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.xml" ContentType="application/vnd.openxmlformats-officedocument.drawing+xml"/>
  <Override PartName="/xl/ctrlProps/ctrlProp1.xml" ContentType="application/vnd.ms-excel.controlproperti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Clustering_EXP/"/>
    </mc:Choice>
  </mc:AlternateContent>
  <xr:revisionPtr revIDLastSave="0" documentId="13_ncr:1_{DEBCDE40-FEBA-EF4F-8329-11DDAED3C061}" xr6:coauthVersionLast="47" xr6:coauthVersionMax="47" xr10:uidLastSave="{00000000-0000-0000-0000-000000000000}"/>
  <bookViews>
    <workbookView xWindow="2980" yWindow="500" windowWidth="33660" windowHeight="27040" xr2:uid="{1FDAFE78-B486-AC4A-8BCC-BB1708549A6A}"/>
  </bookViews>
  <sheets>
    <sheet name="Day View" sheetId="10" r:id="rId1"/>
    <sheet name="Sheet9" sheetId="20" r:id="rId2"/>
    <sheet name="Breakfast View" sheetId="6" r:id="rId3"/>
    <sheet name="Lunch View" sheetId="7" r:id="rId4"/>
    <sheet name="Dinner View" sheetId="8" r:id="rId5"/>
    <sheet name="Overnight View" sheetId="9" r:id="rId6"/>
    <sheet name="Breakfast data" sheetId="12" r:id="rId7"/>
    <sheet name="Breakfast Correlation" sheetId="18" r:id="rId8"/>
    <sheet name="Breakfast Summary" sheetId="11" r:id="rId9"/>
    <sheet name="Lunch data" sheetId="15" r:id="rId10"/>
    <sheet name="Lunch Correlation" sheetId="21" r:id="rId11"/>
    <sheet name="Dinner data" sheetId="16" r:id="rId12"/>
    <sheet name="Dinner Correlation" sheetId="22" r:id="rId13"/>
    <sheet name="OverNight data" sheetId="17" r:id="rId14"/>
    <sheet name="Overnight Correlation" sheetId="23" r:id="rId15"/>
    <sheet name="Graphs" sheetId="14" r:id="rId16"/>
    <sheet name="Summary" sheetId="1" r:id="rId17"/>
  </sheets>
  <definedNames>
    <definedName name="Tues_wk1">'Breakfast data'!$D$2:$D$85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P13" i="15" l="1"/>
  <c r="DN27" i="15"/>
  <c r="BJ37" i="15"/>
  <c r="BD35" i="15"/>
  <c r="R27" i="15"/>
  <c r="BN89" i="12"/>
  <c r="D95" i="12"/>
  <c r="C110" i="12"/>
  <c r="DT113" i="16"/>
  <c r="DR113" i="16"/>
  <c r="DP113" i="16"/>
  <c r="DN113" i="16"/>
  <c r="DL113" i="16"/>
  <c r="DJ113" i="16"/>
  <c r="DH113" i="16"/>
  <c r="DD113" i="16"/>
  <c r="DB113" i="16"/>
  <c r="CZ113" i="16"/>
  <c r="CL113" i="16"/>
  <c r="CJ113" i="16"/>
  <c r="CF113" i="16"/>
  <c r="CD113" i="16"/>
  <c r="CB113" i="16"/>
  <c r="BZ113" i="16"/>
  <c r="BX113" i="16"/>
  <c r="BV113" i="16"/>
  <c r="BT113" i="16"/>
  <c r="BR113" i="16"/>
  <c r="BP113" i="16"/>
  <c r="BN113" i="16"/>
  <c r="BL113" i="16"/>
  <c r="BJ113" i="16"/>
  <c r="BH113" i="16"/>
  <c r="BF113" i="16"/>
  <c r="BD113" i="16"/>
  <c r="BB113" i="16"/>
  <c r="AZ113" i="16"/>
  <c r="AX113" i="16"/>
  <c r="AR113" i="16"/>
  <c r="AP113" i="16"/>
  <c r="AN113" i="16"/>
  <c r="AL113" i="16"/>
  <c r="AJ113" i="16"/>
  <c r="AH113" i="16"/>
  <c r="AF113" i="16"/>
  <c r="BJ60" i="16"/>
  <c r="AV113" i="16"/>
  <c r="AB113" i="16"/>
  <c r="Z113" i="16"/>
  <c r="X113" i="16"/>
  <c r="V113" i="16"/>
  <c r="T113" i="16"/>
  <c r="R113" i="16"/>
  <c r="P113" i="16"/>
  <c r="N113" i="16"/>
  <c r="L113" i="16"/>
  <c r="DT32" i="16"/>
  <c r="DT33" i="16"/>
  <c r="DT34" i="16"/>
  <c r="DT35" i="16"/>
  <c r="DT36" i="16"/>
  <c r="DT37" i="16"/>
  <c r="DT38" i="16"/>
  <c r="DT39" i="16"/>
  <c r="DT40" i="16"/>
  <c r="DT41" i="16"/>
  <c r="DT42" i="16"/>
  <c r="DT43" i="16"/>
  <c r="DT44" i="16"/>
  <c r="DT45" i="16"/>
  <c r="DT46" i="16"/>
  <c r="DT47" i="16"/>
  <c r="DT48" i="16"/>
  <c r="DT49" i="16"/>
  <c r="DT50" i="16"/>
  <c r="DT51" i="16"/>
  <c r="DT52" i="16"/>
  <c r="DT53" i="16"/>
  <c r="DT54" i="16"/>
  <c r="DT55" i="16"/>
  <c r="DT56" i="16"/>
  <c r="DT57" i="16"/>
  <c r="DT58" i="16"/>
  <c r="DT59" i="16"/>
  <c r="DT13" i="16"/>
  <c r="DT14" i="16"/>
  <c r="DT15" i="16"/>
  <c r="DT16" i="16"/>
  <c r="DT17" i="16"/>
  <c r="DT21" i="16"/>
  <c r="DT22" i="16"/>
  <c r="DT23" i="16"/>
  <c r="DT24" i="16"/>
  <c r="DT25" i="16"/>
  <c r="DT26" i="16"/>
  <c r="DT27" i="16"/>
  <c r="DT28" i="16"/>
  <c r="DT29" i="16"/>
  <c r="DT30" i="16"/>
  <c r="DT31" i="16"/>
  <c r="DP18" i="16"/>
  <c r="DP19" i="16"/>
  <c r="DP20" i="16"/>
  <c r="DP21" i="16"/>
  <c r="DP22" i="16"/>
  <c r="DP23" i="16"/>
  <c r="DP24" i="16"/>
  <c r="DP25" i="16"/>
  <c r="DP26" i="16"/>
  <c r="DP27" i="16"/>
  <c r="DP28" i="16"/>
  <c r="DP29" i="16"/>
  <c r="DP30" i="16"/>
  <c r="DP31" i="16"/>
  <c r="DP32" i="16"/>
  <c r="DP33" i="16"/>
  <c r="DP34" i="16"/>
  <c r="DP35" i="16"/>
  <c r="DP36" i="16"/>
  <c r="DP37" i="16"/>
  <c r="DP38" i="16"/>
  <c r="DP39" i="16"/>
  <c r="DP40" i="16"/>
  <c r="DP41" i="16"/>
  <c r="DP42" i="16"/>
  <c r="DP43" i="16"/>
  <c r="DP44" i="16"/>
  <c r="DP45" i="16"/>
  <c r="DP46" i="16"/>
  <c r="DP47" i="16"/>
  <c r="DP48" i="16"/>
  <c r="DP49" i="16"/>
  <c r="DP50" i="16"/>
  <c r="DP51" i="16"/>
  <c r="DP52" i="16"/>
  <c r="DP53" i="16"/>
  <c r="DP54" i="16"/>
  <c r="DP55" i="16"/>
  <c r="DP56" i="16"/>
  <c r="DP57" i="16"/>
  <c r="DP58" i="16"/>
  <c r="DP59" i="16"/>
  <c r="DN17" i="16"/>
  <c r="DN18" i="16"/>
  <c r="DN19" i="16"/>
  <c r="DN20" i="16"/>
  <c r="DN21" i="16"/>
  <c r="DN22" i="16"/>
  <c r="DN23" i="16"/>
  <c r="DN24" i="16"/>
  <c r="DN25" i="16"/>
  <c r="DN26" i="16"/>
  <c r="DN27" i="16"/>
  <c r="DN28" i="16"/>
  <c r="DN29" i="16"/>
  <c r="DN30" i="16"/>
  <c r="DN31" i="16"/>
  <c r="DN32" i="16"/>
  <c r="DN33" i="16"/>
  <c r="DN34" i="16"/>
  <c r="DN35" i="16"/>
  <c r="DN36" i="16"/>
  <c r="DN37" i="16"/>
  <c r="DN38" i="16"/>
  <c r="DN39" i="16"/>
  <c r="DN40" i="16"/>
  <c r="DN41" i="16"/>
  <c r="DN42" i="16"/>
  <c r="DN43" i="16"/>
  <c r="DN44" i="16"/>
  <c r="DN45" i="16"/>
  <c r="DN46" i="16"/>
  <c r="DN47" i="16"/>
  <c r="DN48" i="16"/>
  <c r="DN49" i="16"/>
  <c r="DN50" i="16"/>
  <c r="DN51" i="16"/>
  <c r="DN52" i="16"/>
  <c r="DN53" i="16"/>
  <c r="DN54" i="16"/>
  <c r="DN55" i="16"/>
  <c r="DN56" i="16"/>
  <c r="DN57" i="16"/>
  <c r="DN58" i="16"/>
  <c r="DN59" i="16"/>
  <c r="DL59" i="16"/>
  <c r="DJ23" i="16"/>
  <c r="DJ24" i="16"/>
  <c r="DJ25" i="16"/>
  <c r="DJ26" i="16"/>
  <c r="DJ27" i="16"/>
  <c r="DJ28" i="16"/>
  <c r="DJ29" i="16"/>
  <c r="DJ30" i="16"/>
  <c r="DJ31" i="16"/>
  <c r="DJ32" i="16"/>
  <c r="DJ33" i="16"/>
  <c r="DJ34" i="16"/>
  <c r="DJ35" i="16"/>
  <c r="DJ36" i="16"/>
  <c r="DJ37" i="16"/>
  <c r="DJ38" i="16"/>
  <c r="DJ39" i="16"/>
  <c r="DJ40" i="16"/>
  <c r="DJ41" i="16"/>
  <c r="DJ42" i="16"/>
  <c r="DJ43" i="16"/>
  <c r="DJ44" i="16"/>
  <c r="DJ45" i="16"/>
  <c r="DJ46" i="16"/>
  <c r="DJ47" i="16"/>
  <c r="DJ48" i="16"/>
  <c r="DJ49" i="16"/>
  <c r="DJ50" i="16"/>
  <c r="DJ51" i="16"/>
  <c r="DJ52" i="16"/>
  <c r="DJ53" i="16"/>
  <c r="DJ54" i="16"/>
  <c r="DJ55" i="16"/>
  <c r="DJ56" i="16"/>
  <c r="DJ57" i="16"/>
  <c r="DJ58" i="16"/>
  <c r="DJ59" i="16"/>
  <c r="DH56" i="16"/>
  <c r="DH57" i="16"/>
  <c r="DH58" i="16"/>
  <c r="DH59" i="16"/>
  <c r="DR59" i="16"/>
  <c r="DR61" i="16"/>
  <c r="DR62" i="16"/>
  <c r="DR63" i="16"/>
  <c r="DR64" i="16"/>
  <c r="DR65" i="16"/>
  <c r="DR66" i="16"/>
  <c r="DR67" i="16"/>
  <c r="DR68" i="16"/>
  <c r="DR69" i="16"/>
  <c r="DR70" i="16"/>
  <c r="DR71" i="16"/>
  <c r="DR72" i="16"/>
  <c r="DR73" i="16"/>
  <c r="DR74" i="16"/>
  <c r="DR75" i="16"/>
  <c r="DR76" i="16"/>
  <c r="DR77" i="16"/>
  <c r="DR78" i="16"/>
  <c r="DR79" i="16"/>
  <c r="DR80" i="16"/>
  <c r="DR81" i="16"/>
  <c r="DR82" i="16"/>
  <c r="DR83" i="16"/>
  <c r="DR84" i="16"/>
  <c r="DR85" i="16"/>
  <c r="DR86" i="16"/>
  <c r="DR87" i="16"/>
  <c r="DR88" i="16"/>
  <c r="DR89" i="16"/>
  <c r="DR90" i="16"/>
  <c r="DR91" i="16"/>
  <c r="DR92" i="16"/>
  <c r="DR93" i="16"/>
  <c r="DR94" i="16"/>
  <c r="DR95" i="16"/>
  <c r="DR96" i="16"/>
  <c r="DR97" i="16"/>
  <c r="DR98" i="16"/>
  <c r="DR99" i="16"/>
  <c r="DR100" i="16"/>
  <c r="DR101" i="16"/>
  <c r="DR102" i="16"/>
  <c r="DR103" i="16"/>
  <c r="DR104" i="16"/>
  <c r="DR105" i="16"/>
  <c r="DR106" i="16"/>
  <c r="DR107" i="16"/>
  <c r="DP61" i="16"/>
  <c r="DP62" i="16"/>
  <c r="DP63" i="16"/>
  <c r="DP64" i="16"/>
  <c r="DP65" i="16"/>
  <c r="DN61" i="16"/>
  <c r="DN62" i="16"/>
  <c r="DN63" i="16"/>
  <c r="DN64" i="16"/>
  <c r="DL61" i="16"/>
  <c r="DL62" i="16"/>
  <c r="DL63" i="16"/>
  <c r="DL64" i="16"/>
  <c r="DL65" i="16"/>
  <c r="DL66" i="16"/>
  <c r="DL67" i="16"/>
  <c r="DL68" i="16"/>
  <c r="DL69" i="16"/>
  <c r="DL70" i="16"/>
  <c r="DL71" i="16"/>
  <c r="DL72" i="16"/>
  <c r="DL73" i="16"/>
  <c r="DL74" i="16"/>
  <c r="DL75" i="16"/>
  <c r="DL76" i="16"/>
  <c r="DL77" i="16"/>
  <c r="DL78" i="16"/>
  <c r="DL79" i="16"/>
  <c r="DL80" i="16"/>
  <c r="DL81" i="16"/>
  <c r="DL82" i="16"/>
  <c r="DL83" i="16"/>
  <c r="DL84" i="16"/>
  <c r="DL85" i="16"/>
  <c r="DL86" i="16"/>
  <c r="DL87" i="16"/>
  <c r="DL88" i="16"/>
  <c r="DL89" i="16"/>
  <c r="DL90" i="16"/>
  <c r="DL91" i="16"/>
  <c r="DL92" i="16"/>
  <c r="DL93" i="16"/>
  <c r="DL94" i="16"/>
  <c r="DL95" i="16"/>
  <c r="DL96" i="16"/>
  <c r="DL97" i="16"/>
  <c r="DL98" i="16"/>
  <c r="DL99" i="16"/>
  <c r="DL100" i="16"/>
  <c r="DL101" i="16"/>
  <c r="DL102" i="16"/>
  <c r="DL103" i="16"/>
  <c r="DL104" i="16"/>
  <c r="DL105" i="16"/>
  <c r="DL106" i="16"/>
  <c r="DL107" i="16"/>
  <c r="DJ61" i="16"/>
  <c r="DJ62" i="16"/>
  <c r="DJ63" i="16"/>
  <c r="DJ64" i="16"/>
  <c r="DJ65" i="16"/>
  <c r="DJ66" i="16"/>
  <c r="DJ67" i="16"/>
  <c r="DJ68" i="16"/>
  <c r="DJ69" i="16"/>
  <c r="DJ70" i="16"/>
  <c r="DH61" i="16"/>
  <c r="DH62" i="16"/>
  <c r="DH63" i="16"/>
  <c r="DH64" i="16"/>
  <c r="DH65" i="16"/>
  <c r="DH66" i="16"/>
  <c r="DH67" i="16"/>
  <c r="DH68" i="16"/>
  <c r="DH69" i="16"/>
  <c r="DH70" i="16"/>
  <c r="DH71" i="16"/>
  <c r="DH72" i="16"/>
  <c r="DH73" i="16"/>
  <c r="DH74" i="16"/>
  <c r="DH75" i="16"/>
  <c r="DH76" i="16"/>
  <c r="DH77" i="16"/>
  <c r="DH78" i="16"/>
  <c r="DH79" i="16"/>
  <c r="DH80" i="16"/>
  <c r="DH81" i="16"/>
  <c r="DH82" i="16"/>
  <c r="DH83" i="16"/>
  <c r="DH84" i="16"/>
  <c r="DH85" i="16"/>
  <c r="DH86" i="16"/>
  <c r="DH87" i="16"/>
  <c r="DH88" i="16"/>
  <c r="DH89" i="16"/>
  <c r="DH90" i="16"/>
  <c r="DD61" i="16"/>
  <c r="DD62" i="16"/>
  <c r="DD63" i="16"/>
  <c r="DD64" i="16"/>
  <c r="DD65" i="16"/>
  <c r="DD66" i="16"/>
  <c r="DD67" i="16"/>
  <c r="DD68" i="16"/>
  <c r="DD69" i="16"/>
  <c r="DD70" i="16"/>
  <c r="DD71" i="16"/>
  <c r="DD72" i="16"/>
  <c r="DD73" i="16"/>
  <c r="DD74" i="16"/>
  <c r="DD75" i="16"/>
  <c r="DD76" i="16"/>
  <c r="DD77" i="16"/>
  <c r="DD78" i="16"/>
  <c r="DD79" i="16"/>
  <c r="DD80" i="16"/>
  <c r="DD81" i="16"/>
  <c r="DD82" i="16"/>
  <c r="DD83" i="16"/>
  <c r="DD84" i="16"/>
  <c r="DD85" i="16"/>
  <c r="DD86" i="16"/>
  <c r="DD87" i="16"/>
  <c r="DD88" i="16"/>
  <c r="DD89" i="16"/>
  <c r="DD90" i="16"/>
  <c r="DD91" i="16"/>
  <c r="DD92" i="16"/>
  <c r="DD93" i="16"/>
  <c r="DD94" i="16"/>
  <c r="DD95" i="16"/>
  <c r="DD96" i="16"/>
  <c r="DD97" i="16"/>
  <c r="CY117" i="16"/>
  <c r="V38" i="16"/>
  <c r="V54" i="16"/>
  <c r="AN13" i="16"/>
  <c r="DP60" i="16"/>
  <c r="F44" i="16"/>
  <c r="F55" i="16"/>
  <c r="DU117" i="15"/>
  <c r="DU116" i="15"/>
  <c r="DS117" i="15"/>
  <c r="DS116" i="15"/>
  <c r="DQ117" i="15"/>
  <c r="DQ116" i="15"/>
  <c r="DO117" i="15"/>
  <c r="DO116" i="15"/>
  <c r="DM117" i="15"/>
  <c r="DM116" i="15"/>
  <c r="DK117" i="15"/>
  <c r="DK116" i="15"/>
  <c r="DI117" i="15"/>
  <c r="DI116" i="15"/>
  <c r="DG117" i="15"/>
  <c r="DG116" i="15"/>
  <c r="DE117" i="15"/>
  <c r="DE116" i="15"/>
  <c r="DC117" i="15"/>
  <c r="DC116" i="15"/>
  <c r="DA117" i="15"/>
  <c r="DA116" i="15"/>
  <c r="CY117" i="15"/>
  <c r="CY116" i="15"/>
  <c r="CW117" i="15"/>
  <c r="CW116" i="15"/>
  <c r="CU117" i="15"/>
  <c r="CU116" i="15"/>
  <c r="CS117" i="15"/>
  <c r="CS116" i="15"/>
  <c r="CQ117" i="15"/>
  <c r="CQ116" i="15"/>
  <c r="CO117" i="15"/>
  <c r="CO116" i="15"/>
  <c r="CM117" i="15"/>
  <c r="CM116" i="15"/>
  <c r="CK117" i="15"/>
  <c r="CK116" i="15"/>
  <c r="CI117" i="15"/>
  <c r="CI116" i="15"/>
  <c r="CG117" i="15"/>
  <c r="CG116" i="15"/>
  <c r="CE117" i="15"/>
  <c r="CE116" i="15"/>
  <c r="CC117" i="15"/>
  <c r="CC116" i="15"/>
  <c r="CA117" i="15"/>
  <c r="CA116" i="15"/>
  <c r="BY117" i="15"/>
  <c r="BY116" i="15"/>
  <c r="BW117" i="15"/>
  <c r="BW116" i="15"/>
  <c r="BU117" i="15"/>
  <c r="BU116" i="15"/>
  <c r="BS117" i="15"/>
  <c r="BS116" i="15"/>
  <c r="BQ117" i="15"/>
  <c r="BQ116" i="15"/>
  <c r="BO117" i="15"/>
  <c r="BO116" i="15"/>
  <c r="BM117" i="15"/>
  <c r="BM116" i="15"/>
  <c r="BK117" i="15"/>
  <c r="BK116" i="15"/>
  <c r="BI117" i="15"/>
  <c r="BI116" i="15"/>
  <c r="BG117" i="15"/>
  <c r="BG116" i="15"/>
  <c r="BE117" i="15"/>
  <c r="BE116" i="15"/>
  <c r="BC117" i="15"/>
  <c r="BC116" i="15"/>
  <c r="BA117" i="15"/>
  <c r="BA116" i="15"/>
  <c r="AY117" i="15"/>
  <c r="AY116" i="15"/>
  <c r="AW117" i="15"/>
  <c r="AW116" i="15"/>
  <c r="AU117" i="15"/>
  <c r="AU116" i="15"/>
  <c r="AS117" i="15"/>
  <c r="AS116" i="15"/>
  <c r="AQ117" i="15"/>
  <c r="AQ116" i="15"/>
  <c r="AO117" i="15"/>
  <c r="AO116" i="15"/>
  <c r="AM117" i="15"/>
  <c r="AM116" i="15"/>
  <c r="AK117" i="15"/>
  <c r="AK116" i="15"/>
  <c r="AI117" i="15"/>
  <c r="AI116" i="15"/>
  <c r="AG117" i="15"/>
  <c r="AG116" i="15"/>
  <c r="AE117" i="15"/>
  <c r="AE116" i="15"/>
  <c r="AC117" i="15"/>
  <c r="AC116" i="15"/>
  <c r="AA117" i="15"/>
  <c r="AA116" i="15"/>
  <c r="Y117" i="15"/>
  <c r="Y116" i="15"/>
  <c r="W117" i="15"/>
  <c r="W116" i="15"/>
  <c r="U117" i="15"/>
  <c r="U116" i="15"/>
  <c r="S117" i="15"/>
  <c r="S116" i="15"/>
  <c r="Q117" i="15"/>
  <c r="Q116" i="15"/>
  <c r="O117" i="15"/>
  <c r="O116" i="15"/>
  <c r="M117" i="15"/>
  <c r="M116" i="15"/>
  <c r="K117" i="15"/>
  <c r="K116" i="15"/>
  <c r="I117" i="15"/>
  <c r="I116" i="15"/>
  <c r="G117" i="15"/>
  <c r="G116" i="15"/>
  <c r="E117" i="15"/>
  <c r="E116" i="15"/>
  <c r="C117" i="15"/>
  <c r="C116" i="15"/>
  <c r="B117" i="15"/>
  <c r="B116" i="15"/>
  <c r="D106" i="12"/>
  <c r="DO131" i="16"/>
  <c r="DO130" i="16"/>
  <c r="DM131" i="16"/>
  <c r="DM130" i="16"/>
  <c r="DK131" i="16"/>
  <c r="DK130" i="16"/>
  <c r="DI131" i="16"/>
  <c r="DI130" i="16"/>
  <c r="DG131" i="16"/>
  <c r="DG130" i="16"/>
  <c r="DE131" i="16"/>
  <c r="DE130" i="16"/>
  <c r="DC131" i="16"/>
  <c r="DC130" i="16"/>
  <c r="DA131" i="16"/>
  <c r="DA130" i="16"/>
  <c r="CY131" i="16"/>
  <c r="CY130" i="16"/>
  <c r="CK131" i="16"/>
  <c r="CK130" i="16"/>
  <c r="CI131" i="16"/>
  <c r="CI130" i="16"/>
  <c r="CE131" i="16"/>
  <c r="CE130" i="16"/>
  <c r="CC131" i="16"/>
  <c r="CC130" i="16"/>
  <c r="CA131" i="16"/>
  <c r="CA130" i="16"/>
  <c r="BY131" i="16"/>
  <c r="BY130" i="16"/>
  <c r="BW131" i="16"/>
  <c r="BW130" i="16"/>
  <c r="BU131" i="16"/>
  <c r="BU130" i="16"/>
  <c r="BS131" i="16"/>
  <c r="BS130" i="16"/>
  <c r="BQ131" i="16"/>
  <c r="BQ130" i="16"/>
  <c r="BO131" i="16"/>
  <c r="BO130" i="16"/>
  <c r="BM131" i="16"/>
  <c r="BM130" i="16"/>
  <c r="BK131" i="16"/>
  <c r="BK130" i="16"/>
  <c r="BI131" i="16"/>
  <c r="BI130" i="16"/>
  <c r="BG131" i="16"/>
  <c r="BG130" i="16"/>
  <c r="BE131" i="16"/>
  <c r="BE130" i="16"/>
  <c r="BC131" i="16"/>
  <c r="BC130" i="16"/>
  <c r="BA131" i="16"/>
  <c r="BA130" i="16"/>
  <c r="AY131" i="16"/>
  <c r="AY130" i="16"/>
  <c r="AW131" i="16"/>
  <c r="AW130" i="16"/>
  <c r="AU131" i="16"/>
  <c r="AU130" i="16"/>
  <c r="AQ131" i="16"/>
  <c r="AQ130" i="16"/>
  <c r="AO131" i="16"/>
  <c r="AO130" i="16"/>
  <c r="AM131" i="16"/>
  <c r="AM130" i="16"/>
  <c r="AK131" i="16"/>
  <c r="AK130" i="16"/>
  <c r="AI131" i="16"/>
  <c r="AI130" i="16"/>
  <c r="AG131" i="16"/>
  <c r="AG130" i="16"/>
  <c r="AE131" i="16"/>
  <c r="AE130" i="16"/>
  <c r="AA131" i="16"/>
  <c r="AA130" i="16"/>
  <c r="Y131" i="16"/>
  <c r="Y130" i="16"/>
  <c r="W131" i="16"/>
  <c r="W130" i="16"/>
  <c r="U131" i="16"/>
  <c r="U130" i="16"/>
  <c r="S131" i="16"/>
  <c r="S130" i="16"/>
  <c r="Q131" i="16"/>
  <c r="Q130" i="16"/>
  <c r="O131" i="16"/>
  <c r="O130" i="16"/>
  <c r="M131" i="16"/>
  <c r="M130" i="16"/>
  <c r="K131" i="16"/>
  <c r="K130" i="16"/>
  <c r="I131" i="16"/>
  <c r="I130" i="16"/>
  <c r="G131" i="16"/>
  <c r="G130" i="16"/>
  <c r="E131" i="16"/>
  <c r="E130" i="16"/>
  <c r="C131" i="16"/>
  <c r="C130" i="16"/>
  <c r="DS122" i="16"/>
  <c r="DQ122" i="16"/>
  <c r="DO122" i="16"/>
  <c r="DM122" i="16"/>
  <c r="DK122" i="16"/>
  <c r="DI122" i="16"/>
  <c r="DG122" i="16"/>
  <c r="DE122" i="16"/>
  <c r="DC122" i="16"/>
  <c r="DA122" i="16"/>
  <c r="CY122" i="16"/>
  <c r="CK122" i="16"/>
  <c r="CI122" i="16"/>
  <c r="CE122" i="16"/>
  <c r="CC122" i="16"/>
  <c r="CA122" i="16"/>
  <c r="BY122" i="16"/>
  <c r="BW122" i="16"/>
  <c r="BU122" i="16"/>
  <c r="BS122" i="16"/>
  <c r="BQ122" i="16"/>
  <c r="BO122" i="16"/>
  <c r="BM122" i="16"/>
  <c r="BK122" i="16"/>
  <c r="BI122" i="16"/>
  <c r="BG122" i="16"/>
  <c r="BE122" i="16"/>
  <c r="BC122" i="16"/>
  <c r="BA122" i="16"/>
  <c r="AY122" i="16"/>
  <c r="AW122" i="16"/>
  <c r="AU122" i="16"/>
  <c r="AO122" i="16"/>
  <c r="AM122" i="16"/>
  <c r="AK122" i="16"/>
  <c r="AI122" i="16"/>
  <c r="AG122" i="16"/>
  <c r="AQ122" i="16"/>
  <c r="AE122" i="16"/>
  <c r="AA122" i="16"/>
  <c r="Y122" i="16"/>
  <c r="W122" i="16"/>
  <c r="U122" i="16"/>
  <c r="S122" i="16"/>
  <c r="Q122" i="16"/>
  <c r="O122" i="16"/>
  <c r="M122" i="16"/>
  <c r="K122" i="16"/>
  <c r="I122" i="16"/>
  <c r="G122" i="16"/>
  <c r="E122" i="16"/>
  <c r="C122" i="16"/>
  <c r="DS128" i="16"/>
  <c r="DQ128" i="16"/>
  <c r="DO128" i="16"/>
  <c r="DM128" i="16"/>
  <c r="DK128" i="16"/>
  <c r="DI128" i="16"/>
  <c r="DG128" i="16"/>
  <c r="DC128" i="16"/>
  <c r="DA128" i="16"/>
  <c r="CY128" i="16"/>
  <c r="CK128" i="16"/>
  <c r="CI128" i="16"/>
  <c r="CE128" i="16"/>
  <c r="CC128" i="16"/>
  <c r="CA128" i="16"/>
  <c r="BY128" i="16"/>
  <c r="BU128" i="16"/>
  <c r="AU128" i="16"/>
  <c r="BW128" i="16"/>
  <c r="BS128" i="16"/>
  <c r="BQ128" i="16"/>
  <c r="BO128" i="16"/>
  <c r="BM128" i="16"/>
  <c r="BK128" i="16"/>
  <c r="BI128" i="16"/>
  <c r="BG128" i="16"/>
  <c r="BE128" i="16"/>
  <c r="BA128" i="16"/>
  <c r="AY128" i="16"/>
  <c r="AW128" i="16"/>
  <c r="BC128" i="16"/>
  <c r="AQ128" i="16"/>
  <c r="AO128" i="16"/>
  <c r="AM128" i="16"/>
  <c r="AK128" i="16"/>
  <c r="AI128" i="16"/>
  <c r="AG128" i="16"/>
  <c r="AE128" i="16"/>
  <c r="AA128" i="16"/>
  <c r="Y128" i="16"/>
  <c r="W128" i="16"/>
  <c r="U128" i="16"/>
  <c r="Q128" i="16"/>
  <c r="O128" i="16"/>
  <c r="M128" i="16"/>
  <c r="K128" i="16"/>
  <c r="I128" i="16"/>
  <c r="G128" i="16"/>
  <c r="E128" i="16"/>
  <c r="S128" i="16"/>
  <c r="DS127" i="16"/>
  <c r="DQ127" i="16"/>
  <c r="DO127" i="16"/>
  <c r="DM127" i="16"/>
  <c r="DK127" i="16"/>
  <c r="DI127" i="16"/>
  <c r="DG127" i="16"/>
  <c r="DC127" i="16"/>
  <c r="DA127" i="16"/>
  <c r="CY127" i="16"/>
  <c r="CK127" i="16"/>
  <c r="CI127" i="16"/>
  <c r="CE127" i="16"/>
  <c r="CC127" i="16"/>
  <c r="CA127" i="16"/>
  <c r="BY127" i="16"/>
  <c r="BW127" i="16"/>
  <c r="BU127" i="16"/>
  <c r="BS127" i="16"/>
  <c r="BQ127" i="16"/>
  <c r="BO127" i="16"/>
  <c r="BM127" i="16"/>
  <c r="BK127" i="16"/>
  <c r="BI127" i="16"/>
  <c r="BG127" i="16"/>
  <c r="BE126" i="16"/>
  <c r="BC127" i="16"/>
  <c r="BA127" i="16"/>
  <c r="AY127" i="16"/>
  <c r="AW127" i="16"/>
  <c r="AU127" i="16"/>
  <c r="BE127" i="16"/>
  <c r="AQ127" i="16"/>
  <c r="AO127" i="16"/>
  <c r="AM127" i="16"/>
  <c r="AK127" i="16"/>
  <c r="AI127" i="16"/>
  <c r="AG127" i="16"/>
  <c r="AE127" i="16"/>
  <c r="AA127" i="16"/>
  <c r="Y127" i="16"/>
  <c r="W127" i="16"/>
  <c r="U127" i="16"/>
  <c r="S127" i="16"/>
  <c r="Q127" i="16"/>
  <c r="O127" i="16"/>
  <c r="K127" i="16"/>
  <c r="M127" i="16"/>
  <c r="I127" i="16"/>
  <c r="G127" i="16"/>
  <c r="E127" i="16"/>
  <c r="DS126" i="16"/>
  <c r="DQ126" i="16"/>
  <c r="DO126" i="16"/>
  <c r="DM126" i="16"/>
  <c r="DK126" i="16"/>
  <c r="DG126" i="16"/>
  <c r="DC126" i="16"/>
  <c r="DA126" i="16"/>
  <c r="CY126" i="16"/>
  <c r="CK126" i="16"/>
  <c r="CI126" i="16"/>
  <c r="CE126" i="16"/>
  <c r="CC126" i="16"/>
  <c r="CA126" i="16"/>
  <c r="BY126" i="16"/>
  <c r="BW126" i="16"/>
  <c r="BU126" i="16"/>
  <c r="BS126" i="16"/>
  <c r="BQ126" i="16"/>
  <c r="BO126" i="16"/>
  <c r="BM126" i="16"/>
  <c r="BK126" i="16"/>
  <c r="BI126" i="16"/>
  <c r="BG126" i="16"/>
  <c r="DI126" i="16"/>
  <c r="BC126" i="16"/>
  <c r="BA126" i="16"/>
  <c r="AY126" i="16"/>
  <c r="AW126" i="16"/>
  <c r="AU126" i="16"/>
  <c r="AQ126" i="16"/>
  <c r="AO126" i="16"/>
  <c r="AM126" i="16"/>
  <c r="AK126" i="16"/>
  <c r="AI126" i="16"/>
  <c r="AG126" i="16"/>
  <c r="AE126" i="16"/>
  <c r="AA126" i="16"/>
  <c r="Y126" i="16"/>
  <c r="W126" i="16"/>
  <c r="U126" i="16"/>
  <c r="S126" i="16"/>
  <c r="Q126" i="16"/>
  <c r="O126" i="16"/>
  <c r="M126" i="16"/>
  <c r="K126" i="16"/>
  <c r="I126" i="16"/>
  <c r="G126" i="16"/>
  <c r="E126" i="16"/>
  <c r="C126" i="16"/>
  <c r="CY121" i="16"/>
  <c r="DS123" i="16"/>
  <c r="DQ123" i="16"/>
  <c r="DO123" i="16"/>
  <c r="DM123" i="16"/>
  <c r="DN60" i="16" s="1"/>
  <c r="DK123" i="16"/>
  <c r="DI123" i="16"/>
  <c r="DG123" i="16"/>
  <c r="DE123" i="16"/>
  <c r="DC123" i="16"/>
  <c r="DA123" i="16"/>
  <c r="CY123" i="16"/>
  <c r="CZ59" i="16" s="1"/>
  <c r="CK123" i="16"/>
  <c r="CL23" i="16" s="1"/>
  <c r="CI123" i="16"/>
  <c r="CE123" i="16"/>
  <c r="CF60" i="16" s="1"/>
  <c r="CC123" i="16"/>
  <c r="CD60" i="16" s="1"/>
  <c r="CA123" i="16"/>
  <c r="BY123" i="16"/>
  <c r="BW123" i="16"/>
  <c r="BU123" i="16"/>
  <c r="BS123" i="16"/>
  <c r="BT101" i="16" s="1"/>
  <c r="BQ123" i="16"/>
  <c r="BO123" i="16"/>
  <c r="BP91" i="16" s="1"/>
  <c r="BM123" i="16"/>
  <c r="BN89" i="16" s="1"/>
  <c r="BK123" i="16"/>
  <c r="BI123" i="16"/>
  <c r="BG123" i="16"/>
  <c r="BE123" i="16"/>
  <c r="BC123" i="16"/>
  <c r="BD40" i="16" s="1"/>
  <c r="BA123" i="16"/>
  <c r="BB12" i="16" s="1"/>
  <c r="AY123" i="16"/>
  <c r="AZ11" i="16" s="1"/>
  <c r="AW123" i="16"/>
  <c r="AX60" i="16" s="1"/>
  <c r="AU123" i="16"/>
  <c r="AQ123" i="16"/>
  <c r="AO123" i="16"/>
  <c r="AM123" i="16"/>
  <c r="AK123" i="16"/>
  <c r="AL29" i="16" s="1"/>
  <c r="AI123" i="16"/>
  <c r="AJ75" i="16" s="1"/>
  <c r="AG123" i="16"/>
  <c r="AH8" i="16" s="1"/>
  <c r="AE123" i="16"/>
  <c r="AA123" i="16"/>
  <c r="Y123" i="16"/>
  <c r="W123" i="16"/>
  <c r="U123" i="16"/>
  <c r="S123" i="16"/>
  <c r="T72" i="16" s="1"/>
  <c r="Q123" i="16"/>
  <c r="R69" i="16" s="1"/>
  <c r="O123" i="16"/>
  <c r="P74" i="16" s="1"/>
  <c r="M123" i="16"/>
  <c r="N60" i="16" s="1"/>
  <c r="K123" i="16"/>
  <c r="I123" i="16"/>
  <c r="G123" i="16"/>
  <c r="E123" i="16"/>
  <c r="DS121" i="16"/>
  <c r="DQ121" i="16"/>
  <c r="DO121" i="16"/>
  <c r="DM121" i="16"/>
  <c r="DK121" i="16"/>
  <c r="DI121" i="16"/>
  <c r="DG121" i="16"/>
  <c r="DC121" i="16"/>
  <c r="DA121" i="16"/>
  <c r="CK121" i="16"/>
  <c r="CI121" i="16"/>
  <c r="DE121" i="16"/>
  <c r="CE121" i="16"/>
  <c r="CC121" i="16"/>
  <c r="CA121" i="16"/>
  <c r="BY121" i="16"/>
  <c r="BW121" i="16"/>
  <c r="BU121" i="16"/>
  <c r="BS121" i="16"/>
  <c r="BQ121" i="16"/>
  <c r="BO121" i="16"/>
  <c r="BM121" i="16"/>
  <c r="BK121" i="16"/>
  <c r="BI121" i="16"/>
  <c r="BG121" i="16"/>
  <c r="BE121" i="16"/>
  <c r="BC121" i="16"/>
  <c r="BA121" i="16"/>
  <c r="AY121" i="16"/>
  <c r="AW121" i="16"/>
  <c r="AU121" i="16"/>
  <c r="AO121" i="16"/>
  <c r="AM121" i="16"/>
  <c r="AK121" i="16"/>
  <c r="AI121" i="16"/>
  <c r="AG121" i="16"/>
  <c r="AQ121" i="16"/>
  <c r="AE121" i="16"/>
  <c r="AA121" i="16"/>
  <c r="Y121" i="16"/>
  <c r="W121" i="16"/>
  <c r="U121" i="16"/>
  <c r="S121" i="16"/>
  <c r="Q121" i="16"/>
  <c r="O121" i="16"/>
  <c r="M121" i="16"/>
  <c r="K121" i="16"/>
  <c r="I121" i="16"/>
  <c r="G121" i="16"/>
  <c r="E121" i="16"/>
  <c r="DS119" i="16"/>
  <c r="DT60" i="16" s="1"/>
  <c r="DQ119" i="16"/>
  <c r="DR60" i="16" s="1"/>
  <c r="DO119" i="16"/>
  <c r="DM119" i="16"/>
  <c r="DK119" i="16"/>
  <c r="DL60" i="16" s="1"/>
  <c r="DI119" i="16"/>
  <c r="DG119" i="16"/>
  <c r="DH60" i="16" s="1"/>
  <c r="DC119" i="16"/>
  <c r="DD60" i="16" s="1"/>
  <c r="DA119" i="16"/>
  <c r="CY119" i="16"/>
  <c r="CK119" i="16"/>
  <c r="CI119" i="16"/>
  <c r="CJ66" i="16" s="1"/>
  <c r="CE119" i="16"/>
  <c r="CC119" i="16"/>
  <c r="CA119" i="16"/>
  <c r="BY119" i="16"/>
  <c r="BZ66" i="16" s="1"/>
  <c r="BW119" i="16"/>
  <c r="BU119" i="16"/>
  <c r="BS119" i="16"/>
  <c r="BQ119" i="16"/>
  <c r="BR72" i="16" s="1"/>
  <c r="BO119" i="16"/>
  <c r="BP68" i="16" s="1"/>
  <c r="BM119" i="16"/>
  <c r="BN80" i="16" s="1"/>
  <c r="BK119" i="16"/>
  <c r="BI119" i="16"/>
  <c r="BG119" i="16"/>
  <c r="BH66" i="16" s="1"/>
  <c r="BE119" i="16"/>
  <c r="BF68" i="16" s="1"/>
  <c r="BC119" i="16"/>
  <c r="BA119" i="16"/>
  <c r="AY119" i="16"/>
  <c r="AW119" i="16"/>
  <c r="AX67" i="16" s="1"/>
  <c r="AQ119" i="16"/>
  <c r="AR80" i="16" s="1"/>
  <c r="AU119" i="16"/>
  <c r="AO119" i="16"/>
  <c r="AP61" i="16" s="1"/>
  <c r="AM119" i="16"/>
  <c r="AN61" i="16" s="1"/>
  <c r="AK119" i="16"/>
  <c r="AI119" i="16"/>
  <c r="AJ64" i="16" s="1"/>
  <c r="AG119" i="16"/>
  <c r="AH62" i="16" s="1"/>
  <c r="AE119" i="16"/>
  <c r="AF60" i="16" s="1"/>
  <c r="AA119" i="16"/>
  <c r="AB62" i="16" s="1"/>
  <c r="Y119" i="16"/>
  <c r="Z68" i="16" s="1"/>
  <c r="W119" i="16"/>
  <c r="X64" i="16" s="1"/>
  <c r="U119" i="16"/>
  <c r="V69" i="16" s="1"/>
  <c r="S119" i="16"/>
  <c r="Q119" i="16"/>
  <c r="R59" i="16" s="1"/>
  <c r="O119" i="16"/>
  <c r="P73" i="16" s="1"/>
  <c r="M119" i="16"/>
  <c r="K119" i="16"/>
  <c r="L69" i="16" s="1"/>
  <c r="I119" i="16"/>
  <c r="J68" i="16" s="1"/>
  <c r="G119" i="16"/>
  <c r="H72" i="16" s="1"/>
  <c r="E119" i="16"/>
  <c r="F69" i="16" s="1"/>
  <c r="DS117" i="16"/>
  <c r="DT12" i="16" s="1"/>
  <c r="DQ117" i="16"/>
  <c r="DO117" i="16"/>
  <c r="DP17" i="16" s="1"/>
  <c r="DM117" i="16"/>
  <c r="DK117" i="16"/>
  <c r="DI117" i="16"/>
  <c r="DJ22" i="16" s="1"/>
  <c r="DG117" i="16"/>
  <c r="DH55" i="16" s="1"/>
  <c r="DC117" i="16"/>
  <c r="DA117" i="16"/>
  <c r="CK117" i="16"/>
  <c r="CL25" i="16" s="1"/>
  <c r="CI117" i="16"/>
  <c r="CJ54" i="16" s="1"/>
  <c r="CE117" i="16"/>
  <c r="CF35" i="16" s="1"/>
  <c r="CC117" i="16"/>
  <c r="CD24" i="16" s="1"/>
  <c r="CA117" i="16"/>
  <c r="CB43" i="16" s="1"/>
  <c r="BY117" i="16"/>
  <c r="BZ56" i="16" s="1"/>
  <c r="BW117" i="16"/>
  <c r="BU117" i="16"/>
  <c r="BS117" i="16"/>
  <c r="BQ117" i="16"/>
  <c r="BR43" i="16" s="1"/>
  <c r="BO117" i="16"/>
  <c r="BM117" i="16"/>
  <c r="BK117" i="16"/>
  <c r="BL47" i="16" s="1"/>
  <c r="BI117" i="16"/>
  <c r="BJ35" i="16" s="1"/>
  <c r="BG117" i="16"/>
  <c r="BE117" i="16"/>
  <c r="BC117" i="16"/>
  <c r="BD57" i="16" s="1"/>
  <c r="BA117" i="16"/>
  <c r="BB39" i="16" s="1"/>
  <c r="AY117" i="16"/>
  <c r="AZ24" i="16" s="1"/>
  <c r="AW117" i="16"/>
  <c r="AX42" i="16" s="1"/>
  <c r="AU117" i="16"/>
  <c r="AV20" i="16" s="1"/>
  <c r="AQ117" i="16"/>
  <c r="AO117" i="16"/>
  <c r="AM117" i="16"/>
  <c r="AK117" i="16"/>
  <c r="AL39" i="16" s="1"/>
  <c r="AI117" i="16"/>
  <c r="AG117" i="16"/>
  <c r="AH3" i="16" s="1"/>
  <c r="AE117" i="16"/>
  <c r="AF25" i="16" s="1"/>
  <c r="AA117" i="16"/>
  <c r="AB59" i="16" s="1"/>
  <c r="W117" i="16"/>
  <c r="X24" i="16" s="1"/>
  <c r="Y117" i="16"/>
  <c r="Z53" i="16" s="1"/>
  <c r="U117" i="16"/>
  <c r="S117" i="16"/>
  <c r="Q117" i="16"/>
  <c r="O117" i="16"/>
  <c r="P36" i="16" s="1"/>
  <c r="M117" i="16"/>
  <c r="N42" i="16" s="1"/>
  <c r="K117" i="16"/>
  <c r="L51" i="16" s="1"/>
  <c r="I117" i="16"/>
  <c r="J33" i="16" s="1"/>
  <c r="G117" i="16"/>
  <c r="H49" i="16" s="1"/>
  <c r="E117" i="16"/>
  <c r="C117" i="16"/>
  <c r="DS115" i="16"/>
  <c r="DQ115" i="16"/>
  <c r="DO115" i="16"/>
  <c r="DM115" i="16"/>
  <c r="DK115" i="16"/>
  <c r="DI115" i="16"/>
  <c r="DG115" i="16"/>
  <c r="DE115" i="16"/>
  <c r="DC115" i="16"/>
  <c r="DA115" i="16"/>
  <c r="CY115" i="16"/>
  <c r="DS116" i="16"/>
  <c r="DQ116" i="16"/>
  <c r="DO116" i="16"/>
  <c r="DM116" i="16"/>
  <c r="DK116" i="16"/>
  <c r="DI116" i="16"/>
  <c r="DG116" i="16"/>
  <c r="DE116" i="16"/>
  <c r="DC116" i="16"/>
  <c r="DA116" i="16"/>
  <c r="CY116" i="16"/>
  <c r="CK116" i="16"/>
  <c r="CI116" i="16"/>
  <c r="CE116" i="16"/>
  <c r="CC116" i="16"/>
  <c r="CA116" i="16"/>
  <c r="BY116" i="16"/>
  <c r="BW116" i="16"/>
  <c r="BU116" i="16"/>
  <c r="BS116" i="16"/>
  <c r="BQ116" i="16"/>
  <c r="BO116" i="16"/>
  <c r="BM116" i="16"/>
  <c r="BK116" i="16"/>
  <c r="BI116" i="16"/>
  <c r="BG116" i="16"/>
  <c r="BE116" i="16"/>
  <c r="BC116" i="16"/>
  <c r="BA116" i="16"/>
  <c r="AY116" i="16"/>
  <c r="AW116" i="16"/>
  <c r="AU116" i="16"/>
  <c r="AQ116" i="16"/>
  <c r="AO116" i="16"/>
  <c r="AM116" i="16"/>
  <c r="AK116" i="16"/>
  <c r="AI116" i="16"/>
  <c r="AG116" i="16"/>
  <c r="AE116" i="16"/>
  <c r="AA116" i="16"/>
  <c r="Y116" i="16"/>
  <c r="W116" i="16"/>
  <c r="U116" i="16"/>
  <c r="S116" i="16"/>
  <c r="Q116" i="16"/>
  <c r="O116" i="16"/>
  <c r="M116" i="16"/>
  <c r="K116" i="16"/>
  <c r="I116" i="16"/>
  <c r="G116" i="16"/>
  <c r="E116" i="16"/>
  <c r="CK115" i="16"/>
  <c r="CI115" i="16"/>
  <c r="CE115" i="16"/>
  <c r="CC115" i="16"/>
  <c r="CA115" i="16"/>
  <c r="BY115" i="16"/>
  <c r="BW115" i="16"/>
  <c r="BU115" i="16"/>
  <c r="BS115" i="16"/>
  <c r="BQ115" i="16"/>
  <c r="BO115" i="16"/>
  <c r="BM115" i="16"/>
  <c r="BK115" i="16"/>
  <c r="BI115" i="16"/>
  <c r="BG115" i="16"/>
  <c r="BE115" i="16"/>
  <c r="BC115" i="16"/>
  <c r="BA115" i="16"/>
  <c r="AY115" i="16"/>
  <c r="AW115" i="16"/>
  <c r="AU115" i="16"/>
  <c r="AQ115" i="16"/>
  <c r="AO115" i="16"/>
  <c r="AM115" i="16"/>
  <c r="AK115" i="16"/>
  <c r="AI115" i="16"/>
  <c r="AG115" i="16"/>
  <c r="AE115" i="16"/>
  <c r="AA115" i="16"/>
  <c r="Y115" i="16"/>
  <c r="W115" i="16"/>
  <c r="U115" i="16"/>
  <c r="S115" i="16"/>
  <c r="Q115" i="16"/>
  <c r="O115" i="16"/>
  <c r="M115" i="16"/>
  <c r="K115" i="16"/>
  <c r="I115" i="16"/>
  <c r="G115" i="16"/>
  <c r="E115" i="16"/>
  <c r="E114" i="16"/>
  <c r="G114" i="16"/>
  <c r="I114" i="16"/>
  <c r="K114" i="16"/>
  <c r="M114" i="16"/>
  <c r="O114" i="16"/>
  <c r="Q114" i="16"/>
  <c r="S114" i="16"/>
  <c r="U114" i="16"/>
  <c r="W114" i="16"/>
  <c r="Y114" i="16"/>
  <c r="AA114" i="16"/>
  <c r="AE114" i="16"/>
  <c r="AG114" i="16"/>
  <c r="AI114" i="16"/>
  <c r="AK114" i="16"/>
  <c r="AM114" i="16"/>
  <c r="AO114" i="16"/>
  <c r="AQ114" i="16"/>
  <c r="AU114" i="16"/>
  <c r="AW114" i="16"/>
  <c r="AY114" i="16"/>
  <c r="BA114" i="16"/>
  <c r="BC114" i="16"/>
  <c r="BE114" i="16"/>
  <c r="BG114" i="16"/>
  <c r="BI114" i="16"/>
  <c r="BK114" i="16"/>
  <c r="BM114" i="16"/>
  <c r="BO114" i="16"/>
  <c r="BQ114" i="16"/>
  <c r="BS114" i="16"/>
  <c r="BU114" i="16"/>
  <c r="BW114" i="16"/>
  <c r="BY114" i="16"/>
  <c r="CA114" i="16"/>
  <c r="CC114" i="16"/>
  <c r="CE114" i="16"/>
  <c r="CI114" i="16"/>
  <c r="CK114" i="16"/>
  <c r="CY114" i="16"/>
  <c r="DA114" i="16"/>
  <c r="DC114" i="16"/>
  <c r="DE114" i="16"/>
  <c r="DG114" i="16"/>
  <c r="DI114" i="16"/>
  <c r="DK114" i="16"/>
  <c r="DM114" i="16"/>
  <c r="DO114" i="16"/>
  <c r="DQ114" i="16"/>
  <c r="DS114" i="16"/>
  <c r="C115" i="16"/>
  <c r="C114" i="16"/>
  <c r="D61" i="16"/>
  <c r="D62" i="16"/>
  <c r="D69" i="16"/>
  <c r="D60" i="16"/>
  <c r="D59" i="16"/>
  <c r="C123" i="16"/>
  <c r="D70" i="16" s="1"/>
  <c r="D38" i="16"/>
  <c r="D50" i="16"/>
  <c r="D58" i="16"/>
  <c r="D35" i="16"/>
  <c r="C127" i="16"/>
  <c r="C121" i="16"/>
  <c r="C119" i="16"/>
  <c r="C116" i="16"/>
  <c r="B131" i="16"/>
  <c r="B130" i="16"/>
  <c r="C128" i="16"/>
  <c r="B128" i="16"/>
  <c r="B127" i="16"/>
  <c r="B126" i="16"/>
  <c r="B124" i="16"/>
  <c r="B123" i="16"/>
  <c r="B122" i="16"/>
  <c r="B121" i="16"/>
  <c r="B119" i="16"/>
  <c r="B117" i="16"/>
  <c r="B116" i="16"/>
  <c r="B115" i="16"/>
  <c r="B114" i="16"/>
  <c r="DT99" i="15"/>
  <c r="DR99" i="15"/>
  <c r="DR56" i="15"/>
  <c r="DP99" i="15"/>
  <c r="DN99" i="15"/>
  <c r="DL99" i="15"/>
  <c r="DJ99" i="15"/>
  <c r="DF99" i="15"/>
  <c r="DD99" i="15"/>
  <c r="DB99" i="15"/>
  <c r="CZ99" i="15"/>
  <c r="CJ99" i="15"/>
  <c r="DT51" i="15"/>
  <c r="DT52" i="15"/>
  <c r="DT53" i="15"/>
  <c r="DT54" i="15"/>
  <c r="DT55" i="15"/>
  <c r="DT56" i="15"/>
  <c r="DT57" i="15"/>
  <c r="DT58" i="15"/>
  <c r="DT59" i="15"/>
  <c r="DT60" i="15"/>
  <c r="DT61" i="15"/>
  <c r="DT62" i="15"/>
  <c r="DT63" i="15"/>
  <c r="DT64" i="15"/>
  <c r="DT65" i="15"/>
  <c r="DT66" i="15"/>
  <c r="DT67" i="15"/>
  <c r="DT68" i="15"/>
  <c r="DT69" i="15"/>
  <c r="DT70" i="15"/>
  <c r="DT71" i="15"/>
  <c r="DT72" i="15"/>
  <c r="DT73" i="15"/>
  <c r="DT74" i="15"/>
  <c r="DT75" i="15"/>
  <c r="DT76" i="15"/>
  <c r="DT77" i="15"/>
  <c r="DT78" i="15"/>
  <c r="DT79" i="15"/>
  <c r="DT80" i="15"/>
  <c r="DT81" i="15"/>
  <c r="DT82" i="15"/>
  <c r="DT83" i="15"/>
  <c r="DT84" i="15"/>
  <c r="DT85" i="15"/>
  <c r="DT86" i="15"/>
  <c r="DT87" i="15"/>
  <c r="DT88" i="15"/>
  <c r="DT89" i="15"/>
  <c r="DT50" i="15"/>
  <c r="DT42" i="15"/>
  <c r="DT43" i="15"/>
  <c r="DT44" i="15"/>
  <c r="DT45" i="15"/>
  <c r="DT46" i="15"/>
  <c r="DT47" i="15"/>
  <c r="DT48" i="15"/>
  <c r="DT49" i="15"/>
  <c r="DT41" i="15"/>
  <c r="DR51" i="15"/>
  <c r="DR52" i="15"/>
  <c r="DR53" i="15"/>
  <c r="DR54" i="15"/>
  <c r="DR55" i="15"/>
  <c r="DR57" i="15"/>
  <c r="DR58" i="15"/>
  <c r="DR59" i="15"/>
  <c r="DR60" i="15"/>
  <c r="DR61" i="15"/>
  <c r="DR62" i="15"/>
  <c r="DR63" i="15"/>
  <c r="DR64" i="15"/>
  <c r="DR65" i="15"/>
  <c r="DR66" i="15"/>
  <c r="DR50" i="15"/>
  <c r="DR19" i="15"/>
  <c r="DR20" i="15"/>
  <c r="DR21" i="15"/>
  <c r="DR22" i="15"/>
  <c r="DR23" i="15"/>
  <c r="DR24" i="15"/>
  <c r="DR25" i="15"/>
  <c r="DR26" i="15"/>
  <c r="DR27" i="15"/>
  <c r="DR28" i="15"/>
  <c r="DR29" i="15"/>
  <c r="DR30" i="15"/>
  <c r="DR31" i="15"/>
  <c r="DR32" i="15"/>
  <c r="DR33" i="15"/>
  <c r="DR34" i="15"/>
  <c r="DR35" i="15"/>
  <c r="DR36" i="15"/>
  <c r="DR37" i="15"/>
  <c r="DR38" i="15"/>
  <c r="DR39" i="15"/>
  <c r="DR40" i="15"/>
  <c r="DR41" i="15"/>
  <c r="DR42" i="15"/>
  <c r="DR43" i="15"/>
  <c r="DR44" i="15"/>
  <c r="DR45" i="15"/>
  <c r="DR46" i="15"/>
  <c r="DR47" i="15"/>
  <c r="DR48" i="15"/>
  <c r="DR49" i="15"/>
  <c r="DP51" i="15"/>
  <c r="DP52" i="15"/>
  <c r="DP53" i="15"/>
  <c r="DP54" i="15"/>
  <c r="DP55" i="15"/>
  <c r="DP56" i="15"/>
  <c r="DP57" i="15"/>
  <c r="DP58" i="15"/>
  <c r="DP59" i="15"/>
  <c r="DP60" i="15"/>
  <c r="DP61" i="15"/>
  <c r="DP50" i="15"/>
  <c r="DP14" i="15"/>
  <c r="DP15" i="15"/>
  <c r="DP16" i="15"/>
  <c r="DP17" i="15"/>
  <c r="DP18" i="15"/>
  <c r="DP19" i="15"/>
  <c r="DP20" i="15"/>
  <c r="DP21" i="15"/>
  <c r="DP22" i="15"/>
  <c r="DP23" i="15"/>
  <c r="DP24" i="15"/>
  <c r="DP25" i="15"/>
  <c r="DP26" i="15"/>
  <c r="DP27" i="15"/>
  <c r="DP28" i="15"/>
  <c r="DP29" i="15"/>
  <c r="DP30" i="15"/>
  <c r="DP31" i="15"/>
  <c r="DP32" i="15"/>
  <c r="DP33" i="15"/>
  <c r="DP34" i="15"/>
  <c r="DP35" i="15"/>
  <c r="DP36" i="15"/>
  <c r="DP37" i="15"/>
  <c r="DP38" i="15"/>
  <c r="DP39" i="15"/>
  <c r="DP40" i="15"/>
  <c r="DP41" i="15"/>
  <c r="DP42" i="15"/>
  <c r="DP43" i="15"/>
  <c r="DP44" i="15"/>
  <c r="DP45" i="15"/>
  <c r="DP46" i="15"/>
  <c r="DP47" i="15"/>
  <c r="DP48" i="15"/>
  <c r="DP49" i="15"/>
  <c r="DN51" i="15"/>
  <c r="DN52" i="15"/>
  <c r="DN53" i="15"/>
  <c r="DN54" i="15"/>
  <c r="DN55" i="15"/>
  <c r="DN56" i="15"/>
  <c r="DN57" i="15"/>
  <c r="DN58" i="15"/>
  <c r="DN59" i="15"/>
  <c r="DN60" i="15"/>
  <c r="DN61" i="15"/>
  <c r="DN62" i="15"/>
  <c r="DN63" i="15"/>
  <c r="DN64" i="15"/>
  <c r="DN65" i="15"/>
  <c r="DN66" i="15"/>
  <c r="DN67" i="15"/>
  <c r="DN68" i="15"/>
  <c r="DN69" i="15"/>
  <c r="DN70" i="15"/>
  <c r="DN71" i="15"/>
  <c r="DN72" i="15"/>
  <c r="DN73" i="15"/>
  <c r="DN74" i="15"/>
  <c r="DN75" i="15"/>
  <c r="DN50" i="15"/>
  <c r="DN28" i="15"/>
  <c r="DN29" i="15"/>
  <c r="DN30" i="15"/>
  <c r="DN31" i="15"/>
  <c r="DN32" i="15"/>
  <c r="DN33" i="15"/>
  <c r="DN34" i="15"/>
  <c r="DN35" i="15"/>
  <c r="DN36" i="15"/>
  <c r="DN37" i="15"/>
  <c r="DN38" i="15"/>
  <c r="DN39" i="15"/>
  <c r="DN40" i="15"/>
  <c r="DN41" i="15"/>
  <c r="DN42" i="15"/>
  <c r="DN43" i="15"/>
  <c r="DN44" i="15"/>
  <c r="DN45" i="15"/>
  <c r="DN46" i="15"/>
  <c r="DN47" i="15"/>
  <c r="DN48" i="15"/>
  <c r="DN49" i="15"/>
  <c r="DL51" i="15"/>
  <c r="DL52" i="15"/>
  <c r="DL53" i="15"/>
  <c r="DL54" i="15"/>
  <c r="DL55" i="15"/>
  <c r="DL56" i="15"/>
  <c r="DL50" i="15"/>
  <c r="DL9" i="15"/>
  <c r="DL10" i="15"/>
  <c r="DL11" i="15"/>
  <c r="DL12" i="15"/>
  <c r="DL13" i="15"/>
  <c r="DL14" i="15"/>
  <c r="DL15" i="15"/>
  <c r="DL16" i="15"/>
  <c r="DL17" i="15"/>
  <c r="DL18" i="15"/>
  <c r="DL19" i="15"/>
  <c r="DL20" i="15"/>
  <c r="DL21" i="15"/>
  <c r="DL22" i="15"/>
  <c r="DL23" i="15"/>
  <c r="DL24" i="15"/>
  <c r="DL25" i="15"/>
  <c r="DL26" i="15"/>
  <c r="DL27" i="15"/>
  <c r="DL28" i="15"/>
  <c r="DL29" i="15"/>
  <c r="DL30" i="15"/>
  <c r="DL31" i="15"/>
  <c r="DL32" i="15"/>
  <c r="DL33" i="15"/>
  <c r="DL34" i="15"/>
  <c r="DL35" i="15"/>
  <c r="DL36" i="15"/>
  <c r="DL37" i="15"/>
  <c r="DL38" i="15"/>
  <c r="DL39" i="15"/>
  <c r="DL40" i="15"/>
  <c r="DL41" i="15"/>
  <c r="DL42" i="15"/>
  <c r="DL43" i="15"/>
  <c r="DL44" i="15"/>
  <c r="DL45" i="15"/>
  <c r="DL46" i="15"/>
  <c r="DL47" i="15"/>
  <c r="DL48" i="15"/>
  <c r="DL49" i="15"/>
  <c r="DJ51" i="15"/>
  <c r="DJ52" i="15"/>
  <c r="DJ53" i="15"/>
  <c r="DJ54" i="15"/>
  <c r="DJ55" i="15"/>
  <c r="DJ56" i="15"/>
  <c r="DJ57" i="15"/>
  <c r="DJ58" i="15"/>
  <c r="DJ59" i="15"/>
  <c r="DJ60" i="15"/>
  <c r="DJ61" i="15"/>
  <c r="DJ62" i="15"/>
  <c r="DJ63" i="15"/>
  <c r="DJ64" i="15"/>
  <c r="DJ65" i="15"/>
  <c r="DJ66" i="15"/>
  <c r="DJ50" i="15"/>
  <c r="DJ19" i="15"/>
  <c r="DJ20" i="15"/>
  <c r="DJ21" i="15"/>
  <c r="DJ22" i="15"/>
  <c r="DJ23" i="15"/>
  <c r="DJ24" i="15"/>
  <c r="DJ25" i="15"/>
  <c r="DJ26" i="15"/>
  <c r="DJ27" i="15"/>
  <c r="DJ28" i="15"/>
  <c r="DJ29" i="15"/>
  <c r="DJ30" i="15"/>
  <c r="DJ31" i="15"/>
  <c r="DJ32" i="15"/>
  <c r="DJ33" i="15"/>
  <c r="DJ34" i="15"/>
  <c r="DJ35" i="15"/>
  <c r="DJ36" i="15"/>
  <c r="DJ37" i="15"/>
  <c r="DJ38" i="15"/>
  <c r="DJ39" i="15"/>
  <c r="DJ40" i="15"/>
  <c r="DJ41" i="15"/>
  <c r="DJ42" i="15"/>
  <c r="DJ43" i="15"/>
  <c r="DJ44" i="15"/>
  <c r="DJ45" i="15"/>
  <c r="DJ46" i="15"/>
  <c r="DJ47" i="15"/>
  <c r="DJ48" i="15"/>
  <c r="DJ49" i="15"/>
  <c r="DJ18" i="15"/>
  <c r="DF51" i="15"/>
  <c r="DF52" i="15"/>
  <c r="DF53" i="15"/>
  <c r="DF54" i="15"/>
  <c r="DF55" i="15"/>
  <c r="DF56" i="15"/>
  <c r="DF57" i="15"/>
  <c r="DF58" i="15"/>
  <c r="DF59" i="15"/>
  <c r="DF60" i="15"/>
  <c r="DF61" i="15"/>
  <c r="DF62" i="15"/>
  <c r="DF63" i="15"/>
  <c r="DF64" i="15"/>
  <c r="DF65" i="15"/>
  <c r="DF66" i="15"/>
  <c r="DF67" i="15"/>
  <c r="DF68" i="15"/>
  <c r="DF69" i="15"/>
  <c r="DF70" i="15"/>
  <c r="DF71" i="15"/>
  <c r="DF72" i="15"/>
  <c r="DF73" i="15"/>
  <c r="DF74" i="15"/>
  <c r="DF75" i="15"/>
  <c r="DF76" i="15"/>
  <c r="DF77" i="15"/>
  <c r="DF78" i="15"/>
  <c r="DF50" i="15"/>
  <c r="DF31" i="15"/>
  <c r="DF32" i="15"/>
  <c r="DF33" i="15"/>
  <c r="DF34" i="15"/>
  <c r="DF35" i="15"/>
  <c r="DF36" i="15"/>
  <c r="DF37" i="15"/>
  <c r="DF38" i="15"/>
  <c r="DF39" i="15"/>
  <c r="DF40" i="15"/>
  <c r="DF41" i="15"/>
  <c r="DF42" i="15"/>
  <c r="DF43" i="15"/>
  <c r="DF44" i="15"/>
  <c r="DF45" i="15"/>
  <c r="DF46" i="15"/>
  <c r="DF47" i="15"/>
  <c r="DF48" i="15"/>
  <c r="DF49" i="15"/>
  <c r="DD51" i="15"/>
  <c r="DD50" i="15"/>
  <c r="DD4" i="15"/>
  <c r="DD5" i="15"/>
  <c r="DD6" i="15"/>
  <c r="DD7" i="15"/>
  <c r="DD8" i="15"/>
  <c r="DD9" i="15"/>
  <c r="DD10" i="15"/>
  <c r="DD11" i="15"/>
  <c r="DD12" i="15"/>
  <c r="DD13" i="15"/>
  <c r="DD14" i="15"/>
  <c r="DD15" i="15"/>
  <c r="DD16" i="15"/>
  <c r="DD17" i="15"/>
  <c r="DD18" i="15"/>
  <c r="DD19" i="15"/>
  <c r="DD20" i="15"/>
  <c r="DD21" i="15"/>
  <c r="DD22" i="15"/>
  <c r="DD23" i="15"/>
  <c r="DD24" i="15"/>
  <c r="DD25" i="15"/>
  <c r="DD26" i="15"/>
  <c r="DD27" i="15"/>
  <c r="DD28" i="15"/>
  <c r="DD29" i="15"/>
  <c r="DD30" i="15"/>
  <c r="DD31" i="15"/>
  <c r="DD32" i="15"/>
  <c r="DD33" i="15"/>
  <c r="DD34" i="15"/>
  <c r="DD35" i="15"/>
  <c r="DD36" i="15"/>
  <c r="DD37" i="15"/>
  <c r="DD38" i="15"/>
  <c r="DD39" i="15"/>
  <c r="DD40" i="15"/>
  <c r="DD41" i="15"/>
  <c r="DD42" i="15"/>
  <c r="DD43" i="15"/>
  <c r="DD44" i="15"/>
  <c r="DD45" i="15"/>
  <c r="DD46" i="15"/>
  <c r="DD47" i="15"/>
  <c r="DD48" i="15"/>
  <c r="DD49" i="15"/>
  <c r="DB51" i="15"/>
  <c r="DB52" i="15"/>
  <c r="DB53" i="15"/>
  <c r="DB54" i="15"/>
  <c r="DB55" i="15"/>
  <c r="DB56" i="15"/>
  <c r="DB57" i="15"/>
  <c r="DB58" i="15"/>
  <c r="DB59" i="15"/>
  <c r="DB50" i="15"/>
  <c r="DB12" i="15"/>
  <c r="DB13" i="15"/>
  <c r="DB14" i="15"/>
  <c r="DB15" i="15"/>
  <c r="DB16" i="15"/>
  <c r="DB17" i="15"/>
  <c r="DB18" i="15"/>
  <c r="DB19" i="15"/>
  <c r="DB20" i="15"/>
  <c r="DB21" i="15"/>
  <c r="DB22" i="15"/>
  <c r="DB23" i="15"/>
  <c r="DB24" i="15"/>
  <c r="DB25" i="15"/>
  <c r="DB26" i="15"/>
  <c r="DB27" i="15"/>
  <c r="DB28" i="15"/>
  <c r="DB29" i="15"/>
  <c r="DB30" i="15"/>
  <c r="DB31" i="15"/>
  <c r="DB32" i="15"/>
  <c r="DB33" i="15"/>
  <c r="DB34" i="15"/>
  <c r="DB35" i="15"/>
  <c r="DB36" i="15"/>
  <c r="DB37" i="15"/>
  <c r="DB38" i="15"/>
  <c r="DB39" i="15"/>
  <c r="DB40" i="15"/>
  <c r="DB41" i="15"/>
  <c r="DB42" i="15"/>
  <c r="DB43" i="15"/>
  <c r="DB44" i="15"/>
  <c r="DB45" i="15"/>
  <c r="DB46" i="15"/>
  <c r="DB47" i="15"/>
  <c r="DB48" i="15"/>
  <c r="DB49" i="15"/>
  <c r="CZ51" i="15"/>
  <c r="CZ52" i="15"/>
  <c r="CZ53" i="15"/>
  <c r="CZ54" i="15"/>
  <c r="CZ55" i="15"/>
  <c r="CZ56" i="15"/>
  <c r="CZ57" i="15"/>
  <c r="CZ58" i="15"/>
  <c r="CZ59" i="15"/>
  <c r="CZ60" i="15"/>
  <c r="CZ61" i="15"/>
  <c r="CZ62" i="15"/>
  <c r="CZ63" i="15"/>
  <c r="CZ64" i="15"/>
  <c r="CZ65" i="15"/>
  <c r="CZ66" i="15"/>
  <c r="CZ67" i="15"/>
  <c r="CZ68" i="15"/>
  <c r="CZ69" i="15"/>
  <c r="CZ70" i="15"/>
  <c r="CZ71" i="15"/>
  <c r="CZ72" i="15"/>
  <c r="CZ73" i="15"/>
  <c r="CZ74" i="15"/>
  <c r="CZ75" i="15"/>
  <c r="CZ50" i="15"/>
  <c r="CZ28" i="15"/>
  <c r="CZ29" i="15"/>
  <c r="CZ30" i="15"/>
  <c r="CZ31" i="15"/>
  <c r="CZ32" i="15"/>
  <c r="CZ33" i="15"/>
  <c r="CZ34" i="15"/>
  <c r="CZ35" i="15"/>
  <c r="CZ36" i="15"/>
  <c r="CZ37" i="15"/>
  <c r="CZ38" i="15"/>
  <c r="CZ39" i="15"/>
  <c r="CZ40" i="15"/>
  <c r="CZ41" i="15"/>
  <c r="CZ42" i="15"/>
  <c r="CZ43" i="15"/>
  <c r="CZ44" i="15"/>
  <c r="CZ45" i="15"/>
  <c r="CZ46" i="15"/>
  <c r="CZ47" i="15"/>
  <c r="CZ48" i="15"/>
  <c r="CZ49" i="15"/>
  <c r="DR18" i="15"/>
  <c r="DL8" i="15"/>
  <c r="DF30" i="15"/>
  <c r="DD3" i="15"/>
  <c r="DB11" i="15"/>
  <c r="CZ27" i="15"/>
  <c r="CJ51" i="15"/>
  <c r="CJ52" i="15"/>
  <c r="CJ53" i="15"/>
  <c r="CJ54" i="15"/>
  <c r="CJ55" i="15"/>
  <c r="CJ56" i="15"/>
  <c r="CJ57" i="15"/>
  <c r="CJ58" i="15"/>
  <c r="CJ59" i="15"/>
  <c r="CJ60" i="15"/>
  <c r="CJ61" i="15"/>
  <c r="CJ62" i="15"/>
  <c r="CJ63" i="15"/>
  <c r="CJ64" i="15"/>
  <c r="CJ65" i="15"/>
  <c r="CJ66" i="15"/>
  <c r="CJ67" i="15"/>
  <c r="CJ68" i="15"/>
  <c r="CJ69" i="15"/>
  <c r="CJ70" i="15"/>
  <c r="CJ71" i="15"/>
  <c r="CJ72" i="15"/>
  <c r="CJ73" i="15"/>
  <c r="CJ74" i="15"/>
  <c r="CJ75" i="15"/>
  <c r="CJ76" i="15"/>
  <c r="CJ77" i="15"/>
  <c r="CJ78" i="15"/>
  <c r="CJ79" i="15"/>
  <c r="CJ80" i="15"/>
  <c r="CJ81" i="15"/>
  <c r="CJ82" i="15"/>
  <c r="CJ83" i="15"/>
  <c r="CJ50" i="15"/>
  <c r="CJ34" i="15"/>
  <c r="CJ35" i="15"/>
  <c r="CJ36" i="15"/>
  <c r="CJ37" i="15"/>
  <c r="CJ38" i="15"/>
  <c r="CJ39" i="15"/>
  <c r="CJ40" i="15"/>
  <c r="CJ41" i="15"/>
  <c r="CJ42" i="15"/>
  <c r="CJ43" i="15"/>
  <c r="CJ44" i="15"/>
  <c r="CJ45" i="15"/>
  <c r="CJ46" i="15"/>
  <c r="CJ47" i="15"/>
  <c r="CJ48" i="15"/>
  <c r="CJ49" i="15"/>
  <c r="CJ33" i="15"/>
  <c r="CF99" i="15"/>
  <c r="CF51" i="15"/>
  <c r="CF52" i="15"/>
  <c r="CF53" i="15"/>
  <c r="CF54" i="15"/>
  <c r="CF55" i="15"/>
  <c r="CF56" i="15"/>
  <c r="CF57" i="15"/>
  <c r="CF58" i="15"/>
  <c r="CF59" i="15"/>
  <c r="CF60" i="15"/>
  <c r="CF61" i="15"/>
  <c r="CF62" i="15"/>
  <c r="CF63" i="15"/>
  <c r="CF64" i="15"/>
  <c r="CF65" i="15"/>
  <c r="CF66" i="15"/>
  <c r="CF67" i="15"/>
  <c r="CF50" i="15"/>
  <c r="CF20" i="15"/>
  <c r="CF21" i="15"/>
  <c r="CF22" i="15"/>
  <c r="CF23" i="15"/>
  <c r="CF24" i="15"/>
  <c r="CF25" i="15"/>
  <c r="CF26" i="15"/>
  <c r="CF27" i="15"/>
  <c r="CF28" i="15"/>
  <c r="CF29" i="15"/>
  <c r="CF30" i="15"/>
  <c r="CF31" i="15"/>
  <c r="CF32" i="15"/>
  <c r="CF33" i="15"/>
  <c r="CF34" i="15"/>
  <c r="CF35" i="15"/>
  <c r="CF36" i="15"/>
  <c r="CF37" i="15"/>
  <c r="CF38" i="15"/>
  <c r="CF39" i="15"/>
  <c r="CF40" i="15"/>
  <c r="CF41" i="15"/>
  <c r="CF42" i="15"/>
  <c r="CF43" i="15"/>
  <c r="CF44" i="15"/>
  <c r="CF45" i="15"/>
  <c r="CF46" i="15"/>
  <c r="CF47" i="15"/>
  <c r="CF48" i="15"/>
  <c r="CF49" i="15"/>
  <c r="CF19" i="15"/>
  <c r="CD99" i="15"/>
  <c r="CD51" i="15"/>
  <c r="CD52" i="15"/>
  <c r="CD53" i="15"/>
  <c r="CD54" i="15"/>
  <c r="CD55" i="15"/>
  <c r="CD56" i="15"/>
  <c r="CD57" i="15"/>
  <c r="CD58" i="15"/>
  <c r="CD59" i="15"/>
  <c r="CD60" i="15"/>
  <c r="CD61" i="15"/>
  <c r="CD62" i="15"/>
  <c r="CD63" i="15"/>
  <c r="CD64" i="15"/>
  <c r="CD65" i="15"/>
  <c r="CD66" i="15"/>
  <c r="CD67" i="15"/>
  <c r="CD68" i="15"/>
  <c r="CD69" i="15"/>
  <c r="CD70" i="15"/>
  <c r="CD71" i="15"/>
  <c r="CD72" i="15"/>
  <c r="CD73" i="15"/>
  <c r="CD74" i="15"/>
  <c r="CD75" i="15"/>
  <c r="CD76" i="15"/>
  <c r="CD77" i="15"/>
  <c r="CD78" i="15"/>
  <c r="CD79" i="15"/>
  <c r="CD80" i="15"/>
  <c r="CD81" i="15"/>
  <c r="CD82" i="15"/>
  <c r="CD83" i="15"/>
  <c r="CD84" i="15"/>
  <c r="CD85" i="15"/>
  <c r="CD86" i="15"/>
  <c r="CD50" i="15"/>
  <c r="CD39" i="15"/>
  <c r="CD40" i="15"/>
  <c r="CD41" i="15"/>
  <c r="CD42" i="15"/>
  <c r="CD43" i="15"/>
  <c r="CD44" i="15"/>
  <c r="CD45" i="15"/>
  <c r="CD46" i="15"/>
  <c r="CD47" i="15"/>
  <c r="CD48" i="15"/>
  <c r="CD49" i="15"/>
  <c r="CD38" i="15"/>
  <c r="CB99" i="15"/>
  <c r="CB51" i="15"/>
  <c r="CB52" i="15"/>
  <c r="CB53" i="15"/>
  <c r="CB54" i="15"/>
  <c r="CB55" i="15"/>
  <c r="CB56" i="15"/>
  <c r="CB57" i="15"/>
  <c r="CB58" i="15"/>
  <c r="CB59" i="15"/>
  <c r="CB60" i="15"/>
  <c r="CB61" i="15"/>
  <c r="CB62" i="15"/>
  <c r="CB63" i="15"/>
  <c r="CB64" i="15"/>
  <c r="CB65" i="15"/>
  <c r="CB66" i="15"/>
  <c r="CB67" i="15"/>
  <c r="CB68" i="15"/>
  <c r="CB69" i="15"/>
  <c r="CB70" i="15"/>
  <c r="CB71" i="15"/>
  <c r="CB72" i="15"/>
  <c r="CB73" i="15"/>
  <c r="CB50" i="15"/>
  <c r="CB26" i="15"/>
  <c r="CB27" i="15"/>
  <c r="CB28" i="15"/>
  <c r="CB29" i="15"/>
  <c r="CB30" i="15"/>
  <c r="CB31" i="15"/>
  <c r="CB32" i="15"/>
  <c r="CB33" i="15"/>
  <c r="CB34" i="15"/>
  <c r="CB35" i="15"/>
  <c r="CB36" i="15"/>
  <c r="CB37" i="15"/>
  <c r="CB38" i="15"/>
  <c r="CB39" i="15"/>
  <c r="CB40" i="15"/>
  <c r="CB41" i="15"/>
  <c r="CB42" i="15"/>
  <c r="CB43" i="15"/>
  <c r="CB44" i="15"/>
  <c r="CB45" i="15"/>
  <c r="CB46" i="15"/>
  <c r="CB47" i="15"/>
  <c r="CB48" i="15"/>
  <c r="CB49" i="15"/>
  <c r="CB25" i="15"/>
  <c r="BZ99" i="15"/>
  <c r="BZ51" i="15"/>
  <c r="BZ52" i="15"/>
  <c r="BZ53" i="15"/>
  <c r="BZ54" i="15"/>
  <c r="BZ55" i="15"/>
  <c r="BZ56" i="15"/>
  <c r="BZ57" i="15"/>
  <c r="BZ58" i="15"/>
  <c r="BZ59" i="15"/>
  <c r="BZ60" i="15"/>
  <c r="BZ61" i="15"/>
  <c r="BZ62" i="15"/>
  <c r="BZ63" i="15"/>
  <c r="BZ64" i="15"/>
  <c r="BZ65" i="15"/>
  <c r="BZ66" i="15"/>
  <c r="BZ67" i="15"/>
  <c r="BZ68" i="15"/>
  <c r="BZ69" i="15"/>
  <c r="BZ70" i="15"/>
  <c r="BZ71" i="15"/>
  <c r="BZ50" i="15"/>
  <c r="BZ24" i="15"/>
  <c r="BZ25" i="15"/>
  <c r="BZ26" i="15"/>
  <c r="BZ27" i="15"/>
  <c r="BZ28" i="15"/>
  <c r="BZ29" i="15"/>
  <c r="BZ30" i="15"/>
  <c r="BZ31" i="15"/>
  <c r="BZ32" i="15"/>
  <c r="BZ33" i="15"/>
  <c r="BZ34" i="15"/>
  <c r="BZ35" i="15"/>
  <c r="BZ36" i="15"/>
  <c r="BZ37" i="15"/>
  <c r="BZ38" i="15"/>
  <c r="BZ39" i="15"/>
  <c r="BZ40" i="15"/>
  <c r="BZ41" i="15"/>
  <c r="BZ42" i="15"/>
  <c r="BZ43" i="15"/>
  <c r="BZ44" i="15"/>
  <c r="BZ45" i="15"/>
  <c r="BZ46" i="15"/>
  <c r="BZ47" i="15"/>
  <c r="BZ48" i="15"/>
  <c r="BZ49" i="15"/>
  <c r="BZ23" i="15"/>
  <c r="BX99" i="15"/>
  <c r="BX51" i="15"/>
  <c r="BX52" i="15"/>
  <c r="BX53" i="15"/>
  <c r="BX54" i="15"/>
  <c r="BX55" i="15"/>
  <c r="BX56" i="15"/>
  <c r="BX57" i="15"/>
  <c r="BX58" i="15"/>
  <c r="BX59" i="15"/>
  <c r="BX60" i="15"/>
  <c r="BX61" i="15"/>
  <c r="BX62" i="15"/>
  <c r="BX63" i="15"/>
  <c r="BX64" i="15"/>
  <c r="BX65" i="15"/>
  <c r="BX66" i="15"/>
  <c r="BX67" i="15"/>
  <c r="BX68" i="15"/>
  <c r="BX69" i="15"/>
  <c r="BX70" i="15"/>
  <c r="BX71" i="15"/>
  <c r="BX72" i="15"/>
  <c r="BX73" i="15"/>
  <c r="BX50" i="15"/>
  <c r="BX29" i="15"/>
  <c r="BX30" i="15"/>
  <c r="BX31" i="15"/>
  <c r="BX32" i="15"/>
  <c r="BX33" i="15"/>
  <c r="BX34" i="15"/>
  <c r="BX35" i="15"/>
  <c r="BX36" i="15"/>
  <c r="BX37" i="15"/>
  <c r="BX38" i="15"/>
  <c r="BX39" i="15"/>
  <c r="BX40" i="15"/>
  <c r="BX41" i="15"/>
  <c r="BX42" i="15"/>
  <c r="BX43" i="15"/>
  <c r="BX44" i="15"/>
  <c r="BX45" i="15"/>
  <c r="BX46" i="15"/>
  <c r="BX47" i="15"/>
  <c r="BX48" i="15"/>
  <c r="BX49" i="15"/>
  <c r="BX26" i="15"/>
  <c r="BX27" i="15"/>
  <c r="BX28" i="15"/>
  <c r="BX25" i="15"/>
  <c r="BT99" i="15"/>
  <c r="BT51" i="15"/>
  <c r="BT52" i="15"/>
  <c r="BT50" i="15"/>
  <c r="BT5" i="15"/>
  <c r="BT6" i="15"/>
  <c r="BT7" i="15"/>
  <c r="BT8" i="15"/>
  <c r="BT9" i="15"/>
  <c r="BT10" i="15"/>
  <c r="BT11" i="15"/>
  <c r="BT12" i="15"/>
  <c r="BT13" i="15"/>
  <c r="BT14" i="15"/>
  <c r="BT15" i="15"/>
  <c r="BT16" i="15"/>
  <c r="BT17" i="15"/>
  <c r="BT18" i="15"/>
  <c r="BT19" i="15"/>
  <c r="BT20" i="15"/>
  <c r="BT21" i="15"/>
  <c r="BT22" i="15"/>
  <c r="BT23" i="15"/>
  <c r="BT24" i="15"/>
  <c r="BT25" i="15"/>
  <c r="BT26" i="15"/>
  <c r="BT27" i="15"/>
  <c r="BT28" i="15"/>
  <c r="BT29" i="15"/>
  <c r="BT30" i="15"/>
  <c r="BT31" i="15"/>
  <c r="BT32" i="15"/>
  <c r="BT33" i="15"/>
  <c r="BT34" i="15"/>
  <c r="BT35" i="15"/>
  <c r="BT36" i="15"/>
  <c r="BT37" i="15"/>
  <c r="BT38" i="15"/>
  <c r="BT39" i="15"/>
  <c r="BT40" i="15"/>
  <c r="BT41" i="15"/>
  <c r="BT42" i="15"/>
  <c r="BT43" i="15"/>
  <c r="BT44" i="15"/>
  <c r="BT45" i="15"/>
  <c r="BT46" i="15"/>
  <c r="BT47" i="15"/>
  <c r="BT48" i="15"/>
  <c r="BT49" i="15"/>
  <c r="BT4" i="15"/>
  <c r="BR99" i="15"/>
  <c r="BR51" i="15"/>
  <c r="BR52" i="15"/>
  <c r="BR53" i="15"/>
  <c r="BR54" i="15"/>
  <c r="BR55" i="15"/>
  <c r="BR56" i="15"/>
  <c r="BR57" i="15"/>
  <c r="BR58" i="15"/>
  <c r="BR59" i="15"/>
  <c r="BR60" i="15"/>
  <c r="BR61" i="15"/>
  <c r="BR62" i="15"/>
  <c r="BR63" i="15"/>
  <c r="BR64" i="15"/>
  <c r="BR65" i="15"/>
  <c r="BR66" i="15"/>
  <c r="BR67" i="15"/>
  <c r="BR68" i="15"/>
  <c r="BR69" i="15"/>
  <c r="BR70" i="15"/>
  <c r="BR71" i="15"/>
  <c r="BR72" i="15"/>
  <c r="BR73" i="15"/>
  <c r="BR74" i="15"/>
  <c r="BR75" i="15"/>
  <c r="BR76" i="15"/>
  <c r="BR77" i="15"/>
  <c r="BR78" i="15"/>
  <c r="BR79" i="15"/>
  <c r="BR80" i="15"/>
  <c r="BR81" i="15"/>
  <c r="BR82" i="15"/>
  <c r="BR83" i="15"/>
  <c r="BR84" i="15"/>
  <c r="BR85" i="15"/>
  <c r="BR86" i="15"/>
  <c r="BR87" i="15"/>
  <c r="BR88" i="15"/>
  <c r="BR89" i="15"/>
  <c r="BR90" i="15"/>
  <c r="BR50" i="15"/>
  <c r="BR43" i="15"/>
  <c r="BR44" i="15"/>
  <c r="BR45" i="15"/>
  <c r="BR46" i="15"/>
  <c r="BR47" i="15"/>
  <c r="BR48" i="15"/>
  <c r="BR49" i="15"/>
  <c r="BR42" i="15"/>
  <c r="BP99" i="15"/>
  <c r="BP51" i="15"/>
  <c r="BP52" i="15"/>
  <c r="BP53" i="15"/>
  <c r="BP50" i="15"/>
  <c r="S100" i="15"/>
  <c r="S101" i="15"/>
  <c r="S102" i="15"/>
  <c r="S103" i="15"/>
  <c r="S105" i="15"/>
  <c r="S107" i="15"/>
  <c r="S108" i="15"/>
  <c r="S109" i="15"/>
  <c r="T25" i="15" s="1"/>
  <c r="S112" i="15"/>
  <c r="S113" i="15"/>
  <c r="S114" i="15"/>
  <c r="I105" i="15"/>
  <c r="K105" i="15"/>
  <c r="M105" i="15"/>
  <c r="O105" i="15"/>
  <c r="Q105" i="15"/>
  <c r="U105" i="15"/>
  <c r="W105" i="15"/>
  <c r="Y105" i="15"/>
  <c r="AA105" i="15"/>
  <c r="AB51" i="15" s="1"/>
  <c r="AC105" i="15"/>
  <c r="AE105" i="15"/>
  <c r="AF54" i="15" s="1"/>
  <c r="AG105" i="15"/>
  <c r="AH54" i="15" s="1"/>
  <c r="AI105" i="15"/>
  <c r="AJ52" i="15" s="1"/>
  <c r="AK105" i="15"/>
  <c r="AM105" i="15"/>
  <c r="AO105" i="15"/>
  <c r="AQ105" i="15"/>
  <c r="AX65" i="15" s="1"/>
  <c r="AS105" i="15"/>
  <c r="AU105" i="15"/>
  <c r="AV66" i="15" s="1"/>
  <c r="AW105" i="15"/>
  <c r="AY105" i="15"/>
  <c r="BA105" i="15"/>
  <c r="BC105" i="15"/>
  <c r="BE105" i="15"/>
  <c r="BG105" i="15"/>
  <c r="BH64" i="15" s="1"/>
  <c r="BI105" i="15"/>
  <c r="BJ59" i="15" s="1"/>
  <c r="BK105" i="15"/>
  <c r="BM105" i="15"/>
  <c r="BO105" i="15"/>
  <c r="BQ105" i="15"/>
  <c r="BS105" i="15"/>
  <c r="BU105" i="15"/>
  <c r="BW105" i="15"/>
  <c r="BY105" i="15"/>
  <c r="CA105" i="15"/>
  <c r="CC105" i="15"/>
  <c r="CE105" i="15"/>
  <c r="CG105" i="15"/>
  <c r="CI105" i="15"/>
  <c r="CK105" i="15"/>
  <c r="CS105" i="15"/>
  <c r="CU105" i="15"/>
  <c r="CW105" i="15"/>
  <c r="CY105" i="15"/>
  <c r="DA105" i="15"/>
  <c r="DC105" i="15"/>
  <c r="DE105" i="15"/>
  <c r="DG105" i="15"/>
  <c r="DI105" i="15"/>
  <c r="DK105" i="15"/>
  <c r="DM105" i="15"/>
  <c r="DO105" i="15"/>
  <c r="DQ105" i="15"/>
  <c r="DS105" i="15"/>
  <c r="DU103" i="15"/>
  <c r="DS103" i="15"/>
  <c r="DQ103" i="15"/>
  <c r="DO103" i="15"/>
  <c r="DM103" i="15"/>
  <c r="DK103" i="15"/>
  <c r="DI103" i="15"/>
  <c r="DE103" i="15"/>
  <c r="DC103" i="15"/>
  <c r="DA103" i="15"/>
  <c r="CY103" i="15"/>
  <c r="CO103" i="15"/>
  <c r="CM103" i="15"/>
  <c r="CK103" i="15"/>
  <c r="CL30" i="15" s="1"/>
  <c r="CI103" i="15"/>
  <c r="CG103" i="15"/>
  <c r="CE103" i="15"/>
  <c r="CC103" i="15"/>
  <c r="CA103" i="15"/>
  <c r="BY103" i="15"/>
  <c r="BW103" i="15"/>
  <c r="BU103" i="15"/>
  <c r="BS103" i="15"/>
  <c r="BQ103" i="15"/>
  <c r="BO103" i="15"/>
  <c r="BM103" i="15"/>
  <c r="BN24" i="15" s="1"/>
  <c r="BK103" i="15"/>
  <c r="BL37" i="15" s="1"/>
  <c r="BI103" i="15"/>
  <c r="BJ39" i="15" s="1"/>
  <c r="BG103" i="15"/>
  <c r="BH37" i="15" s="1"/>
  <c r="BE103" i="15"/>
  <c r="BC103" i="15"/>
  <c r="BA103" i="15"/>
  <c r="AY103" i="15"/>
  <c r="AW103" i="15"/>
  <c r="AU103" i="15"/>
  <c r="AV42" i="15" s="1"/>
  <c r="AQ103" i="15"/>
  <c r="AX43" i="15" s="1"/>
  <c r="AO103" i="15"/>
  <c r="AM103" i="15"/>
  <c r="AK103" i="15"/>
  <c r="AI103" i="15"/>
  <c r="AG103" i="15"/>
  <c r="AH22" i="15" s="1"/>
  <c r="AE103" i="15"/>
  <c r="AF36" i="15" s="1"/>
  <c r="AA103" i="15"/>
  <c r="AB19" i="15" s="1"/>
  <c r="Y103" i="15"/>
  <c r="W103" i="15"/>
  <c r="U103" i="15"/>
  <c r="Q103" i="15"/>
  <c r="O103" i="15"/>
  <c r="M103" i="15"/>
  <c r="K103" i="15"/>
  <c r="G105" i="15"/>
  <c r="G103" i="15"/>
  <c r="E103" i="15"/>
  <c r="E105" i="15"/>
  <c r="C105" i="15"/>
  <c r="C103" i="15"/>
  <c r="B100" i="15"/>
  <c r="CE114" i="15"/>
  <c r="CC114" i="15"/>
  <c r="CA114" i="15"/>
  <c r="BY114" i="15"/>
  <c r="BW114" i="15"/>
  <c r="BS114" i="15"/>
  <c r="BQ114" i="15"/>
  <c r="BO114" i="15"/>
  <c r="BM114" i="15"/>
  <c r="BK114" i="15"/>
  <c r="BI114" i="15"/>
  <c r="BG114" i="15"/>
  <c r="BE114" i="15"/>
  <c r="BC114" i="15"/>
  <c r="BA114" i="15"/>
  <c r="AY114" i="15"/>
  <c r="AW114" i="15"/>
  <c r="AU114" i="15"/>
  <c r="AQ114" i="15"/>
  <c r="AO114" i="15"/>
  <c r="AM114" i="15"/>
  <c r="AK114" i="15"/>
  <c r="AI114" i="15"/>
  <c r="AG114" i="15"/>
  <c r="AE114" i="15"/>
  <c r="AA114" i="15"/>
  <c r="Y114" i="15"/>
  <c r="W114" i="15"/>
  <c r="U114" i="15"/>
  <c r="Q114" i="15"/>
  <c r="O114" i="15"/>
  <c r="M114" i="15"/>
  <c r="K114" i="15"/>
  <c r="I114" i="15"/>
  <c r="E114" i="15"/>
  <c r="G114" i="15"/>
  <c r="C114" i="15"/>
  <c r="DS114" i="15"/>
  <c r="DS113" i="15"/>
  <c r="DQ113" i="15"/>
  <c r="DO113" i="15"/>
  <c r="DM113" i="15"/>
  <c r="DI113" i="15"/>
  <c r="DE113" i="15"/>
  <c r="DC113" i="15"/>
  <c r="DA113" i="15"/>
  <c r="CY113" i="15"/>
  <c r="CK113" i="15"/>
  <c r="CI113" i="15"/>
  <c r="CE113" i="15"/>
  <c r="CC113" i="15"/>
  <c r="CA113" i="15"/>
  <c r="BY113" i="15"/>
  <c r="BW113" i="15"/>
  <c r="BS113" i="15"/>
  <c r="BQ113" i="15"/>
  <c r="BM113" i="15"/>
  <c r="BO113" i="15"/>
  <c r="BK113" i="15"/>
  <c r="BI113" i="15"/>
  <c r="BG113" i="15"/>
  <c r="BE113" i="15"/>
  <c r="BC113" i="15"/>
  <c r="BA113" i="15"/>
  <c r="AY113" i="15"/>
  <c r="AW113" i="15"/>
  <c r="AU113" i="15"/>
  <c r="AQ113" i="15"/>
  <c r="AO113" i="15"/>
  <c r="AM113" i="15"/>
  <c r="AK113" i="15"/>
  <c r="AI113" i="15"/>
  <c r="AG113" i="15"/>
  <c r="AE113" i="15"/>
  <c r="O113" i="15"/>
  <c r="K113" i="15"/>
  <c r="I113" i="15"/>
  <c r="G113" i="15"/>
  <c r="E112" i="15"/>
  <c r="C112" i="15"/>
  <c r="AA113" i="15"/>
  <c r="Y113" i="15"/>
  <c r="W113" i="15"/>
  <c r="U113" i="15"/>
  <c r="Q113" i="15"/>
  <c r="M113" i="15"/>
  <c r="E113" i="15"/>
  <c r="DS112" i="15"/>
  <c r="DQ112" i="15"/>
  <c r="DO112" i="15"/>
  <c r="DM112" i="15"/>
  <c r="DK112" i="15"/>
  <c r="DI112" i="15"/>
  <c r="DE112" i="15"/>
  <c r="DC112" i="15"/>
  <c r="DA112" i="15"/>
  <c r="CY112" i="15"/>
  <c r="CK112" i="15"/>
  <c r="CE112" i="15"/>
  <c r="CC112" i="15"/>
  <c r="CA112" i="15"/>
  <c r="BY112" i="15"/>
  <c r="BW112" i="15"/>
  <c r="BS112" i="15"/>
  <c r="BQ112" i="15"/>
  <c r="BO112" i="15"/>
  <c r="BM112" i="15"/>
  <c r="BK112" i="15"/>
  <c r="BI112" i="15"/>
  <c r="BG112" i="15"/>
  <c r="BE112" i="15"/>
  <c r="BC112" i="15"/>
  <c r="BA112" i="15"/>
  <c r="AY112" i="15"/>
  <c r="AW112" i="15"/>
  <c r="AU112" i="15"/>
  <c r="AQ112" i="15"/>
  <c r="AO112" i="15"/>
  <c r="AM112" i="15"/>
  <c r="AK112" i="15"/>
  <c r="AI112" i="15"/>
  <c r="AG112" i="15"/>
  <c r="AE112" i="15"/>
  <c r="AA112" i="15"/>
  <c r="Y112" i="15"/>
  <c r="W112" i="15"/>
  <c r="U112" i="15"/>
  <c r="Q112" i="15"/>
  <c r="O112" i="15"/>
  <c r="M112" i="15"/>
  <c r="K112" i="15"/>
  <c r="I112" i="15"/>
  <c r="CI114" i="15"/>
  <c r="CK114" i="15"/>
  <c r="CM114" i="15"/>
  <c r="CO114" i="15"/>
  <c r="CQ114" i="15"/>
  <c r="CS114" i="15"/>
  <c r="CU114" i="15"/>
  <c r="CW114" i="15"/>
  <c r="CY114" i="15"/>
  <c r="DA114" i="15"/>
  <c r="DC114" i="15"/>
  <c r="DE114" i="15"/>
  <c r="DG114" i="15"/>
  <c r="DI114" i="15"/>
  <c r="DK114" i="15"/>
  <c r="DM114" i="15"/>
  <c r="DO114" i="15"/>
  <c r="DQ114" i="15"/>
  <c r="CI112" i="15"/>
  <c r="DS108" i="15"/>
  <c r="DQ108" i="15"/>
  <c r="DO108" i="15"/>
  <c r="DM108" i="15"/>
  <c r="DK108" i="15"/>
  <c r="DI108" i="15"/>
  <c r="DG108" i="15"/>
  <c r="DE108" i="15"/>
  <c r="DC108" i="15"/>
  <c r="DA108" i="15"/>
  <c r="CY108" i="15"/>
  <c r="CK108" i="15"/>
  <c r="CI108" i="15"/>
  <c r="CE108" i="15"/>
  <c r="CC108" i="15"/>
  <c r="CA108" i="15"/>
  <c r="BY108" i="15"/>
  <c r="BW108" i="15"/>
  <c r="BS108" i="15"/>
  <c r="BO108" i="15"/>
  <c r="BQ108" i="15"/>
  <c r="BM108" i="15"/>
  <c r="BK108" i="15"/>
  <c r="BI108" i="15"/>
  <c r="BG108" i="15"/>
  <c r="BE108" i="15"/>
  <c r="BC108" i="15"/>
  <c r="BA108" i="15"/>
  <c r="AY108" i="15"/>
  <c r="AW108" i="15"/>
  <c r="AU108" i="15"/>
  <c r="AQ108" i="15"/>
  <c r="AO108" i="15"/>
  <c r="AM108" i="15"/>
  <c r="AK108" i="15"/>
  <c r="AI108" i="15"/>
  <c r="AG108" i="15"/>
  <c r="AE108" i="15"/>
  <c r="AC108" i="15"/>
  <c r="AA108" i="15"/>
  <c r="Y108" i="15"/>
  <c r="W108" i="15"/>
  <c r="U108" i="15"/>
  <c r="Q108" i="15"/>
  <c r="O108" i="15"/>
  <c r="M108" i="15"/>
  <c r="K108" i="15"/>
  <c r="I108" i="15"/>
  <c r="G108" i="15"/>
  <c r="E108" i="15"/>
  <c r="AS108" i="15"/>
  <c r="BU108" i="15"/>
  <c r="CG108" i="15"/>
  <c r="CM108" i="15"/>
  <c r="CO108" i="15"/>
  <c r="CQ108" i="15"/>
  <c r="CS108" i="15"/>
  <c r="CU108" i="15"/>
  <c r="CW108" i="15"/>
  <c r="DU108" i="15"/>
  <c r="C108" i="15"/>
  <c r="I109" i="15"/>
  <c r="J52" i="15" s="1"/>
  <c r="K109" i="15"/>
  <c r="M109" i="15"/>
  <c r="N54" i="15" s="1"/>
  <c r="O109" i="15"/>
  <c r="P58" i="15" s="1"/>
  <c r="Q109" i="15"/>
  <c r="R53" i="15" s="1"/>
  <c r="U109" i="15"/>
  <c r="V51" i="15" s="1"/>
  <c r="W109" i="15"/>
  <c r="X23" i="15" s="1"/>
  <c r="Y109" i="15"/>
  <c r="Z51" i="15" s="1"/>
  <c r="AA109" i="15"/>
  <c r="AB54" i="15" s="1"/>
  <c r="AC109" i="15"/>
  <c r="AE109" i="15"/>
  <c r="AF52" i="15" s="1"/>
  <c r="AG109" i="15"/>
  <c r="AH62" i="15" s="1"/>
  <c r="AI109" i="15"/>
  <c r="AJ8" i="15" s="1"/>
  <c r="AK109" i="15"/>
  <c r="AL52" i="15" s="1"/>
  <c r="AM109" i="15"/>
  <c r="AN56" i="15" s="1"/>
  <c r="AO109" i="15"/>
  <c r="AP29" i="15" s="1"/>
  <c r="AQ109" i="15"/>
  <c r="AR53" i="15" s="1"/>
  <c r="AS109" i="15"/>
  <c r="AU109" i="15"/>
  <c r="AV57" i="15" s="1"/>
  <c r="AW109" i="15"/>
  <c r="AX57" i="15" s="1"/>
  <c r="AY109" i="15"/>
  <c r="AZ61" i="15" s="1"/>
  <c r="BA109" i="15"/>
  <c r="BB50" i="15" s="1"/>
  <c r="BC109" i="15"/>
  <c r="BD56" i="15" s="1"/>
  <c r="BE109" i="15"/>
  <c r="BF70" i="15" s="1"/>
  <c r="BG109" i="15"/>
  <c r="BH62" i="15" s="1"/>
  <c r="BI109" i="15"/>
  <c r="BJ74" i="15" s="1"/>
  <c r="BK109" i="15"/>
  <c r="BL26" i="15" s="1"/>
  <c r="BM109" i="15"/>
  <c r="BN69" i="15" s="1"/>
  <c r="BO109" i="15"/>
  <c r="BQ109" i="15"/>
  <c r="BS109" i="15"/>
  <c r="BU109" i="15"/>
  <c r="BW109" i="15"/>
  <c r="BY109" i="15"/>
  <c r="CA109" i="15"/>
  <c r="CC109" i="15"/>
  <c r="CE109" i="15"/>
  <c r="CG109" i="15"/>
  <c r="CI109" i="15"/>
  <c r="CK109" i="15"/>
  <c r="CM109" i="15"/>
  <c r="CO109" i="15"/>
  <c r="CQ109" i="15"/>
  <c r="CS109" i="15"/>
  <c r="CU109" i="15"/>
  <c r="CW109" i="15"/>
  <c r="CY109" i="15"/>
  <c r="DA109" i="15"/>
  <c r="DC109" i="15"/>
  <c r="DE109" i="15"/>
  <c r="DG109" i="15"/>
  <c r="DI109" i="15"/>
  <c r="DK109" i="15"/>
  <c r="DM109" i="15"/>
  <c r="DO109" i="15"/>
  <c r="DQ109" i="15"/>
  <c r="DS109" i="15"/>
  <c r="DU109" i="15"/>
  <c r="DS107" i="15"/>
  <c r="DQ107" i="15"/>
  <c r="DO107" i="15"/>
  <c r="DM107" i="15"/>
  <c r="DK107" i="15"/>
  <c r="DI107" i="15"/>
  <c r="DE107" i="15"/>
  <c r="DC107" i="15"/>
  <c r="DA107" i="15"/>
  <c r="CY107" i="15"/>
  <c r="CK107" i="15"/>
  <c r="CI107" i="15"/>
  <c r="CG107" i="15"/>
  <c r="CE107" i="15"/>
  <c r="CC107" i="15"/>
  <c r="CA107" i="15"/>
  <c r="BY107" i="15"/>
  <c r="BW107" i="15"/>
  <c r="BS107" i="15"/>
  <c r="BQ107" i="15"/>
  <c r="BO107" i="15"/>
  <c r="BM107" i="15"/>
  <c r="BK107" i="15"/>
  <c r="BI107" i="15"/>
  <c r="BG107" i="15"/>
  <c r="BE107" i="15"/>
  <c r="BC107" i="15"/>
  <c r="BA107" i="15"/>
  <c r="AY107" i="15"/>
  <c r="AW107" i="15"/>
  <c r="AU107" i="15"/>
  <c r="AQ107" i="15"/>
  <c r="AO107" i="15"/>
  <c r="AM107" i="15"/>
  <c r="AK107" i="15"/>
  <c r="AI107" i="15"/>
  <c r="AG107" i="15"/>
  <c r="AE107" i="15"/>
  <c r="AA107" i="15"/>
  <c r="Y107" i="15"/>
  <c r="W107" i="15"/>
  <c r="U107" i="15"/>
  <c r="Q107" i="15"/>
  <c r="O107" i="15"/>
  <c r="M107" i="15"/>
  <c r="K107" i="15"/>
  <c r="I107" i="15"/>
  <c r="AC107" i="15"/>
  <c r="AS107" i="15"/>
  <c r="BU107" i="15"/>
  <c r="CM107" i="15"/>
  <c r="CO107" i="15"/>
  <c r="CQ107" i="15"/>
  <c r="CS107" i="15"/>
  <c r="CU107" i="15"/>
  <c r="CW107" i="15"/>
  <c r="DG107" i="15"/>
  <c r="DU107" i="15"/>
  <c r="DU105" i="15"/>
  <c r="CM105" i="15"/>
  <c r="CO105" i="15"/>
  <c r="CQ105" i="15"/>
  <c r="I103" i="15"/>
  <c r="J23" i="15" s="1"/>
  <c r="CQ103" i="15"/>
  <c r="CS103" i="15"/>
  <c r="CU103" i="15"/>
  <c r="CW103" i="15"/>
  <c r="DG103" i="15"/>
  <c r="E102" i="15"/>
  <c r="G102" i="15"/>
  <c r="I102" i="15"/>
  <c r="K102" i="15"/>
  <c r="M102" i="15"/>
  <c r="O102" i="15"/>
  <c r="Q102" i="15"/>
  <c r="U102" i="15"/>
  <c r="W102" i="15"/>
  <c r="Y102" i="15"/>
  <c r="AA102" i="15"/>
  <c r="AC102" i="15"/>
  <c r="AE102" i="15"/>
  <c r="AG102" i="15"/>
  <c r="AI102" i="15"/>
  <c r="AK102" i="15"/>
  <c r="AM102" i="15"/>
  <c r="AO102" i="15"/>
  <c r="AQ102" i="15"/>
  <c r="AS102" i="15"/>
  <c r="AU102" i="15"/>
  <c r="AW102" i="15"/>
  <c r="AY102" i="15"/>
  <c r="BA102" i="15"/>
  <c r="BC102" i="15"/>
  <c r="BE102" i="15"/>
  <c r="BG102" i="15"/>
  <c r="BI102" i="15"/>
  <c r="BK102" i="15"/>
  <c r="BM102" i="15"/>
  <c r="BO102" i="15"/>
  <c r="BQ102" i="15"/>
  <c r="BS102" i="15"/>
  <c r="BU102" i="15"/>
  <c r="BW102" i="15"/>
  <c r="BY102" i="15"/>
  <c r="CA102" i="15"/>
  <c r="CC102" i="15"/>
  <c r="CE102" i="15"/>
  <c r="CG102" i="15"/>
  <c r="CI102" i="15"/>
  <c r="CK102" i="15"/>
  <c r="CM102" i="15"/>
  <c r="CO102" i="15"/>
  <c r="CQ102" i="15"/>
  <c r="CS102" i="15"/>
  <c r="CU102" i="15"/>
  <c r="CW102" i="15"/>
  <c r="CY102" i="15"/>
  <c r="DA102" i="15"/>
  <c r="DC102" i="15"/>
  <c r="DE102" i="15"/>
  <c r="DG102" i="15"/>
  <c r="DI102" i="15"/>
  <c r="DK102" i="15"/>
  <c r="DM102" i="15"/>
  <c r="DO102" i="15"/>
  <c r="DQ102" i="15"/>
  <c r="DS102" i="15"/>
  <c r="DU102" i="15"/>
  <c r="E101" i="15"/>
  <c r="G101" i="15"/>
  <c r="I101" i="15"/>
  <c r="K101" i="15"/>
  <c r="M101" i="15"/>
  <c r="O101" i="15"/>
  <c r="Q101" i="15"/>
  <c r="U101" i="15"/>
  <c r="W101" i="15"/>
  <c r="Y101" i="15"/>
  <c r="AA101" i="15"/>
  <c r="AC101" i="15"/>
  <c r="AE101" i="15"/>
  <c r="AG101" i="15"/>
  <c r="AI101" i="15"/>
  <c r="AK101" i="15"/>
  <c r="AM101" i="15"/>
  <c r="AO101" i="15"/>
  <c r="AQ101" i="15"/>
  <c r="AS101" i="15"/>
  <c r="AU101" i="15"/>
  <c r="AW101" i="15"/>
  <c r="AY101" i="15"/>
  <c r="BA101" i="15"/>
  <c r="BC101" i="15"/>
  <c r="BE101" i="15"/>
  <c r="BG101" i="15"/>
  <c r="BI101" i="15"/>
  <c r="BK101" i="15"/>
  <c r="BM101" i="15"/>
  <c r="BO101" i="15"/>
  <c r="BQ101" i="15"/>
  <c r="BS101" i="15"/>
  <c r="BU101" i="15"/>
  <c r="BW101" i="15"/>
  <c r="BY101" i="15"/>
  <c r="CA101" i="15"/>
  <c r="CC101" i="15"/>
  <c r="CE101" i="15"/>
  <c r="CG101" i="15"/>
  <c r="CI101" i="15"/>
  <c r="CK101" i="15"/>
  <c r="CM101" i="15"/>
  <c r="CO101" i="15"/>
  <c r="CQ101" i="15"/>
  <c r="CS101" i="15"/>
  <c r="CU101" i="15"/>
  <c r="CW101" i="15"/>
  <c r="CY101" i="15"/>
  <c r="DA101" i="15"/>
  <c r="DC101" i="15"/>
  <c r="DE101" i="15"/>
  <c r="DG101" i="15"/>
  <c r="DI101" i="15"/>
  <c r="DK101" i="15"/>
  <c r="DM101" i="15"/>
  <c r="DO101" i="15"/>
  <c r="DQ101" i="15"/>
  <c r="DS101" i="15"/>
  <c r="DU101" i="15"/>
  <c r="C102" i="15"/>
  <c r="C101" i="15"/>
  <c r="E100" i="15"/>
  <c r="G100" i="15"/>
  <c r="I100" i="15"/>
  <c r="K100" i="15"/>
  <c r="M100" i="15"/>
  <c r="O100" i="15"/>
  <c r="Q100" i="15"/>
  <c r="U100" i="15"/>
  <c r="W100" i="15"/>
  <c r="Y100" i="15"/>
  <c r="AA100" i="15"/>
  <c r="AC100" i="15"/>
  <c r="AE100" i="15"/>
  <c r="AG100" i="15"/>
  <c r="AI100" i="15"/>
  <c r="AK100" i="15"/>
  <c r="AM100" i="15"/>
  <c r="AO100" i="15"/>
  <c r="AQ100" i="15"/>
  <c r="AS100" i="15"/>
  <c r="AU100" i="15"/>
  <c r="AW100" i="15"/>
  <c r="AY100" i="15"/>
  <c r="BA100" i="15"/>
  <c r="BC100" i="15"/>
  <c r="BE100" i="15"/>
  <c r="BG100" i="15"/>
  <c r="BI100" i="15"/>
  <c r="BK100" i="15"/>
  <c r="BM100" i="15"/>
  <c r="BO100" i="15"/>
  <c r="BQ100" i="15"/>
  <c r="BS100" i="15"/>
  <c r="BU100" i="15"/>
  <c r="BW100" i="15"/>
  <c r="BY100" i="15"/>
  <c r="CA100" i="15"/>
  <c r="CC100" i="15"/>
  <c r="CE100" i="15"/>
  <c r="CG100" i="15"/>
  <c r="CI100" i="15"/>
  <c r="CK100" i="15"/>
  <c r="CM100" i="15"/>
  <c r="CO100" i="15"/>
  <c r="CQ100" i="15"/>
  <c r="CS100" i="15"/>
  <c r="CU100" i="15"/>
  <c r="CW100" i="15"/>
  <c r="CY100" i="15"/>
  <c r="DA100" i="15"/>
  <c r="DC100" i="15"/>
  <c r="DE100" i="15"/>
  <c r="DG100" i="15"/>
  <c r="DI100" i="15"/>
  <c r="DK100" i="15"/>
  <c r="DM100" i="15"/>
  <c r="DO100" i="15"/>
  <c r="DQ100" i="15"/>
  <c r="DS100" i="15"/>
  <c r="DU100" i="15"/>
  <c r="C100" i="15"/>
  <c r="G112" i="15"/>
  <c r="C113" i="15"/>
  <c r="B113" i="15"/>
  <c r="B112" i="15"/>
  <c r="B114" i="15"/>
  <c r="C109" i="15"/>
  <c r="D53" i="15" s="1"/>
  <c r="E109" i="15"/>
  <c r="F54" i="15" s="1"/>
  <c r="G109" i="15"/>
  <c r="B109" i="15"/>
  <c r="G107" i="15"/>
  <c r="E107" i="15"/>
  <c r="C107" i="15"/>
  <c r="B107" i="15"/>
  <c r="B105" i="15"/>
  <c r="B103" i="15"/>
  <c r="B110" i="15"/>
  <c r="B108" i="15"/>
  <c r="AS90" i="12"/>
  <c r="AS91" i="12"/>
  <c r="AS92" i="12"/>
  <c r="AS93" i="12"/>
  <c r="AS95" i="12"/>
  <c r="AS97" i="12"/>
  <c r="AS98" i="12"/>
  <c r="AS99" i="12"/>
  <c r="AS100" i="12"/>
  <c r="AS101" i="12"/>
  <c r="AS102" i="12"/>
  <c r="AS103" i="12"/>
  <c r="AS104" i="12"/>
  <c r="AS106" i="12"/>
  <c r="AS107" i="12"/>
  <c r="W107" i="12"/>
  <c r="D107" i="12"/>
  <c r="D93" i="12"/>
  <c r="AA95" i="12"/>
  <c r="Y95" i="12"/>
  <c r="AG95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W98" i="12"/>
  <c r="D99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BK95" i="12"/>
  <c r="BJ95" i="12"/>
  <c r="BI95" i="12"/>
  <c r="BH95" i="12"/>
  <c r="BG95" i="12"/>
  <c r="BF95" i="12"/>
  <c r="BD95" i="12"/>
  <c r="BC95" i="12"/>
  <c r="BB95" i="12"/>
  <c r="BA95" i="12"/>
  <c r="AT95" i="12"/>
  <c r="AQ95" i="12"/>
  <c r="AP95" i="12"/>
  <c r="AO95" i="12"/>
  <c r="AN95" i="12"/>
  <c r="AM95" i="12"/>
  <c r="AL95" i="12"/>
  <c r="AK95" i="12"/>
  <c r="AJ95" i="12"/>
  <c r="AI95" i="12"/>
  <c r="AH95" i="12"/>
  <c r="AF95" i="12"/>
  <c r="AE95" i="12"/>
  <c r="AD95" i="12"/>
  <c r="AC95" i="12"/>
  <c r="AB95" i="12"/>
  <c r="Z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BK93" i="12"/>
  <c r="BJ93" i="12"/>
  <c r="BI93" i="12"/>
  <c r="BH93" i="12"/>
  <c r="BG93" i="12"/>
  <c r="BF93" i="12"/>
  <c r="BE93" i="12"/>
  <c r="BD93" i="12"/>
  <c r="BC93" i="12"/>
  <c r="BB93" i="12"/>
  <c r="BA93" i="12"/>
  <c r="AT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W93" i="12"/>
  <c r="V93" i="12"/>
  <c r="U93" i="12"/>
  <c r="T93" i="12"/>
  <c r="S93" i="12"/>
  <c r="R93" i="12"/>
  <c r="Q93" i="12"/>
  <c r="O93" i="12"/>
  <c r="P93" i="12"/>
  <c r="N93" i="12"/>
  <c r="M93" i="12"/>
  <c r="L93" i="12"/>
  <c r="K93" i="12"/>
  <c r="J93" i="12"/>
  <c r="I93" i="12"/>
  <c r="H93" i="12"/>
  <c r="G93" i="12"/>
  <c r="F93" i="12"/>
  <c r="E93" i="12"/>
  <c r="Y106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T107" i="12"/>
  <c r="BA107" i="12"/>
  <c r="BB107" i="12"/>
  <c r="BC107" i="12"/>
  <c r="BD107" i="12"/>
  <c r="BF107" i="12"/>
  <c r="BG107" i="12"/>
  <c r="BH107" i="12"/>
  <c r="BI107" i="12"/>
  <c r="BJ107" i="12"/>
  <c r="BK107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T106" i="12"/>
  <c r="BA106" i="12"/>
  <c r="BB106" i="12"/>
  <c r="BC106" i="12"/>
  <c r="BD106" i="12"/>
  <c r="BF106" i="12"/>
  <c r="BG106" i="12"/>
  <c r="BH106" i="12"/>
  <c r="BI106" i="12"/>
  <c r="BJ106" i="12"/>
  <c r="BK106" i="12"/>
  <c r="BK101" i="12"/>
  <c r="BJ101" i="12"/>
  <c r="BI101" i="12"/>
  <c r="BH101" i="12"/>
  <c r="BG101" i="12"/>
  <c r="BF101" i="12"/>
  <c r="BD101" i="12"/>
  <c r="BC101" i="12"/>
  <c r="BB101" i="12"/>
  <c r="BA101" i="12"/>
  <c r="AU101" i="12"/>
  <c r="AT101" i="12"/>
  <c r="AQ101" i="12"/>
  <c r="AP101" i="12"/>
  <c r="AO101" i="12"/>
  <c r="AN101" i="12"/>
  <c r="AM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W101" i="12"/>
  <c r="V101" i="12"/>
  <c r="U101" i="12"/>
  <c r="T101" i="12"/>
  <c r="S101" i="12"/>
  <c r="R101" i="12"/>
  <c r="Q101" i="12"/>
  <c r="P101" i="12"/>
  <c r="O101" i="12"/>
  <c r="M101" i="12"/>
  <c r="L101" i="12"/>
  <c r="K101" i="12"/>
  <c r="J101" i="12"/>
  <c r="I101" i="12"/>
  <c r="H101" i="12"/>
  <c r="G101" i="12"/>
  <c r="F101" i="12"/>
  <c r="E101" i="12"/>
  <c r="N101" i="12"/>
  <c r="X101" i="12"/>
  <c r="AL101" i="12"/>
  <c r="AV101" i="12"/>
  <c r="AW101" i="12"/>
  <c r="AX101" i="12"/>
  <c r="AY101" i="12"/>
  <c r="AZ101" i="12"/>
  <c r="BE101" i="12"/>
  <c r="D101" i="12"/>
  <c r="AQ104" i="12"/>
  <c r="BK104" i="12"/>
  <c r="BJ104" i="12"/>
  <c r="BI104" i="12"/>
  <c r="BH104" i="12"/>
  <c r="BG104" i="12"/>
  <c r="BF104" i="12"/>
  <c r="BD104" i="12"/>
  <c r="BC104" i="12"/>
  <c r="BA104" i="12"/>
  <c r="BB104" i="12"/>
  <c r="AT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W104" i="12"/>
  <c r="V104" i="12"/>
  <c r="U104" i="12"/>
  <c r="T104" i="12"/>
  <c r="S104" i="12"/>
  <c r="R104" i="12"/>
  <c r="Q104" i="12"/>
  <c r="AP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BK103" i="12"/>
  <c r="BJ103" i="12"/>
  <c r="BI103" i="12"/>
  <c r="BH103" i="12"/>
  <c r="BG103" i="12"/>
  <c r="BF103" i="12"/>
  <c r="BD103" i="12"/>
  <c r="BC103" i="12"/>
  <c r="BB103" i="12"/>
  <c r="AT103" i="12"/>
  <c r="AQ103" i="12"/>
  <c r="AP103" i="12"/>
  <c r="AO103" i="12"/>
  <c r="AM103" i="12"/>
  <c r="AN103" i="12"/>
  <c r="AL103" i="12"/>
  <c r="AK103" i="12"/>
  <c r="AJ103" i="12"/>
  <c r="AI103" i="12"/>
  <c r="AG103" i="12"/>
  <c r="AF103" i="12"/>
  <c r="AE103" i="12"/>
  <c r="AD103" i="12"/>
  <c r="AC103" i="12"/>
  <c r="AB103" i="12"/>
  <c r="AA103" i="12"/>
  <c r="Z103" i="12"/>
  <c r="Y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I103" i="12"/>
  <c r="J103" i="12"/>
  <c r="H103" i="12"/>
  <c r="BK102" i="12"/>
  <c r="BJ102" i="12"/>
  <c r="BI102" i="12"/>
  <c r="BH102" i="12"/>
  <c r="BG102" i="12"/>
  <c r="BF102" i="12"/>
  <c r="BD102" i="12"/>
  <c r="BC102" i="12"/>
  <c r="BB102" i="12"/>
  <c r="BA102" i="12"/>
  <c r="AT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B102" i="12"/>
  <c r="AA102" i="12"/>
  <c r="Z102" i="12"/>
  <c r="Y102" i="12"/>
  <c r="X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AH103" i="12"/>
  <c r="W102" i="12"/>
  <c r="AC102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T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G100" i="12"/>
  <c r="F100" i="12"/>
  <c r="E100" i="12"/>
  <c r="D100" i="12"/>
  <c r="H100" i="12"/>
  <c r="AU100" i="12"/>
  <c r="AV100" i="12"/>
  <c r="AW100" i="12"/>
  <c r="AX100" i="12"/>
  <c r="AY100" i="12"/>
  <c r="AZ100" i="12"/>
  <c r="BL100" i="12"/>
  <c r="C100" i="12"/>
  <c r="BF99" i="12"/>
  <c r="BK97" i="12"/>
  <c r="BJ97" i="12"/>
  <c r="BI97" i="12"/>
  <c r="BH97" i="12"/>
  <c r="BG97" i="12"/>
  <c r="BF97" i="12"/>
  <c r="BD97" i="12"/>
  <c r="BC97" i="12"/>
  <c r="BB97" i="12"/>
  <c r="BA97" i="12"/>
  <c r="AT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CG40" i="12" s="1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G99" i="12"/>
  <c r="BH99" i="12"/>
  <c r="BI99" i="12"/>
  <c r="BJ99" i="12"/>
  <c r="BK99" i="12"/>
  <c r="BL99" i="12"/>
  <c r="AQ97" i="12"/>
  <c r="AU97" i="12"/>
  <c r="AV97" i="12"/>
  <c r="AW97" i="12"/>
  <c r="AX97" i="12"/>
  <c r="AY97" i="12"/>
  <c r="AZ97" i="12"/>
  <c r="BE97" i="12"/>
  <c r="BL97" i="12"/>
  <c r="BL95" i="12"/>
  <c r="AU93" i="12"/>
  <c r="AV93" i="12"/>
  <c r="AW93" i="12"/>
  <c r="AX93" i="12"/>
  <c r="AY93" i="12"/>
  <c r="AZ93" i="12"/>
  <c r="BL93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BL92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BL91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BL90" i="12"/>
  <c r="E91" i="12"/>
  <c r="F91" i="12"/>
  <c r="G91" i="12"/>
  <c r="H91" i="12"/>
  <c r="I91" i="12"/>
  <c r="D91" i="12"/>
  <c r="E90" i="12"/>
  <c r="F90" i="12"/>
  <c r="G90" i="12"/>
  <c r="H90" i="12"/>
  <c r="I90" i="12"/>
  <c r="D90" i="12"/>
  <c r="G103" i="12"/>
  <c r="F103" i="12"/>
  <c r="E103" i="12"/>
  <c r="D103" i="12"/>
  <c r="H102" i="12"/>
  <c r="G102" i="12"/>
  <c r="F102" i="12"/>
  <c r="E102" i="12"/>
  <c r="D102" i="12"/>
  <c r="E99" i="12"/>
  <c r="F99" i="12"/>
  <c r="G99" i="12"/>
  <c r="H99" i="12"/>
  <c r="I99" i="12"/>
  <c r="C99" i="12"/>
  <c r="I92" i="12"/>
  <c r="H97" i="12"/>
  <c r="H92" i="12"/>
  <c r="G97" i="12"/>
  <c r="F97" i="12"/>
  <c r="E97" i="12"/>
  <c r="D97" i="12"/>
  <c r="C98" i="12"/>
  <c r="C97" i="12"/>
  <c r="C95" i="12"/>
  <c r="C93" i="12"/>
  <c r="D92" i="12"/>
  <c r="E92" i="12"/>
  <c r="F92" i="12"/>
  <c r="G92" i="12"/>
  <c r="C91" i="12"/>
  <c r="C92" i="12"/>
  <c r="C90" i="12"/>
  <c r="C184" i="6"/>
  <c r="U195" i="6"/>
  <c r="U196" i="6"/>
  <c r="T196" i="6"/>
  <c r="T195" i="6"/>
  <c r="S196" i="6"/>
  <c r="S195" i="6"/>
  <c r="R196" i="6"/>
  <c r="R195" i="6"/>
  <c r="Q196" i="6"/>
  <c r="Q195" i="6"/>
  <c r="N197" i="6"/>
  <c r="O197" i="6"/>
  <c r="O196" i="6"/>
  <c r="O195" i="6"/>
  <c r="N196" i="6"/>
  <c r="M197" i="6"/>
  <c r="M196" i="6"/>
  <c r="M195" i="6"/>
  <c r="K197" i="6"/>
  <c r="L197" i="6"/>
  <c r="L196" i="6"/>
  <c r="L195" i="6"/>
  <c r="K196" i="6"/>
  <c r="K195" i="6"/>
  <c r="G197" i="6"/>
  <c r="H197" i="6"/>
  <c r="I197" i="6"/>
  <c r="J197" i="6"/>
  <c r="J196" i="6"/>
  <c r="J195" i="6"/>
  <c r="I195" i="6"/>
  <c r="I196" i="6"/>
  <c r="H196" i="6"/>
  <c r="H195" i="6"/>
  <c r="G195" i="6"/>
  <c r="G196" i="6"/>
  <c r="F195" i="6"/>
  <c r="D197" i="6"/>
  <c r="E197" i="6"/>
  <c r="F197" i="6"/>
  <c r="C196" i="6"/>
  <c r="D196" i="6"/>
  <c r="D195" i="6"/>
  <c r="E195" i="6"/>
  <c r="E196" i="6"/>
  <c r="F196" i="6"/>
  <c r="C197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C188" i="6"/>
  <c r="C158" i="6"/>
  <c r="C159" i="6"/>
  <c r="C160" i="6"/>
  <c r="C161" i="6"/>
  <c r="C162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N195" i="6"/>
  <c r="C195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88" i="6" s="1"/>
  <c r="BD12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12" i="6"/>
  <c r="AT152" i="6"/>
  <c r="AT153" i="6"/>
  <c r="AT154" i="6"/>
  <c r="AT155" i="6"/>
  <c r="AT156" i="6"/>
  <c r="AT157" i="6"/>
  <c r="AT145" i="6"/>
  <c r="AT146" i="6"/>
  <c r="AT147" i="6"/>
  <c r="AT148" i="6"/>
  <c r="AT149" i="6"/>
  <c r="AT150" i="6"/>
  <c r="AT151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29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15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17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86" i="6" s="1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0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8" i="6" s="1"/>
  <c r="AC131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10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1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08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BA106" i="6"/>
  <c r="BA107" i="6"/>
  <c r="BA108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05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08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06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86" i="6" s="1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03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05" i="6"/>
  <c r="Q107" i="6"/>
  <c r="Q108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06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08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03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06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08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C90" i="6"/>
  <c r="CO42" i="12" l="1"/>
  <c r="DJ24" i="12"/>
  <c r="CV57" i="12"/>
  <c r="DI38" i="12"/>
  <c r="CL55" i="15"/>
  <c r="CL47" i="15"/>
  <c r="CL39" i="15"/>
  <c r="CL31" i="15"/>
  <c r="CL72" i="15"/>
  <c r="CL64" i="15"/>
  <c r="CL56" i="15"/>
  <c r="CL45" i="15"/>
  <c r="CL37" i="15"/>
  <c r="CL29" i="15"/>
  <c r="CL70" i="15"/>
  <c r="CL62" i="15"/>
  <c r="CL54" i="15"/>
  <c r="CL44" i="15"/>
  <c r="CL36" i="15"/>
  <c r="CL28" i="15"/>
  <c r="CL69" i="15"/>
  <c r="CL61" i="15"/>
  <c r="CL53" i="15"/>
  <c r="CL43" i="15"/>
  <c r="CL35" i="15"/>
  <c r="CL27" i="15"/>
  <c r="CL68" i="15"/>
  <c r="CL60" i="15"/>
  <c r="CL52" i="15"/>
  <c r="CL24" i="15"/>
  <c r="CL42" i="15"/>
  <c r="CL34" i="15"/>
  <c r="CL26" i="15"/>
  <c r="CL67" i="15"/>
  <c r="CL59" i="15"/>
  <c r="CL51" i="15"/>
  <c r="CL49" i="15"/>
  <c r="CL41" i="15"/>
  <c r="CL33" i="15"/>
  <c r="CL25" i="15"/>
  <c r="CL66" i="15"/>
  <c r="CL58" i="15"/>
  <c r="CL48" i="15"/>
  <c r="CL40" i="15"/>
  <c r="CL32" i="15"/>
  <c r="CL50" i="15"/>
  <c r="CL65" i="15"/>
  <c r="CL57" i="15"/>
  <c r="CL46" i="15"/>
  <c r="CL38" i="15"/>
  <c r="CL71" i="15"/>
  <c r="CL63" i="15"/>
  <c r="DA31" i="12"/>
  <c r="CB30" i="12"/>
  <c r="D64" i="16"/>
  <c r="D44" i="16"/>
  <c r="D40" i="16"/>
  <c r="D52" i="16"/>
  <c r="D42" i="16"/>
  <c r="D53" i="16"/>
  <c r="D43" i="16"/>
  <c r="D56" i="16"/>
  <c r="D67" i="16"/>
  <c r="D75" i="16"/>
  <c r="D39" i="16"/>
  <c r="D51" i="16"/>
  <c r="D68" i="16"/>
  <c r="D78" i="16"/>
  <c r="D83" i="16"/>
  <c r="D48" i="16"/>
  <c r="D77" i="16"/>
  <c r="D47" i="16"/>
  <c r="D76" i="16"/>
  <c r="D79" i="16"/>
  <c r="D71" i="16"/>
  <c r="D63" i="16"/>
  <c r="F48" i="16"/>
  <c r="F56" i="16"/>
  <c r="F49" i="16"/>
  <c r="F57" i="16"/>
  <c r="F50" i="16"/>
  <c r="F58" i="16"/>
  <c r="V24" i="16"/>
  <c r="V32" i="16"/>
  <c r="V40" i="16"/>
  <c r="V48" i="16"/>
  <c r="V56" i="16"/>
  <c r="V25" i="16"/>
  <c r="V33" i="16"/>
  <c r="V41" i="16"/>
  <c r="V49" i="16"/>
  <c r="V57" i="16"/>
  <c r="V26" i="16"/>
  <c r="V34" i="16"/>
  <c r="V42" i="16"/>
  <c r="V50" i="16"/>
  <c r="V58" i="16"/>
  <c r="V22" i="16"/>
  <c r="V23" i="16"/>
  <c r="V31" i="16"/>
  <c r="V39" i="16"/>
  <c r="V47" i="16"/>
  <c r="V55" i="16"/>
  <c r="AN18" i="16"/>
  <c r="AN26" i="16"/>
  <c r="AN34" i="16"/>
  <c r="AN42" i="16"/>
  <c r="AN50" i="16"/>
  <c r="AN58" i="16"/>
  <c r="AN19" i="16"/>
  <c r="AN27" i="16"/>
  <c r="AN35" i="16"/>
  <c r="AN43" i="16"/>
  <c r="AN51" i="16"/>
  <c r="AN59" i="16"/>
  <c r="AN20" i="16"/>
  <c r="AN28" i="16"/>
  <c r="AN36" i="16"/>
  <c r="AN44" i="16"/>
  <c r="AN52" i="16"/>
  <c r="AN24" i="16"/>
  <c r="AN38" i="16"/>
  <c r="AN49" i="16"/>
  <c r="AN14" i="16"/>
  <c r="AN25" i="16"/>
  <c r="AN39" i="16"/>
  <c r="AN53" i="16"/>
  <c r="AN15" i="16"/>
  <c r="AN29" i="16"/>
  <c r="AN40" i="16"/>
  <c r="AN54" i="16"/>
  <c r="AN23" i="16"/>
  <c r="AN37" i="16"/>
  <c r="AN48" i="16"/>
  <c r="BV31" i="16"/>
  <c r="BV39" i="16"/>
  <c r="BV47" i="16"/>
  <c r="BV55" i="16"/>
  <c r="BV32" i="16"/>
  <c r="BV40" i="16"/>
  <c r="BV48" i="16"/>
  <c r="BV56" i="16"/>
  <c r="BV29" i="16"/>
  <c r="BV37" i="16"/>
  <c r="BV45" i="16"/>
  <c r="BV53" i="16"/>
  <c r="BV25" i="16"/>
  <c r="BV36" i="16"/>
  <c r="BV50" i="16"/>
  <c r="BV26" i="16"/>
  <c r="BV38" i="16"/>
  <c r="BV51" i="16"/>
  <c r="BV27" i="16"/>
  <c r="BV41" i="16"/>
  <c r="BV52" i="16"/>
  <c r="BV35" i="16"/>
  <c r="BV49" i="16"/>
  <c r="BV42" i="16"/>
  <c r="BV43" i="16"/>
  <c r="BV44" i="16"/>
  <c r="BV34" i="16"/>
  <c r="BV59" i="16"/>
  <c r="BV58" i="16"/>
  <c r="BV28" i="16"/>
  <c r="BV57" i="16"/>
  <c r="DB12" i="16"/>
  <c r="DB20" i="16"/>
  <c r="DB28" i="16"/>
  <c r="DB36" i="16"/>
  <c r="DB44" i="16"/>
  <c r="DB52" i="16"/>
  <c r="DB13" i="16"/>
  <c r="DB21" i="16"/>
  <c r="DB29" i="16"/>
  <c r="DB37" i="16"/>
  <c r="DB45" i="16"/>
  <c r="DB53" i="16"/>
  <c r="DB14" i="16"/>
  <c r="DB22" i="16"/>
  <c r="DB30" i="16"/>
  <c r="DB38" i="16"/>
  <c r="DB46" i="16"/>
  <c r="DB54" i="16"/>
  <c r="DB18" i="16"/>
  <c r="DB26" i="16"/>
  <c r="DB34" i="16"/>
  <c r="DB42" i="16"/>
  <c r="DB50" i="16"/>
  <c r="DB58" i="16"/>
  <c r="DB15" i="16"/>
  <c r="DB31" i="16"/>
  <c r="DB47" i="16"/>
  <c r="DB16" i="16"/>
  <c r="DB32" i="16"/>
  <c r="DB48" i="16"/>
  <c r="DB17" i="16"/>
  <c r="DB33" i="16"/>
  <c r="DB49" i="16"/>
  <c r="DB27" i="16"/>
  <c r="DB43" i="16"/>
  <c r="DB59" i="16"/>
  <c r="DB19" i="16"/>
  <c r="DB51" i="16"/>
  <c r="DB23" i="16"/>
  <c r="DB55" i="16"/>
  <c r="DB24" i="16"/>
  <c r="DB56" i="16"/>
  <c r="DB41" i="16"/>
  <c r="DB25" i="16"/>
  <c r="DB35" i="16"/>
  <c r="DB39" i="16"/>
  <c r="DB40" i="16"/>
  <c r="T61" i="16"/>
  <c r="T69" i="16"/>
  <c r="T77" i="16"/>
  <c r="T85" i="16"/>
  <c r="T93" i="16"/>
  <c r="T101" i="16"/>
  <c r="T60" i="16"/>
  <c r="T62" i="16"/>
  <c r="T70" i="16"/>
  <c r="T78" i="16"/>
  <c r="T86" i="16"/>
  <c r="T94" i="16"/>
  <c r="T102" i="16"/>
  <c r="T63" i="16"/>
  <c r="T71" i="16"/>
  <c r="T79" i="16"/>
  <c r="T87" i="16"/>
  <c r="T95" i="16"/>
  <c r="T103" i="16"/>
  <c r="AL62" i="16"/>
  <c r="AL60" i="16"/>
  <c r="AL61" i="16"/>
  <c r="BT64" i="16"/>
  <c r="BT72" i="16"/>
  <c r="BT80" i="16"/>
  <c r="BT88" i="16"/>
  <c r="BT96" i="16"/>
  <c r="BT104" i="16"/>
  <c r="BT67" i="16"/>
  <c r="BT76" i="16"/>
  <c r="BT85" i="16"/>
  <c r="BT94" i="16"/>
  <c r="BT103" i="16"/>
  <c r="BT68" i="16"/>
  <c r="BT77" i="16"/>
  <c r="BT86" i="16"/>
  <c r="BT95" i="16"/>
  <c r="BT105" i="16"/>
  <c r="BT69" i="16"/>
  <c r="BT78" i="16"/>
  <c r="BT87" i="16"/>
  <c r="BT97" i="16"/>
  <c r="BT61" i="16"/>
  <c r="BT74" i="16"/>
  <c r="BT90" i="16"/>
  <c r="BT102" i="16"/>
  <c r="BT62" i="16"/>
  <c r="BT75" i="16"/>
  <c r="BT91" i="16"/>
  <c r="BT63" i="16"/>
  <c r="BT79" i="16"/>
  <c r="BT92" i="16"/>
  <c r="BT65" i="16"/>
  <c r="BT84" i="16"/>
  <c r="BT66" i="16"/>
  <c r="BT89" i="16"/>
  <c r="BT70" i="16"/>
  <c r="BT93" i="16"/>
  <c r="BT83" i="16"/>
  <c r="CL62" i="16"/>
  <c r="CL70" i="16"/>
  <c r="CL63" i="16"/>
  <c r="CL71" i="16"/>
  <c r="CL68" i="16"/>
  <c r="CL67" i="16"/>
  <c r="CL69" i="16"/>
  <c r="CL66" i="16"/>
  <c r="CL65" i="16"/>
  <c r="F59" i="16"/>
  <c r="F45" i="16"/>
  <c r="F80" i="16"/>
  <c r="H60" i="16"/>
  <c r="BR60" i="16"/>
  <c r="AL14" i="16"/>
  <c r="BV24" i="16"/>
  <c r="H84" i="16"/>
  <c r="H73" i="16"/>
  <c r="J59" i="16"/>
  <c r="J48" i="16"/>
  <c r="J34" i="16"/>
  <c r="J70" i="16"/>
  <c r="L86" i="16"/>
  <c r="L72" i="16"/>
  <c r="L61" i="16"/>
  <c r="P67" i="16"/>
  <c r="R101" i="16"/>
  <c r="R90" i="16"/>
  <c r="R76" i="16"/>
  <c r="R65" i="16"/>
  <c r="T98" i="16"/>
  <c r="T84" i="16"/>
  <c r="T73" i="16"/>
  <c r="Z84" i="16"/>
  <c r="Z70" i="16"/>
  <c r="AB93" i="16"/>
  <c r="AB79" i="16"/>
  <c r="AB68" i="16"/>
  <c r="L53" i="16"/>
  <c r="L39" i="16"/>
  <c r="N49" i="16"/>
  <c r="N33" i="16"/>
  <c r="P44" i="16"/>
  <c r="V59" i="16"/>
  <c r="V43" i="16"/>
  <c r="V27" i="16"/>
  <c r="X48" i="16"/>
  <c r="X30" i="16"/>
  <c r="AF56" i="16"/>
  <c r="AF36" i="16"/>
  <c r="AH57" i="16"/>
  <c r="AH35" i="16"/>
  <c r="AH15" i="16"/>
  <c r="AJ104" i="16"/>
  <c r="AJ82" i="16"/>
  <c r="AJ62" i="16"/>
  <c r="AR93" i="16"/>
  <c r="AR68" i="16"/>
  <c r="AN41" i="16"/>
  <c r="AN16" i="16"/>
  <c r="AL37" i="16"/>
  <c r="AV57" i="16"/>
  <c r="AV32" i="16"/>
  <c r="AX52" i="16"/>
  <c r="AX27" i="16"/>
  <c r="AZ38" i="16"/>
  <c r="AZ13" i="16"/>
  <c r="BB36" i="16"/>
  <c r="BD51" i="16"/>
  <c r="BH77" i="16"/>
  <c r="BN100" i="16"/>
  <c r="BP102" i="16"/>
  <c r="BT71" i="16"/>
  <c r="CL61" i="16"/>
  <c r="H44" i="16"/>
  <c r="H52" i="16"/>
  <c r="H45" i="16"/>
  <c r="H53" i="16"/>
  <c r="H46" i="16"/>
  <c r="H54" i="16"/>
  <c r="Z52" i="16"/>
  <c r="Z49" i="16"/>
  <c r="Z58" i="16"/>
  <c r="Z46" i="16"/>
  <c r="Z50" i="16"/>
  <c r="Z59" i="16"/>
  <c r="Z51" i="16"/>
  <c r="Z48" i="16"/>
  <c r="Z57" i="16"/>
  <c r="BH42" i="16"/>
  <c r="BH50" i="16"/>
  <c r="BH58" i="16"/>
  <c r="BH43" i="16"/>
  <c r="BH51" i="16"/>
  <c r="BH59" i="16"/>
  <c r="BH39" i="16"/>
  <c r="BH49" i="16"/>
  <c r="BH40" i="16"/>
  <c r="BH52" i="16"/>
  <c r="BH41" i="16"/>
  <c r="BH53" i="16"/>
  <c r="BH55" i="16"/>
  <c r="BH38" i="16"/>
  <c r="BH56" i="16"/>
  <c r="BH44" i="16"/>
  <c r="BH57" i="16"/>
  <c r="BH54" i="16"/>
  <c r="BH48" i="16"/>
  <c r="BX18" i="16"/>
  <c r="BX26" i="16"/>
  <c r="BX34" i="16"/>
  <c r="BX42" i="16"/>
  <c r="BX50" i="16"/>
  <c r="BX58" i="16"/>
  <c r="BX19" i="16"/>
  <c r="BX27" i="16"/>
  <c r="BX35" i="16"/>
  <c r="BX43" i="16"/>
  <c r="BX51" i="16"/>
  <c r="BX59" i="16"/>
  <c r="BX24" i="16"/>
  <c r="BX32" i="16"/>
  <c r="BX40" i="16"/>
  <c r="BX48" i="16"/>
  <c r="BX56" i="16"/>
  <c r="BX21" i="16"/>
  <c r="BX33" i="16"/>
  <c r="BX46" i="16"/>
  <c r="BX22" i="16"/>
  <c r="BX36" i="16"/>
  <c r="BX47" i="16"/>
  <c r="BX23" i="16"/>
  <c r="BX37" i="16"/>
  <c r="BX49" i="16"/>
  <c r="BX20" i="16"/>
  <c r="BX31" i="16"/>
  <c r="BX45" i="16"/>
  <c r="BX57" i="16"/>
  <c r="BX25" i="16"/>
  <c r="BX52" i="16"/>
  <c r="BX28" i="16"/>
  <c r="BX53" i="16"/>
  <c r="BX29" i="16"/>
  <c r="BX54" i="16"/>
  <c r="BX44" i="16"/>
  <c r="BX41" i="16"/>
  <c r="BX55" i="16"/>
  <c r="BX39" i="16"/>
  <c r="DD49" i="16"/>
  <c r="DD57" i="16"/>
  <c r="DD50" i="16"/>
  <c r="DD58" i="16"/>
  <c r="DD51" i="16"/>
  <c r="DD59" i="16"/>
  <c r="DD55" i="16"/>
  <c r="DD52" i="16"/>
  <c r="DD53" i="16"/>
  <c r="DD54" i="16"/>
  <c r="F65" i="16"/>
  <c r="F73" i="16"/>
  <c r="F81" i="16"/>
  <c r="F89" i="16"/>
  <c r="F66" i="16"/>
  <c r="F74" i="16"/>
  <c r="F82" i="16"/>
  <c r="F90" i="16"/>
  <c r="F67" i="16"/>
  <c r="F75" i="16"/>
  <c r="F83" i="16"/>
  <c r="F91" i="16"/>
  <c r="V63" i="16"/>
  <c r="V64" i="16"/>
  <c r="V65" i="16"/>
  <c r="BF84" i="16"/>
  <c r="BF92" i="16"/>
  <c r="BF100" i="16"/>
  <c r="BF61" i="16"/>
  <c r="BF69" i="16"/>
  <c r="BF77" i="16"/>
  <c r="BF85" i="16"/>
  <c r="BF93" i="16"/>
  <c r="BF101" i="16"/>
  <c r="BF62" i="16"/>
  <c r="BF70" i="16"/>
  <c r="BF78" i="16"/>
  <c r="BF86" i="16"/>
  <c r="BF94" i="16"/>
  <c r="BF102" i="16"/>
  <c r="BF63" i="16"/>
  <c r="BF71" i="16"/>
  <c r="BF79" i="16"/>
  <c r="BF95" i="16"/>
  <c r="BF106" i="16"/>
  <c r="BF73" i="16"/>
  <c r="BF59" i="16"/>
  <c r="BF96" i="16"/>
  <c r="BF107" i="16"/>
  <c r="BF74" i="16"/>
  <c r="BF97" i="16"/>
  <c r="BF64" i="16"/>
  <c r="BF75" i="16"/>
  <c r="BF89" i="16"/>
  <c r="BF65" i="16"/>
  <c r="BF82" i="16"/>
  <c r="BF90" i="16"/>
  <c r="BF66" i="16"/>
  <c r="BF83" i="16"/>
  <c r="BF91" i="16"/>
  <c r="BF67" i="16"/>
  <c r="BF88" i="16"/>
  <c r="BF105" i="16"/>
  <c r="BF81" i="16"/>
  <c r="BV68" i="16"/>
  <c r="BV61" i="16"/>
  <c r="BV70" i="16"/>
  <c r="BV62" i="16"/>
  <c r="BV71" i="16"/>
  <c r="BV63" i="16"/>
  <c r="BV72" i="16"/>
  <c r="BV69" i="16"/>
  <c r="CZ65" i="16"/>
  <c r="CZ73" i="16"/>
  <c r="CZ81" i="16"/>
  <c r="CZ89" i="16"/>
  <c r="CZ97" i="16"/>
  <c r="CZ105" i="16"/>
  <c r="CZ66" i="16"/>
  <c r="CZ74" i="16"/>
  <c r="CZ82" i="16"/>
  <c r="CZ90" i="16"/>
  <c r="CZ98" i="16"/>
  <c r="CZ106" i="16"/>
  <c r="CZ67" i="16"/>
  <c r="CZ75" i="16"/>
  <c r="CZ83" i="16"/>
  <c r="CZ91" i="16"/>
  <c r="CZ99" i="16"/>
  <c r="CZ63" i="16"/>
  <c r="CZ71" i="16"/>
  <c r="CZ79" i="16"/>
  <c r="CZ87" i="16"/>
  <c r="CZ95" i="16"/>
  <c r="CZ103" i="16"/>
  <c r="CZ68" i="16"/>
  <c r="CZ84" i="16"/>
  <c r="CZ100" i="16"/>
  <c r="CZ69" i="16"/>
  <c r="CZ85" i="16"/>
  <c r="CZ101" i="16"/>
  <c r="CZ70" i="16"/>
  <c r="CZ86" i="16"/>
  <c r="CZ102" i="16"/>
  <c r="CZ64" i="16"/>
  <c r="CZ80" i="16"/>
  <c r="CZ96" i="16"/>
  <c r="CZ72" i="16"/>
  <c r="CZ104" i="16"/>
  <c r="CZ76" i="16"/>
  <c r="CZ77" i="16"/>
  <c r="CZ62" i="16"/>
  <c r="CZ94" i="16"/>
  <c r="CZ78" i="16"/>
  <c r="CZ88" i="16"/>
  <c r="CZ92" i="16"/>
  <c r="CZ61" i="16"/>
  <c r="F79" i="16"/>
  <c r="F68" i="16"/>
  <c r="J60" i="16"/>
  <c r="AN60" i="16"/>
  <c r="BT60" i="16"/>
  <c r="BX17" i="16"/>
  <c r="H59" i="16"/>
  <c r="H48" i="16"/>
  <c r="H83" i="16"/>
  <c r="J58" i="16"/>
  <c r="J44" i="16"/>
  <c r="J69" i="16"/>
  <c r="L85" i="16"/>
  <c r="L71" i="16"/>
  <c r="P77" i="16"/>
  <c r="P66" i="16"/>
  <c r="R100" i="16"/>
  <c r="R89" i="16"/>
  <c r="R75" i="16"/>
  <c r="R61" i="16"/>
  <c r="T97" i="16"/>
  <c r="T83" i="16"/>
  <c r="V68" i="16"/>
  <c r="Z94" i="16"/>
  <c r="Z83" i="16"/>
  <c r="Z69" i="16"/>
  <c r="AB92" i="16"/>
  <c r="AB78" i="16"/>
  <c r="AB64" i="16"/>
  <c r="L52" i="16"/>
  <c r="L38" i="16"/>
  <c r="N44" i="16"/>
  <c r="P55" i="16"/>
  <c r="P39" i="16"/>
  <c r="X59" i="16"/>
  <c r="X42" i="16"/>
  <c r="Z47" i="16"/>
  <c r="AF49" i="16"/>
  <c r="AF29" i="16"/>
  <c r="AH50" i="16"/>
  <c r="AH28" i="16"/>
  <c r="AJ97" i="16"/>
  <c r="AR85" i="16"/>
  <c r="AR59" i="16"/>
  <c r="AN33" i="16"/>
  <c r="AL54" i="16"/>
  <c r="AV49" i="16"/>
  <c r="AV24" i="16"/>
  <c r="AX44" i="16"/>
  <c r="AZ55" i="16"/>
  <c r="AZ30" i="16"/>
  <c r="BB53" i="16"/>
  <c r="BB27" i="16"/>
  <c r="BD42" i="16"/>
  <c r="BF104" i="16"/>
  <c r="BV67" i="16"/>
  <c r="BH47" i="16"/>
  <c r="BL48" i="16"/>
  <c r="BV54" i="16"/>
  <c r="CB51" i="16"/>
  <c r="CF43" i="16"/>
  <c r="CL33" i="16"/>
  <c r="J29" i="16"/>
  <c r="J37" i="16"/>
  <c r="J45" i="16"/>
  <c r="J53" i="16"/>
  <c r="J30" i="16"/>
  <c r="J38" i="16"/>
  <c r="J46" i="16"/>
  <c r="J54" i="16"/>
  <c r="J31" i="16"/>
  <c r="J39" i="16"/>
  <c r="J47" i="16"/>
  <c r="J55" i="16"/>
  <c r="J26" i="16"/>
  <c r="J113" i="16" s="1"/>
  <c r="X19" i="16"/>
  <c r="X27" i="16"/>
  <c r="X35" i="16"/>
  <c r="X43" i="16"/>
  <c r="X26" i="16"/>
  <c r="X36" i="16"/>
  <c r="X45" i="16"/>
  <c r="X53" i="16"/>
  <c r="X28" i="16"/>
  <c r="X37" i="16"/>
  <c r="X46" i="16"/>
  <c r="X54" i="16"/>
  <c r="X18" i="16"/>
  <c r="X20" i="16"/>
  <c r="X29" i="16"/>
  <c r="X38" i="16"/>
  <c r="X47" i="16"/>
  <c r="X55" i="16"/>
  <c r="X25" i="16"/>
  <c r="X34" i="16"/>
  <c r="X44" i="16"/>
  <c r="X52" i="16"/>
  <c r="BJ32" i="16"/>
  <c r="BJ40" i="16"/>
  <c r="BJ48" i="16"/>
  <c r="BJ56" i="16"/>
  <c r="BJ33" i="16"/>
  <c r="BJ41" i="16"/>
  <c r="BJ49" i="16"/>
  <c r="BJ57" i="16"/>
  <c r="BJ29" i="16"/>
  <c r="BJ39" i="16"/>
  <c r="BJ51" i="16"/>
  <c r="BJ30" i="16"/>
  <c r="BJ42" i="16"/>
  <c r="BJ52" i="16"/>
  <c r="BJ31" i="16"/>
  <c r="BJ43" i="16"/>
  <c r="BJ53" i="16"/>
  <c r="BJ44" i="16"/>
  <c r="BJ59" i="16"/>
  <c r="BJ27" i="16"/>
  <c r="BJ45" i="16"/>
  <c r="BJ28" i="16"/>
  <c r="BJ46" i="16"/>
  <c r="BJ50" i="16"/>
  <c r="BJ54" i="16"/>
  <c r="BJ34" i="16"/>
  <c r="BJ55" i="16"/>
  <c r="BJ47" i="16"/>
  <c r="BZ44" i="16"/>
  <c r="BZ52" i="16"/>
  <c r="BZ45" i="16"/>
  <c r="BZ53" i="16"/>
  <c r="BZ42" i="16"/>
  <c r="BZ50" i="16"/>
  <c r="BZ58" i="16"/>
  <c r="BZ49" i="16"/>
  <c r="BZ39" i="16"/>
  <c r="BZ51" i="16"/>
  <c r="BZ40" i="16"/>
  <c r="BZ54" i="16"/>
  <c r="BZ48" i="16"/>
  <c r="BZ41" i="16"/>
  <c r="BZ43" i="16"/>
  <c r="BZ46" i="16"/>
  <c r="BZ59" i="16"/>
  <c r="BZ47" i="16"/>
  <c r="BZ55" i="16"/>
  <c r="H61" i="16"/>
  <c r="H69" i="16"/>
  <c r="H77" i="16"/>
  <c r="H85" i="16"/>
  <c r="H62" i="16"/>
  <c r="H70" i="16"/>
  <c r="H78" i="16"/>
  <c r="H86" i="16"/>
  <c r="H63" i="16"/>
  <c r="H71" i="16"/>
  <c r="H79" i="16"/>
  <c r="H87" i="16"/>
  <c r="X61" i="16"/>
  <c r="X62" i="16"/>
  <c r="X63" i="16"/>
  <c r="AP59" i="16"/>
  <c r="AP63" i="16"/>
  <c r="AP62" i="16"/>
  <c r="BH62" i="16"/>
  <c r="BH70" i="16"/>
  <c r="BH78" i="16"/>
  <c r="BH63" i="16"/>
  <c r="BH71" i="16"/>
  <c r="BH79" i="16"/>
  <c r="BH64" i="16"/>
  <c r="BH72" i="16"/>
  <c r="BH80" i="16"/>
  <c r="BH69" i="16"/>
  <c r="BH83" i="16"/>
  <c r="BH73" i="16"/>
  <c r="BH84" i="16"/>
  <c r="BH74" i="16"/>
  <c r="BH85" i="16"/>
  <c r="BH68" i="16"/>
  <c r="BH75" i="16"/>
  <c r="BH76" i="16"/>
  <c r="BH60" i="16"/>
  <c r="BH67" i="16"/>
  <c r="BX65" i="16"/>
  <c r="BX62" i="16"/>
  <c r="BX63" i="16"/>
  <c r="BX64" i="16"/>
  <c r="BX61" i="16"/>
  <c r="BX60" i="16"/>
  <c r="F54" i="16"/>
  <c r="F60" i="16"/>
  <c r="F78" i="16"/>
  <c r="F64" i="16"/>
  <c r="L60" i="16"/>
  <c r="AP60" i="16"/>
  <c r="BV60" i="16"/>
  <c r="BZ38" i="16"/>
  <c r="H58" i="16"/>
  <c r="H47" i="16"/>
  <c r="H82" i="16"/>
  <c r="H68" i="16"/>
  <c r="J57" i="16"/>
  <c r="J43" i="16"/>
  <c r="J32" i="16"/>
  <c r="L81" i="16"/>
  <c r="L70" i="16"/>
  <c r="P76" i="16"/>
  <c r="P65" i="16"/>
  <c r="R99" i="16"/>
  <c r="R85" i="16"/>
  <c r="R74" i="16"/>
  <c r="T107" i="16"/>
  <c r="T96" i="16"/>
  <c r="T82" i="16"/>
  <c r="T68" i="16"/>
  <c r="V67" i="16"/>
  <c r="Z93" i="16"/>
  <c r="Z82" i="16"/>
  <c r="AB88" i="16"/>
  <c r="AB77" i="16"/>
  <c r="AB63" i="16"/>
  <c r="N59" i="16"/>
  <c r="N43" i="16"/>
  <c r="P54" i="16"/>
  <c r="P38" i="16"/>
  <c r="V53" i="16"/>
  <c r="V37" i="16"/>
  <c r="X58" i="16"/>
  <c r="X41" i="16"/>
  <c r="X23" i="16"/>
  <c r="AF48" i="16"/>
  <c r="AF28" i="16"/>
  <c r="AH49" i="16"/>
  <c r="AH27" i="16"/>
  <c r="AH7" i="16"/>
  <c r="AJ96" i="16"/>
  <c r="AJ74" i="16"/>
  <c r="AR107" i="16"/>
  <c r="AR84" i="16"/>
  <c r="AN57" i="16"/>
  <c r="AN32" i="16"/>
  <c r="AL53" i="16"/>
  <c r="AL28" i="16"/>
  <c r="AV48" i="16"/>
  <c r="AX43" i="16"/>
  <c r="AZ54" i="16"/>
  <c r="AZ29" i="16"/>
  <c r="BB52" i="16"/>
  <c r="BB22" i="16"/>
  <c r="BD41" i="16"/>
  <c r="BF103" i="16"/>
  <c r="BH65" i="16"/>
  <c r="BN88" i="16"/>
  <c r="BP84" i="16"/>
  <c r="BT100" i="16"/>
  <c r="BV66" i="16"/>
  <c r="BH46" i="16"/>
  <c r="BV46" i="16"/>
  <c r="L40" i="16"/>
  <c r="L48" i="16"/>
  <c r="L56" i="16"/>
  <c r="L41" i="16"/>
  <c r="L49" i="16"/>
  <c r="L57" i="16"/>
  <c r="L37" i="16"/>
  <c r="L42" i="16"/>
  <c r="L50" i="16"/>
  <c r="L58" i="16"/>
  <c r="AB57" i="16"/>
  <c r="AB53" i="16"/>
  <c r="AB54" i="16"/>
  <c r="AB55" i="16"/>
  <c r="AB52" i="16"/>
  <c r="AV13" i="16"/>
  <c r="AV21" i="16"/>
  <c r="AV29" i="16"/>
  <c r="AV37" i="16"/>
  <c r="AV45" i="16"/>
  <c r="AV53" i="16"/>
  <c r="AV14" i="16"/>
  <c r="AV22" i="16"/>
  <c r="AV30" i="16"/>
  <c r="AV38" i="16"/>
  <c r="AV46" i="16"/>
  <c r="AV54" i="16"/>
  <c r="AV15" i="16"/>
  <c r="AV23" i="16"/>
  <c r="AV31" i="16"/>
  <c r="AV39" i="16"/>
  <c r="AV47" i="16"/>
  <c r="AV55" i="16"/>
  <c r="AV12" i="16"/>
  <c r="AV26" i="16"/>
  <c r="AV40" i="16"/>
  <c r="AV51" i="16"/>
  <c r="AV16" i="16"/>
  <c r="AV27" i="16"/>
  <c r="AV41" i="16"/>
  <c r="AV52" i="16"/>
  <c r="AV11" i="16"/>
  <c r="AV17" i="16"/>
  <c r="AV28" i="16"/>
  <c r="AV42" i="16"/>
  <c r="AV56" i="16"/>
  <c r="AV25" i="16"/>
  <c r="AV36" i="16"/>
  <c r="AV50" i="16"/>
  <c r="BL17" i="16"/>
  <c r="BL25" i="16"/>
  <c r="BL33" i="16"/>
  <c r="BL41" i="16"/>
  <c r="BL49" i="16"/>
  <c r="BL57" i="16"/>
  <c r="BL18" i="16"/>
  <c r="BL26" i="16"/>
  <c r="BL34" i="16"/>
  <c r="BL42" i="16"/>
  <c r="BL50" i="16"/>
  <c r="BL58" i="16"/>
  <c r="BL20" i="16"/>
  <c r="BL30" i="16"/>
  <c r="BL40" i="16"/>
  <c r="BL52" i="16"/>
  <c r="BL21" i="16"/>
  <c r="BL31" i="16"/>
  <c r="BL43" i="16"/>
  <c r="BL53" i="16"/>
  <c r="BL22" i="16"/>
  <c r="BL32" i="16"/>
  <c r="BL44" i="16"/>
  <c r="BL54" i="16"/>
  <c r="BL19" i="16"/>
  <c r="BL29" i="16"/>
  <c r="BL23" i="16"/>
  <c r="BL39" i="16"/>
  <c r="BL59" i="16"/>
  <c r="BL24" i="16"/>
  <c r="BL45" i="16"/>
  <c r="BL27" i="16"/>
  <c r="BL46" i="16"/>
  <c r="BL16" i="16"/>
  <c r="BL38" i="16"/>
  <c r="BL15" i="16"/>
  <c r="BL55" i="16"/>
  <c r="BL28" i="16"/>
  <c r="BL56" i="16"/>
  <c r="BL35" i="16"/>
  <c r="BL14" i="16"/>
  <c r="BL51" i="16"/>
  <c r="CB25" i="16"/>
  <c r="CB33" i="16"/>
  <c r="CB41" i="16"/>
  <c r="CB49" i="16"/>
  <c r="CB57" i="16"/>
  <c r="CB18" i="16"/>
  <c r="CB26" i="16"/>
  <c r="CB34" i="16"/>
  <c r="CB42" i="16"/>
  <c r="CB50" i="16"/>
  <c r="CB58" i="16"/>
  <c r="CB23" i="16"/>
  <c r="CB31" i="16"/>
  <c r="CB39" i="16"/>
  <c r="CB47" i="16"/>
  <c r="CB55" i="16"/>
  <c r="CB20" i="16"/>
  <c r="CB32" i="16"/>
  <c r="CB45" i="16"/>
  <c r="CB59" i="16"/>
  <c r="CB21" i="16"/>
  <c r="CB35" i="16"/>
  <c r="CB46" i="16"/>
  <c r="CB22" i="16"/>
  <c r="CB36" i="16"/>
  <c r="CB48" i="16"/>
  <c r="CB19" i="16"/>
  <c r="CB30" i="16"/>
  <c r="CB44" i="16"/>
  <c r="CB56" i="16"/>
  <c r="CB37" i="16"/>
  <c r="CB38" i="16"/>
  <c r="CB40" i="16"/>
  <c r="CB29" i="16"/>
  <c r="CB54" i="16"/>
  <c r="CB53" i="16"/>
  <c r="CB24" i="16"/>
  <c r="CB52" i="16"/>
  <c r="J63" i="16"/>
  <c r="J71" i="16"/>
  <c r="J64" i="16"/>
  <c r="J72" i="16"/>
  <c r="J65" i="16"/>
  <c r="J73" i="16"/>
  <c r="Z63" i="16"/>
  <c r="Z71" i="16"/>
  <c r="Z79" i="16"/>
  <c r="Z87" i="16"/>
  <c r="Z64" i="16"/>
  <c r="Z72" i="16"/>
  <c r="Z80" i="16"/>
  <c r="Z88" i="16"/>
  <c r="Z65" i="16"/>
  <c r="Z73" i="16"/>
  <c r="Z81" i="16"/>
  <c r="Z89" i="16"/>
  <c r="BJ68" i="16"/>
  <c r="BJ61" i="16"/>
  <c r="BJ69" i="16"/>
  <c r="BJ62" i="16"/>
  <c r="BJ70" i="16"/>
  <c r="BJ72" i="16"/>
  <c r="BJ73" i="16"/>
  <c r="BJ63" i="16"/>
  <c r="BJ74" i="16"/>
  <c r="BJ65" i="16"/>
  <c r="BJ66" i="16"/>
  <c r="BJ67" i="16"/>
  <c r="BJ64" i="16"/>
  <c r="BZ67" i="16"/>
  <c r="BZ75" i="16"/>
  <c r="BZ83" i="16"/>
  <c r="BZ68" i="16"/>
  <c r="BZ76" i="16"/>
  <c r="BZ62" i="16"/>
  <c r="BZ72" i="16"/>
  <c r="BZ82" i="16"/>
  <c r="BZ63" i="16"/>
  <c r="BZ73" i="16"/>
  <c r="BZ84" i="16"/>
  <c r="BZ64" i="16"/>
  <c r="BZ74" i="16"/>
  <c r="BZ85" i="16"/>
  <c r="BZ71" i="16"/>
  <c r="BZ77" i="16"/>
  <c r="BZ78" i="16"/>
  <c r="BZ81" i="16"/>
  <c r="BZ61" i="16"/>
  <c r="BZ86" i="16"/>
  <c r="BZ60" i="16"/>
  <c r="BZ65" i="16"/>
  <c r="BZ80" i="16"/>
  <c r="F53" i="16"/>
  <c r="F88" i="16"/>
  <c r="F77" i="16"/>
  <c r="F63" i="16"/>
  <c r="AR60" i="16"/>
  <c r="CB17" i="16"/>
  <c r="H57" i="16"/>
  <c r="H43" i="16"/>
  <c r="H81" i="16"/>
  <c r="H67" i="16"/>
  <c r="J56" i="16"/>
  <c r="J42" i="16"/>
  <c r="J28" i="16"/>
  <c r="J67" i="16"/>
  <c r="L80" i="16"/>
  <c r="P75" i="16"/>
  <c r="P61" i="16"/>
  <c r="R98" i="16"/>
  <c r="R84" i="16"/>
  <c r="R73" i="16"/>
  <c r="T106" i="16"/>
  <c r="T92" i="16"/>
  <c r="T81" i="16"/>
  <c r="T67" i="16"/>
  <c r="V66" i="16"/>
  <c r="Z92" i="16"/>
  <c r="Z78" i="16"/>
  <c r="Z67" i="16"/>
  <c r="AB87" i="16"/>
  <c r="AB76" i="16"/>
  <c r="L47" i="16"/>
  <c r="N58" i="16"/>
  <c r="P53" i="16"/>
  <c r="P37" i="16"/>
  <c r="V52" i="16"/>
  <c r="V36" i="16"/>
  <c r="X57" i="16"/>
  <c r="X40" i="16"/>
  <c r="X22" i="16"/>
  <c r="AB58" i="16"/>
  <c r="AF47" i="16"/>
  <c r="AH48" i="16"/>
  <c r="AH26" i="16"/>
  <c r="AH4" i="16"/>
  <c r="AJ95" i="16"/>
  <c r="AJ73" i="16"/>
  <c r="AR104" i="16"/>
  <c r="AN56" i="16"/>
  <c r="AN31" i="16"/>
  <c r="AL52" i="16"/>
  <c r="AL27" i="16"/>
  <c r="AV44" i="16"/>
  <c r="AV19" i="16"/>
  <c r="AZ53" i="16"/>
  <c r="AZ28" i="16"/>
  <c r="BB48" i="16"/>
  <c r="BB21" i="16"/>
  <c r="AX68" i="16"/>
  <c r="BF99" i="16"/>
  <c r="BH61" i="16"/>
  <c r="BN81" i="16"/>
  <c r="BP83" i="16"/>
  <c r="BT99" i="16"/>
  <c r="BV65" i="16"/>
  <c r="BH45" i="16"/>
  <c r="BL37" i="16"/>
  <c r="BV33" i="16"/>
  <c r="CB28" i="16"/>
  <c r="CJ55" i="16"/>
  <c r="N38" i="16"/>
  <c r="N46" i="16"/>
  <c r="N54" i="16"/>
  <c r="N32" i="16"/>
  <c r="N39" i="16"/>
  <c r="N47" i="16"/>
  <c r="N55" i="16"/>
  <c r="N40" i="16"/>
  <c r="N48" i="16"/>
  <c r="N56" i="16"/>
  <c r="N37" i="16"/>
  <c r="N45" i="16"/>
  <c r="N53" i="16"/>
  <c r="AF18" i="16"/>
  <c r="AF26" i="16"/>
  <c r="AF34" i="16"/>
  <c r="AF42" i="16"/>
  <c r="AF50" i="16"/>
  <c r="AF58" i="16"/>
  <c r="AF19" i="16"/>
  <c r="AF27" i="16"/>
  <c r="AF35" i="16"/>
  <c r="AF43" i="16"/>
  <c r="AF51" i="16"/>
  <c r="AF59" i="16"/>
  <c r="AF21" i="16"/>
  <c r="AF31" i="16"/>
  <c r="AF41" i="16"/>
  <c r="AF53" i="16"/>
  <c r="AF22" i="16"/>
  <c r="AF32" i="16"/>
  <c r="AF44" i="16"/>
  <c r="AF54" i="16"/>
  <c r="AF23" i="16"/>
  <c r="AF33" i="16"/>
  <c r="AF45" i="16"/>
  <c r="AF55" i="16"/>
  <c r="AF20" i="16"/>
  <c r="AF30" i="16"/>
  <c r="AF40" i="16"/>
  <c r="AF52" i="16"/>
  <c r="AX29" i="16"/>
  <c r="AX37" i="16"/>
  <c r="AX45" i="16"/>
  <c r="AX53" i="16"/>
  <c r="AX30" i="16"/>
  <c r="AX38" i="16"/>
  <c r="AX46" i="16"/>
  <c r="AX54" i="16"/>
  <c r="AX31" i="16"/>
  <c r="AX39" i="16"/>
  <c r="AX47" i="16"/>
  <c r="AX55" i="16"/>
  <c r="AX24" i="16"/>
  <c r="AX35" i="16"/>
  <c r="AX49" i="16"/>
  <c r="AX23" i="16"/>
  <c r="AX25" i="16"/>
  <c r="AX36" i="16"/>
  <c r="AX50" i="16"/>
  <c r="AX26" i="16"/>
  <c r="AX40" i="16"/>
  <c r="AX51" i="16"/>
  <c r="AX34" i="16"/>
  <c r="AX48" i="16"/>
  <c r="AX59" i="16"/>
  <c r="CD19" i="16"/>
  <c r="CD27" i="16"/>
  <c r="CD35" i="16"/>
  <c r="CD43" i="16"/>
  <c r="CD51" i="16"/>
  <c r="CD59" i="16"/>
  <c r="CD20" i="16"/>
  <c r="CD28" i="16"/>
  <c r="CD36" i="16"/>
  <c r="CD44" i="16"/>
  <c r="CD52" i="16"/>
  <c r="CD17" i="16"/>
  <c r="CD25" i="16"/>
  <c r="CD33" i="16"/>
  <c r="CD41" i="16"/>
  <c r="CD49" i="16"/>
  <c r="CD57" i="16"/>
  <c r="CD18" i="16"/>
  <c r="CD31" i="16"/>
  <c r="CD45" i="16"/>
  <c r="CD56" i="16"/>
  <c r="CD21" i="16"/>
  <c r="CD32" i="16"/>
  <c r="CD46" i="16"/>
  <c r="CD58" i="16"/>
  <c r="CD22" i="16"/>
  <c r="CD34" i="16"/>
  <c r="CD47" i="16"/>
  <c r="CD16" i="16"/>
  <c r="CD30" i="16"/>
  <c r="CD42" i="16"/>
  <c r="CD55" i="16"/>
  <c r="CD37" i="16"/>
  <c r="CD38" i="16"/>
  <c r="CD39" i="16"/>
  <c r="CD29" i="16"/>
  <c r="CD54" i="16"/>
  <c r="CD53" i="16"/>
  <c r="CD15" i="16"/>
  <c r="CD23" i="16"/>
  <c r="CD14" i="16"/>
  <c r="CD50" i="16"/>
  <c r="L66" i="16"/>
  <c r="L74" i="16"/>
  <c r="L82" i="16"/>
  <c r="L67" i="16"/>
  <c r="L75" i="16"/>
  <c r="L83" i="16"/>
  <c r="L68" i="16"/>
  <c r="L76" i="16"/>
  <c r="L84" i="16"/>
  <c r="AB65" i="16"/>
  <c r="AB73" i="16"/>
  <c r="AB81" i="16"/>
  <c r="AB89" i="16"/>
  <c r="AB66" i="16"/>
  <c r="AB74" i="16"/>
  <c r="AB82" i="16"/>
  <c r="AB90" i="16"/>
  <c r="AB67" i="16"/>
  <c r="AB75" i="16"/>
  <c r="AB83" i="16"/>
  <c r="AB91" i="16"/>
  <c r="AR65" i="16"/>
  <c r="AR73" i="16"/>
  <c r="AR81" i="16"/>
  <c r="AR89" i="16"/>
  <c r="AR97" i="16"/>
  <c r="AR105" i="16"/>
  <c r="AR66" i="16"/>
  <c r="AR74" i="16"/>
  <c r="AR82" i="16"/>
  <c r="AR90" i="16"/>
  <c r="AR98" i="16"/>
  <c r="AR106" i="16"/>
  <c r="AR67" i="16"/>
  <c r="AR75" i="16"/>
  <c r="AR83" i="16"/>
  <c r="AR91" i="16"/>
  <c r="AR62" i="16"/>
  <c r="AR76" i="16"/>
  <c r="AR87" i="16"/>
  <c r="AR100" i="16"/>
  <c r="AR63" i="16"/>
  <c r="AR77" i="16"/>
  <c r="AR88" i="16"/>
  <c r="AR101" i="16"/>
  <c r="AR64" i="16"/>
  <c r="AR78" i="16"/>
  <c r="AR92" i="16"/>
  <c r="AR102" i="16"/>
  <c r="AR61" i="16"/>
  <c r="AR72" i="16"/>
  <c r="AR86" i="16"/>
  <c r="AR99" i="16"/>
  <c r="BL62" i="16"/>
  <c r="BL61" i="16"/>
  <c r="BL60" i="16"/>
  <c r="CB66" i="16"/>
  <c r="CB64" i="16"/>
  <c r="CB61" i="16"/>
  <c r="CB62" i="16"/>
  <c r="CB63" i="16"/>
  <c r="CB60" i="16"/>
  <c r="CB65" i="16"/>
  <c r="F52" i="16"/>
  <c r="F87" i="16"/>
  <c r="F76" i="16"/>
  <c r="F62" i="16"/>
  <c r="V60" i="16"/>
  <c r="H56" i="16"/>
  <c r="H42" i="16"/>
  <c r="H80" i="16"/>
  <c r="H66" i="16"/>
  <c r="J52" i="16"/>
  <c r="J41" i="16"/>
  <c r="J27" i="16"/>
  <c r="J66" i="16"/>
  <c r="L79" i="16"/>
  <c r="L65" i="16"/>
  <c r="R108" i="16"/>
  <c r="R97" i="16"/>
  <c r="R83" i="16"/>
  <c r="T105" i="16"/>
  <c r="T91" i="16"/>
  <c r="T80" i="16"/>
  <c r="T66" i="16"/>
  <c r="V62" i="16"/>
  <c r="Z91" i="16"/>
  <c r="Z77" i="16"/>
  <c r="Z66" i="16"/>
  <c r="AB86" i="16"/>
  <c r="AB72" i="16"/>
  <c r="AB61" i="16"/>
  <c r="L46" i="16"/>
  <c r="N57" i="16"/>
  <c r="N41" i="16"/>
  <c r="P52" i="16"/>
  <c r="V51" i="16"/>
  <c r="V35" i="16"/>
  <c r="X56" i="16"/>
  <c r="X39" i="16"/>
  <c r="X21" i="16"/>
  <c r="AB56" i="16"/>
  <c r="AF46" i="16"/>
  <c r="AF24" i="16"/>
  <c r="AH47" i="16"/>
  <c r="AH25" i="16"/>
  <c r="AJ94" i="16"/>
  <c r="AJ72" i="16"/>
  <c r="AR103" i="16"/>
  <c r="AR79" i="16"/>
  <c r="AN55" i="16"/>
  <c r="AN30" i="16"/>
  <c r="AL51" i="16"/>
  <c r="AL23" i="16"/>
  <c r="AV43" i="16"/>
  <c r="AV18" i="16"/>
  <c r="AX41" i="16"/>
  <c r="AZ52" i="16"/>
  <c r="BB47" i="16"/>
  <c r="BB20" i="16"/>
  <c r="BF98" i="16"/>
  <c r="BJ71" i="16"/>
  <c r="BP82" i="16"/>
  <c r="BT98" i="16"/>
  <c r="BV64" i="16"/>
  <c r="BJ58" i="16"/>
  <c r="BL36" i="16"/>
  <c r="BV30" i="16"/>
  <c r="CB27" i="16"/>
  <c r="CZ93" i="16"/>
  <c r="D82" i="16"/>
  <c r="D74" i="16"/>
  <c r="D66" i="16"/>
  <c r="P33" i="16"/>
  <c r="P41" i="16"/>
  <c r="P49" i="16"/>
  <c r="P57" i="16"/>
  <c r="P34" i="16"/>
  <c r="P42" i="16"/>
  <c r="P50" i="16"/>
  <c r="P58" i="16"/>
  <c r="P35" i="16"/>
  <c r="P43" i="16"/>
  <c r="P51" i="16"/>
  <c r="P59" i="16"/>
  <c r="P32" i="16"/>
  <c r="P40" i="16"/>
  <c r="P48" i="16"/>
  <c r="P56" i="16"/>
  <c r="AH5" i="16"/>
  <c r="AH13" i="16"/>
  <c r="AH21" i="16"/>
  <c r="AH29" i="16"/>
  <c r="AH37" i="16"/>
  <c r="AH45" i="16"/>
  <c r="AH53" i="16"/>
  <c r="AH6" i="16"/>
  <c r="AH14" i="16"/>
  <c r="AH22" i="16"/>
  <c r="AH30" i="16"/>
  <c r="AH38" i="16"/>
  <c r="AH46" i="16"/>
  <c r="AH54" i="16"/>
  <c r="AH10" i="16"/>
  <c r="AH20" i="16"/>
  <c r="AH32" i="16"/>
  <c r="AH42" i="16"/>
  <c r="AH52" i="16"/>
  <c r="AH11" i="16"/>
  <c r="AH23" i="16"/>
  <c r="AH33" i="16"/>
  <c r="AH43" i="16"/>
  <c r="AH55" i="16"/>
  <c r="AH12" i="16"/>
  <c r="AH24" i="16"/>
  <c r="AH34" i="16"/>
  <c r="AH44" i="16"/>
  <c r="AH56" i="16"/>
  <c r="AH9" i="16"/>
  <c r="AH19" i="16"/>
  <c r="AH31" i="16"/>
  <c r="AH41" i="16"/>
  <c r="AH51" i="16"/>
  <c r="AZ17" i="16"/>
  <c r="AZ25" i="16"/>
  <c r="AZ33" i="16"/>
  <c r="AZ41" i="16"/>
  <c r="AZ49" i="16"/>
  <c r="AZ57" i="16"/>
  <c r="AZ18" i="16"/>
  <c r="AZ26" i="16"/>
  <c r="AZ34" i="16"/>
  <c r="AZ42" i="16"/>
  <c r="AZ50" i="16"/>
  <c r="AZ58" i="16"/>
  <c r="AZ19" i="16"/>
  <c r="AZ27" i="16"/>
  <c r="AZ35" i="16"/>
  <c r="AZ43" i="16"/>
  <c r="AZ51" i="16"/>
  <c r="AZ59" i="16"/>
  <c r="AZ21" i="16"/>
  <c r="AZ32" i="16"/>
  <c r="AZ46" i="16"/>
  <c r="AZ22" i="16"/>
  <c r="AZ36" i="16"/>
  <c r="AZ47" i="16"/>
  <c r="AZ12" i="16"/>
  <c r="AZ23" i="16"/>
  <c r="AZ37" i="16"/>
  <c r="AZ48" i="16"/>
  <c r="AZ20" i="16"/>
  <c r="AZ31" i="16"/>
  <c r="AZ45" i="16"/>
  <c r="AZ56" i="16"/>
  <c r="BP55" i="16"/>
  <c r="BP56" i="16"/>
  <c r="BP57" i="16"/>
  <c r="BP58" i="16"/>
  <c r="BP54" i="16"/>
  <c r="CF32" i="16"/>
  <c r="CF40" i="16"/>
  <c r="CF48" i="16"/>
  <c r="CF56" i="16"/>
  <c r="CF25" i="16"/>
  <c r="CF33" i="16"/>
  <c r="CF41" i="16"/>
  <c r="CF49" i="16"/>
  <c r="CF57" i="16"/>
  <c r="CF30" i="16"/>
  <c r="CF38" i="16"/>
  <c r="CF46" i="16"/>
  <c r="CF54" i="16"/>
  <c r="CF26" i="16"/>
  <c r="CF37" i="16"/>
  <c r="CF51" i="16"/>
  <c r="CF27" i="16"/>
  <c r="CF39" i="16"/>
  <c r="CF52" i="16"/>
  <c r="CF28" i="16"/>
  <c r="CF42" i="16"/>
  <c r="CF53" i="16"/>
  <c r="CF36" i="16"/>
  <c r="CF50" i="16"/>
  <c r="CF29" i="16"/>
  <c r="CF55" i="16"/>
  <c r="CF31" i="16"/>
  <c r="CF58" i="16"/>
  <c r="CF34" i="16"/>
  <c r="CF59" i="16"/>
  <c r="CF47" i="16"/>
  <c r="CF45" i="16"/>
  <c r="CF24" i="16"/>
  <c r="CF44" i="16"/>
  <c r="DN16" i="16"/>
  <c r="N61" i="16"/>
  <c r="N62" i="16"/>
  <c r="AF61" i="16"/>
  <c r="AF62" i="16"/>
  <c r="AF64" i="16"/>
  <c r="AF63" i="16"/>
  <c r="AX61" i="16"/>
  <c r="AX69" i="16"/>
  <c r="AX62" i="16"/>
  <c r="AX70" i="16"/>
  <c r="AX63" i="16"/>
  <c r="AX71" i="16"/>
  <c r="AX64" i="16"/>
  <c r="AX65" i="16"/>
  <c r="AX66" i="16"/>
  <c r="BN61" i="16"/>
  <c r="BN69" i="16"/>
  <c r="BN77" i="16"/>
  <c r="BN85" i="16"/>
  <c r="BN93" i="16"/>
  <c r="BN101" i="16"/>
  <c r="BN62" i="16"/>
  <c r="BN70" i="16"/>
  <c r="BN78" i="16"/>
  <c r="BN86" i="16"/>
  <c r="BN94" i="16"/>
  <c r="BN102" i="16"/>
  <c r="BN63" i="16"/>
  <c r="BN71" i="16"/>
  <c r="BN79" i="16"/>
  <c r="BN87" i="16"/>
  <c r="BN95" i="16"/>
  <c r="BN103" i="16"/>
  <c r="BN68" i="16"/>
  <c r="BN82" i="16"/>
  <c r="BN96" i="16"/>
  <c r="BN107" i="16"/>
  <c r="BN72" i="16"/>
  <c r="BN83" i="16"/>
  <c r="BN97" i="16"/>
  <c r="BN73" i="16"/>
  <c r="BN84" i="16"/>
  <c r="BN98" i="16"/>
  <c r="BN74" i="16"/>
  <c r="BN91" i="16"/>
  <c r="BN75" i="16"/>
  <c r="BN92" i="16"/>
  <c r="BN76" i="16"/>
  <c r="BN99" i="16"/>
  <c r="BN59" i="16"/>
  <c r="BN67" i="16"/>
  <c r="BN90" i="16"/>
  <c r="CD61" i="16"/>
  <c r="CD62" i="16"/>
  <c r="DJ60" i="16"/>
  <c r="F51" i="16"/>
  <c r="F86" i="16"/>
  <c r="F72" i="16"/>
  <c r="F61" i="16"/>
  <c r="X60" i="16"/>
  <c r="BF60" i="16"/>
  <c r="CJ60" i="16"/>
  <c r="AB49" i="16"/>
  <c r="BH37" i="16"/>
  <c r="DB11" i="16"/>
  <c r="H55" i="16"/>
  <c r="H41" i="16"/>
  <c r="H76" i="16"/>
  <c r="H65" i="16"/>
  <c r="J51" i="16"/>
  <c r="J40" i="16"/>
  <c r="J76" i="16"/>
  <c r="J62" i="16"/>
  <c r="L78" i="16"/>
  <c r="L64" i="16"/>
  <c r="R107" i="16"/>
  <c r="R93" i="16"/>
  <c r="R82" i="16"/>
  <c r="R68" i="16"/>
  <c r="T104" i="16"/>
  <c r="T90" i="16"/>
  <c r="T76" i="16"/>
  <c r="T65" i="16"/>
  <c r="V61" i="16"/>
  <c r="Z90" i="16"/>
  <c r="Z76" i="16"/>
  <c r="Z62" i="16"/>
  <c r="AB85" i="16"/>
  <c r="AB71" i="16"/>
  <c r="L59" i="16"/>
  <c r="L45" i="16"/>
  <c r="N52" i="16"/>
  <c r="N36" i="16"/>
  <c r="P47" i="16"/>
  <c r="P31" i="16"/>
  <c r="V46" i="16"/>
  <c r="V30" i="16"/>
  <c r="X51" i="16"/>
  <c r="X33" i="16"/>
  <c r="Z56" i="16"/>
  <c r="AB51" i="16"/>
  <c r="AF39" i="16"/>
  <c r="AF17" i="16"/>
  <c r="AH40" i="16"/>
  <c r="AH18" i="16"/>
  <c r="AJ87" i="16"/>
  <c r="AJ65" i="16"/>
  <c r="AR96" i="16"/>
  <c r="AR71" i="16"/>
  <c r="AN47" i="16"/>
  <c r="AN22" i="16"/>
  <c r="AL43" i="16"/>
  <c r="AL15" i="16"/>
  <c r="AV35" i="16"/>
  <c r="AX58" i="16"/>
  <c r="AX33" i="16"/>
  <c r="AZ44" i="16"/>
  <c r="AZ16" i="16"/>
  <c r="BD58" i="16"/>
  <c r="BF80" i="16"/>
  <c r="BF87" i="16"/>
  <c r="BN106" i="16"/>
  <c r="BN66" i="16"/>
  <c r="BT82" i="16"/>
  <c r="BZ79" i="16"/>
  <c r="BJ38" i="16"/>
  <c r="BP59" i="16"/>
  <c r="BX38" i="16"/>
  <c r="CD48" i="16"/>
  <c r="CJ74" i="16"/>
  <c r="D81" i="16"/>
  <c r="D73" i="16"/>
  <c r="D65" i="16"/>
  <c r="AJ58" i="16"/>
  <c r="AJ59" i="16"/>
  <c r="AJ57" i="16"/>
  <c r="BB16" i="16"/>
  <c r="BB24" i="16"/>
  <c r="BB32" i="16"/>
  <c r="BB14" i="16"/>
  <c r="BB23" i="16"/>
  <c r="BB33" i="16"/>
  <c r="BB41" i="16"/>
  <c r="BB49" i="16"/>
  <c r="BB57" i="16"/>
  <c r="BB15" i="16"/>
  <c r="BB25" i="16"/>
  <c r="BB34" i="16"/>
  <c r="BB42" i="16"/>
  <c r="BB50" i="16"/>
  <c r="BB58" i="16"/>
  <c r="BB17" i="16"/>
  <c r="BB26" i="16"/>
  <c r="BB35" i="16"/>
  <c r="BB43" i="16"/>
  <c r="BB51" i="16"/>
  <c r="BB59" i="16"/>
  <c r="BB13" i="16"/>
  <c r="BB29" i="16"/>
  <c r="BB44" i="16"/>
  <c r="BB55" i="16"/>
  <c r="BB18" i="16"/>
  <c r="BB30" i="16"/>
  <c r="BB45" i="16"/>
  <c r="BB56" i="16"/>
  <c r="BB19" i="16"/>
  <c r="BB31" i="16"/>
  <c r="BB46" i="16"/>
  <c r="BB28" i="16"/>
  <c r="BB40" i="16"/>
  <c r="BB54" i="16"/>
  <c r="BR28" i="16"/>
  <c r="BR36" i="16"/>
  <c r="BR44" i="16"/>
  <c r="BR52" i="16"/>
  <c r="BR29" i="16"/>
  <c r="BR37" i="16"/>
  <c r="BR45" i="16"/>
  <c r="BR53" i="16"/>
  <c r="BR27" i="16"/>
  <c r="BR39" i="16"/>
  <c r="BR49" i="16"/>
  <c r="BR59" i="16"/>
  <c r="BR30" i="16"/>
  <c r="BR40" i="16"/>
  <c r="BR50" i="16"/>
  <c r="BR31" i="16"/>
  <c r="BR41" i="16"/>
  <c r="BR51" i="16"/>
  <c r="BR38" i="16"/>
  <c r="BR48" i="16"/>
  <c r="BR58" i="16"/>
  <c r="BR32" i="16"/>
  <c r="BR54" i="16"/>
  <c r="BR33" i="16"/>
  <c r="BR55" i="16"/>
  <c r="BR34" i="16"/>
  <c r="BR56" i="16"/>
  <c r="BR47" i="16"/>
  <c r="BR26" i="16"/>
  <c r="BR35" i="16"/>
  <c r="BR42" i="16"/>
  <c r="CJ51" i="16"/>
  <c r="CJ59" i="16"/>
  <c r="CJ44" i="16"/>
  <c r="CJ52" i="16"/>
  <c r="CJ49" i="16"/>
  <c r="CJ57" i="16"/>
  <c r="CJ47" i="16"/>
  <c r="CJ48" i="16"/>
  <c r="CJ50" i="16"/>
  <c r="CJ46" i="16"/>
  <c r="CJ58" i="16"/>
  <c r="CJ56" i="16"/>
  <c r="CJ43" i="16"/>
  <c r="CJ45" i="16"/>
  <c r="CJ53" i="16"/>
  <c r="P62" i="16"/>
  <c r="P70" i="16"/>
  <c r="P78" i="16"/>
  <c r="P63" i="16"/>
  <c r="P71" i="16"/>
  <c r="P64" i="16"/>
  <c r="P72" i="16"/>
  <c r="P60" i="16"/>
  <c r="AH60" i="16"/>
  <c r="BP61" i="16"/>
  <c r="BP63" i="16"/>
  <c r="BP71" i="16"/>
  <c r="BP79" i="16"/>
  <c r="BP87" i="16"/>
  <c r="BP95" i="16"/>
  <c r="BP64" i="16"/>
  <c r="BP72" i="16"/>
  <c r="BP80" i="16"/>
  <c r="BP88" i="16"/>
  <c r="BP96" i="16"/>
  <c r="BP65" i="16"/>
  <c r="BP73" i="16"/>
  <c r="BP81" i="16"/>
  <c r="BP89" i="16"/>
  <c r="BP97" i="16"/>
  <c r="BP74" i="16"/>
  <c r="BP85" i="16"/>
  <c r="BP99" i="16"/>
  <c r="BP75" i="16"/>
  <c r="BP86" i="16"/>
  <c r="BP100" i="16"/>
  <c r="BP62" i="16"/>
  <c r="BP76" i="16"/>
  <c r="BP90" i="16"/>
  <c r="BP101" i="16"/>
  <c r="BP70" i="16"/>
  <c r="BP93" i="16"/>
  <c r="BP77" i="16"/>
  <c r="BP94" i="16"/>
  <c r="BP78" i="16"/>
  <c r="BP98" i="16"/>
  <c r="BP69" i="16"/>
  <c r="BP92" i="16"/>
  <c r="F47" i="16"/>
  <c r="F85" i="16"/>
  <c r="F71" i="16"/>
  <c r="H39" i="16"/>
  <c r="Z60" i="16"/>
  <c r="BN60" i="16"/>
  <c r="CL60" i="16"/>
  <c r="AF16" i="16"/>
  <c r="BJ26" i="16"/>
  <c r="DD48" i="16"/>
  <c r="H51" i="16"/>
  <c r="H40" i="16"/>
  <c r="H75" i="16"/>
  <c r="H64" i="16"/>
  <c r="J50" i="16"/>
  <c r="J36" i="16"/>
  <c r="J75" i="16"/>
  <c r="J61" i="16"/>
  <c r="L77" i="16"/>
  <c r="L63" i="16"/>
  <c r="P69" i="16"/>
  <c r="R106" i="16"/>
  <c r="R92" i="16"/>
  <c r="R81" i="16"/>
  <c r="R67" i="16"/>
  <c r="T100" i="16"/>
  <c r="T89" i="16"/>
  <c r="T75" i="16"/>
  <c r="T64" i="16"/>
  <c r="X66" i="16"/>
  <c r="Z86" i="16"/>
  <c r="Z75" i="16"/>
  <c r="Z61" i="16"/>
  <c r="AB84" i="16"/>
  <c r="AB70" i="16"/>
  <c r="L55" i="16"/>
  <c r="L44" i="16"/>
  <c r="N51" i="16"/>
  <c r="N35" i="16"/>
  <c r="P46" i="16"/>
  <c r="V45" i="16"/>
  <c r="V29" i="16"/>
  <c r="X50" i="16"/>
  <c r="X32" i="16"/>
  <c r="Z55" i="16"/>
  <c r="AB50" i="16"/>
  <c r="AF38" i="16"/>
  <c r="AH59" i="16"/>
  <c r="AH39" i="16"/>
  <c r="AH17" i="16"/>
  <c r="AH61" i="16"/>
  <c r="AJ86" i="16"/>
  <c r="AR95" i="16"/>
  <c r="AR70" i="16"/>
  <c r="AN46" i="16"/>
  <c r="AN21" i="16"/>
  <c r="AV59" i="16"/>
  <c r="AV34" i="16"/>
  <c r="AX57" i="16"/>
  <c r="AX32" i="16"/>
  <c r="AZ40" i="16"/>
  <c r="AZ15" i="16"/>
  <c r="BB38" i="16"/>
  <c r="BF76" i="16"/>
  <c r="BH82" i="16"/>
  <c r="BN105" i="16"/>
  <c r="BN65" i="16"/>
  <c r="BP67" i="16"/>
  <c r="BT81" i="16"/>
  <c r="BZ70" i="16"/>
  <c r="BJ37" i="16"/>
  <c r="BR57" i="16"/>
  <c r="BX30" i="16"/>
  <c r="CD40" i="16"/>
  <c r="DD56" i="16"/>
  <c r="D80" i="16"/>
  <c r="D72" i="16"/>
  <c r="D36" i="16"/>
  <c r="AL16" i="16"/>
  <c r="AL24" i="16"/>
  <c r="AL32" i="16"/>
  <c r="AL40" i="16"/>
  <c r="AL48" i="16"/>
  <c r="AL56" i="16"/>
  <c r="AL17" i="16"/>
  <c r="AL25" i="16"/>
  <c r="AL33" i="16"/>
  <c r="AL41" i="16"/>
  <c r="AL49" i="16"/>
  <c r="AL57" i="16"/>
  <c r="AL18" i="16"/>
  <c r="AL26" i="16"/>
  <c r="AL34" i="16"/>
  <c r="AL42" i="16"/>
  <c r="AL50" i="16"/>
  <c r="AL58" i="16"/>
  <c r="AL20" i="16"/>
  <c r="AL31" i="16"/>
  <c r="AL45" i="16"/>
  <c r="AL59" i="16"/>
  <c r="AL21" i="16"/>
  <c r="AL35" i="16"/>
  <c r="AL46" i="16"/>
  <c r="AL22" i="16"/>
  <c r="AL36" i="16"/>
  <c r="AL47" i="16"/>
  <c r="AL19" i="16"/>
  <c r="AL30" i="16"/>
  <c r="AL44" i="16"/>
  <c r="AL55" i="16"/>
  <c r="BD47" i="16"/>
  <c r="BD55" i="16"/>
  <c r="BD43" i="16"/>
  <c r="BD52" i="16"/>
  <c r="BD44" i="16"/>
  <c r="BD53" i="16"/>
  <c r="BD45" i="16"/>
  <c r="BD54" i="16"/>
  <c r="BD48" i="16"/>
  <c r="BD49" i="16"/>
  <c r="BD50" i="16"/>
  <c r="BD46" i="16"/>
  <c r="BD59" i="16"/>
  <c r="BT59" i="16"/>
  <c r="BT58" i="16"/>
  <c r="CL29" i="16"/>
  <c r="CL37" i="16"/>
  <c r="CL45" i="16"/>
  <c r="CL53" i="16"/>
  <c r="CL30" i="16"/>
  <c r="CL38" i="16"/>
  <c r="CL46" i="16"/>
  <c r="CL54" i="16"/>
  <c r="CL27" i="16"/>
  <c r="CL35" i="16"/>
  <c r="CL43" i="16"/>
  <c r="CL51" i="16"/>
  <c r="CL59" i="16"/>
  <c r="CL28" i="16"/>
  <c r="CL41" i="16"/>
  <c r="CL55" i="16"/>
  <c r="CL31" i="16"/>
  <c r="CL42" i="16"/>
  <c r="CL56" i="16"/>
  <c r="CL32" i="16"/>
  <c r="CL44" i="16"/>
  <c r="CL57" i="16"/>
  <c r="CL26" i="16"/>
  <c r="CL40" i="16"/>
  <c r="CL52" i="16"/>
  <c r="CL47" i="16"/>
  <c r="CL48" i="16"/>
  <c r="CL24" i="16"/>
  <c r="CL49" i="16"/>
  <c r="CL39" i="16"/>
  <c r="CL36" i="16"/>
  <c r="CL50" i="16"/>
  <c r="CL58" i="16"/>
  <c r="CL34" i="16"/>
  <c r="R62" i="16"/>
  <c r="R70" i="16"/>
  <c r="R78" i="16"/>
  <c r="R86" i="16"/>
  <c r="R94" i="16"/>
  <c r="R102" i="16"/>
  <c r="R63" i="16"/>
  <c r="R71" i="16"/>
  <c r="R79" i="16"/>
  <c r="R87" i="16"/>
  <c r="R95" i="16"/>
  <c r="R103" i="16"/>
  <c r="R60" i="16"/>
  <c r="R64" i="16"/>
  <c r="R72" i="16"/>
  <c r="R80" i="16"/>
  <c r="R88" i="16"/>
  <c r="R96" i="16"/>
  <c r="R104" i="16"/>
  <c r="AJ68" i="16"/>
  <c r="AJ76" i="16"/>
  <c r="AJ84" i="16"/>
  <c r="AJ92" i="16"/>
  <c r="AJ100" i="16"/>
  <c r="AJ61" i="16"/>
  <c r="AJ69" i="16"/>
  <c r="AJ77" i="16"/>
  <c r="AJ85" i="16"/>
  <c r="AJ93" i="16"/>
  <c r="AJ101" i="16"/>
  <c r="AJ67" i="16"/>
  <c r="AJ79" i="16"/>
  <c r="AJ89" i="16"/>
  <c r="AJ99" i="16"/>
  <c r="AJ70" i="16"/>
  <c r="AJ80" i="16"/>
  <c r="AJ90" i="16"/>
  <c r="AJ102" i="16"/>
  <c r="AJ60" i="16"/>
  <c r="AJ71" i="16"/>
  <c r="AJ81" i="16"/>
  <c r="AJ91" i="16"/>
  <c r="AJ103" i="16"/>
  <c r="AJ66" i="16"/>
  <c r="AJ78" i="16"/>
  <c r="AJ88" i="16"/>
  <c r="AJ98" i="16"/>
  <c r="BR67" i="16"/>
  <c r="BR68" i="16"/>
  <c r="BR69" i="16"/>
  <c r="BR61" i="16"/>
  <c r="BR70" i="16"/>
  <c r="BR73" i="16"/>
  <c r="BR62" i="16"/>
  <c r="BR74" i="16"/>
  <c r="BR63" i="16"/>
  <c r="BR65" i="16"/>
  <c r="BR66" i="16"/>
  <c r="BR71" i="16"/>
  <c r="BR64" i="16"/>
  <c r="CJ67" i="16"/>
  <c r="CJ75" i="16"/>
  <c r="CJ83" i="16"/>
  <c r="CJ91" i="16"/>
  <c r="CJ68" i="16"/>
  <c r="CJ76" i="16"/>
  <c r="CJ84" i="16"/>
  <c r="CJ65" i="16"/>
  <c r="CJ73" i="16"/>
  <c r="CJ81" i="16"/>
  <c r="CJ89" i="16"/>
  <c r="CJ70" i="16"/>
  <c r="CJ82" i="16"/>
  <c r="CJ71" i="16"/>
  <c r="CJ85" i="16"/>
  <c r="CJ61" i="16"/>
  <c r="CJ72" i="16"/>
  <c r="CJ86" i="16"/>
  <c r="CJ69" i="16"/>
  <c r="CJ80" i="16"/>
  <c r="CJ62" i="16"/>
  <c r="CJ87" i="16"/>
  <c r="CJ63" i="16"/>
  <c r="CJ88" i="16"/>
  <c r="CJ64" i="16"/>
  <c r="CJ90" i="16"/>
  <c r="CJ79" i="16"/>
  <c r="CJ78" i="16"/>
  <c r="CJ77" i="16"/>
  <c r="F43" i="16"/>
  <c r="F113" i="16" s="1"/>
  <c r="F46" i="16"/>
  <c r="F84" i="16"/>
  <c r="F70" i="16"/>
  <c r="P30" i="16"/>
  <c r="AB60" i="16"/>
  <c r="BP60" i="16"/>
  <c r="CZ60" i="16"/>
  <c r="AH2" i="16"/>
  <c r="BT57" i="16"/>
  <c r="H50" i="16"/>
  <c r="H88" i="16"/>
  <c r="H74" i="16"/>
  <c r="J49" i="16"/>
  <c r="J35" i="16"/>
  <c r="J74" i="16"/>
  <c r="L87" i="16"/>
  <c r="L73" i="16"/>
  <c r="L62" i="16"/>
  <c r="P68" i="16"/>
  <c r="R105" i="16"/>
  <c r="R91" i="16"/>
  <c r="R77" i="16"/>
  <c r="R66" i="16"/>
  <c r="T99" i="16"/>
  <c r="T88" i="16"/>
  <c r="T74" i="16"/>
  <c r="V70" i="16"/>
  <c r="X65" i="16"/>
  <c r="Z85" i="16"/>
  <c r="Z74" i="16"/>
  <c r="AB94" i="16"/>
  <c r="AB80" i="16"/>
  <c r="AB69" i="16"/>
  <c r="L54" i="16"/>
  <c r="L43" i="16"/>
  <c r="N50" i="16"/>
  <c r="N34" i="16"/>
  <c r="P45" i="16"/>
  <c r="T59" i="16"/>
  <c r="V44" i="16"/>
  <c r="V28" i="16"/>
  <c r="X49" i="16"/>
  <c r="X31" i="16"/>
  <c r="Z54" i="16"/>
  <c r="AF57" i="16"/>
  <c r="AF37" i="16"/>
  <c r="AH58" i="16"/>
  <c r="AH36" i="16"/>
  <c r="AH16" i="16"/>
  <c r="AJ105" i="16"/>
  <c r="AJ83" i="16"/>
  <c r="AJ63" i="16"/>
  <c r="AR94" i="16"/>
  <c r="AR69" i="16"/>
  <c r="AN45" i="16"/>
  <c r="AN17" i="16"/>
  <c r="AL38" i="16"/>
  <c r="AV58" i="16"/>
  <c r="AV33" i="16"/>
  <c r="AX56" i="16"/>
  <c r="AX28" i="16"/>
  <c r="AZ39" i="16"/>
  <c r="AZ14" i="16"/>
  <c r="BB37" i="16"/>
  <c r="BD56" i="16"/>
  <c r="BF72" i="16"/>
  <c r="BH81" i="16"/>
  <c r="BN104" i="16"/>
  <c r="BN64" i="16"/>
  <c r="BP66" i="16"/>
  <c r="BT73" i="16"/>
  <c r="BZ69" i="16"/>
  <c r="BJ36" i="16"/>
  <c r="BR46" i="16"/>
  <c r="BZ57" i="16"/>
  <c r="CD26" i="16"/>
  <c r="CL64" i="16"/>
  <c r="DB57" i="16"/>
  <c r="CZ58" i="16"/>
  <c r="D55" i="16"/>
  <c r="D46" i="16"/>
  <c r="D37" i="16"/>
  <c r="D113" i="16" s="1"/>
  <c r="D54" i="16"/>
  <c r="D45" i="16"/>
  <c r="D57" i="16"/>
  <c r="D49" i="16"/>
  <c r="D41" i="16"/>
  <c r="P29" i="15"/>
  <c r="AB32" i="15"/>
  <c r="AB49" i="15"/>
  <c r="AF47" i="15"/>
  <c r="AF35" i="15"/>
  <c r="AF68" i="15"/>
  <c r="AF53" i="15"/>
  <c r="AH36" i="15"/>
  <c r="AH66" i="15"/>
  <c r="AH51" i="15"/>
  <c r="AR48" i="15"/>
  <c r="AR69" i="15"/>
  <c r="AV37" i="15"/>
  <c r="AV65" i="15"/>
  <c r="AX34" i="15"/>
  <c r="AX56" i="15"/>
  <c r="BH63" i="15"/>
  <c r="D58" i="15"/>
  <c r="R32" i="15"/>
  <c r="R58" i="15"/>
  <c r="AB14" i="15"/>
  <c r="AB31" i="15"/>
  <c r="AB62" i="15"/>
  <c r="AF46" i="15"/>
  <c r="AF34" i="15"/>
  <c r="AF67" i="15"/>
  <c r="AH48" i="15"/>
  <c r="AH33" i="15"/>
  <c r="AH65" i="15"/>
  <c r="AJ44" i="15"/>
  <c r="AR47" i="15"/>
  <c r="AR65" i="15"/>
  <c r="AV36" i="15"/>
  <c r="AV61" i="15"/>
  <c r="AX33" i="15"/>
  <c r="AX55" i="15"/>
  <c r="BL36" i="15"/>
  <c r="F51" i="15"/>
  <c r="P55" i="15"/>
  <c r="AB48" i="15"/>
  <c r="AB30" i="15"/>
  <c r="AB61" i="15"/>
  <c r="AF45" i="15"/>
  <c r="AF29" i="15"/>
  <c r="AF64" i="15"/>
  <c r="AH47" i="15"/>
  <c r="AH32" i="15"/>
  <c r="AH64" i="15"/>
  <c r="AJ34" i="15"/>
  <c r="AR37" i="15"/>
  <c r="AR55" i="15"/>
  <c r="AV28" i="15"/>
  <c r="AV60" i="15"/>
  <c r="AX32" i="15"/>
  <c r="AX53" i="15"/>
  <c r="BJ40" i="15"/>
  <c r="BL35" i="15"/>
  <c r="F30" i="15"/>
  <c r="N51" i="15"/>
  <c r="AB47" i="15"/>
  <c r="AB28" i="15"/>
  <c r="AB60" i="15"/>
  <c r="AF44" i="15"/>
  <c r="AF28" i="15"/>
  <c r="AF63" i="15"/>
  <c r="AH46" i="15"/>
  <c r="AH28" i="15"/>
  <c r="AH63" i="15"/>
  <c r="AJ24" i="15"/>
  <c r="AR33" i="15"/>
  <c r="AR54" i="15"/>
  <c r="AV27" i="15"/>
  <c r="AV58" i="15"/>
  <c r="AX31" i="15"/>
  <c r="AX52" i="15"/>
  <c r="BN23" i="15"/>
  <c r="L57" i="15"/>
  <c r="AB41" i="15"/>
  <c r="AB23" i="15"/>
  <c r="AF43" i="15"/>
  <c r="AF27" i="15"/>
  <c r="AF59" i="15"/>
  <c r="AH45" i="15"/>
  <c r="AH25" i="15"/>
  <c r="AJ12" i="15"/>
  <c r="AR32" i="15"/>
  <c r="AV26" i="15"/>
  <c r="AX21" i="15"/>
  <c r="AX22" i="15"/>
  <c r="BH39" i="15"/>
  <c r="BJ84" i="15"/>
  <c r="BN49" i="15"/>
  <c r="AB40" i="15"/>
  <c r="AB22" i="15"/>
  <c r="AB53" i="15"/>
  <c r="AF38" i="15"/>
  <c r="AF26" i="15"/>
  <c r="AF56" i="15"/>
  <c r="AH44" i="15"/>
  <c r="AH24" i="15"/>
  <c r="AH56" i="15"/>
  <c r="AR31" i="15"/>
  <c r="AV44" i="15"/>
  <c r="AV25" i="15"/>
  <c r="AX49" i="15"/>
  <c r="AX50" i="15"/>
  <c r="BH38" i="15"/>
  <c r="BJ64" i="15"/>
  <c r="BN26" i="15"/>
  <c r="AB39" i="15"/>
  <c r="AB20" i="15"/>
  <c r="AB52" i="15"/>
  <c r="AF37" i="15"/>
  <c r="AF50" i="15"/>
  <c r="AF55" i="15"/>
  <c r="AH38" i="15"/>
  <c r="AH23" i="15"/>
  <c r="AH55" i="15"/>
  <c r="AR27" i="15"/>
  <c r="AR71" i="15"/>
  <c r="AV43" i="15"/>
  <c r="AV23" i="15"/>
  <c r="AX48" i="15"/>
  <c r="AX66" i="15"/>
  <c r="BJ60" i="15"/>
  <c r="BN25" i="15"/>
  <c r="N33" i="15"/>
  <c r="AB38" i="15"/>
  <c r="AF69" i="15"/>
  <c r="AH37" i="15"/>
  <c r="AR49" i="15"/>
  <c r="AR70" i="15"/>
  <c r="BH51" i="15"/>
  <c r="BH59" i="15"/>
  <c r="BH67" i="15"/>
  <c r="BH25" i="15"/>
  <c r="BH33" i="15"/>
  <c r="BH41" i="15"/>
  <c r="BH19" i="15"/>
  <c r="BH52" i="15"/>
  <c r="BH60" i="15"/>
  <c r="BH50" i="15"/>
  <c r="BH26" i="15"/>
  <c r="BH34" i="15"/>
  <c r="BH42" i="15"/>
  <c r="BH53" i="15"/>
  <c r="BH61" i="15"/>
  <c r="BH49" i="15"/>
  <c r="BH27" i="15"/>
  <c r="BH35" i="15"/>
  <c r="BH43" i="15"/>
  <c r="BH55" i="15"/>
  <c r="BH66" i="15"/>
  <c r="BH30" i="15"/>
  <c r="BH44" i="15"/>
  <c r="BH56" i="15"/>
  <c r="BH20" i="15"/>
  <c r="BH31" i="15"/>
  <c r="BH45" i="15"/>
  <c r="BH57" i="15"/>
  <c r="BH21" i="15"/>
  <c r="BH32" i="15"/>
  <c r="BH46" i="15"/>
  <c r="BH54" i="15"/>
  <c r="BH65" i="15"/>
  <c r="BH29" i="15"/>
  <c r="BH40" i="15"/>
  <c r="AR56" i="15"/>
  <c r="AR64" i="15"/>
  <c r="AR72" i="15"/>
  <c r="AR30" i="15"/>
  <c r="AR38" i="15"/>
  <c r="AR46" i="15"/>
  <c r="AR57" i="15"/>
  <c r="AR66" i="15"/>
  <c r="AR75" i="15"/>
  <c r="AR34" i="15"/>
  <c r="AR43" i="15"/>
  <c r="AR58" i="15"/>
  <c r="AR67" i="15"/>
  <c r="AR76" i="15"/>
  <c r="AR35" i="15"/>
  <c r="AR44" i="15"/>
  <c r="AR59" i="15"/>
  <c r="AR68" i="15"/>
  <c r="AR50" i="15"/>
  <c r="AR36" i="15"/>
  <c r="AR45" i="15"/>
  <c r="AB55" i="15"/>
  <c r="AB50" i="15"/>
  <c r="AB21" i="15"/>
  <c r="AB29" i="15"/>
  <c r="AB37" i="15"/>
  <c r="AB45" i="15"/>
  <c r="D26" i="15"/>
  <c r="V56" i="15"/>
  <c r="Z47" i="15"/>
  <c r="Z38" i="15"/>
  <c r="Z29" i="15"/>
  <c r="Z70" i="15"/>
  <c r="Z60" i="15"/>
  <c r="AB42" i="15"/>
  <c r="AB33" i="15"/>
  <c r="AB24" i="15"/>
  <c r="AB15" i="15"/>
  <c r="AB56" i="15"/>
  <c r="AJ47" i="15"/>
  <c r="AJ35" i="15"/>
  <c r="AJ25" i="15"/>
  <c r="AJ15" i="15"/>
  <c r="AJ53" i="15"/>
  <c r="AL44" i="15"/>
  <c r="AL30" i="15"/>
  <c r="AL69" i="15"/>
  <c r="AL54" i="15"/>
  <c r="AN39" i="15"/>
  <c r="AN27" i="15"/>
  <c r="AN57" i="15"/>
  <c r="AP45" i="15"/>
  <c r="AR39" i="15"/>
  <c r="AR73" i="15"/>
  <c r="AR60" i="15"/>
  <c r="AX39" i="15"/>
  <c r="AX23" i="15"/>
  <c r="AZ44" i="15"/>
  <c r="AZ26" i="15"/>
  <c r="AZ58" i="15"/>
  <c r="BB40" i="15"/>
  <c r="BB22" i="15"/>
  <c r="BB54" i="15"/>
  <c r="BD84" i="15"/>
  <c r="BD62" i="15"/>
  <c r="BF43" i="15"/>
  <c r="BH47" i="15"/>
  <c r="BH22" i="15"/>
  <c r="BJ48" i="15"/>
  <c r="BJ72" i="15"/>
  <c r="BL45" i="15"/>
  <c r="BL58" i="15"/>
  <c r="BN34" i="15"/>
  <c r="BF57" i="15"/>
  <c r="BF65" i="15"/>
  <c r="BF73" i="15"/>
  <c r="BF32" i="15"/>
  <c r="BF40" i="15"/>
  <c r="BF48" i="15"/>
  <c r="BF51" i="15"/>
  <c r="BF59" i="15"/>
  <c r="BF67" i="15"/>
  <c r="BF75" i="15"/>
  <c r="BF34" i="15"/>
  <c r="BF42" i="15"/>
  <c r="BF31" i="15"/>
  <c r="BF55" i="15"/>
  <c r="BF66" i="15"/>
  <c r="BF77" i="15"/>
  <c r="BF38" i="15"/>
  <c r="BF49" i="15"/>
  <c r="BF56" i="15"/>
  <c r="BF68" i="15"/>
  <c r="BF78" i="15"/>
  <c r="BF39" i="15"/>
  <c r="BF58" i="15"/>
  <c r="BF69" i="15"/>
  <c r="BF79" i="15"/>
  <c r="BF41" i="15"/>
  <c r="BF54" i="15"/>
  <c r="BF64" i="15"/>
  <c r="BF76" i="15"/>
  <c r="BF37" i="15"/>
  <c r="BF47" i="15"/>
  <c r="AP16" i="15"/>
  <c r="AP24" i="15"/>
  <c r="AP32" i="15"/>
  <c r="AP40" i="15"/>
  <c r="AP48" i="15"/>
  <c r="AP50" i="15"/>
  <c r="AP23" i="15"/>
  <c r="AP33" i="15"/>
  <c r="AP42" i="15"/>
  <c r="AP15" i="15"/>
  <c r="AP25" i="15"/>
  <c r="AP34" i="15"/>
  <c r="AP43" i="15"/>
  <c r="AP17" i="15"/>
  <c r="AP26" i="15"/>
  <c r="AP35" i="15"/>
  <c r="AP44" i="15"/>
  <c r="Z53" i="15"/>
  <c r="Z61" i="15"/>
  <c r="Z69" i="15"/>
  <c r="Z27" i="15"/>
  <c r="Z35" i="15"/>
  <c r="Z43" i="15"/>
  <c r="T49" i="15"/>
  <c r="Z46" i="15"/>
  <c r="Z37" i="15"/>
  <c r="Z28" i="15"/>
  <c r="Z68" i="15"/>
  <c r="Z59" i="15"/>
  <c r="AL43" i="15"/>
  <c r="AL29" i="15"/>
  <c r="AL65" i="15"/>
  <c r="AL53" i="15"/>
  <c r="AN38" i="15"/>
  <c r="AN26" i="15"/>
  <c r="AP41" i="15"/>
  <c r="AP28" i="15"/>
  <c r="AZ38" i="15"/>
  <c r="AZ50" i="15"/>
  <c r="AZ52" i="15"/>
  <c r="BB35" i="15"/>
  <c r="BB16" i="15"/>
  <c r="BD49" i="15"/>
  <c r="BD77" i="15"/>
  <c r="BF36" i="15"/>
  <c r="BF63" i="15"/>
  <c r="BD55" i="15"/>
  <c r="BD63" i="15"/>
  <c r="BD71" i="15"/>
  <c r="BD79" i="15"/>
  <c r="BD37" i="15"/>
  <c r="BD45" i="15"/>
  <c r="BD57" i="15"/>
  <c r="BD65" i="15"/>
  <c r="BD73" i="15"/>
  <c r="BD81" i="15"/>
  <c r="BD39" i="15"/>
  <c r="BD47" i="15"/>
  <c r="BD59" i="15"/>
  <c r="BD69" i="15"/>
  <c r="BD80" i="15"/>
  <c r="BD41" i="15"/>
  <c r="BD60" i="15"/>
  <c r="BD70" i="15"/>
  <c r="BD82" i="15"/>
  <c r="BD42" i="15"/>
  <c r="BD51" i="15"/>
  <c r="BD61" i="15"/>
  <c r="BD72" i="15"/>
  <c r="BD83" i="15"/>
  <c r="BD43" i="15"/>
  <c r="BD58" i="15"/>
  <c r="BD68" i="15"/>
  <c r="BD78" i="15"/>
  <c r="BD40" i="15"/>
  <c r="AN55" i="15"/>
  <c r="AN63" i="15"/>
  <c r="AN25" i="15"/>
  <c r="AN33" i="15"/>
  <c r="AN41" i="15"/>
  <c r="AN49" i="15"/>
  <c r="AN59" i="15"/>
  <c r="AN22" i="15"/>
  <c r="AN31" i="15"/>
  <c r="AN40" i="15"/>
  <c r="AN18" i="15"/>
  <c r="AN51" i="15"/>
  <c r="AN60" i="15"/>
  <c r="AN23" i="15"/>
  <c r="AN32" i="15"/>
  <c r="AN42" i="15"/>
  <c r="AN52" i="15"/>
  <c r="AN61" i="15"/>
  <c r="AN24" i="15"/>
  <c r="AN34" i="15"/>
  <c r="AN43" i="15"/>
  <c r="V37" i="15"/>
  <c r="T41" i="15"/>
  <c r="Z45" i="15"/>
  <c r="Z36" i="15"/>
  <c r="Z26" i="15"/>
  <c r="Z67" i="15"/>
  <c r="Z58" i="15"/>
  <c r="AJ43" i="15"/>
  <c r="AJ33" i="15"/>
  <c r="AJ23" i="15"/>
  <c r="AJ11" i="15"/>
  <c r="AJ51" i="15"/>
  <c r="AL39" i="15"/>
  <c r="AL50" i="15"/>
  <c r="AL64" i="15"/>
  <c r="AN37" i="15"/>
  <c r="AN21" i="15"/>
  <c r="AN54" i="15"/>
  <c r="AP39" i="15"/>
  <c r="AP27" i="15"/>
  <c r="AZ37" i="15"/>
  <c r="AZ69" i="15"/>
  <c r="AZ51" i="15"/>
  <c r="BB33" i="15"/>
  <c r="BD48" i="15"/>
  <c r="BD76" i="15"/>
  <c r="BD54" i="15"/>
  <c r="BF35" i="15"/>
  <c r="BF62" i="15"/>
  <c r="BB52" i="15"/>
  <c r="BB60" i="15"/>
  <c r="BB18" i="15"/>
  <c r="BB26" i="15"/>
  <c r="BB34" i="15"/>
  <c r="BB42" i="15"/>
  <c r="BB15" i="15"/>
  <c r="BB59" i="15"/>
  <c r="BB19" i="15"/>
  <c r="BB28" i="15"/>
  <c r="BB37" i="15"/>
  <c r="BB46" i="15"/>
  <c r="BB51" i="15"/>
  <c r="BB61" i="15"/>
  <c r="BB20" i="15"/>
  <c r="BB29" i="15"/>
  <c r="BB38" i="15"/>
  <c r="BB47" i="15"/>
  <c r="BB53" i="15"/>
  <c r="BB62" i="15"/>
  <c r="BB21" i="15"/>
  <c r="BB30" i="15"/>
  <c r="BB39" i="15"/>
  <c r="BB48" i="15"/>
  <c r="BB58" i="15"/>
  <c r="BB17" i="15"/>
  <c r="BB27" i="15"/>
  <c r="BB36" i="15"/>
  <c r="BB45" i="15"/>
  <c r="AL56" i="15"/>
  <c r="AL58" i="15"/>
  <c r="AL66" i="15"/>
  <c r="AL74" i="15"/>
  <c r="AL32" i="15"/>
  <c r="AL40" i="15"/>
  <c r="AL48" i="15"/>
  <c r="AL59" i="15"/>
  <c r="AL67" i="15"/>
  <c r="AL75" i="15"/>
  <c r="AL33" i="15"/>
  <c r="AL41" i="15"/>
  <c r="AL49" i="15"/>
  <c r="AL51" i="15"/>
  <c r="AL60" i="15"/>
  <c r="AL68" i="15"/>
  <c r="AL76" i="15"/>
  <c r="AL34" i="15"/>
  <c r="AL42" i="15"/>
  <c r="X25" i="15"/>
  <c r="T33" i="15"/>
  <c r="Z44" i="15"/>
  <c r="Z34" i="15"/>
  <c r="Z25" i="15"/>
  <c r="Z66" i="15"/>
  <c r="Z57" i="15"/>
  <c r="AJ42" i="15"/>
  <c r="AJ32" i="15"/>
  <c r="AJ20" i="15"/>
  <c r="AJ10" i="15"/>
  <c r="AL38" i="15"/>
  <c r="AL77" i="15"/>
  <c r="AL63" i="15"/>
  <c r="AN48" i="15"/>
  <c r="AN36" i="15"/>
  <c r="AN20" i="15"/>
  <c r="AN53" i="15"/>
  <c r="AP38" i="15"/>
  <c r="AP22" i="15"/>
  <c r="AZ36" i="15"/>
  <c r="AZ68" i="15"/>
  <c r="BB32" i="15"/>
  <c r="BB64" i="15"/>
  <c r="BD46" i="15"/>
  <c r="BD75" i="15"/>
  <c r="BD53" i="15"/>
  <c r="BF33" i="15"/>
  <c r="BF61" i="15"/>
  <c r="H36" i="15"/>
  <c r="T53" i="15"/>
  <c r="Z42" i="15"/>
  <c r="Z33" i="15"/>
  <c r="Z24" i="15"/>
  <c r="Z65" i="15"/>
  <c r="Z56" i="15"/>
  <c r="AJ41" i="15"/>
  <c r="AJ31" i="15"/>
  <c r="AJ19" i="15"/>
  <c r="AJ9" i="15"/>
  <c r="AL28" i="15"/>
  <c r="AL37" i="15"/>
  <c r="AL73" i="15"/>
  <c r="AL62" i="15"/>
  <c r="AN47" i="15"/>
  <c r="AN35" i="15"/>
  <c r="AN19" i="15"/>
  <c r="AP14" i="15"/>
  <c r="AP37" i="15"/>
  <c r="AP21" i="15"/>
  <c r="AR52" i="15"/>
  <c r="AZ35" i="15"/>
  <c r="AZ67" i="15"/>
  <c r="BB49" i="15"/>
  <c r="BB31" i="15"/>
  <c r="BB63" i="15"/>
  <c r="BD44" i="15"/>
  <c r="BD74" i="15"/>
  <c r="BD52" i="15"/>
  <c r="BF50" i="15"/>
  <c r="BF60" i="15"/>
  <c r="BH36" i="15"/>
  <c r="BH58" i="15"/>
  <c r="BJ83" i="15"/>
  <c r="BJ58" i="15"/>
  <c r="BL34" i="15"/>
  <c r="BN48" i="15"/>
  <c r="BN55" i="15"/>
  <c r="BN63" i="15"/>
  <c r="BN71" i="15"/>
  <c r="BN29" i="15"/>
  <c r="BN37" i="15"/>
  <c r="BN45" i="15"/>
  <c r="BN56" i="15"/>
  <c r="BN64" i="15"/>
  <c r="BN72" i="15"/>
  <c r="BN30" i="15"/>
  <c r="BN38" i="15"/>
  <c r="BN46" i="15"/>
  <c r="BN57" i="15"/>
  <c r="BN65" i="15"/>
  <c r="BN50" i="15"/>
  <c r="BN31" i="15"/>
  <c r="BN39" i="15"/>
  <c r="BN47" i="15"/>
  <c r="BN54" i="15"/>
  <c r="BN62" i="15"/>
  <c r="BN70" i="15"/>
  <c r="BN66" i="15"/>
  <c r="BN28" i="15"/>
  <c r="BN42" i="15"/>
  <c r="BN51" i="15"/>
  <c r="BN67" i="15"/>
  <c r="BN32" i="15"/>
  <c r="BN43" i="15"/>
  <c r="BN52" i="15"/>
  <c r="BN68" i="15"/>
  <c r="BN33" i="15"/>
  <c r="BN44" i="15"/>
  <c r="BN53" i="15"/>
  <c r="BN58" i="15"/>
  <c r="BN59" i="15"/>
  <c r="BN61" i="15"/>
  <c r="BN27" i="15"/>
  <c r="BN41" i="15"/>
  <c r="AX54" i="15"/>
  <c r="AX62" i="15"/>
  <c r="AX70" i="15"/>
  <c r="AX28" i="15"/>
  <c r="AX36" i="15"/>
  <c r="AX44" i="15"/>
  <c r="AX58" i="15"/>
  <c r="AX67" i="15"/>
  <c r="AX26" i="15"/>
  <c r="AX35" i="15"/>
  <c r="AX45" i="15"/>
  <c r="AX59" i="15"/>
  <c r="AX68" i="15"/>
  <c r="AX27" i="15"/>
  <c r="AX37" i="15"/>
  <c r="AX46" i="15"/>
  <c r="AX51" i="15"/>
  <c r="AX60" i="15"/>
  <c r="AX69" i="15"/>
  <c r="AX29" i="15"/>
  <c r="AX38" i="15"/>
  <c r="AX47" i="15"/>
  <c r="AH52" i="15"/>
  <c r="AH60" i="15"/>
  <c r="AH50" i="15"/>
  <c r="AH26" i="15"/>
  <c r="AH34" i="15"/>
  <c r="AH42" i="15"/>
  <c r="AH18" i="15"/>
  <c r="AH53" i="15"/>
  <c r="AH61" i="15"/>
  <c r="AH19" i="15"/>
  <c r="AH27" i="15"/>
  <c r="AH35" i="15"/>
  <c r="AH43" i="15"/>
  <c r="H54" i="15"/>
  <c r="J57" i="15"/>
  <c r="T19" i="15"/>
  <c r="Z22" i="15"/>
  <c r="Z41" i="15"/>
  <c r="Z32" i="15"/>
  <c r="Z23" i="15"/>
  <c r="Z64" i="15"/>
  <c r="Z55" i="15"/>
  <c r="AB46" i="15"/>
  <c r="AB36" i="15"/>
  <c r="AB27" i="15"/>
  <c r="AB18" i="15"/>
  <c r="AB59" i="15"/>
  <c r="AF42" i="15"/>
  <c r="AF33" i="15"/>
  <c r="AF72" i="15"/>
  <c r="AF62" i="15"/>
  <c r="AH41" i="15"/>
  <c r="AH31" i="15"/>
  <c r="AH21" i="15"/>
  <c r="AH59" i="15"/>
  <c r="AJ6" i="15"/>
  <c r="AJ40" i="15"/>
  <c r="AJ28" i="15"/>
  <c r="AJ18" i="15"/>
  <c r="AL47" i="15"/>
  <c r="AL36" i="15"/>
  <c r="AL72" i="15"/>
  <c r="AL61" i="15"/>
  <c r="AN46" i="15"/>
  <c r="AN30" i="15"/>
  <c r="AN50" i="15"/>
  <c r="AP49" i="15"/>
  <c r="AP36" i="15"/>
  <c r="AP20" i="15"/>
  <c r="AR42" i="15"/>
  <c r="AR29" i="15"/>
  <c r="AR63" i="15"/>
  <c r="AR51" i="15"/>
  <c r="AV35" i="15"/>
  <c r="AV70" i="15"/>
  <c r="AX42" i="15"/>
  <c r="AX30" i="15"/>
  <c r="AX64" i="15"/>
  <c r="AZ48" i="15"/>
  <c r="AZ29" i="15"/>
  <c r="BB44" i="15"/>
  <c r="BB25" i="15"/>
  <c r="BB57" i="15"/>
  <c r="BD38" i="15"/>
  <c r="BD67" i="15"/>
  <c r="BF46" i="15"/>
  <c r="BF74" i="15"/>
  <c r="BF53" i="15"/>
  <c r="BH28" i="15"/>
  <c r="BJ75" i="15"/>
  <c r="BN40" i="15"/>
  <c r="BN60" i="15"/>
  <c r="BP17" i="15"/>
  <c r="BP25" i="15"/>
  <c r="BP33" i="15"/>
  <c r="BP41" i="15"/>
  <c r="BP49" i="15"/>
  <c r="BP18" i="15"/>
  <c r="BP26" i="15"/>
  <c r="BP34" i="15"/>
  <c r="BP42" i="15"/>
  <c r="BP19" i="15"/>
  <c r="BP27" i="15"/>
  <c r="BP35" i="15"/>
  <c r="BP43" i="15"/>
  <c r="BP16" i="15"/>
  <c r="BP24" i="15"/>
  <c r="BP32" i="15"/>
  <c r="BP40" i="15"/>
  <c r="BP48" i="15"/>
  <c r="BP20" i="15"/>
  <c r="BP36" i="15"/>
  <c r="BP21" i="15"/>
  <c r="BP37" i="15"/>
  <c r="BP22" i="15"/>
  <c r="BP38" i="15"/>
  <c r="BP23" i="15"/>
  <c r="BP39" i="15"/>
  <c r="BP28" i="15"/>
  <c r="BP44" i="15"/>
  <c r="BP29" i="15"/>
  <c r="BP45" i="15"/>
  <c r="BP31" i="15"/>
  <c r="BP47" i="15"/>
  <c r="AZ57" i="15"/>
  <c r="AZ65" i="15"/>
  <c r="AZ23" i="15"/>
  <c r="AZ31" i="15"/>
  <c r="AZ39" i="15"/>
  <c r="AZ47" i="15"/>
  <c r="AZ54" i="15"/>
  <c r="AZ63" i="15"/>
  <c r="AZ22" i="15"/>
  <c r="AZ32" i="15"/>
  <c r="AZ41" i="15"/>
  <c r="AZ20" i="15"/>
  <c r="AZ55" i="15"/>
  <c r="AZ64" i="15"/>
  <c r="AZ24" i="15"/>
  <c r="AZ33" i="15"/>
  <c r="AZ42" i="15"/>
  <c r="AZ56" i="15"/>
  <c r="AZ66" i="15"/>
  <c r="AZ25" i="15"/>
  <c r="AZ34" i="15"/>
  <c r="AZ43" i="15"/>
  <c r="AZ53" i="15"/>
  <c r="AZ62" i="15"/>
  <c r="AZ21" i="15"/>
  <c r="AZ30" i="15"/>
  <c r="AZ40" i="15"/>
  <c r="AZ49" i="15"/>
  <c r="AJ55" i="15"/>
  <c r="AJ13" i="15"/>
  <c r="AJ21" i="15"/>
  <c r="AJ29" i="15"/>
  <c r="AJ37" i="15"/>
  <c r="AJ45" i="15"/>
  <c r="AJ50" i="15"/>
  <c r="AJ14" i="15"/>
  <c r="AJ22" i="15"/>
  <c r="AJ30" i="15"/>
  <c r="AJ38" i="15"/>
  <c r="AJ46" i="15"/>
  <c r="BL52" i="15"/>
  <c r="BL60" i="15"/>
  <c r="BL30" i="15"/>
  <c r="BL38" i="15"/>
  <c r="BL46" i="15"/>
  <c r="BL53" i="15"/>
  <c r="BL61" i="15"/>
  <c r="BL31" i="15"/>
  <c r="BL39" i="15"/>
  <c r="BL47" i="15"/>
  <c r="BL54" i="15"/>
  <c r="BL62" i="15"/>
  <c r="BL32" i="15"/>
  <c r="BL40" i="15"/>
  <c r="BL48" i="15"/>
  <c r="BL55" i="15"/>
  <c r="BL28" i="15"/>
  <c r="BL42" i="15"/>
  <c r="BL56" i="15"/>
  <c r="BL29" i="15"/>
  <c r="BL43" i="15"/>
  <c r="BL57" i="15"/>
  <c r="BL33" i="15"/>
  <c r="BL44" i="15"/>
  <c r="BL51" i="15"/>
  <c r="BL27" i="15"/>
  <c r="BL41" i="15"/>
  <c r="AV51" i="15"/>
  <c r="AV59" i="15"/>
  <c r="AV67" i="15"/>
  <c r="AV24" i="15"/>
  <c r="AV32" i="15"/>
  <c r="AV40" i="15"/>
  <c r="AV48" i="15"/>
  <c r="AV53" i="15"/>
  <c r="AV62" i="15"/>
  <c r="AV71" i="15"/>
  <c r="AV29" i="15"/>
  <c r="AV38" i="15"/>
  <c r="AV47" i="15"/>
  <c r="AV54" i="15"/>
  <c r="AV63" i="15"/>
  <c r="AV50" i="15"/>
  <c r="AV30" i="15"/>
  <c r="AV39" i="15"/>
  <c r="AV49" i="15"/>
  <c r="AV55" i="15"/>
  <c r="AV64" i="15"/>
  <c r="AV22" i="15"/>
  <c r="AV31" i="15"/>
  <c r="AV41" i="15"/>
  <c r="AF57" i="15"/>
  <c r="AF65" i="15"/>
  <c r="AF73" i="15"/>
  <c r="AF32" i="15"/>
  <c r="AF40" i="15"/>
  <c r="AF48" i="15"/>
  <c r="AF58" i="15"/>
  <c r="AF66" i="15"/>
  <c r="L18" i="15"/>
  <c r="Z49" i="15"/>
  <c r="Z40" i="15"/>
  <c r="Z31" i="15"/>
  <c r="Z50" i="15"/>
  <c r="Z63" i="15"/>
  <c r="Z54" i="15"/>
  <c r="AB44" i="15"/>
  <c r="AB35" i="15"/>
  <c r="AB26" i="15"/>
  <c r="AB17" i="15"/>
  <c r="AB58" i="15"/>
  <c r="AF25" i="15"/>
  <c r="AF41" i="15"/>
  <c r="AF31" i="15"/>
  <c r="AF71" i="15"/>
  <c r="AF61" i="15"/>
  <c r="AF51" i="15"/>
  <c r="AH40" i="15"/>
  <c r="AH30" i="15"/>
  <c r="AH20" i="15"/>
  <c r="AH58" i="15"/>
  <c r="AJ49" i="15"/>
  <c r="AJ39" i="15"/>
  <c r="AJ27" i="15"/>
  <c r="AJ17" i="15"/>
  <c r="AJ7" i="15"/>
  <c r="AL46" i="15"/>
  <c r="AL35" i="15"/>
  <c r="AL71" i="15"/>
  <c r="AL57" i="15"/>
  <c r="AN45" i="15"/>
  <c r="AN29" i="15"/>
  <c r="AN62" i="15"/>
  <c r="AP47" i="15"/>
  <c r="AP31" i="15"/>
  <c r="AP19" i="15"/>
  <c r="AR41" i="15"/>
  <c r="AR28" i="15"/>
  <c r="AR99" i="15" s="1"/>
  <c r="AR62" i="15"/>
  <c r="AV46" i="15"/>
  <c r="AV34" i="15"/>
  <c r="AV69" i="15"/>
  <c r="AV56" i="15"/>
  <c r="AX41" i="15"/>
  <c r="AX25" i="15"/>
  <c r="AX63" i="15"/>
  <c r="AZ46" i="15"/>
  <c r="AZ28" i="15"/>
  <c r="AZ60" i="15"/>
  <c r="BB43" i="15"/>
  <c r="BB24" i="15"/>
  <c r="BB56" i="15"/>
  <c r="BD36" i="15"/>
  <c r="BD66" i="15"/>
  <c r="BF45" i="15"/>
  <c r="BF72" i="15"/>
  <c r="BF52" i="15"/>
  <c r="BH24" i="15"/>
  <c r="BL25" i="15"/>
  <c r="BL50" i="15"/>
  <c r="BN36" i="15"/>
  <c r="BP46" i="15"/>
  <c r="BJ53" i="15"/>
  <c r="BJ61" i="15"/>
  <c r="BJ69" i="15"/>
  <c r="BJ77" i="15"/>
  <c r="BJ85" i="15"/>
  <c r="BJ44" i="15"/>
  <c r="BJ54" i="15"/>
  <c r="BJ62" i="15"/>
  <c r="BJ70" i="15"/>
  <c r="BJ78" i="15"/>
  <c r="BJ50" i="15"/>
  <c r="BJ45" i="15"/>
  <c r="BJ55" i="15"/>
  <c r="BJ63" i="15"/>
  <c r="BJ71" i="15"/>
  <c r="BJ79" i="15"/>
  <c r="BJ38" i="15"/>
  <c r="BJ46" i="15"/>
  <c r="BJ52" i="15"/>
  <c r="BJ66" i="15"/>
  <c r="BJ80" i="15"/>
  <c r="BJ42" i="15"/>
  <c r="BJ56" i="15"/>
  <c r="BJ67" i="15"/>
  <c r="BJ81" i="15"/>
  <c r="BJ43" i="15"/>
  <c r="BJ57" i="15"/>
  <c r="BJ68" i="15"/>
  <c r="BJ82" i="15"/>
  <c r="BJ47" i="15"/>
  <c r="BJ51" i="15"/>
  <c r="BJ65" i="15"/>
  <c r="BJ76" i="15"/>
  <c r="BJ41" i="15"/>
  <c r="X51" i="15"/>
  <c r="Z48" i="15"/>
  <c r="Z39" i="15"/>
  <c r="Z30" i="15"/>
  <c r="Z71" i="15"/>
  <c r="Z62" i="15"/>
  <c r="Z52" i="15"/>
  <c r="AB43" i="15"/>
  <c r="AB34" i="15"/>
  <c r="AB25" i="15"/>
  <c r="AB16" i="15"/>
  <c r="AB57" i="15"/>
  <c r="AF49" i="15"/>
  <c r="AF39" i="15"/>
  <c r="AF30" i="15"/>
  <c r="AF70" i="15"/>
  <c r="AF60" i="15"/>
  <c r="AH49" i="15"/>
  <c r="AH39" i="15"/>
  <c r="AH29" i="15"/>
  <c r="AH67" i="15"/>
  <c r="AH57" i="15"/>
  <c r="AJ48" i="15"/>
  <c r="AJ36" i="15"/>
  <c r="AJ26" i="15"/>
  <c r="AJ16" i="15"/>
  <c r="AJ54" i="15"/>
  <c r="AL45" i="15"/>
  <c r="AL31" i="15"/>
  <c r="AL70" i="15"/>
  <c r="AL55" i="15"/>
  <c r="AN44" i="15"/>
  <c r="AN28" i="15"/>
  <c r="AN58" i="15"/>
  <c r="AP46" i="15"/>
  <c r="AP30" i="15"/>
  <c r="AP18" i="15"/>
  <c r="AR40" i="15"/>
  <c r="AR74" i="15"/>
  <c r="AR61" i="15"/>
  <c r="AV45" i="15"/>
  <c r="AV33" i="15"/>
  <c r="AV68" i="15"/>
  <c r="AV52" i="15"/>
  <c r="AX40" i="15"/>
  <c r="AX24" i="15"/>
  <c r="AX61" i="15"/>
  <c r="AZ45" i="15"/>
  <c r="AZ27" i="15"/>
  <c r="AZ59" i="15"/>
  <c r="BB41" i="15"/>
  <c r="BB23" i="15"/>
  <c r="BB55" i="15"/>
  <c r="BD50" i="15"/>
  <c r="BD64" i="15"/>
  <c r="BF44" i="15"/>
  <c r="BF71" i="15"/>
  <c r="BH48" i="15"/>
  <c r="BH23" i="15"/>
  <c r="BJ49" i="15"/>
  <c r="BJ73" i="15"/>
  <c r="BL49" i="15"/>
  <c r="BL59" i="15"/>
  <c r="BN35" i="15"/>
  <c r="BP30" i="15"/>
  <c r="D49" i="15"/>
  <c r="D41" i="15"/>
  <c r="D33" i="15"/>
  <c r="D50" i="15"/>
  <c r="D65" i="15"/>
  <c r="D57" i="15"/>
  <c r="F26" i="15"/>
  <c r="F18" i="15"/>
  <c r="F45" i="15"/>
  <c r="F37" i="15"/>
  <c r="F29" i="15"/>
  <c r="F58" i="15"/>
  <c r="H43" i="15"/>
  <c r="H35" i="15"/>
  <c r="H77" i="15"/>
  <c r="H69" i="15"/>
  <c r="H61" i="15"/>
  <c r="H53" i="15"/>
  <c r="J46" i="15"/>
  <c r="J38" i="15"/>
  <c r="J30" i="15"/>
  <c r="J22" i="15"/>
  <c r="J64" i="15"/>
  <c r="J56" i="15"/>
  <c r="L49" i="15"/>
  <c r="L41" i="15"/>
  <c r="L33" i="15"/>
  <c r="L25" i="15"/>
  <c r="L17" i="15"/>
  <c r="L56" i="15"/>
  <c r="N48" i="15"/>
  <c r="N40" i="15"/>
  <c r="N32" i="15"/>
  <c r="N74" i="15"/>
  <c r="N66" i="15"/>
  <c r="N58" i="15"/>
  <c r="N28" i="15"/>
  <c r="P44" i="15"/>
  <c r="P36" i="15"/>
  <c r="P50" i="15"/>
  <c r="P70" i="15"/>
  <c r="P62" i="15"/>
  <c r="P54" i="15"/>
  <c r="R47" i="15"/>
  <c r="R39" i="15"/>
  <c r="R31" i="15"/>
  <c r="R73" i="15"/>
  <c r="R65" i="15"/>
  <c r="R57" i="15"/>
  <c r="T17" i="15"/>
  <c r="T42" i="15"/>
  <c r="T34" i="15"/>
  <c r="T26" i="15"/>
  <c r="T18" i="15"/>
  <c r="T60" i="15"/>
  <c r="T52" i="15"/>
  <c r="V44" i="15"/>
  <c r="V36" i="15"/>
  <c r="V79" i="15"/>
  <c r="V71" i="15"/>
  <c r="V63" i="15"/>
  <c r="V55" i="15"/>
  <c r="X48" i="15"/>
  <c r="X40" i="15"/>
  <c r="X32" i="15"/>
  <c r="X24" i="15"/>
  <c r="X66" i="15"/>
  <c r="X58" i="15"/>
  <c r="D48" i="15"/>
  <c r="D40" i="15"/>
  <c r="D32" i="15"/>
  <c r="D72" i="15"/>
  <c r="D64" i="15"/>
  <c r="D56" i="15"/>
  <c r="F25" i="15"/>
  <c r="F17" i="15"/>
  <c r="F44" i="15"/>
  <c r="F36" i="15"/>
  <c r="F28" i="15"/>
  <c r="F57" i="15"/>
  <c r="H33" i="15"/>
  <c r="H42" i="15"/>
  <c r="H34" i="15"/>
  <c r="H76" i="15"/>
  <c r="H68" i="15"/>
  <c r="H60" i="15"/>
  <c r="H52" i="15"/>
  <c r="J45" i="15"/>
  <c r="J37" i="15"/>
  <c r="J29" i="15"/>
  <c r="J21" i="15"/>
  <c r="J63" i="15"/>
  <c r="J55" i="15"/>
  <c r="L48" i="15"/>
  <c r="L40" i="15"/>
  <c r="L32" i="15"/>
  <c r="L24" i="15"/>
  <c r="L16" i="15"/>
  <c r="L55" i="15"/>
  <c r="N47" i="15"/>
  <c r="N39" i="15"/>
  <c r="N31" i="15"/>
  <c r="N73" i="15"/>
  <c r="N65" i="15"/>
  <c r="N57" i="15"/>
  <c r="P43" i="15"/>
  <c r="P35" i="15"/>
  <c r="P77" i="15"/>
  <c r="P69" i="15"/>
  <c r="P61" i="15"/>
  <c r="P53" i="15"/>
  <c r="R46" i="15"/>
  <c r="R38" i="15"/>
  <c r="R30" i="15"/>
  <c r="R72" i="15"/>
  <c r="R64" i="15"/>
  <c r="R56" i="15"/>
  <c r="T50" i="15"/>
  <c r="T59" i="15"/>
  <c r="T51" i="15"/>
  <c r="V43" i="15"/>
  <c r="V35" i="15"/>
  <c r="V78" i="15"/>
  <c r="V70" i="15"/>
  <c r="V62" i="15"/>
  <c r="V54" i="15"/>
  <c r="X47" i="15"/>
  <c r="X39" i="15"/>
  <c r="X31" i="15"/>
  <c r="X65" i="15"/>
  <c r="X57" i="15"/>
  <c r="D47" i="15"/>
  <c r="D39" i="15"/>
  <c r="D31" i="15"/>
  <c r="D71" i="15"/>
  <c r="D63" i="15"/>
  <c r="D55" i="15"/>
  <c r="F24" i="15"/>
  <c r="F16" i="15"/>
  <c r="F43" i="15"/>
  <c r="F35" i="15"/>
  <c r="F27" i="15"/>
  <c r="F56" i="15"/>
  <c r="H49" i="15"/>
  <c r="H41" i="15"/>
  <c r="H50" i="15"/>
  <c r="H75" i="15"/>
  <c r="H67" i="15"/>
  <c r="H59" i="15"/>
  <c r="H51" i="15"/>
  <c r="J44" i="15"/>
  <c r="J36" i="15"/>
  <c r="J28" i="15"/>
  <c r="J20" i="15"/>
  <c r="J62" i="15"/>
  <c r="J54" i="15"/>
  <c r="L47" i="15"/>
  <c r="L39" i="15"/>
  <c r="L31" i="15"/>
  <c r="L23" i="15"/>
  <c r="L50" i="15"/>
  <c r="L54" i="15"/>
  <c r="N46" i="15"/>
  <c r="N38" i="15"/>
  <c r="N30" i="15"/>
  <c r="N72" i="15"/>
  <c r="N64" i="15"/>
  <c r="N56" i="15"/>
  <c r="P28" i="15"/>
  <c r="P42" i="15"/>
  <c r="P34" i="15"/>
  <c r="P76" i="15"/>
  <c r="P68" i="15"/>
  <c r="P60" i="15"/>
  <c r="P52" i="15"/>
  <c r="R45" i="15"/>
  <c r="R37" i="15"/>
  <c r="R29" i="15"/>
  <c r="R71" i="15"/>
  <c r="R63" i="15"/>
  <c r="R55" i="15"/>
  <c r="T48" i="15"/>
  <c r="T40" i="15"/>
  <c r="T32" i="15"/>
  <c r="T24" i="15"/>
  <c r="T66" i="15"/>
  <c r="T58" i="15"/>
  <c r="V42" i="15"/>
  <c r="V34" i="15"/>
  <c r="V77" i="15"/>
  <c r="V69" i="15"/>
  <c r="V61" i="15"/>
  <c r="V53" i="15"/>
  <c r="X46" i="15"/>
  <c r="X38" i="15"/>
  <c r="X30" i="15"/>
  <c r="X22" i="15"/>
  <c r="X64" i="15"/>
  <c r="X56" i="15"/>
  <c r="D46" i="15"/>
  <c r="D38" i="15"/>
  <c r="D30" i="15"/>
  <c r="D70" i="15"/>
  <c r="D62" i="15"/>
  <c r="D54" i="15"/>
  <c r="F23" i="15"/>
  <c r="F15" i="15"/>
  <c r="F42" i="15"/>
  <c r="F34" i="15"/>
  <c r="F50" i="15"/>
  <c r="F55" i="15"/>
  <c r="H48" i="15"/>
  <c r="H40" i="15"/>
  <c r="H82" i="15"/>
  <c r="H74" i="15"/>
  <c r="H66" i="15"/>
  <c r="H58" i="15"/>
  <c r="J43" i="15"/>
  <c r="J35" i="15"/>
  <c r="J27" i="15"/>
  <c r="J50" i="15"/>
  <c r="J61" i="15"/>
  <c r="J53" i="15"/>
  <c r="L46" i="15"/>
  <c r="L38" i="15"/>
  <c r="L30" i="15"/>
  <c r="L22" i="15"/>
  <c r="L61" i="15"/>
  <c r="L53" i="15"/>
  <c r="N45" i="15"/>
  <c r="N37" i="15"/>
  <c r="N29" i="15"/>
  <c r="N71" i="15"/>
  <c r="N63" i="15"/>
  <c r="N55" i="15"/>
  <c r="P49" i="15"/>
  <c r="P41" i="15"/>
  <c r="P33" i="15"/>
  <c r="P75" i="15"/>
  <c r="P67" i="15"/>
  <c r="P59" i="15"/>
  <c r="P51" i="15"/>
  <c r="R44" i="15"/>
  <c r="R36" i="15"/>
  <c r="R28" i="15"/>
  <c r="R70" i="15"/>
  <c r="R62" i="15"/>
  <c r="R54" i="15"/>
  <c r="T47" i="15"/>
  <c r="T39" i="15"/>
  <c r="T31" i="15"/>
  <c r="T23" i="15"/>
  <c r="T65" i="15"/>
  <c r="T57" i="15"/>
  <c r="V49" i="15"/>
  <c r="V41" i="15"/>
  <c r="V33" i="15"/>
  <c r="V76" i="15"/>
  <c r="V68" i="15"/>
  <c r="V60" i="15"/>
  <c r="V52" i="15"/>
  <c r="X45" i="15"/>
  <c r="X37" i="15"/>
  <c r="X29" i="15"/>
  <c r="X21" i="15"/>
  <c r="X63" i="15"/>
  <c r="X55" i="15"/>
  <c r="D45" i="15"/>
  <c r="D37" i="15"/>
  <c r="D29" i="15"/>
  <c r="D69" i="15"/>
  <c r="D61" i="15"/>
  <c r="F22" i="15"/>
  <c r="F49" i="15"/>
  <c r="F41" i="15"/>
  <c r="F33" i="15"/>
  <c r="F62" i="15"/>
  <c r="H47" i="15"/>
  <c r="H39" i="15"/>
  <c r="H81" i="15"/>
  <c r="H73" i="15"/>
  <c r="H65" i="15"/>
  <c r="H57" i="15"/>
  <c r="J19" i="15"/>
  <c r="J42" i="15"/>
  <c r="J34" i="15"/>
  <c r="J26" i="15"/>
  <c r="J68" i="15"/>
  <c r="J60" i="15"/>
  <c r="L45" i="15"/>
  <c r="L37" i="15"/>
  <c r="L29" i="15"/>
  <c r="L21" i="15"/>
  <c r="L60" i="15"/>
  <c r="L52" i="15"/>
  <c r="N44" i="15"/>
  <c r="N36" i="15"/>
  <c r="N50" i="15"/>
  <c r="N70" i="15"/>
  <c r="N62" i="15"/>
  <c r="P48" i="15"/>
  <c r="P40" i="15"/>
  <c r="P32" i="15"/>
  <c r="P74" i="15"/>
  <c r="P66" i="15"/>
  <c r="R43" i="15"/>
  <c r="R35" i="15"/>
  <c r="R50" i="15"/>
  <c r="R69" i="15"/>
  <c r="R61" i="15"/>
  <c r="T46" i="15"/>
  <c r="T38" i="15"/>
  <c r="T30" i="15"/>
  <c r="T22" i="15"/>
  <c r="T64" i="15"/>
  <c r="T56" i="15"/>
  <c r="V48" i="15"/>
  <c r="V40" i="15"/>
  <c r="V32" i="15"/>
  <c r="V75" i="15"/>
  <c r="V67" i="15"/>
  <c r="V59" i="15"/>
  <c r="X44" i="15"/>
  <c r="X36" i="15"/>
  <c r="X28" i="15"/>
  <c r="X20" i="15"/>
  <c r="X62" i="15"/>
  <c r="X54" i="15"/>
  <c r="D44" i="15"/>
  <c r="D36" i="15"/>
  <c r="D28" i="15"/>
  <c r="D68" i="15"/>
  <c r="D60" i="15"/>
  <c r="D52" i="15"/>
  <c r="F21" i="15"/>
  <c r="F48" i="15"/>
  <c r="F40" i="15"/>
  <c r="F32" i="15"/>
  <c r="F61" i="15"/>
  <c r="F53" i="15"/>
  <c r="H46" i="15"/>
  <c r="H38" i="15"/>
  <c r="H80" i="15"/>
  <c r="H72" i="15"/>
  <c r="H64" i="15"/>
  <c r="H56" i="15"/>
  <c r="J49" i="15"/>
  <c r="J41" i="15"/>
  <c r="J33" i="15"/>
  <c r="J25" i="15"/>
  <c r="J67" i="15"/>
  <c r="J59" i="15"/>
  <c r="J51" i="15"/>
  <c r="L44" i="15"/>
  <c r="L36" i="15"/>
  <c r="L28" i="15"/>
  <c r="L20" i="15"/>
  <c r="L59" i="15"/>
  <c r="L51" i="15"/>
  <c r="N43" i="15"/>
  <c r="N35" i="15"/>
  <c r="N77" i="15"/>
  <c r="N69" i="15"/>
  <c r="N61" i="15"/>
  <c r="N53" i="15"/>
  <c r="P47" i="15"/>
  <c r="P39" i="15"/>
  <c r="P31" i="15"/>
  <c r="P73" i="15"/>
  <c r="P65" i="15"/>
  <c r="P57" i="15"/>
  <c r="R42" i="15"/>
  <c r="R34" i="15"/>
  <c r="R76" i="15"/>
  <c r="R68" i="15"/>
  <c r="R60" i="15"/>
  <c r="R52" i="15"/>
  <c r="T45" i="15"/>
  <c r="T37" i="15"/>
  <c r="T29" i="15"/>
  <c r="T21" i="15"/>
  <c r="T63" i="15"/>
  <c r="T55" i="15"/>
  <c r="V47" i="15"/>
  <c r="V39" i="15"/>
  <c r="V31" i="15"/>
  <c r="V74" i="15"/>
  <c r="V66" i="15"/>
  <c r="V58" i="15"/>
  <c r="X43" i="15"/>
  <c r="X35" i="15"/>
  <c r="X27" i="15"/>
  <c r="X19" i="15"/>
  <c r="X61" i="15"/>
  <c r="X53" i="15"/>
  <c r="D25" i="15"/>
  <c r="D43" i="15"/>
  <c r="D35" i="15"/>
  <c r="D27" i="15"/>
  <c r="D67" i="15"/>
  <c r="D59" i="15"/>
  <c r="D51" i="15"/>
  <c r="F20" i="15"/>
  <c r="F47" i="15"/>
  <c r="F39" i="15"/>
  <c r="F31" i="15"/>
  <c r="F60" i="15"/>
  <c r="F52" i="15"/>
  <c r="H45" i="15"/>
  <c r="H37" i="15"/>
  <c r="H79" i="15"/>
  <c r="H71" i="15"/>
  <c r="H63" i="15"/>
  <c r="H55" i="15"/>
  <c r="J48" i="15"/>
  <c r="J40" i="15"/>
  <c r="J32" i="15"/>
  <c r="J24" i="15"/>
  <c r="J66" i="15"/>
  <c r="J58" i="15"/>
  <c r="L43" i="15"/>
  <c r="L35" i="15"/>
  <c r="L27" i="15"/>
  <c r="L19" i="15"/>
  <c r="L58" i="15"/>
  <c r="N42" i="15"/>
  <c r="N34" i="15"/>
  <c r="N76" i="15"/>
  <c r="N68" i="15"/>
  <c r="N60" i="15"/>
  <c r="N52" i="15"/>
  <c r="P46" i="15"/>
  <c r="P38" i="15"/>
  <c r="P30" i="15"/>
  <c r="P72" i="15"/>
  <c r="P64" i="15"/>
  <c r="P56" i="15"/>
  <c r="R49" i="15"/>
  <c r="R41" i="15"/>
  <c r="R33" i="15"/>
  <c r="R75" i="15"/>
  <c r="R67" i="15"/>
  <c r="R59" i="15"/>
  <c r="R51" i="15"/>
  <c r="T44" i="15"/>
  <c r="T36" i="15"/>
  <c r="T28" i="15"/>
  <c r="T20" i="15"/>
  <c r="T62" i="15"/>
  <c r="T54" i="15"/>
  <c r="V46" i="15"/>
  <c r="V38" i="15"/>
  <c r="V30" i="15"/>
  <c r="V73" i="15"/>
  <c r="V65" i="15"/>
  <c r="V57" i="15"/>
  <c r="X18" i="15"/>
  <c r="X42" i="15"/>
  <c r="X34" i="15"/>
  <c r="X26" i="15"/>
  <c r="X50" i="15"/>
  <c r="X60" i="15"/>
  <c r="X52" i="15"/>
  <c r="D24" i="15"/>
  <c r="D42" i="15"/>
  <c r="D34" i="15"/>
  <c r="D66" i="15"/>
  <c r="F14" i="15"/>
  <c r="F19" i="15"/>
  <c r="F46" i="15"/>
  <c r="F38" i="15"/>
  <c r="F59" i="15"/>
  <c r="H44" i="15"/>
  <c r="H78" i="15"/>
  <c r="H70" i="15"/>
  <c r="H62" i="15"/>
  <c r="J47" i="15"/>
  <c r="J39" i="15"/>
  <c r="J31" i="15"/>
  <c r="J65" i="15"/>
  <c r="L15" i="15"/>
  <c r="L42" i="15"/>
  <c r="L34" i="15"/>
  <c r="L26" i="15"/>
  <c r="N49" i="15"/>
  <c r="N41" i="15"/>
  <c r="N75" i="15"/>
  <c r="N67" i="15"/>
  <c r="N59" i="15"/>
  <c r="P45" i="15"/>
  <c r="P37" i="15"/>
  <c r="P71" i="15"/>
  <c r="P63" i="15"/>
  <c r="R48" i="15"/>
  <c r="R40" i="15"/>
  <c r="R74" i="15"/>
  <c r="R66" i="15"/>
  <c r="T43" i="15"/>
  <c r="T35" i="15"/>
  <c r="T27" i="15"/>
  <c r="T61" i="15"/>
  <c r="V45" i="15"/>
  <c r="V50" i="15"/>
  <c r="V72" i="15"/>
  <c r="V64" i="15"/>
  <c r="X49" i="15"/>
  <c r="X41" i="15"/>
  <c r="X33" i="15"/>
  <c r="X67" i="15"/>
  <c r="X59" i="15"/>
  <c r="B101" i="15"/>
  <c r="B102" i="15"/>
  <c r="DE25" i="12"/>
  <c r="DA42" i="12"/>
  <c r="DL36" i="12"/>
  <c r="DA33" i="12"/>
  <c r="BR8" i="12"/>
  <c r="CT36" i="12"/>
  <c r="BS21" i="12"/>
  <c r="CM37" i="12"/>
  <c r="BP47" i="12"/>
  <c r="CX44" i="12"/>
  <c r="CN38" i="12"/>
  <c r="DA69" i="12"/>
  <c r="CZ7" i="12"/>
  <c r="DA64" i="12"/>
  <c r="DA53" i="12"/>
  <c r="CA42" i="12"/>
  <c r="CW73" i="12"/>
  <c r="CN43" i="12"/>
  <c r="DA39" i="12"/>
  <c r="CZ5" i="12"/>
  <c r="DK25" i="12"/>
  <c r="DC26" i="12"/>
  <c r="CN39" i="12"/>
  <c r="DA41" i="12"/>
  <c r="DA56" i="12"/>
  <c r="DH36" i="12"/>
  <c r="DA71" i="12"/>
  <c r="DA55" i="12"/>
  <c r="CO20" i="12"/>
  <c r="DA70" i="12"/>
  <c r="DA54" i="12"/>
  <c r="CO19" i="12"/>
  <c r="CN40" i="12"/>
  <c r="CV30" i="12"/>
  <c r="DA48" i="12"/>
  <c r="DF44" i="12"/>
  <c r="CU21" i="12"/>
  <c r="CM46" i="12"/>
  <c r="CO30" i="12"/>
  <c r="CW36" i="12"/>
  <c r="DA38" i="12"/>
  <c r="DA63" i="12"/>
  <c r="DA47" i="12"/>
  <c r="CT33" i="12"/>
  <c r="CL47" i="12"/>
  <c r="CD33" i="12"/>
  <c r="CH28" i="12"/>
  <c r="CP35" i="12"/>
  <c r="CX25" i="12"/>
  <c r="DF23" i="12"/>
  <c r="DH55" i="12"/>
  <c r="DA37" i="12"/>
  <c r="DA62" i="12"/>
  <c r="DA46" i="12"/>
  <c r="DD20" i="12"/>
  <c r="DB32" i="12"/>
  <c r="CC21" i="12"/>
  <c r="CH55" i="12"/>
  <c r="DA36" i="12"/>
  <c r="DA61" i="12"/>
  <c r="DA45" i="12"/>
  <c r="CO21" i="12"/>
  <c r="DA40" i="12"/>
  <c r="DA32" i="12"/>
  <c r="DA65" i="12"/>
  <c r="DA57" i="12"/>
  <c r="DA49" i="12"/>
  <c r="CQ56" i="12"/>
  <c r="CI30" i="12"/>
  <c r="CQ33" i="12"/>
  <c r="CY27" i="12"/>
  <c r="CR45" i="12"/>
  <c r="CZ46" i="12"/>
  <c r="CJ35" i="12"/>
  <c r="CR28" i="12"/>
  <c r="CZ10" i="12"/>
  <c r="DB67" i="12"/>
  <c r="DJ48" i="12"/>
  <c r="CJ62" i="12"/>
  <c r="CN35" i="12"/>
  <c r="CO14" i="12"/>
  <c r="CK36" i="12"/>
  <c r="CS36" i="12"/>
  <c r="CK47" i="12"/>
  <c r="DC41" i="12"/>
  <c r="CM38" i="12"/>
  <c r="CO37" i="12"/>
  <c r="CV32" i="12"/>
  <c r="CL16" i="12"/>
  <c r="CT25" i="12"/>
  <c r="DB33" i="12"/>
  <c r="CU44" i="12"/>
  <c r="DD54" i="12"/>
  <c r="DL41" i="12"/>
  <c r="CO36" i="12"/>
  <c r="CV31" i="12"/>
  <c r="DA35" i="12"/>
  <c r="DA68" i="12"/>
  <c r="DA60" i="12"/>
  <c r="DA52" i="12"/>
  <c r="DA44" i="12"/>
  <c r="CM33" i="12"/>
  <c r="CU36" i="12"/>
  <c r="DC25" i="12"/>
  <c r="DJ23" i="12"/>
  <c r="CM45" i="12"/>
  <c r="DE51" i="12"/>
  <c r="CM36" i="12"/>
  <c r="CO35" i="12"/>
  <c r="DA34" i="12"/>
  <c r="DA67" i="12"/>
  <c r="DA59" i="12"/>
  <c r="DA51" i="12"/>
  <c r="DA43" i="12"/>
  <c r="CN33" i="12"/>
  <c r="CV39" i="12"/>
  <c r="DD18" i="12"/>
  <c r="DK23" i="12"/>
  <c r="CN42" i="12"/>
  <c r="CW71" i="12"/>
  <c r="DF49" i="12"/>
  <c r="CM35" i="12"/>
  <c r="DA66" i="12"/>
  <c r="DA58" i="12"/>
  <c r="DA50" i="12"/>
  <c r="DG32" i="12"/>
  <c r="CG38" i="12"/>
  <c r="CO11" i="12"/>
  <c r="CO40" i="12"/>
  <c r="CO16" i="12"/>
  <c r="CO24" i="12"/>
  <c r="CO32" i="12"/>
  <c r="CO17" i="12"/>
  <c r="CO25" i="12"/>
  <c r="CO33" i="12"/>
  <c r="CO18" i="12"/>
  <c r="CO26" i="12"/>
  <c r="CO34" i="12"/>
  <c r="CO15" i="12"/>
  <c r="CO23" i="12"/>
  <c r="CO31" i="12"/>
  <c r="CO39" i="12"/>
  <c r="CW27" i="12"/>
  <c r="CW30" i="12"/>
  <c r="CW38" i="12"/>
  <c r="CW31" i="12"/>
  <c r="CW39" i="12"/>
  <c r="CW32" i="12"/>
  <c r="CW40" i="12"/>
  <c r="CW29" i="12"/>
  <c r="CW37" i="12"/>
  <c r="DE27" i="12"/>
  <c r="DE35" i="12"/>
  <c r="DE29" i="12"/>
  <c r="DE38" i="12"/>
  <c r="DE30" i="12"/>
  <c r="DE39" i="12"/>
  <c r="DE31" i="12"/>
  <c r="DE40" i="12"/>
  <c r="DE28" i="12"/>
  <c r="DE37" i="12"/>
  <c r="DL26" i="12"/>
  <c r="DL33" i="12"/>
  <c r="DL29" i="12"/>
  <c r="DL38" i="12"/>
  <c r="DL30" i="12"/>
  <c r="DL39" i="12"/>
  <c r="DL31" i="12"/>
  <c r="DL40" i="12"/>
  <c r="DL28" i="12"/>
  <c r="DL37" i="12"/>
  <c r="CO45" i="12"/>
  <c r="CO53" i="12"/>
  <c r="CO48" i="12"/>
  <c r="CO57" i="12"/>
  <c r="CO49" i="12"/>
  <c r="CO58" i="12"/>
  <c r="CO50" i="12"/>
  <c r="CO59" i="12"/>
  <c r="CO46" i="12"/>
  <c r="CO55" i="12"/>
  <c r="CO51" i="12"/>
  <c r="CO52" i="12"/>
  <c r="CO54" i="12"/>
  <c r="CO47" i="12"/>
  <c r="CO41" i="12"/>
  <c r="CX46" i="12"/>
  <c r="CX54" i="12"/>
  <c r="CX62" i="12"/>
  <c r="CX47" i="12"/>
  <c r="CX55" i="12"/>
  <c r="CX63" i="12"/>
  <c r="CX48" i="12"/>
  <c r="CX56" i="12"/>
  <c r="CX64" i="12"/>
  <c r="CX45" i="12"/>
  <c r="CX53" i="12"/>
  <c r="CX61" i="12"/>
  <c r="CX69" i="12"/>
  <c r="CX51" i="12"/>
  <c r="CX67" i="12"/>
  <c r="CX52" i="12"/>
  <c r="CX68" i="12"/>
  <c r="CX57" i="12"/>
  <c r="CX49" i="12"/>
  <c r="CX65" i="12"/>
  <c r="CX58" i="12"/>
  <c r="CX59" i="12"/>
  <c r="CX60" i="12"/>
  <c r="CX50" i="12"/>
  <c r="CX41" i="12"/>
  <c r="DG44" i="12"/>
  <c r="DG52" i="12"/>
  <c r="DG60" i="12"/>
  <c r="DG68" i="12"/>
  <c r="DG45" i="12"/>
  <c r="DG53" i="12"/>
  <c r="DG61" i="12"/>
  <c r="DG69" i="12"/>
  <c r="DG46" i="12"/>
  <c r="DG54" i="12"/>
  <c r="DG62" i="12"/>
  <c r="DG70" i="12"/>
  <c r="DG43" i="12"/>
  <c r="DG51" i="12"/>
  <c r="DG59" i="12"/>
  <c r="DG67" i="12"/>
  <c r="DG55" i="12"/>
  <c r="DG71" i="12"/>
  <c r="DG56" i="12"/>
  <c r="DG57" i="12"/>
  <c r="DG49" i="12"/>
  <c r="DG65" i="12"/>
  <c r="DG41" i="12"/>
  <c r="DG50" i="12"/>
  <c r="DG58" i="12"/>
  <c r="DG63" i="12"/>
  <c r="DG48" i="12"/>
  <c r="CH38" i="12"/>
  <c r="CI40" i="12"/>
  <c r="CI31" i="12"/>
  <c r="CJ37" i="12"/>
  <c r="CK40" i="12"/>
  <c r="CK31" i="12"/>
  <c r="CL35" i="12"/>
  <c r="CL25" i="12"/>
  <c r="CM39" i="12"/>
  <c r="CM30" i="12"/>
  <c r="CO38" i="12"/>
  <c r="CO22" i="12"/>
  <c r="CQ34" i="12"/>
  <c r="CR30" i="12"/>
  <c r="CS39" i="12"/>
  <c r="CS23" i="12"/>
  <c r="CU29" i="12"/>
  <c r="CV33" i="12"/>
  <c r="CW28" i="12"/>
  <c r="CY28" i="12"/>
  <c r="CZ36" i="12"/>
  <c r="CZ12" i="12"/>
  <c r="DD29" i="12"/>
  <c r="DC35" i="12"/>
  <c r="DC17" i="12"/>
  <c r="DE26" i="12"/>
  <c r="DH40" i="12"/>
  <c r="DJ34" i="12"/>
  <c r="DK34" i="12"/>
  <c r="DK16" i="12"/>
  <c r="DL27" i="12"/>
  <c r="CZ41" i="12"/>
  <c r="CH58" i="12"/>
  <c r="CJ68" i="12"/>
  <c r="CK54" i="12"/>
  <c r="CM65" i="12"/>
  <c r="CN61" i="12"/>
  <c r="CO44" i="12"/>
  <c r="CR46" i="12"/>
  <c r="CW48" i="12"/>
  <c r="CZ47" i="12"/>
  <c r="DJ61" i="12"/>
  <c r="CH19" i="12"/>
  <c r="CH21" i="12"/>
  <c r="CH29" i="12"/>
  <c r="CH37" i="12"/>
  <c r="CP25" i="12"/>
  <c r="CP29" i="12"/>
  <c r="CP37" i="12"/>
  <c r="CP30" i="12"/>
  <c r="CP38" i="12"/>
  <c r="CP31" i="12"/>
  <c r="CP39" i="12"/>
  <c r="CP28" i="12"/>
  <c r="CP36" i="12"/>
  <c r="CX21" i="12"/>
  <c r="CX27" i="12"/>
  <c r="CX35" i="12"/>
  <c r="CX28" i="12"/>
  <c r="CX36" i="12"/>
  <c r="CX29" i="12"/>
  <c r="CX37" i="12"/>
  <c r="CX26" i="12"/>
  <c r="CX34" i="12"/>
  <c r="DF13" i="12"/>
  <c r="DF18" i="12"/>
  <c r="DF26" i="12"/>
  <c r="DF34" i="12"/>
  <c r="DF16" i="12"/>
  <c r="DF25" i="12"/>
  <c r="DF35" i="12"/>
  <c r="DF17" i="12"/>
  <c r="DF27" i="12"/>
  <c r="DF36" i="12"/>
  <c r="DF19" i="12"/>
  <c r="DF28" i="12"/>
  <c r="DF37" i="12"/>
  <c r="DF15" i="12"/>
  <c r="DF24" i="12"/>
  <c r="DF33" i="12"/>
  <c r="CQ45" i="12"/>
  <c r="CQ53" i="12"/>
  <c r="CQ61" i="12"/>
  <c r="CQ50" i="12"/>
  <c r="CQ59" i="12"/>
  <c r="CQ42" i="12"/>
  <c r="CQ51" i="12"/>
  <c r="CQ60" i="12"/>
  <c r="CQ43" i="12"/>
  <c r="CQ52" i="12"/>
  <c r="CQ48" i="12"/>
  <c r="CQ57" i="12"/>
  <c r="CQ41" i="12"/>
  <c r="CQ44" i="12"/>
  <c r="CQ46" i="12"/>
  <c r="CQ47" i="12"/>
  <c r="CQ58" i="12"/>
  <c r="CY48" i="12"/>
  <c r="CY56" i="12"/>
  <c r="CY49" i="12"/>
  <c r="CY57" i="12"/>
  <c r="CY42" i="12"/>
  <c r="CY50" i="12"/>
  <c r="CY58" i="12"/>
  <c r="CY47" i="12"/>
  <c r="CY55" i="12"/>
  <c r="CY53" i="12"/>
  <c r="CY54" i="12"/>
  <c r="CY43" i="12"/>
  <c r="CY59" i="12"/>
  <c r="CY51" i="12"/>
  <c r="CY41" i="12"/>
  <c r="CY44" i="12"/>
  <c r="CY45" i="12"/>
  <c r="CY46" i="12"/>
  <c r="DH44" i="12"/>
  <c r="DH52" i="12"/>
  <c r="DH60" i="12"/>
  <c r="DH68" i="12"/>
  <c r="DH76" i="12"/>
  <c r="DH45" i="12"/>
  <c r="DH53" i="12"/>
  <c r="DH61" i="12"/>
  <c r="DH69" i="12"/>
  <c r="DH77" i="12"/>
  <c r="DH46" i="12"/>
  <c r="DH54" i="12"/>
  <c r="DH62" i="12"/>
  <c r="DH70" i="12"/>
  <c r="DH78" i="12"/>
  <c r="DH43" i="12"/>
  <c r="DH51" i="12"/>
  <c r="DH59" i="12"/>
  <c r="DH67" i="12"/>
  <c r="DH75" i="12"/>
  <c r="DH47" i="12"/>
  <c r="DH63" i="12"/>
  <c r="DH79" i="12"/>
  <c r="DH48" i="12"/>
  <c r="DH64" i="12"/>
  <c r="DH80" i="12"/>
  <c r="DH49" i="12"/>
  <c r="DH65" i="12"/>
  <c r="DH81" i="12"/>
  <c r="DH57" i="12"/>
  <c r="DH73" i="12"/>
  <c r="DH58" i="12"/>
  <c r="DH66" i="12"/>
  <c r="DH71" i="12"/>
  <c r="DH56" i="12"/>
  <c r="DH41" i="12"/>
  <c r="CH36" i="12"/>
  <c r="CH27" i="12"/>
  <c r="CI39" i="12"/>
  <c r="CJ36" i="12"/>
  <c r="CK39" i="12"/>
  <c r="CK30" i="12"/>
  <c r="CL33" i="12"/>
  <c r="CL24" i="12"/>
  <c r="CL15" i="12"/>
  <c r="CP34" i="12"/>
  <c r="CR29" i="12"/>
  <c r="CS38" i="12"/>
  <c r="CT40" i="12"/>
  <c r="CT24" i="12"/>
  <c r="CU28" i="12"/>
  <c r="CX40" i="12"/>
  <c r="CX24" i="12"/>
  <c r="CZ35" i="12"/>
  <c r="CZ11" i="12"/>
  <c r="DD28" i="12"/>
  <c r="DC34" i="12"/>
  <c r="DC16" i="12"/>
  <c r="DF40" i="12"/>
  <c r="DF22" i="12"/>
  <c r="DH39" i="12"/>
  <c r="DJ32" i="12"/>
  <c r="DK33" i="12"/>
  <c r="DK15" i="12"/>
  <c r="CH41" i="12"/>
  <c r="CH56" i="12"/>
  <c r="CJ67" i="12"/>
  <c r="CK53" i="12"/>
  <c r="CM63" i="12"/>
  <c r="CN60" i="12"/>
  <c r="CO43" i="12"/>
  <c r="CQ55" i="12"/>
  <c r="CV65" i="12"/>
  <c r="CW47" i="12"/>
  <c r="DB75" i="12"/>
  <c r="DD49" i="12"/>
  <c r="DH50" i="12"/>
  <c r="DJ56" i="12"/>
  <c r="CI25" i="12"/>
  <c r="CI26" i="12"/>
  <c r="CI34" i="12"/>
  <c r="CQ28" i="12"/>
  <c r="CQ36" i="12"/>
  <c r="CQ29" i="12"/>
  <c r="CQ37" i="12"/>
  <c r="CQ30" i="12"/>
  <c r="CQ38" i="12"/>
  <c r="CQ35" i="12"/>
  <c r="CY16" i="12"/>
  <c r="CY22" i="12"/>
  <c r="CY30" i="12"/>
  <c r="CY38" i="12"/>
  <c r="CY23" i="12"/>
  <c r="CY31" i="12"/>
  <c r="CY39" i="12"/>
  <c r="CY24" i="12"/>
  <c r="CY32" i="12"/>
  <c r="CY40" i="12"/>
  <c r="CY21" i="12"/>
  <c r="CY29" i="12"/>
  <c r="CY37" i="12"/>
  <c r="CR49" i="12"/>
  <c r="CR57" i="12"/>
  <c r="CR65" i="12"/>
  <c r="CR42" i="12"/>
  <c r="CR43" i="12"/>
  <c r="CR51" i="12"/>
  <c r="CR50" i="12"/>
  <c r="CR60" i="12"/>
  <c r="CR69" i="12"/>
  <c r="CR52" i="12"/>
  <c r="CR61" i="12"/>
  <c r="CR53" i="12"/>
  <c r="CR62" i="12"/>
  <c r="CR47" i="12"/>
  <c r="CR58" i="12"/>
  <c r="CR67" i="12"/>
  <c r="CR54" i="12"/>
  <c r="CR55" i="12"/>
  <c r="CR56" i="12"/>
  <c r="CR48" i="12"/>
  <c r="CR68" i="12"/>
  <c r="CZ49" i="12"/>
  <c r="CZ57" i="12"/>
  <c r="CZ42" i="12"/>
  <c r="CZ50" i="12"/>
  <c r="CZ58" i="12"/>
  <c r="CZ43" i="12"/>
  <c r="CZ51" i="12"/>
  <c r="CZ48" i="12"/>
  <c r="CZ56" i="12"/>
  <c r="CZ54" i="12"/>
  <c r="CZ55" i="12"/>
  <c r="CZ44" i="12"/>
  <c r="CZ52" i="12"/>
  <c r="CZ53" i="12"/>
  <c r="DI46" i="12"/>
  <c r="DI54" i="12"/>
  <c r="DI62" i="12"/>
  <c r="DI70" i="12"/>
  <c r="DI78" i="12"/>
  <c r="DI47" i="12"/>
  <c r="DI55" i="12"/>
  <c r="DI63" i="12"/>
  <c r="DI71" i="12"/>
  <c r="DI79" i="12"/>
  <c r="DI48" i="12"/>
  <c r="DI56" i="12"/>
  <c r="DI64" i="12"/>
  <c r="DI72" i="12"/>
  <c r="DI80" i="12"/>
  <c r="DI45" i="12"/>
  <c r="DI53" i="12"/>
  <c r="DI61" i="12"/>
  <c r="DI69" i="12"/>
  <c r="DI77" i="12"/>
  <c r="DI57" i="12"/>
  <c r="DI73" i="12"/>
  <c r="DI42" i="12"/>
  <c r="DI58" i="12"/>
  <c r="DI74" i="12"/>
  <c r="DI43" i="12"/>
  <c r="DI59" i="12"/>
  <c r="DI75" i="12"/>
  <c r="DI51" i="12"/>
  <c r="DI67" i="12"/>
  <c r="DI83" i="12"/>
  <c r="DI68" i="12"/>
  <c r="DI44" i="12"/>
  <c r="DI76" i="12"/>
  <c r="DI49" i="12"/>
  <c r="DI81" i="12"/>
  <c r="DI66" i="12"/>
  <c r="CP49" i="12"/>
  <c r="CP57" i="12"/>
  <c r="CP65" i="12"/>
  <c r="CP48" i="12"/>
  <c r="CP58" i="12"/>
  <c r="CP67" i="12"/>
  <c r="CP50" i="12"/>
  <c r="CP59" i="12"/>
  <c r="CP68" i="12"/>
  <c r="CP42" i="12"/>
  <c r="CP51" i="12"/>
  <c r="CP60" i="12"/>
  <c r="CP69" i="12"/>
  <c r="CP46" i="12"/>
  <c r="CP55" i="12"/>
  <c r="CP64" i="12"/>
  <c r="CP43" i="12"/>
  <c r="CP61" i="12"/>
  <c r="CP44" i="12"/>
  <c r="CP62" i="12"/>
  <c r="CP45" i="12"/>
  <c r="CP63" i="12"/>
  <c r="CP56" i="12"/>
  <c r="CH35" i="12"/>
  <c r="CH26" i="12"/>
  <c r="CI38" i="12"/>
  <c r="CI29" i="12"/>
  <c r="CK38" i="12"/>
  <c r="CK28" i="12"/>
  <c r="CL32" i="12"/>
  <c r="CL23" i="12"/>
  <c r="CL14" i="12"/>
  <c r="CP33" i="12"/>
  <c r="CQ32" i="12"/>
  <c r="CS37" i="12"/>
  <c r="CT39" i="12"/>
  <c r="CT23" i="12"/>
  <c r="CU27" i="12"/>
  <c r="CX39" i="12"/>
  <c r="CX23" i="12"/>
  <c r="CY26" i="12"/>
  <c r="CZ34" i="12"/>
  <c r="DC8" i="12"/>
  <c r="DD27" i="12"/>
  <c r="DC33" i="12"/>
  <c r="DC14" i="12"/>
  <c r="DF39" i="12"/>
  <c r="DF21" i="12"/>
  <c r="DH38" i="12"/>
  <c r="DJ31" i="12"/>
  <c r="DK32" i="12"/>
  <c r="DK14" i="12"/>
  <c r="CJ41" i="12"/>
  <c r="DB41" i="12"/>
  <c r="CJ66" i="12"/>
  <c r="CK52" i="12"/>
  <c r="CM62" i="12"/>
  <c r="CN59" i="12"/>
  <c r="CQ54" i="12"/>
  <c r="CR44" i="12"/>
  <c r="CV64" i="12"/>
  <c r="CW46" i="12"/>
  <c r="CZ45" i="12"/>
  <c r="DE75" i="12"/>
  <c r="DG66" i="12"/>
  <c r="DH42" i="12"/>
  <c r="CJ28" i="12"/>
  <c r="CJ33" i="12"/>
  <c r="CR15" i="12"/>
  <c r="CR16" i="12"/>
  <c r="CR24" i="12"/>
  <c r="CR32" i="12"/>
  <c r="CR40" i="12"/>
  <c r="CR17" i="12"/>
  <c r="CR25" i="12"/>
  <c r="CR33" i="12"/>
  <c r="CR18" i="12"/>
  <c r="CR26" i="12"/>
  <c r="CR34" i="12"/>
  <c r="CR23" i="12"/>
  <c r="CR31" i="12"/>
  <c r="CR39" i="12"/>
  <c r="CZ6" i="12"/>
  <c r="CZ14" i="12"/>
  <c r="CZ30" i="12"/>
  <c r="CZ38" i="12"/>
  <c r="CZ15" i="12"/>
  <c r="CZ31" i="12"/>
  <c r="CZ39" i="12"/>
  <c r="CZ8" i="12"/>
  <c r="CZ16" i="12"/>
  <c r="CZ32" i="12"/>
  <c r="CZ40" i="12"/>
  <c r="CZ25" i="12"/>
  <c r="CZ13" i="12"/>
  <c r="CZ29" i="12"/>
  <c r="CZ37" i="12"/>
  <c r="DG37" i="12"/>
  <c r="DG34" i="12"/>
  <c r="DG35" i="12"/>
  <c r="DG36" i="12"/>
  <c r="DG33" i="12"/>
  <c r="CI46" i="12"/>
  <c r="CI47" i="12"/>
  <c r="CI48" i="12"/>
  <c r="CI44" i="12"/>
  <c r="CI41" i="12"/>
  <c r="CI42" i="12"/>
  <c r="CI43" i="12"/>
  <c r="CS48" i="12"/>
  <c r="CS56" i="12"/>
  <c r="CS49" i="12"/>
  <c r="CS42" i="12"/>
  <c r="CS50" i="12"/>
  <c r="CS53" i="12"/>
  <c r="CS43" i="12"/>
  <c r="CS54" i="12"/>
  <c r="CS44" i="12"/>
  <c r="CS55" i="12"/>
  <c r="CS51" i="12"/>
  <c r="CS45" i="12"/>
  <c r="CS46" i="12"/>
  <c r="CS47" i="12"/>
  <c r="DB45" i="12"/>
  <c r="DB53" i="12"/>
  <c r="DB61" i="12"/>
  <c r="DB69" i="12"/>
  <c r="DB77" i="12"/>
  <c r="DB46" i="12"/>
  <c r="DB54" i="12"/>
  <c r="DB62" i="12"/>
  <c r="DB70" i="12"/>
  <c r="DB78" i="12"/>
  <c r="DB47" i="12"/>
  <c r="DB55" i="12"/>
  <c r="DB63" i="12"/>
  <c r="DB71" i="12"/>
  <c r="DB79" i="12"/>
  <c r="DB44" i="12"/>
  <c r="DB52" i="12"/>
  <c r="DB60" i="12"/>
  <c r="DB68" i="12"/>
  <c r="DB76" i="12"/>
  <c r="DB56" i="12"/>
  <c r="DB72" i="12"/>
  <c r="DB57" i="12"/>
  <c r="DB73" i="12"/>
  <c r="DB42" i="12"/>
  <c r="DB58" i="12"/>
  <c r="DB74" i="12"/>
  <c r="DB50" i="12"/>
  <c r="DB66" i="12"/>
  <c r="DB51" i="12"/>
  <c r="DB59" i="12"/>
  <c r="DB64" i="12"/>
  <c r="DB49" i="12"/>
  <c r="DJ42" i="12"/>
  <c r="DJ50" i="12"/>
  <c r="DJ58" i="12"/>
  <c r="DJ66" i="12"/>
  <c r="DJ43" i="12"/>
  <c r="DJ51" i="12"/>
  <c r="DJ59" i="12"/>
  <c r="DJ67" i="12"/>
  <c r="DJ44" i="12"/>
  <c r="DJ52" i="12"/>
  <c r="DJ60" i="12"/>
  <c r="DJ68" i="12"/>
  <c r="DJ49" i="12"/>
  <c r="DJ57" i="12"/>
  <c r="DJ65" i="12"/>
  <c r="DJ53" i="12"/>
  <c r="DJ69" i="12"/>
  <c r="DJ54" i="12"/>
  <c r="DJ55" i="12"/>
  <c r="DJ47" i="12"/>
  <c r="DJ63" i="12"/>
  <c r="DJ64" i="12"/>
  <c r="DJ45" i="12"/>
  <c r="DJ62" i="12"/>
  <c r="CH47" i="12"/>
  <c r="CH48" i="12"/>
  <c r="CH49" i="12"/>
  <c r="CH57" i="12"/>
  <c r="CH45" i="12"/>
  <c r="CH53" i="12"/>
  <c r="CH61" i="12"/>
  <c r="CH50" i="12"/>
  <c r="CH60" i="12"/>
  <c r="CH51" i="12"/>
  <c r="CH62" i="12"/>
  <c r="CH52" i="12"/>
  <c r="CH63" i="12"/>
  <c r="CH46" i="12"/>
  <c r="CH59" i="12"/>
  <c r="CH34" i="12"/>
  <c r="CH25" i="12"/>
  <c r="CI37" i="12"/>
  <c r="CI28" i="12"/>
  <c r="CJ34" i="12"/>
  <c r="CL40" i="12"/>
  <c r="CL31" i="12"/>
  <c r="CL22" i="12"/>
  <c r="CL13" i="12"/>
  <c r="CP32" i="12"/>
  <c r="CQ31" i="12"/>
  <c r="CR27" i="12"/>
  <c r="CT38" i="12"/>
  <c r="CT22" i="12"/>
  <c r="CU26" i="12"/>
  <c r="CX38" i="12"/>
  <c r="CX22" i="12"/>
  <c r="CY25" i="12"/>
  <c r="CZ33" i="12"/>
  <c r="CZ9" i="12"/>
  <c r="DC7" i="12"/>
  <c r="DD26" i="12"/>
  <c r="DC32" i="12"/>
  <c r="DC13" i="12"/>
  <c r="DF38" i="12"/>
  <c r="DF20" i="12"/>
  <c r="DJ30" i="12"/>
  <c r="DK31" i="12"/>
  <c r="DK13" i="12"/>
  <c r="CK41" i="12"/>
  <c r="CH54" i="12"/>
  <c r="CM58" i="12"/>
  <c r="CN54" i="12"/>
  <c r="CP66" i="12"/>
  <c r="CQ49" i="12"/>
  <c r="CS52" i="12"/>
  <c r="CX66" i="12"/>
  <c r="DB65" i="12"/>
  <c r="DE73" i="12"/>
  <c r="DG64" i="12"/>
  <c r="DI82" i="12"/>
  <c r="DJ46" i="12"/>
  <c r="CK27" i="12"/>
  <c r="CK29" i="12"/>
  <c r="CK37" i="12"/>
  <c r="CS22" i="12"/>
  <c r="CS25" i="12"/>
  <c r="CS33" i="12"/>
  <c r="CS26" i="12"/>
  <c r="CS34" i="12"/>
  <c r="CS27" i="12"/>
  <c r="CS35" i="12"/>
  <c r="CS24" i="12"/>
  <c r="CS32" i="12"/>
  <c r="CS40" i="12"/>
  <c r="DH37" i="12"/>
  <c r="DH34" i="12"/>
  <c r="DH35" i="12"/>
  <c r="CK49" i="12"/>
  <c r="CK57" i="12"/>
  <c r="CK48" i="12"/>
  <c r="CK58" i="12"/>
  <c r="CK50" i="12"/>
  <c r="CK59" i="12"/>
  <c r="CK42" i="12"/>
  <c r="CK51" i="12"/>
  <c r="CK60" i="12"/>
  <c r="CK46" i="12"/>
  <c r="CK55" i="12"/>
  <c r="CK43" i="12"/>
  <c r="CK44" i="12"/>
  <c r="CK45" i="12"/>
  <c r="CK56" i="12"/>
  <c r="CT45" i="12"/>
  <c r="CT53" i="12"/>
  <c r="CT61" i="12"/>
  <c r="CT69" i="12"/>
  <c r="CT46" i="12"/>
  <c r="CT54" i="12"/>
  <c r="CT62" i="12"/>
  <c r="CT70" i="12"/>
  <c r="CT47" i="12"/>
  <c r="CT55" i="12"/>
  <c r="CT63" i="12"/>
  <c r="CT43" i="12"/>
  <c r="CT57" i="12"/>
  <c r="CT68" i="12"/>
  <c r="CT44" i="12"/>
  <c r="CT58" i="12"/>
  <c r="CT48" i="12"/>
  <c r="CT59" i="12"/>
  <c r="CT52" i="12"/>
  <c r="CT66" i="12"/>
  <c r="CT49" i="12"/>
  <c r="CT50" i="12"/>
  <c r="CT51" i="12"/>
  <c r="CT42" i="12"/>
  <c r="CT67" i="12"/>
  <c r="DC45" i="12"/>
  <c r="DC53" i="12"/>
  <c r="DC46" i="12"/>
  <c r="DC54" i="12"/>
  <c r="DC47" i="12"/>
  <c r="DC55" i="12"/>
  <c r="DC44" i="12"/>
  <c r="DC52" i="12"/>
  <c r="DC56" i="12"/>
  <c r="DC57" i="12"/>
  <c r="DC42" i="12"/>
  <c r="DC50" i="12"/>
  <c r="DC43" i="12"/>
  <c r="DC48" i="12"/>
  <c r="DK44" i="12"/>
  <c r="DK52" i="12"/>
  <c r="DK45" i="12"/>
  <c r="DK53" i="12"/>
  <c r="DK46" i="12"/>
  <c r="DK54" i="12"/>
  <c r="DK43" i="12"/>
  <c r="DK51" i="12"/>
  <c r="DK59" i="12"/>
  <c r="DK55" i="12"/>
  <c r="DK56" i="12"/>
  <c r="DK57" i="12"/>
  <c r="DK49" i="12"/>
  <c r="DK50" i="12"/>
  <c r="DK58" i="12"/>
  <c r="DK48" i="12"/>
  <c r="CJ47" i="12"/>
  <c r="CJ55" i="12"/>
  <c r="CJ63" i="12"/>
  <c r="CJ71" i="12"/>
  <c r="CJ48" i="12"/>
  <c r="CJ56" i="12"/>
  <c r="CJ64" i="12"/>
  <c r="CJ72" i="12"/>
  <c r="CJ49" i="12"/>
  <c r="CJ57" i="12"/>
  <c r="CJ65" i="12"/>
  <c r="CJ73" i="12"/>
  <c r="CJ45" i="12"/>
  <c r="CJ53" i="12"/>
  <c r="CJ61" i="12"/>
  <c r="CJ69" i="12"/>
  <c r="CJ42" i="12"/>
  <c r="CJ58" i="12"/>
  <c r="CJ74" i="12"/>
  <c r="CJ43" i="12"/>
  <c r="CJ59" i="12"/>
  <c r="CJ44" i="12"/>
  <c r="CJ60" i="12"/>
  <c r="CJ54" i="12"/>
  <c r="CJ70" i="12"/>
  <c r="CH33" i="12"/>
  <c r="CH24" i="12"/>
  <c r="CI36" i="12"/>
  <c r="CI27" i="12"/>
  <c r="CJ32" i="12"/>
  <c r="CK35" i="12"/>
  <c r="CL39" i="12"/>
  <c r="CL30" i="12"/>
  <c r="CL21" i="12"/>
  <c r="CL12" i="12"/>
  <c r="CP27" i="12"/>
  <c r="CR38" i="12"/>
  <c r="CR22" i="12"/>
  <c r="CS31" i="12"/>
  <c r="CU37" i="12"/>
  <c r="CX33" i="12"/>
  <c r="CY36" i="12"/>
  <c r="CY20" i="12"/>
  <c r="CZ28" i="12"/>
  <c r="DD38" i="12"/>
  <c r="DE36" i="12"/>
  <c r="DF32" i="12"/>
  <c r="DF14" i="12"/>
  <c r="CP41" i="12"/>
  <c r="DI41" i="12"/>
  <c r="CH44" i="12"/>
  <c r="CJ52" i="12"/>
  <c r="CP54" i="12"/>
  <c r="CR66" i="12"/>
  <c r="CT65" i="12"/>
  <c r="DB48" i="12"/>
  <c r="DE56" i="12"/>
  <c r="DG47" i="12"/>
  <c r="DI65" i="12"/>
  <c r="DK47" i="12"/>
  <c r="DH33" i="12"/>
  <c r="CL8" i="12"/>
  <c r="CL10" i="12"/>
  <c r="CL18" i="12"/>
  <c r="CL26" i="12"/>
  <c r="CL34" i="12"/>
  <c r="CT20" i="12"/>
  <c r="CT27" i="12"/>
  <c r="CT35" i="12"/>
  <c r="CT28" i="12"/>
  <c r="CT21" i="12"/>
  <c r="CT29" i="12"/>
  <c r="CT37" i="12"/>
  <c r="CT26" i="12"/>
  <c r="CT34" i="12"/>
  <c r="DB35" i="12"/>
  <c r="DB36" i="12"/>
  <c r="DB37" i="12"/>
  <c r="DB34" i="12"/>
  <c r="DI35" i="12"/>
  <c r="DI36" i="12"/>
  <c r="DI40" i="12"/>
  <c r="DI39" i="12"/>
  <c r="CL44" i="12"/>
  <c r="CL52" i="12"/>
  <c r="CL50" i="12"/>
  <c r="CL42" i="12"/>
  <c r="CL51" i="12"/>
  <c r="CL43" i="12"/>
  <c r="CL48" i="12"/>
  <c r="CL41" i="12"/>
  <c r="CL49" i="12"/>
  <c r="CU42" i="12"/>
  <c r="CU43" i="12"/>
  <c r="CU45" i="12"/>
  <c r="CU41" i="12"/>
  <c r="DD43" i="12"/>
  <c r="DD51" i="12"/>
  <c r="DD59" i="12"/>
  <c r="DD44" i="12"/>
  <c r="DD52" i="12"/>
  <c r="DD60" i="12"/>
  <c r="DD45" i="12"/>
  <c r="DD53" i="12"/>
  <c r="DD61" i="12"/>
  <c r="DD42" i="12"/>
  <c r="DD50" i="12"/>
  <c r="DD58" i="12"/>
  <c r="DD46" i="12"/>
  <c r="DD62" i="12"/>
  <c r="DD47" i="12"/>
  <c r="DD63" i="12"/>
  <c r="DD48" i="12"/>
  <c r="DD56" i="12"/>
  <c r="DD57" i="12"/>
  <c r="DD41" i="12"/>
  <c r="DD55" i="12"/>
  <c r="DB31" i="12"/>
  <c r="CH32" i="12"/>
  <c r="CH23" i="12"/>
  <c r="CI35" i="12"/>
  <c r="CJ40" i="12"/>
  <c r="CJ31" i="12"/>
  <c r="CK34" i="12"/>
  <c r="CL38" i="12"/>
  <c r="CL29" i="12"/>
  <c r="CL20" i="12"/>
  <c r="CL11" i="12"/>
  <c r="CN34" i="12"/>
  <c r="CO29" i="12"/>
  <c r="CO13" i="12"/>
  <c r="CP26" i="12"/>
  <c r="CR37" i="12"/>
  <c r="CR21" i="12"/>
  <c r="CS30" i="12"/>
  <c r="CT32" i="12"/>
  <c r="CV40" i="12"/>
  <c r="CW35" i="12"/>
  <c r="CX32" i="12"/>
  <c r="CY35" i="12"/>
  <c r="CY19" i="12"/>
  <c r="CZ27" i="12"/>
  <c r="DB40" i="12"/>
  <c r="DD37" i="12"/>
  <c r="DD19" i="12"/>
  <c r="DE34" i="12"/>
  <c r="DF31" i="12"/>
  <c r="DG40" i="12"/>
  <c r="DI37" i="12"/>
  <c r="DK24" i="12"/>
  <c r="DL35" i="12"/>
  <c r="CR41" i="12"/>
  <c r="DJ41" i="12"/>
  <c r="CH43" i="12"/>
  <c r="CJ51" i="12"/>
  <c r="CL46" i="12"/>
  <c r="CP53" i="12"/>
  <c r="CR64" i="12"/>
  <c r="CT64" i="12"/>
  <c r="CW72" i="12"/>
  <c r="CX43" i="12"/>
  <c r="DB43" i="12"/>
  <c r="DG42" i="12"/>
  <c r="DI60" i="12"/>
  <c r="DK42" i="12"/>
  <c r="CM29" i="12"/>
  <c r="CM34" i="12"/>
  <c r="CU20" i="12"/>
  <c r="CU23" i="12"/>
  <c r="CU31" i="12"/>
  <c r="CU39" i="12"/>
  <c r="CU24" i="12"/>
  <c r="CU32" i="12"/>
  <c r="CU40" i="12"/>
  <c r="CU25" i="12"/>
  <c r="CU33" i="12"/>
  <c r="CU22" i="12"/>
  <c r="CU30" i="12"/>
  <c r="CU38" i="12"/>
  <c r="DC5" i="12"/>
  <c r="DC15" i="12"/>
  <c r="DC23" i="12"/>
  <c r="DC31" i="12"/>
  <c r="DC39" i="12"/>
  <c r="DC19" i="12"/>
  <c r="DC28" i="12"/>
  <c r="DC37" i="12"/>
  <c r="DC20" i="12"/>
  <c r="DC29" i="12"/>
  <c r="DC38" i="12"/>
  <c r="DC12" i="12"/>
  <c r="DC21" i="12"/>
  <c r="DC30" i="12"/>
  <c r="DC40" i="12"/>
  <c r="DC6" i="12"/>
  <c r="DC18" i="12"/>
  <c r="DC27" i="12"/>
  <c r="DC36" i="12"/>
  <c r="DJ21" i="12"/>
  <c r="DJ25" i="12"/>
  <c r="DJ33" i="12"/>
  <c r="DJ27" i="12"/>
  <c r="DJ36" i="12"/>
  <c r="DJ28" i="12"/>
  <c r="DJ37" i="12"/>
  <c r="DJ29" i="12"/>
  <c r="DJ38" i="12"/>
  <c r="DJ26" i="12"/>
  <c r="DJ35" i="12"/>
  <c r="CM48" i="12"/>
  <c r="CM56" i="12"/>
  <c r="CM64" i="12"/>
  <c r="CM72" i="12"/>
  <c r="CM50" i="12"/>
  <c r="CM59" i="12"/>
  <c r="CM68" i="12"/>
  <c r="CM77" i="12"/>
  <c r="CM42" i="12"/>
  <c r="CM51" i="12"/>
  <c r="CM60" i="12"/>
  <c r="CM69" i="12"/>
  <c r="CM43" i="12"/>
  <c r="CM52" i="12"/>
  <c r="CM61" i="12"/>
  <c r="CM70" i="12"/>
  <c r="CM47" i="12"/>
  <c r="CM57" i="12"/>
  <c r="CM66" i="12"/>
  <c r="CM75" i="12"/>
  <c r="CM53" i="12"/>
  <c r="CM71" i="12"/>
  <c r="CM54" i="12"/>
  <c r="CM73" i="12"/>
  <c r="CM41" i="12"/>
  <c r="CM55" i="12"/>
  <c r="CM74" i="12"/>
  <c r="CM49" i="12"/>
  <c r="CM67" i="12"/>
  <c r="CV42" i="12"/>
  <c r="CV50" i="12"/>
  <c r="CV58" i="12"/>
  <c r="CV66" i="12"/>
  <c r="CV43" i="12"/>
  <c r="CV51" i="12"/>
  <c r="CV59" i="12"/>
  <c r="CV44" i="12"/>
  <c r="CV52" i="12"/>
  <c r="CV60" i="12"/>
  <c r="CV47" i="12"/>
  <c r="CV61" i="12"/>
  <c r="CV48" i="12"/>
  <c r="CV62" i="12"/>
  <c r="CV49" i="12"/>
  <c r="CV63" i="12"/>
  <c r="CV45" i="12"/>
  <c r="CV56" i="12"/>
  <c r="CV53" i="12"/>
  <c r="CV54" i="12"/>
  <c r="CV41" i="12"/>
  <c r="CV55" i="12"/>
  <c r="CV46" i="12"/>
  <c r="DE45" i="12"/>
  <c r="DE53" i="12"/>
  <c r="DE61" i="12"/>
  <c r="DE69" i="12"/>
  <c r="DE46" i="12"/>
  <c r="DE54" i="12"/>
  <c r="DE62" i="12"/>
  <c r="DE70" i="12"/>
  <c r="DE47" i="12"/>
  <c r="DE55" i="12"/>
  <c r="DE63" i="12"/>
  <c r="DE71" i="12"/>
  <c r="DE44" i="12"/>
  <c r="DE52" i="12"/>
  <c r="DE60" i="12"/>
  <c r="DE68" i="12"/>
  <c r="DE48" i="12"/>
  <c r="DE64" i="12"/>
  <c r="DE49" i="12"/>
  <c r="DE65" i="12"/>
  <c r="DE50" i="12"/>
  <c r="DE66" i="12"/>
  <c r="DE42" i="12"/>
  <c r="DE58" i="12"/>
  <c r="DE74" i="12"/>
  <c r="DE59" i="12"/>
  <c r="DE67" i="12"/>
  <c r="DE41" i="12"/>
  <c r="DE72" i="12"/>
  <c r="DE57" i="12"/>
  <c r="CH40" i="12"/>
  <c r="CH31" i="12"/>
  <c r="CH22" i="12"/>
  <c r="CI33" i="12"/>
  <c r="CJ39" i="12"/>
  <c r="CJ30" i="12"/>
  <c r="CK33" i="12"/>
  <c r="CL37" i="12"/>
  <c r="CL28" i="12"/>
  <c r="CL19" i="12"/>
  <c r="CL9" i="12"/>
  <c r="CM32" i="12"/>
  <c r="CO28" i="12"/>
  <c r="CO12" i="12"/>
  <c r="CQ40" i="12"/>
  <c r="CR36" i="12"/>
  <c r="CR20" i="12"/>
  <c r="CS29" i="12"/>
  <c r="CT31" i="12"/>
  <c r="CU35" i="12"/>
  <c r="CW34" i="12"/>
  <c r="CX31" i="12"/>
  <c r="CY34" i="12"/>
  <c r="CY18" i="12"/>
  <c r="CZ26" i="12"/>
  <c r="DB39" i="12"/>
  <c r="DD36" i="12"/>
  <c r="DC24" i="12"/>
  <c r="DE33" i="12"/>
  <c r="DF30" i="12"/>
  <c r="DG39" i="12"/>
  <c r="DJ40" i="12"/>
  <c r="DJ22" i="12"/>
  <c r="DL34" i="12"/>
  <c r="CS41" i="12"/>
  <c r="DK41" i="12"/>
  <c r="CH42" i="12"/>
  <c r="CJ50" i="12"/>
  <c r="CL45" i="12"/>
  <c r="CM44" i="12"/>
  <c r="CO60" i="12"/>
  <c r="CP52" i="12"/>
  <c r="CR63" i="12"/>
  <c r="CT60" i="12"/>
  <c r="CX42" i="12"/>
  <c r="DC51" i="12"/>
  <c r="DE43" i="12"/>
  <c r="DH74" i="12"/>
  <c r="DI52" i="12"/>
  <c r="CN28" i="12"/>
  <c r="CN29" i="12"/>
  <c r="CN37" i="12"/>
  <c r="CN30" i="12"/>
  <c r="CN31" i="12"/>
  <c r="CN36" i="12"/>
  <c r="CV29" i="12"/>
  <c r="CV35" i="12"/>
  <c r="CV36" i="12"/>
  <c r="CV37" i="12"/>
  <c r="CV34" i="12"/>
  <c r="DD16" i="12"/>
  <c r="DD23" i="12"/>
  <c r="DD31" i="12"/>
  <c r="DD22" i="12"/>
  <c r="DD32" i="12"/>
  <c r="DD40" i="12"/>
  <c r="DD24" i="12"/>
  <c r="DD33" i="12"/>
  <c r="DD25" i="12"/>
  <c r="DD34" i="12"/>
  <c r="DD21" i="12"/>
  <c r="DD30" i="12"/>
  <c r="DD39" i="12"/>
  <c r="DK11" i="12"/>
  <c r="DK12" i="12"/>
  <c r="DK20" i="12"/>
  <c r="DK28" i="12"/>
  <c r="DK36" i="12"/>
  <c r="DK18" i="12"/>
  <c r="DK27" i="12"/>
  <c r="DK37" i="12"/>
  <c r="DK19" i="12"/>
  <c r="DK29" i="12"/>
  <c r="DK38" i="12"/>
  <c r="DK21" i="12"/>
  <c r="DK30" i="12"/>
  <c r="DK39" i="12"/>
  <c r="DK17" i="12"/>
  <c r="DK26" i="12"/>
  <c r="DK35" i="12"/>
  <c r="CN49" i="12"/>
  <c r="CN57" i="12"/>
  <c r="CN65" i="12"/>
  <c r="CN73" i="12"/>
  <c r="CN46" i="12"/>
  <c r="CN55" i="12"/>
  <c r="CN64" i="12"/>
  <c r="CN74" i="12"/>
  <c r="CN47" i="12"/>
  <c r="CN56" i="12"/>
  <c r="CN66" i="12"/>
  <c r="CN48" i="12"/>
  <c r="CN58" i="12"/>
  <c r="CN67" i="12"/>
  <c r="CN44" i="12"/>
  <c r="CN53" i="12"/>
  <c r="CN62" i="12"/>
  <c r="CN71" i="12"/>
  <c r="CN50" i="12"/>
  <c r="CN68" i="12"/>
  <c r="CN41" i="12"/>
  <c r="CN51" i="12"/>
  <c r="CN69" i="12"/>
  <c r="CN52" i="12"/>
  <c r="CN70" i="12"/>
  <c r="CN45" i="12"/>
  <c r="CN63" i="12"/>
  <c r="CW42" i="12"/>
  <c r="CW50" i="12"/>
  <c r="CW58" i="12"/>
  <c r="CW66" i="12"/>
  <c r="CW43" i="12"/>
  <c r="CW51" i="12"/>
  <c r="CW59" i="12"/>
  <c r="CW67" i="12"/>
  <c r="CW44" i="12"/>
  <c r="CW52" i="12"/>
  <c r="CW60" i="12"/>
  <c r="CW68" i="12"/>
  <c r="CW54" i="12"/>
  <c r="CW65" i="12"/>
  <c r="CW55" i="12"/>
  <c r="CW69" i="12"/>
  <c r="CW45" i="12"/>
  <c r="CW56" i="12"/>
  <c r="CW70" i="12"/>
  <c r="CW49" i="12"/>
  <c r="CW63" i="12"/>
  <c r="CW57" i="12"/>
  <c r="CW41" i="12"/>
  <c r="CW61" i="12"/>
  <c r="CW62" i="12"/>
  <c r="CW53" i="12"/>
  <c r="DF46" i="12"/>
  <c r="DF54" i="12"/>
  <c r="DF62" i="12"/>
  <c r="DF47" i="12"/>
  <c r="DF55" i="12"/>
  <c r="DF63" i="12"/>
  <c r="DF48" i="12"/>
  <c r="DF56" i="12"/>
  <c r="DF64" i="12"/>
  <c r="DF45" i="12"/>
  <c r="DF53" i="12"/>
  <c r="DF61" i="12"/>
  <c r="DF57" i="12"/>
  <c r="DF42" i="12"/>
  <c r="DF58" i="12"/>
  <c r="DF43" i="12"/>
  <c r="DF59" i="12"/>
  <c r="DF51" i="12"/>
  <c r="DF52" i="12"/>
  <c r="DF41" i="12"/>
  <c r="DF60" i="12"/>
  <c r="DF65" i="12"/>
  <c r="DF50" i="12"/>
  <c r="CH39" i="12"/>
  <c r="CH30" i="12"/>
  <c r="CH20" i="12"/>
  <c r="CI32" i="12"/>
  <c r="CJ38" i="12"/>
  <c r="CJ29" i="12"/>
  <c r="CK32" i="12"/>
  <c r="CL36" i="12"/>
  <c r="CL27" i="12"/>
  <c r="CL17" i="12"/>
  <c r="CM40" i="12"/>
  <c r="CM31" i="12"/>
  <c r="CN32" i="12"/>
  <c r="CO27" i="12"/>
  <c r="CP40" i="12"/>
  <c r="CQ39" i="12"/>
  <c r="CR35" i="12"/>
  <c r="CR19" i="12"/>
  <c r="CS28" i="12"/>
  <c r="CT30" i="12"/>
  <c r="CU34" i="12"/>
  <c r="CV38" i="12"/>
  <c r="CW33" i="12"/>
  <c r="CX30" i="12"/>
  <c r="CY33" i="12"/>
  <c r="CY17" i="12"/>
  <c r="CZ17" i="12"/>
  <c r="DB38" i="12"/>
  <c r="DD35" i="12"/>
  <c r="DD17" i="12"/>
  <c r="DC22" i="12"/>
  <c r="DE32" i="12"/>
  <c r="DF29" i="12"/>
  <c r="DG38" i="12"/>
  <c r="DJ39" i="12"/>
  <c r="DK40" i="12"/>
  <c r="DK22" i="12"/>
  <c r="DL32" i="12"/>
  <c r="CT41" i="12"/>
  <c r="CI45" i="12"/>
  <c r="CJ46" i="12"/>
  <c r="CM76" i="12"/>
  <c r="CN72" i="12"/>
  <c r="CO56" i="12"/>
  <c r="CP47" i="12"/>
  <c r="CR59" i="12"/>
  <c r="CT56" i="12"/>
  <c r="CW64" i="12"/>
  <c r="CY52" i="12"/>
  <c r="DC49" i="12"/>
  <c r="DF66" i="12"/>
  <c r="DH72" i="12"/>
  <c r="DI50" i="12"/>
  <c r="CG39" i="12"/>
  <c r="BQ30" i="12"/>
  <c r="BO44" i="12"/>
  <c r="CE34" i="12"/>
  <c r="BW21" i="12"/>
  <c r="BY24" i="12"/>
  <c r="CE42" i="12"/>
  <c r="CF71" i="12"/>
  <c r="CA26" i="12"/>
  <c r="CB27" i="12"/>
  <c r="CC26" i="12"/>
  <c r="BZ42" i="12"/>
  <c r="CD38" i="12"/>
  <c r="CA46" i="12"/>
  <c r="CA65" i="12"/>
  <c r="CE31" i="12"/>
  <c r="CB44" i="12"/>
  <c r="CA57" i="12"/>
  <c r="CF38" i="12"/>
  <c r="CC44" i="12"/>
  <c r="CA49" i="12"/>
  <c r="BZ39" i="12"/>
  <c r="X98" i="12"/>
  <c r="CD48" i="12"/>
  <c r="CB26" i="12"/>
  <c r="CA33" i="12"/>
  <c r="CA25" i="12"/>
  <c r="CA61" i="12"/>
  <c r="CA53" i="12"/>
  <c r="CA45" i="12"/>
  <c r="CB75" i="12"/>
  <c r="CB67" i="12"/>
  <c r="CB59" i="12"/>
  <c r="CB51" i="12"/>
  <c r="CB43" i="12"/>
  <c r="CF37" i="12"/>
  <c r="CB34" i="12"/>
  <c r="CC20" i="12"/>
  <c r="CC33" i="12"/>
  <c r="CC25" i="12"/>
  <c r="CD37" i="12"/>
  <c r="CE38" i="12"/>
  <c r="CE30" i="12"/>
  <c r="CC67" i="12"/>
  <c r="CC59" i="12"/>
  <c r="CC51" i="12"/>
  <c r="CC43" i="12"/>
  <c r="CD71" i="12"/>
  <c r="CD63" i="12"/>
  <c r="CD55" i="12"/>
  <c r="CD47" i="12"/>
  <c r="CE49" i="12"/>
  <c r="CF57" i="12"/>
  <c r="CF49" i="12"/>
  <c r="CF66" i="12"/>
  <c r="CF78" i="12"/>
  <c r="CF70" i="12"/>
  <c r="CA40" i="12"/>
  <c r="CA32" i="12"/>
  <c r="CA24" i="12"/>
  <c r="CA60" i="12"/>
  <c r="CA52" i="12"/>
  <c r="CA44" i="12"/>
  <c r="CB74" i="12"/>
  <c r="CB66" i="12"/>
  <c r="CB58" i="12"/>
  <c r="CB50" i="12"/>
  <c r="CB42" i="12"/>
  <c r="CB33" i="12"/>
  <c r="CC40" i="12"/>
  <c r="CC32" i="12"/>
  <c r="CC24" i="12"/>
  <c r="CD36" i="12"/>
  <c r="CE37" i="12"/>
  <c r="CE29" i="12"/>
  <c r="CC74" i="12"/>
  <c r="CC66" i="12"/>
  <c r="CC58" i="12"/>
  <c r="CC50" i="12"/>
  <c r="CC42" i="12"/>
  <c r="CD70" i="12"/>
  <c r="CD62" i="12"/>
  <c r="CD54" i="12"/>
  <c r="CD46" i="12"/>
  <c r="CE48" i="12"/>
  <c r="CF56" i="12"/>
  <c r="CF48" i="12"/>
  <c r="CF85" i="12"/>
  <c r="CF77" i="12"/>
  <c r="CF69" i="12"/>
  <c r="CA39" i="12"/>
  <c r="CA31" i="12"/>
  <c r="CA23" i="12"/>
  <c r="CA59" i="12"/>
  <c r="CA51" i="12"/>
  <c r="CA43" i="12"/>
  <c r="CB73" i="12"/>
  <c r="CB65" i="12"/>
  <c r="CB57" i="12"/>
  <c r="CB49" i="12"/>
  <c r="CC41" i="12"/>
  <c r="CB40" i="12"/>
  <c r="CB32" i="12"/>
  <c r="CC39" i="12"/>
  <c r="CC31" i="12"/>
  <c r="CC23" i="12"/>
  <c r="CD35" i="12"/>
  <c r="CE36" i="12"/>
  <c r="CE28" i="12"/>
  <c r="CC73" i="12"/>
  <c r="CC65" i="12"/>
  <c r="CC57" i="12"/>
  <c r="CC49" i="12"/>
  <c r="CD77" i="12"/>
  <c r="CD69" i="12"/>
  <c r="CD61" i="12"/>
  <c r="CD53" i="12"/>
  <c r="CD45" i="12"/>
  <c r="CE47" i="12"/>
  <c r="CF55" i="12"/>
  <c r="CF47" i="12"/>
  <c r="CF84" i="12"/>
  <c r="CF76" i="12"/>
  <c r="CF68" i="12"/>
  <c r="CA38" i="12"/>
  <c r="CA30" i="12"/>
  <c r="CA41" i="12"/>
  <c r="CA58" i="12"/>
  <c r="CA50" i="12"/>
  <c r="CB72" i="12"/>
  <c r="CB64" i="12"/>
  <c r="CB56" i="12"/>
  <c r="CB48" i="12"/>
  <c r="CD41" i="12"/>
  <c r="CB39" i="12"/>
  <c r="CB31" i="12"/>
  <c r="CC38" i="12"/>
  <c r="CC30" i="12"/>
  <c r="CC22" i="12"/>
  <c r="CD34" i="12"/>
  <c r="CE35" i="12"/>
  <c r="CE40" i="12"/>
  <c r="CC72" i="12"/>
  <c r="CC64" i="12"/>
  <c r="CC56" i="12"/>
  <c r="CC48" i="12"/>
  <c r="CD76" i="12"/>
  <c r="CD68" i="12"/>
  <c r="CD60" i="12"/>
  <c r="CD52" i="12"/>
  <c r="CD44" i="12"/>
  <c r="CE46" i="12"/>
  <c r="CF54" i="12"/>
  <c r="CF46" i="12"/>
  <c r="CF83" i="12"/>
  <c r="CF75" i="12"/>
  <c r="CF67" i="12"/>
  <c r="CA37" i="12"/>
  <c r="CA29" i="12"/>
  <c r="CB41" i="12"/>
  <c r="CB71" i="12"/>
  <c r="CB63" i="12"/>
  <c r="CB55" i="12"/>
  <c r="CB47" i="12"/>
  <c r="CE41" i="12"/>
  <c r="CB38" i="12"/>
  <c r="CC37" i="12"/>
  <c r="CC29" i="12"/>
  <c r="CF40" i="12"/>
  <c r="CC71" i="12"/>
  <c r="CC63" i="12"/>
  <c r="CC55" i="12"/>
  <c r="CC47" i="12"/>
  <c r="CD75" i="12"/>
  <c r="CD67" i="12"/>
  <c r="CD59" i="12"/>
  <c r="CD51" i="12"/>
  <c r="CD43" i="12"/>
  <c r="CE45" i="12"/>
  <c r="CF53" i="12"/>
  <c r="CF45" i="12"/>
  <c r="CF82" i="12"/>
  <c r="CF74" i="12"/>
  <c r="CA36" i="12"/>
  <c r="CA28" i="12"/>
  <c r="CA64" i="12"/>
  <c r="CA56" i="12"/>
  <c r="CA48" i="12"/>
  <c r="CB78" i="12"/>
  <c r="CB70" i="12"/>
  <c r="CB62" i="12"/>
  <c r="CB54" i="12"/>
  <c r="CB46" i="12"/>
  <c r="CF41" i="12"/>
  <c r="CB37" i="12"/>
  <c r="CB29" i="12"/>
  <c r="CC36" i="12"/>
  <c r="CC28" i="12"/>
  <c r="CD40" i="12"/>
  <c r="CD32" i="12"/>
  <c r="CE33" i="12"/>
  <c r="CF39" i="12"/>
  <c r="CC70" i="12"/>
  <c r="CC62" i="12"/>
  <c r="CC54" i="12"/>
  <c r="CC46" i="12"/>
  <c r="CD74" i="12"/>
  <c r="CD66" i="12"/>
  <c r="CD58" i="12"/>
  <c r="CD50" i="12"/>
  <c r="CD42" i="12"/>
  <c r="CE44" i="12"/>
  <c r="CF52" i="12"/>
  <c r="CF44" i="12"/>
  <c r="CF81" i="12"/>
  <c r="CF73" i="12"/>
  <c r="CA35" i="12"/>
  <c r="CA27" i="12"/>
  <c r="CA63" i="12"/>
  <c r="CA55" i="12"/>
  <c r="CA47" i="12"/>
  <c r="CB77" i="12"/>
  <c r="CB69" i="12"/>
  <c r="CB61" i="12"/>
  <c r="CB53" i="12"/>
  <c r="CB45" i="12"/>
  <c r="CD30" i="12"/>
  <c r="CB36" i="12"/>
  <c r="CB28" i="12"/>
  <c r="CC35" i="12"/>
  <c r="CC27" i="12"/>
  <c r="CD39" i="12"/>
  <c r="CD31" i="12"/>
  <c r="CE32" i="12"/>
  <c r="CC69" i="12"/>
  <c r="CC61" i="12"/>
  <c r="CC53" i="12"/>
  <c r="CC45" i="12"/>
  <c r="CD73" i="12"/>
  <c r="CD65" i="12"/>
  <c r="CD57" i="12"/>
  <c r="CD49" i="12"/>
  <c r="CE51" i="12"/>
  <c r="CE43" i="12"/>
  <c r="CF51" i="12"/>
  <c r="CF43" i="12"/>
  <c r="CF80" i="12"/>
  <c r="CF72" i="12"/>
  <c r="CA34" i="12"/>
  <c r="CA62" i="12"/>
  <c r="CA54" i="12"/>
  <c r="CB76" i="12"/>
  <c r="CB68" i="12"/>
  <c r="CB60" i="12"/>
  <c r="CB52" i="12"/>
  <c r="CE27" i="12"/>
  <c r="CB35" i="12"/>
  <c r="CC34" i="12"/>
  <c r="CE39" i="12"/>
  <c r="CC68" i="12"/>
  <c r="CC60" i="12"/>
  <c r="CC52" i="12"/>
  <c r="CD72" i="12"/>
  <c r="CD64" i="12"/>
  <c r="CD56" i="12"/>
  <c r="CE50" i="12"/>
  <c r="CF50" i="12"/>
  <c r="CF42" i="12"/>
  <c r="CF79" i="12"/>
  <c r="BX46" i="12"/>
  <c r="BN46" i="12"/>
  <c r="BW48" i="12"/>
  <c r="BY46" i="12"/>
  <c r="BZ47" i="12"/>
  <c r="BX28" i="12"/>
  <c r="BV45" i="12"/>
  <c r="BW71" i="12"/>
  <c r="BW63" i="12"/>
  <c r="BW55" i="12"/>
  <c r="BW47" i="12"/>
  <c r="BX69" i="12"/>
  <c r="BX61" i="12"/>
  <c r="BX53" i="12"/>
  <c r="BX45" i="12"/>
  <c r="BY61" i="12"/>
  <c r="BY53" i="12"/>
  <c r="BY45" i="12"/>
  <c r="BZ54" i="12"/>
  <c r="BZ46" i="12"/>
  <c r="BW70" i="12"/>
  <c r="BW62" i="12"/>
  <c r="BW54" i="12"/>
  <c r="BW46" i="12"/>
  <c r="BX68" i="12"/>
  <c r="BX60" i="12"/>
  <c r="BX52" i="12"/>
  <c r="BX44" i="12"/>
  <c r="BY60" i="12"/>
  <c r="BY52" i="12"/>
  <c r="BY44" i="12"/>
  <c r="BZ53" i="12"/>
  <c r="BZ45" i="12"/>
  <c r="BW69" i="12"/>
  <c r="BW61" i="12"/>
  <c r="BW53" i="12"/>
  <c r="BW45" i="12"/>
  <c r="BX67" i="12"/>
  <c r="BX59" i="12"/>
  <c r="BX51" i="12"/>
  <c r="BX43" i="12"/>
  <c r="BY59" i="12"/>
  <c r="BY51" i="12"/>
  <c r="BY43" i="12"/>
  <c r="BZ52" i="12"/>
  <c r="BZ44" i="12"/>
  <c r="BW68" i="12"/>
  <c r="BW60" i="12"/>
  <c r="BW52" i="12"/>
  <c r="BW44" i="12"/>
  <c r="BX66" i="12"/>
  <c r="BX58" i="12"/>
  <c r="BX50" i="12"/>
  <c r="BX42" i="12"/>
  <c r="BY58" i="12"/>
  <c r="BY50" i="12"/>
  <c r="BY42" i="12"/>
  <c r="BZ51" i="12"/>
  <c r="BZ43" i="12"/>
  <c r="BW67" i="12"/>
  <c r="BW59" i="12"/>
  <c r="BW51" i="12"/>
  <c r="BW43" i="12"/>
  <c r="BX65" i="12"/>
  <c r="BX57" i="12"/>
  <c r="BX49" i="12"/>
  <c r="BY65" i="12"/>
  <c r="BY57" i="12"/>
  <c r="BY49" i="12"/>
  <c r="BZ41" i="12"/>
  <c r="BZ50" i="12"/>
  <c r="BW66" i="12"/>
  <c r="BW58" i="12"/>
  <c r="BW50" i="12"/>
  <c r="BW42" i="12"/>
  <c r="BX64" i="12"/>
  <c r="BX56" i="12"/>
  <c r="BX48" i="12"/>
  <c r="BY64" i="12"/>
  <c r="BY56" i="12"/>
  <c r="BY48" i="12"/>
  <c r="BZ57" i="12"/>
  <c r="BZ49" i="12"/>
  <c r="BZ38" i="12"/>
  <c r="BW65" i="12"/>
  <c r="BW57" i="12"/>
  <c r="BW49" i="12"/>
  <c r="BX71" i="12"/>
  <c r="BX63" i="12"/>
  <c r="BX55" i="12"/>
  <c r="BX47" i="12"/>
  <c r="BY63" i="12"/>
  <c r="BY55" i="12"/>
  <c r="BY47" i="12"/>
  <c r="BZ56" i="12"/>
  <c r="BZ48" i="12"/>
  <c r="BZ40" i="12"/>
  <c r="BW33" i="12"/>
  <c r="BY41" i="12"/>
  <c r="BW64" i="12"/>
  <c r="BW56" i="12"/>
  <c r="BX70" i="12"/>
  <c r="BX62" i="12"/>
  <c r="BX54" i="12"/>
  <c r="BY62" i="12"/>
  <c r="BY54" i="12"/>
  <c r="BZ55" i="12"/>
  <c r="BW32" i="12"/>
  <c r="BY36" i="12"/>
  <c r="BW28" i="12"/>
  <c r="BY34" i="12"/>
  <c r="BW26" i="12"/>
  <c r="BY33" i="12"/>
  <c r="BY23" i="12"/>
  <c r="BW25" i="12"/>
  <c r="BY32" i="12"/>
  <c r="BW40" i="12"/>
  <c r="BW24" i="12"/>
  <c r="BY28" i="12"/>
  <c r="BN45" i="12"/>
  <c r="BW36" i="12"/>
  <c r="BW20" i="12"/>
  <c r="BY26" i="12"/>
  <c r="BN35" i="12"/>
  <c r="BW34" i="12"/>
  <c r="BW18" i="12"/>
  <c r="BY25" i="12"/>
  <c r="BY40" i="12"/>
  <c r="BX35" i="12"/>
  <c r="BX27" i="12"/>
  <c r="BT49" i="12"/>
  <c r="BW17" i="12"/>
  <c r="BW35" i="12"/>
  <c r="BW27" i="12"/>
  <c r="BW19" i="12"/>
  <c r="BX34" i="12"/>
  <c r="BX26" i="12"/>
  <c r="BY35" i="12"/>
  <c r="BY27" i="12"/>
  <c r="BX23" i="12"/>
  <c r="BX33" i="12"/>
  <c r="BX25" i="12"/>
  <c r="BX40" i="12"/>
  <c r="BX32" i="12"/>
  <c r="BX24" i="12"/>
  <c r="BX39" i="12"/>
  <c r="BX31" i="12"/>
  <c r="BW39" i="12"/>
  <c r="BW31" i="12"/>
  <c r="BW23" i="12"/>
  <c r="BX38" i="12"/>
  <c r="BX30" i="12"/>
  <c r="BY39" i="12"/>
  <c r="BY31" i="12"/>
  <c r="BW41" i="12"/>
  <c r="BW38" i="12"/>
  <c r="BW30" i="12"/>
  <c r="BW22" i="12"/>
  <c r="BX37" i="12"/>
  <c r="BX29" i="12"/>
  <c r="BY38" i="12"/>
  <c r="BY30" i="12"/>
  <c r="BX41" i="12"/>
  <c r="BU29" i="12"/>
  <c r="BW37" i="12"/>
  <c r="BW29" i="12"/>
  <c r="BX36" i="12"/>
  <c r="BY37" i="12"/>
  <c r="BY29" i="12"/>
  <c r="BN67" i="12"/>
  <c r="BN66" i="12"/>
  <c r="BN61" i="12"/>
  <c r="BN53" i="12"/>
  <c r="BN30" i="12"/>
  <c r="BN52" i="12"/>
  <c r="BU44" i="12"/>
  <c r="BN51" i="12"/>
  <c r="BN69" i="12"/>
  <c r="BN50" i="12"/>
  <c r="BN34" i="12"/>
  <c r="BN68" i="12"/>
  <c r="BT28" i="12"/>
  <c r="BQ49" i="12"/>
  <c r="BR42" i="12"/>
  <c r="BV29" i="12"/>
  <c r="BS49" i="12"/>
  <c r="BO32" i="12"/>
  <c r="BP27" i="12"/>
  <c r="BU47" i="12"/>
  <c r="BQ27" i="12"/>
  <c r="BV42" i="12"/>
  <c r="BN47" i="12"/>
  <c r="BN60" i="12"/>
  <c r="BN44" i="12"/>
  <c r="BR5" i="12"/>
  <c r="BO49" i="12"/>
  <c r="BN37" i="12"/>
  <c r="BN33" i="12"/>
  <c r="BN59" i="12"/>
  <c r="BN43" i="12"/>
  <c r="BS24" i="12"/>
  <c r="BP71" i="12"/>
  <c r="BN32" i="12"/>
  <c r="BN58" i="12"/>
  <c r="BN42" i="12"/>
  <c r="BN36" i="12"/>
  <c r="BN70" i="12"/>
  <c r="BN62" i="12"/>
  <c r="BN54" i="12"/>
  <c r="BO39" i="12"/>
  <c r="BO31" i="12"/>
  <c r="BO72" i="12"/>
  <c r="BO64" i="12"/>
  <c r="BO56" i="12"/>
  <c r="BO48" i="12"/>
  <c r="BP34" i="12"/>
  <c r="BP41" i="12"/>
  <c r="BP67" i="12"/>
  <c r="BP59" i="12"/>
  <c r="BP51" i="12"/>
  <c r="BP43" i="12"/>
  <c r="BQ34" i="12"/>
  <c r="BQ26" i="12"/>
  <c r="BR36" i="12"/>
  <c r="BR28" i="12"/>
  <c r="BR20" i="12"/>
  <c r="BR12" i="12"/>
  <c r="BR4" i="12"/>
  <c r="BS39" i="12"/>
  <c r="BS31" i="12"/>
  <c r="BS23" i="12"/>
  <c r="BT35" i="12"/>
  <c r="BT27" i="12"/>
  <c r="BU36" i="12"/>
  <c r="BU28" i="12"/>
  <c r="BV36" i="12"/>
  <c r="BV28" i="12"/>
  <c r="BS57" i="12"/>
  <c r="BS48" i="12"/>
  <c r="BR49" i="12"/>
  <c r="BQ41" i="12"/>
  <c r="BQ64" i="12"/>
  <c r="BQ56" i="12"/>
  <c r="BQ48" i="12"/>
  <c r="BQ71" i="12"/>
  <c r="BT56" i="12"/>
  <c r="BT48" i="12"/>
  <c r="BU75" i="12"/>
  <c r="BU67" i="12"/>
  <c r="BU59" i="12"/>
  <c r="BU51" i="12"/>
  <c r="BU43" i="12"/>
  <c r="BV73" i="12"/>
  <c r="BV65" i="12"/>
  <c r="BV57" i="12"/>
  <c r="BV49" i="12"/>
  <c r="BO38" i="12"/>
  <c r="BO30" i="12"/>
  <c r="BO71" i="12"/>
  <c r="BO63" i="12"/>
  <c r="BO55" i="12"/>
  <c r="BO47" i="12"/>
  <c r="BP26" i="12"/>
  <c r="BP33" i="12"/>
  <c r="BP75" i="12"/>
  <c r="BP66" i="12"/>
  <c r="BP58" i="12"/>
  <c r="BP50" i="12"/>
  <c r="BP42" i="12"/>
  <c r="BQ33" i="12"/>
  <c r="BQ25" i="12"/>
  <c r="BR35" i="12"/>
  <c r="BR27" i="12"/>
  <c r="BR19" i="12"/>
  <c r="BR11" i="12"/>
  <c r="BR3" i="12"/>
  <c r="BS38" i="12"/>
  <c r="BS30" i="12"/>
  <c r="BS22" i="12"/>
  <c r="BT34" i="12"/>
  <c r="BT26" i="12"/>
  <c r="BU35" i="12"/>
  <c r="BU27" i="12"/>
  <c r="BV35" i="12"/>
  <c r="BS56" i="12"/>
  <c r="BS47" i="12"/>
  <c r="BR48" i="12"/>
  <c r="BQ72" i="12"/>
  <c r="BQ63" i="12"/>
  <c r="BQ55" i="12"/>
  <c r="BQ47" i="12"/>
  <c r="BR50" i="12"/>
  <c r="BT55" i="12"/>
  <c r="BT47" i="12"/>
  <c r="BU74" i="12"/>
  <c r="BU66" i="12"/>
  <c r="BU58" i="12"/>
  <c r="BU50" i="12"/>
  <c r="BU42" i="12"/>
  <c r="BV72" i="12"/>
  <c r="BV64" i="12"/>
  <c r="BV56" i="12"/>
  <c r="BV48" i="12"/>
  <c r="BO37" i="12"/>
  <c r="BO29" i="12"/>
  <c r="BO70" i="12"/>
  <c r="BO62" i="12"/>
  <c r="BO54" i="12"/>
  <c r="BO46" i="12"/>
  <c r="BP40" i="12"/>
  <c r="BP32" i="12"/>
  <c r="BP74" i="12"/>
  <c r="BP65" i="12"/>
  <c r="BP57" i="12"/>
  <c r="BP49" i="12"/>
  <c r="BQ23" i="12"/>
  <c r="BQ32" i="12"/>
  <c r="BQ24" i="12"/>
  <c r="BR34" i="12"/>
  <c r="BR26" i="12"/>
  <c r="BR18" i="12"/>
  <c r="BR10" i="12"/>
  <c r="BR2" i="12"/>
  <c r="BS37" i="12"/>
  <c r="BS29" i="12"/>
  <c r="BT33" i="12"/>
  <c r="BT25" i="12"/>
  <c r="BU34" i="12"/>
  <c r="BU26" i="12"/>
  <c r="BV34" i="12"/>
  <c r="BS55" i="12"/>
  <c r="BS46" i="12"/>
  <c r="BR47" i="12"/>
  <c r="BQ70" i="12"/>
  <c r="BQ62" i="12"/>
  <c r="BQ54" i="12"/>
  <c r="BQ46" i="12"/>
  <c r="BS54" i="12"/>
  <c r="BT54" i="12"/>
  <c r="BT46" i="12"/>
  <c r="BU73" i="12"/>
  <c r="BU65" i="12"/>
  <c r="BU57" i="12"/>
  <c r="BU49" i="12"/>
  <c r="BV41" i="12"/>
  <c r="BV71" i="12"/>
  <c r="BV63" i="12"/>
  <c r="BV55" i="12"/>
  <c r="BV47" i="12"/>
  <c r="BO36" i="12"/>
  <c r="BO28" i="12"/>
  <c r="BO69" i="12"/>
  <c r="BO61" i="12"/>
  <c r="BO53" i="12"/>
  <c r="BO45" i="12"/>
  <c r="BP39" i="12"/>
  <c r="BP31" i="12"/>
  <c r="BP73" i="12"/>
  <c r="BP64" i="12"/>
  <c r="BP56" i="12"/>
  <c r="BP48" i="12"/>
  <c r="BQ39" i="12"/>
  <c r="BQ31" i="12"/>
  <c r="BQ40" i="12"/>
  <c r="BR33" i="12"/>
  <c r="BR25" i="12"/>
  <c r="BR17" i="12"/>
  <c r="BR9" i="12"/>
  <c r="BS20" i="12"/>
  <c r="BS36" i="12"/>
  <c r="BS28" i="12"/>
  <c r="BT40" i="12"/>
  <c r="BT32" i="12"/>
  <c r="BT24" i="12"/>
  <c r="BU33" i="12"/>
  <c r="BU25" i="12"/>
  <c r="BV33" i="12"/>
  <c r="BS41" i="12"/>
  <c r="BS53" i="12"/>
  <c r="BS45" i="12"/>
  <c r="BR46" i="12"/>
  <c r="BQ69" i="12"/>
  <c r="BQ61" i="12"/>
  <c r="BQ53" i="12"/>
  <c r="BQ45" i="12"/>
  <c r="BT41" i="12"/>
  <c r="BT53" i="12"/>
  <c r="BT45" i="12"/>
  <c r="BU72" i="12"/>
  <c r="BU64" i="12"/>
  <c r="BU56" i="12"/>
  <c r="BU48" i="12"/>
  <c r="BV78" i="12"/>
  <c r="BV70" i="12"/>
  <c r="BV62" i="12"/>
  <c r="BV54" i="12"/>
  <c r="BV46" i="12"/>
  <c r="BO35" i="12"/>
  <c r="BO27" i="12"/>
  <c r="BO68" i="12"/>
  <c r="BO60" i="12"/>
  <c r="BO52" i="12"/>
  <c r="BP38" i="12"/>
  <c r="BP30" i="12"/>
  <c r="BP72" i="12"/>
  <c r="BP63" i="12"/>
  <c r="BP55" i="12"/>
  <c r="BQ38" i="12"/>
  <c r="BR40" i="12"/>
  <c r="BR32" i="12"/>
  <c r="BR24" i="12"/>
  <c r="BR16" i="12"/>
  <c r="BT23" i="12"/>
  <c r="BS35" i="12"/>
  <c r="BS27" i="12"/>
  <c r="BT39" i="12"/>
  <c r="BT31" i="12"/>
  <c r="BU40" i="12"/>
  <c r="BU32" i="12"/>
  <c r="BV40" i="12"/>
  <c r="BV32" i="12"/>
  <c r="BS61" i="12"/>
  <c r="BS52" i="12"/>
  <c r="BS44" i="12"/>
  <c r="BR45" i="12"/>
  <c r="BQ68" i="12"/>
  <c r="BQ60" i="12"/>
  <c r="BQ52" i="12"/>
  <c r="BQ44" i="12"/>
  <c r="BT60" i="12"/>
  <c r="BT52" i="12"/>
  <c r="BT44" i="12"/>
  <c r="BU71" i="12"/>
  <c r="BU63" i="12"/>
  <c r="BU55" i="12"/>
  <c r="BV77" i="12"/>
  <c r="BV69" i="12"/>
  <c r="BV61" i="12"/>
  <c r="BV53" i="12"/>
  <c r="BN39" i="12"/>
  <c r="BN31" i="12"/>
  <c r="BN65" i="12"/>
  <c r="BN57" i="12"/>
  <c r="BN49" i="12"/>
  <c r="BN41" i="12"/>
  <c r="BO34" i="12"/>
  <c r="BO26" i="12"/>
  <c r="BO67" i="12"/>
  <c r="BO59" i="12"/>
  <c r="BO51" i="12"/>
  <c r="BO43" i="12"/>
  <c r="BP37" i="12"/>
  <c r="BP29" i="12"/>
  <c r="BP70" i="12"/>
  <c r="BP62" i="12"/>
  <c r="BP54" i="12"/>
  <c r="BP46" i="12"/>
  <c r="BQ37" i="12"/>
  <c r="BQ29" i="12"/>
  <c r="BR39" i="12"/>
  <c r="BR31" i="12"/>
  <c r="BR23" i="12"/>
  <c r="BR15" i="12"/>
  <c r="BR7" i="12"/>
  <c r="BU24" i="12"/>
  <c r="BS34" i="12"/>
  <c r="BS26" i="12"/>
  <c r="BT38" i="12"/>
  <c r="BT30" i="12"/>
  <c r="BU39" i="12"/>
  <c r="BU31" i="12"/>
  <c r="BV39" i="12"/>
  <c r="BV31" i="12"/>
  <c r="BS60" i="12"/>
  <c r="BS51" i="12"/>
  <c r="BS43" i="12"/>
  <c r="BR44" i="12"/>
  <c r="BQ67" i="12"/>
  <c r="BQ59" i="12"/>
  <c r="BQ51" i="12"/>
  <c r="BQ43" i="12"/>
  <c r="BT59" i="12"/>
  <c r="BT51" i="12"/>
  <c r="BT43" i="12"/>
  <c r="BU70" i="12"/>
  <c r="BU62" i="12"/>
  <c r="BU54" i="12"/>
  <c r="BU46" i="12"/>
  <c r="BV76" i="12"/>
  <c r="BV68" i="12"/>
  <c r="BV60" i="12"/>
  <c r="BV52" i="12"/>
  <c r="BV44" i="12"/>
  <c r="BN38" i="12"/>
  <c r="BN40" i="12"/>
  <c r="BN64" i="12"/>
  <c r="BN56" i="12"/>
  <c r="BN48" i="12"/>
  <c r="BO25" i="12"/>
  <c r="BO33" i="12"/>
  <c r="BO41" i="12"/>
  <c r="BO66" i="12"/>
  <c r="BO58" i="12"/>
  <c r="BO50" i="12"/>
  <c r="BO42" i="12"/>
  <c r="BP36" i="12"/>
  <c r="BP28" i="12"/>
  <c r="BP69" i="12"/>
  <c r="BP61" i="12"/>
  <c r="BP53" i="12"/>
  <c r="BP45" i="12"/>
  <c r="BQ36" i="12"/>
  <c r="BQ28" i="12"/>
  <c r="BR38" i="12"/>
  <c r="BR30" i="12"/>
  <c r="BR22" i="12"/>
  <c r="BR14" i="12"/>
  <c r="BR6" i="12"/>
  <c r="BV27" i="12"/>
  <c r="BS33" i="12"/>
  <c r="BS25" i="12"/>
  <c r="BT37" i="12"/>
  <c r="BT29" i="12"/>
  <c r="BU38" i="12"/>
  <c r="BU30" i="12"/>
  <c r="BV38" i="12"/>
  <c r="BV30" i="12"/>
  <c r="BS59" i="12"/>
  <c r="BS50" i="12"/>
  <c r="BS42" i="12"/>
  <c r="BR43" i="12"/>
  <c r="BQ66" i="12"/>
  <c r="BQ58" i="12"/>
  <c r="BQ50" i="12"/>
  <c r="BQ42" i="12"/>
  <c r="BT58" i="12"/>
  <c r="BT50" i="12"/>
  <c r="BT42" i="12"/>
  <c r="BU69" i="12"/>
  <c r="BU61" i="12"/>
  <c r="BU53" i="12"/>
  <c r="BU45" i="12"/>
  <c r="BV75" i="12"/>
  <c r="BV67" i="12"/>
  <c r="BV59" i="12"/>
  <c r="BV51" i="12"/>
  <c r="BV43" i="12"/>
  <c r="BN63" i="12"/>
  <c r="BN55" i="12"/>
  <c r="BO40" i="12"/>
  <c r="BO73" i="12"/>
  <c r="BO65" i="12"/>
  <c r="BO57" i="12"/>
  <c r="BP35" i="12"/>
  <c r="BP68" i="12"/>
  <c r="BP60" i="12"/>
  <c r="BP52" i="12"/>
  <c r="BP44" i="12"/>
  <c r="BQ35" i="12"/>
  <c r="BR37" i="12"/>
  <c r="BR29" i="12"/>
  <c r="BR21" i="12"/>
  <c r="BR13" i="12"/>
  <c r="BS40" i="12"/>
  <c r="BS32" i="12"/>
  <c r="BT36" i="12"/>
  <c r="BU37" i="12"/>
  <c r="BV37" i="12"/>
  <c r="BS58" i="12"/>
  <c r="BR41" i="12"/>
  <c r="BQ65" i="12"/>
  <c r="BQ57" i="12"/>
  <c r="BT57" i="12"/>
  <c r="BU41" i="12"/>
  <c r="BU68" i="12"/>
  <c r="BU60" i="12"/>
  <c r="BU52" i="12"/>
  <c r="BV74" i="12"/>
  <c r="BV66" i="12"/>
  <c r="BV58" i="12"/>
  <c r="BV50" i="12"/>
  <c r="AH188" i="6"/>
  <c r="AG188" i="6"/>
  <c r="AI188" i="6"/>
  <c r="E182" i="6"/>
  <c r="E185" i="6"/>
  <c r="M182" i="6"/>
  <c r="M185" i="6"/>
  <c r="AF182" i="6"/>
  <c r="BA185" i="6"/>
  <c r="AS191" i="6"/>
  <c r="AJ188" i="6"/>
  <c r="BC182" i="6"/>
  <c r="AP188" i="6"/>
  <c r="J186" i="6"/>
  <c r="S188" i="6"/>
  <c r="K188" i="6"/>
  <c r="AP182" i="6"/>
  <c r="BD184" i="6"/>
  <c r="L191" i="6"/>
  <c r="AH191" i="6"/>
  <c r="J182" i="6"/>
  <c r="L185" i="6"/>
  <c r="M191" i="6"/>
  <c r="Q184" i="6"/>
  <c r="Q190" i="6"/>
  <c r="R182" i="6"/>
  <c r="AF191" i="6"/>
  <c r="AK184" i="6"/>
  <c r="AJ185" i="6"/>
  <c r="AQ182" i="6"/>
  <c r="AQ186" i="6"/>
  <c r="AT185" i="6"/>
  <c r="BC191" i="6"/>
  <c r="BD190" i="6"/>
  <c r="J188" i="6"/>
  <c r="K186" i="6"/>
  <c r="Q188" i="6"/>
  <c r="Q186" i="6"/>
  <c r="R188" i="6"/>
  <c r="S184" i="6"/>
  <c r="AB188" i="6"/>
  <c r="AK188" i="6"/>
  <c r="AJ190" i="6"/>
  <c r="AT188" i="6"/>
  <c r="BC185" i="6"/>
  <c r="Z182" i="6"/>
  <c r="BA188" i="6"/>
  <c r="H190" i="6"/>
  <c r="AQ191" i="6"/>
  <c r="AT191" i="6"/>
  <c r="K182" i="6"/>
  <c r="R190" i="6"/>
  <c r="Z191" i="6"/>
  <c r="AA191" i="6"/>
  <c r="BA184" i="6"/>
  <c r="F185" i="6"/>
  <c r="F182" i="6"/>
  <c r="N182" i="6"/>
  <c r="H182" i="6"/>
  <c r="AC186" i="6"/>
  <c r="AC182" i="6"/>
  <c r="AG185" i="6"/>
  <c r="AI185" i="6"/>
  <c r="AI184" i="6"/>
  <c r="AJ184" i="6"/>
  <c r="AH182" i="6"/>
  <c r="F184" i="6"/>
  <c r="H184" i="6"/>
  <c r="E188" i="6"/>
  <c r="S185" i="6"/>
  <c r="AF190" i="6"/>
  <c r="AK185" i="6"/>
  <c r="F190" i="6"/>
  <c r="N185" i="6"/>
  <c r="AC184" i="6"/>
  <c r="AI182" i="6"/>
  <c r="AI186" i="6"/>
  <c r="Z190" i="6"/>
  <c r="L184" i="6"/>
  <c r="N191" i="6"/>
  <c r="AG191" i="6"/>
  <c r="AI191" i="6"/>
  <c r="AJ182" i="6"/>
  <c r="AP186" i="6"/>
  <c r="Q182" i="6"/>
  <c r="E184" i="6"/>
  <c r="M184" i="6"/>
  <c r="BC184" i="6"/>
  <c r="K185" i="6"/>
  <c r="BD185" i="6"/>
  <c r="L186" i="6"/>
  <c r="AF184" i="6"/>
  <c r="AK186" i="6"/>
  <c r="M188" i="6"/>
  <c r="AF188" i="6"/>
  <c r="BC188" i="6"/>
  <c r="R191" i="6"/>
  <c r="AJ191" i="6"/>
  <c r="BD191" i="6"/>
  <c r="BD182" i="6"/>
  <c r="N184" i="6"/>
  <c r="AB185" i="6"/>
  <c r="J185" i="6"/>
  <c r="E186" i="6"/>
  <c r="M186" i="6"/>
  <c r="AF185" i="6"/>
  <c r="F188" i="6"/>
  <c r="N188" i="6"/>
  <c r="M190" i="6"/>
  <c r="S190" i="6"/>
  <c r="AB191" i="6"/>
  <c r="AK190" i="6"/>
  <c r="BA190" i="6"/>
  <c r="AH184" i="6"/>
  <c r="AP184" i="6"/>
  <c r="AC185" i="6"/>
  <c r="R185" i="6"/>
  <c r="AH185" i="6"/>
  <c r="AP185" i="6"/>
  <c r="F186" i="6"/>
  <c r="N186" i="6"/>
  <c r="BA186" i="6"/>
  <c r="Z188" i="6"/>
  <c r="J190" i="6"/>
  <c r="S191" i="6"/>
  <c r="AC190" i="6"/>
  <c r="AK191" i="6"/>
  <c r="AP190" i="6"/>
  <c r="BA191" i="6"/>
  <c r="Z184" i="6"/>
  <c r="AQ184" i="6"/>
  <c r="Q185" i="6"/>
  <c r="H185" i="6"/>
  <c r="AQ185" i="6"/>
  <c r="Z186" i="6"/>
  <c r="AF186" i="6"/>
  <c r="H188" i="6"/>
  <c r="AA188" i="6"/>
  <c r="AQ188" i="6"/>
  <c r="J191" i="6"/>
  <c r="N190" i="6"/>
  <c r="AC191" i="6"/>
  <c r="AH190" i="6"/>
  <c r="BA182" i="6"/>
  <c r="J184" i="6"/>
  <c r="R184" i="6"/>
  <c r="H186" i="6"/>
  <c r="AS188" i="6"/>
  <c r="E190" i="6"/>
  <c r="K190" i="6"/>
  <c r="AK182" i="6"/>
  <c r="L182" i="6"/>
  <c r="K184" i="6"/>
  <c r="Z185" i="6"/>
  <c r="R186" i="6"/>
  <c r="K191" i="6"/>
  <c r="AI190" i="6"/>
  <c r="BC190" i="6"/>
  <c r="S182" i="6"/>
  <c r="BC186" i="6"/>
  <c r="L190" i="6"/>
  <c r="AJ186" i="6"/>
  <c r="BD186" i="6"/>
  <c r="L188" i="6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A61" i="9" a="1"/>
  <c r="A61" i="9" s="1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BC211" i="9"/>
  <c r="BD211" i="9"/>
  <c r="BE211" i="9"/>
  <c r="BF211" i="9"/>
  <c r="BG211" i="9"/>
  <c r="BH211" i="9"/>
  <c r="BI211" i="9"/>
  <c r="BJ211" i="9"/>
  <c r="BK211" i="9"/>
  <c r="BL211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BC212" i="9"/>
  <c r="BD212" i="9"/>
  <c r="BE212" i="9"/>
  <c r="BF212" i="9"/>
  <c r="BG212" i="9"/>
  <c r="BH212" i="9"/>
  <c r="BI212" i="9"/>
  <c r="BJ212" i="9"/>
  <c r="BK212" i="9"/>
  <c r="BL212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BC213" i="9"/>
  <c r="BD213" i="9"/>
  <c r="BE213" i="9"/>
  <c r="BF213" i="9"/>
  <c r="BG213" i="9"/>
  <c r="BH213" i="9"/>
  <c r="BI213" i="9"/>
  <c r="BJ213" i="9"/>
  <c r="BK213" i="9"/>
  <c r="BL213" i="9"/>
  <c r="B214" i="9"/>
  <c r="C214" i="9"/>
  <c r="D214" i="9"/>
  <c r="E214" i="9"/>
  <c r="F214" i="9"/>
  <c r="H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BC214" i="9"/>
  <c r="BD214" i="9"/>
  <c r="BE214" i="9"/>
  <c r="BF214" i="9"/>
  <c r="BG214" i="9"/>
  <c r="BH214" i="9"/>
  <c r="BI214" i="9"/>
  <c r="BJ214" i="9"/>
  <c r="BK214" i="9"/>
  <c r="BL214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BC215" i="9"/>
  <c r="BD215" i="9"/>
  <c r="BE215" i="9"/>
  <c r="BF215" i="9"/>
  <c r="BG215" i="9"/>
  <c r="BH215" i="9"/>
  <c r="BI215" i="9"/>
  <c r="BJ215" i="9"/>
  <c r="BK215" i="9"/>
  <c r="BL215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BC216" i="9"/>
  <c r="BD216" i="9"/>
  <c r="BE216" i="9"/>
  <c r="BF216" i="9"/>
  <c r="BG216" i="9"/>
  <c r="BH216" i="9"/>
  <c r="BI216" i="9"/>
  <c r="BJ216" i="9"/>
  <c r="BK216" i="9"/>
  <c r="BL216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BC217" i="9"/>
  <c r="BD217" i="9"/>
  <c r="BE217" i="9"/>
  <c r="BF217" i="9"/>
  <c r="BG217" i="9"/>
  <c r="BH217" i="9"/>
  <c r="BI217" i="9"/>
  <c r="BJ217" i="9"/>
  <c r="BK217" i="9"/>
  <c r="BL217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BC218" i="9"/>
  <c r="BD218" i="9"/>
  <c r="BE218" i="9"/>
  <c r="BF218" i="9"/>
  <c r="BG218" i="9"/>
  <c r="BH218" i="9"/>
  <c r="BI218" i="9"/>
  <c r="BJ218" i="9"/>
  <c r="BK218" i="9"/>
  <c r="BL218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61" i="8"/>
  <c r="C61" i="8"/>
  <c r="D61" i="8"/>
  <c r="E61" i="8"/>
  <c r="F61" i="8"/>
  <c r="F110" i="8" s="1"/>
  <c r="G61" i="8"/>
  <c r="H61" i="8"/>
  <c r="I61" i="8"/>
  <c r="J61" i="8"/>
  <c r="K61" i="8"/>
  <c r="L61" i="8"/>
  <c r="M61" i="8"/>
  <c r="N61" i="8"/>
  <c r="N110" i="8" s="1"/>
  <c r="O61" i="8"/>
  <c r="P61" i="8"/>
  <c r="Q61" i="8"/>
  <c r="R61" i="8"/>
  <c r="S61" i="8"/>
  <c r="T61" i="8"/>
  <c r="U61" i="8"/>
  <c r="V61" i="8"/>
  <c r="V110" i="8" s="1"/>
  <c r="W61" i="8"/>
  <c r="X61" i="8"/>
  <c r="Y61" i="8"/>
  <c r="Z61" i="8"/>
  <c r="AA61" i="8"/>
  <c r="AB61" i="8"/>
  <c r="AC61" i="8"/>
  <c r="AD61" i="8"/>
  <c r="AD110" i="8" s="1"/>
  <c r="AE61" i="8"/>
  <c r="AF61" i="8"/>
  <c r="AG61" i="8"/>
  <c r="AH61" i="8"/>
  <c r="AI61" i="8"/>
  <c r="AJ61" i="8"/>
  <c r="AK61" i="8"/>
  <c r="AL61" i="8"/>
  <c r="AL110" i="8" s="1"/>
  <c r="AM61" i="8"/>
  <c r="AN61" i="8"/>
  <c r="AO61" i="8"/>
  <c r="AP61" i="8"/>
  <c r="AQ61" i="8"/>
  <c r="AR61" i="8"/>
  <c r="AS61" i="8"/>
  <c r="AT61" i="8"/>
  <c r="AT110" i="8" s="1"/>
  <c r="AU61" i="8"/>
  <c r="AV61" i="8"/>
  <c r="AW61" i="8"/>
  <c r="AX61" i="8"/>
  <c r="AY61" i="8"/>
  <c r="AZ61" i="8"/>
  <c r="BA61" i="8"/>
  <c r="BB61" i="8"/>
  <c r="BB110" i="8" s="1"/>
  <c r="BC61" i="8"/>
  <c r="BD61" i="8"/>
  <c r="BE61" i="8"/>
  <c r="BF61" i="8"/>
  <c r="BG61" i="8"/>
  <c r="BH61" i="8"/>
  <c r="BI61" i="8"/>
  <c r="BJ61" i="8"/>
  <c r="BJ110" i="8" s="1"/>
  <c r="BK61" i="8"/>
  <c r="BL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63" i="8"/>
  <c r="C63" i="8"/>
  <c r="C110" i="8" s="1"/>
  <c r="D63" i="8"/>
  <c r="E63" i="8"/>
  <c r="F63" i="8"/>
  <c r="G63" i="8"/>
  <c r="H63" i="8"/>
  <c r="I63" i="8"/>
  <c r="J63" i="8"/>
  <c r="K63" i="8"/>
  <c r="K110" i="8" s="1"/>
  <c r="L63" i="8"/>
  <c r="M63" i="8"/>
  <c r="N63" i="8"/>
  <c r="O63" i="8"/>
  <c r="P63" i="8"/>
  <c r="Q63" i="8"/>
  <c r="R63" i="8"/>
  <c r="S63" i="8"/>
  <c r="S110" i="8" s="1"/>
  <c r="T63" i="8"/>
  <c r="U63" i="8"/>
  <c r="V63" i="8"/>
  <c r="W63" i="8"/>
  <c r="X63" i="8"/>
  <c r="Y63" i="8"/>
  <c r="Z63" i="8"/>
  <c r="AA63" i="8"/>
  <c r="AA110" i="8" s="1"/>
  <c r="AB63" i="8"/>
  <c r="AC63" i="8"/>
  <c r="AD63" i="8"/>
  <c r="AE63" i="8"/>
  <c r="AF63" i="8"/>
  <c r="AG63" i="8"/>
  <c r="AH63" i="8"/>
  <c r="AI63" i="8"/>
  <c r="AI110" i="8" s="1"/>
  <c r="AJ63" i="8"/>
  <c r="AK63" i="8"/>
  <c r="AL63" i="8"/>
  <c r="AM63" i="8"/>
  <c r="AN63" i="8"/>
  <c r="AO63" i="8"/>
  <c r="AP63" i="8"/>
  <c r="AQ63" i="8"/>
  <c r="AQ110" i="8" s="1"/>
  <c r="AR63" i="8"/>
  <c r="AS63" i="8"/>
  <c r="AT63" i="8"/>
  <c r="AU63" i="8"/>
  <c r="AV63" i="8"/>
  <c r="AW63" i="8"/>
  <c r="AX63" i="8"/>
  <c r="AY63" i="8"/>
  <c r="AY110" i="8" s="1"/>
  <c r="AZ63" i="8"/>
  <c r="BA63" i="8"/>
  <c r="BB63" i="8"/>
  <c r="BC63" i="8"/>
  <c r="BD63" i="8"/>
  <c r="BE63" i="8"/>
  <c r="BF63" i="8"/>
  <c r="BG63" i="8"/>
  <c r="BG110" i="8" s="1"/>
  <c r="BH63" i="8"/>
  <c r="BI63" i="8"/>
  <c r="BJ63" i="8"/>
  <c r="BK63" i="8"/>
  <c r="BL63" i="8"/>
  <c r="B64" i="8"/>
  <c r="C64" i="8"/>
  <c r="D64" i="8"/>
  <c r="D110" i="8" s="1"/>
  <c r="E64" i="8"/>
  <c r="F64" i="8"/>
  <c r="G64" i="8"/>
  <c r="H64" i="8"/>
  <c r="I64" i="8"/>
  <c r="J64" i="8"/>
  <c r="K64" i="8"/>
  <c r="L64" i="8"/>
  <c r="L110" i="8" s="1"/>
  <c r="M64" i="8"/>
  <c r="N64" i="8"/>
  <c r="O64" i="8"/>
  <c r="P64" i="8"/>
  <c r="Q64" i="8"/>
  <c r="R64" i="8"/>
  <c r="S64" i="8"/>
  <c r="T64" i="8"/>
  <c r="T110" i="8" s="1"/>
  <c r="U64" i="8"/>
  <c r="V64" i="8"/>
  <c r="W64" i="8"/>
  <c r="X64" i="8"/>
  <c r="Y64" i="8"/>
  <c r="Z64" i="8"/>
  <c r="AA64" i="8"/>
  <c r="AB64" i="8"/>
  <c r="AB110" i="8" s="1"/>
  <c r="AC64" i="8"/>
  <c r="AD64" i="8"/>
  <c r="AE64" i="8"/>
  <c r="AF64" i="8"/>
  <c r="AG64" i="8"/>
  <c r="AH64" i="8"/>
  <c r="AI64" i="8"/>
  <c r="AJ64" i="8"/>
  <c r="AJ110" i="8" s="1"/>
  <c r="AK64" i="8"/>
  <c r="AL64" i="8"/>
  <c r="AM64" i="8"/>
  <c r="AN64" i="8"/>
  <c r="AO64" i="8"/>
  <c r="AP64" i="8"/>
  <c r="AQ64" i="8"/>
  <c r="AR64" i="8"/>
  <c r="AR110" i="8" s="1"/>
  <c r="AS64" i="8"/>
  <c r="AT64" i="8"/>
  <c r="AU64" i="8"/>
  <c r="AV64" i="8"/>
  <c r="AW64" i="8"/>
  <c r="AX64" i="8"/>
  <c r="AY64" i="8"/>
  <c r="AZ64" i="8"/>
  <c r="AZ110" i="8" s="1"/>
  <c r="BA64" i="8"/>
  <c r="BB64" i="8"/>
  <c r="BC64" i="8"/>
  <c r="BD64" i="8"/>
  <c r="BE64" i="8"/>
  <c r="BF64" i="8"/>
  <c r="BG64" i="8"/>
  <c r="BH64" i="8"/>
  <c r="BH110" i="8" s="1"/>
  <c r="BI64" i="8"/>
  <c r="BJ64" i="8"/>
  <c r="BK64" i="8"/>
  <c r="BL64" i="8"/>
  <c r="B65" i="8"/>
  <c r="C65" i="8"/>
  <c r="D65" i="8"/>
  <c r="E65" i="8"/>
  <c r="E110" i="8" s="1"/>
  <c r="F65" i="8"/>
  <c r="G65" i="8"/>
  <c r="H65" i="8"/>
  <c r="I65" i="8"/>
  <c r="J65" i="8"/>
  <c r="K65" i="8"/>
  <c r="L65" i="8"/>
  <c r="M65" i="8"/>
  <c r="M110" i="8" s="1"/>
  <c r="N65" i="8"/>
  <c r="O65" i="8"/>
  <c r="P65" i="8"/>
  <c r="Q65" i="8"/>
  <c r="R65" i="8"/>
  <c r="S65" i="8"/>
  <c r="T65" i="8"/>
  <c r="U65" i="8"/>
  <c r="U110" i="8" s="1"/>
  <c r="V65" i="8"/>
  <c r="W65" i="8"/>
  <c r="X65" i="8"/>
  <c r="Y65" i="8"/>
  <c r="Z65" i="8"/>
  <c r="AA65" i="8"/>
  <c r="AB65" i="8"/>
  <c r="AC65" i="8"/>
  <c r="AC110" i="8" s="1"/>
  <c r="AD65" i="8"/>
  <c r="AE65" i="8"/>
  <c r="AF65" i="8"/>
  <c r="AG65" i="8"/>
  <c r="AH65" i="8"/>
  <c r="AI65" i="8"/>
  <c r="AJ65" i="8"/>
  <c r="AK65" i="8"/>
  <c r="AK110" i="8" s="1"/>
  <c r="AL65" i="8"/>
  <c r="AM65" i="8"/>
  <c r="AN65" i="8"/>
  <c r="AO65" i="8"/>
  <c r="AP65" i="8"/>
  <c r="AQ65" i="8"/>
  <c r="AR65" i="8"/>
  <c r="AS65" i="8"/>
  <c r="AS110" i="8" s="1"/>
  <c r="AT65" i="8"/>
  <c r="AU65" i="8"/>
  <c r="AV65" i="8"/>
  <c r="AW65" i="8"/>
  <c r="AX65" i="8"/>
  <c r="AY65" i="8"/>
  <c r="AZ65" i="8"/>
  <c r="BA65" i="8"/>
  <c r="BA110" i="8" s="1"/>
  <c r="BB65" i="8"/>
  <c r="BC65" i="8"/>
  <c r="BD65" i="8"/>
  <c r="BE65" i="8"/>
  <c r="BF65" i="8"/>
  <c r="BG65" i="8"/>
  <c r="BH65" i="8"/>
  <c r="BI65" i="8"/>
  <c r="BI110" i="8" s="1"/>
  <c r="BJ65" i="8"/>
  <c r="BK65" i="8"/>
  <c r="BL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78" i="8"/>
  <c r="B128" i="8" s="1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86" i="8"/>
  <c r="B136" i="8" s="1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94" i="8"/>
  <c r="B144" i="8" s="1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102" i="8"/>
  <c r="B152" i="8" s="1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107" i="8"/>
  <c r="C107" i="8"/>
  <c r="D107" i="8"/>
  <c r="E107" i="8"/>
  <c r="F107" i="8"/>
  <c r="G107" i="8"/>
  <c r="G110" i="8" s="1"/>
  <c r="H107" i="8"/>
  <c r="I107" i="8"/>
  <c r="J107" i="8"/>
  <c r="K107" i="8"/>
  <c r="L107" i="8"/>
  <c r="M107" i="8"/>
  <c r="N107" i="8"/>
  <c r="O107" i="8"/>
  <c r="O110" i="8" s="1"/>
  <c r="P107" i="8"/>
  <c r="Q107" i="8"/>
  <c r="R107" i="8"/>
  <c r="S107" i="8"/>
  <c r="T107" i="8"/>
  <c r="U107" i="8"/>
  <c r="V107" i="8"/>
  <c r="W107" i="8"/>
  <c r="W110" i="8" s="1"/>
  <c r="X107" i="8"/>
  <c r="Y107" i="8"/>
  <c r="Z107" i="8"/>
  <c r="AA107" i="8"/>
  <c r="AB107" i="8"/>
  <c r="AC107" i="8"/>
  <c r="AD107" i="8"/>
  <c r="AE107" i="8"/>
  <c r="AE110" i="8" s="1"/>
  <c r="AF107" i="8"/>
  <c r="AG107" i="8"/>
  <c r="AH107" i="8"/>
  <c r="AI107" i="8"/>
  <c r="AJ107" i="8"/>
  <c r="AK107" i="8"/>
  <c r="AL107" i="8"/>
  <c r="AM107" i="8"/>
  <c r="AM110" i="8" s="1"/>
  <c r="AN107" i="8"/>
  <c r="AO107" i="8"/>
  <c r="AP107" i="8"/>
  <c r="AQ107" i="8"/>
  <c r="AR107" i="8"/>
  <c r="AS107" i="8"/>
  <c r="AT107" i="8"/>
  <c r="AU107" i="8"/>
  <c r="AU110" i="8" s="1"/>
  <c r="AV107" i="8"/>
  <c r="AW107" i="8"/>
  <c r="AX107" i="8"/>
  <c r="AY107" i="8"/>
  <c r="AZ107" i="8"/>
  <c r="BA107" i="8"/>
  <c r="BB107" i="8"/>
  <c r="BC107" i="8"/>
  <c r="BC110" i="8" s="1"/>
  <c r="BD107" i="8"/>
  <c r="BE107" i="8"/>
  <c r="BF107" i="8"/>
  <c r="BG107" i="8"/>
  <c r="BH107" i="8"/>
  <c r="BI107" i="8"/>
  <c r="BJ107" i="8"/>
  <c r="BK107" i="8"/>
  <c r="BK110" i="8" s="1"/>
  <c r="BL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110" i="8"/>
  <c r="B160" i="8" s="1"/>
  <c r="H110" i="8"/>
  <c r="I110" i="8"/>
  <c r="J110" i="8"/>
  <c r="P110" i="8"/>
  <c r="Q110" i="8"/>
  <c r="R110" i="8"/>
  <c r="X110" i="8"/>
  <c r="Y110" i="8"/>
  <c r="Z110" i="8"/>
  <c r="AF110" i="8"/>
  <c r="AG110" i="8"/>
  <c r="AH110" i="8"/>
  <c r="AN110" i="8"/>
  <c r="AO110" i="8"/>
  <c r="AP110" i="8"/>
  <c r="AV110" i="8"/>
  <c r="AW110" i="8"/>
  <c r="AX110" i="8"/>
  <c r="BD110" i="8"/>
  <c r="BE110" i="8"/>
  <c r="BF110" i="8"/>
  <c r="BL110" i="8"/>
  <c r="B115" i="8"/>
  <c r="B191" i="8" s="1"/>
  <c r="B116" i="8"/>
  <c r="B117" i="8"/>
  <c r="B118" i="8"/>
  <c r="B119" i="8"/>
  <c r="B120" i="8"/>
  <c r="B121" i="8"/>
  <c r="B122" i="8"/>
  <c r="B123" i="8"/>
  <c r="B124" i="8"/>
  <c r="B125" i="8"/>
  <c r="B126" i="8"/>
  <c r="B127" i="8"/>
  <c r="B129" i="8"/>
  <c r="B130" i="8"/>
  <c r="B131" i="8"/>
  <c r="B132" i="8"/>
  <c r="B133" i="8"/>
  <c r="B134" i="8"/>
  <c r="B135" i="8"/>
  <c r="B137" i="8"/>
  <c r="B138" i="8"/>
  <c r="H189" i="8" s="1"/>
  <c r="B139" i="8"/>
  <c r="B140" i="8"/>
  <c r="B141" i="8"/>
  <c r="B142" i="8"/>
  <c r="B143" i="8"/>
  <c r="B145" i="8"/>
  <c r="B146" i="8"/>
  <c r="B147" i="8"/>
  <c r="B148" i="8"/>
  <c r="B149" i="8"/>
  <c r="B150" i="8"/>
  <c r="B151" i="8"/>
  <c r="B153" i="8"/>
  <c r="B154" i="8"/>
  <c r="B155" i="8"/>
  <c r="B156" i="8"/>
  <c r="B157" i="8"/>
  <c r="B158" i="8"/>
  <c r="B159" i="8"/>
  <c r="B161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AR188" i="8"/>
  <c r="AS188" i="8"/>
  <c r="AT188" i="8"/>
  <c r="AU188" i="8"/>
  <c r="AV188" i="8"/>
  <c r="AW188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C189" i="8"/>
  <c r="D189" i="8"/>
  <c r="E189" i="8"/>
  <c r="K189" i="8"/>
  <c r="L189" i="8"/>
  <c r="M189" i="8"/>
  <c r="S189" i="8"/>
  <c r="T189" i="8"/>
  <c r="U189" i="8"/>
  <c r="AA189" i="8"/>
  <c r="AB189" i="8"/>
  <c r="AC189" i="8"/>
  <c r="AI189" i="8"/>
  <c r="AJ189" i="8"/>
  <c r="AK189" i="8"/>
  <c r="AQ189" i="8"/>
  <c r="AR189" i="8"/>
  <c r="AS189" i="8"/>
  <c r="AY189" i="8"/>
  <c r="AZ189" i="8"/>
  <c r="BA189" i="8"/>
  <c r="BG189" i="8"/>
  <c r="BH189" i="8"/>
  <c r="BI189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AR190" i="8"/>
  <c r="AS190" i="8"/>
  <c r="AT190" i="8"/>
  <c r="AU190" i="8"/>
  <c r="AV190" i="8"/>
  <c r="AW190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R191" i="8"/>
  <c r="AS191" i="8"/>
  <c r="AT191" i="8"/>
  <c r="AU191" i="8"/>
  <c r="AV191" i="8"/>
  <c r="AW191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R192" i="8"/>
  <c r="AS192" i="8"/>
  <c r="AT192" i="8"/>
  <c r="AU192" i="8"/>
  <c r="AV192" i="8"/>
  <c r="AW192" i="8"/>
  <c r="AX192" i="8"/>
  <c r="AY192" i="8"/>
  <c r="AZ192" i="8"/>
  <c r="BA192" i="8"/>
  <c r="BB192" i="8"/>
  <c r="BC192" i="8"/>
  <c r="BD192" i="8"/>
  <c r="BE192" i="8"/>
  <c r="BF192" i="8"/>
  <c r="BG192" i="8"/>
  <c r="BI192" i="8"/>
  <c r="BJ192" i="8"/>
  <c r="BK192" i="8"/>
  <c r="BL192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R193" i="8"/>
  <c r="AS193" i="8"/>
  <c r="AT193" i="8"/>
  <c r="AU193" i="8"/>
  <c r="AV193" i="8"/>
  <c r="AW193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AR194" i="8"/>
  <c r="AS194" i="8"/>
  <c r="AT194" i="8"/>
  <c r="AU194" i="8"/>
  <c r="AV194" i="8"/>
  <c r="AW194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R195" i="8"/>
  <c r="AS195" i="8"/>
  <c r="AT195" i="8"/>
  <c r="AU195" i="8"/>
  <c r="AV195" i="8"/>
  <c r="AW195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C54" i="7"/>
  <c r="D54" i="7"/>
  <c r="E54" i="7"/>
  <c r="F54" i="7"/>
  <c r="G54" i="7"/>
  <c r="H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D54" i="7"/>
  <c r="BE54" i="7"/>
  <c r="BF54" i="7"/>
  <c r="BG54" i="7"/>
  <c r="BH54" i="7"/>
  <c r="BI54" i="7"/>
  <c r="BJ54" i="7"/>
  <c r="BK54" i="7"/>
  <c r="BL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Q109" i="7" s="1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O109" i="7" s="1"/>
  <c r="AP60" i="7"/>
  <c r="AQ60" i="7"/>
  <c r="AR60" i="7"/>
  <c r="AS60" i="7"/>
  <c r="AT60" i="7"/>
  <c r="AU60" i="7"/>
  <c r="AV60" i="7"/>
  <c r="AW60" i="7"/>
  <c r="AW109" i="7" s="1"/>
  <c r="AX60" i="7"/>
  <c r="AY60" i="7"/>
  <c r="AZ60" i="7"/>
  <c r="BA60" i="7"/>
  <c r="BB60" i="7"/>
  <c r="BC60" i="7"/>
  <c r="BD60" i="7"/>
  <c r="BE60" i="7"/>
  <c r="BE109" i="7" s="1"/>
  <c r="BF60" i="7"/>
  <c r="BG60" i="7"/>
  <c r="BH60" i="7"/>
  <c r="BI60" i="7"/>
  <c r="BJ60" i="7"/>
  <c r="BK60" i="7"/>
  <c r="BL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65" i="7"/>
  <c r="C65" i="7"/>
  <c r="D65" i="7"/>
  <c r="E65" i="7"/>
  <c r="F65" i="7"/>
  <c r="G65" i="7"/>
  <c r="H65" i="7"/>
  <c r="I65" i="7"/>
  <c r="I109" i="7" s="1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Y109" i="7" s="1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AG109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F299" i="7"/>
  <c r="Z299" i="7"/>
  <c r="AO299" i="7"/>
  <c r="BG299" i="7"/>
  <c r="F300" i="7"/>
  <c r="Z300" i="7"/>
  <c r="AO300" i="7"/>
  <c r="BG300" i="7"/>
  <c r="F301" i="7"/>
  <c r="Z301" i="7"/>
  <c r="AO301" i="7"/>
  <c r="BG301" i="7"/>
  <c r="BR301" i="7"/>
  <c r="F302" i="7"/>
  <c r="Z302" i="7"/>
  <c r="AO302" i="7"/>
  <c r="BG302" i="7"/>
  <c r="BR302" i="7"/>
  <c r="F303" i="7"/>
  <c r="Z303" i="7"/>
  <c r="AO303" i="7"/>
  <c r="BG303" i="7"/>
  <c r="BR303" i="7"/>
  <c r="F304" i="7"/>
  <c r="Z304" i="7"/>
  <c r="AO304" i="7"/>
  <c r="BG304" i="7"/>
  <c r="BR304" i="7"/>
  <c r="F305" i="7"/>
  <c r="Z305" i="7"/>
  <c r="AO305" i="7"/>
  <c r="BG305" i="7"/>
  <c r="BR305" i="7"/>
  <c r="F306" i="7"/>
  <c r="Z306" i="7"/>
  <c r="AO306" i="7"/>
  <c r="BG306" i="7"/>
  <c r="BR306" i="7"/>
  <c r="F307" i="7"/>
  <c r="Z307" i="7"/>
  <c r="AO307" i="7"/>
  <c r="BG307" i="7"/>
  <c r="BR307" i="7"/>
  <c r="F308" i="7"/>
  <c r="Z308" i="7"/>
  <c r="AO308" i="7"/>
  <c r="BG308" i="7"/>
  <c r="BR308" i="7"/>
  <c r="F309" i="7"/>
  <c r="Z309" i="7"/>
  <c r="AO309" i="7"/>
  <c r="BG309" i="7"/>
  <c r="BR309" i="7"/>
  <c r="F310" i="7"/>
  <c r="Z310" i="7"/>
  <c r="AO310" i="7"/>
  <c r="BG310" i="7"/>
  <c r="BR310" i="7"/>
  <c r="F311" i="7"/>
  <c r="Z311" i="7"/>
  <c r="AO311" i="7"/>
  <c r="BG311" i="7"/>
  <c r="BR311" i="7"/>
  <c r="F312" i="7"/>
  <c r="Z312" i="7"/>
  <c r="AO312" i="7"/>
  <c r="BG312" i="7"/>
  <c r="BR312" i="7"/>
  <c r="F313" i="7"/>
  <c r="Z313" i="7"/>
  <c r="AO313" i="7"/>
  <c r="BG313" i="7"/>
  <c r="BR313" i="7"/>
  <c r="F314" i="7"/>
  <c r="Z314" i="7"/>
  <c r="AO314" i="7"/>
  <c r="BG314" i="7"/>
  <c r="BR314" i="7"/>
  <c r="F315" i="7"/>
  <c r="Z315" i="7"/>
  <c r="AO315" i="7"/>
  <c r="BG315" i="7"/>
  <c r="BR315" i="7"/>
  <c r="F316" i="7"/>
  <c r="Z316" i="7"/>
  <c r="AO316" i="7"/>
  <c r="BG316" i="7"/>
  <c r="BR316" i="7"/>
  <c r="F317" i="7"/>
  <c r="Z317" i="7"/>
  <c r="AO317" i="7"/>
  <c r="BG317" i="7"/>
  <c r="BR317" i="7"/>
  <c r="F318" i="7"/>
  <c r="Z318" i="7"/>
  <c r="AO318" i="7"/>
  <c r="BG318" i="7"/>
  <c r="BR318" i="7"/>
  <c r="F319" i="7"/>
  <c r="Z319" i="7"/>
  <c r="AO319" i="7"/>
  <c r="BG319" i="7"/>
  <c r="BR319" i="7"/>
  <c r="F320" i="7"/>
  <c r="Z320" i="7"/>
  <c r="AO320" i="7"/>
  <c r="BG320" i="7"/>
  <c r="BR320" i="7"/>
  <c r="F321" i="7"/>
  <c r="Z321" i="7"/>
  <c r="AO321" i="7"/>
  <c r="BG321" i="7"/>
  <c r="BR321" i="7"/>
  <c r="F322" i="7"/>
  <c r="Z322" i="7"/>
  <c r="AO322" i="7"/>
  <c r="BG322" i="7"/>
  <c r="BR322" i="7"/>
  <c r="F323" i="7"/>
  <c r="Z323" i="7"/>
  <c r="AO323" i="7"/>
  <c r="BG323" i="7"/>
  <c r="BR323" i="7"/>
  <c r="F324" i="7"/>
  <c r="Z324" i="7"/>
  <c r="AO324" i="7"/>
  <c r="BG324" i="7"/>
  <c r="BR324" i="7"/>
  <c r="F325" i="7"/>
  <c r="Z325" i="7"/>
  <c r="AO325" i="7"/>
  <c r="BG325" i="7"/>
  <c r="BR325" i="7"/>
  <c r="F326" i="7"/>
  <c r="Z326" i="7"/>
  <c r="AO326" i="7"/>
  <c r="BG326" i="7"/>
  <c r="BR326" i="7"/>
  <c r="F327" i="7"/>
  <c r="Z327" i="7"/>
  <c r="AO327" i="7"/>
  <c r="BG327" i="7"/>
  <c r="BR327" i="7"/>
  <c r="F328" i="7"/>
  <c r="Z328" i="7"/>
  <c r="AO328" i="7"/>
  <c r="BG328" i="7"/>
  <c r="BR328" i="7"/>
  <c r="F329" i="7"/>
  <c r="Z329" i="7"/>
  <c r="AO329" i="7"/>
  <c r="BG329" i="7"/>
  <c r="BR329" i="7"/>
  <c r="F330" i="7"/>
  <c r="Z330" i="7"/>
  <c r="AO330" i="7"/>
  <c r="BG330" i="7"/>
  <c r="BR330" i="7"/>
  <c r="F331" i="7"/>
  <c r="Z331" i="7"/>
  <c r="AO331" i="7"/>
  <c r="BG331" i="7"/>
  <c r="BR331" i="7"/>
  <c r="F332" i="7"/>
  <c r="Z332" i="7"/>
  <c r="AO332" i="7"/>
  <c r="BG332" i="7"/>
  <c r="BR332" i="7"/>
  <c r="F333" i="7"/>
  <c r="Z333" i="7"/>
  <c r="AO333" i="7"/>
  <c r="BG333" i="7"/>
  <c r="BR333" i="7"/>
  <c r="F334" i="7"/>
  <c r="Z334" i="7"/>
  <c r="AO334" i="7"/>
  <c r="BG334" i="7"/>
  <c r="BR334" i="7"/>
  <c r="F335" i="7"/>
  <c r="Z335" i="7"/>
  <c r="AO335" i="7"/>
  <c r="BG335" i="7"/>
  <c r="BR335" i="7"/>
  <c r="F336" i="7"/>
  <c r="Z336" i="7"/>
  <c r="AO336" i="7"/>
  <c r="BG336" i="7"/>
  <c r="BR336" i="7"/>
  <c r="F337" i="7"/>
  <c r="Z337" i="7"/>
  <c r="AO337" i="7"/>
  <c r="BG337" i="7"/>
  <c r="BR337" i="7"/>
  <c r="F338" i="7"/>
  <c r="Z338" i="7"/>
  <c r="AO338" i="7"/>
  <c r="BG338" i="7"/>
  <c r="BR338" i="7"/>
  <c r="F339" i="7"/>
  <c r="Z339" i="7"/>
  <c r="AO339" i="7"/>
  <c r="BG339" i="7"/>
  <c r="BR339" i="7"/>
  <c r="F340" i="7"/>
  <c r="Z340" i="7"/>
  <c r="AO340" i="7"/>
  <c r="BG340" i="7"/>
  <c r="BR340" i="7"/>
  <c r="F341" i="7"/>
  <c r="Z341" i="7"/>
  <c r="AO341" i="7"/>
  <c r="BG341" i="7"/>
  <c r="BR341" i="7"/>
  <c r="F342" i="7"/>
  <c r="Z342" i="7"/>
  <c r="AO342" i="7"/>
  <c r="BG342" i="7"/>
  <c r="BR342" i="7"/>
  <c r="F343" i="7"/>
  <c r="Z343" i="7"/>
  <c r="AO343" i="7"/>
  <c r="BG343" i="7"/>
  <c r="BR343" i="7"/>
  <c r="F344" i="7"/>
  <c r="Z344" i="7"/>
  <c r="AO344" i="7"/>
  <c r="BG344" i="7"/>
  <c r="BR344" i="7"/>
  <c r="F345" i="7"/>
  <c r="Z345" i="7"/>
  <c r="AO345" i="7"/>
  <c r="BR345" i="7"/>
  <c r="F346" i="7"/>
  <c r="Z346" i="7"/>
  <c r="AO346" i="7"/>
  <c r="BR346" i="7"/>
  <c r="F347" i="7"/>
  <c r="Z347" i="7"/>
  <c r="AO347" i="7"/>
  <c r="BR347" i="7"/>
  <c r="F349" i="7"/>
  <c r="Z349" i="7"/>
  <c r="AO349" i="7"/>
  <c r="BG349" i="7"/>
  <c r="BR349" i="7"/>
  <c r="F350" i="7"/>
  <c r="Z350" i="7"/>
  <c r="AO350" i="7"/>
  <c r="BG350" i="7"/>
  <c r="BR350" i="7"/>
  <c r="F351" i="7"/>
  <c r="Z351" i="7"/>
  <c r="AO351" i="7"/>
  <c r="BG351" i="7"/>
  <c r="BR351" i="7"/>
  <c r="F352" i="7"/>
  <c r="Z352" i="7"/>
  <c r="AO352" i="7"/>
  <c r="BG352" i="7"/>
  <c r="BR352" i="7"/>
  <c r="F353" i="7"/>
  <c r="Z353" i="7"/>
  <c r="AO353" i="7"/>
  <c r="BG353" i="7"/>
  <c r="BR353" i="7"/>
  <c r="F354" i="7"/>
  <c r="Z354" i="7"/>
  <c r="AO354" i="7"/>
  <c r="BG354" i="7"/>
  <c r="BR354" i="7"/>
  <c r="F355" i="7"/>
  <c r="Z355" i="7"/>
  <c r="AO355" i="7"/>
  <c r="BG355" i="7"/>
  <c r="BR355" i="7"/>
  <c r="F356" i="7"/>
  <c r="R356" i="7"/>
  <c r="S356" i="7"/>
  <c r="T356" i="7"/>
  <c r="U356" i="7"/>
  <c r="V356" i="7"/>
  <c r="W356" i="7"/>
  <c r="X356" i="7"/>
  <c r="Y356" i="7"/>
  <c r="AA356" i="7"/>
  <c r="AB356" i="7"/>
  <c r="AC356" i="7"/>
  <c r="AD356" i="7"/>
  <c r="AE356" i="7"/>
  <c r="AF356" i="7"/>
  <c r="AO356" i="7"/>
  <c r="BG356" i="7"/>
  <c r="BR356" i="7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109" i="6"/>
  <c r="D109" i="6"/>
  <c r="G109" i="6"/>
  <c r="P109" i="6"/>
  <c r="T109" i="6"/>
  <c r="V109" i="6"/>
  <c r="W109" i="6"/>
  <c r="X109" i="6"/>
  <c r="AD109" i="6"/>
  <c r="AE109" i="6"/>
  <c r="AL109" i="6"/>
  <c r="AO109" i="6"/>
  <c r="AR109" i="6"/>
  <c r="AT109" i="6"/>
  <c r="AU109" i="6"/>
  <c r="AV109" i="6"/>
  <c r="AW109" i="6"/>
  <c r="AX109" i="6"/>
  <c r="AY109" i="6"/>
  <c r="AZ109" i="6"/>
  <c r="BE109" i="6"/>
  <c r="BF109" i="6"/>
  <c r="BG109" i="6"/>
  <c r="BH109" i="6"/>
  <c r="BI109" i="6"/>
  <c r="BJ109" i="6"/>
  <c r="BL109" i="6"/>
  <c r="B110" i="6"/>
  <c r="D110" i="6"/>
  <c r="G110" i="6"/>
  <c r="P110" i="6"/>
  <c r="T110" i="6"/>
  <c r="V110" i="6"/>
  <c r="X110" i="6"/>
  <c r="AD110" i="6"/>
  <c r="AE110" i="6"/>
  <c r="AL110" i="6"/>
  <c r="AO110" i="6"/>
  <c r="AR110" i="6"/>
  <c r="AU110" i="6"/>
  <c r="AV110" i="6"/>
  <c r="AW110" i="6"/>
  <c r="AX110" i="6"/>
  <c r="AY110" i="6"/>
  <c r="AZ110" i="6"/>
  <c r="BB110" i="6"/>
  <c r="BE110" i="6"/>
  <c r="BF110" i="6"/>
  <c r="BG110" i="6"/>
  <c r="BH110" i="6"/>
  <c r="BI110" i="6"/>
  <c r="BJ110" i="6"/>
  <c r="BL110" i="6"/>
  <c r="B111" i="6"/>
  <c r="D111" i="6"/>
  <c r="G111" i="6"/>
  <c r="P111" i="6"/>
  <c r="T111" i="6"/>
  <c r="V111" i="6"/>
  <c r="X111" i="6"/>
  <c r="AD111" i="6"/>
  <c r="AE111" i="6"/>
  <c r="AL111" i="6"/>
  <c r="AN111" i="6"/>
  <c r="AO111" i="6"/>
  <c r="AR111" i="6"/>
  <c r="AU111" i="6"/>
  <c r="AV111" i="6"/>
  <c r="AW111" i="6"/>
  <c r="AX111" i="6"/>
  <c r="AY111" i="6"/>
  <c r="AZ111" i="6"/>
  <c r="BB111" i="6"/>
  <c r="BE111" i="6"/>
  <c r="BF111" i="6"/>
  <c r="BG111" i="6"/>
  <c r="BH111" i="6"/>
  <c r="BI111" i="6"/>
  <c r="BJ111" i="6"/>
  <c r="BL111" i="6"/>
  <c r="B112" i="6"/>
  <c r="D112" i="6"/>
  <c r="G112" i="6"/>
  <c r="P112" i="6"/>
  <c r="T112" i="6"/>
  <c r="V112" i="6"/>
  <c r="X112" i="6"/>
  <c r="AD112" i="6"/>
  <c r="AE112" i="6"/>
  <c r="AL112" i="6"/>
  <c r="AN112" i="6"/>
  <c r="AO112" i="6"/>
  <c r="AR112" i="6"/>
  <c r="AU112" i="6"/>
  <c r="AV112" i="6"/>
  <c r="AW112" i="6"/>
  <c r="AX112" i="6"/>
  <c r="AY112" i="6"/>
  <c r="AZ112" i="6"/>
  <c r="BB112" i="6"/>
  <c r="BE112" i="6"/>
  <c r="BF112" i="6"/>
  <c r="BG112" i="6"/>
  <c r="BH112" i="6"/>
  <c r="BI112" i="6"/>
  <c r="BJ112" i="6"/>
  <c r="BL112" i="6"/>
  <c r="B113" i="6"/>
  <c r="D113" i="6"/>
  <c r="G113" i="6"/>
  <c r="P113" i="6"/>
  <c r="T113" i="6"/>
  <c r="V113" i="6"/>
  <c r="X113" i="6"/>
  <c r="Y113" i="6"/>
  <c r="AD113" i="6"/>
  <c r="AE113" i="6"/>
  <c r="AL113" i="6"/>
  <c r="AN113" i="6"/>
  <c r="AO113" i="6"/>
  <c r="AR113" i="6"/>
  <c r="AU113" i="6"/>
  <c r="AV113" i="6"/>
  <c r="AW113" i="6"/>
  <c r="AX113" i="6"/>
  <c r="AY113" i="6"/>
  <c r="AZ113" i="6"/>
  <c r="BB113" i="6"/>
  <c r="BE113" i="6"/>
  <c r="BF113" i="6"/>
  <c r="BG113" i="6"/>
  <c r="BH113" i="6"/>
  <c r="BI113" i="6"/>
  <c r="BJ113" i="6"/>
  <c r="BL113" i="6"/>
  <c r="B114" i="6"/>
  <c r="D114" i="6"/>
  <c r="G114" i="6"/>
  <c r="P114" i="6"/>
  <c r="T114" i="6"/>
  <c r="V114" i="6"/>
  <c r="X114" i="6"/>
  <c r="Y114" i="6"/>
  <c r="AD114" i="6"/>
  <c r="AE114" i="6"/>
  <c r="AL114" i="6"/>
  <c r="AN114" i="6"/>
  <c r="AO114" i="6"/>
  <c r="AR114" i="6"/>
  <c r="AU114" i="6"/>
  <c r="AV114" i="6"/>
  <c r="AW114" i="6"/>
  <c r="AX114" i="6"/>
  <c r="AY114" i="6"/>
  <c r="AZ114" i="6"/>
  <c r="BB114" i="6"/>
  <c r="BE114" i="6"/>
  <c r="BF114" i="6"/>
  <c r="BG114" i="6"/>
  <c r="BH114" i="6"/>
  <c r="BI114" i="6"/>
  <c r="BJ114" i="6"/>
  <c r="BL114" i="6"/>
  <c r="B115" i="6"/>
  <c r="D115" i="6"/>
  <c r="G115" i="6"/>
  <c r="P115" i="6"/>
  <c r="T115" i="6"/>
  <c r="V115" i="6"/>
  <c r="X115" i="6"/>
  <c r="Y115" i="6"/>
  <c r="AD115" i="6"/>
  <c r="AE115" i="6"/>
  <c r="AL115" i="6"/>
  <c r="AN115" i="6"/>
  <c r="AO115" i="6"/>
  <c r="AR115" i="6"/>
  <c r="AU115" i="6"/>
  <c r="AV115" i="6"/>
  <c r="AW115" i="6"/>
  <c r="AX115" i="6"/>
  <c r="AY115" i="6"/>
  <c r="AZ115" i="6"/>
  <c r="BB115" i="6"/>
  <c r="BE115" i="6"/>
  <c r="BF115" i="6"/>
  <c r="BG115" i="6"/>
  <c r="BH115" i="6"/>
  <c r="BI115" i="6"/>
  <c r="BJ115" i="6"/>
  <c r="BL115" i="6"/>
  <c r="B116" i="6"/>
  <c r="C116" i="6"/>
  <c r="D116" i="6"/>
  <c r="G116" i="6"/>
  <c r="P116" i="6"/>
  <c r="T116" i="6"/>
  <c r="V116" i="6"/>
  <c r="X116" i="6"/>
  <c r="Y116" i="6"/>
  <c r="AD116" i="6"/>
  <c r="AE116" i="6"/>
  <c r="AL116" i="6"/>
  <c r="AN116" i="6"/>
  <c r="AO116" i="6"/>
  <c r="AR116" i="6"/>
  <c r="AU116" i="6"/>
  <c r="AV116" i="6"/>
  <c r="AW116" i="6"/>
  <c r="AX116" i="6"/>
  <c r="AY116" i="6"/>
  <c r="AZ116" i="6"/>
  <c r="BB116" i="6"/>
  <c r="BE116" i="6"/>
  <c r="BF116" i="6"/>
  <c r="BG116" i="6"/>
  <c r="BH116" i="6"/>
  <c r="BI116" i="6"/>
  <c r="BJ116" i="6"/>
  <c r="BL116" i="6"/>
  <c r="B117" i="6"/>
  <c r="C117" i="6"/>
  <c r="D117" i="6"/>
  <c r="G117" i="6"/>
  <c r="P117" i="6"/>
  <c r="T117" i="6"/>
  <c r="V117" i="6"/>
  <c r="X117" i="6"/>
  <c r="Y117" i="6"/>
  <c r="AD117" i="6"/>
  <c r="AE117" i="6"/>
  <c r="AL117" i="6"/>
  <c r="AN117" i="6"/>
  <c r="AO117" i="6"/>
  <c r="AR117" i="6"/>
  <c r="AU117" i="6"/>
  <c r="AV117" i="6"/>
  <c r="AW117" i="6"/>
  <c r="AX117" i="6"/>
  <c r="AY117" i="6"/>
  <c r="AZ117" i="6"/>
  <c r="BB117" i="6"/>
  <c r="BE117" i="6"/>
  <c r="BF117" i="6"/>
  <c r="BG117" i="6"/>
  <c r="BH117" i="6"/>
  <c r="BI117" i="6"/>
  <c r="BJ117" i="6"/>
  <c r="BL117" i="6"/>
  <c r="B118" i="6"/>
  <c r="C118" i="6"/>
  <c r="D118" i="6"/>
  <c r="G118" i="6"/>
  <c r="P118" i="6"/>
  <c r="T118" i="6"/>
  <c r="V118" i="6"/>
  <c r="X118" i="6"/>
  <c r="Y118" i="6"/>
  <c r="AD118" i="6"/>
  <c r="AE118" i="6"/>
  <c r="AL118" i="6"/>
  <c r="AN118" i="6"/>
  <c r="AO118" i="6"/>
  <c r="AR118" i="6"/>
  <c r="AT189" i="6"/>
  <c r="AU118" i="6"/>
  <c r="AV118" i="6"/>
  <c r="AW118" i="6"/>
  <c r="AX118" i="6"/>
  <c r="AY118" i="6"/>
  <c r="AZ118" i="6"/>
  <c r="BB118" i="6"/>
  <c r="BE118" i="6"/>
  <c r="BF118" i="6"/>
  <c r="BG118" i="6"/>
  <c r="BH118" i="6"/>
  <c r="BI118" i="6"/>
  <c r="BJ118" i="6"/>
  <c r="BL118" i="6"/>
  <c r="B119" i="6"/>
  <c r="C119" i="6"/>
  <c r="D119" i="6"/>
  <c r="G119" i="6"/>
  <c r="P119" i="6"/>
  <c r="R187" i="6"/>
  <c r="T119" i="6"/>
  <c r="V119" i="6"/>
  <c r="X119" i="6"/>
  <c r="Y119" i="6"/>
  <c r="AD119" i="6"/>
  <c r="AE119" i="6"/>
  <c r="AG119" i="6"/>
  <c r="AG190" i="6" s="1"/>
  <c r="AH187" i="6"/>
  <c r="AL119" i="6"/>
  <c r="AN119" i="6"/>
  <c r="AO119" i="6"/>
  <c r="AR119" i="6"/>
  <c r="AU119" i="6"/>
  <c r="AV119" i="6"/>
  <c r="AW119" i="6"/>
  <c r="AX119" i="6"/>
  <c r="AY119" i="6"/>
  <c r="AZ119" i="6"/>
  <c r="BB119" i="6"/>
  <c r="BE119" i="6"/>
  <c r="BF119" i="6"/>
  <c r="BG119" i="6"/>
  <c r="BH119" i="6"/>
  <c r="BI119" i="6"/>
  <c r="BJ119" i="6"/>
  <c r="BL119" i="6"/>
  <c r="B120" i="6"/>
  <c r="C120" i="6"/>
  <c r="D120" i="6"/>
  <c r="G120" i="6"/>
  <c r="I120" i="6"/>
  <c r="P120" i="6"/>
  <c r="T120" i="6"/>
  <c r="V120" i="6"/>
  <c r="X120" i="6"/>
  <c r="Y120" i="6"/>
  <c r="AD120" i="6"/>
  <c r="AE120" i="6"/>
  <c r="AL120" i="6"/>
  <c r="AM120" i="6"/>
  <c r="AN120" i="6"/>
  <c r="AO120" i="6"/>
  <c r="AR120" i="6"/>
  <c r="AU120" i="6"/>
  <c r="AV120" i="6"/>
  <c r="AW120" i="6"/>
  <c r="AX120" i="6"/>
  <c r="AY120" i="6"/>
  <c r="AZ120" i="6"/>
  <c r="BB120" i="6"/>
  <c r="BE120" i="6"/>
  <c r="BF120" i="6"/>
  <c r="BG120" i="6"/>
  <c r="BH120" i="6"/>
  <c r="BI120" i="6"/>
  <c r="BJ120" i="6"/>
  <c r="BL120" i="6"/>
  <c r="B121" i="6"/>
  <c r="C121" i="6"/>
  <c r="D121" i="6"/>
  <c r="G121" i="6"/>
  <c r="I121" i="6"/>
  <c r="P121" i="6"/>
  <c r="T121" i="6"/>
  <c r="V121" i="6"/>
  <c r="X121" i="6"/>
  <c r="Y121" i="6"/>
  <c r="AD121" i="6"/>
  <c r="AE121" i="6"/>
  <c r="AL121" i="6"/>
  <c r="AM121" i="6"/>
  <c r="AN121" i="6"/>
  <c r="AO121" i="6"/>
  <c r="AR121" i="6"/>
  <c r="AU121" i="6"/>
  <c r="AV121" i="6"/>
  <c r="AW121" i="6"/>
  <c r="AX121" i="6"/>
  <c r="AY121" i="6"/>
  <c r="AZ121" i="6"/>
  <c r="BB121" i="6"/>
  <c r="BE121" i="6"/>
  <c r="BF121" i="6"/>
  <c r="BG121" i="6"/>
  <c r="BH121" i="6"/>
  <c r="BI121" i="6"/>
  <c r="BJ121" i="6"/>
  <c r="BL121" i="6"/>
  <c r="B122" i="6"/>
  <c r="C122" i="6"/>
  <c r="D122" i="6"/>
  <c r="G122" i="6"/>
  <c r="I122" i="6"/>
  <c r="J187" i="6"/>
  <c r="P122" i="6"/>
  <c r="T122" i="6"/>
  <c r="V122" i="6"/>
  <c r="X122" i="6"/>
  <c r="Y122" i="6"/>
  <c r="AD122" i="6"/>
  <c r="AE122" i="6"/>
  <c r="AL122" i="6"/>
  <c r="AM122" i="6"/>
  <c r="AN122" i="6"/>
  <c r="AO122" i="6"/>
  <c r="AR122" i="6"/>
  <c r="AU122" i="6"/>
  <c r="AV122" i="6"/>
  <c r="AW122" i="6"/>
  <c r="AX122" i="6"/>
  <c r="AY122" i="6"/>
  <c r="AZ122" i="6"/>
  <c r="BB122" i="6"/>
  <c r="BE122" i="6"/>
  <c r="BF122" i="6"/>
  <c r="BG122" i="6"/>
  <c r="BH122" i="6"/>
  <c r="BI122" i="6"/>
  <c r="BJ122" i="6"/>
  <c r="BL122" i="6"/>
  <c r="B123" i="6"/>
  <c r="C123" i="6"/>
  <c r="D123" i="6"/>
  <c r="G123" i="6"/>
  <c r="I123" i="6"/>
  <c r="P123" i="6"/>
  <c r="T123" i="6"/>
  <c r="V123" i="6"/>
  <c r="X123" i="6"/>
  <c r="Y123" i="6"/>
  <c r="AD123" i="6"/>
  <c r="AE123" i="6"/>
  <c r="AL123" i="6"/>
  <c r="AM123" i="6"/>
  <c r="AN123" i="6"/>
  <c r="AO123" i="6"/>
  <c r="AR123" i="6"/>
  <c r="AU123" i="6"/>
  <c r="AV123" i="6"/>
  <c r="AW123" i="6"/>
  <c r="AX123" i="6"/>
  <c r="AY123" i="6"/>
  <c r="AZ123" i="6"/>
  <c r="BB123" i="6"/>
  <c r="BE123" i="6"/>
  <c r="BF123" i="6"/>
  <c r="BG123" i="6"/>
  <c r="BH123" i="6"/>
  <c r="BI123" i="6"/>
  <c r="BJ123" i="6"/>
  <c r="BL123" i="6"/>
  <c r="B124" i="6"/>
  <c r="C124" i="6"/>
  <c r="D124" i="6"/>
  <c r="G124" i="6"/>
  <c r="I124" i="6"/>
  <c r="P124" i="6"/>
  <c r="T124" i="6"/>
  <c r="V124" i="6"/>
  <c r="X124" i="6"/>
  <c r="Y124" i="6"/>
  <c r="AA124" i="6"/>
  <c r="AA186" i="6" s="1"/>
  <c r="AD124" i="6"/>
  <c r="AE124" i="6"/>
  <c r="AL124" i="6"/>
  <c r="AM124" i="6"/>
  <c r="AN124" i="6"/>
  <c r="AO124" i="6"/>
  <c r="AR124" i="6"/>
  <c r="AU124" i="6"/>
  <c r="AV124" i="6"/>
  <c r="AW124" i="6"/>
  <c r="AX124" i="6"/>
  <c r="AY124" i="6"/>
  <c r="AZ124" i="6"/>
  <c r="BB124" i="6"/>
  <c r="BE124" i="6"/>
  <c r="BF124" i="6"/>
  <c r="BG124" i="6"/>
  <c r="BH124" i="6"/>
  <c r="BI124" i="6"/>
  <c r="BJ124" i="6"/>
  <c r="BL124" i="6"/>
  <c r="B125" i="6"/>
  <c r="C125" i="6"/>
  <c r="D125" i="6"/>
  <c r="G125" i="6"/>
  <c r="I125" i="6"/>
  <c r="M187" i="6"/>
  <c r="P125" i="6"/>
  <c r="T125" i="6"/>
  <c r="V125" i="6"/>
  <c r="X125" i="6"/>
  <c r="Y125" i="6"/>
  <c r="AD125" i="6"/>
  <c r="AE125" i="6"/>
  <c r="AL125" i="6"/>
  <c r="AM125" i="6"/>
  <c r="AN125" i="6"/>
  <c r="AO125" i="6"/>
  <c r="AR125" i="6"/>
  <c r="AU125" i="6"/>
  <c r="AV125" i="6"/>
  <c r="AW125" i="6"/>
  <c r="AX125" i="6"/>
  <c r="AY125" i="6"/>
  <c r="AZ125" i="6"/>
  <c r="BB125" i="6"/>
  <c r="BE125" i="6"/>
  <c r="BF125" i="6"/>
  <c r="BG125" i="6"/>
  <c r="BH125" i="6"/>
  <c r="BI125" i="6"/>
  <c r="BJ125" i="6"/>
  <c r="BL125" i="6"/>
  <c r="B126" i="6"/>
  <c r="C126" i="6"/>
  <c r="D126" i="6"/>
  <c r="G126" i="6"/>
  <c r="I126" i="6"/>
  <c r="P126" i="6"/>
  <c r="T126" i="6"/>
  <c r="V126" i="6"/>
  <c r="X126" i="6"/>
  <c r="Y126" i="6"/>
  <c r="AD126" i="6"/>
  <c r="AE126" i="6"/>
  <c r="AL126" i="6"/>
  <c r="AM126" i="6"/>
  <c r="AN126" i="6"/>
  <c r="AO126" i="6"/>
  <c r="AR126" i="6"/>
  <c r="AU126" i="6"/>
  <c r="AV126" i="6"/>
  <c r="AW126" i="6"/>
  <c r="AX126" i="6"/>
  <c r="AY126" i="6"/>
  <c r="AZ126" i="6"/>
  <c r="BB126" i="6"/>
  <c r="BE126" i="6"/>
  <c r="BF126" i="6"/>
  <c r="BG126" i="6"/>
  <c r="BH126" i="6"/>
  <c r="BI126" i="6"/>
  <c r="BJ126" i="6"/>
  <c r="BL126" i="6"/>
  <c r="B127" i="6"/>
  <c r="C127" i="6"/>
  <c r="D127" i="6"/>
  <c r="G127" i="6"/>
  <c r="I127" i="6"/>
  <c r="P127" i="6"/>
  <c r="T127" i="6"/>
  <c r="V127" i="6"/>
  <c r="X127" i="6"/>
  <c r="Y127" i="6"/>
  <c r="AD127" i="6"/>
  <c r="AE127" i="6"/>
  <c r="AL127" i="6"/>
  <c r="AM127" i="6"/>
  <c r="AN127" i="6"/>
  <c r="AO127" i="6"/>
  <c r="AR127" i="6"/>
  <c r="AS127" i="6"/>
  <c r="AS190" i="6" s="1"/>
  <c r="AU127" i="6"/>
  <c r="AV127" i="6"/>
  <c r="AW127" i="6"/>
  <c r="AX127" i="6"/>
  <c r="AY127" i="6"/>
  <c r="AZ127" i="6"/>
  <c r="BB127" i="6"/>
  <c r="BE127" i="6"/>
  <c r="BF127" i="6"/>
  <c r="BG127" i="6"/>
  <c r="BH127" i="6"/>
  <c r="BI127" i="6"/>
  <c r="BJ127" i="6"/>
  <c r="BL127" i="6"/>
  <c r="B128" i="6"/>
  <c r="C128" i="6"/>
  <c r="D128" i="6"/>
  <c r="G128" i="6"/>
  <c r="I128" i="6"/>
  <c r="P128" i="6"/>
  <c r="T128" i="6"/>
  <c r="V128" i="6"/>
  <c r="X128" i="6"/>
  <c r="Y128" i="6"/>
  <c r="AD128" i="6"/>
  <c r="AE128" i="6"/>
  <c r="AL128" i="6"/>
  <c r="AM128" i="6"/>
  <c r="AN128" i="6"/>
  <c r="AO128" i="6"/>
  <c r="AR128" i="6"/>
  <c r="AU128" i="6"/>
  <c r="AV128" i="6"/>
  <c r="AW128" i="6"/>
  <c r="AX128" i="6"/>
  <c r="AY128" i="6"/>
  <c r="AZ128" i="6"/>
  <c r="BB128" i="6"/>
  <c r="BE128" i="6"/>
  <c r="BF128" i="6"/>
  <c r="BG128" i="6"/>
  <c r="BH128" i="6"/>
  <c r="BI128" i="6"/>
  <c r="BJ128" i="6"/>
  <c r="BL128" i="6"/>
  <c r="B129" i="6"/>
  <c r="C129" i="6"/>
  <c r="D129" i="6"/>
  <c r="G129" i="6"/>
  <c r="H187" i="6"/>
  <c r="I129" i="6"/>
  <c r="P129" i="6"/>
  <c r="T129" i="6"/>
  <c r="V129" i="6"/>
  <c r="X129" i="6"/>
  <c r="Y129" i="6"/>
  <c r="AD129" i="6"/>
  <c r="AE129" i="6"/>
  <c r="AL129" i="6"/>
  <c r="AM129" i="6"/>
  <c r="AN129" i="6"/>
  <c r="AO129" i="6"/>
  <c r="AR129" i="6"/>
  <c r="AU129" i="6"/>
  <c r="AV129" i="6"/>
  <c r="AW129" i="6"/>
  <c r="AX129" i="6"/>
  <c r="AY129" i="6"/>
  <c r="AZ129" i="6"/>
  <c r="BB129" i="6"/>
  <c r="BE129" i="6"/>
  <c r="BF129" i="6"/>
  <c r="BG129" i="6"/>
  <c r="BH129" i="6"/>
  <c r="BI129" i="6"/>
  <c r="BJ129" i="6"/>
  <c r="BL129" i="6"/>
  <c r="B130" i="6"/>
  <c r="C130" i="6"/>
  <c r="D130" i="6"/>
  <c r="G130" i="6"/>
  <c r="I130" i="6"/>
  <c r="P130" i="6"/>
  <c r="T130" i="6"/>
  <c r="X130" i="6"/>
  <c r="Y130" i="6"/>
  <c r="AD130" i="6"/>
  <c r="AE130" i="6"/>
  <c r="AL130" i="6"/>
  <c r="AM130" i="6"/>
  <c r="AN130" i="6"/>
  <c r="AO130" i="6"/>
  <c r="AR130" i="6"/>
  <c r="AU130" i="6"/>
  <c r="AV130" i="6"/>
  <c r="AW130" i="6"/>
  <c r="AX130" i="6"/>
  <c r="AY130" i="6"/>
  <c r="AZ130" i="6"/>
  <c r="BB130" i="6"/>
  <c r="BE130" i="6"/>
  <c r="BF130" i="6"/>
  <c r="BG130" i="6"/>
  <c r="BH130" i="6"/>
  <c r="BI130" i="6"/>
  <c r="BJ130" i="6"/>
  <c r="BL130" i="6"/>
  <c r="B131" i="6"/>
  <c r="C131" i="6"/>
  <c r="D131" i="6"/>
  <c r="G131" i="6"/>
  <c r="I131" i="6"/>
  <c r="P131" i="6"/>
  <c r="T131" i="6"/>
  <c r="X131" i="6"/>
  <c r="Y131" i="6"/>
  <c r="AD131" i="6"/>
  <c r="AE131" i="6"/>
  <c r="AL131" i="6"/>
  <c r="AM131" i="6"/>
  <c r="AN131" i="6"/>
  <c r="AO131" i="6"/>
  <c r="AR131" i="6"/>
  <c r="AU131" i="6"/>
  <c r="AV131" i="6"/>
  <c r="AW131" i="6"/>
  <c r="AX131" i="6"/>
  <c r="AY131" i="6"/>
  <c r="AZ131" i="6"/>
  <c r="BB131" i="6"/>
  <c r="BE131" i="6"/>
  <c r="BF131" i="6"/>
  <c r="BG131" i="6"/>
  <c r="BH131" i="6"/>
  <c r="BI131" i="6"/>
  <c r="BJ131" i="6"/>
  <c r="BL131" i="6"/>
  <c r="B132" i="6"/>
  <c r="C132" i="6"/>
  <c r="D132" i="6"/>
  <c r="G132" i="6"/>
  <c r="I132" i="6"/>
  <c r="P132" i="6"/>
  <c r="T132" i="6"/>
  <c r="X132" i="6"/>
  <c r="Y132" i="6"/>
  <c r="AD132" i="6"/>
  <c r="AE132" i="6"/>
  <c r="AL132" i="6"/>
  <c r="AM132" i="6"/>
  <c r="AN132" i="6"/>
  <c r="AO132" i="6"/>
  <c r="AR132" i="6"/>
  <c r="AU132" i="6"/>
  <c r="AV132" i="6"/>
  <c r="AW132" i="6"/>
  <c r="AX132" i="6"/>
  <c r="AY132" i="6"/>
  <c r="AZ132" i="6"/>
  <c r="BB132" i="6"/>
  <c r="BE132" i="6"/>
  <c r="BF132" i="6"/>
  <c r="BG132" i="6"/>
  <c r="BH132" i="6"/>
  <c r="BI132" i="6"/>
  <c r="BJ132" i="6"/>
  <c r="BL132" i="6"/>
  <c r="B133" i="6"/>
  <c r="C133" i="6"/>
  <c r="D133" i="6"/>
  <c r="G133" i="6"/>
  <c r="I133" i="6"/>
  <c r="P133" i="6"/>
  <c r="T133" i="6"/>
  <c r="U133" i="6"/>
  <c r="X133" i="6"/>
  <c r="Y133" i="6"/>
  <c r="AB133" i="6"/>
  <c r="AD133" i="6"/>
  <c r="AE133" i="6"/>
  <c r="AL133" i="6"/>
  <c r="AM133" i="6"/>
  <c r="AN133" i="6"/>
  <c r="AO133" i="6"/>
  <c r="AR133" i="6"/>
  <c r="AU133" i="6"/>
  <c r="AV133" i="6"/>
  <c r="AW133" i="6"/>
  <c r="AX133" i="6"/>
  <c r="AY133" i="6"/>
  <c r="AZ133" i="6"/>
  <c r="BB133" i="6"/>
  <c r="BE133" i="6"/>
  <c r="BF133" i="6"/>
  <c r="BG133" i="6"/>
  <c r="BH133" i="6"/>
  <c r="BI133" i="6"/>
  <c r="BJ133" i="6"/>
  <c r="BL133" i="6"/>
  <c r="B134" i="6"/>
  <c r="C134" i="6"/>
  <c r="D134" i="6"/>
  <c r="G134" i="6"/>
  <c r="I134" i="6"/>
  <c r="P134" i="6"/>
  <c r="T134" i="6"/>
  <c r="U134" i="6"/>
  <c r="X134" i="6"/>
  <c r="Y134" i="6"/>
  <c r="AD134" i="6"/>
  <c r="AE134" i="6"/>
  <c r="AL134" i="6"/>
  <c r="AM134" i="6"/>
  <c r="AN134" i="6"/>
  <c r="AO134" i="6"/>
  <c r="AR134" i="6"/>
  <c r="AU134" i="6"/>
  <c r="AV134" i="6"/>
  <c r="AW134" i="6"/>
  <c r="AX134" i="6"/>
  <c r="AY134" i="6"/>
  <c r="AZ134" i="6"/>
  <c r="BB134" i="6"/>
  <c r="BE134" i="6"/>
  <c r="BF134" i="6"/>
  <c r="BG134" i="6"/>
  <c r="BH134" i="6"/>
  <c r="BI134" i="6"/>
  <c r="BJ134" i="6"/>
  <c r="BL134" i="6"/>
  <c r="B135" i="6"/>
  <c r="C135" i="6"/>
  <c r="D135" i="6"/>
  <c r="G135" i="6"/>
  <c r="I135" i="6"/>
  <c r="P135" i="6"/>
  <c r="T135" i="6"/>
  <c r="U135" i="6"/>
  <c r="X135" i="6"/>
  <c r="Y135" i="6"/>
  <c r="AD135" i="6"/>
  <c r="AE135" i="6"/>
  <c r="AM135" i="6"/>
  <c r="AN135" i="6"/>
  <c r="AO135" i="6"/>
  <c r="AR135" i="6"/>
  <c r="AU135" i="6"/>
  <c r="AV135" i="6"/>
  <c r="AW135" i="6"/>
  <c r="AX135" i="6"/>
  <c r="AY135" i="6"/>
  <c r="AZ135" i="6"/>
  <c r="BB135" i="6"/>
  <c r="BE135" i="6"/>
  <c r="BF135" i="6"/>
  <c r="BG135" i="6"/>
  <c r="BH135" i="6"/>
  <c r="BI135" i="6"/>
  <c r="BJ135" i="6"/>
  <c r="BL135" i="6"/>
  <c r="B136" i="6"/>
  <c r="C136" i="6"/>
  <c r="D136" i="6"/>
  <c r="G136" i="6"/>
  <c r="I136" i="6"/>
  <c r="P136" i="6"/>
  <c r="T136" i="6"/>
  <c r="U136" i="6"/>
  <c r="X136" i="6"/>
  <c r="Y136" i="6"/>
  <c r="AD136" i="6"/>
  <c r="AE136" i="6"/>
  <c r="AM136" i="6"/>
  <c r="AN136" i="6"/>
  <c r="AO136" i="6"/>
  <c r="AR136" i="6"/>
  <c r="AU136" i="6"/>
  <c r="AV136" i="6"/>
  <c r="AW136" i="6"/>
  <c r="AX136" i="6"/>
  <c r="AY136" i="6"/>
  <c r="AZ136" i="6"/>
  <c r="BB136" i="6"/>
  <c r="BE136" i="6"/>
  <c r="BF136" i="6"/>
  <c r="BG136" i="6"/>
  <c r="BH136" i="6"/>
  <c r="BI136" i="6"/>
  <c r="BJ136" i="6"/>
  <c r="BL136" i="6"/>
  <c r="B137" i="6"/>
  <c r="C137" i="6"/>
  <c r="D137" i="6"/>
  <c r="G137" i="6"/>
  <c r="I137" i="6"/>
  <c r="P137" i="6"/>
  <c r="T137" i="6"/>
  <c r="U137" i="6"/>
  <c r="X137" i="6"/>
  <c r="Y137" i="6"/>
  <c r="AD137" i="6"/>
  <c r="AE137" i="6"/>
  <c r="AM137" i="6"/>
  <c r="AN137" i="6"/>
  <c r="AO137" i="6"/>
  <c r="AR137" i="6"/>
  <c r="AU137" i="6"/>
  <c r="AV137" i="6"/>
  <c r="AW137" i="6"/>
  <c r="AX137" i="6"/>
  <c r="AY137" i="6"/>
  <c r="AZ137" i="6"/>
  <c r="BB137" i="6"/>
  <c r="BE137" i="6"/>
  <c r="BF137" i="6"/>
  <c r="BG137" i="6"/>
  <c r="BH137" i="6"/>
  <c r="BI137" i="6"/>
  <c r="BJ137" i="6"/>
  <c r="BL137" i="6"/>
  <c r="B138" i="6"/>
  <c r="C138" i="6"/>
  <c r="D138" i="6"/>
  <c r="G138" i="6"/>
  <c r="I138" i="6"/>
  <c r="O138" i="6"/>
  <c r="P138" i="6"/>
  <c r="T138" i="6"/>
  <c r="U138" i="6"/>
  <c r="V138" i="6"/>
  <c r="X138" i="6"/>
  <c r="Y138" i="6"/>
  <c r="AD138" i="6"/>
  <c r="AE138" i="6"/>
  <c r="AM138" i="6"/>
  <c r="AN138" i="6"/>
  <c r="AO138" i="6"/>
  <c r="AR138" i="6"/>
  <c r="AU138" i="6"/>
  <c r="AV138" i="6"/>
  <c r="AW138" i="6"/>
  <c r="AX138" i="6"/>
  <c r="AY138" i="6"/>
  <c r="AZ138" i="6"/>
  <c r="BB138" i="6"/>
  <c r="BE138" i="6"/>
  <c r="BF138" i="6"/>
  <c r="BG138" i="6"/>
  <c r="BH138" i="6"/>
  <c r="BI138" i="6"/>
  <c r="BJ138" i="6"/>
  <c r="BL138" i="6"/>
  <c r="B139" i="6"/>
  <c r="C139" i="6"/>
  <c r="D139" i="6"/>
  <c r="G139" i="6"/>
  <c r="I139" i="6"/>
  <c r="O139" i="6"/>
  <c r="P139" i="6"/>
  <c r="T139" i="6"/>
  <c r="U139" i="6"/>
  <c r="V139" i="6"/>
  <c r="X139" i="6"/>
  <c r="Y139" i="6"/>
  <c r="AD139" i="6"/>
  <c r="AE139" i="6"/>
  <c r="AM139" i="6"/>
  <c r="AN139" i="6"/>
  <c r="AO139" i="6"/>
  <c r="AR139" i="6"/>
  <c r="AU139" i="6"/>
  <c r="AV139" i="6"/>
  <c r="AW139" i="6"/>
  <c r="AX139" i="6"/>
  <c r="AY139" i="6"/>
  <c r="AZ139" i="6"/>
  <c r="BB139" i="6"/>
  <c r="BE139" i="6"/>
  <c r="BF139" i="6"/>
  <c r="BG139" i="6"/>
  <c r="BH139" i="6"/>
  <c r="BI139" i="6"/>
  <c r="BJ139" i="6"/>
  <c r="BL139" i="6"/>
  <c r="B140" i="6"/>
  <c r="C140" i="6"/>
  <c r="D140" i="6"/>
  <c r="G140" i="6"/>
  <c r="I140" i="6"/>
  <c r="O140" i="6"/>
  <c r="P140" i="6"/>
  <c r="T140" i="6"/>
  <c r="U140" i="6"/>
  <c r="V140" i="6"/>
  <c r="X140" i="6"/>
  <c r="Y140" i="6"/>
  <c r="AD140" i="6"/>
  <c r="AE140" i="6"/>
  <c r="AM140" i="6"/>
  <c r="AN140" i="6"/>
  <c r="AO140" i="6"/>
  <c r="AR140" i="6"/>
  <c r="AU140" i="6"/>
  <c r="AV140" i="6"/>
  <c r="AW140" i="6"/>
  <c r="AX140" i="6"/>
  <c r="AY140" i="6"/>
  <c r="AZ140" i="6"/>
  <c r="BB140" i="6"/>
  <c r="BE140" i="6"/>
  <c r="BF140" i="6"/>
  <c r="BG140" i="6"/>
  <c r="BH140" i="6"/>
  <c r="BI140" i="6"/>
  <c r="BJ140" i="6"/>
  <c r="BL140" i="6"/>
  <c r="B141" i="6"/>
  <c r="C141" i="6"/>
  <c r="D141" i="6"/>
  <c r="G141" i="6"/>
  <c r="I141" i="6"/>
  <c r="O141" i="6"/>
  <c r="P141" i="6"/>
  <c r="T141" i="6"/>
  <c r="U141" i="6"/>
  <c r="V141" i="6"/>
  <c r="X141" i="6"/>
  <c r="Y141" i="6"/>
  <c r="AD141" i="6"/>
  <c r="AE141" i="6"/>
  <c r="AM141" i="6"/>
  <c r="AN141" i="6"/>
  <c r="AO141" i="6"/>
  <c r="AR141" i="6"/>
  <c r="AU141" i="6"/>
  <c r="AV141" i="6"/>
  <c r="AW141" i="6"/>
  <c r="AX141" i="6"/>
  <c r="AY141" i="6"/>
  <c r="AZ141" i="6"/>
  <c r="BB141" i="6"/>
  <c r="BE141" i="6"/>
  <c r="BF141" i="6"/>
  <c r="BG141" i="6"/>
  <c r="BH141" i="6"/>
  <c r="BI141" i="6"/>
  <c r="BJ141" i="6"/>
  <c r="BL141" i="6"/>
  <c r="B142" i="6"/>
  <c r="C142" i="6"/>
  <c r="D142" i="6"/>
  <c r="G142" i="6"/>
  <c r="I142" i="6"/>
  <c r="O142" i="6"/>
  <c r="P142" i="6"/>
  <c r="T142" i="6"/>
  <c r="U142" i="6"/>
  <c r="V142" i="6"/>
  <c r="X142" i="6"/>
  <c r="Y142" i="6"/>
  <c r="AD142" i="6"/>
  <c r="AE142" i="6"/>
  <c r="AM142" i="6"/>
  <c r="AN142" i="6"/>
  <c r="AO142" i="6"/>
  <c r="AR142" i="6"/>
  <c r="AU142" i="6"/>
  <c r="AV142" i="6"/>
  <c r="AW142" i="6"/>
  <c r="AX142" i="6"/>
  <c r="AY142" i="6"/>
  <c r="AZ142" i="6"/>
  <c r="BB142" i="6"/>
  <c r="BE142" i="6"/>
  <c r="BF142" i="6"/>
  <c r="BG142" i="6"/>
  <c r="BH142" i="6"/>
  <c r="BI142" i="6"/>
  <c r="BJ142" i="6"/>
  <c r="BK142" i="6"/>
  <c r="BL142" i="6"/>
  <c r="B143" i="6"/>
  <c r="C143" i="6"/>
  <c r="D143" i="6"/>
  <c r="G143" i="6"/>
  <c r="I143" i="6"/>
  <c r="O143" i="6"/>
  <c r="P143" i="6"/>
  <c r="T143" i="6"/>
  <c r="U143" i="6"/>
  <c r="V143" i="6"/>
  <c r="X143" i="6"/>
  <c r="Y143" i="6"/>
  <c r="AD143" i="6"/>
  <c r="AE143" i="6"/>
  <c r="AM143" i="6"/>
  <c r="AN143" i="6"/>
  <c r="AO143" i="6"/>
  <c r="AR143" i="6"/>
  <c r="AU143" i="6"/>
  <c r="AV143" i="6"/>
  <c r="AW143" i="6"/>
  <c r="AX143" i="6"/>
  <c r="AY143" i="6"/>
  <c r="AZ143" i="6"/>
  <c r="BB143" i="6"/>
  <c r="BE143" i="6"/>
  <c r="BF143" i="6"/>
  <c r="BG143" i="6"/>
  <c r="BH143" i="6"/>
  <c r="BI143" i="6"/>
  <c r="BJ143" i="6"/>
  <c r="BK143" i="6"/>
  <c r="BL143" i="6"/>
  <c r="B144" i="6"/>
  <c r="C144" i="6"/>
  <c r="D144" i="6"/>
  <c r="G144" i="6"/>
  <c r="I144" i="6"/>
  <c r="O144" i="6"/>
  <c r="P144" i="6"/>
  <c r="T144" i="6"/>
  <c r="U144" i="6"/>
  <c r="V144" i="6"/>
  <c r="X144" i="6"/>
  <c r="Y144" i="6"/>
  <c r="AD144" i="6"/>
  <c r="AE144" i="6"/>
  <c r="AM144" i="6"/>
  <c r="AN144" i="6"/>
  <c r="AO144" i="6"/>
  <c r="AR144" i="6"/>
  <c r="AU144" i="6"/>
  <c r="AV144" i="6"/>
  <c r="AW144" i="6"/>
  <c r="AX144" i="6"/>
  <c r="AY144" i="6"/>
  <c r="AZ144" i="6"/>
  <c r="BB144" i="6"/>
  <c r="BE144" i="6"/>
  <c r="BF144" i="6"/>
  <c r="BG144" i="6"/>
  <c r="BH144" i="6"/>
  <c r="BI144" i="6"/>
  <c r="BJ144" i="6"/>
  <c r="BK144" i="6"/>
  <c r="BL144" i="6"/>
  <c r="B145" i="6"/>
  <c r="C145" i="6"/>
  <c r="D145" i="6"/>
  <c r="G145" i="6"/>
  <c r="I145" i="6"/>
  <c r="O145" i="6"/>
  <c r="P145" i="6"/>
  <c r="T145" i="6"/>
  <c r="U145" i="6"/>
  <c r="V145" i="6"/>
  <c r="X145" i="6"/>
  <c r="Y145" i="6"/>
  <c r="AD145" i="6"/>
  <c r="AE145" i="6"/>
  <c r="AM145" i="6"/>
  <c r="AN145" i="6"/>
  <c r="AO145" i="6"/>
  <c r="AQ187" i="6"/>
  <c r="AR145" i="6"/>
  <c r="AU145" i="6"/>
  <c r="AV145" i="6"/>
  <c r="AW145" i="6"/>
  <c r="AX145" i="6"/>
  <c r="AY145" i="6"/>
  <c r="AZ145" i="6"/>
  <c r="BB145" i="6"/>
  <c r="BE145" i="6"/>
  <c r="BF145" i="6"/>
  <c r="BG145" i="6"/>
  <c r="BH145" i="6"/>
  <c r="BI145" i="6"/>
  <c r="BJ145" i="6"/>
  <c r="BK145" i="6"/>
  <c r="BL145" i="6"/>
  <c r="B146" i="6"/>
  <c r="C146" i="6"/>
  <c r="D146" i="6"/>
  <c r="G146" i="6"/>
  <c r="I146" i="6"/>
  <c r="O146" i="6"/>
  <c r="P146" i="6"/>
  <c r="T146" i="6"/>
  <c r="U146" i="6"/>
  <c r="V146" i="6"/>
  <c r="X146" i="6"/>
  <c r="Y146" i="6"/>
  <c r="AD146" i="6"/>
  <c r="AE146" i="6"/>
  <c r="AM146" i="6"/>
  <c r="AN146" i="6"/>
  <c r="AO146" i="6"/>
  <c r="AR146" i="6"/>
  <c r="AU146" i="6"/>
  <c r="AV146" i="6"/>
  <c r="AW146" i="6"/>
  <c r="AX146" i="6"/>
  <c r="AY146" i="6"/>
  <c r="AZ146" i="6"/>
  <c r="BB146" i="6"/>
  <c r="BE146" i="6"/>
  <c r="BF146" i="6"/>
  <c r="BG146" i="6"/>
  <c r="BH146" i="6"/>
  <c r="BI146" i="6"/>
  <c r="BJ146" i="6"/>
  <c r="BK146" i="6"/>
  <c r="BL146" i="6"/>
  <c r="B147" i="6"/>
  <c r="C147" i="6"/>
  <c r="D147" i="6"/>
  <c r="G147" i="6"/>
  <c r="I147" i="6"/>
  <c r="O147" i="6"/>
  <c r="P147" i="6"/>
  <c r="T147" i="6"/>
  <c r="U147" i="6"/>
  <c r="V147" i="6"/>
  <c r="X147" i="6"/>
  <c r="Y147" i="6"/>
  <c r="AD147" i="6"/>
  <c r="AE147" i="6"/>
  <c r="AM147" i="6"/>
  <c r="AN147" i="6"/>
  <c r="AO147" i="6"/>
  <c r="AR147" i="6"/>
  <c r="AU147" i="6"/>
  <c r="AV147" i="6"/>
  <c r="AW147" i="6"/>
  <c r="AX147" i="6"/>
  <c r="AY147" i="6"/>
  <c r="AZ147" i="6"/>
  <c r="BB147" i="6"/>
  <c r="BE147" i="6"/>
  <c r="BF147" i="6"/>
  <c r="BG147" i="6"/>
  <c r="BH147" i="6"/>
  <c r="BI147" i="6"/>
  <c r="BJ147" i="6"/>
  <c r="BK147" i="6"/>
  <c r="BL147" i="6"/>
  <c r="B148" i="6"/>
  <c r="C148" i="6"/>
  <c r="D148" i="6"/>
  <c r="G148" i="6"/>
  <c r="I148" i="6"/>
  <c r="O148" i="6"/>
  <c r="P148" i="6"/>
  <c r="T148" i="6"/>
  <c r="U148" i="6"/>
  <c r="V148" i="6"/>
  <c r="X148" i="6"/>
  <c r="Y148" i="6"/>
  <c r="AD148" i="6"/>
  <c r="AE148" i="6"/>
  <c r="AM148" i="6"/>
  <c r="AN148" i="6"/>
  <c r="AO148" i="6"/>
  <c r="AR148" i="6"/>
  <c r="AU148" i="6"/>
  <c r="AV148" i="6"/>
  <c r="AW148" i="6"/>
  <c r="AX148" i="6"/>
  <c r="AY148" i="6"/>
  <c r="AZ148" i="6"/>
  <c r="BB148" i="6"/>
  <c r="BE148" i="6"/>
  <c r="BF148" i="6"/>
  <c r="BG148" i="6"/>
  <c r="BH148" i="6"/>
  <c r="BI148" i="6"/>
  <c r="BJ148" i="6"/>
  <c r="BK148" i="6"/>
  <c r="BL148" i="6"/>
  <c r="B149" i="6"/>
  <c r="C149" i="6"/>
  <c r="D149" i="6"/>
  <c r="G149" i="6"/>
  <c r="I149" i="6"/>
  <c r="O149" i="6"/>
  <c r="P149" i="6"/>
  <c r="T149" i="6"/>
  <c r="U149" i="6"/>
  <c r="V149" i="6"/>
  <c r="X149" i="6"/>
  <c r="Y149" i="6"/>
  <c r="AD149" i="6"/>
  <c r="AE149" i="6"/>
  <c r="AM149" i="6"/>
  <c r="AN149" i="6"/>
  <c r="AO149" i="6"/>
  <c r="AR149" i="6"/>
  <c r="AU149" i="6"/>
  <c r="AV149" i="6"/>
  <c r="AW149" i="6"/>
  <c r="AX149" i="6"/>
  <c r="AY149" i="6"/>
  <c r="AZ149" i="6"/>
  <c r="BB149" i="6"/>
  <c r="BE149" i="6"/>
  <c r="BF149" i="6"/>
  <c r="BG149" i="6"/>
  <c r="BH149" i="6"/>
  <c r="BI149" i="6"/>
  <c r="BJ149" i="6"/>
  <c r="BK149" i="6"/>
  <c r="BL149" i="6"/>
  <c r="B150" i="6"/>
  <c r="C150" i="6"/>
  <c r="D150" i="6"/>
  <c r="G150" i="6"/>
  <c r="I150" i="6"/>
  <c r="O150" i="6"/>
  <c r="P150" i="6"/>
  <c r="T150" i="6"/>
  <c r="U150" i="6"/>
  <c r="V150" i="6"/>
  <c r="X150" i="6"/>
  <c r="Y150" i="6"/>
  <c r="AD150" i="6"/>
  <c r="AE150" i="6"/>
  <c r="AM150" i="6"/>
  <c r="AN150" i="6"/>
  <c r="AO150" i="6"/>
  <c r="AR150" i="6"/>
  <c r="AR186" i="6" s="1"/>
  <c r="AU150" i="6"/>
  <c r="AV150" i="6"/>
  <c r="AW150" i="6"/>
  <c r="AX150" i="6"/>
  <c r="AY150" i="6"/>
  <c r="AZ150" i="6"/>
  <c r="BB150" i="6"/>
  <c r="BE150" i="6"/>
  <c r="BF150" i="6"/>
  <c r="BG150" i="6"/>
  <c r="BH150" i="6"/>
  <c r="BI150" i="6"/>
  <c r="BJ150" i="6"/>
  <c r="BK150" i="6"/>
  <c r="BL150" i="6"/>
  <c r="B151" i="6"/>
  <c r="C151" i="6"/>
  <c r="D151" i="6"/>
  <c r="G151" i="6"/>
  <c r="I151" i="6"/>
  <c r="O151" i="6"/>
  <c r="P151" i="6"/>
  <c r="T151" i="6"/>
  <c r="U151" i="6"/>
  <c r="V151" i="6"/>
  <c r="X151" i="6"/>
  <c r="Y151" i="6"/>
  <c r="AD151" i="6"/>
  <c r="AE151" i="6"/>
  <c r="AM151" i="6"/>
  <c r="AN151" i="6"/>
  <c r="AO151" i="6"/>
  <c r="AR151" i="6"/>
  <c r="AU151" i="6"/>
  <c r="AV151" i="6"/>
  <c r="AW151" i="6"/>
  <c r="AX151" i="6"/>
  <c r="AY151" i="6"/>
  <c r="AZ151" i="6"/>
  <c r="BB151" i="6"/>
  <c r="BE151" i="6"/>
  <c r="BF151" i="6"/>
  <c r="BG151" i="6"/>
  <c r="BH151" i="6"/>
  <c r="BI151" i="6"/>
  <c r="BJ151" i="6"/>
  <c r="BK151" i="6"/>
  <c r="BL151" i="6"/>
  <c r="B152" i="6"/>
  <c r="C152" i="6"/>
  <c r="D152" i="6"/>
  <c r="G152" i="6"/>
  <c r="I152" i="6"/>
  <c r="O152" i="6"/>
  <c r="P152" i="6"/>
  <c r="T152" i="6"/>
  <c r="U152" i="6"/>
  <c r="V152" i="6"/>
  <c r="X152" i="6"/>
  <c r="Y152" i="6"/>
  <c r="AD152" i="6"/>
  <c r="AE152" i="6"/>
  <c r="AM152" i="6"/>
  <c r="AN152" i="6"/>
  <c r="AO152" i="6"/>
  <c r="AR152" i="6"/>
  <c r="AU152" i="6"/>
  <c r="AV152" i="6"/>
  <c r="AW152" i="6"/>
  <c r="AX152" i="6"/>
  <c r="AY152" i="6"/>
  <c r="AZ152" i="6"/>
  <c r="BB152" i="6"/>
  <c r="BE152" i="6"/>
  <c r="BF152" i="6"/>
  <c r="BG152" i="6"/>
  <c r="BH152" i="6"/>
  <c r="BI152" i="6"/>
  <c r="BJ152" i="6"/>
  <c r="BK152" i="6"/>
  <c r="BL152" i="6"/>
  <c r="B153" i="6"/>
  <c r="C153" i="6"/>
  <c r="D153" i="6"/>
  <c r="G153" i="6"/>
  <c r="I153" i="6"/>
  <c r="O153" i="6"/>
  <c r="P153" i="6"/>
  <c r="T153" i="6"/>
  <c r="U153" i="6"/>
  <c r="V153" i="6"/>
  <c r="W153" i="6"/>
  <c r="X153" i="6"/>
  <c r="Y153" i="6"/>
  <c r="AD153" i="6"/>
  <c r="AE153" i="6"/>
  <c r="AM153" i="6"/>
  <c r="AN153" i="6"/>
  <c r="AO153" i="6"/>
  <c r="AR153" i="6"/>
  <c r="AU153" i="6"/>
  <c r="AV153" i="6"/>
  <c r="AW153" i="6"/>
  <c r="AX153" i="6"/>
  <c r="AY153" i="6"/>
  <c r="AZ153" i="6"/>
  <c r="BB153" i="6"/>
  <c r="BE153" i="6"/>
  <c r="BF153" i="6"/>
  <c r="BG153" i="6"/>
  <c r="BH153" i="6"/>
  <c r="BI153" i="6"/>
  <c r="BJ153" i="6"/>
  <c r="BK153" i="6"/>
  <c r="BL153" i="6"/>
  <c r="B154" i="6"/>
  <c r="C154" i="6"/>
  <c r="D154" i="6"/>
  <c r="G154" i="6"/>
  <c r="I154" i="6"/>
  <c r="O154" i="6"/>
  <c r="P154" i="6"/>
  <c r="T154" i="6"/>
  <c r="U154" i="6"/>
  <c r="V154" i="6"/>
  <c r="W154" i="6"/>
  <c r="X154" i="6"/>
  <c r="Y154" i="6"/>
  <c r="AD154" i="6"/>
  <c r="AE154" i="6"/>
  <c r="AM154" i="6"/>
  <c r="AN154" i="6"/>
  <c r="AO154" i="6"/>
  <c r="AR154" i="6"/>
  <c r="AU154" i="6"/>
  <c r="AV154" i="6"/>
  <c r="AW154" i="6"/>
  <c r="AX154" i="6"/>
  <c r="AY154" i="6"/>
  <c r="AZ154" i="6"/>
  <c r="BB154" i="6"/>
  <c r="BE154" i="6"/>
  <c r="BF154" i="6"/>
  <c r="BG154" i="6"/>
  <c r="BH154" i="6"/>
  <c r="BI154" i="6"/>
  <c r="BJ154" i="6"/>
  <c r="BK154" i="6"/>
  <c r="BL154" i="6"/>
  <c r="B155" i="6"/>
  <c r="C155" i="6"/>
  <c r="D155" i="6"/>
  <c r="G155" i="6"/>
  <c r="I155" i="6"/>
  <c r="O155" i="6"/>
  <c r="P155" i="6"/>
  <c r="U155" i="6"/>
  <c r="V155" i="6"/>
  <c r="W155" i="6"/>
  <c r="X155" i="6"/>
  <c r="Y155" i="6"/>
  <c r="AD155" i="6"/>
  <c r="AE155" i="6"/>
  <c r="AM155" i="6"/>
  <c r="AN155" i="6"/>
  <c r="AO155" i="6"/>
  <c r="AR155" i="6"/>
  <c r="AU155" i="6"/>
  <c r="AV155" i="6"/>
  <c r="AW155" i="6"/>
  <c r="AX155" i="6"/>
  <c r="AY155" i="6"/>
  <c r="AZ155" i="6"/>
  <c r="BB155" i="6"/>
  <c r="BE155" i="6"/>
  <c r="BF155" i="6"/>
  <c r="BG155" i="6"/>
  <c r="BH155" i="6"/>
  <c r="BI155" i="6"/>
  <c r="BJ155" i="6"/>
  <c r="BK155" i="6"/>
  <c r="BL155" i="6"/>
  <c r="B156" i="6"/>
  <c r="C156" i="6"/>
  <c r="D156" i="6"/>
  <c r="G156" i="6"/>
  <c r="I156" i="6"/>
  <c r="O156" i="6"/>
  <c r="P156" i="6"/>
  <c r="U156" i="6"/>
  <c r="V156" i="6"/>
  <c r="X156" i="6"/>
  <c r="Y156" i="6"/>
  <c r="AD156" i="6"/>
  <c r="AE156" i="6"/>
  <c r="AM156" i="6"/>
  <c r="AN156" i="6"/>
  <c r="AO156" i="6"/>
  <c r="AR156" i="6"/>
  <c r="AU156" i="6"/>
  <c r="AV156" i="6"/>
  <c r="AW156" i="6"/>
  <c r="AX156" i="6"/>
  <c r="AY156" i="6"/>
  <c r="AZ156" i="6"/>
  <c r="BB156" i="6"/>
  <c r="BE156" i="6"/>
  <c r="BF156" i="6"/>
  <c r="BG156" i="6"/>
  <c r="BH156" i="6"/>
  <c r="BI156" i="6"/>
  <c r="BJ156" i="6"/>
  <c r="BK156" i="6"/>
  <c r="BL156" i="6"/>
  <c r="B157" i="6"/>
  <c r="C157" i="6"/>
  <c r="D157" i="6"/>
  <c r="G157" i="6"/>
  <c r="I157" i="6"/>
  <c r="J189" i="6"/>
  <c r="N189" i="6"/>
  <c r="O157" i="6"/>
  <c r="P157" i="6"/>
  <c r="S189" i="6"/>
  <c r="U157" i="6"/>
  <c r="V157" i="6"/>
  <c r="X157" i="6"/>
  <c r="Y157" i="6"/>
  <c r="AA189" i="6"/>
  <c r="AD157" i="6"/>
  <c r="AE157" i="6"/>
  <c r="AE188" i="6" s="1"/>
  <c r="AI189" i="6"/>
  <c r="AJ189" i="6"/>
  <c r="AM157" i="6"/>
  <c r="AN157" i="6"/>
  <c r="AO157" i="6"/>
  <c r="AR157" i="6"/>
  <c r="AU157" i="6"/>
  <c r="AU188" i="6" s="1"/>
  <c r="AU189" i="6" s="1"/>
  <c r="AV157" i="6"/>
  <c r="AW157" i="6"/>
  <c r="AX157" i="6"/>
  <c r="AY157" i="6"/>
  <c r="AZ157" i="6"/>
  <c r="BB157" i="6"/>
  <c r="BC189" i="6"/>
  <c r="BE157" i="6"/>
  <c r="BF157" i="6"/>
  <c r="BG157" i="6"/>
  <c r="BH157" i="6"/>
  <c r="BI157" i="6"/>
  <c r="BJ157" i="6"/>
  <c r="BK157" i="6"/>
  <c r="BL157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R183" i="6"/>
  <c r="S183" i="6"/>
  <c r="T183" i="6"/>
  <c r="U183" i="6"/>
  <c r="V183" i="6"/>
  <c r="W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U183" i="6"/>
  <c r="AV183" i="6"/>
  <c r="AW183" i="6"/>
  <c r="AX183" i="6"/>
  <c r="AY183" i="6"/>
  <c r="AZ183" i="6"/>
  <c r="BA183" i="6"/>
  <c r="BC183" i="6"/>
  <c r="BD183" i="6"/>
  <c r="BE183" i="6"/>
  <c r="BF183" i="6"/>
  <c r="BG183" i="6"/>
  <c r="BH183" i="6"/>
  <c r="BI183" i="6"/>
  <c r="BJ183" i="6"/>
  <c r="BK183" i="6"/>
  <c r="BL183" i="6"/>
  <c r="K187" i="6"/>
  <c r="AV186" i="6"/>
  <c r="AV187" i="6" s="1"/>
  <c r="W188" i="6"/>
  <c r="W189" i="6" s="1"/>
  <c r="J294" i="6"/>
  <c r="U294" i="6"/>
  <c r="AL294" i="6"/>
  <c r="AW294" i="6"/>
  <c r="J295" i="6"/>
  <c r="U295" i="6"/>
  <c r="AL295" i="6"/>
  <c r="AW295" i="6"/>
  <c r="J296" i="6"/>
  <c r="U296" i="6"/>
  <c r="AL296" i="6"/>
  <c r="AW296" i="6"/>
  <c r="J297" i="6"/>
  <c r="U297" i="6"/>
  <c r="AL297" i="6"/>
  <c r="AW297" i="6"/>
  <c r="J298" i="6"/>
  <c r="U298" i="6"/>
  <c r="AL298" i="6"/>
  <c r="AW298" i="6"/>
  <c r="J299" i="6"/>
  <c r="U299" i="6"/>
  <c r="AL299" i="6"/>
  <c r="AW299" i="6"/>
  <c r="J300" i="6"/>
  <c r="U300" i="6"/>
  <c r="AL300" i="6"/>
  <c r="AW300" i="6"/>
  <c r="J301" i="6"/>
  <c r="U301" i="6"/>
  <c r="AL301" i="6"/>
  <c r="AW301" i="6"/>
  <c r="J302" i="6"/>
  <c r="U302" i="6"/>
  <c r="AL302" i="6"/>
  <c r="AW302" i="6"/>
  <c r="J303" i="6"/>
  <c r="U303" i="6"/>
  <c r="AL303" i="6"/>
  <c r="AW303" i="6"/>
  <c r="J304" i="6"/>
  <c r="U304" i="6"/>
  <c r="AL304" i="6"/>
  <c r="AW304" i="6"/>
  <c r="J305" i="6"/>
  <c r="U305" i="6"/>
  <c r="AL305" i="6"/>
  <c r="AW305" i="6"/>
  <c r="J306" i="6"/>
  <c r="U306" i="6"/>
  <c r="AL306" i="6"/>
  <c r="AW306" i="6"/>
  <c r="J307" i="6"/>
  <c r="U307" i="6"/>
  <c r="AL307" i="6"/>
  <c r="AW307" i="6"/>
  <c r="J308" i="6"/>
  <c r="U308" i="6"/>
  <c r="AL308" i="6"/>
  <c r="AW308" i="6"/>
  <c r="J309" i="6"/>
  <c r="U309" i="6"/>
  <c r="AL309" i="6"/>
  <c r="AW309" i="6"/>
  <c r="J310" i="6"/>
  <c r="U310" i="6"/>
  <c r="AL310" i="6"/>
  <c r="AW310" i="6"/>
  <c r="J311" i="6"/>
  <c r="U311" i="6"/>
  <c r="AL311" i="6"/>
  <c r="AW311" i="6"/>
  <c r="J312" i="6"/>
  <c r="U312" i="6"/>
  <c r="AL312" i="6"/>
  <c r="AW312" i="6"/>
  <c r="J313" i="6"/>
  <c r="U313" i="6"/>
  <c r="AL313" i="6"/>
  <c r="AW313" i="6"/>
  <c r="J314" i="6"/>
  <c r="U314" i="6"/>
  <c r="AL314" i="6"/>
  <c r="AW314" i="6"/>
  <c r="J315" i="6"/>
  <c r="U315" i="6"/>
  <c r="AL315" i="6"/>
  <c r="AW315" i="6"/>
  <c r="J316" i="6"/>
  <c r="U316" i="6"/>
  <c r="AL316" i="6"/>
  <c r="AW316" i="6"/>
  <c r="J317" i="6"/>
  <c r="U317" i="6"/>
  <c r="AL317" i="6"/>
  <c r="AW317" i="6"/>
  <c r="J318" i="6"/>
  <c r="U318" i="6"/>
  <c r="AL318" i="6"/>
  <c r="AW318" i="6"/>
  <c r="J319" i="6"/>
  <c r="U319" i="6"/>
  <c r="AL319" i="6"/>
  <c r="AW319" i="6"/>
  <c r="J320" i="6"/>
  <c r="U320" i="6"/>
  <c r="AL320" i="6"/>
  <c r="AW320" i="6"/>
  <c r="J321" i="6"/>
  <c r="U321" i="6"/>
  <c r="AL321" i="6"/>
  <c r="AW321" i="6"/>
  <c r="J322" i="6"/>
  <c r="U322" i="6"/>
  <c r="AL322" i="6"/>
  <c r="AW322" i="6"/>
  <c r="J323" i="6"/>
  <c r="U323" i="6"/>
  <c r="AL323" i="6"/>
  <c r="AW323" i="6"/>
  <c r="J324" i="6"/>
  <c r="U324" i="6"/>
  <c r="AL324" i="6"/>
  <c r="AW324" i="6"/>
  <c r="J325" i="6"/>
  <c r="U325" i="6"/>
  <c r="AL325" i="6"/>
  <c r="AW325" i="6"/>
  <c r="J326" i="6"/>
  <c r="U326" i="6"/>
  <c r="AL326" i="6"/>
  <c r="AW326" i="6"/>
  <c r="J327" i="6"/>
  <c r="U327" i="6"/>
  <c r="AL327" i="6"/>
  <c r="AW327" i="6"/>
  <c r="J328" i="6"/>
  <c r="U328" i="6"/>
  <c r="AL328" i="6"/>
  <c r="AW328" i="6"/>
  <c r="J329" i="6"/>
  <c r="U329" i="6"/>
  <c r="AL329" i="6"/>
  <c r="AW329" i="6"/>
  <c r="J330" i="6"/>
  <c r="U330" i="6"/>
  <c r="AL330" i="6"/>
  <c r="AW330" i="6"/>
  <c r="J331" i="6"/>
  <c r="U331" i="6"/>
  <c r="AL331" i="6"/>
  <c r="AW331" i="6"/>
  <c r="J332" i="6"/>
  <c r="U332" i="6"/>
  <c r="AL332" i="6"/>
  <c r="AW332" i="6"/>
  <c r="J333" i="6"/>
  <c r="U333" i="6"/>
  <c r="AL333" i="6"/>
  <c r="AW333" i="6"/>
  <c r="J334" i="6"/>
  <c r="U334" i="6"/>
  <c r="AL334" i="6"/>
  <c r="AW334" i="6"/>
  <c r="J335" i="6"/>
  <c r="U335" i="6"/>
  <c r="AL335" i="6"/>
  <c r="AW335" i="6"/>
  <c r="J336" i="6"/>
  <c r="U336" i="6"/>
  <c r="AL336" i="6"/>
  <c r="AW336" i="6"/>
  <c r="J337" i="6"/>
  <c r="U337" i="6"/>
  <c r="AL337" i="6"/>
  <c r="AW337" i="6"/>
  <c r="J338" i="6"/>
  <c r="U338" i="6"/>
  <c r="AL338" i="6"/>
  <c r="AW338" i="6"/>
  <c r="J339" i="6"/>
  <c r="U339" i="6"/>
  <c r="AL339" i="6"/>
  <c r="AW339" i="6"/>
  <c r="J340" i="6"/>
  <c r="U340" i="6"/>
  <c r="AL340" i="6"/>
  <c r="AW340" i="6"/>
  <c r="J341" i="6"/>
  <c r="U341" i="6"/>
  <c r="AL341" i="6"/>
  <c r="AW341" i="6"/>
  <c r="J342" i="6"/>
  <c r="U342" i="6"/>
  <c r="AL342" i="6"/>
  <c r="AW342" i="6"/>
  <c r="B343" i="6"/>
  <c r="C343" i="6"/>
  <c r="D343" i="6"/>
  <c r="E343" i="6"/>
  <c r="F343" i="6"/>
  <c r="G343" i="6"/>
  <c r="H343" i="6"/>
  <c r="I343" i="6"/>
  <c r="N343" i="6"/>
  <c r="O343" i="6"/>
  <c r="P343" i="6"/>
  <c r="Q343" i="6"/>
  <c r="R343" i="6"/>
  <c r="S343" i="6"/>
  <c r="T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O343" i="6"/>
  <c r="AP343" i="6"/>
  <c r="AQ343" i="6"/>
  <c r="AR343" i="6"/>
  <c r="AS343" i="6"/>
  <c r="AT343" i="6"/>
  <c r="AU343" i="6"/>
  <c r="AV343" i="6"/>
  <c r="B344" i="6"/>
  <c r="C344" i="6"/>
  <c r="D344" i="6"/>
  <c r="E344" i="6"/>
  <c r="F344" i="6"/>
  <c r="G344" i="6"/>
  <c r="H344" i="6"/>
  <c r="I344" i="6"/>
  <c r="N344" i="6"/>
  <c r="O344" i="6"/>
  <c r="P344" i="6"/>
  <c r="Q344" i="6"/>
  <c r="R344" i="6"/>
  <c r="S344" i="6"/>
  <c r="T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O344" i="6"/>
  <c r="AP344" i="6"/>
  <c r="AQ344" i="6"/>
  <c r="AR344" i="6"/>
  <c r="AS344" i="6"/>
  <c r="AT344" i="6"/>
  <c r="AU344" i="6"/>
  <c r="AV344" i="6"/>
  <c r="B345" i="6"/>
  <c r="C345" i="6"/>
  <c r="D345" i="6"/>
  <c r="E345" i="6"/>
  <c r="F345" i="6"/>
  <c r="G345" i="6"/>
  <c r="H345" i="6"/>
  <c r="I345" i="6"/>
  <c r="N345" i="6"/>
  <c r="O345" i="6"/>
  <c r="P345" i="6"/>
  <c r="Q345" i="6"/>
  <c r="R345" i="6"/>
  <c r="S345" i="6"/>
  <c r="T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O345" i="6"/>
  <c r="AP345" i="6"/>
  <c r="AQ345" i="6"/>
  <c r="AR345" i="6"/>
  <c r="AS345" i="6"/>
  <c r="AT345" i="6"/>
  <c r="AU345" i="6"/>
  <c r="AV345" i="6"/>
  <c r="B346" i="6"/>
  <c r="C346" i="6"/>
  <c r="D346" i="6"/>
  <c r="E346" i="6"/>
  <c r="F346" i="6"/>
  <c r="G346" i="6"/>
  <c r="H346" i="6"/>
  <c r="I346" i="6"/>
  <c r="N346" i="6"/>
  <c r="O346" i="6"/>
  <c r="P346" i="6"/>
  <c r="Q346" i="6"/>
  <c r="R346" i="6"/>
  <c r="S346" i="6"/>
  <c r="T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O346" i="6"/>
  <c r="AP346" i="6"/>
  <c r="AQ346" i="6"/>
  <c r="AR346" i="6"/>
  <c r="AS346" i="6"/>
  <c r="AT346" i="6"/>
  <c r="AU346" i="6"/>
  <c r="AV346" i="6"/>
  <c r="B347" i="6"/>
  <c r="C347" i="6"/>
  <c r="D347" i="6"/>
  <c r="F347" i="6"/>
  <c r="G347" i="6"/>
  <c r="H347" i="6"/>
  <c r="I347" i="6"/>
  <c r="N347" i="6"/>
  <c r="O347" i="6"/>
  <c r="P347" i="6"/>
  <c r="Q347" i="6"/>
  <c r="R347" i="6"/>
  <c r="S347" i="6"/>
  <c r="T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O347" i="6"/>
  <c r="AP347" i="6"/>
  <c r="AQ347" i="6"/>
  <c r="AR347" i="6"/>
  <c r="AS347" i="6"/>
  <c r="AT347" i="6"/>
  <c r="AU347" i="6"/>
  <c r="AV347" i="6"/>
  <c r="B348" i="6"/>
  <c r="C348" i="6"/>
  <c r="D348" i="6"/>
  <c r="E348" i="6"/>
  <c r="F348" i="6"/>
  <c r="G348" i="6"/>
  <c r="H348" i="6"/>
  <c r="I348" i="6"/>
  <c r="N348" i="6"/>
  <c r="O348" i="6"/>
  <c r="P348" i="6"/>
  <c r="Q348" i="6"/>
  <c r="R348" i="6"/>
  <c r="S348" i="6"/>
  <c r="T348" i="6"/>
  <c r="X348" i="6"/>
  <c r="Y348" i="6"/>
  <c r="Z348" i="6"/>
  <c r="AA348" i="6"/>
  <c r="AB348" i="6"/>
  <c r="AC348" i="6"/>
  <c r="AD348" i="6"/>
  <c r="AE348" i="6"/>
  <c r="AW348" i="6"/>
  <c r="B349" i="6"/>
  <c r="C349" i="6"/>
  <c r="D349" i="6"/>
  <c r="F349" i="6"/>
  <c r="G349" i="6"/>
  <c r="H349" i="6"/>
  <c r="I349" i="6"/>
  <c r="N349" i="6"/>
  <c r="O349" i="6"/>
  <c r="P349" i="6"/>
  <c r="Q349" i="6"/>
  <c r="R349" i="6"/>
  <c r="S349" i="6"/>
  <c r="T349" i="6"/>
  <c r="AL349" i="6"/>
  <c r="AW349" i="6"/>
  <c r="B350" i="6"/>
  <c r="C350" i="6"/>
  <c r="D350" i="6"/>
  <c r="E350" i="6"/>
  <c r="F350" i="6"/>
  <c r="G350" i="6"/>
  <c r="H350" i="6"/>
  <c r="I350" i="6"/>
  <c r="AL350" i="6"/>
  <c r="AW350" i="6"/>
  <c r="F382" i="6"/>
  <c r="U382" i="6"/>
  <c r="BF382" i="6"/>
  <c r="F383" i="6"/>
  <c r="U383" i="6"/>
  <c r="BF383" i="6"/>
  <c r="F384" i="6"/>
  <c r="U384" i="6"/>
  <c r="BF384" i="6"/>
  <c r="F385" i="6"/>
  <c r="U385" i="6"/>
  <c r="BF385" i="6"/>
  <c r="F386" i="6"/>
  <c r="U386" i="6"/>
  <c r="BF386" i="6"/>
  <c r="F387" i="6"/>
  <c r="U387" i="6"/>
  <c r="BF387" i="6"/>
  <c r="F388" i="6"/>
  <c r="U388" i="6"/>
  <c r="BF388" i="6"/>
  <c r="F389" i="6"/>
  <c r="U389" i="6"/>
  <c r="BF389" i="6"/>
  <c r="F390" i="6"/>
  <c r="U390" i="6"/>
  <c r="AK390" i="6"/>
  <c r="BF390" i="6"/>
  <c r="F391" i="6"/>
  <c r="U391" i="6"/>
  <c r="AK391" i="6"/>
  <c r="BF391" i="6"/>
  <c r="F392" i="6"/>
  <c r="U392" i="6"/>
  <c r="AK392" i="6"/>
  <c r="BF392" i="6"/>
  <c r="F393" i="6"/>
  <c r="U393" i="6"/>
  <c r="AK393" i="6"/>
  <c r="AY393" i="6"/>
  <c r="BF393" i="6"/>
  <c r="F394" i="6"/>
  <c r="U394" i="6"/>
  <c r="AK394" i="6"/>
  <c r="AY394" i="6"/>
  <c r="BF394" i="6"/>
  <c r="F395" i="6"/>
  <c r="U395" i="6"/>
  <c r="AK395" i="6"/>
  <c r="AY395" i="6"/>
  <c r="BF395" i="6"/>
  <c r="F396" i="6"/>
  <c r="U396" i="6"/>
  <c r="AK396" i="6"/>
  <c r="AY396" i="6"/>
  <c r="BF396" i="6"/>
  <c r="F397" i="6"/>
  <c r="U397" i="6"/>
  <c r="AK397" i="6"/>
  <c r="AY397" i="6"/>
  <c r="BF397" i="6"/>
  <c r="F398" i="6"/>
  <c r="U398" i="6"/>
  <c r="AK398" i="6"/>
  <c r="AY398" i="6"/>
  <c r="BF398" i="6"/>
  <c r="F399" i="6"/>
  <c r="U399" i="6"/>
  <c r="AK399" i="6"/>
  <c r="AY399" i="6"/>
  <c r="BF399" i="6"/>
  <c r="F400" i="6"/>
  <c r="U400" i="6"/>
  <c r="AK400" i="6"/>
  <c r="AY400" i="6"/>
  <c r="BF400" i="6"/>
  <c r="F401" i="6"/>
  <c r="U401" i="6"/>
  <c r="AK401" i="6"/>
  <c r="AY401" i="6"/>
  <c r="BF401" i="6"/>
  <c r="F402" i="6"/>
  <c r="U402" i="6"/>
  <c r="AK402" i="6"/>
  <c r="AY402" i="6"/>
  <c r="BF402" i="6"/>
  <c r="F403" i="6"/>
  <c r="U403" i="6"/>
  <c r="AK403" i="6"/>
  <c r="AY403" i="6"/>
  <c r="BF403" i="6"/>
  <c r="F404" i="6"/>
  <c r="U404" i="6"/>
  <c r="AK404" i="6"/>
  <c r="AY404" i="6"/>
  <c r="BF404" i="6"/>
  <c r="F405" i="6"/>
  <c r="U405" i="6"/>
  <c r="AK405" i="6"/>
  <c r="AY405" i="6"/>
  <c r="BF405" i="6"/>
  <c r="F406" i="6"/>
  <c r="U406" i="6"/>
  <c r="AK406" i="6"/>
  <c r="AY406" i="6"/>
  <c r="BF406" i="6"/>
  <c r="F407" i="6"/>
  <c r="U407" i="6"/>
  <c r="AK407" i="6"/>
  <c r="AY407" i="6"/>
  <c r="BF407" i="6"/>
  <c r="F408" i="6"/>
  <c r="U408" i="6"/>
  <c r="AK408" i="6"/>
  <c r="AY408" i="6"/>
  <c r="BF408" i="6"/>
  <c r="F409" i="6"/>
  <c r="U409" i="6"/>
  <c r="AK409" i="6"/>
  <c r="AY409" i="6"/>
  <c r="BF409" i="6"/>
  <c r="F410" i="6"/>
  <c r="U410" i="6"/>
  <c r="AK410" i="6"/>
  <c r="AY410" i="6"/>
  <c r="BF410" i="6"/>
  <c r="F411" i="6"/>
  <c r="U411" i="6"/>
  <c r="AK411" i="6"/>
  <c r="AY411" i="6"/>
  <c r="BF411" i="6"/>
  <c r="F412" i="6"/>
  <c r="U412" i="6"/>
  <c r="AK412" i="6"/>
  <c r="AY412" i="6"/>
  <c r="BF412" i="6"/>
  <c r="F413" i="6"/>
  <c r="U413" i="6"/>
  <c r="AK413" i="6"/>
  <c r="AY413" i="6"/>
  <c r="BF413" i="6"/>
  <c r="F414" i="6"/>
  <c r="U414" i="6"/>
  <c r="AK414" i="6"/>
  <c r="AY414" i="6"/>
  <c r="BF414" i="6"/>
  <c r="F415" i="6"/>
  <c r="U415" i="6"/>
  <c r="AK415" i="6"/>
  <c r="AY415" i="6"/>
  <c r="BF415" i="6"/>
  <c r="F416" i="6"/>
  <c r="U416" i="6"/>
  <c r="AK416" i="6"/>
  <c r="AY416" i="6"/>
  <c r="BF416" i="6"/>
  <c r="F417" i="6"/>
  <c r="U417" i="6"/>
  <c r="AK417" i="6"/>
  <c r="AY417" i="6"/>
  <c r="BF417" i="6"/>
  <c r="F418" i="6"/>
  <c r="U418" i="6"/>
  <c r="AK418" i="6"/>
  <c r="AY418" i="6"/>
  <c r="BF418" i="6"/>
  <c r="F419" i="6"/>
  <c r="U419" i="6"/>
  <c r="AK419" i="6"/>
  <c r="AY419" i="6"/>
  <c r="BF419" i="6"/>
  <c r="F420" i="6"/>
  <c r="U420" i="6"/>
  <c r="AK420" i="6"/>
  <c r="AY420" i="6"/>
  <c r="BF420" i="6"/>
  <c r="F421" i="6"/>
  <c r="U421" i="6"/>
  <c r="AK421" i="6"/>
  <c r="AY421" i="6"/>
  <c r="BF421" i="6"/>
  <c r="F422" i="6"/>
  <c r="U422" i="6"/>
  <c r="AK422" i="6"/>
  <c r="AY422" i="6"/>
  <c r="BF422" i="6"/>
  <c r="F423" i="6"/>
  <c r="U423" i="6"/>
  <c r="AK423" i="6"/>
  <c r="AY423" i="6"/>
  <c r="BF423" i="6"/>
  <c r="F424" i="6"/>
  <c r="U424" i="6"/>
  <c r="AK424" i="6"/>
  <c r="AY424" i="6"/>
  <c r="BF424" i="6"/>
  <c r="F425" i="6"/>
  <c r="U425" i="6"/>
  <c r="AK425" i="6"/>
  <c r="AY425" i="6"/>
  <c r="BF425" i="6"/>
  <c r="F426" i="6"/>
  <c r="U426" i="6"/>
  <c r="AK426" i="6"/>
  <c r="AY426" i="6"/>
  <c r="BF426" i="6"/>
  <c r="F427" i="6"/>
  <c r="U427" i="6"/>
  <c r="AK427" i="6"/>
  <c r="AY427" i="6"/>
  <c r="BF427" i="6"/>
  <c r="F428" i="6"/>
  <c r="U428" i="6"/>
  <c r="AK428" i="6"/>
  <c r="AY428" i="6"/>
  <c r="BF428" i="6"/>
  <c r="F429" i="6"/>
  <c r="U429" i="6"/>
  <c r="AK429" i="6"/>
  <c r="AY429" i="6"/>
  <c r="BF429" i="6"/>
  <c r="U430" i="6"/>
  <c r="AK430" i="6"/>
  <c r="AY430" i="6"/>
  <c r="BF430" i="6"/>
  <c r="B431" i="6"/>
  <c r="C431" i="6"/>
  <c r="D431" i="6"/>
  <c r="E431" i="6"/>
  <c r="G431" i="6"/>
  <c r="H431" i="6"/>
  <c r="I431" i="6"/>
  <c r="J431" i="6"/>
  <c r="K431" i="6"/>
  <c r="L431" i="6"/>
  <c r="O431" i="6"/>
  <c r="P431" i="6"/>
  <c r="Q431" i="6"/>
  <c r="R431" i="6"/>
  <c r="S431" i="6"/>
  <c r="T431" i="6"/>
  <c r="V431" i="6"/>
  <c r="W431" i="6"/>
  <c r="X431" i="6"/>
  <c r="Y431" i="6"/>
  <c r="Z431" i="6"/>
  <c r="AA431" i="6"/>
  <c r="AB431" i="6"/>
  <c r="AE431" i="6"/>
  <c r="AF431" i="6"/>
  <c r="AG431" i="6"/>
  <c r="AH431" i="6"/>
  <c r="AI431" i="6"/>
  <c r="AJ431" i="6"/>
  <c r="AL431" i="6"/>
  <c r="AM431" i="6"/>
  <c r="AN431" i="6"/>
  <c r="AO431" i="6"/>
  <c r="AP431" i="6"/>
  <c r="AU431" i="6"/>
  <c r="AV431" i="6"/>
  <c r="AW431" i="6"/>
  <c r="AX431" i="6"/>
  <c r="BB431" i="6"/>
  <c r="BC431" i="6"/>
  <c r="BD431" i="6"/>
  <c r="BE431" i="6"/>
  <c r="BG431" i="6"/>
  <c r="BH431" i="6"/>
  <c r="BM431" i="6"/>
  <c r="BN419" i="6"/>
  <c r="BO419" i="6"/>
  <c r="BP419" i="6"/>
  <c r="BQ419" i="6"/>
  <c r="BR419" i="6"/>
  <c r="BS419" i="6"/>
  <c r="BT419" i="6"/>
  <c r="BU419" i="6"/>
  <c r="BV419" i="6"/>
  <c r="BW419" i="6"/>
  <c r="BX419" i="6"/>
  <c r="BY419" i="6"/>
  <c r="BZ419" i="6"/>
  <c r="CA419" i="6"/>
  <c r="CB419" i="6"/>
  <c r="CC419" i="6"/>
  <c r="CD419" i="6"/>
  <c r="CE419" i="6"/>
  <c r="CF419" i="6"/>
  <c r="F432" i="6"/>
  <c r="U432" i="6"/>
  <c r="AK432" i="6"/>
  <c r="AY432" i="6"/>
  <c r="F433" i="6"/>
  <c r="U433" i="6"/>
  <c r="AK433" i="6"/>
  <c r="AY433" i="6"/>
  <c r="F434" i="6"/>
  <c r="U434" i="6"/>
  <c r="AK434" i="6"/>
  <c r="AY434" i="6"/>
  <c r="F435" i="6"/>
  <c r="U435" i="6"/>
  <c r="AK435" i="6"/>
  <c r="AY435" i="6"/>
  <c r="F436" i="6"/>
  <c r="U436" i="6"/>
  <c r="AK436" i="6"/>
  <c r="AY436" i="6"/>
  <c r="F437" i="6"/>
  <c r="U437" i="6"/>
  <c r="AK437" i="6"/>
  <c r="AY437" i="6"/>
  <c r="F438" i="6"/>
  <c r="U438" i="6"/>
  <c r="AK438" i="6"/>
  <c r="AY438" i="6"/>
  <c r="D515" i="6"/>
  <c r="E515" i="6"/>
  <c r="F515" i="6"/>
  <c r="G515" i="6"/>
  <c r="H515" i="6"/>
  <c r="I515" i="6"/>
  <c r="J515" i="6"/>
  <c r="D522" i="6"/>
  <c r="E522" i="6"/>
  <c r="F522" i="6"/>
  <c r="G522" i="6"/>
  <c r="H522" i="6"/>
  <c r="I522" i="6"/>
  <c r="J522" i="6"/>
  <c r="D529" i="6"/>
  <c r="E529" i="6"/>
  <c r="F529" i="6"/>
  <c r="G529" i="6"/>
  <c r="H529" i="6"/>
  <c r="I529" i="6"/>
  <c r="J529" i="6"/>
  <c r="D534" i="6"/>
  <c r="E534" i="6"/>
  <c r="F534" i="6"/>
  <c r="G534" i="6"/>
  <c r="H534" i="6"/>
  <c r="I534" i="6"/>
  <c r="J534" i="6"/>
  <c r="CL99" i="15" l="1"/>
  <c r="DA89" i="12"/>
  <c r="H113" i="16"/>
  <c r="AX99" i="15"/>
  <c r="X99" i="15"/>
  <c r="BL99" i="15"/>
  <c r="AF99" i="15"/>
  <c r="BN99" i="15"/>
  <c r="AB99" i="15"/>
  <c r="AJ99" i="15"/>
  <c r="BH99" i="15"/>
  <c r="AV99" i="15"/>
  <c r="AL99" i="15"/>
  <c r="Z99" i="15"/>
  <c r="AP99" i="15"/>
  <c r="AN99" i="15"/>
  <c r="BJ99" i="15"/>
  <c r="BB99" i="15"/>
  <c r="AH99" i="15"/>
  <c r="BD99" i="15"/>
  <c r="BF99" i="15"/>
  <c r="AZ99" i="15"/>
  <c r="V99" i="15"/>
  <c r="D99" i="15"/>
  <c r="F99" i="15"/>
  <c r="N99" i="15"/>
  <c r="R99" i="15"/>
  <c r="J99" i="15"/>
  <c r="L99" i="15"/>
  <c r="T99" i="15"/>
  <c r="P99" i="15"/>
  <c r="H99" i="15"/>
  <c r="BJ109" i="7"/>
  <c r="BB109" i="7"/>
  <c r="AT109" i="7"/>
  <c r="AL109" i="7"/>
  <c r="AD109" i="7"/>
  <c r="V109" i="7"/>
  <c r="N109" i="7"/>
  <c r="F109" i="7"/>
  <c r="Z356" i="7"/>
  <c r="BI109" i="7"/>
  <c r="BA109" i="7"/>
  <c r="AS109" i="7"/>
  <c r="AC109" i="7"/>
  <c r="U109" i="7"/>
  <c r="M109" i="7"/>
  <c r="E109" i="7"/>
  <c r="BH109" i="7"/>
  <c r="AZ109" i="7"/>
  <c r="AR109" i="7"/>
  <c r="AJ109" i="7"/>
  <c r="AB109" i="7"/>
  <c r="T109" i="7"/>
  <c r="L109" i="7"/>
  <c r="D109" i="7"/>
  <c r="BG109" i="7"/>
  <c r="AY109" i="7"/>
  <c r="AQ109" i="7"/>
  <c r="AI109" i="7"/>
  <c r="AA109" i="7"/>
  <c r="S109" i="7"/>
  <c r="K109" i="7"/>
  <c r="C109" i="7"/>
  <c r="AK109" i="7"/>
  <c r="BF109" i="7"/>
  <c r="AX109" i="7"/>
  <c r="AP109" i="7"/>
  <c r="AH109" i="7"/>
  <c r="Z109" i="7"/>
  <c r="R109" i="7"/>
  <c r="J109" i="7"/>
  <c r="B109" i="7"/>
  <c r="BL109" i="7"/>
  <c r="BD109" i="7"/>
  <c r="AV109" i="7"/>
  <c r="AN109" i="7"/>
  <c r="AF109" i="7"/>
  <c r="X109" i="7"/>
  <c r="P109" i="7"/>
  <c r="H109" i="7"/>
  <c r="BK109" i="7"/>
  <c r="BC109" i="7"/>
  <c r="AU109" i="7"/>
  <c r="AM109" i="7"/>
  <c r="AE109" i="7"/>
  <c r="W109" i="7"/>
  <c r="O109" i="7"/>
  <c r="G109" i="7"/>
  <c r="DE89" i="12"/>
  <c r="DD89" i="12"/>
  <c r="CU89" i="12"/>
  <c r="DI89" i="12"/>
  <c r="CJ89" i="12"/>
  <c r="CH89" i="12"/>
  <c r="DJ89" i="12"/>
  <c r="CI89" i="12"/>
  <c r="CO89" i="12"/>
  <c r="CM89" i="12"/>
  <c r="DB89" i="12"/>
  <c r="CL89" i="12"/>
  <c r="CS89" i="12"/>
  <c r="DF89" i="12"/>
  <c r="CW89" i="12"/>
  <c r="DK89" i="12"/>
  <c r="CN89" i="12"/>
  <c r="DH89" i="12"/>
  <c r="CX89" i="12"/>
  <c r="DG89" i="12"/>
  <c r="CP89" i="12"/>
  <c r="CV89" i="12"/>
  <c r="CT89" i="12"/>
  <c r="CK89" i="12"/>
  <c r="CR89" i="12"/>
  <c r="CQ89" i="12"/>
  <c r="CY89" i="12"/>
  <c r="DL89" i="12"/>
  <c r="DC89" i="12"/>
  <c r="CZ89" i="12"/>
  <c r="CF89" i="12"/>
  <c r="CG89" i="12"/>
  <c r="BX89" i="12"/>
  <c r="CE89" i="12"/>
  <c r="X97" i="12"/>
  <c r="X91" i="12"/>
  <c r="X99" i="12"/>
  <c r="BW89" i="12"/>
  <c r="BZ89" i="12"/>
  <c r="BY89" i="12"/>
  <c r="CB89" i="12"/>
  <c r="CA89" i="12"/>
  <c r="BV89" i="12"/>
  <c r="X90" i="12"/>
  <c r="X92" i="12"/>
  <c r="CC89" i="12"/>
  <c r="CD89" i="12"/>
  <c r="BU89" i="12"/>
  <c r="BO89" i="12"/>
  <c r="BT89" i="12"/>
  <c r="BS89" i="12"/>
  <c r="BP89" i="12"/>
  <c r="BR89" i="12"/>
  <c r="BQ89" i="12"/>
  <c r="AO188" i="6"/>
  <c r="G188" i="6"/>
  <c r="BH191" i="6"/>
  <c r="BH188" i="6"/>
  <c r="U188" i="6"/>
  <c r="U191" i="6"/>
  <c r="D188" i="6"/>
  <c r="D191" i="6"/>
  <c r="AL188" i="6"/>
  <c r="AL191" i="6"/>
  <c r="BF190" i="6"/>
  <c r="BF185" i="6"/>
  <c r="BF186" i="6"/>
  <c r="AX185" i="6"/>
  <c r="BJ184" i="6"/>
  <c r="BJ182" i="6"/>
  <c r="AX182" i="6"/>
  <c r="AX184" i="6"/>
  <c r="AE182" i="6"/>
  <c r="AE184" i="6"/>
  <c r="D182" i="6"/>
  <c r="D184" i="6"/>
  <c r="BG191" i="6"/>
  <c r="BG188" i="6"/>
  <c r="U185" i="6"/>
  <c r="U190" i="6"/>
  <c r="U186" i="6"/>
  <c r="BI185" i="6"/>
  <c r="BI186" i="6"/>
  <c r="AW188" i="6"/>
  <c r="AW189" i="6" s="1"/>
  <c r="AD186" i="6"/>
  <c r="AD187" i="6" s="1"/>
  <c r="AD190" i="6"/>
  <c r="AD185" i="6"/>
  <c r="AW185" i="6"/>
  <c r="C182" i="6"/>
  <c r="BI184" i="6"/>
  <c r="BI182" i="6"/>
  <c r="AW184" i="6"/>
  <c r="AW182" i="6"/>
  <c r="AD184" i="6"/>
  <c r="AD182" i="6"/>
  <c r="B182" i="6"/>
  <c r="AS186" i="6"/>
  <c r="BF191" i="6"/>
  <c r="BF188" i="6"/>
  <c r="W190" i="6"/>
  <c r="G190" i="6"/>
  <c r="G185" i="6"/>
  <c r="G186" i="6"/>
  <c r="AL189" i="6"/>
  <c r="AL185" i="6"/>
  <c r="AL190" i="6"/>
  <c r="AL186" i="6"/>
  <c r="AV185" i="6"/>
  <c r="BH185" i="6"/>
  <c r="BH186" i="6"/>
  <c r="AN182" i="6"/>
  <c r="AN184" i="6"/>
  <c r="BH182" i="6"/>
  <c r="BH184" i="6"/>
  <c r="AV184" i="6"/>
  <c r="AV182" i="6"/>
  <c r="X184" i="6"/>
  <c r="X182" i="6"/>
  <c r="AD188" i="6"/>
  <c r="AD191" i="6"/>
  <c r="O191" i="6"/>
  <c r="O188" i="6"/>
  <c r="BB185" i="6"/>
  <c r="BB186" i="6"/>
  <c r="BB187" i="6" s="1"/>
  <c r="BB190" i="6"/>
  <c r="AB184" i="6"/>
  <c r="AB182" i="6"/>
  <c r="AA182" i="6"/>
  <c r="AA185" i="6"/>
  <c r="AA184" i="6"/>
  <c r="D185" i="6"/>
  <c r="D190" i="6"/>
  <c r="D186" i="6"/>
  <c r="AU185" i="6"/>
  <c r="X185" i="6"/>
  <c r="BG182" i="6"/>
  <c r="BG184" i="6"/>
  <c r="AU184" i="6"/>
  <c r="AU182" i="6"/>
  <c r="W184" i="6"/>
  <c r="W182" i="6"/>
  <c r="AR191" i="6"/>
  <c r="BK185" i="6"/>
  <c r="BK186" i="6"/>
  <c r="BK184" i="6"/>
  <c r="BK182" i="6"/>
  <c r="Y185" i="6"/>
  <c r="Y190" i="6"/>
  <c r="Y186" i="6"/>
  <c r="Y187" i="6" s="1"/>
  <c r="C186" i="6"/>
  <c r="C185" i="6"/>
  <c r="C189" i="6"/>
  <c r="C190" i="6"/>
  <c r="BE188" i="6"/>
  <c r="BE189" i="6" s="1"/>
  <c r="T186" i="6"/>
  <c r="T187" i="6" s="1"/>
  <c r="T190" i="6"/>
  <c r="T185" i="6"/>
  <c r="BE185" i="6"/>
  <c r="AR185" i="6"/>
  <c r="V190" i="6"/>
  <c r="V185" i="6"/>
  <c r="V186" i="6"/>
  <c r="BB184" i="6"/>
  <c r="BB182" i="6"/>
  <c r="BF182" i="6"/>
  <c r="BF184" i="6"/>
  <c r="AT184" i="6"/>
  <c r="AT182" i="6"/>
  <c r="AT186" i="6"/>
  <c r="AT187" i="6" s="1"/>
  <c r="V187" i="6"/>
  <c r="V182" i="6"/>
  <c r="V184" i="6"/>
  <c r="AB190" i="6"/>
  <c r="AG186" i="6"/>
  <c r="AG187" i="6" s="1"/>
  <c r="BK191" i="6"/>
  <c r="BK188" i="6"/>
  <c r="BK189" i="6" s="1"/>
  <c r="BB188" i="6"/>
  <c r="BB189" i="6" s="1"/>
  <c r="BB191" i="6"/>
  <c r="Y191" i="6"/>
  <c r="Y188" i="6"/>
  <c r="Y189" i="6" s="1"/>
  <c r="W185" i="6"/>
  <c r="BJ185" i="6"/>
  <c r="BJ186" i="6"/>
  <c r="BJ187" i="6" s="1"/>
  <c r="I186" i="6"/>
  <c r="I187" i="6" s="1"/>
  <c r="I185" i="6"/>
  <c r="I190" i="6"/>
  <c r="AM185" i="6"/>
  <c r="AM190" i="6"/>
  <c r="AM186" i="6"/>
  <c r="AM187" i="6" s="1"/>
  <c r="AE190" i="6"/>
  <c r="AE186" i="6"/>
  <c r="AE187" i="6" s="1"/>
  <c r="AE185" i="6"/>
  <c r="AS185" i="6"/>
  <c r="AS184" i="6"/>
  <c r="AS182" i="6"/>
  <c r="AM184" i="6"/>
  <c r="AM182" i="6"/>
  <c r="BE184" i="6"/>
  <c r="BE182" i="6"/>
  <c r="AR182" i="6"/>
  <c r="AR184" i="6"/>
  <c r="T182" i="6"/>
  <c r="T184" i="6"/>
  <c r="AA190" i="6"/>
  <c r="BJ191" i="6"/>
  <c r="BJ188" i="6"/>
  <c r="AN191" i="6"/>
  <c r="AN188" i="6"/>
  <c r="AN189" i="6" s="1"/>
  <c r="I188" i="6"/>
  <c r="I189" i="6" s="1"/>
  <c r="I191" i="6"/>
  <c r="T188" i="6"/>
  <c r="T191" i="6"/>
  <c r="O185" i="6"/>
  <c r="O190" i="6"/>
  <c r="O186" i="6"/>
  <c r="O187" i="6" s="1"/>
  <c r="O184" i="6"/>
  <c r="O182" i="6"/>
  <c r="U182" i="6"/>
  <c r="U184" i="6"/>
  <c r="AN186" i="6"/>
  <c r="AN190" i="6"/>
  <c r="AN185" i="6"/>
  <c r="I184" i="6"/>
  <c r="I182" i="6"/>
  <c r="AG184" i="6"/>
  <c r="AG182" i="6"/>
  <c r="BL185" i="6"/>
  <c r="AZ185" i="6"/>
  <c r="P185" i="6"/>
  <c r="AZ184" i="6"/>
  <c r="AZ182" i="6"/>
  <c r="AO184" i="6"/>
  <c r="AO182" i="6"/>
  <c r="P184" i="6"/>
  <c r="P182" i="6"/>
  <c r="AB186" i="6"/>
  <c r="AB187" i="6" s="1"/>
  <c r="BI191" i="6"/>
  <c r="BI188" i="6"/>
  <c r="AM188" i="6"/>
  <c r="AM189" i="6" s="1"/>
  <c r="AM191" i="6"/>
  <c r="V191" i="6"/>
  <c r="V188" i="6"/>
  <c r="V189" i="6" s="1"/>
  <c r="AO189" i="6"/>
  <c r="AO186" i="6"/>
  <c r="AO187" i="6" s="1"/>
  <c r="AO190" i="6"/>
  <c r="AO185" i="6"/>
  <c r="AY185" i="6"/>
  <c r="BG185" i="6"/>
  <c r="BG186" i="6"/>
  <c r="BG187" i="6" s="1"/>
  <c r="Y184" i="6"/>
  <c r="Y182" i="6"/>
  <c r="BL184" i="6"/>
  <c r="BL182" i="6"/>
  <c r="AY182" i="6"/>
  <c r="AY184" i="6"/>
  <c r="AL184" i="6"/>
  <c r="AL182" i="6"/>
  <c r="G182" i="6"/>
  <c r="G184" i="6"/>
  <c r="AT190" i="6"/>
  <c r="R189" i="6"/>
  <c r="P186" i="6"/>
  <c r="P187" i="6" s="1"/>
  <c r="Z189" i="6"/>
  <c r="BF187" i="6"/>
  <c r="AK187" i="6"/>
  <c r="AD189" i="6"/>
  <c r="AJ187" i="6"/>
  <c r="AE189" i="6"/>
  <c r="AU186" i="6"/>
  <c r="AU187" i="6" s="1"/>
  <c r="AC187" i="6"/>
  <c r="BK187" i="6"/>
  <c r="BC187" i="6"/>
  <c r="BI187" i="6"/>
  <c r="G187" i="6"/>
  <c r="T189" i="6"/>
  <c r="D189" i="6"/>
  <c r="W186" i="6"/>
  <c r="W187" i="6" s="1"/>
  <c r="G189" i="6"/>
  <c r="Z187" i="6"/>
  <c r="AR188" i="6"/>
  <c r="AR189" i="6" s="1"/>
  <c r="AG189" i="6"/>
  <c r="X186" i="6"/>
  <c r="X187" i="6" s="1"/>
  <c r="BI189" i="6"/>
  <c r="AZ188" i="6"/>
  <c r="AZ189" i="6" s="1"/>
  <c r="C187" i="6"/>
  <c r="BA189" i="6"/>
  <c r="BH189" i="6"/>
  <c r="Q189" i="6"/>
  <c r="E187" i="6"/>
  <c r="AT192" i="6"/>
  <c r="U187" i="6"/>
  <c r="AS189" i="6"/>
  <c r="AB189" i="6"/>
  <c r="AI187" i="6"/>
  <c r="BJ190" i="6"/>
  <c r="P188" i="6"/>
  <c r="P189" i="6" s="1"/>
  <c r="BG190" i="6"/>
  <c r="N187" i="6"/>
  <c r="AV191" i="6"/>
  <c r="BA187" i="6"/>
  <c r="S187" i="6"/>
  <c r="AQ190" i="6"/>
  <c r="Y192" i="6"/>
  <c r="V192" i="6"/>
  <c r="AP187" i="6"/>
  <c r="BL191" i="6"/>
  <c r="E191" i="6"/>
  <c r="AW344" i="6"/>
  <c r="AB192" i="6"/>
  <c r="F192" i="6"/>
  <c r="AW192" i="6"/>
  <c r="X191" i="6"/>
  <c r="AL187" i="6"/>
  <c r="AX186" i="6"/>
  <c r="AX187" i="6" s="1"/>
  <c r="AN187" i="6"/>
  <c r="J350" i="6"/>
  <c r="AR192" i="6"/>
  <c r="AC189" i="6"/>
  <c r="Q187" i="6"/>
  <c r="BJ189" i="6"/>
  <c r="AO192" i="6"/>
  <c r="BJ192" i="6"/>
  <c r="T192" i="6"/>
  <c r="BE190" i="6"/>
  <c r="AW190" i="6"/>
  <c r="AR187" i="6"/>
  <c r="Q192" i="6"/>
  <c r="AD192" i="6"/>
  <c r="L192" i="6"/>
  <c r="AG192" i="6"/>
  <c r="BH192" i="6"/>
  <c r="AZ192" i="6"/>
  <c r="BB192" i="6"/>
  <c r="P191" i="6"/>
  <c r="H191" i="6"/>
  <c r="BK192" i="6"/>
  <c r="BL190" i="6"/>
  <c r="AZ190" i="6"/>
  <c r="BE192" i="6"/>
  <c r="I192" i="6"/>
  <c r="AY190" i="6"/>
  <c r="U344" i="6"/>
  <c r="O189" i="6"/>
  <c r="AS187" i="6"/>
  <c r="AW343" i="6"/>
  <c r="BL188" i="6"/>
  <c r="BL189" i="6" s="1"/>
  <c r="J347" i="6"/>
  <c r="J345" i="6"/>
  <c r="L189" i="6"/>
  <c r="F431" i="6"/>
  <c r="K189" i="6"/>
  <c r="AK431" i="6"/>
  <c r="AW346" i="6"/>
  <c r="AL345" i="6"/>
  <c r="AL344" i="6"/>
  <c r="AL343" i="6"/>
  <c r="AY191" i="6"/>
  <c r="AU191" i="6"/>
  <c r="AK189" i="6"/>
  <c r="AP191" i="6"/>
  <c r="BK190" i="6"/>
  <c r="AZ191" i="6"/>
  <c r="W191" i="6"/>
  <c r="AX190" i="6"/>
  <c r="BD187" i="6"/>
  <c r="BI190" i="6"/>
  <c r="AA187" i="6"/>
  <c r="BH190" i="6"/>
  <c r="H192" i="6"/>
  <c r="BI192" i="6"/>
  <c r="G192" i="6"/>
  <c r="P192" i="6"/>
  <c r="AY186" i="6"/>
  <c r="AY187" i="6" s="1"/>
  <c r="AE191" i="6"/>
  <c r="F191" i="6"/>
  <c r="AV190" i="6"/>
  <c r="AQ189" i="6"/>
  <c r="BG189" i="6"/>
  <c r="AY188" i="6"/>
  <c r="AY189" i="6" s="1"/>
  <c r="AH189" i="6"/>
  <c r="X192" i="6"/>
  <c r="W192" i="6"/>
  <c r="J348" i="6"/>
  <c r="U348" i="6"/>
  <c r="J349" i="6"/>
  <c r="J346" i="6"/>
  <c r="AW345" i="6"/>
  <c r="AL192" i="6"/>
  <c r="H189" i="6"/>
  <c r="BF189" i="6"/>
  <c r="AX188" i="6"/>
  <c r="AX189" i="6" s="1"/>
  <c r="AO191" i="6"/>
  <c r="AF189" i="6"/>
  <c r="X188" i="6"/>
  <c r="X189" i="6" s="1"/>
  <c r="G191" i="6"/>
  <c r="X190" i="6"/>
  <c r="AR190" i="6"/>
  <c r="BE186" i="6"/>
  <c r="BE187" i="6" s="1"/>
  <c r="AW186" i="6"/>
  <c r="AW187" i="6" s="1"/>
  <c r="O192" i="6"/>
  <c r="P190" i="6"/>
  <c r="AP189" i="6"/>
  <c r="BD189" i="6"/>
  <c r="AV188" i="6"/>
  <c r="AV189" i="6" s="1"/>
  <c r="BL186" i="6"/>
  <c r="BL187" i="6" s="1"/>
  <c r="B183" i="6"/>
  <c r="K192" i="6"/>
  <c r="AF187" i="6"/>
  <c r="S192" i="6"/>
  <c r="U347" i="6"/>
  <c r="U345" i="6"/>
  <c r="AL348" i="6"/>
  <c r="AY431" i="6"/>
  <c r="U431" i="6"/>
  <c r="U349" i="6"/>
  <c r="U346" i="6"/>
  <c r="J343" i="6"/>
  <c r="AJ192" i="6"/>
  <c r="N192" i="6"/>
  <c r="BE191" i="6"/>
  <c r="AW191" i="6"/>
  <c r="F189" i="6"/>
  <c r="AT183" i="6"/>
  <c r="R192" i="6"/>
  <c r="J344" i="6"/>
  <c r="AL347" i="6"/>
  <c r="AW347" i="6"/>
  <c r="AL346" i="6"/>
  <c r="U343" i="6"/>
  <c r="U189" i="6"/>
  <c r="M189" i="6"/>
  <c r="E189" i="6"/>
  <c r="Q191" i="6"/>
  <c r="AU190" i="6"/>
  <c r="BB183" i="6"/>
  <c r="B190" i="8"/>
  <c r="B194" i="8"/>
  <c r="B188" i="8"/>
  <c r="B193" i="8"/>
  <c r="AX189" i="8"/>
  <c r="J189" i="8"/>
  <c r="BK189" i="8"/>
  <c r="BC189" i="8"/>
  <c r="AU189" i="8"/>
  <c r="AM189" i="8"/>
  <c r="AE189" i="8"/>
  <c r="W189" i="8"/>
  <c r="O189" i="8"/>
  <c r="G189" i="8"/>
  <c r="AP189" i="8"/>
  <c r="BJ189" i="8"/>
  <c r="BB189" i="8"/>
  <c r="AT189" i="8"/>
  <c r="AL189" i="8"/>
  <c r="AD189" i="8"/>
  <c r="V189" i="8"/>
  <c r="N189" i="8"/>
  <c r="F189" i="8"/>
  <c r="Z189" i="8"/>
  <c r="BF189" i="8"/>
  <c r="R189" i="8"/>
  <c r="B189" i="8"/>
  <c r="B195" i="8"/>
  <c r="BE189" i="8"/>
  <c r="AW189" i="8"/>
  <c r="AO189" i="8"/>
  <c r="AG189" i="8"/>
  <c r="Y189" i="8"/>
  <c r="Q189" i="8"/>
  <c r="I189" i="8"/>
  <c r="AH189" i="8"/>
  <c r="BL189" i="8"/>
  <c r="BD189" i="8"/>
  <c r="AV189" i="8"/>
  <c r="AN189" i="8"/>
  <c r="AF189" i="8"/>
  <c r="X189" i="8"/>
  <c r="P189" i="8"/>
  <c r="BA192" i="6"/>
  <c r="AS192" i="6"/>
  <c r="AK192" i="6"/>
  <c r="AC192" i="6"/>
  <c r="U192" i="6"/>
  <c r="M192" i="6"/>
  <c r="F187" i="6"/>
  <c r="X183" i="6"/>
  <c r="P183" i="6"/>
  <c r="BG192" i="6"/>
  <c r="AY192" i="6"/>
  <c r="AQ192" i="6"/>
  <c r="AI192" i="6"/>
  <c r="AA192" i="6"/>
  <c r="C192" i="6"/>
  <c r="AX191" i="6"/>
  <c r="BH187" i="6"/>
  <c r="AZ186" i="6"/>
  <c r="AZ187" i="6" s="1"/>
  <c r="L187" i="6"/>
  <c r="D187" i="6"/>
  <c r="BF192" i="6"/>
  <c r="AX192" i="6"/>
  <c r="AP192" i="6"/>
  <c r="AH192" i="6"/>
  <c r="Z192" i="6"/>
  <c r="J192" i="6"/>
  <c r="B192" i="6"/>
  <c r="BL192" i="6"/>
  <c r="BD192" i="6"/>
  <c r="AV192" i="6"/>
  <c r="AN192" i="6"/>
  <c r="AF192" i="6"/>
  <c r="BC192" i="6"/>
  <c r="AU192" i="6"/>
  <c r="AM192" i="6"/>
  <c r="AE192" i="6"/>
  <c r="D539" i="6" l="1"/>
  <c r="BF435" i="6"/>
  <c r="BF431" i="6"/>
  <c r="F539" i="6"/>
  <c r="BF437" i="6"/>
  <c r="BF436" i="6"/>
  <c r="BF432" i="6"/>
  <c r="J539" i="6"/>
  <c r="I539" i="6"/>
  <c r="BF433" i="6"/>
  <c r="H539" i="6"/>
  <c r="BF438" i="6"/>
  <c r="BF434" i="6"/>
  <c r="E539" i="6"/>
  <c r="G539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<sst xmlns="http://schemas.openxmlformats.org/spreadsheetml/2006/main" count="12717" uniqueCount="1842">
  <si>
    <t>Monday</t>
  </si>
  <si>
    <t>Tuesday</t>
  </si>
  <si>
    <t>Wednesday</t>
  </si>
  <si>
    <t>Thursday</t>
  </si>
  <si>
    <t>Friday</t>
  </si>
  <si>
    <t>Saturday</t>
  </si>
  <si>
    <t>Sunday</t>
  </si>
  <si>
    <t xml:space="preserve">Wednesday </t>
  </si>
  <si>
    <t xml:space="preserve">Friday </t>
  </si>
  <si>
    <t>Breakfast</t>
  </si>
  <si>
    <t>Lunch</t>
  </si>
  <si>
    <t>Overnight</t>
  </si>
  <si>
    <t xml:space="preserve">Dinner </t>
  </si>
  <si>
    <t>25-</t>
  </si>
  <si>
    <t>Carbs</t>
  </si>
  <si>
    <t>Day_Name</t>
  </si>
  <si>
    <t>Day_number</t>
  </si>
  <si>
    <t>exp_week</t>
  </si>
  <si>
    <t>time_period_name</t>
  </si>
  <si>
    <t>time_period_num</t>
  </si>
  <si>
    <t>iAUC_pos</t>
  </si>
  <si>
    <t>iAUC_neg</t>
  </si>
  <si>
    <t>ROA</t>
  </si>
  <si>
    <t>ROD</t>
  </si>
  <si>
    <t>glucose_rise</t>
  </si>
  <si>
    <t>peak_value</t>
  </si>
  <si>
    <t>glucose_drop</t>
  </si>
  <si>
    <t>Confidence Level(95.0%)</t>
  </si>
  <si>
    <t>Count</t>
  </si>
  <si>
    <t>Sum</t>
  </si>
  <si>
    <t>Maximum</t>
  </si>
  <si>
    <t>Minimum</t>
  </si>
  <si>
    <t>Range</t>
  </si>
  <si>
    <t>Skewness</t>
  </si>
  <si>
    <t>Kurtosis</t>
  </si>
  <si>
    <t>Sample Variance</t>
  </si>
  <si>
    <t>Standard Deviation</t>
  </si>
  <si>
    <t>Mode</t>
  </si>
  <si>
    <t>Median</t>
  </si>
  <si>
    <t>Standard Error</t>
  </si>
  <si>
    <t>Mean</t>
  </si>
  <si>
    <t>Column8</t>
  </si>
  <si>
    <t>Column7</t>
  </si>
  <si>
    <t>Column6</t>
  </si>
  <si>
    <t>Column5</t>
  </si>
  <si>
    <t>Column4</t>
  </si>
  <si>
    <t>Column3</t>
  </si>
  <si>
    <t>Column2</t>
  </si>
  <si>
    <t>Column1</t>
  </si>
  <si>
    <t>Peak Value</t>
  </si>
  <si>
    <t>Total raise in glucose (-ve)</t>
  </si>
  <si>
    <t>Total raise in glucose (+ve)</t>
  </si>
  <si>
    <t>Glucose Excursion (-ve) (mmol/L / minute)</t>
  </si>
  <si>
    <t>Glucose Excursion (+ve) (mmol/L / minute)</t>
  </si>
  <si>
    <t>iAUC (-ve)</t>
  </si>
  <si>
    <t>iAUC (+ve)</t>
  </si>
  <si>
    <t>SD (4 hour period)</t>
  </si>
  <si>
    <t xml:space="preserve">Cluster 5 </t>
  </si>
  <si>
    <t>Cluster 4</t>
  </si>
  <si>
    <t>Cluster 3</t>
  </si>
  <si>
    <t>MEAN</t>
  </si>
  <si>
    <t>Cluster 5</t>
  </si>
  <si>
    <t>Frid wk 8</t>
  </si>
  <si>
    <t>Sat wk1</t>
  </si>
  <si>
    <t>Sun wk3</t>
  </si>
  <si>
    <t>Sat wk3</t>
  </si>
  <si>
    <t>Thurs wk6</t>
  </si>
  <si>
    <t>Mon wk5</t>
  </si>
  <si>
    <t>Tues Wk 2</t>
  </si>
  <si>
    <t>Thurs wk1</t>
  </si>
  <si>
    <t>Mon wk 9</t>
  </si>
  <si>
    <t>Cluster 2</t>
  </si>
  <si>
    <t>Tues wk7</t>
  </si>
  <si>
    <t>Sat wk4</t>
  </si>
  <si>
    <t>Fri wk3</t>
  </si>
  <si>
    <t>Wed wk3</t>
  </si>
  <si>
    <t>Fri wk1</t>
  </si>
  <si>
    <t>Thurs wk 9</t>
  </si>
  <si>
    <t>Sat wk6</t>
  </si>
  <si>
    <t>Wed wk4</t>
  </si>
  <si>
    <t>Fri wk4</t>
  </si>
  <si>
    <t>Mon wk2</t>
  </si>
  <si>
    <t>Wed wk1</t>
  </si>
  <si>
    <t>Cluster 1</t>
  </si>
  <si>
    <t>Thurs wk 8</t>
  </si>
  <si>
    <t>Tues wk6</t>
  </si>
  <si>
    <t>Sat wk5</t>
  </si>
  <si>
    <t>Sun wk4</t>
  </si>
  <si>
    <t>Day / week</t>
  </si>
  <si>
    <t>Cluster #</t>
  </si>
  <si>
    <t>Saturday wk 9</t>
  </si>
  <si>
    <t>Thurs wk4</t>
  </si>
  <si>
    <t>Sun wk2</t>
  </si>
  <si>
    <t>Wednesday wk 9</t>
  </si>
  <si>
    <t>Sun wk5</t>
  </si>
  <si>
    <t>Wed wk6</t>
  </si>
  <si>
    <t>Thurs wk5</t>
  </si>
  <si>
    <t>Tues wk1</t>
  </si>
  <si>
    <t>Fri wk2</t>
  </si>
  <si>
    <t>Thurs wk3</t>
  </si>
  <si>
    <t>Tues wk3</t>
  </si>
  <si>
    <t>Saturday wk 8</t>
  </si>
  <si>
    <t>Sun wk1</t>
  </si>
  <si>
    <t>Mon wk6</t>
  </si>
  <si>
    <t>Wed wk 5</t>
  </si>
  <si>
    <t>Thurs wk2</t>
  </si>
  <si>
    <t>Friday wk 9</t>
  </si>
  <si>
    <t>Tues wk5</t>
  </si>
  <si>
    <t>Wednesday wk 8</t>
  </si>
  <si>
    <t>Mon wk4</t>
  </si>
  <si>
    <t>Friday wk 8</t>
  </si>
  <si>
    <t>Monday wk 9</t>
  </si>
  <si>
    <t>Thursday wk 9</t>
  </si>
  <si>
    <t>Thursday wk 8</t>
  </si>
  <si>
    <t xml:space="preserve">Cluster 6 (left overs)) </t>
  </si>
  <si>
    <t>Clusters in Rule Order</t>
  </si>
  <si>
    <t>Wed wk7</t>
  </si>
  <si>
    <t>Sun wk6</t>
  </si>
  <si>
    <t>Fri wk5</t>
  </si>
  <si>
    <t>Sat wk 2</t>
  </si>
  <si>
    <t>Tuesday wk 9</t>
  </si>
  <si>
    <t>Fri wk6</t>
  </si>
  <si>
    <t>Saturday week 9</t>
  </si>
  <si>
    <t>Peak Clusters</t>
  </si>
  <si>
    <t>Sunday wk 9</t>
  </si>
  <si>
    <t>Sunday wk 8</t>
  </si>
  <si>
    <t>Tuesday wk 8</t>
  </si>
  <si>
    <t>Monday wk 8</t>
  </si>
  <si>
    <t>Sun wk7</t>
  </si>
  <si>
    <t>Sat wk7</t>
  </si>
  <si>
    <t>Fri wk7</t>
  </si>
  <si>
    <t>Thurs wk7</t>
  </si>
  <si>
    <t>Mon wk 7</t>
  </si>
  <si>
    <t>Tues wk4</t>
  </si>
  <si>
    <t>Mon wk3</t>
  </si>
  <si>
    <t>Wed wk 2</t>
  </si>
  <si>
    <t>Monday week 1</t>
  </si>
  <si>
    <t>Sunday week 9</t>
  </si>
  <si>
    <t>Friday week 9</t>
  </si>
  <si>
    <t>Thursday week 9</t>
  </si>
  <si>
    <t>Wednesday week 9</t>
  </si>
  <si>
    <t>Tuesday week 9</t>
  </si>
  <si>
    <t>Monday week 9</t>
  </si>
  <si>
    <t>Sunday week 8</t>
  </si>
  <si>
    <t>Saturday week 8</t>
  </si>
  <si>
    <t>Friday week 8</t>
  </si>
  <si>
    <t>Thursday wek 8</t>
  </si>
  <si>
    <t>Wednesday week 8</t>
  </si>
  <si>
    <t>Tuesday week 8</t>
  </si>
  <si>
    <t>Monday week 8</t>
  </si>
  <si>
    <t>Blood Glucose values set to relative zero aligned to the peaks</t>
  </si>
  <si>
    <t>Glucose Excursion (-ve)</t>
  </si>
  <si>
    <t>Glucose Excursion (+ve)</t>
  </si>
  <si>
    <t>SD (24 hour period)</t>
  </si>
  <si>
    <t>Time diff (min)</t>
  </si>
  <si>
    <t>Time Line</t>
  </si>
  <si>
    <t>Blood Glucose values set to relative zero</t>
  </si>
  <si>
    <t>mmol/L</t>
  </si>
  <si>
    <t>ClusterNo</t>
  </si>
  <si>
    <t>NA</t>
  </si>
  <si>
    <t>Cluster 6</t>
  </si>
  <si>
    <t>MAGE (-ve)</t>
  </si>
  <si>
    <t>MAGE (+ve)</t>
  </si>
  <si>
    <t>SD</t>
  </si>
  <si>
    <t>Time (Min)</t>
  </si>
  <si>
    <t>Week 9</t>
  </si>
  <si>
    <t>Week 8</t>
  </si>
  <si>
    <t>Week 7</t>
  </si>
  <si>
    <t>Week6</t>
  </si>
  <si>
    <t>week 5</t>
  </si>
  <si>
    <t>Week 4</t>
  </si>
  <si>
    <t>Week 3</t>
  </si>
  <si>
    <t>Week 2</t>
  </si>
  <si>
    <t>Week 1</t>
  </si>
  <si>
    <t>Inc degrees</t>
  </si>
  <si>
    <t>Dec degrees</t>
  </si>
  <si>
    <t>Initial Low</t>
  </si>
  <si>
    <t>Secondary Low</t>
  </si>
  <si>
    <t>time to peak</t>
  </si>
  <si>
    <t>Lapse to peak</t>
  </si>
  <si>
    <t>0.</t>
  </si>
  <si>
    <t>.</t>
  </si>
  <si>
    <t>Total time</t>
  </si>
  <si>
    <t>AUC (total)</t>
  </si>
  <si>
    <t>time_to_peak</t>
  </si>
  <si>
    <t>time_peak_to__sec_low</t>
  </si>
  <si>
    <t>Total_lapse_time</t>
  </si>
  <si>
    <t>Glucose Excursion (+ve) - Change in glucose over change in time</t>
  </si>
  <si>
    <t>Glucose Excursion (-ve) - Change in glucose over change in time</t>
  </si>
  <si>
    <t>neg_gradient (degrees)</t>
  </si>
  <si>
    <t>pos_gradient (degress)</t>
  </si>
  <si>
    <t>Peak Value (absolute)</t>
  </si>
  <si>
    <t>secondary_low (either lowest point post peak or final value after lapsed time)</t>
  </si>
  <si>
    <t>initial_low (initial value)</t>
  </si>
  <si>
    <t>Variance_pos</t>
  </si>
  <si>
    <t>Variance_neg</t>
  </si>
  <si>
    <t>AUC_Tot</t>
  </si>
  <si>
    <t>Peak_to_sec_low</t>
  </si>
  <si>
    <t>Total_time_lapse</t>
  </si>
  <si>
    <t>DELTA_pos</t>
  </si>
  <si>
    <t>DELTA_neg</t>
  </si>
  <si>
    <t>R2 Value</t>
  </si>
  <si>
    <t>Tues wk1 #</t>
  </si>
  <si>
    <t>Wed wk1 #</t>
  </si>
  <si>
    <t>Thurs wk1 #</t>
  </si>
  <si>
    <t>Fri wk1 #</t>
  </si>
  <si>
    <t>Sat wk1 #</t>
  </si>
  <si>
    <t>Sun wk1 #</t>
  </si>
  <si>
    <t>Mon wk2 #</t>
  </si>
  <si>
    <t>Tues Wk 2 #</t>
  </si>
  <si>
    <t>Wed wk 2 #</t>
  </si>
  <si>
    <t>Thurs wk2 #</t>
  </si>
  <si>
    <t>Fri wk2 #</t>
  </si>
  <si>
    <t>Sat wk 2 #</t>
  </si>
  <si>
    <t>Sun wk2 #</t>
  </si>
  <si>
    <t>Mon wk4 #</t>
  </si>
  <si>
    <t>Wed wk4 #</t>
  </si>
  <si>
    <t>Thurs wk4 #</t>
  </si>
  <si>
    <t>Fri wk4 #</t>
  </si>
  <si>
    <t>Sat wk4 #</t>
  </si>
  <si>
    <t>Sun wk4 #</t>
  </si>
  <si>
    <t>Mon wk5 #</t>
  </si>
  <si>
    <t>Tues wk5 #</t>
  </si>
  <si>
    <t>Wed wk 5#</t>
  </si>
  <si>
    <t>Thurs wk5 #</t>
  </si>
  <si>
    <t>Fri wk5 #</t>
  </si>
  <si>
    <t>Sat wk5 #</t>
  </si>
  <si>
    <t>Sun wk5 #</t>
  </si>
  <si>
    <t>Mon wk6 #</t>
  </si>
  <si>
    <t>Tues wk6 #</t>
  </si>
  <si>
    <t>Wed wk6 #</t>
  </si>
  <si>
    <t>Thurs wk6 #</t>
  </si>
  <si>
    <t>Fri wk6 #</t>
  </si>
  <si>
    <t>Sat wk6 #</t>
  </si>
  <si>
    <t>Sun wk6 #</t>
  </si>
  <si>
    <t>Tues wk7 #</t>
  </si>
  <si>
    <t>Wed wk7 #</t>
  </si>
  <si>
    <t>Wed wk 8#</t>
  </si>
  <si>
    <t>Thurs wk 8 #</t>
  </si>
  <si>
    <t>Fri wk 8</t>
  </si>
  <si>
    <t>Fri wk 8 #</t>
  </si>
  <si>
    <t>Sat wk 8</t>
  </si>
  <si>
    <t>Sat wk 8 #</t>
  </si>
  <si>
    <t>Mon wk 9 #</t>
  </si>
  <si>
    <t>Tues wk 9</t>
  </si>
  <si>
    <t>Tues wk 9 #</t>
  </si>
  <si>
    <t>Wed wk 9</t>
  </si>
  <si>
    <t>Wed wk 9 #</t>
  </si>
  <si>
    <t>Thurs wk 9 #</t>
  </si>
  <si>
    <t>Fri wk 9</t>
  </si>
  <si>
    <t>Fri wk 9 #</t>
  </si>
  <si>
    <t>Sat wk 9</t>
  </si>
  <si>
    <t>Sat wk 9 #</t>
  </si>
  <si>
    <t>Tues wk3 #</t>
  </si>
  <si>
    <t>Wed wk3 #</t>
  </si>
  <si>
    <t>Thurs wk3 #</t>
  </si>
  <si>
    <t>Fri wk3 #</t>
  </si>
  <si>
    <t>Sat wk3 #</t>
  </si>
  <si>
    <t>Sun wk3 #</t>
  </si>
  <si>
    <t>Distribution</t>
  </si>
  <si>
    <t>Sun wk3 (30/05)</t>
  </si>
  <si>
    <t>Tues wk4 (01/06)</t>
  </si>
  <si>
    <t>Sun wk4 (06/06)</t>
  </si>
  <si>
    <t>Mon wk6 (14/06)</t>
  </si>
  <si>
    <t>Wed wk6 (16/06)</t>
  </si>
  <si>
    <t>Mon wk3 (24/05)</t>
  </si>
  <si>
    <t>Mon wk5 (07/06)</t>
  </si>
  <si>
    <t>Mon wk 7 (21/06)</t>
  </si>
  <si>
    <t>Wednesday week 8 (30/06)</t>
  </si>
  <si>
    <t>Mon wk2 (17/06)</t>
  </si>
  <si>
    <t>Mon wk3 (24/06)</t>
  </si>
  <si>
    <t>Mon wk4 (31/06)</t>
  </si>
  <si>
    <t>Monday week 8 (28/06)</t>
  </si>
  <si>
    <t xml:space="preserve"> </t>
  </si>
  <si>
    <t>cluster' RSQ scores</t>
  </si>
  <si>
    <t>Sunwk5</t>
  </si>
  <si>
    <t>Monwk6</t>
  </si>
  <si>
    <t>Tueswk6</t>
  </si>
  <si>
    <t>Wedwk6</t>
  </si>
  <si>
    <t>Thurswk6</t>
  </si>
  <si>
    <t>Friwk6</t>
  </si>
  <si>
    <t>Satwk6</t>
  </si>
  <si>
    <t>Sunwk6</t>
  </si>
  <si>
    <t>Saturdayweek8</t>
  </si>
  <si>
    <t>Wednesdayweek8</t>
  </si>
  <si>
    <t>Thursdaywek8</t>
  </si>
  <si>
    <t>Fridayweek8</t>
  </si>
  <si>
    <t>Mondayweek9</t>
  </si>
  <si>
    <t>Tuesdayweek9</t>
  </si>
  <si>
    <t>Wednesdayweek9</t>
  </si>
  <si>
    <t>Thursdayweek9</t>
  </si>
  <si>
    <t>Fridayweek9</t>
  </si>
  <si>
    <t>Saturdayweek9</t>
  </si>
  <si>
    <t>Pearson Correlation</t>
  </si>
  <si>
    <t>.846**</t>
  </si>
  <si>
    <t>.927**</t>
  </si>
  <si>
    <t>.665**</t>
  </si>
  <si>
    <t>.491**</t>
  </si>
  <si>
    <t>.813**</t>
  </si>
  <si>
    <t>.395**</t>
  </si>
  <si>
    <t>.849**</t>
  </si>
  <si>
    <t>.966**</t>
  </si>
  <si>
    <t>.939**</t>
  </si>
  <si>
    <t>.919**</t>
  </si>
  <si>
    <t>.835**</t>
  </si>
  <si>
    <t>.908**</t>
  </si>
  <si>
    <t>.893**</t>
  </si>
  <si>
    <t>.692**</t>
  </si>
  <si>
    <t>.955**</t>
  </si>
  <si>
    <t>.469**</t>
  </si>
  <si>
    <t>.957**</t>
  </si>
  <si>
    <t>.379*</t>
  </si>
  <si>
    <t>.676**</t>
  </si>
  <si>
    <t>.823**</t>
  </si>
  <si>
    <t>.917**</t>
  </si>
  <si>
    <t>.710**</t>
  </si>
  <si>
    <t>.782**</t>
  </si>
  <si>
    <t>.931**</t>
  </si>
  <si>
    <t>.820**</t>
  </si>
  <si>
    <t>.941**</t>
  </si>
  <si>
    <t>.993**</t>
  </si>
  <si>
    <t>.920**</t>
  </si>
  <si>
    <t>.600**</t>
  </si>
  <si>
    <t>.915**</t>
  </si>
  <si>
    <t>.745**</t>
  </si>
  <si>
    <t>.826**</t>
  </si>
  <si>
    <t>.638**</t>
  </si>
  <si>
    <t>.844**</t>
  </si>
  <si>
    <t>.944**</t>
  </si>
  <si>
    <t>.882**</t>
  </si>
  <si>
    <t>.890**</t>
  </si>
  <si>
    <t>.928**</t>
  </si>
  <si>
    <t>.926**</t>
  </si>
  <si>
    <t>.958**</t>
  </si>
  <si>
    <t>.433**</t>
  </si>
  <si>
    <t>.807**</t>
  </si>
  <si>
    <t>.739**</t>
  </si>
  <si>
    <t>.837**</t>
  </si>
  <si>
    <t>.709**</t>
  </si>
  <si>
    <t>.912**</t>
  </si>
  <si>
    <t>.667**</t>
  </si>
  <si>
    <t>.815**</t>
  </si>
  <si>
    <t>.913**</t>
  </si>
  <si>
    <t>.557**</t>
  </si>
  <si>
    <t>.852**</t>
  </si>
  <si>
    <t>.952**</t>
  </si>
  <si>
    <t>.774**</t>
  </si>
  <si>
    <t>.827**</t>
  </si>
  <si>
    <t>.847**</t>
  </si>
  <si>
    <t>.930**</t>
  </si>
  <si>
    <t>.790**</t>
  </si>
  <si>
    <t>.857**</t>
  </si>
  <si>
    <t>.755**</t>
  </si>
  <si>
    <t>.531**</t>
  </si>
  <si>
    <t>.474**</t>
  </si>
  <si>
    <t>.570**</t>
  </si>
  <si>
    <t>.715**</t>
  </si>
  <si>
    <t>.800**</t>
  </si>
  <si>
    <t>.904**</t>
  </si>
  <si>
    <t>.507**</t>
  </si>
  <si>
    <t>.785**</t>
  </si>
  <si>
    <t>.684**</t>
  </si>
  <si>
    <t>.615**</t>
  </si>
  <si>
    <t>.828**</t>
  </si>
  <si>
    <t>.693**</t>
  </si>
  <si>
    <t>.623**</t>
  </si>
  <si>
    <t>.864**</t>
  </si>
  <si>
    <t>.811**</t>
  </si>
  <si>
    <t>.632**</t>
  </si>
  <si>
    <t>.898**</t>
  </si>
  <si>
    <t>.956**</t>
  </si>
  <si>
    <t>.833**</t>
  </si>
  <si>
    <t>.758**</t>
  </si>
  <si>
    <t>.914**</t>
  </si>
  <si>
    <t>.851**</t>
  </si>
  <si>
    <t>.875**</t>
  </si>
  <si>
    <t>.706**</t>
  </si>
  <si>
    <t>.892**</t>
  </si>
  <si>
    <t>.978**</t>
  </si>
  <si>
    <t>.422**</t>
  </si>
  <si>
    <t>.948**</t>
  </si>
  <si>
    <t>.870**</t>
  </si>
  <si>
    <t>.717**</t>
  </si>
  <si>
    <t>.721**</t>
  </si>
  <si>
    <t>.937**</t>
  </si>
  <si>
    <t>.697**</t>
  </si>
  <si>
    <t>.961**</t>
  </si>
  <si>
    <t>.801**</t>
  </si>
  <si>
    <t>.973**</t>
  </si>
  <si>
    <t>.942**</t>
  </si>
  <si>
    <t>.883**</t>
  </si>
  <si>
    <t>.767**</t>
  </si>
  <si>
    <t>.968**</t>
  </si>
  <si>
    <t>.906**</t>
  </si>
  <si>
    <t>.881**</t>
  </si>
  <si>
    <t>.778**</t>
  </si>
  <si>
    <t>.871**</t>
  </si>
  <si>
    <t>.741**</t>
  </si>
  <si>
    <t>.757**</t>
  </si>
  <si>
    <t>.872**</t>
  </si>
  <si>
    <t>.943**</t>
  </si>
  <si>
    <t>.751**</t>
  </si>
  <si>
    <t>.759**</t>
  </si>
  <si>
    <t>.946**</t>
  </si>
  <si>
    <t>.964**</t>
  </si>
  <si>
    <t>.677**</t>
  </si>
  <si>
    <t>.542*</t>
  </si>
  <si>
    <t>.434**</t>
  </si>
  <si>
    <t>.884**</t>
  </si>
  <si>
    <t>.733**</t>
  </si>
  <si>
    <t>.487**</t>
  </si>
  <si>
    <t>.809**</t>
  </si>
  <si>
    <t>.510**</t>
  </si>
  <si>
    <t>.953**</t>
  </si>
  <si>
    <t>.421**</t>
  </si>
  <si>
    <t>.696**</t>
  </si>
  <si>
    <t>.566**</t>
  </si>
  <si>
    <t>.923**</t>
  </si>
  <si>
    <t>.742**</t>
  </si>
  <si>
    <t>.453**</t>
  </si>
  <si>
    <t>.347*</t>
  </si>
  <si>
    <t>.760**</t>
  </si>
  <si>
    <t>.824**</t>
  </si>
  <si>
    <t>.901**</t>
  </si>
  <si>
    <t>.673**</t>
  </si>
  <si>
    <t>.568**</t>
  </si>
  <si>
    <t>.784**</t>
  </si>
  <si>
    <t>.734**</t>
  </si>
  <si>
    <t>.752**</t>
  </si>
  <si>
    <t>.975**</t>
  </si>
  <si>
    <t>.858**</t>
  </si>
  <si>
    <t>.747**</t>
  </si>
  <si>
    <t>.933**</t>
  </si>
  <si>
    <t>.902**</t>
  </si>
  <si>
    <t>.702**</t>
  </si>
  <si>
    <t>.770**</t>
  </si>
  <si>
    <t>.539**</t>
  </si>
  <si>
    <t>.832**</t>
  </si>
  <si>
    <t>.850**</t>
  </si>
  <si>
    <t>.843**</t>
  </si>
  <si>
    <t>.911**</t>
  </si>
  <si>
    <t>.805**</t>
  </si>
  <si>
    <t>.359**</t>
  </si>
  <si>
    <t>.808**</t>
  </si>
  <si>
    <t>.518**</t>
  </si>
  <si>
    <t>.712**</t>
  </si>
  <si>
    <t>.764**</t>
  </si>
  <si>
    <t>.788**</t>
  </si>
  <si>
    <t>.436**</t>
  </si>
  <si>
    <t>.976**</t>
  </si>
  <si>
    <t>.426**</t>
  </si>
  <si>
    <t>.610**</t>
  </si>
  <si>
    <t>.786**</t>
  </si>
  <si>
    <t>.541**</t>
  </si>
  <si>
    <t>.423**</t>
  </si>
  <si>
    <t>.364*</t>
  </si>
  <si>
    <t>.472**</t>
  </si>
  <si>
    <t>.670**</t>
  </si>
  <si>
    <t>.545**</t>
  </si>
  <si>
    <t>.355*</t>
  </si>
  <si>
    <t>.842**</t>
  </si>
  <si>
    <t>.947**</t>
  </si>
  <si>
    <t>.860**</t>
  </si>
  <si>
    <t>.732**</t>
  </si>
  <si>
    <t>.385**</t>
  </si>
  <si>
    <t>.797**</t>
  </si>
  <si>
    <t>.617**</t>
  </si>
  <si>
    <t>.686**</t>
  </si>
  <si>
    <t>.836**</t>
  </si>
  <si>
    <t>.856**</t>
  </si>
  <si>
    <t>.517**</t>
  </si>
  <si>
    <t>.720**</t>
  </si>
  <si>
    <t>.787**</t>
  </si>
  <si>
    <t>.443**</t>
  </si>
  <si>
    <t>.748**</t>
  </si>
  <si>
    <t>.669**</t>
  </si>
  <si>
    <t>.935**</t>
  </si>
  <si>
    <t>.650**</t>
  </si>
  <si>
    <t>.781**</t>
  </si>
  <si>
    <t>.699**</t>
  </si>
  <si>
    <t>.412**</t>
  </si>
  <si>
    <t>.791**</t>
  </si>
  <si>
    <t>.630**</t>
  </si>
  <si>
    <t>.754**</t>
  </si>
  <si>
    <t>.727**</t>
  </si>
  <si>
    <t>.564**</t>
  </si>
  <si>
    <t>.562**</t>
  </si>
  <si>
    <t>.763**</t>
  </si>
  <si>
    <t>.379**</t>
  </si>
  <si>
    <t>.647**</t>
  </si>
  <si>
    <t>.641**</t>
  </si>
  <si>
    <t>.877**</t>
  </si>
  <si>
    <t>.550**</t>
  </si>
  <si>
    <t>.840**</t>
  </si>
  <si>
    <t>.899**</t>
  </si>
  <si>
    <t>.936**</t>
  </si>
  <si>
    <t>.620**</t>
  </si>
  <si>
    <t>.743**</t>
  </si>
  <si>
    <t>.895**</t>
  </si>
  <si>
    <t>.854**</t>
  </si>
  <si>
    <t>.876**</t>
  </si>
  <si>
    <t>.678**</t>
  </si>
  <si>
    <t>.544*</t>
  </si>
  <si>
    <t>1.000**</t>
  </si>
  <si>
    <t>.530**</t>
  </si>
  <si>
    <t>.601**</t>
  </si>
  <si>
    <t>.771**</t>
  </si>
  <si>
    <t>.814**</t>
  </si>
  <si>
    <t>.867**</t>
  </si>
  <si>
    <t>.887**</t>
  </si>
  <si>
    <t>.839**</t>
  </si>
  <si>
    <t>.929**</t>
  </si>
  <si>
    <t>.661**</t>
  </si>
  <si>
    <t>.498**</t>
  </si>
  <si>
    <t>.418**</t>
  </si>
  <si>
    <t>.339*</t>
  </si>
  <si>
    <t>.643**</t>
  </si>
  <si>
    <t>.794**</t>
  </si>
  <si>
    <t>.921**</t>
  </si>
  <si>
    <t>.880**</t>
  </si>
  <si>
    <t>.873**</t>
  </si>
  <si>
    <t>.607**</t>
  </si>
  <si>
    <t>.691**</t>
  </si>
  <si>
    <t>.548**</t>
  </si>
  <si>
    <t>.866**</t>
  </si>
  <si>
    <t>.422*</t>
  </si>
  <si>
    <t>.905**</t>
  </si>
  <si>
    <t>.969**</t>
  </si>
  <si>
    <t>.992**</t>
  </si>
  <si>
    <t>.869**</t>
  </si>
  <si>
    <t>.726**</t>
  </si>
  <si>
    <t>.963**</t>
  </si>
  <si>
    <t>.705**</t>
  </si>
  <si>
    <t>.746**</t>
  </si>
  <si>
    <t>.716**</t>
  </si>
  <si>
    <t>.979**</t>
  </si>
  <si>
    <t>.723**</t>
  </si>
  <si>
    <t>.971**</t>
  </si>
  <si>
    <t>.825**</t>
  </si>
  <si>
    <t>.924**</t>
  </si>
  <si>
    <t>.959**</t>
  </si>
  <si>
    <t>.900**</t>
  </si>
  <si>
    <t>.831**</t>
  </si>
  <si>
    <t>.609**</t>
  </si>
  <si>
    <t>.954**</t>
  </si>
  <si>
    <t>.631**</t>
  </si>
  <si>
    <t>.983**</t>
  </si>
  <si>
    <t>.918**</t>
  </si>
  <si>
    <t>.980**</t>
  </si>
  <si>
    <t>.874**</t>
  </si>
  <si>
    <t>.974**</t>
  </si>
  <si>
    <t>.735**</t>
  </si>
  <si>
    <t>.776**</t>
  </si>
  <si>
    <t>.891**</t>
  </si>
  <si>
    <t>.897**</t>
  </si>
  <si>
    <t>.783**</t>
  </si>
  <si>
    <t>.900*</t>
  </si>
  <si>
    <t>.879**</t>
  </si>
  <si>
    <t>.599**</t>
  </si>
  <si>
    <t>.740**</t>
  </si>
  <si>
    <t>.829**</t>
  </si>
  <si>
    <t>.768**</t>
  </si>
  <si>
    <t>.414**</t>
  </si>
  <si>
    <t>-.463**</t>
  </si>
  <si>
    <t>-.671**</t>
  </si>
  <si>
    <t>-.477**</t>
  </si>
  <si>
    <t>-.657**</t>
  </si>
  <si>
    <t>-.502**</t>
  </si>
  <si>
    <t>.765**</t>
  </si>
  <si>
    <t>.841**</t>
  </si>
  <si>
    <t>.644**</t>
  </si>
  <si>
    <t>.855**</t>
  </si>
  <si>
    <t>.694**</t>
  </si>
  <si>
    <t>.439**</t>
  </si>
  <si>
    <t>.308*</t>
  </si>
  <si>
    <t>.642**</t>
  </si>
  <si>
    <t>.301*</t>
  </si>
  <si>
    <t>-.432**</t>
  </si>
  <si>
    <t>.576**</t>
  </si>
  <si>
    <t>-.522**</t>
  </si>
  <si>
    <t>-.500**</t>
  </si>
  <si>
    <t>.907**</t>
  </si>
  <si>
    <t>.804**</t>
  </si>
  <si>
    <t>.624**</t>
  </si>
  <si>
    <t>.865**</t>
  </si>
  <si>
    <t>.989**</t>
  </si>
  <si>
    <t>.572**</t>
  </si>
  <si>
    <t>.546**</t>
  </si>
  <si>
    <t>.500**</t>
  </si>
  <si>
    <t>.432**</t>
  </si>
  <si>
    <t>.663**</t>
  </si>
  <si>
    <t>.567**</t>
  </si>
  <si>
    <t>.441**</t>
  </si>
  <si>
    <t>.756**</t>
  </si>
  <si>
    <t>.329*</t>
  </si>
  <si>
    <t>.703**</t>
  </si>
  <si>
    <t>.471**</t>
  </si>
  <si>
    <t>.616**</t>
  </si>
  <si>
    <t>.505**</t>
  </si>
  <si>
    <t>.489**</t>
  </si>
  <si>
    <t>.680**</t>
  </si>
  <si>
    <t>.526**</t>
  </si>
  <si>
    <t>.655**</t>
  </si>
  <si>
    <t>.479**</t>
  </si>
  <si>
    <t>.584**</t>
  </si>
  <si>
    <t>.967**</t>
  </si>
  <si>
    <t>.817**</t>
  </si>
  <si>
    <t>.853**</t>
  </si>
  <si>
    <t>.769**</t>
  </si>
  <si>
    <t>.981**</t>
  </si>
  <si>
    <t>.984**</t>
  </si>
  <si>
    <t>.352*</t>
  </si>
  <si>
    <t>.381*</t>
  </si>
  <si>
    <t>.544**</t>
  </si>
  <si>
    <t>.662**</t>
  </si>
  <si>
    <t>.514**</t>
  </si>
  <si>
    <t>.361*</t>
  </si>
  <si>
    <t>.555**</t>
  </si>
  <si>
    <t>.629**</t>
  </si>
  <si>
    <t>.803**</t>
  </si>
  <si>
    <t>.648**</t>
  </si>
  <si>
    <t>.593**</t>
  </si>
  <si>
    <t>.468**</t>
  </si>
  <si>
    <t>.888**</t>
  </si>
  <si>
    <t>.563*</t>
  </si>
  <si>
    <t>.633**</t>
  </si>
  <si>
    <t>.806**</t>
  </si>
  <si>
    <t>.581**</t>
  </si>
  <si>
    <t>.861**</t>
  </si>
  <si>
    <t>.689**</t>
  </si>
  <si>
    <t>.492**</t>
  </si>
  <si>
    <t>.579**</t>
  </si>
  <si>
    <t>.467**</t>
  </si>
  <si>
    <t>.795**</t>
  </si>
  <si>
    <t>.725**</t>
  </si>
  <si>
    <t>.970**</t>
  </si>
  <si>
    <t>.859**</t>
  </si>
  <si>
    <t>.542**</t>
  </si>
  <si>
    <t>.922**</t>
  </si>
  <si>
    <t>.985**</t>
  </si>
  <si>
    <t>.838**</t>
  </si>
  <si>
    <t>** Correlation is significant at the 0.01 level (2-tailed).</t>
  </si>
  <si>
    <t>* Correlation is significant at the 0.05 level (2-tailed).</t>
  </si>
  <si>
    <t>Weds wk 8</t>
  </si>
  <si>
    <r>
      <t>.846</t>
    </r>
    <r>
      <rPr>
        <vertAlign val="superscript"/>
        <sz val="12"/>
        <color rgb="FF000000"/>
        <rFont val="Arial"/>
        <family val="2"/>
      </rPr>
      <t>**</t>
    </r>
  </si>
  <si>
    <r>
      <t>.927</t>
    </r>
    <r>
      <rPr>
        <vertAlign val="superscript"/>
        <sz val="12"/>
        <color rgb="FF000000"/>
        <rFont val="Arial"/>
        <family val="2"/>
      </rPr>
      <t>**</t>
    </r>
  </si>
  <si>
    <r>
      <t>.688</t>
    </r>
    <r>
      <rPr>
        <vertAlign val="superscript"/>
        <sz val="12"/>
        <color rgb="FF000000"/>
        <rFont val="Arial"/>
        <family val="2"/>
      </rPr>
      <t>**</t>
    </r>
  </si>
  <si>
    <r>
      <t>.925</t>
    </r>
    <r>
      <rPr>
        <vertAlign val="superscript"/>
        <sz val="12"/>
        <color rgb="FF000000"/>
        <rFont val="Arial"/>
        <family val="2"/>
      </rPr>
      <t>**</t>
    </r>
  </si>
  <si>
    <r>
      <t>.665</t>
    </r>
    <r>
      <rPr>
        <vertAlign val="superscript"/>
        <sz val="12"/>
        <color rgb="FF000000"/>
        <rFont val="Arial"/>
        <family val="2"/>
      </rPr>
      <t>**</t>
    </r>
  </si>
  <si>
    <r>
      <t>.491</t>
    </r>
    <r>
      <rPr>
        <vertAlign val="superscript"/>
        <sz val="12"/>
        <color rgb="FF000000"/>
        <rFont val="Arial"/>
        <family val="2"/>
      </rPr>
      <t>**</t>
    </r>
  </si>
  <si>
    <r>
      <t>.560</t>
    </r>
    <r>
      <rPr>
        <vertAlign val="superscript"/>
        <sz val="12"/>
        <color rgb="FF000000"/>
        <rFont val="Arial"/>
        <family val="2"/>
      </rPr>
      <t>**</t>
    </r>
  </si>
  <si>
    <r>
      <t>.813</t>
    </r>
    <r>
      <rPr>
        <vertAlign val="superscript"/>
        <sz val="12"/>
        <color rgb="FF000000"/>
        <rFont val="Arial"/>
        <family val="2"/>
      </rPr>
      <t>**</t>
    </r>
  </si>
  <si>
    <r>
      <t>.395</t>
    </r>
    <r>
      <rPr>
        <vertAlign val="superscript"/>
        <sz val="12"/>
        <color rgb="FF000000"/>
        <rFont val="Arial"/>
        <family val="2"/>
      </rPr>
      <t>**</t>
    </r>
  </si>
  <si>
    <r>
      <t>.849</t>
    </r>
    <r>
      <rPr>
        <vertAlign val="superscript"/>
        <sz val="12"/>
        <color rgb="FF000000"/>
        <rFont val="Arial"/>
        <family val="2"/>
      </rPr>
      <t>**</t>
    </r>
  </si>
  <si>
    <r>
      <t>.966</t>
    </r>
    <r>
      <rPr>
        <vertAlign val="superscript"/>
        <sz val="12"/>
        <color rgb="FF000000"/>
        <rFont val="Arial"/>
        <family val="2"/>
      </rPr>
      <t>**</t>
    </r>
  </si>
  <si>
    <r>
      <t>.939</t>
    </r>
    <r>
      <rPr>
        <vertAlign val="superscript"/>
        <sz val="12"/>
        <color rgb="FF000000"/>
        <rFont val="Arial"/>
        <family val="2"/>
      </rPr>
      <t>**</t>
    </r>
  </si>
  <si>
    <r>
      <t>.458</t>
    </r>
    <r>
      <rPr>
        <vertAlign val="superscript"/>
        <sz val="12"/>
        <color rgb="FF000000"/>
        <rFont val="Arial"/>
        <family val="2"/>
      </rPr>
      <t>*</t>
    </r>
  </si>
  <si>
    <r>
      <t>.919</t>
    </r>
    <r>
      <rPr>
        <vertAlign val="superscript"/>
        <sz val="12"/>
        <color rgb="FF000000"/>
        <rFont val="Arial"/>
        <family val="2"/>
      </rPr>
      <t>**</t>
    </r>
  </si>
  <si>
    <r>
      <t>.737</t>
    </r>
    <r>
      <rPr>
        <vertAlign val="superscript"/>
        <sz val="12"/>
        <color rgb="FF000000"/>
        <rFont val="Arial"/>
        <family val="2"/>
      </rPr>
      <t>**</t>
    </r>
  </si>
  <si>
    <r>
      <t>-.734</t>
    </r>
    <r>
      <rPr>
        <vertAlign val="superscript"/>
        <sz val="12"/>
        <color rgb="FF000000"/>
        <rFont val="Arial"/>
        <family val="2"/>
      </rPr>
      <t>**</t>
    </r>
  </si>
  <si>
    <r>
      <t>.835</t>
    </r>
    <r>
      <rPr>
        <vertAlign val="superscript"/>
        <sz val="12"/>
        <color rgb="FF000000"/>
        <rFont val="Arial"/>
        <family val="2"/>
      </rPr>
      <t>**</t>
    </r>
  </si>
  <si>
    <r>
      <t>-.548</t>
    </r>
    <r>
      <rPr>
        <vertAlign val="superscript"/>
        <sz val="12"/>
        <color rgb="FF000000"/>
        <rFont val="Arial"/>
        <family val="2"/>
      </rPr>
      <t>**</t>
    </r>
  </si>
  <si>
    <r>
      <t>.761</t>
    </r>
    <r>
      <rPr>
        <vertAlign val="superscript"/>
        <sz val="12"/>
        <color rgb="FF000000"/>
        <rFont val="Arial"/>
        <family val="2"/>
      </rPr>
      <t>**</t>
    </r>
  </si>
  <si>
    <r>
      <t>.908</t>
    </r>
    <r>
      <rPr>
        <vertAlign val="superscript"/>
        <sz val="12"/>
        <color rgb="FF000000"/>
        <rFont val="Arial"/>
        <family val="2"/>
      </rPr>
      <t>**</t>
    </r>
  </si>
  <si>
    <r>
      <t>.994</t>
    </r>
    <r>
      <rPr>
        <vertAlign val="superscript"/>
        <sz val="12"/>
        <color rgb="FF000000"/>
        <rFont val="Arial"/>
        <family val="2"/>
      </rPr>
      <t>**</t>
    </r>
  </si>
  <si>
    <r>
      <t>.750</t>
    </r>
    <r>
      <rPr>
        <vertAlign val="superscript"/>
        <sz val="12"/>
        <color rgb="FF000000"/>
        <rFont val="Arial"/>
        <family val="2"/>
      </rPr>
      <t>**</t>
    </r>
  </si>
  <si>
    <r>
      <t>.893</t>
    </r>
    <r>
      <rPr>
        <vertAlign val="superscript"/>
        <sz val="12"/>
        <color rgb="FF000000"/>
        <rFont val="Arial"/>
        <family val="2"/>
      </rPr>
      <t>**</t>
    </r>
  </si>
  <si>
    <r>
      <t>.692</t>
    </r>
    <r>
      <rPr>
        <vertAlign val="superscript"/>
        <sz val="12"/>
        <color rgb="FF000000"/>
        <rFont val="Arial"/>
        <family val="2"/>
      </rPr>
      <t>**</t>
    </r>
  </si>
  <si>
    <r>
      <t>.955</t>
    </r>
    <r>
      <rPr>
        <vertAlign val="superscript"/>
        <sz val="12"/>
        <color rgb="FF000000"/>
        <rFont val="Arial"/>
        <family val="2"/>
      </rPr>
      <t>**</t>
    </r>
  </si>
  <si>
    <r>
      <t>.469</t>
    </r>
    <r>
      <rPr>
        <vertAlign val="superscript"/>
        <sz val="12"/>
        <color rgb="FF000000"/>
        <rFont val="Arial"/>
        <family val="2"/>
      </rPr>
      <t>**</t>
    </r>
  </si>
  <si>
    <r>
      <t>.957</t>
    </r>
    <r>
      <rPr>
        <vertAlign val="superscript"/>
        <sz val="12"/>
        <color rgb="FF000000"/>
        <rFont val="Arial"/>
        <family val="2"/>
      </rPr>
      <t>**</t>
    </r>
  </si>
  <si>
    <r>
      <t>.379</t>
    </r>
    <r>
      <rPr>
        <vertAlign val="superscript"/>
        <sz val="12"/>
        <color rgb="FF000000"/>
        <rFont val="Arial"/>
        <family val="2"/>
      </rPr>
      <t>*</t>
    </r>
  </si>
  <si>
    <r>
      <t>.676</t>
    </r>
    <r>
      <rPr>
        <vertAlign val="superscript"/>
        <sz val="12"/>
        <color rgb="FF000000"/>
        <rFont val="Arial"/>
        <family val="2"/>
      </rPr>
      <t>**</t>
    </r>
  </si>
  <si>
    <r>
      <t>.811</t>
    </r>
    <r>
      <rPr>
        <vertAlign val="superscript"/>
        <sz val="12"/>
        <color rgb="FF000000"/>
        <rFont val="Arial"/>
        <family val="2"/>
      </rPr>
      <t>**</t>
    </r>
  </si>
  <si>
    <r>
      <t>.829</t>
    </r>
    <r>
      <rPr>
        <vertAlign val="superscript"/>
        <sz val="12"/>
        <color rgb="FF000000"/>
        <rFont val="Arial"/>
        <family val="2"/>
      </rPr>
      <t>**</t>
    </r>
  </si>
  <si>
    <r>
      <t>.912</t>
    </r>
    <r>
      <rPr>
        <vertAlign val="superscript"/>
        <sz val="12"/>
        <color rgb="FF000000"/>
        <rFont val="Arial"/>
        <family val="2"/>
      </rPr>
      <t>**</t>
    </r>
  </si>
  <si>
    <r>
      <t>.710</t>
    </r>
    <r>
      <rPr>
        <vertAlign val="superscript"/>
        <sz val="12"/>
        <color rgb="FF000000"/>
        <rFont val="Arial"/>
        <family val="2"/>
      </rPr>
      <t>**</t>
    </r>
  </si>
  <si>
    <r>
      <t>.785</t>
    </r>
    <r>
      <rPr>
        <vertAlign val="superscript"/>
        <sz val="12"/>
        <color rgb="FF000000"/>
        <rFont val="Arial"/>
        <family val="2"/>
      </rPr>
      <t>**</t>
    </r>
  </si>
  <si>
    <r>
      <t>.823</t>
    </r>
    <r>
      <rPr>
        <vertAlign val="superscript"/>
        <sz val="12"/>
        <color rgb="FF000000"/>
        <rFont val="Arial"/>
        <family val="2"/>
      </rPr>
      <t>**</t>
    </r>
  </si>
  <si>
    <r>
      <t>.932</t>
    </r>
    <r>
      <rPr>
        <vertAlign val="superscript"/>
        <sz val="12"/>
        <color rgb="FF000000"/>
        <rFont val="Arial"/>
        <family val="2"/>
      </rPr>
      <t>**</t>
    </r>
  </si>
  <si>
    <r>
      <t>.817</t>
    </r>
    <r>
      <rPr>
        <vertAlign val="superscript"/>
        <sz val="12"/>
        <color rgb="FF000000"/>
        <rFont val="Arial"/>
        <family val="2"/>
      </rPr>
      <t>**</t>
    </r>
  </si>
  <si>
    <r>
      <t>.993</t>
    </r>
    <r>
      <rPr>
        <vertAlign val="superscript"/>
        <sz val="12"/>
        <color rgb="FF000000"/>
        <rFont val="Arial"/>
        <family val="2"/>
      </rPr>
      <t>**</t>
    </r>
  </si>
  <si>
    <r>
      <t>.918</t>
    </r>
    <r>
      <rPr>
        <vertAlign val="superscript"/>
        <sz val="12"/>
        <color rgb="FF000000"/>
        <rFont val="Arial"/>
        <family val="2"/>
      </rPr>
      <t>**</t>
    </r>
  </si>
  <si>
    <t>Sig. (2-tailed)</t>
  </si>
  <si>
    <t>N</t>
  </si>
  <si>
    <r>
      <t>.600</t>
    </r>
    <r>
      <rPr>
        <vertAlign val="superscript"/>
        <sz val="12"/>
        <color rgb="FF000000"/>
        <rFont val="Arial"/>
        <family val="2"/>
      </rPr>
      <t>**</t>
    </r>
  </si>
  <si>
    <r>
      <t>.915</t>
    </r>
    <r>
      <rPr>
        <vertAlign val="superscript"/>
        <sz val="12"/>
        <color rgb="FF000000"/>
        <rFont val="Arial"/>
        <family val="2"/>
      </rPr>
      <t>**</t>
    </r>
  </si>
  <si>
    <r>
      <t>.830</t>
    </r>
    <r>
      <rPr>
        <vertAlign val="superscript"/>
        <sz val="12"/>
        <color rgb="FF000000"/>
        <rFont val="Arial"/>
        <family val="2"/>
      </rPr>
      <t>**</t>
    </r>
  </si>
  <si>
    <r>
      <t>.461</t>
    </r>
    <r>
      <rPr>
        <vertAlign val="superscript"/>
        <sz val="12"/>
        <color rgb="FF000000"/>
        <rFont val="Arial"/>
        <family val="2"/>
      </rPr>
      <t>**</t>
    </r>
  </si>
  <si>
    <r>
      <t>.762</t>
    </r>
    <r>
      <rPr>
        <vertAlign val="superscript"/>
        <sz val="12"/>
        <color rgb="FF000000"/>
        <rFont val="Arial"/>
        <family val="2"/>
      </rPr>
      <t>**</t>
    </r>
  </si>
  <si>
    <r>
      <t>.745</t>
    </r>
    <r>
      <rPr>
        <vertAlign val="superscript"/>
        <sz val="12"/>
        <color rgb="FF000000"/>
        <rFont val="Arial"/>
        <family val="2"/>
      </rPr>
      <t>**</t>
    </r>
  </si>
  <si>
    <r>
      <t>.377</t>
    </r>
    <r>
      <rPr>
        <vertAlign val="superscript"/>
        <sz val="12"/>
        <color rgb="FF000000"/>
        <rFont val="Arial"/>
        <family val="2"/>
      </rPr>
      <t>**</t>
    </r>
  </si>
  <si>
    <r>
      <t>.637</t>
    </r>
    <r>
      <rPr>
        <vertAlign val="superscript"/>
        <sz val="12"/>
        <color rgb="FF000000"/>
        <rFont val="Arial"/>
        <family val="2"/>
      </rPr>
      <t>**</t>
    </r>
  </si>
  <si>
    <r>
      <t>.606</t>
    </r>
    <r>
      <rPr>
        <vertAlign val="superscript"/>
        <sz val="12"/>
        <color rgb="FF000000"/>
        <rFont val="Arial"/>
        <family val="2"/>
      </rPr>
      <t>**</t>
    </r>
  </si>
  <si>
    <r>
      <t>.826</t>
    </r>
    <r>
      <rPr>
        <vertAlign val="superscript"/>
        <sz val="12"/>
        <color rgb="FF000000"/>
        <rFont val="Arial"/>
        <family val="2"/>
      </rPr>
      <t>**</t>
    </r>
  </si>
  <si>
    <r>
      <t>.638</t>
    </r>
    <r>
      <rPr>
        <vertAlign val="superscript"/>
        <sz val="12"/>
        <color rgb="FF000000"/>
        <rFont val="Arial"/>
        <family val="2"/>
      </rPr>
      <t>**</t>
    </r>
  </si>
  <si>
    <r>
      <t>.965</t>
    </r>
    <r>
      <rPr>
        <vertAlign val="superscript"/>
        <sz val="12"/>
        <color rgb="FF000000"/>
        <rFont val="Arial"/>
        <family val="2"/>
      </rPr>
      <t>**</t>
    </r>
  </si>
  <si>
    <r>
      <t>.844</t>
    </r>
    <r>
      <rPr>
        <vertAlign val="superscript"/>
        <sz val="12"/>
        <color rgb="FF000000"/>
        <rFont val="Arial"/>
        <family val="2"/>
      </rPr>
      <t>**</t>
    </r>
  </si>
  <si>
    <r>
      <t>.944</t>
    </r>
    <r>
      <rPr>
        <vertAlign val="superscript"/>
        <sz val="12"/>
        <color rgb="FF000000"/>
        <rFont val="Arial"/>
        <family val="2"/>
      </rPr>
      <t>**</t>
    </r>
  </si>
  <si>
    <r>
      <t>.882</t>
    </r>
    <r>
      <rPr>
        <vertAlign val="superscript"/>
        <sz val="12"/>
        <color rgb="FF000000"/>
        <rFont val="Arial"/>
        <family val="2"/>
      </rPr>
      <t>**</t>
    </r>
  </si>
  <si>
    <r>
      <t>.889</t>
    </r>
    <r>
      <rPr>
        <vertAlign val="superscript"/>
        <sz val="12"/>
        <color rgb="FF000000"/>
        <rFont val="Arial"/>
        <family val="2"/>
      </rPr>
      <t>**</t>
    </r>
  </si>
  <si>
    <r>
      <t>.890</t>
    </r>
    <r>
      <rPr>
        <vertAlign val="superscript"/>
        <sz val="12"/>
        <color rgb="FF000000"/>
        <rFont val="Arial"/>
        <family val="2"/>
      </rPr>
      <t>**</t>
    </r>
  </si>
  <si>
    <r>
      <t>.928</t>
    </r>
    <r>
      <rPr>
        <vertAlign val="superscript"/>
        <sz val="12"/>
        <color rgb="FF000000"/>
        <rFont val="Arial"/>
        <family val="2"/>
      </rPr>
      <t>**</t>
    </r>
  </si>
  <si>
    <r>
      <t>.926</t>
    </r>
    <r>
      <rPr>
        <vertAlign val="superscript"/>
        <sz val="12"/>
        <color rgb="FF000000"/>
        <rFont val="Arial"/>
        <family val="2"/>
      </rPr>
      <t>**</t>
    </r>
  </si>
  <si>
    <r>
      <t>.430</t>
    </r>
    <r>
      <rPr>
        <vertAlign val="superscript"/>
        <sz val="12"/>
        <color rgb="FF000000"/>
        <rFont val="Arial"/>
        <family val="2"/>
      </rPr>
      <t>**</t>
    </r>
  </si>
  <si>
    <r>
      <t>.719</t>
    </r>
    <r>
      <rPr>
        <vertAlign val="superscript"/>
        <sz val="12"/>
        <color rgb="FF000000"/>
        <rFont val="Arial"/>
        <family val="2"/>
      </rPr>
      <t>**</t>
    </r>
  </si>
  <si>
    <r>
      <t>.881</t>
    </r>
    <r>
      <rPr>
        <vertAlign val="superscript"/>
        <sz val="12"/>
        <color rgb="FF000000"/>
        <rFont val="Arial"/>
        <family val="2"/>
      </rPr>
      <t>**</t>
    </r>
  </si>
  <si>
    <r>
      <t>.958</t>
    </r>
    <r>
      <rPr>
        <vertAlign val="superscript"/>
        <sz val="12"/>
        <color rgb="FF000000"/>
        <rFont val="Arial"/>
        <family val="2"/>
      </rPr>
      <t>**</t>
    </r>
  </si>
  <si>
    <r>
      <t>.433</t>
    </r>
    <r>
      <rPr>
        <vertAlign val="superscript"/>
        <sz val="12"/>
        <color rgb="FF000000"/>
        <rFont val="Arial"/>
        <family val="2"/>
      </rPr>
      <t>**</t>
    </r>
  </si>
  <si>
    <r>
      <t>.807</t>
    </r>
    <r>
      <rPr>
        <vertAlign val="superscript"/>
        <sz val="12"/>
        <color rgb="FF000000"/>
        <rFont val="Arial"/>
        <family val="2"/>
      </rPr>
      <t>**</t>
    </r>
  </si>
  <si>
    <r>
      <t>.739</t>
    </r>
    <r>
      <rPr>
        <vertAlign val="superscript"/>
        <sz val="12"/>
        <color rgb="FF000000"/>
        <rFont val="Arial"/>
        <family val="2"/>
      </rPr>
      <t>**</t>
    </r>
  </si>
  <si>
    <r>
      <t>.837</t>
    </r>
    <r>
      <rPr>
        <vertAlign val="superscript"/>
        <sz val="12"/>
        <color rgb="FF000000"/>
        <rFont val="Arial"/>
        <family val="2"/>
      </rPr>
      <t>**</t>
    </r>
  </si>
  <si>
    <r>
      <t>.709</t>
    </r>
    <r>
      <rPr>
        <vertAlign val="superscript"/>
        <sz val="12"/>
        <color rgb="FF000000"/>
        <rFont val="Arial"/>
        <family val="2"/>
      </rPr>
      <t>**</t>
    </r>
  </si>
  <si>
    <r>
      <t>.667</t>
    </r>
    <r>
      <rPr>
        <vertAlign val="superscript"/>
        <sz val="12"/>
        <color rgb="FF000000"/>
        <rFont val="Arial"/>
        <family val="2"/>
      </rPr>
      <t>**</t>
    </r>
  </si>
  <si>
    <r>
      <t>.815</t>
    </r>
    <r>
      <rPr>
        <vertAlign val="superscript"/>
        <sz val="12"/>
        <color rgb="FF000000"/>
        <rFont val="Arial"/>
        <family val="2"/>
      </rPr>
      <t>**</t>
    </r>
  </si>
  <si>
    <r>
      <t>.938</t>
    </r>
    <r>
      <rPr>
        <vertAlign val="superscript"/>
        <sz val="12"/>
        <color rgb="FF000000"/>
        <rFont val="Arial"/>
        <family val="2"/>
      </rPr>
      <t>**</t>
    </r>
  </si>
  <si>
    <r>
      <t>.986</t>
    </r>
    <r>
      <rPr>
        <vertAlign val="superscript"/>
        <sz val="12"/>
        <color rgb="FF000000"/>
        <rFont val="Arial"/>
        <family val="2"/>
      </rPr>
      <t>**</t>
    </r>
  </si>
  <si>
    <r>
      <t>.555</t>
    </r>
    <r>
      <rPr>
        <vertAlign val="superscript"/>
        <sz val="12"/>
        <color rgb="FF000000"/>
        <rFont val="Arial"/>
        <family val="2"/>
      </rPr>
      <t>**</t>
    </r>
  </si>
  <si>
    <r>
      <t>.910</t>
    </r>
    <r>
      <rPr>
        <vertAlign val="superscript"/>
        <sz val="12"/>
        <color rgb="FF000000"/>
        <rFont val="Arial"/>
        <family val="2"/>
      </rPr>
      <t>**</t>
    </r>
  </si>
  <si>
    <r>
      <t>.855</t>
    </r>
    <r>
      <rPr>
        <vertAlign val="superscript"/>
        <sz val="12"/>
        <color rgb="FF000000"/>
        <rFont val="Arial"/>
        <family val="2"/>
      </rPr>
      <t>**</t>
    </r>
  </si>
  <si>
    <r>
      <t>.913</t>
    </r>
    <r>
      <rPr>
        <vertAlign val="superscript"/>
        <sz val="12"/>
        <color rgb="FF000000"/>
        <rFont val="Arial"/>
        <family val="2"/>
      </rPr>
      <t>**</t>
    </r>
  </si>
  <si>
    <r>
      <t>.951</t>
    </r>
    <r>
      <rPr>
        <vertAlign val="superscript"/>
        <sz val="12"/>
        <color rgb="FF000000"/>
        <rFont val="Arial"/>
        <family val="2"/>
      </rPr>
      <t>**</t>
    </r>
  </si>
  <si>
    <r>
      <t>.776</t>
    </r>
    <r>
      <rPr>
        <vertAlign val="superscript"/>
        <sz val="12"/>
        <color rgb="FF000000"/>
        <rFont val="Arial"/>
        <family val="2"/>
      </rPr>
      <t>**</t>
    </r>
  </si>
  <si>
    <r>
      <t>.828</t>
    </r>
    <r>
      <rPr>
        <vertAlign val="superscript"/>
        <sz val="12"/>
        <color rgb="FF000000"/>
        <rFont val="Arial"/>
        <family val="2"/>
      </rPr>
      <t>**</t>
    </r>
  </si>
  <si>
    <r>
      <t>.575</t>
    </r>
    <r>
      <rPr>
        <vertAlign val="superscript"/>
        <sz val="12"/>
        <color rgb="FF000000"/>
        <rFont val="Arial"/>
        <family val="2"/>
      </rPr>
      <t>**</t>
    </r>
  </si>
  <si>
    <r>
      <t>.847</t>
    </r>
    <r>
      <rPr>
        <vertAlign val="superscript"/>
        <sz val="12"/>
        <color rgb="FF000000"/>
        <rFont val="Arial"/>
        <family val="2"/>
      </rPr>
      <t>**</t>
    </r>
  </si>
  <si>
    <r>
      <t>.652</t>
    </r>
    <r>
      <rPr>
        <vertAlign val="superscript"/>
        <sz val="12"/>
        <color rgb="FF000000"/>
        <rFont val="Arial"/>
        <family val="2"/>
      </rPr>
      <t>**</t>
    </r>
  </si>
  <si>
    <r>
      <t>.674</t>
    </r>
    <r>
      <rPr>
        <vertAlign val="superscript"/>
        <sz val="12"/>
        <color rgb="FF000000"/>
        <rFont val="Arial"/>
        <family val="2"/>
      </rPr>
      <t>**</t>
    </r>
  </si>
  <si>
    <r>
      <t>.848</t>
    </r>
    <r>
      <rPr>
        <vertAlign val="superscript"/>
        <sz val="12"/>
        <color rgb="FF000000"/>
        <rFont val="Arial"/>
        <family val="2"/>
      </rPr>
      <t>**</t>
    </r>
  </si>
  <si>
    <r>
      <t>.930</t>
    </r>
    <r>
      <rPr>
        <vertAlign val="superscript"/>
        <sz val="12"/>
        <color rgb="FF000000"/>
        <rFont val="Arial"/>
        <family val="2"/>
      </rPr>
      <t>**</t>
    </r>
  </si>
  <si>
    <r>
      <t>.790</t>
    </r>
    <r>
      <rPr>
        <vertAlign val="superscript"/>
        <sz val="12"/>
        <color rgb="FF000000"/>
        <rFont val="Arial"/>
        <family val="2"/>
      </rPr>
      <t>**</t>
    </r>
  </si>
  <si>
    <r>
      <t>.857</t>
    </r>
    <r>
      <rPr>
        <vertAlign val="superscript"/>
        <sz val="12"/>
        <color rgb="FF000000"/>
        <rFont val="Arial"/>
        <family val="2"/>
      </rPr>
      <t>**</t>
    </r>
  </si>
  <si>
    <r>
      <t>.755</t>
    </r>
    <r>
      <rPr>
        <vertAlign val="superscript"/>
        <sz val="12"/>
        <color rgb="FF000000"/>
        <rFont val="Arial"/>
        <family val="2"/>
      </rPr>
      <t>**</t>
    </r>
  </si>
  <si>
    <r>
      <t>.589</t>
    </r>
    <r>
      <rPr>
        <vertAlign val="superscript"/>
        <sz val="12"/>
        <color rgb="FF000000"/>
        <rFont val="Arial"/>
        <family val="2"/>
      </rPr>
      <t>**</t>
    </r>
  </si>
  <si>
    <r>
      <t>.649</t>
    </r>
    <r>
      <rPr>
        <vertAlign val="superscript"/>
        <sz val="12"/>
        <color rgb="FF000000"/>
        <rFont val="Arial"/>
        <family val="2"/>
      </rPr>
      <t>**</t>
    </r>
  </si>
  <si>
    <r>
      <t>.531</t>
    </r>
    <r>
      <rPr>
        <vertAlign val="superscript"/>
        <sz val="12"/>
        <color rgb="FF000000"/>
        <rFont val="Arial"/>
        <family val="2"/>
      </rPr>
      <t>**</t>
    </r>
  </si>
  <si>
    <r>
      <t>.345</t>
    </r>
    <r>
      <rPr>
        <vertAlign val="superscript"/>
        <sz val="12"/>
        <color rgb="FF000000"/>
        <rFont val="Arial"/>
        <family val="2"/>
      </rPr>
      <t>*</t>
    </r>
  </si>
  <si>
    <r>
      <t>.474</t>
    </r>
    <r>
      <rPr>
        <vertAlign val="superscript"/>
        <sz val="12"/>
        <color rgb="FF000000"/>
        <rFont val="Arial"/>
        <family val="2"/>
      </rPr>
      <t>**</t>
    </r>
  </si>
  <si>
    <r>
      <t>.962</t>
    </r>
    <r>
      <rPr>
        <vertAlign val="superscript"/>
        <sz val="12"/>
        <color rgb="FF000000"/>
        <rFont val="Arial"/>
        <family val="2"/>
      </rPr>
      <t>**</t>
    </r>
  </si>
  <si>
    <r>
      <t>.798</t>
    </r>
    <r>
      <rPr>
        <vertAlign val="superscript"/>
        <sz val="12"/>
        <color rgb="FF000000"/>
        <rFont val="Arial"/>
        <family val="2"/>
      </rPr>
      <t>**</t>
    </r>
  </si>
  <si>
    <r>
      <t>.711</t>
    </r>
    <r>
      <rPr>
        <vertAlign val="superscript"/>
        <sz val="12"/>
        <color rgb="FF000000"/>
        <rFont val="Arial"/>
        <family val="2"/>
      </rPr>
      <t>**</t>
    </r>
  </si>
  <si>
    <r>
      <t>.404</t>
    </r>
    <r>
      <rPr>
        <vertAlign val="superscript"/>
        <sz val="12"/>
        <color rgb="FF000000"/>
        <rFont val="Arial"/>
        <family val="2"/>
      </rPr>
      <t>**</t>
    </r>
  </si>
  <si>
    <r>
      <t>.557</t>
    </r>
    <r>
      <rPr>
        <vertAlign val="superscript"/>
        <sz val="12"/>
        <color rgb="FF000000"/>
        <rFont val="Arial"/>
        <family val="2"/>
      </rPr>
      <t>**</t>
    </r>
  </si>
  <si>
    <r>
      <t>.452</t>
    </r>
    <r>
      <rPr>
        <vertAlign val="superscript"/>
        <sz val="12"/>
        <color rgb="FF000000"/>
        <rFont val="Arial"/>
        <family val="2"/>
      </rPr>
      <t>**</t>
    </r>
  </si>
  <si>
    <r>
      <t>.766</t>
    </r>
    <r>
      <rPr>
        <vertAlign val="superscript"/>
        <sz val="12"/>
        <color rgb="FF000000"/>
        <rFont val="Arial"/>
        <family val="2"/>
      </rPr>
      <t>**</t>
    </r>
  </si>
  <si>
    <r>
      <t>.886</t>
    </r>
    <r>
      <rPr>
        <vertAlign val="superscript"/>
        <sz val="12"/>
        <color rgb="FF000000"/>
        <rFont val="Arial"/>
        <family val="2"/>
      </rPr>
      <t>**</t>
    </r>
  </si>
  <si>
    <r>
      <t>.768</t>
    </r>
    <r>
      <rPr>
        <vertAlign val="superscript"/>
        <sz val="12"/>
        <color rgb="FF000000"/>
        <rFont val="Arial"/>
        <family val="2"/>
      </rPr>
      <t>**</t>
    </r>
  </si>
  <si>
    <r>
      <t>.636</t>
    </r>
    <r>
      <rPr>
        <vertAlign val="superscript"/>
        <sz val="12"/>
        <color rgb="FF000000"/>
        <rFont val="Arial"/>
        <family val="2"/>
      </rPr>
      <t>**</t>
    </r>
  </si>
  <si>
    <r>
      <t>.570</t>
    </r>
    <r>
      <rPr>
        <vertAlign val="superscript"/>
        <sz val="12"/>
        <color rgb="FF000000"/>
        <rFont val="Arial"/>
        <family val="2"/>
      </rPr>
      <t>**</t>
    </r>
  </si>
  <si>
    <r>
      <t>.715</t>
    </r>
    <r>
      <rPr>
        <vertAlign val="superscript"/>
        <sz val="12"/>
        <color rgb="FF000000"/>
        <rFont val="Arial"/>
        <family val="2"/>
      </rPr>
      <t>**</t>
    </r>
  </si>
  <si>
    <r>
      <t>.800</t>
    </r>
    <r>
      <rPr>
        <vertAlign val="superscript"/>
        <sz val="12"/>
        <color rgb="FF000000"/>
        <rFont val="Arial"/>
        <family val="2"/>
      </rPr>
      <t>**</t>
    </r>
  </si>
  <si>
    <r>
      <t>.904</t>
    </r>
    <r>
      <rPr>
        <vertAlign val="superscript"/>
        <sz val="12"/>
        <color rgb="FF000000"/>
        <rFont val="Arial"/>
        <family val="2"/>
      </rPr>
      <t>**</t>
    </r>
  </si>
  <si>
    <r>
      <t>.507</t>
    </r>
    <r>
      <rPr>
        <vertAlign val="superscript"/>
        <sz val="12"/>
        <color rgb="FF000000"/>
        <rFont val="Arial"/>
        <family val="2"/>
      </rPr>
      <t>**</t>
    </r>
  </si>
  <si>
    <r>
      <t>.684</t>
    </r>
    <r>
      <rPr>
        <vertAlign val="superscript"/>
        <sz val="12"/>
        <color rgb="FF000000"/>
        <rFont val="Arial"/>
        <family val="2"/>
      </rPr>
      <t>**</t>
    </r>
  </si>
  <si>
    <r>
      <t>.668</t>
    </r>
    <r>
      <rPr>
        <vertAlign val="superscript"/>
        <sz val="12"/>
        <color rgb="FF000000"/>
        <rFont val="Arial"/>
        <family val="2"/>
      </rPr>
      <t>**</t>
    </r>
  </si>
  <si>
    <r>
      <t>.732</t>
    </r>
    <r>
      <rPr>
        <vertAlign val="superscript"/>
        <sz val="12"/>
        <color rgb="FF000000"/>
        <rFont val="Arial"/>
        <family val="2"/>
      </rPr>
      <t>**</t>
    </r>
  </si>
  <si>
    <r>
      <t>.831</t>
    </r>
    <r>
      <rPr>
        <vertAlign val="superscript"/>
        <sz val="12"/>
        <color rgb="FF000000"/>
        <rFont val="Arial"/>
        <family val="2"/>
      </rPr>
      <t>**</t>
    </r>
  </si>
  <si>
    <r>
      <t>.695</t>
    </r>
    <r>
      <rPr>
        <vertAlign val="superscript"/>
        <sz val="12"/>
        <color rgb="FF000000"/>
        <rFont val="Arial"/>
        <family val="2"/>
      </rPr>
      <t>**</t>
    </r>
  </si>
  <si>
    <r>
      <t>.617</t>
    </r>
    <r>
      <rPr>
        <vertAlign val="superscript"/>
        <sz val="12"/>
        <color rgb="FF000000"/>
        <rFont val="Arial"/>
        <family val="2"/>
      </rPr>
      <t>**</t>
    </r>
  </si>
  <si>
    <r>
      <t>.621</t>
    </r>
    <r>
      <rPr>
        <vertAlign val="superscript"/>
        <sz val="12"/>
        <color rgb="FF000000"/>
        <rFont val="Arial"/>
        <family val="2"/>
      </rPr>
      <t>**</t>
    </r>
  </si>
  <si>
    <r>
      <t>.867</t>
    </r>
    <r>
      <rPr>
        <vertAlign val="superscript"/>
        <sz val="12"/>
        <color rgb="FF000000"/>
        <rFont val="Arial"/>
        <family val="2"/>
      </rPr>
      <t>**</t>
    </r>
  </si>
  <si>
    <r>
      <t>.633</t>
    </r>
    <r>
      <rPr>
        <vertAlign val="superscript"/>
        <sz val="12"/>
        <color rgb="FF000000"/>
        <rFont val="Arial"/>
        <family val="2"/>
      </rPr>
      <t>**</t>
    </r>
  </si>
  <si>
    <r>
      <t>.898</t>
    </r>
    <r>
      <rPr>
        <vertAlign val="superscript"/>
        <sz val="12"/>
        <color rgb="FF000000"/>
        <rFont val="Arial"/>
        <family val="2"/>
      </rPr>
      <t>**</t>
    </r>
  </si>
  <si>
    <r>
      <t>.592</t>
    </r>
    <r>
      <rPr>
        <vertAlign val="superscript"/>
        <sz val="12"/>
        <color rgb="FF000000"/>
        <rFont val="Arial"/>
        <family val="2"/>
      </rPr>
      <t>**</t>
    </r>
  </si>
  <si>
    <r>
      <t>.956</t>
    </r>
    <r>
      <rPr>
        <vertAlign val="superscript"/>
        <sz val="12"/>
        <color rgb="FF000000"/>
        <rFont val="Arial"/>
        <family val="2"/>
      </rPr>
      <t>**</t>
    </r>
  </si>
  <si>
    <r>
      <t>.833</t>
    </r>
    <r>
      <rPr>
        <vertAlign val="superscript"/>
        <sz val="12"/>
        <color rgb="FF000000"/>
        <rFont val="Arial"/>
        <family val="2"/>
      </rPr>
      <t>**</t>
    </r>
  </si>
  <si>
    <r>
      <t>.337</t>
    </r>
    <r>
      <rPr>
        <vertAlign val="superscript"/>
        <sz val="12"/>
        <color rgb="FF000000"/>
        <rFont val="Arial"/>
        <family val="2"/>
      </rPr>
      <t>*</t>
    </r>
  </si>
  <si>
    <r>
      <t>.758</t>
    </r>
    <r>
      <rPr>
        <vertAlign val="superscript"/>
        <sz val="12"/>
        <color rgb="FF000000"/>
        <rFont val="Arial"/>
        <family val="2"/>
      </rPr>
      <t>**</t>
    </r>
  </si>
  <si>
    <r>
      <t>.896</t>
    </r>
    <r>
      <rPr>
        <vertAlign val="superscript"/>
        <sz val="12"/>
        <color rgb="FF000000"/>
        <rFont val="Arial"/>
        <family val="2"/>
      </rPr>
      <t>**</t>
    </r>
  </si>
  <si>
    <r>
      <t>.729</t>
    </r>
    <r>
      <rPr>
        <vertAlign val="superscript"/>
        <sz val="12"/>
        <color rgb="FF000000"/>
        <rFont val="Arial"/>
        <family val="2"/>
      </rPr>
      <t>**</t>
    </r>
  </si>
  <si>
    <r>
      <t>.914</t>
    </r>
    <r>
      <rPr>
        <vertAlign val="superscript"/>
        <sz val="12"/>
        <color rgb="FF000000"/>
        <rFont val="Arial"/>
        <family val="2"/>
      </rPr>
      <t>**</t>
    </r>
  </si>
  <si>
    <r>
      <t>.851</t>
    </r>
    <r>
      <rPr>
        <vertAlign val="superscript"/>
        <sz val="12"/>
        <color rgb="FF000000"/>
        <rFont val="Arial"/>
        <family val="2"/>
      </rPr>
      <t>**</t>
    </r>
  </si>
  <si>
    <r>
      <t>.875</t>
    </r>
    <r>
      <rPr>
        <vertAlign val="superscript"/>
        <sz val="12"/>
        <color rgb="FF000000"/>
        <rFont val="Arial"/>
        <family val="2"/>
      </rPr>
      <t>**</t>
    </r>
  </si>
  <si>
    <r>
      <t>-.294</t>
    </r>
    <r>
      <rPr>
        <vertAlign val="superscript"/>
        <sz val="12"/>
        <color rgb="FF000000"/>
        <rFont val="Arial"/>
        <family val="2"/>
      </rPr>
      <t>*</t>
    </r>
  </si>
  <si>
    <r>
      <t>.949</t>
    </r>
    <r>
      <rPr>
        <vertAlign val="superscript"/>
        <sz val="12"/>
        <color rgb="FF000000"/>
        <rFont val="Arial"/>
        <family val="2"/>
      </rPr>
      <t>**</t>
    </r>
  </si>
  <si>
    <r>
      <t>.351</t>
    </r>
    <r>
      <rPr>
        <vertAlign val="superscript"/>
        <sz val="12"/>
        <color rgb="FF000000"/>
        <rFont val="Arial"/>
        <family val="2"/>
      </rPr>
      <t>*</t>
    </r>
  </si>
  <si>
    <r>
      <t>.706</t>
    </r>
    <r>
      <rPr>
        <vertAlign val="superscript"/>
        <sz val="12"/>
        <color rgb="FF000000"/>
        <rFont val="Arial"/>
        <family val="2"/>
      </rPr>
      <t>**</t>
    </r>
  </si>
  <si>
    <r>
      <t>.858</t>
    </r>
    <r>
      <rPr>
        <vertAlign val="superscript"/>
        <sz val="12"/>
        <color rgb="FF000000"/>
        <rFont val="Arial"/>
        <family val="2"/>
      </rPr>
      <t>**</t>
    </r>
  </si>
  <si>
    <r>
      <t>.978</t>
    </r>
    <r>
      <rPr>
        <vertAlign val="superscript"/>
        <sz val="12"/>
        <color rgb="FF000000"/>
        <rFont val="Arial"/>
        <family val="2"/>
      </rPr>
      <t>**</t>
    </r>
  </si>
  <si>
    <r>
      <t>.422</t>
    </r>
    <r>
      <rPr>
        <vertAlign val="superscript"/>
        <sz val="12"/>
        <color rgb="FF000000"/>
        <rFont val="Arial"/>
        <family val="2"/>
      </rPr>
      <t>**</t>
    </r>
  </si>
  <si>
    <r>
      <t>.827</t>
    </r>
    <r>
      <rPr>
        <vertAlign val="superscript"/>
        <sz val="12"/>
        <color rgb="FF000000"/>
        <rFont val="Arial"/>
        <family val="2"/>
      </rPr>
      <t>**</t>
    </r>
  </si>
  <si>
    <r>
      <t>.948</t>
    </r>
    <r>
      <rPr>
        <vertAlign val="superscript"/>
        <sz val="12"/>
        <color rgb="FF000000"/>
        <rFont val="Arial"/>
        <family val="2"/>
      </rPr>
      <t>**</t>
    </r>
  </si>
  <si>
    <r>
      <t>.870</t>
    </r>
    <r>
      <rPr>
        <vertAlign val="superscript"/>
        <sz val="12"/>
        <color rgb="FF000000"/>
        <rFont val="Arial"/>
        <family val="2"/>
      </rPr>
      <t>**</t>
    </r>
  </si>
  <si>
    <r>
      <t>.717</t>
    </r>
    <r>
      <rPr>
        <vertAlign val="superscript"/>
        <sz val="12"/>
        <color rgb="FF000000"/>
        <rFont val="Arial"/>
        <family val="2"/>
      </rPr>
      <t>**</t>
    </r>
  </si>
  <si>
    <r>
      <t>.721</t>
    </r>
    <r>
      <rPr>
        <vertAlign val="superscript"/>
        <sz val="12"/>
        <color rgb="FF000000"/>
        <rFont val="Arial"/>
        <family val="2"/>
      </rPr>
      <t>**</t>
    </r>
  </si>
  <si>
    <r>
      <t>.885</t>
    </r>
    <r>
      <rPr>
        <vertAlign val="superscript"/>
        <sz val="12"/>
        <color rgb="FF000000"/>
        <rFont val="Arial"/>
        <family val="2"/>
      </rPr>
      <t>**</t>
    </r>
  </si>
  <si>
    <r>
      <t>.900</t>
    </r>
    <r>
      <rPr>
        <vertAlign val="superscript"/>
        <sz val="12"/>
        <color rgb="FF000000"/>
        <rFont val="Arial"/>
        <family val="2"/>
      </rPr>
      <t>**</t>
    </r>
  </si>
  <si>
    <r>
      <t>.687</t>
    </r>
    <r>
      <rPr>
        <vertAlign val="superscript"/>
        <sz val="12"/>
        <color rgb="FF000000"/>
        <rFont val="Arial"/>
        <family val="2"/>
      </rPr>
      <t>**</t>
    </r>
  </si>
  <si>
    <r>
      <t>.937</t>
    </r>
    <r>
      <rPr>
        <vertAlign val="superscript"/>
        <sz val="12"/>
        <color rgb="FF000000"/>
        <rFont val="Arial"/>
        <family val="2"/>
      </rPr>
      <t>**</t>
    </r>
  </si>
  <si>
    <r>
      <t>.973</t>
    </r>
    <r>
      <rPr>
        <vertAlign val="superscript"/>
        <sz val="12"/>
        <color rgb="FF000000"/>
        <rFont val="Arial"/>
        <family val="2"/>
      </rPr>
      <t>**</t>
    </r>
  </si>
  <si>
    <r>
      <t>.852</t>
    </r>
    <r>
      <rPr>
        <vertAlign val="superscript"/>
        <sz val="12"/>
        <color rgb="FF000000"/>
        <rFont val="Arial"/>
        <family val="2"/>
      </rPr>
      <t>**</t>
    </r>
  </si>
  <si>
    <r>
      <t>.942</t>
    </r>
    <r>
      <rPr>
        <vertAlign val="superscript"/>
        <sz val="12"/>
        <color rgb="FF000000"/>
        <rFont val="Arial"/>
        <family val="2"/>
      </rPr>
      <t>**</t>
    </r>
  </si>
  <si>
    <r>
      <t>.883</t>
    </r>
    <r>
      <rPr>
        <vertAlign val="superscript"/>
        <sz val="12"/>
        <color rgb="FF000000"/>
        <rFont val="Arial"/>
        <family val="2"/>
      </rPr>
      <t>**</t>
    </r>
  </si>
  <si>
    <r>
      <t>.767</t>
    </r>
    <r>
      <rPr>
        <vertAlign val="superscript"/>
        <sz val="12"/>
        <color rgb="FF000000"/>
        <rFont val="Arial"/>
        <family val="2"/>
      </rPr>
      <t>**</t>
    </r>
  </si>
  <si>
    <r>
      <t>.968</t>
    </r>
    <r>
      <rPr>
        <vertAlign val="superscript"/>
        <sz val="12"/>
        <color rgb="FF000000"/>
        <rFont val="Arial"/>
        <family val="2"/>
      </rPr>
      <t>**</t>
    </r>
  </si>
  <si>
    <r>
      <t>.906</t>
    </r>
    <r>
      <rPr>
        <vertAlign val="superscript"/>
        <sz val="12"/>
        <color rgb="FF000000"/>
        <rFont val="Arial"/>
        <family val="2"/>
      </rPr>
      <t>**</t>
    </r>
  </si>
  <si>
    <r>
      <t>.668</t>
    </r>
    <r>
      <rPr>
        <vertAlign val="superscript"/>
        <sz val="12"/>
        <color rgb="FF000000"/>
        <rFont val="Arial"/>
        <family val="2"/>
      </rPr>
      <t>*</t>
    </r>
  </si>
  <si>
    <r>
      <t>.738</t>
    </r>
    <r>
      <rPr>
        <vertAlign val="superscript"/>
        <sz val="12"/>
        <color rgb="FF000000"/>
        <rFont val="Arial"/>
        <family val="2"/>
      </rPr>
      <t>**</t>
    </r>
  </si>
  <si>
    <r>
      <t>.778</t>
    </r>
    <r>
      <rPr>
        <vertAlign val="superscript"/>
        <sz val="12"/>
        <color rgb="FF000000"/>
        <rFont val="Arial"/>
        <family val="2"/>
      </rPr>
      <t>**</t>
    </r>
  </si>
  <si>
    <r>
      <t>.698</t>
    </r>
    <r>
      <rPr>
        <vertAlign val="superscript"/>
        <sz val="12"/>
        <color rgb="FF000000"/>
        <rFont val="Arial"/>
        <family val="2"/>
      </rPr>
      <t>**</t>
    </r>
  </si>
  <si>
    <r>
      <t>.845</t>
    </r>
    <r>
      <rPr>
        <vertAlign val="superscript"/>
        <sz val="12"/>
        <color rgb="FF000000"/>
        <rFont val="Arial"/>
        <family val="2"/>
      </rPr>
      <t>**</t>
    </r>
  </si>
  <si>
    <r>
      <t>.871</t>
    </r>
    <r>
      <rPr>
        <vertAlign val="superscript"/>
        <sz val="12"/>
        <color rgb="FF000000"/>
        <rFont val="Arial"/>
        <family val="2"/>
      </rPr>
      <t>**</t>
    </r>
  </si>
  <si>
    <r>
      <t>.843</t>
    </r>
    <r>
      <rPr>
        <vertAlign val="superscript"/>
        <sz val="12"/>
        <color rgb="FF000000"/>
        <rFont val="Arial"/>
        <family val="2"/>
      </rPr>
      <t>**</t>
    </r>
  </si>
  <si>
    <r>
      <t>.741</t>
    </r>
    <r>
      <rPr>
        <vertAlign val="superscript"/>
        <sz val="12"/>
        <color rgb="FF000000"/>
        <rFont val="Arial"/>
        <family val="2"/>
      </rPr>
      <t>**</t>
    </r>
  </si>
  <si>
    <r>
      <t>.757</t>
    </r>
    <r>
      <rPr>
        <vertAlign val="superscript"/>
        <sz val="12"/>
        <color rgb="FF000000"/>
        <rFont val="Arial"/>
        <family val="2"/>
      </rPr>
      <t>**</t>
    </r>
  </si>
  <si>
    <r>
      <t>.728</t>
    </r>
    <r>
      <rPr>
        <vertAlign val="superscript"/>
        <sz val="12"/>
        <color rgb="FF000000"/>
        <rFont val="Arial"/>
        <family val="2"/>
      </rPr>
      <t>**</t>
    </r>
  </si>
  <si>
    <r>
      <t>.872</t>
    </r>
    <r>
      <rPr>
        <vertAlign val="superscript"/>
        <sz val="12"/>
        <color rgb="FF000000"/>
        <rFont val="Arial"/>
        <family val="2"/>
      </rPr>
      <t>**</t>
    </r>
  </si>
  <si>
    <r>
      <t>.892</t>
    </r>
    <r>
      <rPr>
        <vertAlign val="superscript"/>
        <sz val="12"/>
        <color rgb="FF000000"/>
        <rFont val="Arial"/>
        <family val="2"/>
      </rPr>
      <t>**</t>
    </r>
  </si>
  <si>
    <r>
      <t>.943</t>
    </r>
    <r>
      <rPr>
        <vertAlign val="superscript"/>
        <sz val="12"/>
        <color rgb="FF000000"/>
        <rFont val="Arial"/>
        <family val="2"/>
      </rPr>
      <t>**</t>
    </r>
  </si>
  <si>
    <r>
      <t>.751</t>
    </r>
    <r>
      <rPr>
        <vertAlign val="superscript"/>
        <sz val="12"/>
        <color rgb="FF000000"/>
        <rFont val="Arial"/>
        <family val="2"/>
      </rPr>
      <t>**</t>
    </r>
  </si>
  <si>
    <r>
      <t>.759</t>
    </r>
    <r>
      <rPr>
        <vertAlign val="superscript"/>
        <sz val="12"/>
        <color rgb="FF000000"/>
        <rFont val="Arial"/>
        <family val="2"/>
      </rPr>
      <t>**</t>
    </r>
  </si>
  <si>
    <r>
      <t>.946</t>
    </r>
    <r>
      <rPr>
        <vertAlign val="superscript"/>
        <sz val="12"/>
        <color rgb="FF000000"/>
        <rFont val="Arial"/>
        <family val="2"/>
      </rPr>
      <t>**</t>
    </r>
  </si>
  <si>
    <r>
      <t>.964</t>
    </r>
    <r>
      <rPr>
        <vertAlign val="superscript"/>
        <sz val="12"/>
        <color rgb="FF000000"/>
        <rFont val="Arial"/>
        <family val="2"/>
      </rPr>
      <t>**</t>
    </r>
  </si>
  <si>
    <r>
      <t>.505</t>
    </r>
    <r>
      <rPr>
        <vertAlign val="superscript"/>
        <sz val="12"/>
        <color rgb="FF000000"/>
        <rFont val="Arial"/>
        <family val="2"/>
      </rPr>
      <t>*</t>
    </r>
  </si>
  <si>
    <r>
      <t>.577</t>
    </r>
    <r>
      <rPr>
        <vertAlign val="superscript"/>
        <sz val="12"/>
        <color rgb="FF000000"/>
        <rFont val="Arial"/>
        <family val="2"/>
      </rPr>
      <t>**</t>
    </r>
  </si>
  <si>
    <r>
      <t>.905</t>
    </r>
    <r>
      <rPr>
        <vertAlign val="superscript"/>
        <sz val="12"/>
        <color rgb="FF000000"/>
        <rFont val="Arial"/>
        <family val="2"/>
      </rPr>
      <t>**</t>
    </r>
  </si>
  <si>
    <r>
      <t>.683</t>
    </r>
    <r>
      <rPr>
        <vertAlign val="superscript"/>
        <sz val="12"/>
        <color rgb="FF000000"/>
        <rFont val="Arial"/>
        <family val="2"/>
      </rPr>
      <t>**</t>
    </r>
  </si>
  <si>
    <r>
      <t>.552</t>
    </r>
    <r>
      <rPr>
        <vertAlign val="superscript"/>
        <sz val="12"/>
        <color rgb="FF000000"/>
        <rFont val="Arial"/>
        <family val="2"/>
      </rPr>
      <t>*</t>
    </r>
  </si>
  <si>
    <r>
      <t>.961</t>
    </r>
    <r>
      <rPr>
        <vertAlign val="superscript"/>
        <sz val="12"/>
        <color rgb="FF000000"/>
        <rFont val="Arial"/>
        <family val="2"/>
      </rPr>
      <t>**</t>
    </r>
  </si>
  <si>
    <r>
      <t>.475</t>
    </r>
    <r>
      <rPr>
        <vertAlign val="superscript"/>
        <sz val="12"/>
        <color rgb="FF000000"/>
        <rFont val="Arial"/>
        <family val="2"/>
      </rPr>
      <t>**</t>
    </r>
  </si>
  <si>
    <r>
      <t>.654</t>
    </r>
    <r>
      <rPr>
        <vertAlign val="superscript"/>
        <sz val="12"/>
        <color rgb="FF000000"/>
        <rFont val="Arial"/>
        <family val="2"/>
      </rPr>
      <t>**</t>
    </r>
  </si>
  <si>
    <r>
      <t>.560</t>
    </r>
    <r>
      <rPr>
        <vertAlign val="superscript"/>
        <sz val="12"/>
        <color rgb="FF000000"/>
        <rFont val="Arial"/>
        <family val="2"/>
      </rPr>
      <t>*</t>
    </r>
  </si>
  <si>
    <r>
      <t>.708</t>
    </r>
    <r>
      <rPr>
        <vertAlign val="superscript"/>
        <sz val="12"/>
        <color rgb="FF000000"/>
        <rFont val="Arial"/>
        <family val="2"/>
      </rPr>
      <t>**</t>
    </r>
  </si>
  <si>
    <r>
      <t>.312</t>
    </r>
    <r>
      <rPr>
        <vertAlign val="superscript"/>
        <sz val="12"/>
        <color rgb="FF000000"/>
        <rFont val="Arial"/>
        <family val="2"/>
      </rPr>
      <t>*</t>
    </r>
  </si>
  <si>
    <r>
      <t>.496</t>
    </r>
    <r>
      <rPr>
        <vertAlign val="superscript"/>
        <sz val="12"/>
        <color rgb="FF000000"/>
        <rFont val="Arial"/>
        <family val="2"/>
      </rPr>
      <t>**</t>
    </r>
  </si>
  <si>
    <r>
      <t>.390</t>
    </r>
    <r>
      <rPr>
        <vertAlign val="superscript"/>
        <sz val="12"/>
        <color rgb="FF000000"/>
        <rFont val="Arial"/>
        <family val="2"/>
      </rPr>
      <t>**</t>
    </r>
  </si>
  <si>
    <r>
      <t>.434</t>
    </r>
    <r>
      <rPr>
        <vertAlign val="superscript"/>
        <sz val="12"/>
        <color rgb="FF000000"/>
        <rFont val="Arial"/>
        <family val="2"/>
      </rPr>
      <t>**</t>
    </r>
  </si>
  <si>
    <r>
      <t>.884</t>
    </r>
    <r>
      <rPr>
        <vertAlign val="superscript"/>
        <sz val="12"/>
        <color rgb="FF000000"/>
        <rFont val="Arial"/>
        <family val="2"/>
      </rPr>
      <t>**</t>
    </r>
  </si>
  <si>
    <r>
      <t>.733</t>
    </r>
    <r>
      <rPr>
        <vertAlign val="superscript"/>
        <sz val="12"/>
        <color rgb="FF000000"/>
        <rFont val="Arial"/>
        <family val="2"/>
      </rPr>
      <t>**</t>
    </r>
  </si>
  <si>
    <r>
      <t>.367</t>
    </r>
    <r>
      <rPr>
        <vertAlign val="superscript"/>
        <sz val="12"/>
        <color rgb="FF000000"/>
        <rFont val="Arial"/>
        <family val="2"/>
      </rPr>
      <t>*</t>
    </r>
  </si>
  <si>
    <r>
      <t>.375</t>
    </r>
    <r>
      <rPr>
        <vertAlign val="superscript"/>
        <sz val="12"/>
        <color rgb="FF000000"/>
        <rFont val="Arial"/>
        <family val="2"/>
      </rPr>
      <t>*</t>
    </r>
  </si>
  <si>
    <r>
      <t>.522</t>
    </r>
    <r>
      <rPr>
        <vertAlign val="superscript"/>
        <sz val="12"/>
        <color rgb="FF000000"/>
        <rFont val="Arial"/>
        <family val="2"/>
      </rPr>
      <t>**</t>
    </r>
  </si>
  <si>
    <r>
      <t>.809</t>
    </r>
    <r>
      <rPr>
        <vertAlign val="superscript"/>
        <sz val="12"/>
        <color rgb="FF000000"/>
        <rFont val="Arial"/>
        <family val="2"/>
      </rPr>
      <t>**</t>
    </r>
  </si>
  <si>
    <r>
      <t>.510</t>
    </r>
    <r>
      <rPr>
        <vertAlign val="superscript"/>
        <sz val="12"/>
        <color rgb="FF000000"/>
        <rFont val="Arial"/>
        <family val="2"/>
      </rPr>
      <t>**</t>
    </r>
  </si>
  <si>
    <r>
      <t>.953</t>
    </r>
    <r>
      <rPr>
        <vertAlign val="superscript"/>
        <sz val="12"/>
        <color rgb="FF000000"/>
        <rFont val="Arial"/>
        <family val="2"/>
      </rPr>
      <t>**</t>
    </r>
  </si>
  <si>
    <r>
      <t>.421</t>
    </r>
    <r>
      <rPr>
        <vertAlign val="superscript"/>
        <sz val="12"/>
        <color rgb="FF000000"/>
        <rFont val="Arial"/>
        <family val="2"/>
      </rPr>
      <t>**</t>
    </r>
  </si>
  <si>
    <r>
      <t>.696</t>
    </r>
    <r>
      <rPr>
        <vertAlign val="superscript"/>
        <sz val="12"/>
        <color rgb="FF000000"/>
        <rFont val="Arial"/>
        <family val="2"/>
      </rPr>
      <t>**</t>
    </r>
  </si>
  <si>
    <r>
      <t>.566</t>
    </r>
    <r>
      <rPr>
        <vertAlign val="superscript"/>
        <sz val="12"/>
        <color rgb="FF000000"/>
        <rFont val="Arial"/>
        <family val="2"/>
      </rPr>
      <t>**</t>
    </r>
  </si>
  <si>
    <r>
      <t>.923</t>
    </r>
    <r>
      <rPr>
        <vertAlign val="superscript"/>
        <sz val="12"/>
        <color rgb="FF000000"/>
        <rFont val="Arial"/>
        <family val="2"/>
      </rPr>
      <t>**</t>
    </r>
  </si>
  <si>
    <r>
      <t>.327</t>
    </r>
    <r>
      <rPr>
        <vertAlign val="superscript"/>
        <sz val="12"/>
        <color rgb="FF000000"/>
        <rFont val="Arial"/>
        <family val="2"/>
      </rPr>
      <t>*</t>
    </r>
  </si>
  <si>
    <r>
      <t>.347</t>
    </r>
    <r>
      <rPr>
        <vertAlign val="superscript"/>
        <sz val="12"/>
        <color rgb="FF000000"/>
        <rFont val="Arial"/>
        <family val="2"/>
      </rPr>
      <t>*</t>
    </r>
  </si>
  <si>
    <r>
      <t>.819</t>
    </r>
    <r>
      <rPr>
        <vertAlign val="superscript"/>
        <sz val="12"/>
        <color rgb="FF000000"/>
        <rFont val="Arial"/>
        <family val="2"/>
      </rPr>
      <t>**</t>
    </r>
  </si>
  <si>
    <r>
      <t>.429</t>
    </r>
    <r>
      <rPr>
        <vertAlign val="superscript"/>
        <sz val="12"/>
        <color rgb="FF000000"/>
        <rFont val="Arial"/>
        <family val="2"/>
      </rPr>
      <t>*</t>
    </r>
  </si>
  <si>
    <r>
      <t>.760</t>
    </r>
    <r>
      <rPr>
        <vertAlign val="superscript"/>
        <sz val="12"/>
        <color rgb="FF000000"/>
        <rFont val="Arial"/>
        <family val="2"/>
      </rPr>
      <t>**</t>
    </r>
  </si>
  <si>
    <r>
      <t>.824</t>
    </r>
    <r>
      <rPr>
        <vertAlign val="superscript"/>
        <sz val="12"/>
        <color rgb="FF000000"/>
        <rFont val="Arial"/>
        <family val="2"/>
      </rPr>
      <t>**</t>
    </r>
  </si>
  <si>
    <r>
      <t>.901</t>
    </r>
    <r>
      <rPr>
        <vertAlign val="superscript"/>
        <sz val="12"/>
        <color rgb="FF000000"/>
        <rFont val="Arial"/>
        <family val="2"/>
      </rPr>
      <t>**</t>
    </r>
  </si>
  <si>
    <r>
      <t>.673</t>
    </r>
    <r>
      <rPr>
        <vertAlign val="superscript"/>
        <sz val="12"/>
        <color rgb="FF000000"/>
        <rFont val="Arial"/>
        <family val="2"/>
      </rPr>
      <t>**</t>
    </r>
  </si>
  <si>
    <r>
      <t>.568</t>
    </r>
    <r>
      <rPr>
        <vertAlign val="superscript"/>
        <sz val="12"/>
        <color rgb="FF000000"/>
        <rFont val="Arial"/>
        <family val="2"/>
      </rPr>
      <t>**</t>
    </r>
  </si>
  <si>
    <r>
      <t>.784</t>
    </r>
    <r>
      <rPr>
        <vertAlign val="superscript"/>
        <sz val="12"/>
        <color rgb="FF000000"/>
        <rFont val="Arial"/>
        <family val="2"/>
      </rPr>
      <t>**</t>
    </r>
  </si>
  <si>
    <r>
      <t>.878</t>
    </r>
    <r>
      <rPr>
        <vertAlign val="superscript"/>
        <sz val="12"/>
        <color rgb="FF000000"/>
        <rFont val="Arial"/>
        <family val="2"/>
      </rPr>
      <t>**</t>
    </r>
  </si>
  <si>
    <r>
      <t>.734</t>
    </r>
    <r>
      <rPr>
        <vertAlign val="superscript"/>
        <sz val="12"/>
        <color rgb="FF000000"/>
        <rFont val="Arial"/>
        <family val="2"/>
      </rPr>
      <t>**</t>
    </r>
  </si>
  <si>
    <r>
      <t>.639</t>
    </r>
    <r>
      <rPr>
        <vertAlign val="superscript"/>
        <sz val="12"/>
        <color rgb="FF000000"/>
        <rFont val="Arial"/>
        <family val="2"/>
      </rPr>
      <t>**</t>
    </r>
  </si>
  <si>
    <r>
      <t>.532</t>
    </r>
    <r>
      <rPr>
        <vertAlign val="superscript"/>
        <sz val="12"/>
        <color rgb="FF000000"/>
        <rFont val="Arial"/>
        <family val="2"/>
      </rPr>
      <t>**</t>
    </r>
  </si>
  <si>
    <r>
      <t>.744</t>
    </r>
    <r>
      <rPr>
        <vertAlign val="superscript"/>
        <sz val="12"/>
        <color rgb="FF000000"/>
        <rFont val="Arial"/>
        <family val="2"/>
      </rPr>
      <t>**</t>
    </r>
  </si>
  <si>
    <r>
      <t>.752</t>
    </r>
    <r>
      <rPr>
        <vertAlign val="superscript"/>
        <sz val="12"/>
        <color rgb="FF000000"/>
        <rFont val="Arial"/>
        <family val="2"/>
      </rPr>
      <t>**</t>
    </r>
  </si>
  <si>
    <r>
      <t>.975</t>
    </r>
    <r>
      <rPr>
        <vertAlign val="superscript"/>
        <sz val="12"/>
        <color rgb="FF000000"/>
        <rFont val="Arial"/>
        <family val="2"/>
      </rPr>
      <t>**</t>
    </r>
  </si>
  <si>
    <r>
      <t>.747</t>
    </r>
    <r>
      <rPr>
        <vertAlign val="superscript"/>
        <sz val="12"/>
        <color rgb="FF000000"/>
        <rFont val="Arial"/>
        <family val="2"/>
      </rPr>
      <t>**</t>
    </r>
  </si>
  <si>
    <r>
      <t>.933</t>
    </r>
    <r>
      <rPr>
        <vertAlign val="superscript"/>
        <sz val="12"/>
        <color rgb="FF000000"/>
        <rFont val="Arial"/>
        <family val="2"/>
      </rPr>
      <t>**</t>
    </r>
  </si>
  <si>
    <r>
      <t>.902</t>
    </r>
    <r>
      <rPr>
        <vertAlign val="superscript"/>
        <sz val="12"/>
        <color rgb="FF000000"/>
        <rFont val="Arial"/>
        <family val="2"/>
      </rPr>
      <t>**</t>
    </r>
  </si>
  <si>
    <r>
      <t>.470</t>
    </r>
    <r>
      <rPr>
        <vertAlign val="superscript"/>
        <sz val="12"/>
        <color rgb="FF000000"/>
        <rFont val="Arial"/>
        <family val="2"/>
      </rPr>
      <t>**</t>
    </r>
  </si>
  <si>
    <r>
      <t>.625</t>
    </r>
    <r>
      <rPr>
        <vertAlign val="superscript"/>
        <sz val="12"/>
        <color rgb="FF000000"/>
        <rFont val="Arial"/>
        <family val="2"/>
      </rPr>
      <t>**</t>
    </r>
  </si>
  <si>
    <r>
      <t>.689</t>
    </r>
    <r>
      <rPr>
        <vertAlign val="superscript"/>
        <sz val="12"/>
        <color rgb="FF000000"/>
        <rFont val="Arial"/>
        <family val="2"/>
      </rPr>
      <t>**</t>
    </r>
  </si>
  <si>
    <r>
      <t>.771</t>
    </r>
    <r>
      <rPr>
        <vertAlign val="superscript"/>
        <sz val="12"/>
        <color rgb="FF000000"/>
        <rFont val="Arial"/>
        <family val="2"/>
      </rPr>
      <t>**</t>
    </r>
  </si>
  <si>
    <r>
      <t>.850</t>
    </r>
    <r>
      <rPr>
        <vertAlign val="superscript"/>
        <sz val="12"/>
        <color rgb="FF000000"/>
        <rFont val="Arial"/>
        <family val="2"/>
      </rPr>
      <t>**</t>
    </r>
  </si>
  <si>
    <r>
      <t>.749</t>
    </r>
    <r>
      <rPr>
        <vertAlign val="superscript"/>
        <sz val="12"/>
        <color rgb="FF000000"/>
        <rFont val="Arial"/>
        <family val="2"/>
      </rPr>
      <t>**</t>
    </r>
  </si>
  <si>
    <r>
      <t>.656</t>
    </r>
    <r>
      <rPr>
        <vertAlign val="superscript"/>
        <sz val="12"/>
        <color rgb="FF000000"/>
        <rFont val="Arial"/>
        <family val="2"/>
      </rPr>
      <t>**</t>
    </r>
  </si>
  <si>
    <r>
      <t>.659</t>
    </r>
    <r>
      <rPr>
        <vertAlign val="superscript"/>
        <sz val="12"/>
        <color rgb="FF000000"/>
        <rFont val="Arial"/>
        <family val="2"/>
      </rPr>
      <t>**</t>
    </r>
  </si>
  <si>
    <r>
      <t>.911</t>
    </r>
    <r>
      <rPr>
        <vertAlign val="superscript"/>
        <sz val="12"/>
        <color rgb="FF000000"/>
        <rFont val="Arial"/>
        <family val="2"/>
      </rPr>
      <t>**</t>
    </r>
  </si>
  <si>
    <r>
      <t>.780</t>
    </r>
    <r>
      <rPr>
        <vertAlign val="superscript"/>
        <sz val="12"/>
        <color rgb="FF000000"/>
        <rFont val="Arial"/>
        <family val="2"/>
      </rPr>
      <t>**</t>
    </r>
  </si>
  <si>
    <r>
      <t>.934</t>
    </r>
    <r>
      <rPr>
        <vertAlign val="superscript"/>
        <sz val="12"/>
        <color rgb="FF000000"/>
        <rFont val="Arial"/>
        <family val="2"/>
      </rPr>
      <t>**</t>
    </r>
  </si>
  <si>
    <r>
      <t>.309</t>
    </r>
    <r>
      <rPr>
        <vertAlign val="superscript"/>
        <sz val="12"/>
        <color rgb="FF000000"/>
        <rFont val="Arial"/>
        <family val="2"/>
      </rPr>
      <t>*</t>
    </r>
  </si>
  <si>
    <r>
      <t>.333</t>
    </r>
    <r>
      <rPr>
        <vertAlign val="superscript"/>
        <sz val="12"/>
        <color rgb="FF000000"/>
        <rFont val="Arial"/>
        <family val="2"/>
      </rPr>
      <t>*</t>
    </r>
  </si>
  <si>
    <r>
      <t>.805</t>
    </r>
    <r>
      <rPr>
        <vertAlign val="superscript"/>
        <sz val="12"/>
        <color rgb="FF000000"/>
        <rFont val="Arial"/>
        <family val="2"/>
      </rPr>
      <t>**</t>
    </r>
  </si>
  <si>
    <r>
      <t>-.349</t>
    </r>
    <r>
      <rPr>
        <vertAlign val="superscript"/>
        <sz val="12"/>
        <color rgb="FF000000"/>
        <rFont val="Arial"/>
        <family val="2"/>
      </rPr>
      <t>*</t>
    </r>
  </si>
  <si>
    <r>
      <t>.359</t>
    </r>
    <r>
      <rPr>
        <vertAlign val="superscript"/>
        <sz val="12"/>
        <color rgb="FF000000"/>
        <rFont val="Arial"/>
        <family val="2"/>
      </rPr>
      <t>**</t>
    </r>
  </si>
  <si>
    <r>
      <t>.808</t>
    </r>
    <r>
      <rPr>
        <vertAlign val="superscript"/>
        <sz val="12"/>
        <color rgb="FF000000"/>
        <rFont val="Arial"/>
        <family val="2"/>
      </rPr>
      <t>**</t>
    </r>
  </si>
  <si>
    <r>
      <t>.518</t>
    </r>
    <r>
      <rPr>
        <vertAlign val="superscript"/>
        <sz val="12"/>
        <color rgb="FF000000"/>
        <rFont val="Arial"/>
        <family val="2"/>
      </rPr>
      <t>**</t>
    </r>
  </si>
  <si>
    <r>
      <t>.712</t>
    </r>
    <r>
      <rPr>
        <vertAlign val="superscript"/>
        <sz val="12"/>
        <color rgb="FF000000"/>
        <rFont val="Arial"/>
        <family val="2"/>
      </rPr>
      <t>**</t>
    </r>
  </si>
  <si>
    <r>
      <t>.764</t>
    </r>
    <r>
      <rPr>
        <vertAlign val="superscript"/>
        <sz val="12"/>
        <color rgb="FF000000"/>
        <rFont val="Arial"/>
        <family val="2"/>
      </rPr>
      <t>**</t>
    </r>
  </si>
  <si>
    <r>
      <t>.788</t>
    </r>
    <r>
      <rPr>
        <vertAlign val="superscript"/>
        <sz val="12"/>
        <color rgb="FF000000"/>
        <rFont val="Arial"/>
        <family val="2"/>
      </rPr>
      <t>**</t>
    </r>
  </si>
  <si>
    <r>
      <t>.422</t>
    </r>
    <r>
      <rPr>
        <vertAlign val="superscript"/>
        <sz val="12"/>
        <color rgb="FF000000"/>
        <rFont val="Arial"/>
        <family val="2"/>
      </rPr>
      <t>*</t>
    </r>
  </si>
  <si>
    <r>
      <t>.916</t>
    </r>
    <r>
      <rPr>
        <vertAlign val="superscript"/>
        <sz val="12"/>
        <color rgb="FF000000"/>
        <rFont val="Arial"/>
        <family val="2"/>
      </rPr>
      <t>**</t>
    </r>
  </si>
  <si>
    <r>
      <t>.929</t>
    </r>
    <r>
      <rPr>
        <vertAlign val="superscript"/>
        <sz val="12"/>
        <color rgb="FF000000"/>
        <rFont val="Arial"/>
        <family val="2"/>
      </rPr>
      <t>**</t>
    </r>
  </si>
  <si>
    <r>
      <t>.976</t>
    </r>
    <r>
      <rPr>
        <vertAlign val="superscript"/>
        <sz val="12"/>
        <color rgb="FF000000"/>
        <rFont val="Arial"/>
        <family val="2"/>
      </rPr>
      <t>**</t>
    </r>
  </si>
  <si>
    <r>
      <t>.428</t>
    </r>
    <r>
      <rPr>
        <vertAlign val="superscript"/>
        <sz val="12"/>
        <color rgb="FF000000"/>
        <rFont val="Arial"/>
        <family val="2"/>
      </rPr>
      <t>**</t>
    </r>
  </si>
  <si>
    <r>
      <t>.610</t>
    </r>
    <r>
      <rPr>
        <vertAlign val="superscript"/>
        <sz val="12"/>
        <color rgb="FF000000"/>
        <rFont val="Arial"/>
        <family val="2"/>
      </rPr>
      <t>**</t>
    </r>
  </si>
  <si>
    <r>
      <t>.786</t>
    </r>
    <r>
      <rPr>
        <vertAlign val="superscript"/>
        <sz val="12"/>
        <color rgb="FF000000"/>
        <rFont val="Arial"/>
        <family val="2"/>
      </rPr>
      <t>**</t>
    </r>
  </si>
  <si>
    <r>
      <t>.541</t>
    </r>
    <r>
      <rPr>
        <vertAlign val="superscript"/>
        <sz val="12"/>
        <color rgb="FF000000"/>
        <rFont val="Arial"/>
        <family val="2"/>
      </rPr>
      <t>**</t>
    </r>
  </si>
  <si>
    <r>
      <t>.376</t>
    </r>
    <r>
      <rPr>
        <vertAlign val="superscript"/>
        <sz val="12"/>
        <color rgb="FF000000"/>
        <rFont val="Arial"/>
        <family val="2"/>
      </rPr>
      <t>**</t>
    </r>
  </si>
  <si>
    <r>
      <t>.449</t>
    </r>
    <r>
      <rPr>
        <vertAlign val="superscript"/>
        <sz val="12"/>
        <color rgb="FF000000"/>
        <rFont val="Arial"/>
        <family val="2"/>
      </rPr>
      <t>**</t>
    </r>
  </si>
  <si>
    <r>
      <t>.490</t>
    </r>
    <r>
      <rPr>
        <vertAlign val="superscript"/>
        <sz val="12"/>
        <color rgb="FF000000"/>
        <rFont val="Arial"/>
        <family val="2"/>
      </rPr>
      <t>**</t>
    </r>
  </si>
  <si>
    <r>
      <t>.399</t>
    </r>
    <r>
      <rPr>
        <vertAlign val="superscript"/>
        <sz val="12"/>
        <color rgb="FF000000"/>
        <rFont val="Arial"/>
        <family val="2"/>
      </rPr>
      <t>**</t>
    </r>
  </si>
  <si>
    <r>
      <t>.611</t>
    </r>
    <r>
      <rPr>
        <vertAlign val="superscript"/>
        <sz val="12"/>
        <color rgb="FF000000"/>
        <rFont val="Arial"/>
        <family val="2"/>
      </rPr>
      <t>**</t>
    </r>
  </si>
  <si>
    <r>
      <t>-.489</t>
    </r>
    <r>
      <rPr>
        <vertAlign val="superscript"/>
        <sz val="12"/>
        <color rgb="FF000000"/>
        <rFont val="Arial"/>
        <family val="2"/>
      </rPr>
      <t>**</t>
    </r>
  </si>
  <si>
    <r>
      <t>.423</t>
    </r>
    <r>
      <rPr>
        <vertAlign val="superscript"/>
        <sz val="12"/>
        <color rgb="FF000000"/>
        <rFont val="Arial"/>
        <family val="2"/>
      </rPr>
      <t>**</t>
    </r>
  </si>
  <si>
    <r>
      <t>.364</t>
    </r>
    <r>
      <rPr>
        <vertAlign val="superscript"/>
        <sz val="12"/>
        <color rgb="FF000000"/>
        <rFont val="Arial"/>
        <family val="2"/>
      </rPr>
      <t>*</t>
    </r>
  </si>
  <si>
    <r>
      <t>.472</t>
    </r>
    <r>
      <rPr>
        <vertAlign val="superscript"/>
        <sz val="12"/>
        <color rgb="FF000000"/>
        <rFont val="Arial"/>
        <family val="2"/>
      </rPr>
      <t>**</t>
    </r>
  </si>
  <si>
    <r>
      <t>.517</t>
    </r>
    <r>
      <rPr>
        <vertAlign val="superscript"/>
        <sz val="12"/>
        <color rgb="FF000000"/>
        <rFont val="Arial"/>
        <family val="2"/>
      </rPr>
      <t>**</t>
    </r>
  </si>
  <si>
    <r>
      <t>.671</t>
    </r>
    <r>
      <rPr>
        <vertAlign val="superscript"/>
        <sz val="12"/>
        <color rgb="FF000000"/>
        <rFont val="Arial"/>
        <family val="2"/>
      </rPr>
      <t>**</t>
    </r>
  </si>
  <si>
    <r>
      <t>.546</t>
    </r>
    <r>
      <rPr>
        <vertAlign val="superscript"/>
        <sz val="12"/>
        <color rgb="FF000000"/>
        <rFont val="Arial"/>
        <family val="2"/>
      </rPr>
      <t>**</t>
    </r>
  </si>
  <si>
    <r>
      <t>.396</t>
    </r>
    <r>
      <rPr>
        <vertAlign val="superscript"/>
        <sz val="12"/>
        <color rgb="FF000000"/>
        <rFont val="Arial"/>
        <family val="2"/>
      </rPr>
      <t>**</t>
    </r>
  </si>
  <si>
    <r>
      <t>.353</t>
    </r>
    <r>
      <rPr>
        <vertAlign val="superscript"/>
        <sz val="12"/>
        <color rgb="FF000000"/>
        <rFont val="Arial"/>
        <family val="2"/>
      </rPr>
      <t>*</t>
    </r>
  </si>
  <si>
    <r>
      <t>.670</t>
    </r>
    <r>
      <rPr>
        <vertAlign val="superscript"/>
        <sz val="12"/>
        <color rgb="FF000000"/>
        <rFont val="Arial"/>
        <family val="2"/>
      </rPr>
      <t>**</t>
    </r>
  </si>
  <si>
    <r>
      <t>.842</t>
    </r>
    <r>
      <rPr>
        <vertAlign val="superscript"/>
        <sz val="12"/>
        <color rgb="FF000000"/>
        <rFont val="Arial"/>
        <family val="2"/>
      </rPr>
      <t>**</t>
    </r>
  </si>
  <si>
    <r>
      <t>.455</t>
    </r>
    <r>
      <rPr>
        <vertAlign val="superscript"/>
        <sz val="12"/>
        <color rgb="FF000000"/>
        <rFont val="Arial"/>
        <family val="2"/>
      </rPr>
      <t>*</t>
    </r>
  </si>
  <si>
    <r>
      <t>.595</t>
    </r>
    <r>
      <rPr>
        <vertAlign val="superscript"/>
        <sz val="12"/>
        <color rgb="FF000000"/>
        <rFont val="Arial"/>
        <family val="2"/>
      </rPr>
      <t>**</t>
    </r>
  </si>
  <si>
    <r>
      <t>.947</t>
    </r>
    <r>
      <rPr>
        <vertAlign val="superscript"/>
        <sz val="12"/>
        <color rgb="FF000000"/>
        <rFont val="Arial"/>
        <family val="2"/>
      </rPr>
      <t>**</t>
    </r>
  </si>
  <si>
    <r>
      <t>.860</t>
    </r>
    <r>
      <rPr>
        <vertAlign val="superscript"/>
        <sz val="12"/>
        <color rgb="FF000000"/>
        <rFont val="Arial"/>
        <family val="2"/>
      </rPr>
      <t>**</t>
    </r>
  </si>
  <si>
    <r>
      <t>.821</t>
    </r>
    <r>
      <rPr>
        <vertAlign val="superscript"/>
        <sz val="12"/>
        <color rgb="FF000000"/>
        <rFont val="Arial"/>
        <family val="2"/>
      </rPr>
      <t>**</t>
    </r>
  </si>
  <si>
    <r>
      <t>.385</t>
    </r>
    <r>
      <rPr>
        <vertAlign val="superscript"/>
        <sz val="12"/>
        <color rgb="FF000000"/>
        <rFont val="Arial"/>
        <family val="2"/>
      </rPr>
      <t>**</t>
    </r>
  </si>
  <si>
    <r>
      <t>.797</t>
    </r>
    <r>
      <rPr>
        <vertAlign val="superscript"/>
        <sz val="12"/>
        <color rgb="FF000000"/>
        <rFont val="Arial"/>
        <family val="2"/>
      </rPr>
      <t>**</t>
    </r>
  </si>
  <si>
    <r>
      <t>.686</t>
    </r>
    <r>
      <rPr>
        <vertAlign val="superscript"/>
        <sz val="12"/>
        <color rgb="FF000000"/>
        <rFont val="Arial"/>
        <family val="2"/>
      </rPr>
      <t>**</t>
    </r>
  </si>
  <si>
    <r>
      <t>.818</t>
    </r>
    <r>
      <rPr>
        <vertAlign val="superscript"/>
        <sz val="12"/>
        <color rgb="FF000000"/>
        <rFont val="Arial"/>
        <family val="2"/>
      </rPr>
      <t>**</t>
    </r>
  </si>
  <si>
    <r>
      <t>.707</t>
    </r>
    <r>
      <rPr>
        <vertAlign val="superscript"/>
        <sz val="12"/>
        <color rgb="FF000000"/>
        <rFont val="Arial"/>
        <family val="2"/>
      </rPr>
      <t>**</t>
    </r>
  </si>
  <si>
    <r>
      <t>.856</t>
    </r>
    <r>
      <rPr>
        <vertAlign val="superscript"/>
        <sz val="12"/>
        <color rgb="FF000000"/>
        <rFont val="Arial"/>
        <family val="2"/>
      </rPr>
      <t>**</t>
    </r>
  </si>
  <si>
    <r>
      <t>.526</t>
    </r>
    <r>
      <rPr>
        <vertAlign val="superscript"/>
        <sz val="12"/>
        <color rgb="FF000000"/>
        <rFont val="Arial"/>
        <family val="2"/>
      </rPr>
      <t>**</t>
    </r>
  </si>
  <si>
    <r>
      <t>.787</t>
    </r>
    <r>
      <rPr>
        <vertAlign val="superscript"/>
        <sz val="12"/>
        <color rgb="FF000000"/>
        <rFont val="Arial"/>
        <family val="2"/>
      </rPr>
      <t>**</t>
    </r>
  </si>
  <si>
    <r>
      <t>.444</t>
    </r>
    <r>
      <rPr>
        <vertAlign val="superscript"/>
        <sz val="12"/>
        <color rgb="FF000000"/>
        <rFont val="Arial"/>
        <family val="2"/>
      </rPr>
      <t>**</t>
    </r>
  </si>
  <si>
    <r>
      <t>.746</t>
    </r>
    <r>
      <rPr>
        <vertAlign val="superscript"/>
        <sz val="12"/>
        <color rgb="FF000000"/>
        <rFont val="Arial"/>
        <family val="2"/>
      </rPr>
      <t>**</t>
    </r>
  </si>
  <si>
    <r>
      <t>.748</t>
    </r>
    <r>
      <rPr>
        <vertAlign val="superscript"/>
        <sz val="12"/>
        <color rgb="FF000000"/>
        <rFont val="Arial"/>
        <family val="2"/>
      </rPr>
      <t>**</t>
    </r>
  </si>
  <si>
    <r>
      <t>.569</t>
    </r>
    <r>
      <rPr>
        <vertAlign val="superscript"/>
        <sz val="12"/>
        <color rgb="FF000000"/>
        <rFont val="Arial"/>
        <family val="2"/>
      </rPr>
      <t>**</t>
    </r>
  </si>
  <si>
    <r>
      <t>.669</t>
    </r>
    <r>
      <rPr>
        <vertAlign val="superscript"/>
        <sz val="12"/>
        <color rgb="FF000000"/>
        <rFont val="Arial"/>
        <family val="2"/>
      </rPr>
      <t>**</t>
    </r>
  </si>
  <si>
    <r>
      <t>.935</t>
    </r>
    <r>
      <rPr>
        <vertAlign val="superscript"/>
        <sz val="12"/>
        <color rgb="FF000000"/>
        <rFont val="Arial"/>
        <family val="2"/>
      </rPr>
      <t>**</t>
    </r>
  </si>
  <si>
    <r>
      <t>.650</t>
    </r>
    <r>
      <rPr>
        <vertAlign val="superscript"/>
        <sz val="12"/>
        <color rgb="FF000000"/>
        <rFont val="Arial"/>
        <family val="2"/>
      </rPr>
      <t>**</t>
    </r>
  </si>
  <si>
    <r>
      <t>.303</t>
    </r>
    <r>
      <rPr>
        <vertAlign val="superscript"/>
        <sz val="12"/>
        <color rgb="FF000000"/>
        <rFont val="Arial"/>
        <family val="2"/>
      </rPr>
      <t>*</t>
    </r>
  </si>
  <si>
    <r>
      <t>.781</t>
    </r>
    <r>
      <rPr>
        <vertAlign val="superscript"/>
        <sz val="12"/>
        <color rgb="FF000000"/>
        <rFont val="Arial"/>
        <family val="2"/>
      </rPr>
      <t>**</t>
    </r>
  </si>
  <si>
    <r>
      <t>.331</t>
    </r>
    <r>
      <rPr>
        <vertAlign val="superscript"/>
        <sz val="12"/>
        <color rgb="FF000000"/>
        <rFont val="Arial"/>
        <family val="2"/>
      </rPr>
      <t>*</t>
    </r>
  </si>
  <si>
    <r>
      <t>.529</t>
    </r>
    <r>
      <rPr>
        <vertAlign val="superscript"/>
        <sz val="12"/>
        <color rgb="FF000000"/>
        <rFont val="Arial"/>
        <family val="2"/>
      </rPr>
      <t>**</t>
    </r>
  </si>
  <si>
    <r>
      <t>.834</t>
    </r>
    <r>
      <rPr>
        <vertAlign val="superscript"/>
        <sz val="12"/>
        <color rgb="FF000000"/>
        <rFont val="Arial"/>
        <family val="2"/>
      </rPr>
      <t>**</t>
    </r>
  </si>
  <si>
    <r>
      <t>-.377</t>
    </r>
    <r>
      <rPr>
        <vertAlign val="superscript"/>
        <sz val="12"/>
        <color rgb="FF000000"/>
        <rFont val="Arial"/>
        <family val="2"/>
      </rPr>
      <t>*</t>
    </r>
  </si>
  <si>
    <r>
      <t>.412</t>
    </r>
    <r>
      <rPr>
        <vertAlign val="superscript"/>
        <sz val="12"/>
        <color rgb="FF000000"/>
        <rFont val="Arial"/>
        <family val="2"/>
      </rPr>
      <t>**</t>
    </r>
  </si>
  <si>
    <r>
      <t>.791</t>
    </r>
    <r>
      <rPr>
        <vertAlign val="superscript"/>
        <sz val="12"/>
        <color rgb="FF000000"/>
        <rFont val="Arial"/>
        <family val="2"/>
      </rPr>
      <t>**</t>
    </r>
  </si>
  <si>
    <r>
      <t>.630</t>
    </r>
    <r>
      <rPr>
        <vertAlign val="superscript"/>
        <sz val="12"/>
        <color rgb="FF000000"/>
        <rFont val="Arial"/>
        <family val="2"/>
      </rPr>
      <t>**</t>
    </r>
  </si>
  <si>
    <r>
      <t>.754</t>
    </r>
    <r>
      <rPr>
        <vertAlign val="superscript"/>
        <sz val="12"/>
        <color rgb="FF000000"/>
        <rFont val="Arial"/>
        <family val="2"/>
      </rPr>
      <t>**</t>
    </r>
  </si>
  <si>
    <r>
      <t>.783</t>
    </r>
    <r>
      <rPr>
        <vertAlign val="superscript"/>
        <sz val="12"/>
        <color rgb="FF000000"/>
        <rFont val="Arial"/>
        <family val="2"/>
      </rPr>
      <t>**</t>
    </r>
  </si>
  <si>
    <r>
      <t>.550</t>
    </r>
    <r>
      <rPr>
        <vertAlign val="superscript"/>
        <sz val="12"/>
        <color rgb="FF000000"/>
        <rFont val="Arial"/>
        <family val="2"/>
      </rPr>
      <t>**</t>
    </r>
  </si>
  <si>
    <r>
      <t>.777</t>
    </r>
    <r>
      <rPr>
        <vertAlign val="superscript"/>
        <sz val="12"/>
        <color rgb="FF000000"/>
        <rFont val="Arial"/>
        <family val="2"/>
      </rPr>
      <t>**</t>
    </r>
  </si>
  <si>
    <r>
      <t>.765</t>
    </r>
    <r>
      <rPr>
        <vertAlign val="superscript"/>
        <sz val="12"/>
        <color rgb="FF000000"/>
        <rFont val="Arial"/>
        <family val="2"/>
      </rPr>
      <t>**</t>
    </r>
  </si>
  <si>
    <r>
      <t>.382</t>
    </r>
    <r>
      <rPr>
        <vertAlign val="superscript"/>
        <sz val="12"/>
        <color rgb="FF000000"/>
        <rFont val="Arial"/>
        <family val="2"/>
      </rPr>
      <t>**</t>
    </r>
  </si>
  <si>
    <r>
      <t>.647</t>
    </r>
    <r>
      <rPr>
        <vertAlign val="superscript"/>
        <sz val="12"/>
        <color rgb="FF000000"/>
        <rFont val="Arial"/>
        <family val="2"/>
      </rPr>
      <t>**</t>
    </r>
  </si>
  <si>
    <r>
      <t>.641</t>
    </r>
    <r>
      <rPr>
        <vertAlign val="superscript"/>
        <sz val="12"/>
        <color rgb="FF000000"/>
        <rFont val="Arial"/>
        <family val="2"/>
      </rPr>
      <t>**</t>
    </r>
  </si>
  <si>
    <r>
      <t>.909</t>
    </r>
    <r>
      <rPr>
        <vertAlign val="superscript"/>
        <sz val="12"/>
        <color rgb="FF000000"/>
        <rFont val="Arial"/>
        <family val="2"/>
      </rPr>
      <t>**</t>
    </r>
  </si>
  <si>
    <r>
      <t>.666</t>
    </r>
    <r>
      <rPr>
        <vertAlign val="superscript"/>
        <sz val="12"/>
        <color rgb="FF000000"/>
        <rFont val="Arial"/>
        <family val="2"/>
      </rPr>
      <t>**</t>
    </r>
  </si>
  <si>
    <r>
      <t>.877</t>
    </r>
    <r>
      <rPr>
        <vertAlign val="superscript"/>
        <sz val="12"/>
        <color rgb="FF000000"/>
        <rFont val="Arial"/>
        <family val="2"/>
      </rPr>
      <t>**</t>
    </r>
  </si>
  <si>
    <r>
      <t>.535</t>
    </r>
    <r>
      <rPr>
        <vertAlign val="superscript"/>
        <sz val="12"/>
        <color rgb="FF000000"/>
        <rFont val="Arial"/>
        <family val="2"/>
      </rPr>
      <t>**</t>
    </r>
  </si>
  <si>
    <r>
      <t>.427</t>
    </r>
    <r>
      <rPr>
        <vertAlign val="superscript"/>
        <sz val="12"/>
        <color rgb="FF000000"/>
        <rFont val="Arial"/>
        <family val="2"/>
      </rPr>
      <t>**</t>
    </r>
  </si>
  <si>
    <r>
      <t>.840</t>
    </r>
    <r>
      <rPr>
        <vertAlign val="superscript"/>
        <sz val="12"/>
        <color rgb="FF000000"/>
        <rFont val="Arial"/>
        <family val="2"/>
      </rPr>
      <t>**</t>
    </r>
  </si>
  <si>
    <r>
      <t>.899</t>
    </r>
    <r>
      <rPr>
        <vertAlign val="superscript"/>
        <sz val="12"/>
        <color rgb="FF000000"/>
        <rFont val="Arial"/>
        <family val="2"/>
      </rPr>
      <t>**</t>
    </r>
  </si>
  <si>
    <r>
      <t>.894</t>
    </r>
    <r>
      <rPr>
        <vertAlign val="superscript"/>
        <sz val="12"/>
        <color rgb="FF000000"/>
        <rFont val="Arial"/>
        <family val="2"/>
      </rPr>
      <t>**</t>
    </r>
  </si>
  <si>
    <r>
      <t>.876</t>
    </r>
    <r>
      <rPr>
        <vertAlign val="superscript"/>
        <sz val="12"/>
        <color rgb="FF000000"/>
        <rFont val="Arial"/>
        <family val="2"/>
      </rPr>
      <t>**</t>
    </r>
  </si>
  <si>
    <r>
      <t>.782</t>
    </r>
    <r>
      <rPr>
        <vertAlign val="superscript"/>
        <sz val="12"/>
        <color rgb="FF000000"/>
        <rFont val="Arial"/>
        <family val="2"/>
      </rPr>
      <t>**</t>
    </r>
  </si>
  <si>
    <r>
      <t>.541</t>
    </r>
    <r>
      <rPr>
        <vertAlign val="superscript"/>
        <sz val="12"/>
        <color rgb="FF000000"/>
        <rFont val="Arial"/>
        <family val="2"/>
      </rPr>
      <t>*</t>
    </r>
  </si>
  <si>
    <r>
      <t>.559</t>
    </r>
    <r>
      <rPr>
        <vertAlign val="superscript"/>
        <sz val="12"/>
        <color rgb="FF000000"/>
        <rFont val="Arial"/>
        <family val="2"/>
      </rPr>
      <t>*</t>
    </r>
  </si>
  <si>
    <r>
      <t>.539</t>
    </r>
    <r>
      <rPr>
        <vertAlign val="superscript"/>
        <sz val="12"/>
        <color rgb="FF000000"/>
        <rFont val="Arial"/>
        <family val="2"/>
      </rPr>
      <t>*</t>
    </r>
  </si>
  <si>
    <r>
      <t>.678</t>
    </r>
    <r>
      <rPr>
        <vertAlign val="superscript"/>
        <sz val="12"/>
        <color rgb="FF000000"/>
        <rFont val="Arial"/>
        <family val="2"/>
      </rPr>
      <t>**</t>
    </r>
  </si>
  <si>
    <r>
      <t>.615</t>
    </r>
    <r>
      <rPr>
        <vertAlign val="superscript"/>
        <sz val="12"/>
        <color rgb="FF000000"/>
        <rFont val="Arial"/>
        <family val="2"/>
      </rPr>
      <t>**</t>
    </r>
  </si>
  <si>
    <r>
      <t>.763</t>
    </r>
    <r>
      <rPr>
        <vertAlign val="superscript"/>
        <sz val="12"/>
        <color rgb="FF000000"/>
        <rFont val="Arial"/>
        <family val="2"/>
      </rPr>
      <t>**</t>
    </r>
  </si>
  <si>
    <r>
      <t>.548</t>
    </r>
    <r>
      <rPr>
        <vertAlign val="superscript"/>
        <sz val="12"/>
        <color rgb="FF000000"/>
        <rFont val="Arial"/>
        <family val="2"/>
      </rPr>
      <t>*</t>
    </r>
  </si>
  <si>
    <r>
      <t>1.000</t>
    </r>
    <r>
      <rPr>
        <vertAlign val="superscript"/>
        <sz val="12"/>
        <color rgb="FF000000"/>
        <rFont val="Arial"/>
        <family val="2"/>
      </rPr>
      <t>**</t>
    </r>
  </si>
  <si>
    <r>
      <t>.530</t>
    </r>
    <r>
      <rPr>
        <vertAlign val="superscript"/>
        <sz val="12"/>
        <color rgb="FF000000"/>
        <rFont val="Arial"/>
        <family val="2"/>
      </rPr>
      <t>**</t>
    </r>
  </si>
  <si>
    <r>
      <t>.822</t>
    </r>
    <r>
      <rPr>
        <vertAlign val="superscript"/>
        <sz val="12"/>
        <color rgb="FF000000"/>
        <rFont val="Arial"/>
        <family val="2"/>
      </rPr>
      <t>**</t>
    </r>
  </si>
  <si>
    <r>
      <t>.506</t>
    </r>
    <r>
      <rPr>
        <vertAlign val="superscript"/>
        <sz val="12"/>
        <color rgb="FF000000"/>
        <rFont val="Arial"/>
        <family val="2"/>
      </rPr>
      <t>**</t>
    </r>
  </si>
  <si>
    <r>
      <t>.365</t>
    </r>
    <r>
      <rPr>
        <vertAlign val="superscript"/>
        <sz val="12"/>
        <color rgb="FF000000"/>
        <rFont val="Arial"/>
        <family val="2"/>
      </rPr>
      <t>*</t>
    </r>
  </si>
  <si>
    <r>
      <t>.601</t>
    </r>
    <r>
      <rPr>
        <vertAlign val="superscript"/>
        <sz val="12"/>
        <color rgb="FF000000"/>
        <rFont val="Arial"/>
        <family val="2"/>
      </rPr>
      <t>**</t>
    </r>
  </si>
  <si>
    <r>
      <t>.814</t>
    </r>
    <r>
      <rPr>
        <vertAlign val="superscript"/>
        <sz val="12"/>
        <color rgb="FF000000"/>
        <rFont val="Arial"/>
        <family val="2"/>
      </rPr>
      <t>**</t>
    </r>
  </si>
  <si>
    <r>
      <t>.727</t>
    </r>
    <r>
      <rPr>
        <vertAlign val="superscript"/>
        <sz val="12"/>
        <color rgb="FF000000"/>
        <rFont val="Arial"/>
        <family val="2"/>
      </rPr>
      <t>**</t>
    </r>
  </si>
  <si>
    <r>
      <t>.887</t>
    </r>
    <r>
      <rPr>
        <vertAlign val="superscript"/>
        <sz val="12"/>
        <color rgb="FF000000"/>
        <rFont val="Arial"/>
        <family val="2"/>
      </rPr>
      <t>**</t>
    </r>
  </si>
  <si>
    <r>
      <t>.401</t>
    </r>
    <r>
      <rPr>
        <vertAlign val="superscript"/>
        <sz val="12"/>
        <color rgb="FF000000"/>
        <rFont val="Arial"/>
        <family val="2"/>
      </rPr>
      <t>**</t>
    </r>
  </si>
  <si>
    <r>
      <t>.559</t>
    </r>
    <r>
      <rPr>
        <vertAlign val="superscript"/>
        <sz val="12"/>
        <color rgb="FF000000"/>
        <rFont val="Arial"/>
        <family val="2"/>
      </rPr>
      <t>**</t>
    </r>
  </si>
  <si>
    <r>
      <t>.841</t>
    </r>
    <r>
      <rPr>
        <vertAlign val="superscript"/>
        <sz val="12"/>
        <color rgb="FF000000"/>
        <rFont val="Arial"/>
        <family val="2"/>
      </rPr>
      <t>**</t>
    </r>
  </si>
  <si>
    <r>
      <t>.419</t>
    </r>
    <r>
      <rPr>
        <vertAlign val="superscript"/>
        <sz val="12"/>
        <color rgb="FF000000"/>
        <rFont val="Arial"/>
        <family val="2"/>
      </rPr>
      <t>**</t>
    </r>
  </si>
  <si>
    <r>
      <t>.644</t>
    </r>
    <r>
      <rPr>
        <vertAlign val="superscript"/>
        <sz val="12"/>
        <color rgb="FF000000"/>
        <rFont val="Arial"/>
        <family val="2"/>
      </rPr>
      <t>**</t>
    </r>
  </si>
  <si>
    <r>
      <t>.794</t>
    </r>
    <r>
      <rPr>
        <vertAlign val="superscript"/>
        <sz val="12"/>
        <color rgb="FF000000"/>
        <rFont val="Arial"/>
        <family val="2"/>
      </rPr>
      <t>**</t>
    </r>
  </si>
  <si>
    <r>
      <t>.921</t>
    </r>
    <r>
      <rPr>
        <vertAlign val="superscript"/>
        <sz val="12"/>
        <color rgb="FF000000"/>
        <rFont val="Arial"/>
        <family val="2"/>
      </rPr>
      <t>**</t>
    </r>
  </si>
  <si>
    <r>
      <t>.880</t>
    </r>
    <r>
      <rPr>
        <vertAlign val="superscript"/>
        <sz val="12"/>
        <color rgb="FF000000"/>
        <rFont val="Arial"/>
        <family val="2"/>
      </rPr>
      <t>**</t>
    </r>
  </si>
  <si>
    <r>
      <t>-.414</t>
    </r>
    <r>
      <rPr>
        <vertAlign val="superscript"/>
        <sz val="12"/>
        <color rgb="FF000000"/>
        <rFont val="Arial"/>
        <family val="2"/>
      </rPr>
      <t>**</t>
    </r>
  </si>
  <si>
    <r>
      <t>.950</t>
    </r>
    <r>
      <rPr>
        <vertAlign val="superscript"/>
        <sz val="12"/>
        <color rgb="FF000000"/>
        <rFont val="Arial"/>
        <family val="2"/>
      </rPr>
      <t>**</t>
    </r>
  </si>
  <si>
    <r>
      <t>.512</t>
    </r>
    <r>
      <rPr>
        <vertAlign val="superscript"/>
        <sz val="12"/>
        <color rgb="FF000000"/>
        <rFont val="Arial"/>
        <family val="2"/>
      </rPr>
      <t>**</t>
    </r>
  </si>
  <si>
    <r>
      <t>.802</t>
    </r>
    <r>
      <rPr>
        <vertAlign val="superscript"/>
        <sz val="12"/>
        <color rgb="FF000000"/>
        <rFont val="Arial"/>
        <family val="2"/>
      </rPr>
      <t>**</t>
    </r>
  </si>
  <si>
    <r>
      <t>.607</t>
    </r>
    <r>
      <rPr>
        <vertAlign val="superscript"/>
        <sz val="12"/>
        <color rgb="FF000000"/>
        <rFont val="Arial"/>
        <family val="2"/>
      </rPr>
      <t>**</t>
    </r>
  </si>
  <si>
    <r>
      <t>.691</t>
    </r>
    <r>
      <rPr>
        <vertAlign val="superscript"/>
        <sz val="12"/>
        <color rgb="FF000000"/>
        <rFont val="Arial"/>
        <family val="2"/>
      </rPr>
      <t>**</t>
    </r>
  </si>
  <si>
    <r>
      <t>.548</t>
    </r>
    <r>
      <rPr>
        <vertAlign val="superscript"/>
        <sz val="12"/>
        <color rgb="FF000000"/>
        <rFont val="Arial"/>
        <family val="2"/>
      </rPr>
      <t>**</t>
    </r>
  </si>
  <si>
    <r>
      <t>.970</t>
    </r>
    <r>
      <rPr>
        <vertAlign val="superscript"/>
        <sz val="12"/>
        <color rgb="FF000000"/>
        <rFont val="Arial"/>
        <family val="2"/>
      </rPr>
      <t>**</t>
    </r>
  </si>
  <si>
    <r>
      <t>.865</t>
    </r>
    <r>
      <rPr>
        <vertAlign val="superscript"/>
        <sz val="12"/>
        <color rgb="FF000000"/>
        <rFont val="Arial"/>
        <family val="2"/>
      </rPr>
      <t>**</t>
    </r>
  </si>
  <si>
    <r>
      <t>.992</t>
    </r>
    <r>
      <rPr>
        <vertAlign val="superscript"/>
        <sz val="12"/>
        <color rgb="FF000000"/>
        <rFont val="Arial"/>
        <family val="2"/>
      </rPr>
      <t>**</t>
    </r>
  </si>
  <si>
    <r>
      <t>.869</t>
    </r>
    <r>
      <rPr>
        <vertAlign val="superscript"/>
        <sz val="12"/>
        <color rgb="FF000000"/>
        <rFont val="Arial"/>
        <family val="2"/>
      </rPr>
      <t>**</t>
    </r>
  </si>
  <si>
    <r>
      <t>-.453</t>
    </r>
    <r>
      <rPr>
        <vertAlign val="superscript"/>
        <sz val="12"/>
        <color rgb="FF000000"/>
        <rFont val="Arial"/>
        <family val="2"/>
      </rPr>
      <t>**</t>
    </r>
  </si>
  <si>
    <r>
      <t>.839</t>
    </r>
    <r>
      <rPr>
        <vertAlign val="superscript"/>
        <sz val="12"/>
        <color rgb="FF000000"/>
        <rFont val="Arial"/>
        <family val="2"/>
      </rPr>
      <t>**</t>
    </r>
  </si>
  <si>
    <r>
      <t>.743</t>
    </r>
    <r>
      <rPr>
        <vertAlign val="superscript"/>
        <sz val="12"/>
        <color rgb="FF000000"/>
        <rFont val="Arial"/>
        <family val="2"/>
      </rPr>
      <t>**</t>
    </r>
  </si>
  <si>
    <r>
      <t>.679</t>
    </r>
    <r>
      <rPr>
        <vertAlign val="superscript"/>
        <sz val="12"/>
        <color rgb="FF000000"/>
        <rFont val="Arial"/>
        <family val="2"/>
      </rPr>
      <t>**</t>
    </r>
  </si>
  <si>
    <r>
      <t>.963</t>
    </r>
    <r>
      <rPr>
        <vertAlign val="superscript"/>
        <sz val="12"/>
        <color rgb="FF000000"/>
        <rFont val="Arial"/>
        <family val="2"/>
      </rPr>
      <t>**</t>
    </r>
  </si>
  <si>
    <r>
      <t>.705</t>
    </r>
    <r>
      <rPr>
        <vertAlign val="superscript"/>
        <sz val="12"/>
        <color rgb="FF000000"/>
        <rFont val="Arial"/>
        <family val="2"/>
      </rPr>
      <t>**</t>
    </r>
  </si>
  <si>
    <r>
      <t>.832</t>
    </r>
    <r>
      <rPr>
        <vertAlign val="superscript"/>
        <sz val="12"/>
        <color rgb="FF000000"/>
        <rFont val="Arial"/>
        <family val="2"/>
      </rPr>
      <t>**</t>
    </r>
  </si>
  <si>
    <r>
      <t>.931</t>
    </r>
    <r>
      <rPr>
        <vertAlign val="superscript"/>
        <sz val="12"/>
        <color rgb="FF000000"/>
        <rFont val="Arial"/>
        <family val="2"/>
      </rPr>
      <t>**</t>
    </r>
  </si>
  <si>
    <r>
      <t>-.641</t>
    </r>
    <r>
      <rPr>
        <vertAlign val="superscript"/>
        <sz val="12"/>
        <color rgb="FF000000"/>
        <rFont val="Arial"/>
        <family val="2"/>
      </rPr>
      <t>**</t>
    </r>
  </si>
  <si>
    <r>
      <t>-.468</t>
    </r>
    <r>
      <rPr>
        <vertAlign val="superscript"/>
        <sz val="12"/>
        <color rgb="FF000000"/>
        <rFont val="Arial"/>
        <family val="2"/>
      </rPr>
      <t>**</t>
    </r>
  </si>
  <si>
    <r>
      <t>.920</t>
    </r>
    <r>
      <rPr>
        <vertAlign val="superscript"/>
        <sz val="12"/>
        <color rgb="FF000000"/>
        <rFont val="Arial"/>
        <family val="2"/>
      </rPr>
      <t>**</t>
    </r>
  </si>
  <si>
    <r>
      <t>.386</t>
    </r>
    <r>
      <rPr>
        <vertAlign val="superscript"/>
        <sz val="12"/>
        <color rgb="FF000000"/>
        <rFont val="Arial"/>
        <family val="2"/>
      </rPr>
      <t>**</t>
    </r>
  </si>
  <si>
    <r>
      <t>.590</t>
    </r>
    <r>
      <rPr>
        <vertAlign val="superscript"/>
        <sz val="12"/>
        <color rgb="FF000000"/>
        <rFont val="Arial"/>
        <family val="2"/>
      </rPr>
      <t>**</t>
    </r>
  </si>
  <si>
    <r>
      <t>.979</t>
    </r>
    <r>
      <rPr>
        <vertAlign val="superscript"/>
        <sz val="12"/>
        <color rgb="FF000000"/>
        <rFont val="Arial"/>
        <family val="2"/>
      </rPr>
      <t>**</t>
    </r>
  </si>
  <si>
    <r>
      <t>.723</t>
    </r>
    <r>
      <rPr>
        <vertAlign val="superscript"/>
        <sz val="12"/>
        <color rgb="FF000000"/>
        <rFont val="Arial"/>
        <family val="2"/>
      </rPr>
      <t>**</t>
    </r>
  </si>
  <si>
    <r>
      <t>.971</t>
    </r>
    <r>
      <rPr>
        <vertAlign val="superscript"/>
        <sz val="12"/>
        <color rgb="FF000000"/>
        <rFont val="Arial"/>
        <family val="2"/>
      </rPr>
      <t>**</t>
    </r>
  </si>
  <si>
    <r>
      <t>.825</t>
    </r>
    <r>
      <rPr>
        <vertAlign val="superscript"/>
        <sz val="12"/>
        <color rgb="FF000000"/>
        <rFont val="Arial"/>
        <family val="2"/>
      </rPr>
      <t>**</t>
    </r>
  </si>
  <si>
    <r>
      <t>.936</t>
    </r>
    <r>
      <rPr>
        <vertAlign val="superscript"/>
        <sz val="12"/>
        <color rgb="FF000000"/>
        <rFont val="Arial"/>
        <family val="2"/>
      </rPr>
      <t>**</t>
    </r>
  </si>
  <si>
    <r>
      <t>.960</t>
    </r>
    <r>
      <rPr>
        <vertAlign val="superscript"/>
        <sz val="12"/>
        <color rgb="FF000000"/>
        <rFont val="Arial"/>
        <family val="2"/>
      </rPr>
      <t>**</t>
    </r>
  </si>
  <si>
    <r>
      <t>.969</t>
    </r>
    <r>
      <rPr>
        <vertAlign val="superscript"/>
        <sz val="12"/>
        <color rgb="FF000000"/>
        <rFont val="Arial"/>
        <family val="2"/>
      </rPr>
      <t>**</t>
    </r>
  </si>
  <si>
    <r>
      <t>.580</t>
    </r>
    <r>
      <rPr>
        <vertAlign val="superscript"/>
        <sz val="12"/>
        <color rgb="FF000000"/>
        <rFont val="Arial"/>
        <family val="2"/>
      </rPr>
      <t>*</t>
    </r>
  </si>
  <si>
    <r>
      <t>.634</t>
    </r>
    <r>
      <rPr>
        <vertAlign val="superscript"/>
        <sz val="12"/>
        <color rgb="FF000000"/>
        <rFont val="Arial"/>
        <family val="2"/>
      </rPr>
      <t>**</t>
    </r>
  </si>
  <si>
    <r>
      <t>.609</t>
    </r>
    <r>
      <rPr>
        <vertAlign val="superscript"/>
        <sz val="12"/>
        <color rgb="FF000000"/>
        <rFont val="Arial"/>
        <family val="2"/>
      </rPr>
      <t>**</t>
    </r>
  </si>
  <si>
    <r>
      <t>.972</t>
    </r>
    <r>
      <rPr>
        <vertAlign val="superscript"/>
        <sz val="12"/>
        <color rgb="FF000000"/>
        <rFont val="Arial"/>
        <family val="2"/>
      </rPr>
      <t>**</t>
    </r>
  </si>
  <si>
    <r>
      <t>.954</t>
    </r>
    <r>
      <rPr>
        <vertAlign val="superscript"/>
        <sz val="12"/>
        <color rgb="FF000000"/>
        <rFont val="Arial"/>
        <family val="2"/>
      </rPr>
      <t>**</t>
    </r>
  </si>
  <si>
    <r>
      <t>-.419</t>
    </r>
    <r>
      <rPr>
        <vertAlign val="superscript"/>
        <sz val="12"/>
        <color rgb="FF000000"/>
        <rFont val="Arial"/>
        <family val="2"/>
      </rPr>
      <t>*</t>
    </r>
  </si>
  <si>
    <r>
      <t>.465</t>
    </r>
    <r>
      <rPr>
        <vertAlign val="superscript"/>
        <sz val="12"/>
        <color rgb="FF000000"/>
        <rFont val="Arial"/>
        <family val="2"/>
      </rPr>
      <t>*</t>
    </r>
  </si>
  <si>
    <r>
      <t>.952</t>
    </r>
    <r>
      <rPr>
        <vertAlign val="superscript"/>
        <sz val="12"/>
        <color rgb="FF000000"/>
        <rFont val="Arial"/>
        <family val="2"/>
      </rPr>
      <t>**</t>
    </r>
  </si>
  <si>
    <r>
      <t>.820</t>
    </r>
    <r>
      <rPr>
        <vertAlign val="superscript"/>
        <sz val="12"/>
        <color rgb="FF000000"/>
        <rFont val="Arial"/>
        <family val="2"/>
      </rPr>
      <t>**</t>
    </r>
  </si>
  <si>
    <r>
      <t>.631</t>
    </r>
    <r>
      <rPr>
        <vertAlign val="superscript"/>
        <sz val="12"/>
        <color rgb="FF000000"/>
        <rFont val="Arial"/>
        <family val="2"/>
      </rPr>
      <t>**</t>
    </r>
  </si>
  <si>
    <r>
      <t>.983</t>
    </r>
    <r>
      <rPr>
        <vertAlign val="superscript"/>
        <sz val="12"/>
        <color rgb="FF000000"/>
        <rFont val="Arial"/>
        <family val="2"/>
      </rPr>
      <t>**</t>
    </r>
  </si>
  <si>
    <r>
      <t>.980</t>
    </r>
    <r>
      <rPr>
        <vertAlign val="superscript"/>
        <sz val="12"/>
        <color rgb="FF000000"/>
        <rFont val="Arial"/>
        <family val="2"/>
      </rPr>
      <t>**</t>
    </r>
  </si>
  <si>
    <r>
      <t>.897</t>
    </r>
    <r>
      <rPr>
        <vertAlign val="superscript"/>
        <sz val="12"/>
        <color rgb="FF000000"/>
        <rFont val="Arial"/>
        <family val="2"/>
      </rPr>
      <t>**</t>
    </r>
  </si>
  <si>
    <r>
      <t>.703</t>
    </r>
    <r>
      <rPr>
        <vertAlign val="superscript"/>
        <sz val="12"/>
        <color rgb="FF000000"/>
        <rFont val="Arial"/>
        <family val="2"/>
      </rPr>
      <t>**</t>
    </r>
  </si>
  <si>
    <r>
      <t>.620</t>
    </r>
    <r>
      <rPr>
        <vertAlign val="superscript"/>
        <sz val="12"/>
        <color rgb="FF000000"/>
        <rFont val="Arial"/>
        <family val="2"/>
      </rPr>
      <t>**</t>
    </r>
  </si>
  <si>
    <r>
      <t>-.574</t>
    </r>
    <r>
      <rPr>
        <vertAlign val="superscript"/>
        <sz val="12"/>
        <color rgb="FF000000"/>
        <rFont val="Arial"/>
        <family val="2"/>
      </rPr>
      <t>**</t>
    </r>
  </si>
  <si>
    <r>
      <t>.903</t>
    </r>
    <r>
      <rPr>
        <vertAlign val="superscript"/>
        <sz val="12"/>
        <color rgb="FF000000"/>
        <rFont val="Arial"/>
        <family val="2"/>
      </rPr>
      <t>**</t>
    </r>
  </si>
  <si>
    <r>
      <t>-.432</t>
    </r>
    <r>
      <rPr>
        <vertAlign val="superscript"/>
        <sz val="12"/>
        <color rgb="FF000000"/>
        <rFont val="Arial"/>
        <family val="2"/>
      </rPr>
      <t>*</t>
    </r>
  </si>
  <si>
    <r>
      <t>.675</t>
    </r>
    <r>
      <rPr>
        <vertAlign val="superscript"/>
        <sz val="12"/>
        <color rgb="FF000000"/>
        <rFont val="Arial"/>
        <family val="2"/>
      </rPr>
      <t>**</t>
    </r>
  </si>
  <si>
    <r>
      <t>.874</t>
    </r>
    <r>
      <rPr>
        <vertAlign val="superscript"/>
        <sz val="12"/>
        <color rgb="FF000000"/>
        <rFont val="Arial"/>
        <family val="2"/>
      </rPr>
      <t>**</t>
    </r>
  </si>
  <si>
    <r>
      <t>.974</t>
    </r>
    <r>
      <rPr>
        <vertAlign val="superscript"/>
        <sz val="12"/>
        <color rgb="FF000000"/>
        <rFont val="Arial"/>
        <family val="2"/>
      </rPr>
      <t>**</t>
    </r>
  </si>
  <si>
    <r>
      <t>.735</t>
    </r>
    <r>
      <rPr>
        <vertAlign val="superscript"/>
        <sz val="12"/>
        <color rgb="FF000000"/>
        <rFont val="Arial"/>
        <family val="2"/>
      </rPr>
      <t>**</t>
    </r>
  </si>
  <si>
    <r>
      <t>.742</t>
    </r>
    <r>
      <rPr>
        <vertAlign val="superscript"/>
        <sz val="12"/>
        <color rgb="FF000000"/>
        <rFont val="Arial"/>
        <family val="2"/>
      </rPr>
      <t>**</t>
    </r>
  </si>
  <si>
    <r>
      <t>.547</t>
    </r>
    <r>
      <rPr>
        <vertAlign val="superscript"/>
        <sz val="12"/>
        <color rgb="FF000000"/>
        <rFont val="Arial"/>
        <family val="2"/>
      </rPr>
      <t>**</t>
    </r>
  </si>
  <si>
    <r>
      <t>.598</t>
    </r>
    <r>
      <rPr>
        <vertAlign val="superscript"/>
        <sz val="12"/>
        <color rgb="FF000000"/>
        <rFont val="Arial"/>
        <family val="2"/>
      </rPr>
      <t>**</t>
    </r>
  </si>
  <si>
    <r>
      <t>.853</t>
    </r>
    <r>
      <rPr>
        <vertAlign val="superscript"/>
        <sz val="12"/>
        <color rgb="FF000000"/>
        <rFont val="Arial"/>
        <family val="2"/>
      </rPr>
      <t>**</t>
    </r>
  </si>
  <si>
    <r>
      <t>.879</t>
    </r>
    <r>
      <rPr>
        <vertAlign val="superscript"/>
        <sz val="12"/>
        <color rgb="FF000000"/>
        <rFont val="Arial"/>
        <family val="2"/>
      </rPr>
      <t>**</t>
    </r>
  </si>
  <si>
    <r>
      <t>.804</t>
    </r>
    <r>
      <rPr>
        <vertAlign val="superscript"/>
        <sz val="12"/>
        <color rgb="FF000000"/>
        <rFont val="Arial"/>
        <family val="2"/>
      </rPr>
      <t>**</t>
    </r>
  </si>
  <si>
    <r>
      <t>.599</t>
    </r>
    <r>
      <rPr>
        <vertAlign val="superscript"/>
        <sz val="12"/>
        <color rgb="FF000000"/>
        <rFont val="Arial"/>
        <family val="2"/>
      </rPr>
      <t>**</t>
    </r>
  </si>
  <si>
    <r>
      <t>.863</t>
    </r>
    <r>
      <rPr>
        <vertAlign val="superscript"/>
        <sz val="12"/>
        <color rgb="FF000000"/>
        <rFont val="Arial"/>
        <family val="2"/>
      </rPr>
      <t>**</t>
    </r>
  </si>
  <si>
    <r>
      <t>.740</t>
    </r>
    <r>
      <rPr>
        <vertAlign val="superscript"/>
        <sz val="12"/>
        <color rgb="FF000000"/>
        <rFont val="Arial"/>
        <family val="2"/>
      </rPr>
      <t>**</t>
    </r>
  </si>
  <si>
    <r>
      <t>-.390</t>
    </r>
    <r>
      <rPr>
        <vertAlign val="superscript"/>
        <sz val="12"/>
        <color rgb="FF000000"/>
        <rFont val="Arial"/>
        <family val="2"/>
      </rPr>
      <t>**</t>
    </r>
  </si>
  <si>
    <r>
      <t>-.339</t>
    </r>
    <r>
      <rPr>
        <vertAlign val="superscript"/>
        <sz val="12"/>
        <color rgb="FF000000"/>
        <rFont val="Arial"/>
        <family val="2"/>
      </rPr>
      <t>*</t>
    </r>
  </si>
  <si>
    <r>
      <t>-.440</t>
    </r>
    <r>
      <rPr>
        <vertAlign val="superscript"/>
        <sz val="12"/>
        <color rgb="FF000000"/>
        <rFont val="Arial"/>
        <family val="2"/>
      </rPr>
      <t>**</t>
    </r>
  </si>
  <si>
    <r>
      <t>-.710</t>
    </r>
    <r>
      <rPr>
        <vertAlign val="superscript"/>
        <sz val="12"/>
        <color rgb="FF000000"/>
        <rFont val="Arial"/>
        <family val="2"/>
      </rPr>
      <t>**</t>
    </r>
  </si>
  <si>
    <r>
      <t>.414</t>
    </r>
    <r>
      <rPr>
        <vertAlign val="superscript"/>
        <sz val="12"/>
        <color rgb="FF000000"/>
        <rFont val="Arial"/>
        <family val="2"/>
      </rPr>
      <t>**</t>
    </r>
  </si>
  <si>
    <r>
      <t>-.463</t>
    </r>
    <r>
      <rPr>
        <vertAlign val="superscript"/>
        <sz val="12"/>
        <color rgb="FF000000"/>
        <rFont val="Arial"/>
        <family val="2"/>
      </rPr>
      <t>**</t>
    </r>
  </si>
  <si>
    <r>
      <t>-.515</t>
    </r>
    <r>
      <rPr>
        <vertAlign val="superscript"/>
        <sz val="12"/>
        <color rgb="FF000000"/>
        <rFont val="Arial"/>
        <family val="2"/>
      </rPr>
      <t>**</t>
    </r>
  </si>
  <si>
    <r>
      <t>-.672</t>
    </r>
    <r>
      <rPr>
        <vertAlign val="superscript"/>
        <sz val="12"/>
        <color rgb="FF000000"/>
        <rFont val="Arial"/>
        <family val="2"/>
      </rPr>
      <t>**</t>
    </r>
  </si>
  <si>
    <r>
      <t>-.470</t>
    </r>
    <r>
      <rPr>
        <vertAlign val="superscript"/>
        <sz val="12"/>
        <color rgb="FF000000"/>
        <rFont val="Arial"/>
        <family val="2"/>
      </rPr>
      <t>**</t>
    </r>
  </si>
  <si>
    <r>
      <t>-.655</t>
    </r>
    <r>
      <rPr>
        <vertAlign val="superscript"/>
        <sz val="12"/>
        <color rgb="FF000000"/>
        <rFont val="Arial"/>
        <family val="2"/>
      </rPr>
      <t>**</t>
    </r>
  </si>
  <si>
    <r>
      <t>-.500</t>
    </r>
    <r>
      <rPr>
        <vertAlign val="superscript"/>
        <sz val="12"/>
        <color rgb="FF000000"/>
        <rFont val="Arial"/>
        <family val="2"/>
      </rPr>
      <t>**</t>
    </r>
  </si>
  <si>
    <r>
      <t>.596</t>
    </r>
    <r>
      <rPr>
        <vertAlign val="superscript"/>
        <sz val="12"/>
        <color rgb="FF000000"/>
        <rFont val="Arial"/>
        <family val="2"/>
      </rPr>
      <t>**</t>
    </r>
  </si>
  <si>
    <r>
      <t>.977</t>
    </r>
    <r>
      <rPr>
        <vertAlign val="superscript"/>
        <sz val="12"/>
        <color rgb="FF000000"/>
        <rFont val="Arial"/>
        <family val="2"/>
      </rPr>
      <t>**</t>
    </r>
  </si>
  <si>
    <r>
      <t>.940</t>
    </r>
    <r>
      <rPr>
        <vertAlign val="superscript"/>
        <sz val="12"/>
        <color rgb="FF000000"/>
        <rFont val="Arial"/>
        <family val="2"/>
      </rPr>
      <t>**</t>
    </r>
  </si>
  <si>
    <r>
      <t>.694</t>
    </r>
    <r>
      <rPr>
        <vertAlign val="superscript"/>
        <sz val="12"/>
        <color rgb="FF000000"/>
        <rFont val="Arial"/>
        <family val="2"/>
      </rPr>
      <t>**</t>
    </r>
  </si>
  <si>
    <r>
      <t>.400</t>
    </r>
    <r>
      <rPr>
        <vertAlign val="superscript"/>
        <sz val="12"/>
        <color rgb="FF000000"/>
        <rFont val="Arial"/>
        <family val="2"/>
      </rPr>
      <t>**</t>
    </r>
  </si>
  <si>
    <r>
      <t>.441</t>
    </r>
    <r>
      <rPr>
        <vertAlign val="superscript"/>
        <sz val="12"/>
        <color rgb="FF000000"/>
        <rFont val="Arial"/>
        <family val="2"/>
      </rPr>
      <t>**</t>
    </r>
  </si>
  <si>
    <r>
      <t>.415</t>
    </r>
    <r>
      <rPr>
        <vertAlign val="superscript"/>
        <sz val="12"/>
        <color rgb="FF000000"/>
        <rFont val="Arial"/>
        <family val="2"/>
      </rPr>
      <t>**</t>
    </r>
  </si>
  <si>
    <r>
      <t>.632</t>
    </r>
    <r>
      <rPr>
        <vertAlign val="superscript"/>
        <sz val="12"/>
        <color rgb="FF000000"/>
        <rFont val="Arial"/>
        <family val="2"/>
      </rPr>
      <t>**</t>
    </r>
  </si>
  <si>
    <r>
      <t>.486</t>
    </r>
    <r>
      <rPr>
        <vertAlign val="superscript"/>
        <sz val="12"/>
        <color rgb="FF000000"/>
        <rFont val="Arial"/>
        <family val="2"/>
      </rPr>
      <t>**</t>
    </r>
  </si>
  <si>
    <r>
      <t>.642</t>
    </r>
    <r>
      <rPr>
        <vertAlign val="superscript"/>
        <sz val="12"/>
        <color rgb="FF000000"/>
        <rFont val="Arial"/>
        <family val="2"/>
      </rPr>
      <t>**</t>
    </r>
  </si>
  <si>
    <r>
      <t>.301</t>
    </r>
    <r>
      <rPr>
        <vertAlign val="superscript"/>
        <sz val="12"/>
        <color rgb="FF000000"/>
        <rFont val="Arial"/>
        <family val="2"/>
      </rPr>
      <t>*</t>
    </r>
  </si>
  <si>
    <r>
      <t>-.432</t>
    </r>
    <r>
      <rPr>
        <vertAlign val="superscript"/>
        <sz val="12"/>
        <color rgb="FF000000"/>
        <rFont val="Arial"/>
        <family val="2"/>
      </rPr>
      <t>**</t>
    </r>
  </si>
  <si>
    <r>
      <t>.657</t>
    </r>
    <r>
      <rPr>
        <vertAlign val="superscript"/>
        <sz val="12"/>
        <color rgb="FF000000"/>
        <rFont val="Arial"/>
        <family val="2"/>
      </rPr>
      <t>**</t>
    </r>
  </si>
  <si>
    <r>
      <t>-.378</t>
    </r>
    <r>
      <rPr>
        <vertAlign val="superscript"/>
        <sz val="12"/>
        <color rgb="FF000000"/>
        <rFont val="Arial"/>
        <family val="2"/>
      </rPr>
      <t>*</t>
    </r>
  </si>
  <si>
    <r>
      <t>-.323</t>
    </r>
    <r>
      <rPr>
        <vertAlign val="superscript"/>
        <sz val="12"/>
        <color rgb="FF000000"/>
        <rFont val="Arial"/>
        <family val="2"/>
      </rPr>
      <t>*</t>
    </r>
  </si>
  <si>
    <r>
      <t>.736</t>
    </r>
    <r>
      <rPr>
        <vertAlign val="superscript"/>
        <sz val="12"/>
        <color rgb="FF000000"/>
        <rFont val="Arial"/>
        <family val="2"/>
      </rPr>
      <t>**</t>
    </r>
  </si>
  <si>
    <r>
      <t>.576</t>
    </r>
    <r>
      <rPr>
        <vertAlign val="superscript"/>
        <sz val="12"/>
        <color rgb="FF000000"/>
        <rFont val="Arial"/>
        <family val="2"/>
      </rPr>
      <t>**</t>
    </r>
  </si>
  <si>
    <r>
      <t>-.522</t>
    </r>
    <r>
      <rPr>
        <vertAlign val="superscript"/>
        <sz val="12"/>
        <color rgb="FF000000"/>
        <rFont val="Arial"/>
        <family val="2"/>
      </rPr>
      <t>**</t>
    </r>
  </si>
  <si>
    <r>
      <t>-.492</t>
    </r>
    <r>
      <rPr>
        <vertAlign val="superscript"/>
        <sz val="12"/>
        <color rgb="FF000000"/>
        <rFont val="Arial"/>
        <family val="2"/>
      </rPr>
      <t>**</t>
    </r>
  </si>
  <si>
    <r>
      <t>.873</t>
    </r>
    <r>
      <rPr>
        <vertAlign val="superscript"/>
        <sz val="12"/>
        <color rgb="FF000000"/>
        <rFont val="Arial"/>
        <family val="2"/>
      </rPr>
      <t>**</t>
    </r>
  </si>
  <si>
    <r>
      <t>.907</t>
    </r>
    <r>
      <rPr>
        <vertAlign val="superscript"/>
        <sz val="12"/>
        <color rgb="FF000000"/>
        <rFont val="Arial"/>
        <family val="2"/>
      </rPr>
      <t>**</t>
    </r>
  </si>
  <si>
    <r>
      <t>.624</t>
    </r>
    <r>
      <rPr>
        <vertAlign val="superscript"/>
        <sz val="12"/>
        <color rgb="FF000000"/>
        <rFont val="Arial"/>
        <family val="2"/>
      </rPr>
      <t>**</t>
    </r>
  </si>
  <si>
    <r>
      <t>.989</t>
    </r>
    <r>
      <rPr>
        <vertAlign val="superscript"/>
        <sz val="12"/>
        <color rgb="FF000000"/>
        <rFont val="Arial"/>
        <family val="2"/>
      </rPr>
      <t>**</t>
    </r>
  </si>
  <si>
    <r>
      <t>.608</t>
    </r>
    <r>
      <rPr>
        <vertAlign val="superscript"/>
        <sz val="12"/>
        <color rgb="FF000000"/>
        <rFont val="Arial"/>
        <family val="2"/>
      </rPr>
      <t>**</t>
    </r>
  </si>
  <si>
    <r>
      <t>-.502</t>
    </r>
    <r>
      <rPr>
        <vertAlign val="superscript"/>
        <sz val="12"/>
        <color rgb="FF000000"/>
        <rFont val="Arial"/>
        <family val="2"/>
      </rPr>
      <t>**</t>
    </r>
  </si>
  <si>
    <r>
      <t>.451</t>
    </r>
    <r>
      <rPr>
        <vertAlign val="superscript"/>
        <sz val="12"/>
        <color rgb="FF000000"/>
        <rFont val="Arial"/>
        <family val="2"/>
      </rPr>
      <t>**</t>
    </r>
  </si>
  <si>
    <r>
      <t>.500</t>
    </r>
    <r>
      <rPr>
        <vertAlign val="superscript"/>
        <sz val="12"/>
        <color rgb="FF000000"/>
        <rFont val="Arial"/>
        <family val="2"/>
      </rPr>
      <t>**</t>
    </r>
  </si>
  <si>
    <r>
      <t>.603</t>
    </r>
    <r>
      <rPr>
        <vertAlign val="superscript"/>
        <sz val="12"/>
        <color rgb="FF000000"/>
        <rFont val="Arial"/>
        <family val="2"/>
      </rPr>
      <t>**</t>
    </r>
  </si>
  <si>
    <r>
      <t>.432</t>
    </r>
    <r>
      <rPr>
        <vertAlign val="superscript"/>
        <sz val="12"/>
        <color rgb="FF000000"/>
        <rFont val="Arial"/>
        <family val="2"/>
      </rPr>
      <t>**</t>
    </r>
  </si>
  <si>
    <r>
      <t>.497</t>
    </r>
    <r>
      <rPr>
        <vertAlign val="superscript"/>
        <sz val="12"/>
        <color rgb="FF000000"/>
        <rFont val="Arial"/>
        <family val="2"/>
      </rPr>
      <t>**</t>
    </r>
  </si>
  <si>
    <r>
      <t>.713</t>
    </r>
    <r>
      <rPr>
        <vertAlign val="superscript"/>
        <sz val="12"/>
        <color rgb="FF000000"/>
        <rFont val="Arial"/>
        <family val="2"/>
      </rPr>
      <t>**</t>
    </r>
  </si>
  <si>
    <r>
      <t>.322</t>
    </r>
    <r>
      <rPr>
        <vertAlign val="superscript"/>
        <sz val="12"/>
        <color rgb="FF000000"/>
        <rFont val="Arial"/>
        <family val="2"/>
      </rPr>
      <t>*</t>
    </r>
  </si>
  <si>
    <r>
      <t>.756</t>
    </r>
    <r>
      <rPr>
        <vertAlign val="superscript"/>
        <sz val="12"/>
        <color rgb="FF000000"/>
        <rFont val="Arial"/>
        <family val="2"/>
      </rPr>
      <t>**</t>
    </r>
  </si>
  <si>
    <r>
      <t>.329</t>
    </r>
    <r>
      <rPr>
        <vertAlign val="superscript"/>
        <sz val="12"/>
        <color rgb="FF000000"/>
        <rFont val="Arial"/>
        <family val="2"/>
      </rPr>
      <t>*</t>
    </r>
  </si>
  <si>
    <r>
      <t>.398</t>
    </r>
    <r>
      <rPr>
        <vertAlign val="superscript"/>
        <sz val="12"/>
        <color rgb="FF000000"/>
        <rFont val="Arial"/>
        <family val="2"/>
      </rPr>
      <t>*</t>
    </r>
  </si>
  <si>
    <r>
      <t>.618</t>
    </r>
    <r>
      <rPr>
        <vertAlign val="superscript"/>
        <sz val="12"/>
        <color rgb="FF000000"/>
        <rFont val="Arial"/>
        <family val="2"/>
      </rPr>
      <t>**</t>
    </r>
  </si>
  <si>
    <r>
      <t>.501</t>
    </r>
    <r>
      <rPr>
        <vertAlign val="superscript"/>
        <sz val="12"/>
        <color rgb="FF000000"/>
        <rFont val="Arial"/>
        <family val="2"/>
      </rPr>
      <t>**</t>
    </r>
  </si>
  <si>
    <r>
      <t>.488</t>
    </r>
    <r>
      <rPr>
        <vertAlign val="superscript"/>
        <sz val="12"/>
        <color rgb="FF000000"/>
        <rFont val="Arial"/>
        <family val="2"/>
      </rPr>
      <t>**</t>
    </r>
  </si>
  <si>
    <r>
      <t>.693</t>
    </r>
    <r>
      <rPr>
        <vertAlign val="superscript"/>
        <sz val="12"/>
        <color rgb="FF000000"/>
        <rFont val="Arial"/>
        <family val="2"/>
      </rPr>
      <t>**</t>
    </r>
  </si>
  <si>
    <r>
      <t>.795</t>
    </r>
    <r>
      <rPr>
        <vertAlign val="superscript"/>
        <sz val="12"/>
        <color rgb="FF000000"/>
        <rFont val="Arial"/>
        <family val="2"/>
      </rPr>
      <t>**</t>
    </r>
  </si>
  <si>
    <r>
      <t>.476</t>
    </r>
    <r>
      <rPr>
        <vertAlign val="superscript"/>
        <sz val="12"/>
        <color rgb="FF000000"/>
        <rFont val="Arial"/>
        <family val="2"/>
      </rPr>
      <t>**</t>
    </r>
  </si>
  <si>
    <r>
      <t>.585</t>
    </r>
    <r>
      <rPr>
        <vertAlign val="superscript"/>
        <sz val="12"/>
        <color rgb="FF000000"/>
        <rFont val="Arial"/>
        <family val="2"/>
      </rPr>
      <t>**</t>
    </r>
  </si>
  <si>
    <r>
      <t>.653</t>
    </r>
    <r>
      <rPr>
        <vertAlign val="superscript"/>
        <sz val="12"/>
        <color rgb="FF000000"/>
        <rFont val="Arial"/>
        <family val="2"/>
      </rPr>
      <t>**</t>
    </r>
  </si>
  <si>
    <r>
      <t>.779</t>
    </r>
    <r>
      <rPr>
        <vertAlign val="superscript"/>
        <sz val="12"/>
        <color rgb="FF000000"/>
        <rFont val="Arial"/>
        <family val="2"/>
      </rPr>
      <t>**</t>
    </r>
  </si>
  <si>
    <r>
      <t>.572</t>
    </r>
    <r>
      <rPr>
        <vertAlign val="superscript"/>
        <sz val="12"/>
        <color rgb="FF000000"/>
        <rFont val="Arial"/>
        <family val="2"/>
      </rPr>
      <t>**</t>
    </r>
  </si>
  <si>
    <r>
      <t>.487</t>
    </r>
    <r>
      <rPr>
        <vertAlign val="superscript"/>
        <sz val="12"/>
        <color rgb="FF000000"/>
        <rFont val="Arial"/>
        <family val="2"/>
      </rPr>
      <t>**</t>
    </r>
  </si>
  <si>
    <r>
      <t>.981</t>
    </r>
    <r>
      <rPr>
        <vertAlign val="superscript"/>
        <sz val="12"/>
        <color rgb="FF000000"/>
        <rFont val="Arial"/>
        <family val="2"/>
      </rPr>
      <t>**</t>
    </r>
  </si>
  <si>
    <r>
      <t>.967</t>
    </r>
    <r>
      <rPr>
        <vertAlign val="superscript"/>
        <sz val="12"/>
        <color rgb="FF000000"/>
        <rFont val="Arial"/>
        <family val="2"/>
      </rPr>
      <t>**</t>
    </r>
  </si>
  <si>
    <r>
      <t>.985</t>
    </r>
    <r>
      <rPr>
        <vertAlign val="superscript"/>
        <sz val="12"/>
        <color rgb="FF000000"/>
        <rFont val="Arial"/>
        <family val="2"/>
      </rPr>
      <t>**</t>
    </r>
  </si>
  <si>
    <r>
      <t>.816</t>
    </r>
    <r>
      <rPr>
        <vertAlign val="superscript"/>
        <sz val="12"/>
        <color rgb="FF000000"/>
        <rFont val="Arial"/>
        <family val="2"/>
      </rPr>
      <t>**</t>
    </r>
  </si>
  <si>
    <r>
      <t>.352</t>
    </r>
    <r>
      <rPr>
        <vertAlign val="superscript"/>
        <sz val="12"/>
        <color rgb="FF000000"/>
        <rFont val="Arial"/>
        <family val="2"/>
      </rPr>
      <t>*</t>
    </r>
  </si>
  <si>
    <r>
      <t>.381</t>
    </r>
    <r>
      <rPr>
        <vertAlign val="superscript"/>
        <sz val="12"/>
        <color rgb="FF000000"/>
        <rFont val="Arial"/>
        <family val="2"/>
      </rPr>
      <t>*</t>
    </r>
  </si>
  <si>
    <r>
      <t>.545</t>
    </r>
    <r>
      <rPr>
        <vertAlign val="superscript"/>
        <sz val="12"/>
        <color rgb="FF000000"/>
        <rFont val="Arial"/>
        <family val="2"/>
      </rPr>
      <t>**</t>
    </r>
  </si>
  <si>
    <r>
      <t>.544</t>
    </r>
    <r>
      <rPr>
        <vertAlign val="superscript"/>
        <sz val="12"/>
        <color rgb="FF000000"/>
        <rFont val="Arial"/>
        <family val="2"/>
      </rPr>
      <t>**</t>
    </r>
  </si>
  <si>
    <r>
      <t>.662</t>
    </r>
    <r>
      <rPr>
        <vertAlign val="superscript"/>
        <sz val="12"/>
        <color rgb="FF000000"/>
        <rFont val="Arial"/>
        <family val="2"/>
      </rPr>
      <t>**</t>
    </r>
  </si>
  <si>
    <r>
      <t>.330</t>
    </r>
    <r>
      <rPr>
        <vertAlign val="superscript"/>
        <sz val="12"/>
        <color rgb="FF000000"/>
        <rFont val="Arial"/>
        <family val="2"/>
      </rPr>
      <t>*</t>
    </r>
  </si>
  <si>
    <r>
      <t>.515</t>
    </r>
    <r>
      <rPr>
        <vertAlign val="superscript"/>
        <sz val="12"/>
        <color rgb="FF000000"/>
        <rFont val="Arial"/>
        <family val="2"/>
      </rPr>
      <t>**</t>
    </r>
  </si>
  <si>
    <r>
      <t>.629</t>
    </r>
    <r>
      <rPr>
        <vertAlign val="superscript"/>
        <sz val="12"/>
        <color rgb="FF000000"/>
        <rFont val="Arial"/>
        <family val="2"/>
      </rPr>
      <t>**</t>
    </r>
  </si>
  <si>
    <r>
      <t>.866</t>
    </r>
    <r>
      <rPr>
        <vertAlign val="superscript"/>
        <sz val="12"/>
        <color rgb="FF000000"/>
        <rFont val="Arial"/>
        <family val="2"/>
      </rPr>
      <t>**</t>
    </r>
  </si>
  <si>
    <r>
      <t>.651</t>
    </r>
    <r>
      <rPr>
        <vertAlign val="superscript"/>
        <sz val="12"/>
        <color rgb="FF000000"/>
        <rFont val="Arial"/>
        <family val="2"/>
      </rPr>
      <t>**</t>
    </r>
  </si>
  <si>
    <r>
      <t>.862</t>
    </r>
    <r>
      <rPr>
        <vertAlign val="superscript"/>
        <sz val="12"/>
        <color rgb="FF000000"/>
        <rFont val="Arial"/>
        <family val="2"/>
      </rPr>
      <t>**</t>
    </r>
  </si>
  <si>
    <r>
      <t>.861</t>
    </r>
    <r>
      <rPr>
        <vertAlign val="superscript"/>
        <sz val="12"/>
        <color rgb="FF000000"/>
        <rFont val="Arial"/>
        <family val="2"/>
      </rPr>
      <t>**</t>
    </r>
  </si>
  <si>
    <r>
      <t>.602</t>
    </r>
    <r>
      <rPr>
        <vertAlign val="superscript"/>
        <sz val="12"/>
        <color rgb="FF000000"/>
        <rFont val="Arial"/>
        <family val="2"/>
      </rPr>
      <t>**</t>
    </r>
  </si>
  <si>
    <r>
      <t>.699</t>
    </r>
    <r>
      <rPr>
        <vertAlign val="superscript"/>
        <sz val="12"/>
        <color rgb="FF000000"/>
        <rFont val="Arial"/>
        <family val="2"/>
      </rPr>
      <t>**</t>
    </r>
  </si>
  <si>
    <r>
      <t>.468</t>
    </r>
    <r>
      <rPr>
        <vertAlign val="superscript"/>
        <sz val="12"/>
        <color rgb="FF000000"/>
        <rFont val="Arial"/>
        <family val="2"/>
      </rPr>
      <t>**</t>
    </r>
  </si>
  <si>
    <r>
      <t>.888</t>
    </r>
    <r>
      <rPr>
        <vertAlign val="superscript"/>
        <sz val="12"/>
        <color rgb="FF000000"/>
        <rFont val="Arial"/>
        <family val="2"/>
      </rPr>
      <t>**</t>
    </r>
  </si>
  <si>
    <r>
      <t>.806</t>
    </r>
    <r>
      <rPr>
        <vertAlign val="superscript"/>
        <sz val="12"/>
        <color rgb="FF000000"/>
        <rFont val="Arial"/>
        <family val="2"/>
      </rPr>
      <t>**</t>
    </r>
  </si>
  <si>
    <r>
      <t>.941</t>
    </r>
    <r>
      <rPr>
        <vertAlign val="superscript"/>
        <sz val="12"/>
        <color rgb="FF000000"/>
        <rFont val="Arial"/>
        <family val="2"/>
      </rPr>
      <t>**</t>
    </r>
  </si>
  <si>
    <r>
      <t>.895</t>
    </r>
    <r>
      <rPr>
        <vertAlign val="superscript"/>
        <sz val="12"/>
        <color rgb="FF000000"/>
        <rFont val="Arial"/>
        <family val="2"/>
      </rPr>
      <t>**</t>
    </r>
  </si>
  <si>
    <r>
      <t>.580</t>
    </r>
    <r>
      <rPr>
        <vertAlign val="superscript"/>
        <sz val="12"/>
        <color rgb="FF000000"/>
        <rFont val="Arial"/>
        <family val="2"/>
      </rPr>
      <t>**</t>
    </r>
  </si>
  <si>
    <r>
      <t>.924</t>
    </r>
    <r>
      <rPr>
        <vertAlign val="superscript"/>
        <sz val="12"/>
        <color rgb="FF000000"/>
        <rFont val="Arial"/>
        <family val="2"/>
      </rPr>
      <t>**</t>
    </r>
  </si>
  <si>
    <r>
      <t>.801</t>
    </r>
    <r>
      <rPr>
        <vertAlign val="superscript"/>
        <sz val="12"/>
        <color rgb="FF000000"/>
        <rFont val="Arial"/>
        <family val="2"/>
      </rPr>
      <t>**</t>
    </r>
  </si>
  <si>
    <r>
      <t>.466</t>
    </r>
    <r>
      <rPr>
        <vertAlign val="superscript"/>
        <sz val="12"/>
        <color rgb="FF000000"/>
        <rFont val="Arial"/>
        <family val="2"/>
      </rPr>
      <t>**</t>
    </r>
  </si>
  <si>
    <r>
      <t>.640</t>
    </r>
    <r>
      <rPr>
        <vertAlign val="superscript"/>
        <sz val="12"/>
        <color rgb="FF000000"/>
        <rFont val="Arial"/>
        <family val="2"/>
      </rPr>
      <t>**</t>
    </r>
  </si>
  <si>
    <r>
      <t>.578</t>
    </r>
    <r>
      <rPr>
        <vertAlign val="superscript"/>
        <sz val="12"/>
        <color rgb="FF000000"/>
        <rFont val="Arial"/>
        <family val="2"/>
      </rPr>
      <t>**</t>
    </r>
  </si>
  <si>
    <r>
      <t>.775</t>
    </r>
    <r>
      <rPr>
        <vertAlign val="superscript"/>
        <sz val="12"/>
        <color rgb="FF000000"/>
        <rFont val="Arial"/>
        <family val="2"/>
      </rPr>
      <t>**</t>
    </r>
  </si>
  <si>
    <r>
      <t>.724</t>
    </r>
    <r>
      <rPr>
        <vertAlign val="superscript"/>
        <sz val="12"/>
        <color rgb="FF000000"/>
        <rFont val="Arial"/>
        <family val="2"/>
      </rPr>
      <t>**</t>
    </r>
  </si>
  <si>
    <r>
      <t>.428</t>
    </r>
    <r>
      <rPr>
        <vertAlign val="superscript"/>
        <sz val="12"/>
        <color rgb="FF000000"/>
        <rFont val="Arial"/>
        <family val="2"/>
      </rPr>
      <t>*</t>
    </r>
  </si>
  <si>
    <r>
      <t>.917</t>
    </r>
    <r>
      <rPr>
        <vertAlign val="superscript"/>
        <sz val="12"/>
        <color rgb="FF000000"/>
        <rFont val="Arial"/>
        <family val="2"/>
      </rPr>
      <t>**</t>
    </r>
  </si>
  <si>
    <r>
      <t>.499</t>
    </r>
    <r>
      <rPr>
        <vertAlign val="superscript"/>
        <sz val="12"/>
        <color rgb="FF000000"/>
        <rFont val="Arial"/>
        <family val="2"/>
      </rPr>
      <t>**</t>
    </r>
  </si>
  <si>
    <r>
      <t>.959</t>
    </r>
    <r>
      <rPr>
        <vertAlign val="superscript"/>
        <sz val="12"/>
        <color rgb="FF000000"/>
        <rFont val="Arial"/>
        <family val="2"/>
      </rPr>
      <t>**</t>
    </r>
  </si>
  <si>
    <r>
      <t>.542</t>
    </r>
    <r>
      <rPr>
        <vertAlign val="superscript"/>
        <sz val="12"/>
        <color rgb="FF000000"/>
        <rFont val="Arial"/>
        <family val="2"/>
      </rPr>
      <t>**</t>
    </r>
  </si>
  <si>
    <r>
      <t>.810</t>
    </r>
    <r>
      <rPr>
        <vertAlign val="superscript"/>
        <sz val="12"/>
        <color rgb="FF000000"/>
        <rFont val="Arial"/>
        <family val="2"/>
      </rPr>
      <t>**</t>
    </r>
  </si>
  <si>
    <r>
      <t>.838</t>
    </r>
    <r>
      <rPr>
        <vertAlign val="superscript"/>
        <sz val="12"/>
        <color rgb="FF000000"/>
        <rFont val="Arial"/>
        <family val="2"/>
      </rPr>
      <t>**</t>
    </r>
  </si>
  <si>
    <r>
      <t>.648</t>
    </r>
    <r>
      <rPr>
        <vertAlign val="superscript"/>
        <sz val="12"/>
        <color rgb="FF000000"/>
        <rFont val="Arial"/>
        <family val="2"/>
      </rPr>
      <t>**</t>
    </r>
  </si>
  <si>
    <r>
      <t>.859</t>
    </r>
    <r>
      <rPr>
        <vertAlign val="superscript"/>
        <sz val="12"/>
        <color rgb="FF000000"/>
        <rFont val="Arial"/>
        <family val="2"/>
      </rPr>
      <t>**</t>
    </r>
  </si>
  <si>
    <r>
      <t>.704</t>
    </r>
    <r>
      <rPr>
        <vertAlign val="superscript"/>
        <sz val="12"/>
        <color rgb="FF000000"/>
        <rFont val="Arial"/>
        <family val="2"/>
      </rPr>
      <t>**</t>
    </r>
  </si>
  <si>
    <r>
      <t>.722</t>
    </r>
    <r>
      <rPr>
        <vertAlign val="superscript"/>
        <sz val="12"/>
        <color rgb="FF000000"/>
        <rFont val="Arial"/>
        <family val="2"/>
      </rPr>
      <t>**</t>
    </r>
  </si>
  <si>
    <r>
      <t>.945</t>
    </r>
    <r>
      <rPr>
        <vertAlign val="superscript"/>
        <sz val="12"/>
        <color rgb="FF000000"/>
        <rFont val="Arial"/>
        <family val="2"/>
      </rPr>
      <t>**</t>
    </r>
  </si>
  <si>
    <t>**. Correlation is significant at the 0.01 level (2-tailed).</t>
  </si>
  <si>
    <t>*. Correlation is significant at the 0.05 level (2-tailed).</t>
  </si>
  <si>
    <r>
      <rPr>
        <sz val="12"/>
        <color rgb="FF000000"/>
        <rFont val="Arial"/>
        <family val="2"/>
      </rPr>
      <t>.865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</si>
  <si>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</si>
  <si>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</si>
  <si>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</si>
  <si>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.589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</si>
  <si>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</si>
  <si>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</si>
  <si>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</si>
  <si>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</si>
  <si>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</si>
  <si>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.733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</si>
  <si>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</si>
  <si>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</si>
  <si>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</si>
  <si>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</si>
  <si>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</si>
  <si>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</si>
  <si>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</si>
  <si>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</si>
  <si>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.599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</si>
  <si>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.757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</si>
  <si>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</si>
  <si>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.739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</si>
  <si>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.331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</si>
  <si>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.943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</si>
  <si>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.638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</si>
  <si>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</si>
  <si>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.751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</si>
  <si>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</si>
  <si>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</si>
  <si>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</si>
  <si>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</si>
  <si>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.570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</si>
  <si>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.347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</si>
  <si>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.312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</si>
  <si>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.710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</si>
  <si>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</si>
  <si>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</si>
  <si>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.317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</si>
  <si>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.567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</si>
  <si>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</si>
  <si>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</si>
  <si>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</si>
  <si>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</si>
  <si>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</si>
  <si>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</si>
  <si>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</si>
  <si>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</si>
  <si>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.738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</si>
  <si>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.711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</si>
  <si>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.806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</si>
  <si>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.976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</si>
  <si>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.979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</si>
  <si>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</si>
  <si>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.972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</si>
  <si>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</si>
  <si>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</si>
  <si>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</si>
  <si>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</si>
  <si>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</si>
  <si>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</si>
  <si>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</si>
  <si>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</si>
  <si>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</si>
  <si>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</si>
  <si>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</si>
  <si>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.803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</si>
  <si>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</si>
  <si>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.571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</si>
  <si>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</si>
  <si>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</si>
  <si>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</si>
  <si>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</si>
  <si>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.615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</si>
  <si>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</si>
  <si>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</si>
  <si>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</si>
  <si>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</si>
  <si>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</si>
  <si>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</si>
  <si>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</si>
  <si>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</si>
  <si>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</si>
  <si>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</si>
  <si>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.558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</si>
  <si>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</si>
  <si>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</si>
  <si>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.720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</si>
  <si>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</si>
  <si>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</si>
  <si>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.715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</si>
  <si>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</si>
  <si>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.535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</si>
  <si>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</si>
  <si>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</si>
  <si>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</si>
  <si>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.610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</si>
  <si>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</si>
  <si>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.579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</si>
  <si>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</si>
  <si>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</si>
  <si>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</si>
  <si>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</si>
  <si>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</si>
  <si>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</si>
  <si>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</si>
  <si>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.326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</si>
  <si>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.586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</si>
  <si>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.970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</si>
  <si>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.372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</si>
  <si>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.831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</si>
  <si>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</si>
  <si>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.554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</si>
  <si>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.469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</si>
  <si>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.971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</si>
  <si>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.745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</si>
  <si>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</si>
  <si>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</si>
  <si>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</si>
  <si>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</si>
  <si>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</si>
  <si>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</si>
  <si>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</si>
  <si>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</si>
  <si>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</si>
  <si>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.436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</si>
  <si>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</si>
  <si>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</si>
  <si>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</si>
  <si>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</si>
  <si>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</si>
  <si>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.719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</si>
  <si>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.801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</si>
  <si>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.759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</si>
  <si>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</si>
  <si>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</si>
  <si>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</si>
  <si>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</si>
  <si>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</si>
  <si>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</si>
  <si>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</si>
  <si>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.572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</si>
  <si>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</si>
  <si>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</si>
  <si>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</si>
  <si>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.975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</si>
  <si>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.973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</si>
  <si>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</si>
  <si>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</si>
  <si>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</si>
  <si>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</si>
  <si>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</si>
  <si>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</si>
  <si>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</si>
  <si>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.494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</si>
  <si>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.633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</si>
  <si>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</si>
  <si>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</si>
  <si>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</si>
  <si>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</si>
  <si>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.475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</si>
  <si>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.785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</si>
  <si>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.746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</si>
  <si>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</si>
  <si>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</si>
  <si>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.344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</si>
  <si>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.727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</si>
  <si>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</si>
  <si>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.351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</si>
  <si>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.667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</si>
  <si>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</si>
  <si>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.531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</si>
  <si>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.743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</si>
  <si>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.510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</si>
  <si>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.617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</si>
  <si>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</si>
  <si>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</si>
  <si>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</si>
  <si>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</si>
  <si>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</si>
  <si>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</si>
  <si>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</si>
  <si>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</si>
  <si>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</si>
  <si>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</si>
  <si>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.559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</si>
  <si>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</si>
  <si>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</si>
  <si>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.517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</si>
  <si>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</si>
  <si>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</si>
  <si>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</si>
  <si>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</si>
  <si>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</si>
  <si>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</si>
  <si>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.335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</si>
  <si>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.536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</si>
  <si>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</si>
  <si>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</si>
  <si>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.522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</si>
  <si>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.412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</si>
  <si>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.456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</si>
  <si>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.749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</si>
  <si>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</si>
  <si>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</si>
  <si>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.747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</si>
  <si>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</si>
  <si>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</si>
  <si>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</si>
  <si>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.504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</si>
  <si>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</si>
  <si>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</si>
  <si>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</si>
  <si>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</si>
  <si>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.428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</si>
  <si>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</si>
  <si>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.527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</si>
  <si>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</si>
  <si>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</si>
  <si>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</si>
  <si>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.741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</si>
  <si>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.977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</si>
  <si>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</si>
  <si>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</si>
  <si>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</si>
  <si>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.974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</si>
  <si>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</si>
  <si>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</si>
  <si>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</si>
  <si>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.528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</si>
  <si>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</si>
  <si>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.514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</si>
  <si>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.516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</si>
  <si>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</si>
  <si>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</si>
  <si>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</si>
  <si>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</si>
  <si>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</si>
  <si>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.740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</si>
  <si>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.419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</si>
  <si>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.552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</si>
  <si>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.725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</si>
  <si>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</si>
  <si>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</si>
  <si>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.752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</si>
  <si>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</si>
  <si>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</si>
  <si>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</si>
  <si>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</si>
  <si>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</si>
  <si>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.322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</si>
  <si>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.789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</si>
  <si>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.366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</si>
  <si>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</si>
  <si>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.308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</si>
  <si>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.886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</si>
  <si>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</si>
  <si>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</si>
  <si>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.634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</si>
  <si>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.736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</si>
  <si>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</si>
  <si>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</si>
  <si>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</si>
  <si>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.855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</si>
  <si>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.384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</si>
  <si>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.497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</si>
  <si>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</si>
  <si>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.500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</si>
  <si>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.479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</si>
  <si>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</si>
  <si>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</si>
  <si>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.523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</si>
  <si>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.551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</si>
  <si>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.553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</si>
  <si>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.728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</si>
  <si>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.807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</si>
  <si>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</si>
  <si>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</si>
  <si>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</si>
  <si>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.491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</si>
  <si>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.396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</si>
  <si>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.808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</si>
  <si>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</si>
  <si>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</si>
  <si>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</si>
  <si>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.324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</si>
  <si>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.776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</si>
  <si>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.723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</si>
  <si>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</si>
  <si>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</si>
  <si>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</si>
  <si>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</si>
  <si>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.635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</si>
  <si>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</si>
  <si>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.593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</si>
  <si>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</si>
  <si>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</si>
  <si>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.804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</si>
  <si>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</si>
  <si>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</si>
  <si>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</si>
  <si>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.809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</si>
  <si>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</si>
  <si>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</si>
  <si>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</si>
  <si>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</si>
  <si>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.595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</si>
  <si>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</si>
  <si>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.299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</si>
  <si>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.889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</si>
  <si>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</si>
  <si>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.754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</si>
  <si>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</si>
  <si>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.333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</si>
  <si>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.460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</si>
  <si>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.509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</si>
  <si>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</si>
  <si>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</si>
  <si>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</si>
  <si>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</si>
  <si>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.712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</si>
  <si>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.587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</si>
  <si>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.374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</si>
  <si>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</si>
  <si>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</si>
  <si>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.597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</si>
  <si>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.423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</si>
  <si>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.422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</si>
  <si>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</si>
  <si>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.534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</si>
  <si>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</si>
  <si>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</si>
  <si>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.716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</si>
  <si>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</si>
  <si>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.616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</si>
  <si>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.577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</si>
  <si>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.750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</si>
  <si>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</si>
  <si>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</si>
  <si>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.455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</si>
  <si>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</si>
  <si>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</si>
  <si>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.519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</si>
  <si>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</si>
  <si>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</si>
  <si>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</si>
  <si>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.341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</si>
  <si>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.802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</si>
  <si>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</si>
  <si>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</si>
  <si>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</si>
  <si>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</si>
  <si>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</si>
  <si>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</si>
  <si>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</si>
  <si>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</si>
  <si>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.403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</si>
  <si>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</si>
  <si>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.395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</si>
  <si>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.475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</si>
  <si>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</si>
  <si>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.408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</si>
  <si>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</si>
  <si>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</si>
  <si>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.713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</si>
  <si>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</si>
  <si>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.451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</si>
  <si>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.755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</si>
  <si>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.476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</si>
  <si>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</si>
  <si>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</si>
  <si>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</si>
  <si>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.498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</si>
  <si>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.511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</si>
  <si>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</si>
  <si>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</si>
  <si>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.641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</si>
  <si>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.334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</si>
  <si>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.471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</si>
  <si>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.756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</si>
  <si>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</si>
  <si>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.417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</si>
  <si>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.401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</si>
  <si>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.753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</si>
  <si>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.311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</si>
  <si>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.911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</si>
  <si>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.383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</si>
  <si>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.742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</si>
  <si>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</si>
  <si>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</si>
  <si>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</si>
  <si>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.580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</si>
  <si>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.398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</si>
  <si>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.490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</si>
  <si>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.588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</si>
  <si>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.636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</si>
  <si>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</si>
  <si>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</si>
  <si>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.409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</si>
  <si>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</si>
  <si>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</si>
  <si>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</si>
  <si>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.430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</si>
  <si>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</si>
  <si>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</si>
  <si>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.407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</si>
  <si>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</si>
  <si>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.618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</si>
  <si>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.353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</si>
  <si>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.575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</si>
  <si>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.718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</si>
  <si>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.939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</si>
  <si>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</si>
  <si>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.382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</si>
  <si>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</si>
  <si>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</si>
  <si>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</si>
  <si>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.403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</si>
  <si>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.691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</si>
  <si>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.469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</si>
  <si>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.520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</si>
  <si>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</si>
  <si>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.499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</si>
  <si>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</si>
  <si>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.325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</si>
  <si>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.729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</si>
  <si>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.596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</si>
  <si>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</si>
  <si>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</si>
  <si>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.619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</si>
  <si>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.327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</si>
  <si>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.829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</si>
  <si>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</si>
  <si>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</si>
  <si>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</si>
  <si>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</si>
  <si>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.501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</si>
  <si>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.721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</si>
  <si>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</si>
  <si>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.581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</si>
  <si>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.462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</si>
  <si>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.584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</si>
  <si>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</si>
  <si>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</si>
  <si>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.444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</si>
  <si>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.921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</si>
  <si>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.409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</si>
  <si>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.891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</si>
  <si>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</si>
  <si>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.557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</si>
  <si>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</si>
  <si>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</si>
  <si>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</si>
  <si>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</si>
  <si>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</si>
  <si>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</si>
  <si>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.474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</si>
  <si>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</si>
  <si>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.445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</si>
  <si>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.615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</si>
  <si>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.613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</si>
  <si>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</si>
  <si>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.611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</si>
  <si>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.383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</si>
  <si>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.591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</si>
  <si>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</si>
  <si>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.413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</si>
  <si>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</si>
  <si>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</si>
  <si>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.583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</si>
  <si>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.512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</si>
  <si>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.466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</si>
  <si>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</si>
  <si>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.574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</si>
  <si>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.360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</si>
  <si>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.375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</si>
  <si>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.805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</si>
  <si>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</si>
  <si>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</si>
  <si>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</si>
  <si>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.468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</si>
  <si>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.530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</si>
  <si>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.449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</si>
  <si>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.705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</si>
  <si>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.507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</si>
  <si>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.399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</si>
  <si>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-.844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</si>
  <si>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-.897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</si>
  <si>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-.398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</si>
  <si>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-.438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</si>
  <si>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-.849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</si>
  <si>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-.917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</si>
  <si>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-.861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</si>
  <si>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-.879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</si>
  <si>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-.900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</si>
  <si>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.388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</si>
  <si>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.792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</si>
  <si>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-.447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</si>
  <si>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-.792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</si>
  <si>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-.876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</si>
  <si>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</si>
  <si>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</si>
  <si>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.699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</si>
  <si>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.764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</si>
  <si>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.427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</si>
  <si>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-.373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</si>
  <si>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-.611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</si>
  <si>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.732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</si>
  <si>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.502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</si>
  <si>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.748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</si>
  <si>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</si>
  <si>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.376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</si>
  <si>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.714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</si>
  <si>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</si>
  <si>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.816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</si>
  <si>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.724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</si>
  <si>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.401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</si>
  <si>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.551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</si>
  <si>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.541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</si>
  <si>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.882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</si>
  <si>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.985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</si>
  <si>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.624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</si>
  <si>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.425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</si>
  <si>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.737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</si>
  <si>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.678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</si>
  <si>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</si>
  <si>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.912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</si>
  <si>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</t>
    </r>
    <r>
      <rPr>
        <vertAlign val="superscript"/>
        <sz val="12"/>
        <color rgb="FF000000"/>
        <rFont val="Arial"/>
        <family val="2"/>
      </rPr>
      <t>c</t>
    </r>
  </si>
  <si>
    <r>
      <rPr>
        <sz val="12"/>
        <color rgb="FF000000"/>
        <rFont val="Arial"/>
        <family val="2"/>
      </rPr>
      <t>.730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</si>
  <si>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.821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</si>
  <si>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.786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</si>
  <si>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-1.000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</si>
  <si>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.842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</si>
  <si>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.955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</si>
  <si>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.744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</si>
  <si>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.872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</si>
  <si>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.787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</si>
  <si>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.630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</si>
  <si>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.758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</si>
  <si>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</si>
  <si>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.722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</si>
  <si>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</si>
  <si>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.506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</si>
  <si>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</si>
  <si>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.650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</si>
  <si>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.513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</si>
  <si>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-.296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</si>
  <si>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-.584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</si>
  <si>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.942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</si>
  <si>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.651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</si>
  <si>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.558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</si>
  <si>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.306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</si>
  <si>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.626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</si>
  <si>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.638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</si>
  <si>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.630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</si>
  <si>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.422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</si>
  <si>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.614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</si>
  <si>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</si>
  <si>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.410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</si>
  <si>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.295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</si>
  <si>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.612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</si>
  <si>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.980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</si>
  <si>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.978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</si>
  <si>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.958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</si>
  <si>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.998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</si>
  <si>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.598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</si>
  <si>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.898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</si>
  <si>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.960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</si>
  <si>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.596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</si>
  <si>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.388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</si>
  <si>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.998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</si>
  <si>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.374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</si>
  <si>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.953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</si>
  <si>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.915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</si>
  <si>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.936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</si>
  <si>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.897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</si>
  <si>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.573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</si>
  <si>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.639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</si>
  <si>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.761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</si>
  <si>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.906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</si>
  <si>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1.000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</si>
  <si>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.887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</si>
  <si>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.518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</si>
  <si>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</si>
  <si>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</si>
  <si>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.461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</si>
  <si>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.659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</si>
  <si>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.665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</si>
  <si>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.357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</si>
  <si>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.700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</si>
  <si>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.524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</si>
  <si>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.323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</si>
  <si>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.957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</si>
  <si>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.978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</si>
  <si>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</si>
  <si>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.602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</si>
  <si>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</si>
  <si>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.693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</si>
  <si>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.775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</si>
  <si>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.521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</si>
  <si>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.866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</si>
  <si>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</si>
  <si>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.450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</si>
  <si>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.435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</si>
  <si>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.734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</si>
  <si>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</si>
  <si>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</si>
  <si>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.711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</si>
  <si>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.397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</si>
  <si>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.452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</si>
  <si>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.459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</si>
  <si>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.561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</si>
  <si>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.421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</si>
  <si>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.298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</si>
  <si>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.860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</si>
  <si>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.505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</si>
  <si>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.839</t>
    </r>
    <r>
      <rPr>
        <vertAlign val="superscript"/>
        <sz val="12"/>
        <color rgb="FF000000"/>
        <rFont val="Arial"/>
        <family val="2"/>
      </rPr>
      <t>*</t>
    </r>
  </si>
  <si>
    <t>c. Cannot be computed because at least one of the variables is constant.</t>
  </si>
  <si>
    <r>
      <rPr>
        <sz val="12"/>
        <color rgb="FF000000"/>
        <rFont val="Arial"/>
        <family val="2"/>
      </rPr>
      <t>.454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</si>
  <si>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.418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</si>
  <si>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.406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</si>
  <si>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.731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</si>
  <si>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.647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</si>
  <si>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.318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</si>
  <si>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.537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</si>
  <si>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.481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</si>
  <si>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.443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</si>
  <si>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.348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</si>
  <si>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.369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</si>
  <si>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.478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</si>
  <si>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.378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</si>
  <si>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</si>
  <si>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.402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</si>
  <si>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.493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</si>
  <si>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.474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</si>
  <si>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.452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</si>
  <si>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.726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</si>
  <si>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.443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</si>
  <si>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.981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</si>
  <si>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.508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</si>
  <si>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.453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</si>
  <si>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.777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</si>
  <si>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.377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</si>
  <si>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.450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</si>
  <si>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.420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</si>
  <si>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.542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</si>
  <si>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.394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</si>
  <si>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.677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</si>
  <si>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.909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</si>
  <si>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.416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</si>
  <si>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.391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</si>
  <si>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.592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</si>
  <si>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.662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</si>
  <si>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.512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</si>
  <si>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.432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</si>
  <si>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.800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</si>
  <si>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.833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</si>
  <si>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.503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</si>
  <si>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.578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</si>
  <si>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-.359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</si>
  <si>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.533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</si>
  <si>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.465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</si>
  <si>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.382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</si>
  <si>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.421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</si>
  <si>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.389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</si>
  <si>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.297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</si>
  <si>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.302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</si>
  <si>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.381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</si>
  <si>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.438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</si>
  <si>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</si>
  <si>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.968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</si>
  <si>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.457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</si>
  <si>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.310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</si>
  <si>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.400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</si>
  <si>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.793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</si>
  <si>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.625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</si>
  <si>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.547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</si>
  <si>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.330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</si>
  <si>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-.423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</si>
  <si>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.415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</si>
  <si>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.585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</si>
  <si>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.418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</si>
  <si>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.639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</si>
  <si>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.521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</si>
  <si>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.966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</si>
  <si>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.296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</si>
  <si>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-.295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</si>
  <si>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.540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</si>
  <si>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.604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</si>
  <si>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.683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</si>
  <si>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.414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</si>
  <si>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.395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</si>
  <si>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.371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</si>
  <si>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.386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</si>
  <si>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.951</t>
    </r>
    <r>
      <rPr>
        <vertAlign val="superscript"/>
        <sz val="12"/>
        <color rgb="FF000000"/>
        <rFont val="Arial"/>
        <family val="2"/>
      </rPr>
      <t>*</t>
    </r>
  </si>
  <si>
    <r>
      <rPr>
        <sz val="12"/>
        <color rgb="FF000000"/>
        <rFont val="Arial"/>
        <family val="2"/>
      </rPr>
      <t>.470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</si>
  <si>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.545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</si>
  <si>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.547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</si>
  <si>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.999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</si>
  <si>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.442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</si>
  <si>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.486</t>
    </r>
    <r>
      <rPr>
        <vertAlign val="superscript"/>
        <sz val="12"/>
        <color rgb="FF000000"/>
        <rFont val="Arial"/>
        <family val="2"/>
      </rPr>
      <t>**</t>
    </r>
  </si>
  <si>
    <r>
      <rPr>
        <sz val="12"/>
        <color rgb="FF000000"/>
        <rFont val="Arial"/>
        <family val="2"/>
      </rPr>
      <t>.999</t>
    </r>
    <r>
      <rPr>
        <vertAlign val="superscript"/>
        <sz val="12"/>
        <color rgb="FF000000"/>
        <rFont val="Arial"/>
        <family val="2"/>
      </rPr>
      <t>*</t>
    </r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</si>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</sst>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###0"/>
    <numFmt numFmtId="168" formatCode="###0.000"/>
  </numFmts>
  <fonts count="23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3"/>
      <color rgb="FF000000"/>
      <name val="Lucida Grande"/>
      <family val="2"/>
    </font>
    <font>
      <i/>
      <sz val="12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2"/>
      <color rgb="FF264A60"/>
      <name val="Arial"/>
      <family val="2"/>
    </font>
    <font>
      <sz val="12"/>
      <color rgb="FF010205"/>
      <name val="Arial"/>
      <family val="2"/>
    </font>
    <font>
      <sz val="12"/>
      <color rgb="FF000000"/>
      <name val="Arial"/>
      <family val="2"/>
    </font>
    <font>
      <vertAlign val="superscript"/>
      <sz val="12"/>
      <color rgb="FF000000"/>
      <name val="Arial"/>
      <family val="2"/>
    </font>
  </fonts>
  <fills count="51">
    <fill>
      <patternFill patternType="none"/>
    </fill>
    <fill>
      <patternFill patternType="gray125"/>
    </fill>
    <fill>
      <patternFill patternType="solid">
        <fgColor rgb="FFD9D1FF"/>
        <bgColor indexed="64"/>
      </patternFill>
    </fill>
    <fill>
      <patternFill patternType="solid">
        <fgColor rgb="FFD9D1FF"/>
        <bgColor theme="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CC"/>
        <bgColor theme="4"/>
      </patternFill>
    </fill>
    <fill>
      <patternFill patternType="solid">
        <fgColor rgb="FFC2EFFF"/>
        <bgColor indexed="64"/>
      </patternFill>
    </fill>
    <fill>
      <patternFill patternType="solid">
        <fgColor rgb="FFC2EFFF"/>
        <bgColor theme="4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theme="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8FFE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theme="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theme="4"/>
      </patternFill>
    </fill>
    <fill>
      <patternFill patternType="solid">
        <fgColor rgb="FFBEE9FF"/>
        <bgColor indexed="64"/>
      </patternFill>
    </fill>
    <fill>
      <patternFill patternType="solid">
        <fgColor rgb="FFFFFFCC"/>
        <bgColor theme="4"/>
      </patternFill>
    </fill>
    <fill>
      <patternFill patternType="solid">
        <fgColor rgb="FFFFDFBA"/>
        <bgColor indexed="64"/>
      </patternFill>
    </fill>
    <fill>
      <patternFill patternType="solid">
        <fgColor rgb="FFFFDFBA"/>
        <bgColor theme="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CD7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ACFFF"/>
        <bgColor indexed="64"/>
      </patternFill>
    </fill>
    <fill>
      <patternFill patternType="solid">
        <fgColor rgb="FFFFC0D6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FF0000"/>
        <bgColor rgb="FFD9E1F2"/>
      </patternFill>
    </fill>
    <fill>
      <patternFill patternType="solid">
        <fgColor rgb="FFFB797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0E0E0"/>
        <bgColor rgb="FF000000"/>
      </patternFill>
    </fill>
    <fill>
      <patternFill patternType="solid">
        <fgColor rgb="FFF9F9FB"/>
        <bgColor rgb="FF000000"/>
      </patternFill>
    </fill>
    <fill>
      <patternFill patternType="solid">
        <fgColor rgb="FFE0E0E0"/>
      </patternFill>
    </fill>
    <fill>
      <patternFill patternType="solid">
        <fgColor rgb="FFF9F9FB"/>
      </patternFill>
    </fill>
    <fill>
      <patternFill patternType="solid">
        <fgColor rgb="FFFF00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00"/>
        <bgColor rgb="FF000000"/>
      </patternFill>
    </fill>
  </fills>
  <borders count="3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/>
      <right/>
      <top style="thin">
        <color rgb="FF152935"/>
      </top>
      <bottom/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/>
      <bottom style="thin">
        <color rgb="FFAEAEAE"/>
      </bottom>
      <diagonal/>
    </border>
    <border>
      <left/>
      <right/>
      <top/>
      <bottom style="thin">
        <color rgb="FFAEAEAE"/>
      </bottom>
      <diagonal/>
    </border>
    <border>
      <left/>
      <right style="thin">
        <color rgb="FFE0E0E0"/>
      </right>
      <top/>
      <bottom/>
      <diagonal/>
    </border>
    <border>
      <left/>
      <right/>
      <top style="thin">
        <color rgb="FFAEAEAE"/>
      </top>
      <bottom/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/>
      <diagonal/>
    </border>
    <border>
      <left style="thin">
        <color rgb="FFE0E0E0"/>
      </left>
      <right style="thin">
        <color rgb="FFE0E0E0"/>
      </right>
      <top style="thin">
        <color rgb="FFAEAEAE"/>
      </top>
      <bottom/>
      <diagonal/>
    </border>
    <border>
      <left style="thin">
        <color rgb="FFE0E0E0"/>
      </left>
      <right/>
      <top style="thin">
        <color rgb="FFAEAEAE"/>
      </top>
      <bottom/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</borders>
  <cellStyleXfs count="110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44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1" xfId="0" applyBorder="1"/>
    <xf numFmtId="0" fontId="4" fillId="0" borderId="0" xfId="1"/>
    <xf numFmtId="0" fontId="4" fillId="0" borderId="1" xfId="1" applyBorder="1"/>
    <xf numFmtId="0" fontId="5" fillId="0" borderId="2" xfId="1" applyFont="1" applyBorder="1" applyAlignment="1">
      <alignment horizontal="center"/>
    </xf>
    <xf numFmtId="0" fontId="5" fillId="0" borderId="2" xfId="1" applyFont="1" applyBorder="1" applyAlignment="1">
      <alignment horizontal="center" wrapText="1"/>
    </xf>
    <xf numFmtId="2" fontId="4" fillId="0" borderId="0" xfId="1" applyNumberFormat="1"/>
    <xf numFmtId="0" fontId="4" fillId="0" borderId="0" xfId="1" applyAlignment="1">
      <alignment wrapText="1"/>
    </xf>
    <xf numFmtId="0" fontId="4" fillId="0" borderId="0" xfId="1" applyAlignment="1">
      <alignment horizontal="center" vertical="center"/>
    </xf>
    <xf numFmtId="0" fontId="6" fillId="0" borderId="0" xfId="1" applyFont="1" applyAlignment="1">
      <alignment horizontal="center" vertical="center" wrapText="1"/>
    </xf>
    <xf numFmtId="0" fontId="7" fillId="0" borderId="0" xfId="1" applyFont="1"/>
    <xf numFmtId="2" fontId="6" fillId="0" borderId="0" xfId="1" applyNumberFormat="1" applyFont="1"/>
    <xf numFmtId="0" fontId="6" fillId="0" borderId="0" xfId="1" applyFont="1" applyAlignment="1">
      <alignment horizontal="center" vertical="center"/>
    </xf>
    <xf numFmtId="2" fontId="4" fillId="2" borderId="3" xfId="1" applyNumberFormat="1" applyFill="1" applyBorder="1"/>
    <xf numFmtId="0" fontId="4" fillId="2" borderId="3" xfId="1" applyFill="1" applyBorder="1" applyAlignment="1">
      <alignment horizontal="center" vertical="center"/>
    </xf>
    <xf numFmtId="0" fontId="4" fillId="2" borderId="3" xfId="1" applyFill="1" applyBorder="1" applyAlignment="1">
      <alignment wrapText="1"/>
    </xf>
    <xf numFmtId="2" fontId="4" fillId="2" borderId="0" xfId="1" applyNumberFormat="1" applyFill="1"/>
    <xf numFmtId="0" fontId="6" fillId="3" borderId="0" xfId="1" applyFont="1" applyFill="1" applyAlignment="1">
      <alignment horizontal="center" vertical="center" wrapText="1"/>
    </xf>
    <xf numFmtId="0" fontId="4" fillId="2" borderId="0" xfId="1" applyFill="1" applyAlignment="1">
      <alignment wrapText="1"/>
    </xf>
    <xf numFmtId="0" fontId="6" fillId="2" borderId="0" xfId="1" applyFont="1" applyFill="1" applyAlignment="1">
      <alignment horizontal="center" vertical="center" wrapText="1"/>
    </xf>
    <xf numFmtId="2" fontId="6" fillId="4" borderId="3" xfId="1" applyNumberFormat="1" applyFont="1" applyFill="1" applyBorder="1"/>
    <xf numFmtId="0" fontId="6" fillId="4" borderId="3" xfId="1" applyFont="1" applyFill="1" applyBorder="1" applyAlignment="1">
      <alignment horizontal="center" vertical="center"/>
    </xf>
    <xf numFmtId="0" fontId="4" fillId="4" borderId="3" xfId="1" applyFill="1" applyBorder="1" applyAlignment="1">
      <alignment wrapText="1"/>
    </xf>
    <xf numFmtId="2" fontId="4" fillId="4" borderId="0" xfId="1" applyNumberFormat="1" applyFill="1"/>
    <xf numFmtId="0" fontId="6" fillId="4" borderId="0" xfId="1" applyFont="1" applyFill="1" applyAlignment="1">
      <alignment horizontal="center" vertical="center" wrapText="1"/>
    </xf>
    <xf numFmtId="0" fontId="4" fillId="4" borderId="0" xfId="1" applyFill="1"/>
    <xf numFmtId="0" fontId="4" fillId="4" borderId="0" xfId="1" applyFill="1" applyAlignment="1">
      <alignment wrapText="1"/>
    </xf>
    <xf numFmtId="2" fontId="6" fillId="5" borderId="3" xfId="1" applyNumberFormat="1" applyFont="1" applyFill="1" applyBorder="1"/>
    <xf numFmtId="0" fontId="6" fillId="5" borderId="3" xfId="1" applyFont="1" applyFill="1" applyBorder="1" applyAlignment="1">
      <alignment horizontal="center" vertical="center"/>
    </xf>
    <xf numFmtId="0" fontId="4" fillId="5" borderId="3" xfId="1" applyFill="1" applyBorder="1"/>
    <xf numFmtId="2" fontId="4" fillId="5" borderId="0" xfId="1" applyNumberFormat="1" applyFill="1"/>
    <xf numFmtId="0" fontId="6" fillId="6" borderId="0" xfId="1" applyFont="1" applyFill="1" applyAlignment="1">
      <alignment horizontal="center" vertical="center" wrapText="1"/>
    </xf>
    <xf numFmtId="0" fontId="4" fillId="5" borderId="0" xfId="1" applyFill="1"/>
    <xf numFmtId="0" fontId="6" fillId="5" borderId="0" xfId="1" applyFont="1" applyFill="1" applyAlignment="1">
      <alignment horizontal="center" vertical="center" wrapText="1"/>
    </xf>
    <xf numFmtId="2" fontId="6" fillId="7" borderId="3" xfId="1" applyNumberFormat="1" applyFont="1" applyFill="1" applyBorder="1"/>
    <xf numFmtId="0" fontId="6" fillId="8" borderId="3" xfId="1" applyFont="1" applyFill="1" applyBorder="1" applyAlignment="1">
      <alignment horizontal="center" vertical="center" wrapText="1"/>
    </xf>
    <xf numFmtId="0" fontId="4" fillId="7" borderId="3" xfId="1" applyFill="1" applyBorder="1"/>
    <xf numFmtId="2" fontId="4" fillId="7" borderId="0" xfId="1" applyNumberFormat="1" applyFill="1"/>
    <xf numFmtId="0" fontId="6" fillId="8" borderId="0" xfId="1" applyFont="1" applyFill="1" applyAlignment="1">
      <alignment horizontal="center" vertical="center" wrapText="1"/>
    </xf>
    <xf numFmtId="0" fontId="4" fillId="7" borderId="0" xfId="1" applyFill="1"/>
    <xf numFmtId="0" fontId="6" fillId="7" borderId="0" xfId="1" applyFont="1" applyFill="1" applyAlignment="1">
      <alignment horizontal="center" vertical="center" wrapText="1"/>
    </xf>
    <xf numFmtId="0" fontId="4" fillId="7" borderId="0" xfId="1" applyFill="1" applyAlignment="1">
      <alignment horizontal="left" vertical="center" wrapText="1"/>
    </xf>
    <xf numFmtId="2" fontId="6" fillId="9" borderId="3" xfId="1" applyNumberFormat="1" applyFont="1" applyFill="1" applyBorder="1"/>
    <xf numFmtId="0" fontId="6" fillId="9" borderId="3" xfId="1" applyFont="1" applyFill="1" applyBorder="1" applyAlignment="1">
      <alignment horizontal="center" vertical="center" wrapText="1"/>
    </xf>
    <xf numFmtId="0" fontId="4" fillId="9" borderId="3" xfId="1" applyFill="1" applyBorder="1"/>
    <xf numFmtId="2" fontId="4" fillId="9" borderId="0" xfId="1" applyNumberFormat="1" applyFill="1"/>
    <xf numFmtId="0" fontId="6" fillId="10" borderId="0" xfId="1" applyFont="1" applyFill="1" applyAlignment="1">
      <alignment horizontal="center" vertical="center" wrapText="1"/>
    </xf>
    <xf numFmtId="0" fontId="4" fillId="9" borderId="0" xfId="1" applyFill="1"/>
    <xf numFmtId="0" fontId="6" fillId="9" borderId="0" xfId="1" applyFont="1" applyFill="1" applyAlignment="1">
      <alignment horizontal="center" vertical="center" wrapText="1"/>
    </xf>
    <xf numFmtId="0" fontId="6" fillId="0" borderId="3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 wrapText="1"/>
    </xf>
    <xf numFmtId="0" fontId="6" fillId="0" borderId="0" xfId="1" applyFont="1"/>
    <xf numFmtId="2" fontId="4" fillId="11" borderId="0" xfId="1" applyNumberFormat="1" applyFill="1"/>
    <xf numFmtId="2" fontId="6" fillId="9" borderId="0" xfId="1" applyNumberFormat="1" applyFont="1" applyFill="1"/>
    <xf numFmtId="2" fontId="4" fillId="12" borderId="0" xfId="1" applyNumberFormat="1" applyFill="1"/>
    <xf numFmtId="2" fontId="4" fillId="13" borderId="0" xfId="1" applyNumberFormat="1" applyFill="1"/>
    <xf numFmtId="2" fontId="4" fillId="14" borderId="0" xfId="1" applyNumberFormat="1" applyFill="1"/>
    <xf numFmtId="164" fontId="4" fillId="0" borderId="0" xfId="1" applyNumberFormat="1"/>
    <xf numFmtId="164" fontId="4" fillId="15" borderId="0" xfId="1" applyNumberFormat="1" applyFill="1"/>
    <xf numFmtId="0" fontId="4" fillId="15" borderId="0" xfId="1" applyFill="1"/>
    <xf numFmtId="0" fontId="6" fillId="9" borderId="0" xfId="1" applyFont="1" applyFill="1"/>
    <xf numFmtId="0" fontId="6" fillId="6" borderId="4" xfId="1" applyFont="1" applyFill="1" applyBorder="1" applyAlignment="1">
      <alignment horizontal="center" vertical="center" wrapText="1"/>
    </xf>
    <xf numFmtId="0" fontId="6" fillId="5" borderId="4" xfId="1" applyFont="1" applyFill="1" applyBorder="1" applyAlignment="1">
      <alignment horizontal="center" vertical="center" wrapText="1"/>
    </xf>
    <xf numFmtId="0" fontId="6" fillId="12" borderId="4" xfId="1" applyFont="1" applyFill="1" applyBorder="1" applyAlignment="1">
      <alignment horizontal="center" vertical="center" wrapText="1"/>
    </xf>
    <xf numFmtId="0" fontId="6" fillId="16" borderId="4" xfId="1" applyFont="1" applyFill="1" applyBorder="1" applyAlignment="1">
      <alignment horizontal="center" vertical="center" wrapText="1"/>
    </xf>
    <xf numFmtId="0" fontId="6" fillId="17" borderId="4" xfId="1" applyFont="1" applyFill="1" applyBorder="1" applyAlignment="1">
      <alignment horizontal="center" vertical="center" wrapText="1"/>
    </xf>
    <xf numFmtId="0" fontId="6" fillId="18" borderId="4" xfId="1" applyFont="1" applyFill="1" applyBorder="1" applyAlignment="1">
      <alignment horizontal="center" vertical="center" wrapText="1"/>
    </xf>
    <xf numFmtId="0" fontId="6" fillId="8" borderId="4" xfId="1" applyFont="1" applyFill="1" applyBorder="1" applyAlignment="1">
      <alignment horizontal="center" vertical="center" wrapText="1"/>
    </xf>
    <xf numFmtId="0" fontId="6" fillId="7" borderId="4" xfId="1" applyFont="1" applyFill="1" applyBorder="1" applyAlignment="1">
      <alignment horizontal="center" vertical="center" wrapText="1"/>
    </xf>
    <xf numFmtId="0" fontId="4" fillId="9" borderId="0" xfId="1" applyFill="1" applyAlignment="1">
      <alignment horizontal="center" vertical="center"/>
    </xf>
    <xf numFmtId="0" fontId="6" fillId="2" borderId="4" xfId="1" applyFont="1" applyFill="1" applyBorder="1" applyAlignment="1">
      <alignment horizontal="center" vertical="center" wrapText="1"/>
    </xf>
    <xf numFmtId="0" fontId="6" fillId="19" borderId="4" xfId="1" applyFont="1" applyFill="1" applyBorder="1" applyAlignment="1">
      <alignment horizontal="center" vertical="center" wrapText="1"/>
    </xf>
    <xf numFmtId="0" fontId="6" fillId="9" borderId="0" xfId="1" applyFont="1" applyFill="1" applyAlignment="1">
      <alignment horizontal="center" vertical="center"/>
    </xf>
    <xf numFmtId="0" fontId="6" fillId="4" borderId="4" xfId="1" applyFont="1" applyFill="1" applyBorder="1" applyAlignment="1">
      <alignment horizontal="center" vertical="center" wrapText="1"/>
    </xf>
    <xf numFmtId="0" fontId="6" fillId="20" borderId="4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6" fillId="21" borderId="4" xfId="1" applyFont="1" applyFill="1" applyBorder="1" applyAlignment="1">
      <alignment horizontal="center" vertical="center" wrapText="1"/>
    </xf>
    <xf numFmtId="0" fontId="6" fillId="22" borderId="4" xfId="1" applyFont="1" applyFill="1" applyBorder="1" applyAlignment="1">
      <alignment horizontal="center" vertical="center" wrapText="1"/>
    </xf>
    <xf numFmtId="0" fontId="8" fillId="0" borderId="0" xfId="1" applyFont="1"/>
    <xf numFmtId="165" fontId="4" fillId="9" borderId="0" xfId="1" applyNumberFormat="1" applyFill="1"/>
    <xf numFmtId="165" fontId="4" fillId="0" borderId="0" xfId="1" applyNumberFormat="1"/>
    <xf numFmtId="0" fontId="4" fillId="23" borderId="0" xfId="1" applyFill="1"/>
    <xf numFmtId="164" fontId="4" fillId="23" borderId="0" xfId="1" applyNumberFormat="1" applyFill="1"/>
    <xf numFmtId="0" fontId="6" fillId="24" borderId="4" xfId="1" applyFont="1" applyFill="1" applyBorder="1" applyAlignment="1">
      <alignment horizontal="center" vertical="center" wrapText="1"/>
    </xf>
    <xf numFmtId="0" fontId="6" fillId="25" borderId="4" xfId="1" applyFont="1" applyFill="1" applyBorder="1" applyAlignment="1">
      <alignment horizontal="center" vertical="center" wrapText="1"/>
    </xf>
    <xf numFmtId="0" fontId="6" fillId="26" borderId="4" xfId="1" applyFont="1" applyFill="1" applyBorder="1" applyAlignment="1">
      <alignment horizontal="center" vertical="center" wrapText="1"/>
    </xf>
    <xf numFmtId="0" fontId="6" fillId="13" borderId="4" xfId="1" applyFont="1" applyFill="1" applyBorder="1" applyAlignment="1">
      <alignment horizontal="center" vertical="center" wrapText="1"/>
    </xf>
    <xf numFmtId="0" fontId="6" fillId="27" borderId="4" xfId="1" applyFont="1" applyFill="1" applyBorder="1" applyAlignment="1">
      <alignment horizontal="center" vertical="center" wrapText="1"/>
    </xf>
    <xf numFmtId="0" fontId="6" fillId="28" borderId="4" xfId="1" applyFont="1" applyFill="1" applyBorder="1" applyAlignment="1">
      <alignment horizontal="center" vertical="center" wrapText="1"/>
    </xf>
    <xf numFmtId="0" fontId="9" fillId="0" borderId="0" xfId="1" applyFont="1"/>
    <xf numFmtId="0" fontId="10" fillId="0" borderId="0" xfId="1" applyFont="1"/>
    <xf numFmtId="0" fontId="4" fillId="28" borderId="0" xfId="1" applyFill="1"/>
    <xf numFmtId="0" fontId="4" fillId="11" borderId="0" xfId="1" applyFill="1"/>
    <xf numFmtId="164" fontId="4" fillId="11" borderId="0" xfId="1" applyNumberFormat="1" applyFill="1"/>
    <xf numFmtId="0" fontId="11" fillId="24" borderId="5" xfId="1" applyFont="1" applyFill="1" applyBorder="1" applyAlignment="1">
      <alignment horizontal="center" vertical="center" wrapText="1"/>
    </xf>
    <xf numFmtId="0" fontId="11" fillId="24" borderId="4" xfId="1" applyFont="1" applyFill="1" applyBorder="1" applyAlignment="1">
      <alignment horizontal="center" vertical="center" wrapText="1"/>
    </xf>
    <xf numFmtId="0" fontId="11" fillId="25" borderId="4" xfId="1" applyFont="1" applyFill="1" applyBorder="1" applyAlignment="1">
      <alignment horizontal="center" vertical="center" wrapText="1"/>
    </xf>
    <xf numFmtId="0" fontId="11" fillId="4" borderId="4" xfId="1" applyFont="1" applyFill="1" applyBorder="1" applyAlignment="1">
      <alignment horizontal="center" vertical="center" wrapText="1"/>
    </xf>
    <xf numFmtId="0" fontId="11" fillId="13" borderId="4" xfId="1" applyFont="1" applyFill="1" applyBorder="1" applyAlignment="1">
      <alignment horizontal="center" vertical="center" wrapText="1"/>
    </xf>
    <xf numFmtId="0" fontId="11" fillId="27" borderId="4" xfId="1" applyFont="1" applyFill="1" applyBorder="1" applyAlignment="1">
      <alignment horizontal="center" vertical="center" wrapText="1"/>
    </xf>
    <xf numFmtId="0" fontId="11" fillId="26" borderId="4" xfId="1" applyFont="1" applyFill="1" applyBorder="1" applyAlignment="1">
      <alignment horizontal="center" vertical="center" wrapText="1"/>
    </xf>
    <xf numFmtId="0" fontId="11" fillId="28" borderId="4" xfId="1" applyFont="1" applyFill="1" applyBorder="1" applyAlignment="1">
      <alignment horizontal="center" vertical="center" wrapText="1"/>
    </xf>
    <xf numFmtId="0" fontId="12" fillId="0" borderId="0" xfId="1" applyFont="1"/>
    <xf numFmtId="20" fontId="4" fillId="29" borderId="6" xfId="1" applyNumberFormat="1" applyFill="1" applyBorder="1" applyAlignment="1">
      <alignment horizontal="center"/>
    </xf>
    <xf numFmtId="20" fontId="4" fillId="30" borderId="6" xfId="1" applyNumberFormat="1" applyFill="1" applyBorder="1" applyAlignment="1">
      <alignment horizontal="center"/>
    </xf>
    <xf numFmtId="20" fontId="4" fillId="0" borderId="6" xfId="1" applyNumberFormat="1" applyBorder="1" applyAlignment="1">
      <alignment horizontal="center"/>
    </xf>
    <xf numFmtId="0" fontId="6" fillId="24" borderId="0" xfId="1" applyFont="1" applyFill="1" applyAlignment="1">
      <alignment horizontal="center" vertical="center" wrapText="1"/>
    </xf>
    <xf numFmtId="0" fontId="6" fillId="24" borderId="5" xfId="1" applyFont="1" applyFill="1" applyBorder="1" applyAlignment="1">
      <alignment horizontal="center" vertical="center" wrapText="1"/>
    </xf>
    <xf numFmtId="0" fontId="6" fillId="24" borderId="6" xfId="1" applyFont="1" applyFill="1" applyBorder="1" applyAlignment="1">
      <alignment horizontal="center" vertical="center" wrapText="1"/>
    </xf>
    <xf numFmtId="0" fontId="4" fillId="30" borderId="5" xfId="1" applyFill="1" applyBorder="1"/>
    <xf numFmtId="164" fontId="4" fillId="30" borderId="4" xfId="1" applyNumberFormat="1" applyFill="1" applyBorder="1"/>
    <xf numFmtId="0" fontId="4" fillId="30" borderId="4" xfId="1" applyFill="1" applyBorder="1"/>
    <xf numFmtId="0" fontId="4" fillId="30" borderId="4" xfId="1" applyFill="1" applyBorder="1" applyAlignment="1">
      <alignment horizontal="center"/>
    </xf>
    <xf numFmtId="0" fontId="4" fillId="25" borderId="4" xfId="1" applyFill="1" applyBorder="1" applyAlignment="1">
      <alignment horizontal="center"/>
    </xf>
    <xf numFmtId="0" fontId="4" fillId="31" borderId="4" xfId="1" applyFill="1" applyBorder="1" applyAlignment="1">
      <alignment horizontal="center"/>
    </xf>
    <xf numFmtId="0" fontId="4" fillId="32" borderId="4" xfId="1" applyFill="1" applyBorder="1" applyAlignment="1">
      <alignment horizontal="center"/>
    </xf>
    <xf numFmtId="0" fontId="4" fillId="32" borderId="4" xfId="1" applyFill="1" applyBorder="1"/>
    <xf numFmtId="0" fontId="4" fillId="27" borderId="4" xfId="1" applyFill="1" applyBorder="1" applyAlignment="1">
      <alignment horizontal="center"/>
    </xf>
    <xf numFmtId="0" fontId="4" fillId="27" borderId="4" xfId="1" applyFill="1" applyBorder="1"/>
    <xf numFmtId="0" fontId="4" fillId="26" borderId="4" xfId="1" applyFill="1" applyBorder="1" applyAlignment="1">
      <alignment horizontal="center"/>
    </xf>
    <xf numFmtId="0" fontId="4" fillId="26" borderId="4" xfId="1" applyFill="1" applyBorder="1"/>
    <xf numFmtId="0" fontId="4" fillId="28" borderId="4" xfId="1" applyFill="1" applyBorder="1" applyAlignment="1">
      <alignment horizontal="center"/>
    </xf>
    <xf numFmtId="0" fontId="4" fillId="0" borderId="5" xfId="1" applyBorder="1"/>
    <xf numFmtId="164" fontId="4" fillId="0" borderId="4" xfId="1" applyNumberFormat="1" applyBorder="1"/>
    <xf numFmtId="0" fontId="4" fillId="0" borderId="4" xfId="1" applyBorder="1"/>
    <xf numFmtId="0" fontId="4" fillId="0" borderId="4" xfId="1" applyBorder="1" applyAlignment="1">
      <alignment horizontal="center"/>
    </xf>
    <xf numFmtId="0" fontId="4" fillId="28" borderId="4" xfId="1" applyFill="1" applyBorder="1"/>
    <xf numFmtId="0" fontId="11" fillId="24" borderId="6" xfId="1" applyFont="1" applyFill="1" applyBorder="1" applyAlignment="1">
      <alignment horizontal="center" vertical="center" wrapText="1"/>
    </xf>
    <xf numFmtId="2" fontId="4" fillId="9" borderId="0" xfId="1" applyNumberFormat="1" applyFill="1" applyAlignment="1">
      <alignment wrapText="1"/>
    </xf>
    <xf numFmtId="2" fontId="4" fillId="21" borderId="0" xfId="1" applyNumberFormat="1" applyFill="1"/>
    <xf numFmtId="164" fontId="4" fillId="21" borderId="0" xfId="1" applyNumberFormat="1" applyFill="1"/>
    <xf numFmtId="2" fontId="4" fillId="0" borderId="0" xfId="1" applyNumberFormat="1" applyAlignment="1">
      <alignment wrapText="1"/>
    </xf>
    <xf numFmtId="2" fontId="4" fillId="11" borderId="0" xfId="1" applyNumberFormat="1" applyFill="1" applyAlignment="1">
      <alignment wrapText="1"/>
    </xf>
    <xf numFmtId="2" fontId="4" fillId="4" borderId="0" xfId="1" applyNumberFormat="1" applyFill="1" applyAlignment="1">
      <alignment wrapText="1"/>
    </xf>
    <xf numFmtId="2" fontId="4" fillId="33" borderId="0" xfId="1" applyNumberFormat="1" applyFill="1"/>
    <xf numFmtId="2" fontId="4" fillId="19" borderId="0" xfId="1" applyNumberFormat="1" applyFill="1" applyAlignment="1">
      <alignment wrapText="1"/>
    </xf>
    <xf numFmtId="0" fontId="4" fillId="13" borderId="0" xfId="1" applyFill="1"/>
    <xf numFmtId="164" fontId="4" fillId="13" borderId="0" xfId="1" applyNumberFormat="1" applyFill="1"/>
    <xf numFmtId="0" fontId="11" fillId="22" borderId="0" xfId="1" applyFont="1" applyFill="1" applyAlignment="1">
      <alignment horizontal="center" vertical="center" wrapText="1"/>
    </xf>
    <xf numFmtId="2" fontId="4" fillId="2" borderId="0" xfId="1" applyNumberFormat="1" applyFill="1" applyAlignment="1">
      <alignment wrapText="1"/>
    </xf>
    <xf numFmtId="2" fontId="4" fillId="5" borderId="0" xfId="1" applyNumberFormat="1" applyFill="1" applyAlignment="1">
      <alignment wrapText="1"/>
    </xf>
    <xf numFmtId="20" fontId="4" fillId="34" borderId="6" xfId="1" applyNumberFormat="1" applyFill="1" applyBorder="1" applyAlignment="1">
      <alignment horizontal="center"/>
    </xf>
    <xf numFmtId="0" fontId="6" fillId="0" borderId="5" xfId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0" fontId="13" fillId="0" borderId="0" xfId="1" applyFont="1" applyAlignment="1">
      <alignment wrapText="1"/>
    </xf>
    <xf numFmtId="2" fontId="4" fillId="23" borderId="0" xfId="1" applyNumberFormat="1" applyFill="1"/>
    <xf numFmtId="2" fontId="4" fillId="35" borderId="0" xfId="1" applyNumberFormat="1" applyFill="1"/>
    <xf numFmtId="2" fontId="4" fillId="15" borderId="0" xfId="1" applyNumberFormat="1" applyFill="1"/>
    <xf numFmtId="2" fontId="6" fillId="9" borderId="0" xfId="1" applyNumberFormat="1" applyFont="1" applyFill="1" applyAlignment="1">
      <alignment horizontal="center" vertical="center"/>
    </xf>
    <xf numFmtId="2" fontId="6" fillId="9" borderId="4" xfId="1" applyNumberFormat="1" applyFont="1" applyFill="1" applyBorder="1" applyAlignment="1">
      <alignment horizontal="center" vertical="center" wrapText="1"/>
    </xf>
    <xf numFmtId="2" fontId="4" fillId="33" borderId="0" xfId="1" applyNumberFormat="1" applyFill="1" applyAlignment="1">
      <alignment wrapText="1"/>
    </xf>
    <xf numFmtId="20" fontId="4" fillId="0" borderId="0" xfId="1" applyNumberFormat="1" applyAlignment="1">
      <alignment horizontal="center"/>
    </xf>
    <xf numFmtId="0" fontId="4" fillId="0" borderId="0" xfId="1" applyAlignment="1">
      <alignment horizontal="center"/>
    </xf>
    <xf numFmtId="0" fontId="4" fillId="25" borderId="0" xfId="1" applyFill="1" applyAlignment="1">
      <alignment horizontal="center"/>
    </xf>
    <xf numFmtId="0" fontId="4" fillId="31" borderId="0" xfId="1" applyFill="1" applyAlignment="1">
      <alignment horizontal="center"/>
    </xf>
    <xf numFmtId="0" fontId="4" fillId="32" borderId="0" xfId="1" applyFill="1" applyAlignment="1">
      <alignment horizontal="center"/>
    </xf>
    <xf numFmtId="0" fontId="4" fillId="32" borderId="0" xfId="1" applyFill="1"/>
    <xf numFmtId="0" fontId="4" fillId="27" borderId="0" xfId="1" applyFill="1"/>
    <xf numFmtId="0" fontId="4" fillId="27" borderId="0" xfId="1" applyFill="1" applyAlignment="1">
      <alignment horizontal="center"/>
    </xf>
    <xf numFmtId="0" fontId="4" fillId="26" borderId="0" xfId="1" applyFill="1"/>
    <xf numFmtId="0" fontId="4" fillId="26" borderId="0" xfId="1" applyFill="1" applyAlignment="1">
      <alignment horizontal="center"/>
    </xf>
    <xf numFmtId="0" fontId="4" fillId="28" borderId="0" xfId="1" applyFill="1" applyAlignment="1">
      <alignment horizontal="center"/>
    </xf>
    <xf numFmtId="20" fontId="4" fillId="29" borderId="0" xfId="1" applyNumberFormat="1" applyFill="1" applyAlignment="1">
      <alignment horizontal="center"/>
    </xf>
    <xf numFmtId="20" fontId="4" fillId="34" borderId="0" xfId="1" applyNumberFormat="1" applyFill="1" applyAlignment="1">
      <alignment horizontal="center"/>
    </xf>
    <xf numFmtId="20" fontId="6" fillId="0" borderId="0" xfId="1" applyNumberFormat="1" applyFont="1" applyAlignment="1">
      <alignment horizontal="center"/>
    </xf>
    <xf numFmtId="0" fontId="6" fillId="0" borderId="0" xfId="1" applyFont="1" applyAlignment="1">
      <alignment horizontal="center"/>
    </xf>
    <xf numFmtId="0" fontId="6" fillId="25" borderId="0" xfId="1" applyFont="1" applyFill="1" applyAlignment="1">
      <alignment horizontal="center"/>
    </xf>
    <xf numFmtId="0" fontId="6" fillId="31" borderId="0" xfId="1" applyFont="1" applyFill="1" applyAlignment="1">
      <alignment horizontal="center"/>
    </xf>
    <xf numFmtId="0" fontId="6" fillId="32" borderId="0" xfId="1" applyFont="1" applyFill="1" applyAlignment="1">
      <alignment horizontal="center"/>
    </xf>
    <xf numFmtId="0" fontId="6" fillId="32" borderId="0" xfId="1" applyFont="1" applyFill="1" applyAlignment="1">
      <alignment horizontal="center" vertical="center" wrapText="1"/>
    </xf>
    <xf numFmtId="0" fontId="6" fillId="27" borderId="0" xfId="1" applyFont="1" applyFill="1" applyAlignment="1">
      <alignment horizontal="center" vertical="center" wrapText="1"/>
    </xf>
    <xf numFmtId="0" fontId="6" fillId="27" borderId="0" xfId="1" applyFont="1" applyFill="1" applyAlignment="1">
      <alignment horizontal="center"/>
    </xf>
    <xf numFmtId="0" fontId="6" fillId="26" borderId="0" xfId="1" applyFont="1" applyFill="1" applyAlignment="1">
      <alignment horizontal="center" vertical="center" wrapText="1"/>
    </xf>
    <xf numFmtId="0" fontId="6" fillId="26" borderId="0" xfId="1" applyFont="1" applyFill="1" applyAlignment="1">
      <alignment horizontal="center"/>
    </xf>
    <xf numFmtId="0" fontId="6" fillId="28" borderId="0" xfId="1" applyFont="1" applyFill="1" applyAlignment="1">
      <alignment horizontal="center" vertical="center" wrapText="1"/>
    </xf>
    <xf numFmtId="0" fontId="6" fillId="28" borderId="0" xfId="1" applyFont="1" applyFill="1" applyAlignment="1">
      <alignment horizontal="center"/>
    </xf>
    <xf numFmtId="20" fontId="3" fillId="0" borderId="0" xfId="1" applyNumberFormat="1" applyFont="1" applyAlignment="1">
      <alignment horizontal="center"/>
    </xf>
    <xf numFmtId="0" fontId="6" fillId="25" borderId="0" xfId="1" applyFont="1" applyFill="1" applyAlignment="1">
      <alignment horizontal="center" vertical="center" wrapText="1"/>
    </xf>
    <xf numFmtId="0" fontId="6" fillId="13" borderId="0" xfId="1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13" fillId="0" borderId="0" xfId="0" applyFont="1"/>
    <xf numFmtId="0" fontId="13" fillId="0" borderId="0" xfId="0" applyFont="1" applyAlignment="1">
      <alignment horizontal="center"/>
    </xf>
    <xf numFmtId="20" fontId="4" fillId="0" borderId="0" xfId="1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164" fontId="4" fillId="0" borderId="0" xfId="1" applyNumberFormat="1" applyAlignment="1">
      <alignment horizontal="center" vertical="center"/>
    </xf>
    <xf numFmtId="20" fontId="4" fillId="30" borderId="6" xfId="1" applyNumberFormat="1" applyFill="1" applyBorder="1" applyAlignment="1">
      <alignment horizontal="center" vertical="center"/>
    </xf>
    <xf numFmtId="20" fontId="4" fillId="0" borderId="6" xfId="1" applyNumberFormat="1" applyBorder="1" applyAlignment="1">
      <alignment horizontal="center" vertical="center"/>
    </xf>
    <xf numFmtId="0" fontId="4" fillId="15" borderId="0" xfId="1" applyFill="1" applyAlignment="1">
      <alignment horizontal="center" vertical="center"/>
    </xf>
    <xf numFmtId="164" fontId="4" fillId="15" borderId="0" xfId="1" applyNumberFormat="1" applyFill="1" applyAlignment="1">
      <alignment horizontal="center" vertical="center"/>
    </xf>
    <xf numFmtId="20" fontId="4" fillId="29" borderId="6" xfId="1" applyNumberFormat="1" applyFill="1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2" fontId="4" fillId="0" borderId="0" xfId="1" applyNumberFormat="1" applyAlignment="1">
      <alignment horizontal="center" vertical="center"/>
    </xf>
    <xf numFmtId="20" fontId="4" fillId="29" borderId="0" xfId="1" applyNumberFormat="1" applyFill="1" applyAlignment="1">
      <alignment horizontal="center" vertical="center"/>
    </xf>
    <xf numFmtId="2" fontId="4" fillId="36" borderId="0" xfId="1" applyNumberFormat="1" applyFill="1" applyAlignment="1">
      <alignment horizontal="center" vertical="center"/>
    </xf>
    <xf numFmtId="0" fontId="6" fillId="0" borderId="6" xfId="1" applyFont="1" applyBorder="1" applyAlignment="1">
      <alignment horizontal="center" vertical="center" wrapText="1"/>
    </xf>
    <xf numFmtId="0" fontId="14" fillId="0" borderId="0" xfId="0" applyFont="1"/>
    <xf numFmtId="164" fontId="0" fillId="0" borderId="0" xfId="0" applyNumberFormat="1"/>
    <xf numFmtId="0" fontId="4" fillId="23" borderId="4" xfId="1" applyFill="1" applyBorder="1" applyAlignment="1">
      <alignment horizontal="center"/>
    </xf>
    <xf numFmtId="0" fontId="4" fillId="25" borderId="4" xfId="1" applyFill="1" applyBorder="1"/>
    <xf numFmtId="0" fontId="4" fillId="23" borderId="0" xfId="1" applyFill="1" applyAlignment="1">
      <alignment horizontal="center"/>
    </xf>
    <xf numFmtId="0" fontId="4" fillId="23" borderId="4" xfId="1" applyFill="1" applyBorder="1"/>
    <xf numFmtId="0" fontId="13" fillId="23" borderId="0" xfId="0" applyFont="1" applyFill="1" applyAlignment="1">
      <alignment horizontal="center"/>
    </xf>
    <xf numFmtId="164" fontId="4" fillId="25" borderId="0" xfId="1" applyNumberFormat="1" applyFill="1"/>
    <xf numFmtId="164" fontId="4" fillId="23" borderId="4" xfId="1" applyNumberFormat="1" applyFill="1" applyBorder="1"/>
    <xf numFmtId="164" fontId="4" fillId="25" borderId="4" xfId="1" applyNumberFormat="1" applyFill="1" applyBorder="1"/>
    <xf numFmtId="0" fontId="0" fillId="25" borderId="0" xfId="0" applyFill="1"/>
    <xf numFmtId="0" fontId="13" fillId="25" borderId="0" xfId="0" applyFont="1" applyFill="1" applyAlignment="1">
      <alignment horizontal="center"/>
    </xf>
    <xf numFmtId="2" fontId="4" fillId="0" borderId="0" xfId="1" applyNumberFormat="1" applyAlignment="1">
      <alignment horizontal="center" vertical="center" wrapText="1"/>
    </xf>
    <xf numFmtId="164" fontId="4" fillId="0" borderId="0" xfId="1" applyNumberFormat="1" applyAlignment="1">
      <alignment horizontal="center" vertical="center" wrapText="1"/>
    </xf>
    <xf numFmtId="0" fontId="3" fillId="27" borderId="0" xfId="1" applyFont="1" applyFill="1" applyAlignment="1">
      <alignment horizontal="center" vertical="center" wrapText="1"/>
    </xf>
    <xf numFmtId="164" fontId="4" fillId="27" borderId="0" xfId="1" applyNumberFormat="1" applyFill="1" applyAlignment="1">
      <alignment horizontal="center" vertical="center" wrapText="1"/>
    </xf>
    <xf numFmtId="164" fontId="0" fillId="27" borderId="0" xfId="0" applyNumberFormat="1" applyFill="1"/>
    <xf numFmtId="0" fontId="1" fillId="29" borderId="0" xfId="0" applyFont="1" applyFill="1" applyAlignment="1">
      <alignment horizontal="center" vertical="center" wrapText="1"/>
    </xf>
    <xf numFmtId="0" fontId="0" fillId="29" borderId="0" xfId="0" applyFill="1" applyAlignment="1">
      <alignment horizontal="center"/>
    </xf>
    <xf numFmtId="0" fontId="0" fillId="29" borderId="0" xfId="0" applyFill="1" applyAlignment="1">
      <alignment horizontal="right"/>
    </xf>
    <xf numFmtId="0" fontId="0" fillId="29" borderId="1" xfId="0" applyFill="1" applyBorder="1" applyAlignment="1">
      <alignment horizontal="center"/>
    </xf>
    <xf numFmtId="2" fontId="0" fillId="29" borderId="0" xfId="0" applyNumberFormat="1" applyFill="1" applyAlignment="1">
      <alignment horizontal="right"/>
    </xf>
    <xf numFmtId="2" fontId="0" fillId="0" borderId="0" xfId="0" applyNumberFormat="1"/>
    <xf numFmtId="2" fontId="0" fillId="29" borderId="1" xfId="0" applyNumberFormat="1" applyFill="1" applyBorder="1" applyAlignment="1">
      <alignment horizontal="right"/>
    </xf>
    <xf numFmtId="2" fontId="0" fillId="0" borderId="1" xfId="0" applyNumberFormat="1" applyBorder="1"/>
    <xf numFmtId="2" fontId="0" fillId="29" borderId="1" xfId="0" applyNumberFormat="1" applyFill="1" applyBorder="1"/>
    <xf numFmtId="2" fontId="0" fillId="0" borderId="1" xfId="0" applyNumberFormat="1" applyBorder="1" applyAlignment="1">
      <alignment horizontal="right"/>
    </xf>
    <xf numFmtId="0" fontId="3" fillId="29" borderId="0" xfId="1" applyFont="1" applyFill="1" applyAlignment="1">
      <alignment horizontal="center" vertical="center" wrapText="1"/>
    </xf>
    <xf numFmtId="166" fontId="4" fillId="0" borderId="0" xfId="1" applyNumberFormat="1" applyAlignment="1">
      <alignment horizontal="center" vertical="center" wrapText="1"/>
    </xf>
    <xf numFmtId="166" fontId="0" fillId="27" borderId="0" xfId="0" applyNumberFormat="1" applyFill="1"/>
    <xf numFmtId="166" fontId="4" fillId="27" borderId="0" xfId="1" applyNumberFormat="1" applyFill="1" applyAlignment="1">
      <alignment horizontal="center" vertical="center" wrapText="1"/>
    </xf>
    <xf numFmtId="164" fontId="4" fillId="25" borderId="4" xfId="1" applyNumberFormat="1" applyFill="1" applyBorder="1" applyAlignment="1">
      <alignment horizontal="center"/>
    </xf>
    <xf numFmtId="164" fontId="4" fillId="25" borderId="0" xfId="1" applyNumberFormat="1" applyFill="1" applyAlignment="1">
      <alignment horizontal="center"/>
    </xf>
    <xf numFmtId="164" fontId="15" fillId="23" borderId="0" xfId="1" applyNumberFormat="1" applyFont="1" applyFill="1" applyAlignment="1">
      <alignment horizontal="center"/>
    </xf>
    <xf numFmtId="164" fontId="4" fillId="0" borderId="0" xfId="1" applyNumberFormat="1" applyAlignment="1">
      <alignment horizontal="center"/>
    </xf>
    <xf numFmtId="0" fontId="4" fillId="0" borderId="4" xfId="1" applyBorder="1" applyAlignment="1">
      <alignment horizontal="center" vertical="center"/>
    </xf>
    <xf numFmtId="0" fontId="4" fillId="37" borderId="4" xfId="1" applyFill="1" applyBorder="1" applyAlignment="1">
      <alignment horizontal="center"/>
    </xf>
    <xf numFmtId="0" fontId="0" fillId="12" borderId="0" xfId="0" applyFill="1"/>
    <xf numFmtId="164" fontId="13" fillId="38" borderId="7" xfId="0" applyNumberFormat="1" applyFont="1" applyFill="1" applyBorder="1"/>
    <xf numFmtId="164" fontId="13" fillId="0" borderId="7" xfId="0" applyNumberFormat="1" applyFont="1" applyBorder="1"/>
    <xf numFmtId="164" fontId="4" fillId="39" borderId="4" xfId="1" applyNumberFormat="1" applyFill="1" applyBorder="1"/>
    <xf numFmtId="1" fontId="4" fillId="0" borderId="0" xfId="1" applyNumberFormat="1" applyAlignment="1">
      <alignment horizontal="center"/>
    </xf>
    <xf numFmtId="0" fontId="4" fillId="39" borderId="4" xfId="1" applyFill="1" applyBorder="1" applyAlignment="1">
      <alignment horizontal="center"/>
    </xf>
    <xf numFmtId="164" fontId="13" fillId="40" borderId="7" xfId="0" applyNumberFormat="1" applyFont="1" applyFill="1" applyBorder="1"/>
    <xf numFmtId="1" fontId="4" fillId="0" borderId="0" xfId="1" applyNumberFormat="1" applyAlignment="1">
      <alignment horizontal="center" vertical="center"/>
    </xf>
    <xf numFmtId="164" fontId="4" fillId="30" borderId="0" xfId="1" applyNumberFormat="1" applyFill="1"/>
    <xf numFmtId="164" fontId="4" fillId="37" borderId="0" xfId="1" applyNumberFormat="1" applyFill="1" applyAlignment="1">
      <alignment horizontal="center"/>
    </xf>
    <xf numFmtId="164" fontId="4" fillId="28" borderId="4" xfId="1" applyNumberFormat="1" applyFill="1" applyBorder="1" applyAlignment="1">
      <alignment horizontal="center"/>
    </xf>
    <xf numFmtId="164" fontId="4" fillId="28" borderId="0" xfId="1" applyNumberFormat="1" applyFill="1" applyAlignment="1">
      <alignment horizontal="center"/>
    </xf>
    <xf numFmtId="164" fontId="4" fillId="26" borderId="4" xfId="1" applyNumberFormat="1" applyFill="1" applyBorder="1"/>
    <xf numFmtId="164" fontId="4" fillId="26" borderId="4" xfId="1" applyNumberFormat="1" applyFill="1" applyBorder="1" applyAlignment="1">
      <alignment horizontal="center"/>
    </xf>
    <xf numFmtId="164" fontId="4" fillId="26" borderId="0" xfId="1" applyNumberFormat="1" applyFill="1" applyAlignment="1">
      <alignment horizontal="center"/>
    </xf>
    <xf numFmtId="164" fontId="4" fillId="27" borderId="4" xfId="1" applyNumberFormat="1" applyFill="1" applyBorder="1" applyAlignment="1">
      <alignment horizontal="center"/>
    </xf>
    <xf numFmtId="164" fontId="4" fillId="27" borderId="0" xfId="1" applyNumberFormat="1" applyFill="1" applyAlignment="1">
      <alignment horizontal="center"/>
    </xf>
    <xf numFmtId="164" fontId="4" fillId="32" borderId="0" xfId="1" applyNumberFormat="1" applyFill="1" applyAlignment="1">
      <alignment horizontal="center"/>
    </xf>
    <xf numFmtId="164" fontId="4" fillId="32" borderId="4" xfId="1" applyNumberFormat="1" applyFill="1" applyBorder="1" applyAlignment="1">
      <alignment horizontal="center"/>
    </xf>
    <xf numFmtId="164" fontId="4" fillId="31" borderId="4" xfId="1" applyNumberFormat="1" applyFill="1" applyBorder="1" applyAlignment="1">
      <alignment horizontal="center"/>
    </xf>
    <xf numFmtId="164" fontId="4" fillId="31" borderId="0" xfId="1" applyNumberFormat="1" applyFill="1" applyAlignment="1">
      <alignment horizontal="center"/>
    </xf>
    <xf numFmtId="2" fontId="4" fillId="31" borderId="4" xfId="1" applyNumberFormat="1" applyFill="1" applyBorder="1" applyAlignment="1">
      <alignment horizontal="center"/>
    </xf>
    <xf numFmtId="164" fontId="4" fillId="0" borderId="4" xfId="1" applyNumberFormat="1" applyBorder="1" applyAlignment="1">
      <alignment horizontal="center"/>
    </xf>
    <xf numFmtId="164" fontId="4" fillId="30" borderId="0" xfId="1" applyNumberFormat="1" applyFill="1" applyAlignment="1">
      <alignment horizontal="center"/>
    </xf>
    <xf numFmtId="0" fontId="4" fillId="30" borderId="0" xfId="1" applyFill="1"/>
    <xf numFmtId="0" fontId="0" fillId="0" borderId="0" xfId="0" applyAlignment="1">
      <alignment wrapText="1"/>
    </xf>
    <xf numFmtId="0" fontId="0" fillId="0" borderId="0" xfId="0" quotePrefix="1"/>
    <xf numFmtId="0" fontId="17" fillId="0" borderId="2" xfId="0" applyFont="1" applyBorder="1" applyAlignment="1">
      <alignment horizontal="center" wrapText="1"/>
    </xf>
    <xf numFmtId="0" fontId="18" fillId="0" borderId="2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0" xfId="0" applyFont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19" fillId="0" borderId="8" xfId="0" applyFont="1" applyBorder="1" applyAlignment="1">
      <alignment horizontal="center" wrapText="1"/>
    </xf>
    <xf numFmtId="0" fontId="19" fillId="0" borderId="9" xfId="0" applyFont="1" applyBorder="1" applyAlignment="1">
      <alignment horizontal="center" wrapText="1"/>
    </xf>
    <xf numFmtId="0" fontId="19" fillId="44" borderId="0" xfId="0" applyFont="1" applyFill="1" applyAlignment="1">
      <alignment horizontal="left" vertical="top" wrapText="1"/>
    </xf>
    <xf numFmtId="0" fontId="19" fillId="44" borderId="11" xfId="0" applyFont="1" applyFill="1" applyBorder="1" applyAlignment="1">
      <alignment horizontal="left" vertical="top" wrapText="1"/>
    </xf>
    <xf numFmtId="167" fontId="20" fillId="45" borderId="12" xfId="0" applyNumberFormat="1" applyFont="1" applyFill="1" applyBorder="1" applyAlignment="1">
      <alignment horizontal="right" vertical="top"/>
    </xf>
    <xf numFmtId="0" fontId="21" fillId="45" borderId="12" xfId="0" applyFont="1" applyFill="1" applyBorder="1" applyAlignment="1">
      <alignment horizontal="right" vertical="top"/>
    </xf>
    <xf numFmtId="168" fontId="20" fillId="45" borderId="12" xfId="0" applyNumberFormat="1" applyFont="1" applyFill="1" applyBorder="1" applyAlignment="1">
      <alignment horizontal="right" vertical="top"/>
    </xf>
    <xf numFmtId="0" fontId="19" fillId="44" borderId="13" xfId="0" applyFont="1" applyFill="1" applyBorder="1" applyAlignment="1">
      <alignment horizontal="left" vertical="top" wrapText="1"/>
    </xf>
    <xf numFmtId="0" fontId="20" fillId="45" borderId="12" xfId="0" applyFont="1" applyFill="1" applyBorder="1" applyAlignment="1">
      <alignment horizontal="left" vertical="top" wrapText="1"/>
    </xf>
    <xf numFmtId="168" fontId="20" fillId="45" borderId="13" xfId="0" applyNumberFormat="1" applyFont="1" applyFill="1" applyBorder="1" applyAlignment="1">
      <alignment horizontal="right" vertical="top"/>
    </xf>
    <xf numFmtId="167" fontId="20" fillId="45" borderId="14" xfId="0" applyNumberFormat="1" applyFont="1" applyFill="1" applyBorder="1" applyAlignment="1">
      <alignment horizontal="right" vertical="top"/>
    </xf>
    <xf numFmtId="167" fontId="20" fillId="45" borderId="0" xfId="0" applyNumberFormat="1" applyFont="1" applyFill="1" applyAlignment="1">
      <alignment horizontal="right" vertical="top"/>
    </xf>
    <xf numFmtId="0" fontId="19" fillId="44" borderId="16" xfId="0" applyFont="1" applyFill="1" applyBorder="1" applyAlignment="1">
      <alignment horizontal="left" vertical="top" wrapText="1"/>
    </xf>
    <xf numFmtId="0" fontId="21" fillId="45" borderId="17" xfId="0" applyFont="1" applyFill="1" applyBorder="1" applyAlignment="1">
      <alignment horizontal="right" vertical="top"/>
    </xf>
    <xf numFmtId="167" fontId="20" fillId="45" borderId="17" xfId="0" applyNumberFormat="1" applyFont="1" applyFill="1" applyBorder="1" applyAlignment="1">
      <alignment horizontal="right" vertical="top"/>
    </xf>
    <xf numFmtId="168" fontId="20" fillId="45" borderId="17" xfId="0" applyNumberFormat="1" applyFont="1" applyFill="1" applyBorder="1" applyAlignment="1">
      <alignment horizontal="right" vertical="top"/>
    </xf>
    <xf numFmtId="0" fontId="21" fillId="45" borderId="16" xfId="0" applyFont="1" applyFill="1" applyBorder="1" applyAlignment="1">
      <alignment horizontal="right" vertical="top"/>
    </xf>
    <xf numFmtId="168" fontId="20" fillId="45" borderId="16" xfId="0" applyNumberFormat="1" applyFont="1" applyFill="1" applyBorder="1" applyAlignment="1">
      <alignment horizontal="right" vertical="top"/>
    </xf>
    <xf numFmtId="167" fontId="20" fillId="45" borderId="16" xfId="0" applyNumberFormat="1" applyFont="1" applyFill="1" applyBorder="1" applyAlignment="1">
      <alignment horizontal="right" vertical="top"/>
    </xf>
    <xf numFmtId="0" fontId="20" fillId="45" borderId="13" xfId="0" applyFont="1" applyFill="1" applyBorder="1" applyAlignment="1">
      <alignment horizontal="left" vertical="top" wrapText="1"/>
    </xf>
    <xf numFmtId="0" fontId="19" fillId="44" borderId="9" xfId="0" applyFont="1" applyFill="1" applyBorder="1" applyAlignment="1">
      <alignment horizontal="left" vertical="top" wrapText="1"/>
    </xf>
    <xf numFmtId="167" fontId="20" fillId="45" borderId="8" xfId="0" applyNumberFormat="1" applyFont="1" applyFill="1" applyBorder="1" applyAlignment="1">
      <alignment horizontal="right" vertical="top"/>
    </xf>
    <xf numFmtId="167" fontId="20" fillId="45" borderId="9" xfId="0" applyNumberFormat="1" applyFont="1" applyFill="1" applyBorder="1" applyAlignment="1">
      <alignment horizontal="right" vertical="top"/>
    </xf>
    <xf numFmtId="0" fontId="19" fillId="0" borderId="8" xfId="2" applyFont="1" applyBorder="1" applyAlignment="1">
      <alignment horizontal="center" wrapText="1"/>
    </xf>
    <xf numFmtId="0" fontId="19" fillId="0" borderId="19" xfId="3" applyFont="1" applyBorder="1" applyAlignment="1">
      <alignment horizontal="center" wrapText="1"/>
    </xf>
    <xf numFmtId="0" fontId="19" fillId="0" borderId="20" xfId="4" applyFont="1" applyBorder="1" applyAlignment="1">
      <alignment horizontal="center" wrapText="1"/>
    </xf>
    <xf numFmtId="0" fontId="19" fillId="46" borderId="11" xfId="6" applyFont="1" applyFill="1" applyBorder="1" applyAlignment="1">
      <alignment horizontal="left" vertical="top" wrapText="1"/>
    </xf>
    <xf numFmtId="167" fontId="20" fillId="47" borderId="21" xfId="7" applyNumberFormat="1" applyFont="1" applyFill="1" applyBorder="1" applyAlignment="1">
      <alignment horizontal="right" vertical="top"/>
    </xf>
    <xf numFmtId="0" fontId="20" fillId="47" borderId="22" xfId="8" applyFont="1" applyFill="1" applyBorder="1" applyAlignment="1">
      <alignment horizontal="right" vertical="top"/>
    </xf>
    <xf numFmtId="168" fontId="20" fillId="47" borderId="22" xfId="9" applyNumberFormat="1" applyFont="1" applyFill="1" applyBorder="1" applyAlignment="1">
      <alignment horizontal="right" vertical="top"/>
    </xf>
    <xf numFmtId="168" fontId="20" fillId="47" borderId="23" xfId="10" applyNumberFormat="1" applyFont="1" applyFill="1" applyBorder="1" applyAlignment="1">
      <alignment horizontal="right" vertical="top"/>
    </xf>
    <xf numFmtId="0" fontId="19" fillId="46" borderId="16" xfId="12" applyFont="1" applyFill="1" applyBorder="1" applyAlignment="1">
      <alignment horizontal="left" vertical="top" wrapText="1"/>
    </xf>
    <xf numFmtId="0" fontId="20" fillId="47" borderId="17" xfId="13" applyFont="1" applyFill="1" applyBorder="1" applyAlignment="1">
      <alignment horizontal="left" vertical="top" wrapText="1"/>
    </xf>
    <xf numFmtId="168" fontId="20" fillId="47" borderId="24" xfId="14" applyNumberFormat="1" applyFont="1" applyFill="1" applyBorder="1" applyAlignment="1">
      <alignment horizontal="right" vertical="top"/>
    </xf>
    <xf numFmtId="168" fontId="20" fillId="47" borderId="25" xfId="15" applyNumberFormat="1" applyFont="1" applyFill="1" applyBorder="1" applyAlignment="1">
      <alignment horizontal="right" vertical="top"/>
    </xf>
    <xf numFmtId="0" fontId="19" fillId="46" borderId="15" xfId="17" applyFont="1" applyFill="1" applyBorder="1" applyAlignment="1">
      <alignment horizontal="left" vertical="top" wrapText="1"/>
    </xf>
    <xf numFmtId="167" fontId="20" fillId="47" borderId="26" xfId="18" applyNumberFormat="1" applyFont="1" applyFill="1" applyBorder="1" applyAlignment="1">
      <alignment horizontal="right" vertical="top"/>
    </xf>
    <xf numFmtId="167" fontId="20" fillId="47" borderId="27" xfId="19" applyNumberFormat="1" applyFont="1" applyFill="1" applyBorder="1" applyAlignment="1">
      <alignment horizontal="right" vertical="top"/>
    </xf>
    <xf numFmtId="167" fontId="20" fillId="47" borderId="28" xfId="20" applyNumberFormat="1" applyFont="1" applyFill="1" applyBorder="1" applyAlignment="1">
      <alignment horizontal="right" vertical="top"/>
    </xf>
    <xf numFmtId="0" fontId="20" fillId="47" borderId="17" xfId="21" applyFont="1" applyFill="1" applyBorder="1" applyAlignment="1">
      <alignment horizontal="right" vertical="top"/>
    </xf>
    <xf numFmtId="167" fontId="20" fillId="47" borderId="24" xfId="22" applyNumberFormat="1" applyFont="1" applyFill="1" applyBorder="1" applyAlignment="1">
      <alignment horizontal="right" vertical="top"/>
    </xf>
    <xf numFmtId="0" fontId="20" fillId="47" borderId="24" xfId="23" applyFont="1" applyFill="1" applyBorder="1" applyAlignment="1">
      <alignment horizontal="right" vertical="top"/>
    </xf>
    <xf numFmtId="168" fontId="20" fillId="47" borderId="17" xfId="24" applyNumberFormat="1" applyFont="1" applyFill="1" applyBorder="1" applyAlignment="1">
      <alignment horizontal="right" vertical="top"/>
    </xf>
    <xf numFmtId="0" fontId="20" fillId="47" borderId="24" xfId="25" applyFont="1" applyFill="1" applyBorder="1" applyAlignment="1">
      <alignment horizontal="left" vertical="top" wrapText="1"/>
    </xf>
    <xf numFmtId="167" fontId="20" fillId="47" borderId="25" xfId="27" applyNumberFormat="1" applyFont="1" applyFill="1" applyBorder="1" applyAlignment="1">
      <alignment horizontal="right" vertical="top"/>
    </xf>
    <xf numFmtId="0" fontId="20" fillId="47" borderId="25" xfId="28" applyFont="1" applyFill="1" applyBorder="1" applyAlignment="1">
      <alignment horizontal="left" vertical="top" wrapText="1"/>
    </xf>
    <xf numFmtId="0" fontId="19" fillId="46" borderId="18" xfId="30" applyFont="1" applyFill="1" applyBorder="1" applyAlignment="1">
      <alignment horizontal="left" vertical="top" wrapText="1"/>
    </xf>
    <xf numFmtId="167" fontId="20" fillId="47" borderId="29" xfId="31" applyNumberFormat="1" applyFont="1" applyFill="1" applyBorder="1" applyAlignment="1">
      <alignment horizontal="right" vertical="top"/>
    </xf>
    <xf numFmtId="167" fontId="20" fillId="47" borderId="30" xfId="32" applyNumberFormat="1" applyFont="1" applyFill="1" applyBorder="1" applyAlignment="1">
      <alignment horizontal="right" vertical="top"/>
    </xf>
    <xf numFmtId="167" fontId="20" fillId="47" borderId="31" xfId="33" applyNumberFormat="1" applyFont="1" applyFill="1" applyBorder="1" applyAlignment="1">
      <alignment horizontal="right" vertical="top"/>
    </xf>
    <xf numFmtId="0" fontId="19" fillId="0" borderId="8" xfId="38" applyFont="1" applyBorder="1" applyAlignment="1">
      <alignment horizontal="center" wrapText="1"/>
    </xf>
    <xf numFmtId="0" fontId="19" fillId="0" borderId="19" xfId="39" applyFont="1" applyBorder="1" applyAlignment="1">
      <alignment horizontal="center" wrapText="1"/>
    </xf>
    <xf numFmtId="0" fontId="19" fillId="0" borderId="20" xfId="40" applyFont="1" applyBorder="1" applyAlignment="1">
      <alignment horizontal="center" wrapText="1"/>
    </xf>
    <xf numFmtId="0" fontId="19" fillId="46" borderId="11" xfId="42" applyFont="1" applyFill="1" applyBorder="1" applyAlignment="1">
      <alignment horizontal="left" vertical="top" wrapText="1"/>
    </xf>
    <xf numFmtId="167" fontId="20" fillId="47" borderId="21" xfId="43" applyNumberFormat="1" applyFont="1" applyFill="1" applyBorder="1" applyAlignment="1">
      <alignment horizontal="right" vertical="top"/>
    </xf>
    <xf numFmtId="0" fontId="20" fillId="47" borderId="22" xfId="44" applyFont="1" applyFill="1" applyBorder="1" applyAlignment="1">
      <alignment horizontal="right" vertical="top"/>
    </xf>
    <xf numFmtId="168" fontId="20" fillId="47" borderId="22" xfId="45" applyNumberFormat="1" applyFont="1" applyFill="1" applyBorder="1" applyAlignment="1">
      <alignment horizontal="right" vertical="top"/>
    </xf>
    <xf numFmtId="0" fontId="20" fillId="47" borderId="23" xfId="46" applyFont="1" applyFill="1" applyBorder="1" applyAlignment="1">
      <alignment horizontal="right" vertical="top"/>
    </xf>
    <xf numFmtId="0" fontId="19" fillId="46" borderId="16" xfId="48" applyFont="1" applyFill="1" applyBorder="1" applyAlignment="1">
      <alignment horizontal="left" vertical="top" wrapText="1"/>
    </xf>
    <xf numFmtId="0" fontId="20" fillId="47" borderId="17" xfId="49" applyFont="1" applyFill="1" applyBorder="1" applyAlignment="1">
      <alignment horizontal="left" vertical="top" wrapText="1"/>
    </xf>
    <xf numFmtId="168" fontId="20" fillId="47" borderId="24" xfId="50" applyNumberFormat="1" applyFont="1" applyFill="1" applyBorder="1" applyAlignment="1">
      <alignment horizontal="right" vertical="top"/>
    </xf>
    <xf numFmtId="168" fontId="20" fillId="47" borderId="25" xfId="51" applyNumberFormat="1" applyFont="1" applyFill="1" applyBorder="1" applyAlignment="1">
      <alignment horizontal="right" vertical="top"/>
    </xf>
    <xf numFmtId="0" fontId="19" fillId="46" borderId="15" xfId="53" applyFont="1" applyFill="1" applyBorder="1" applyAlignment="1">
      <alignment horizontal="left" vertical="top" wrapText="1"/>
    </xf>
    <xf numFmtId="167" fontId="20" fillId="47" borderId="26" xfId="54" applyNumberFormat="1" applyFont="1" applyFill="1" applyBorder="1" applyAlignment="1">
      <alignment horizontal="right" vertical="top"/>
    </xf>
    <xf numFmtId="167" fontId="20" fillId="47" borderId="27" xfId="55" applyNumberFormat="1" applyFont="1" applyFill="1" applyBorder="1" applyAlignment="1">
      <alignment horizontal="right" vertical="top"/>
    </xf>
    <xf numFmtId="167" fontId="20" fillId="47" borderId="28" xfId="56" applyNumberFormat="1" applyFont="1" applyFill="1" applyBorder="1" applyAlignment="1">
      <alignment horizontal="right" vertical="top"/>
    </xf>
    <xf numFmtId="0" fontId="20" fillId="47" borderId="17" xfId="57" applyFont="1" applyFill="1" applyBorder="1" applyAlignment="1">
      <alignment horizontal="right" vertical="top"/>
    </xf>
    <xf numFmtId="167" fontId="20" fillId="47" borderId="24" xfId="58" applyNumberFormat="1" applyFont="1" applyFill="1" applyBorder="1" applyAlignment="1">
      <alignment horizontal="right" vertical="top"/>
    </xf>
    <xf numFmtId="0" fontId="20" fillId="47" borderId="24" xfId="59" applyFont="1" applyFill="1" applyBorder="1" applyAlignment="1">
      <alignment horizontal="right" vertical="top"/>
    </xf>
    <xf numFmtId="0" fontId="20" fillId="47" borderId="25" xfId="60" applyFont="1" applyFill="1" applyBorder="1" applyAlignment="1">
      <alignment horizontal="right" vertical="top"/>
    </xf>
    <xf numFmtId="168" fontId="20" fillId="47" borderId="17" xfId="61" applyNumberFormat="1" applyFont="1" applyFill="1" applyBorder="1" applyAlignment="1">
      <alignment horizontal="right" vertical="top"/>
    </xf>
    <xf numFmtId="0" fontId="20" fillId="47" borderId="24" xfId="62" applyFont="1" applyFill="1" applyBorder="1" applyAlignment="1">
      <alignment horizontal="left" vertical="top" wrapText="1"/>
    </xf>
    <xf numFmtId="167" fontId="20" fillId="47" borderId="25" xfId="63" applyNumberFormat="1" applyFont="1" applyFill="1" applyBorder="1" applyAlignment="1">
      <alignment horizontal="right" vertical="top"/>
    </xf>
    <xf numFmtId="0" fontId="20" fillId="47" borderId="25" xfId="64" applyFont="1" applyFill="1" applyBorder="1" applyAlignment="1">
      <alignment horizontal="left" vertical="top" wrapText="1"/>
    </xf>
    <xf numFmtId="0" fontId="19" fillId="46" borderId="18" xfId="66" applyFont="1" applyFill="1" applyBorder="1" applyAlignment="1">
      <alignment horizontal="left" vertical="top" wrapText="1"/>
    </xf>
    <xf numFmtId="167" fontId="20" fillId="47" borderId="29" xfId="67" applyNumberFormat="1" applyFont="1" applyFill="1" applyBorder="1" applyAlignment="1">
      <alignment horizontal="right" vertical="top"/>
    </xf>
    <xf numFmtId="167" fontId="20" fillId="47" borderId="30" xfId="68" applyNumberFormat="1" applyFont="1" applyFill="1" applyBorder="1" applyAlignment="1">
      <alignment horizontal="right" vertical="top"/>
    </xf>
    <xf numFmtId="167" fontId="20" fillId="47" borderId="31" xfId="69" applyNumberFormat="1" applyFont="1" applyFill="1" applyBorder="1" applyAlignment="1">
      <alignment horizontal="right" vertical="top"/>
    </xf>
    <xf numFmtId="0" fontId="19" fillId="0" borderId="8" xfId="74" applyFont="1" applyBorder="1" applyAlignment="1">
      <alignment horizontal="center" wrapText="1"/>
    </xf>
    <xf numFmtId="0" fontId="19" fillId="0" borderId="19" xfId="75" applyFont="1" applyBorder="1" applyAlignment="1">
      <alignment horizontal="center" wrapText="1"/>
    </xf>
    <xf numFmtId="0" fontId="19" fillId="0" borderId="20" xfId="76" applyFont="1" applyBorder="1" applyAlignment="1">
      <alignment horizontal="center" wrapText="1"/>
    </xf>
    <xf numFmtId="0" fontId="19" fillId="46" borderId="11" xfId="78" applyFont="1" applyFill="1" applyBorder="1" applyAlignment="1">
      <alignment horizontal="left" vertical="top" wrapText="1"/>
    </xf>
    <xf numFmtId="167" fontId="20" fillId="47" borderId="21" xfId="79" applyNumberFormat="1" applyFont="1" applyFill="1" applyBorder="1" applyAlignment="1">
      <alignment horizontal="right" vertical="top"/>
    </xf>
    <xf numFmtId="0" fontId="20" fillId="47" borderId="22" xfId="80" applyFont="1" applyFill="1" applyBorder="1" applyAlignment="1">
      <alignment horizontal="right" vertical="top"/>
    </xf>
    <xf numFmtId="168" fontId="20" fillId="47" borderId="22" xfId="81" applyNumberFormat="1" applyFont="1" applyFill="1" applyBorder="1" applyAlignment="1">
      <alignment horizontal="right" vertical="top"/>
    </xf>
    <xf numFmtId="0" fontId="20" fillId="47" borderId="23" xfId="82" applyFont="1" applyFill="1" applyBorder="1" applyAlignment="1">
      <alignment horizontal="right" vertical="top"/>
    </xf>
    <xf numFmtId="0" fontId="19" fillId="46" borderId="16" xfId="84" applyFont="1" applyFill="1" applyBorder="1" applyAlignment="1">
      <alignment horizontal="left" vertical="top" wrapText="1"/>
    </xf>
    <xf numFmtId="0" fontId="20" fillId="47" borderId="17" xfId="85" applyFont="1" applyFill="1" applyBorder="1" applyAlignment="1">
      <alignment horizontal="left" vertical="top" wrapText="1"/>
    </xf>
    <xf numFmtId="168" fontId="20" fillId="47" borderId="24" xfId="86" applyNumberFormat="1" applyFont="1" applyFill="1" applyBorder="1" applyAlignment="1">
      <alignment horizontal="right" vertical="top"/>
    </xf>
    <xf numFmtId="168" fontId="20" fillId="47" borderId="25" xfId="87" applyNumberFormat="1" applyFont="1" applyFill="1" applyBorder="1" applyAlignment="1">
      <alignment horizontal="right" vertical="top"/>
    </xf>
    <xf numFmtId="0" fontId="19" fillId="46" borderId="15" xfId="89" applyFont="1" applyFill="1" applyBorder="1" applyAlignment="1">
      <alignment horizontal="left" vertical="top" wrapText="1"/>
    </xf>
    <xf numFmtId="167" fontId="20" fillId="47" borderId="26" xfId="90" applyNumberFormat="1" applyFont="1" applyFill="1" applyBorder="1" applyAlignment="1">
      <alignment horizontal="right" vertical="top"/>
    </xf>
    <xf numFmtId="167" fontId="20" fillId="47" borderId="27" xfId="91" applyNumberFormat="1" applyFont="1" applyFill="1" applyBorder="1" applyAlignment="1">
      <alignment horizontal="right" vertical="top"/>
    </xf>
    <xf numFmtId="167" fontId="20" fillId="47" borderId="28" xfId="92" applyNumberFormat="1" applyFont="1" applyFill="1" applyBorder="1" applyAlignment="1">
      <alignment horizontal="right" vertical="top"/>
    </xf>
    <xf numFmtId="0" fontId="20" fillId="47" borderId="17" xfId="93" applyFont="1" applyFill="1" applyBorder="1" applyAlignment="1">
      <alignment horizontal="right" vertical="top"/>
    </xf>
    <xf numFmtId="167" fontId="20" fillId="47" borderId="24" xfId="94" applyNumberFormat="1" applyFont="1" applyFill="1" applyBorder="1" applyAlignment="1">
      <alignment horizontal="right" vertical="top"/>
    </xf>
    <xf numFmtId="0" fontId="20" fillId="47" borderId="24" xfId="95" applyFont="1" applyFill="1" applyBorder="1" applyAlignment="1">
      <alignment horizontal="right" vertical="top"/>
    </xf>
    <xf numFmtId="0" fontId="20" fillId="47" borderId="25" xfId="96" applyFont="1" applyFill="1" applyBorder="1" applyAlignment="1">
      <alignment horizontal="right" vertical="top"/>
    </xf>
    <xf numFmtId="168" fontId="20" fillId="47" borderId="17" xfId="97" applyNumberFormat="1" applyFont="1" applyFill="1" applyBorder="1" applyAlignment="1">
      <alignment horizontal="right" vertical="top"/>
    </xf>
    <xf numFmtId="0" fontId="20" fillId="47" borderId="24" xfId="98" applyFont="1" applyFill="1" applyBorder="1" applyAlignment="1">
      <alignment horizontal="left" vertical="top" wrapText="1"/>
    </xf>
    <xf numFmtId="167" fontId="20" fillId="47" borderId="25" xfId="99" applyNumberFormat="1" applyFont="1" applyFill="1" applyBorder="1" applyAlignment="1">
      <alignment horizontal="right" vertical="top"/>
    </xf>
    <xf numFmtId="0" fontId="20" fillId="47" borderId="25" xfId="100" applyFont="1" applyFill="1" applyBorder="1" applyAlignment="1">
      <alignment horizontal="left" vertical="top" wrapText="1"/>
    </xf>
    <xf numFmtId="0" fontId="19" fillId="46" borderId="18" xfId="102" applyFont="1" applyFill="1" applyBorder="1" applyAlignment="1">
      <alignment horizontal="left" vertical="top" wrapText="1"/>
    </xf>
    <xf numFmtId="167" fontId="20" fillId="47" borderId="29" xfId="103" applyNumberFormat="1" applyFont="1" applyFill="1" applyBorder="1" applyAlignment="1">
      <alignment horizontal="right" vertical="top"/>
    </xf>
    <xf numFmtId="167" fontId="20" fillId="47" borderId="30" xfId="104" applyNumberFormat="1" applyFont="1" applyFill="1" applyBorder="1" applyAlignment="1">
      <alignment horizontal="right" vertical="top"/>
    </xf>
    <xf numFmtId="167" fontId="20" fillId="47" borderId="31" xfId="105" applyNumberFormat="1" applyFont="1" applyFill="1" applyBorder="1" applyAlignment="1">
      <alignment horizontal="right" vertical="top"/>
    </xf>
    <xf numFmtId="0" fontId="20" fillId="0" borderId="22" xfId="80" applyFont="1" applyBorder="1" applyAlignment="1">
      <alignment horizontal="right" vertical="top"/>
    </xf>
    <xf numFmtId="0" fontId="21" fillId="48" borderId="12" xfId="0" applyFont="1" applyFill="1" applyBorder="1" applyAlignment="1">
      <alignment horizontal="right" vertical="top"/>
    </xf>
    <xf numFmtId="0" fontId="21" fillId="49" borderId="12" xfId="0" applyFont="1" applyFill="1" applyBorder="1" applyAlignment="1">
      <alignment horizontal="right" vertical="top"/>
    </xf>
    <xf numFmtId="0" fontId="21" fillId="50" borderId="12" xfId="0" applyFont="1" applyFill="1" applyBorder="1" applyAlignment="1">
      <alignment horizontal="right" vertical="top"/>
    </xf>
    <xf numFmtId="0" fontId="21" fillId="48" borderId="13" xfId="0" applyFont="1" applyFill="1" applyBorder="1" applyAlignment="1">
      <alignment horizontal="right" vertical="top"/>
    </xf>
    <xf numFmtId="0" fontId="21" fillId="48" borderId="17" xfId="0" applyFont="1" applyFill="1" applyBorder="1" applyAlignment="1">
      <alignment horizontal="right" vertical="top"/>
    </xf>
    <xf numFmtId="0" fontId="21" fillId="50" borderId="17" xfId="0" applyFont="1" applyFill="1" applyBorder="1" applyAlignment="1">
      <alignment horizontal="right" vertical="top"/>
    </xf>
    <xf numFmtId="0" fontId="21" fillId="49" borderId="17" xfId="0" applyFont="1" applyFill="1" applyBorder="1" applyAlignment="1">
      <alignment horizontal="right" vertical="top"/>
    </xf>
    <xf numFmtId="0" fontId="21" fillId="49" borderId="16" xfId="0" applyFont="1" applyFill="1" applyBorder="1" applyAlignment="1">
      <alignment horizontal="right" vertical="top"/>
    </xf>
    <xf numFmtId="0" fontId="21" fillId="50" borderId="16" xfId="0" applyFont="1" applyFill="1" applyBorder="1" applyAlignment="1">
      <alignment horizontal="right" vertical="top"/>
    </xf>
    <xf numFmtId="0" fontId="21" fillId="48" borderId="16" xfId="0" applyFont="1" applyFill="1" applyBorder="1" applyAlignment="1">
      <alignment horizontal="right" vertical="top"/>
    </xf>
    <xf numFmtId="168" fontId="20" fillId="49" borderId="17" xfId="0" applyNumberFormat="1" applyFont="1" applyFill="1" applyBorder="1" applyAlignment="1">
      <alignment horizontal="right" vertical="top"/>
    </xf>
    <xf numFmtId="0" fontId="21" fillId="0" borderId="17" xfId="0" applyFont="1" applyBorder="1" applyAlignment="1">
      <alignment horizontal="right" vertical="top"/>
    </xf>
    <xf numFmtId="167" fontId="20" fillId="48" borderId="0" xfId="0" applyNumberFormat="1" applyFont="1" applyFill="1" applyAlignment="1">
      <alignment horizontal="right" vertical="top"/>
    </xf>
    <xf numFmtId="0" fontId="20" fillId="42" borderId="22" xfId="8" applyFont="1" applyFill="1" applyBorder="1" applyAlignment="1">
      <alignment horizontal="right" vertical="top"/>
    </xf>
    <xf numFmtId="0" fontId="20" fillId="23" borderId="22" xfId="8" applyFont="1" applyFill="1" applyBorder="1" applyAlignment="1">
      <alignment horizontal="right" vertical="top"/>
    </xf>
    <xf numFmtId="0" fontId="20" fillId="12" borderId="22" xfId="8" applyFont="1" applyFill="1" applyBorder="1" applyAlignment="1">
      <alignment horizontal="right" vertical="top"/>
    </xf>
    <xf numFmtId="0" fontId="20" fillId="23" borderId="24" xfId="23" applyFont="1" applyFill="1" applyBorder="1" applyAlignment="1">
      <alignment horizontal="right" vertical="top"/>
    </xf>
    <xf numFmtId="0" fontId="20" fillId="42" borderId="24" xfId="23" applyFont="1" applyFill="1" applyBorder="1" applyAlignment="1">
      <alignment horizontal="right" vertical="top"/>
    </xf>
    <xf numFmtId="0" fontId="20" fillId="12" borderId="24" xfId="23" applyFont="1" applyFill="1" applyBorder="1" applyAlignment="1">
      <alignment horizontal="right" vertical="top"/>
    </xf>
    <xf numFmtId="0" fontId="20" fillId="12" borderId="25" xfId="26" applyFont="1" applyFill="1" applyBorder="1" applyAlignment="1">
      <alignment horizontal="right" vertical="top"/>
    </xf>
    <xf numFmtId="0" fontId="20" fillId="42" borderId="25" xfId="26" applyFont="1" applyFill="1" applyBorder="1" applyAlignment="1">
      <alignment horizontal="right" vertical="top"/>
    </xf>
    <xf numFmtId="0" fontId="20" fillId="23" borderId="25" xfId="26" applyFont="1" applyFill="1" applyBorder="1" applyAlignment="1">
      <alignment horizontal="right" vertical="top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6" fillId="0" borderId="0" xfId="1" applyFont="1" applyAlignment="1">
      <alignment horizontal="center"/>
    </xf>
    <xf numFmtId="0" fontId="6" fillId="26" borderId="0" xfId="1" applyFont="1" applyFill="1" applyAlignment="1">
      <alignment horizontal="center"/>
    </xf>
    <xf numFmtId="0" fontId="6" fillId="28" borderId="0" xfId="1" applyFont="1" applyFill="1" applyAlignment="1">
      <alignment horizontal="center"/>
    </xf>
    <xf numFmtId="0" fontId="6" fillId="27" borderId="0" xfId="1" applyFont="1" applyFill="1" applyAlignment="1">
      <alignment horizontal="center"/>
    </xf>
    <xf numFmtId="0" fontId="6" fillId="13" borderId="0" xfId="1" applyFont="1" applyFill="1" applyAlignment="1">
      <alignment horizontal="center"/>
    </xf>
    <xf numFmtId="0" fontId="6" fillId="4" borderId="0" xfId="1" applyFont="1" applyFill="1" applyAlignment="1">
      <alignment horizontal="center"/>
    </xf>
    <xf numFmtId="0" fontId="6" fillId="25" borderId="0" xfId="1" applyFont="1" applyFill="1" applyAlignment="1">
      <alignment horizontal="center"/>
    </xf>
    <xf numFmtId="0" fontId="1" fillId="0" borderId="0" xfId="1" applyFont="1" applyAlignment="1">
      <alignment horizontal="center" vertical="center"/>
    </xf>
    <xf numFmtId="0" fontId="19" fillId="44" borderId="15" xfId="0" applyFont="1" applyFill="1" applyBorder="1" applyAlignment="1">
      <alignment horizontal="left" vertical="top" wrapText="1"/>
    </xf>
    <xf numFmtId="0" fontId="19" fillId="44" borderId="0" xfId="0" applyFont="1" applyFill="1" applyAlignment="1">
      <alignment horizontal="left" vertical="top" wrapText="1"/>
    </xf>
    <xf numFmtId="0" fontId="19" fillId="44" borderId="13" xfId="0" applyFont="1" applyFill="1" applyBorder="1" applyAlignment="1">
      <alignment horizontal="left" vertical="top" wrapText="1"/>
    </xf>
    <xf numFmtId="0" fontId="19" fillId="44" borderId="9" xfId="0" applyFont="1" applyFill="1" applyBorder="1" applyAlignment="1">
      <alignment horizontal="left" vertical="top" wrapText="1"/>
    </xf>
    <xf numFmtId="0" fontId="20" fillId="0" borderId="10" xfId="0" applyFont="1" applyBorder="1" applyAlignment="1">
      <alignment horizontal="left" vertical="top" wrapText="1"/>
    </xf>
    <xf numFmtId="0" fontId="20" fillId="0" borderId="0" xfId="0" applyFont="1" applyAlignment="1">
      <alignment horizontal="left" vertical="top" wrapText="1"/>
    </xf>
    <xf numFmtId="0" fontId="19" fillId="44" borderId="10" xfId="0" applyFont="1" applyFill="1" applyBorder="1" applyAlignment="1">
      <alignment horizontal="left" vertical="top" wrapText="1"/>
    </xf>
    <xf numFmtId="0" fontId="19" fillId="46" borderId="15" xfId="16" applyFont="1" applyFill="1" applyBorder="1" applyAlignment="1">
      <alignment horizontal="left" vertical="top" wrapText="1"/>
    </xf>
    <xf numFmtId="0" fontId="19" fillId="46" borderId="16" xfId="11" applyFont="1" applyFill="1" applyBorder="1" applyAlignment="1">
      <alignment horizontal="left" vertical="top" wrapText="1"/>
    </xf>
    <xf numFmtId="0" fontId="19" fillId="46" borderId="18" xfId="29" applyFont="1" applyFill="1" applyBorder="1" applyAlignment="1">
      <alignment horizontal="left" vertical="top" wrapText="1"/>
    </xf>
    <xf numFmtId="0" fontId="20" fillId="0" borderId="0" xfId="34" applyFont="1" applyAlignment="1">
      <alignment horizontal="left" vertical="top" wrapText="1"/>
    </xf>
    <xf numFmtId="0" fontId="20" fillId="0" borderId="0" xfId="35" applyFont="1" applyAlignment="1">
      <alignment horizontal="left" vertical="top" wrapText="1"/>
    </xf>
    <xf numFmtId="0" fontId="20" fillId="0" borderId="0" xfId="36" applyFont="1" applyAlignment="1">
      <alignment horizontal="left" vertical="top" wrapText="1"/>
    </xf>
    <xf numFmtId="0" fontId="20" fillId="0" borderId="0" xfId="37" applyFont="1" applyAlignment="1">
      <alignment horizontal="left" vertical="top" wrapText="1"/>
    </xf>
    <xf numFmtId="0" fontId="19" fillId="46" borderId="10" xfId="5" applyFont="1" applyFill="1" applyBorder="1" applyAlignment="1">
      <alignment horizontal="left" vertical="top" wrapText="1"/>
    </xf>
    <xf numFmtId="0" fontId="20" fillId="0" borderId="0" xfId="70" applyFont="1" applyAlignment="1">
      <alignment horizontal="left" vertical="top" wrapText="1"/>
    </xf>
    <xf numFmtId="0" fontId="20" fillId="0" borderId="0" xfId="72" applyFont="1" applyAlignment="1">
      <alignment horizontal="left" vertical="top" wrapText="1"/>
    </xf>
    <xf numFmtId="0" fontId="20" fillId="0" borderId="0" xfId="73" applyFont="1" applyAlignment="1">
      <alignment horizontal="left" vertical="top" wrapText="1"/>
    </xf>
    <xf numFmtId="0" fontId="19" fillId="46" borderId="15" xfId="52" applyFont="1" applyFill="1" applyBorder="1" applyAlignment="1">
      <alignment horizontal="left" vertical="top" wrapText="1"/>
    </xf>
    <xf numFmtId="0" fontId="19" fillId="46" borderId="16" xfId="47" applyFont="1" applyFill="1" applyBorder="1" applyAlignment="1">
      <alignment horizontal="left" vertical="top" wrapText="1"/>
    </xf>
    <xf numFmtId="0" fontId="19" fillId="46" borderId="18" xfId="65" applyFont="1" applyFill="1" applyBorder="1" applyAlignment="1">
      <alignment horizontal="left" vertical="top" wrapText="1"/>
    </xf>
    <xf numFmtId="0" fontId="20" fillId="0" borderId="0" xfId="71" applyFont="1" applyAlignment="1">
      <alignment horizontal="left" vertical="top" wrapText="1"/>
    </xf>
    <xf numFmtId="0" fontId="19" fillId="46" borderId="10" xfId="41" applyFont="1" applyFill="1" applyBorder="1" applyAlignment="1">
      <alignment horizontal="left" vertical="top" wrapText="1"/>
    </xf>
    <xf numFmtId="0" fontId="19" fillId="46" borderId="15" xfId="88" applyFont="1" applyFill="1" applyBorder="1" applyAlignment="1">
      <alignment horizontal="left" vertical="top" wrapText="1"/>
    </xf>
    <xf numFmtId="0" fontId="19" fillId="46" borderId="16" xfId="83" applyFont="1" applyFill="1" applyBorder="1" applyAlignment="1">
      <alignment horizontal="left" vertical="top" wrapText="1"/>
    </xf>
    <xf numFmtId="0" fontId="19" fillId="46" borderId="18" xfId="101" applyFont="1" applyFill="1" applyBorder="1" applyAlignment="1">
      <alignment horizontal="left" vertical="top" wrapText="1"/>
    </xf>
    <xf numFmtId="0" fontId="20" fillId="0" borderId="0" xfId="106" applyFont="1" applyAlignment="1">
      <alignment horizontal="left" vertical="top" wrapText="1"/>
    </xf>
    <xf numFmtId="0" fontId="20" fillId="0" borderId="0" xfId="107" applyFont="1" applyAlignment="1">
      <alignment horizontal="left" vertical="top" wrapText="1"/>
    </xf>
    <xf numFmtId="0" fontId="20" fillId="0" borderId="0" xfId="108" applyFont="1" applyAlignment="1">
      <alignment horizontal="left" vertical="top" wrapText="1"/>
    </xf>
    <xf numFmtId="0" fontId="20" fillId="0" borderId="0" xfId="109" applyFont="1" applyAlignment="1">
      <alignment horizontal="left" vertical="top" wrapText="1"/>
    </xf>
    <xf numFmtId="0" fontId="19" fillId="46" borderId="10" xfId="77" applyFont="1" applyFill="1" applyBorder="1" applyAlignment="1">
      <alignment horizontal="left" vertical="top" wrapText="1"/>
    </xf>
  </cellXfs>
  <cellStyles count="110">
    <cellStyle name="Normal" xfId="0" builtinId="0"/>
    <cellStyle name="Normal 2" xfId="1" xr:uid="{3666B8E6-6494-E14B-8079-B2191B986394}"/>
    <cellStyle name="style1689851094510" xfId="2" xr:uid="{E701C7E5-0668-2546-91CA-03A77D8B5961}"/>
    <cellStyle name="style1689851094542" xfId="3" xr:uid="{375655E6-2AF3-D844-9AF6-626B04F386D1}"/>
    <cellStyle name="style1689851094571" xfId="4" xr:uid="{B9C9F284-8B4D-004E-ADA4-9EBBAAC92E9B}"/>
    <cellStyle name="style1689851094648" xfId="11" xr:uid="{0C8E1031-028B-6044-B136-41B61B9560A7}"/>
    <cellStyle name="style1689851094674" xfId="16" xr:uid="{BB55CAD2-276D-7E4A-AEAA-6B8AEE3E53D0}"/>
    <cellStyle name="style1689851094698" xfId="5" xr:uid="{34DCA8CB-4781-AA43-9542-86238A60F50B}"/>
    <cellStyle name="style1689851094732" xfId="6" xr:uid="{D62C5815-222B-AE45-9B47-7042C6BA2F75}"/>
    <cellStyle name="style1689851094761" xfId="12" xr:uid="{3DDEA3B6-364C-4A4C-B9C8-20F40094268A}"/>
    <cellStyle name="style1689851094785" xfId="17" xr:uid="{BEAB6790-CF7B-A24C-9979-C24E72A6E34B}"/>
    <cellStyle name="style1689851094841" xfId="29" xr:uid="{8B8EF27E-D680-3D4D-8912-7D69785567DA}"/>
    <cellStyle name="style1689851094865" xfId="30" xr:uid="{FBC02A02-CB4C-D140-9FB5-13BCC3A312A7}"/>
    <cellStyle name="style1689851094893" xfId="7" xr:uid="{B2188BB5-E4D3-7E4F-A385-4E40DE03BA68}"/>
    <cellStyle name="style1689851094922" xfId="8" xr:uid="{DA64DA90-1A16-5443-8D80-49A48CC46009}"/>
    <cellStyle name="style1689851094943" xfId="9" xr:uid="{F4E29ABF-4E61-9F47-B3E9-0C79CDF1CB07}"/>
    <cellStyle name="style1689851094960" xfId="10" xr:uid="{A6F0E5B2-7050-784F-B9A8-A20FD895989D}"/>
    <cellStyle name="style1689851094986" xfId="13" xr:uid="{D29FBC60-DF28-C542-97CC-E06B171D7F0C}"/>
    <cellStyle name="style1689851095008" xfId="14" xr:uid="{D20FF250-0966-094F-AF73-9A731D13F2A5}"/>
    <cellStyle name="style1689851095030" xfId="15" xr:uid="{52036051-6AA4-EB48-8EF4-E3EFD2E6E657}"/>
    <cellStyle name="style1689851095055" xfId="18" xr:uid="{23EE3A74-F838-D648-AAFD-7C642F59FAAA}"/>
    <cellStyle name="style1689851095077" xfId="19" xr:uid="{FB56E87A-5961-F64B-A16B-2FE365C5C286}"/>
    <cellStyle name="style1689851095100" xfId="20" xr:uid="{C296A6E5-8ECA-834F-8407-556C5765027A}"/>
    <cellStyle name="style1689851095124" xfId="21" xr:uid="{02C6E31D-27AE-384E-901C-33C9119682B8}"/>
    <cellStyle name="style1689851095141" xfId="22" xr:uid="{31FF66DB-529C-B447-A8AF-B8431E66F623}"/>
    <cellStyle name="style1689851095157" xfId="23" xr:uid="{0AE90AA5-2831-C34A-A941-795B264C0156}"/>
    <cellStyle name="style1689851095181" xfId="24" xr:uid="{9E0648FE-D40F-3541-8343-75C10C8EB105}"/>
    <cellStyle name="style1689851095199" xfId="25" xr:uid="{7D991CBC-F5B0-464A-A1E0-2B4A1AC6D3B1}"/>
    <cellStyle name="style1689851095220" xfId="26" xr:uid="{22C6A975-681D-5144-AB4F-A7A82A62BAEB}"/>
    <cellStyle name="style1689851095466" xfId="27" xr:uid="{F2DB60FA-BBF7-D047-815D-23F4E93BBC57}"/>
    <cellStyle name="style1689851095485" xfId="28" xr:uid="{CF50E2A6-00D9-994F-BC16-5BA7AC1B30A6}"/>
    <cellStyle name="style1689851095504" xfId="31" xr:uid="{22A189C2-C437-6945-AFAE-7D416DC58A54}"/>
    <cellStyle name="style1689851095525" xfId="32" xr:uid="{C97B5A24-C4C3-DB4B-A303-A1672F150363}"/>
    <cellStyle name="style1689851095549" xfId="33" xr:uid="{A586C092-302F-B147-8E4A-EC0F5016A35E}"/>
    <cellStyle name="style1689851095595" xfId="34" xr:uid="{1FB6BF6D-4B45-184C-B000-E0DB264E1C6F}"/>
    <cellStyle name="style1689851095611" xfId="35" xr:uid="{4FD4D7C5-4A7D-814B-8647-A38C958BCF63}"/>
    <cellStyle name="style1689851095654" xfId="36" xr:uid="{610CA928-484B-DF4C-9ED8-A3E2064ACC65}"/>
    <cellStyle name="style1689851095674" xfId="37" xr:uid="{396E0419-355A-4C49-ADE4-8C3E25AB49DA}"/>
    <cellStyle name="style1689851358165" xfId="47" xr:uid="{63774421-E738-C449-827F-87A8AA2D1B32}"/>
    <cellStyle name="style1689851358189" xfId="48" xr:uid="{AD95E228-3AED-E14D-8012-096BE934A4CD}"/>
    <cellStyle name="style1689851358212" xfId="65" xr:uid="{884B8821-3502-434E-B825-BCD81D78C568}"/>
    <cellStyle name="style1689851358236" xfId="66" xr:uid="{700955D1-EBB3-2A46-9A6D-06D796BEC7BE}"/>
    <cellStyle name="style1689851358429" xfId="38" xr:uid="{8A0B77F6-09DD-E84D-AD80-746F8A4376DC}"/>
    <cellStyle name="style1689851358457" xfId="39" xr:uid="{545FFA16-7594-BD4B-8E8A-67BAD55BE2D1}"/>
    <cellStyle name="style1689851358481" xfId="40" xr:uid="{E63AD776-D9E8-2D48-B2E4-6DA5FE1C0DD6}"/>
    <cellStyle name="style1689851358527" xfId="52" xr:uid="{B141C80B-6639-0940-9E15-3794B68099C1}"/>
    <cellStyle name="style1689851358552" xfId="41" xr:uid="{C27EDA55-641D-CC40-855C-AC78057C618C}"/>
    <cellStyle name="style1689851358576" xfId="42" xr:uid="{A59A864E-B2DD-7C4D-8E25-18041211C42C}"/>
    <cellStyle name="style1689851358600" xfId="53" xr:uid="{3D59DC67-89F9-0F40-BA58-6D97F396E883}"/>
    <cellStyle name="style1689851358653" xfId="43" xr:uid="{0370AD40-87FA-C04E-8ACD-9FE7B98D7FE6}"/>
    <cellStyle name="style1689851358682" xfId="44" xr:uid="{0203EE16-83B6-9A4F-990F-9D91D9E48521}"/>
    <cellStyle name="style1689851358704" xfId="45" xr:uid="{458BF991-942A-E64D-A3D2-1E6BE66B8501}"/>
    <cellStyle name="style1689851358722" xfId="46" xr:uid="{32F54B12-F92C-0843-9BFF-DAE7F370D356}"/>
    <cellStyle name="style1689851358746" xfId="49" xr:uid="{591F3142-F380-F642-85C3-65A7EA46A0F3}"/>
    <cellStyle name="style1689851358772" xfId="50" xr:uid="{432DFD5E-F19A-324B-B90C-D11DAEF9B29C}"/>
    <cellStyle name="style1689851358797" xfId="51" xr:uid="{9F38D9F3-9CB6-8347-B659-A841A08FEE34}"/>
    <cellStyle name="style1689851358824" xfId="54" xr:uid="{6D71F87A-7303-EF4E-AC73-5906207E410D}"/>
    <cellStyle name="style1689851358846" xfId="55" xr:uid="{4BA7AAB3-D4BD-464B-B88B-84766F56D611}"/>
    <cellStyle name="style1689851358868" xfId="56" xr:uid="{AF8326CB-7DD1-4A4C-A0AD-730C56DACAC1}"/>
    <cellStyle name="style1689851358889" xfId="57" xr:uid="{6AB3462A-7698-404C-A59B-D0B56DE7864C}"/>
    <cellStyle name="style1689851358905" xfId="58" xr:uid="{D2E6152D-6817-C34E-B342-4C60B26A7F9C}"/>
    <cellStyle name="style1689851358920" xfId="59" xr:uid="{6014CE09-49BE-6641-9CD6-18BD9FDCC5F2}"/>
    <cellStyle name="style1689851358937" xfId="60" xr:uid="{20F35427-9044-974C-A38F-EC6F8218ACE0}"/>
    <cellStyle name="style1689851358959" xfId="61" xr:uid="{3B35FEE0-1D08-DF45-A00B-E43957D4AF0B}"/>
    <cellStyle name="style1689851358981" xfId="62" xr:uid="{78B633F8-D2B1-6E49-A68C-98F9D18BDE06}"/>
    <cellStyle name="style1689851359237" xfId="63" xr:uid="{131D07E4-A2B2-FC4C-AB11-C32054F0794C}"/>
    <cellStyle name="style1689851359255" xfId="64" xr:uid="{CA3A157B-3D4B-9B4D-BBF0-34C6D5B17736}"/>
    <cellStyle name="style1689851359273" xfId="67" xr:uid="{CBC0EC7C-CEE3-7142-B3CE-2DF59B09005F}"/>
    <cellStyle name="style1689851359300" xfId="68" xr:uid="{F1016210-3BF6-DC4D-9481-C8C743D4856A}"/>
    <cellStyle name="style1689851359330" xfId="69" xr:uid="{31661F50-4665-E449-AC1A-DA7609C4D08F}"/>
    <cellStyle name="style1689851359372" xfId="70" xr:uid="{5AF53B4F-15C7-3A45-A14A-686DC86C8966}"/>
    <cellStyle name="style1689851359401" xfId="71" xr:uid="{D926229C-7A2D-CA42-8A96-864527E1D577}"/>
    <cellStyle name="style1689851359453" xfId="72" xr:uid="{2FA8A663-D76C-8C4F-8846-62E39D1C3DE0}"/>
    <cellStyle name="style1689851359479" xfId="73" xr:uid="{6FEF74FD-B9A1-6E4F-9A1D-2E1FD9E889E1}"/>
    <cellStyle name="style1689851550318" xfId="83" xr:uid="{43EBF547-A7D3-BA43-9054-582E1E5FBB2A}"/>
    <cellStyle name="style1689851550397" xfId="84" xr:uid="{4FF5E8C1-7BD7-6141-8E43-FB48F77A9139}"/>
    <cellStyle name="style1689851550425" xfId="101" xr:uid="{9EECF487-B606-1D43-85F3-66FBC60221C6}"/>
    <cellStyle name="style1689851550452" xfId="102" xr:uid="{B92D88BD-7BF3-0149-8EF9-7CBE554CC652}"/>
    <cellStyle name="style1689851550596" xfId="74" xr:uid="{430D4EF9-5B8B-3546-8643-5B30AEE67A1A}"/>
    <cellStyle name="style1689851550619" xfId="75" xr:uid="{E3F9A542-B4F3-D34A-BB6E-22818EA6932F}"/>
    <cellStyle name="style1689851550645" xfId="76" xr:uid="{9B4ECED4-1EA5-3849-8D0C-A34BFCF10C9D}"/>
    <cellStyle name="style1689851550688" xfId="88" xr:uid="{69187748-AFBF-0846-BF3D-D84088ACE052}"/>
    <cellStyle name="style1689851550710" xfId="77" xr:uid="{E70E051D-6F4E-554D-A85D-B634F6CD24FD}"/>
    <cellStyle name="style1689851550732" xfId="78" xr:uid="{0727E251-ACC1-284E-B2F2-935DBA78033D}"/>
    <cellStyle name="style1689851550754" xfId="89" xr:uid="{FD861614-8830-8B40-B878-3A987F3B217C}"/>
    <cellStyle name="style1689851550786" xfId="79" xr:uid="{82E60370-9AE7-7F4E-8A1A-480EC78EC0C8}"/>
    <cellStyle name="style1689851550815" xfId="80" xr:uid="{B6153E56-167E-F442-83C0-ED9349097829}"/>
    <cellStyle name="style1689851550837" xfId="81" xr:uid="{7C86BA42-D094-BE40-8CD5-0FB2DB8C631B}"/>
    <cellStyle name="style1689851550856" xfId="82" xr:uid="{E5EE4453-59A6-504F-81C8-90510C45BE6B}"/>
    <cellStyle name="style1689851550877" xfId="85" xr:uid="{23CAE327-D920-1042-9DC1-5A48F6D4142D}"/>
    <cellStyle name="style1689851550898" xfId="86" xr:uid="{2E5650B2-5570-6548-BF5B-4E70B7A3EFCD}"/>
    <cellStyle name="style1689851550923" xfId="87" xr:uid="{BD78FD95-E805-0849-9676-14F3E82AB629}"/>
    <cellStyle name="style1689851550947" xfId="90" xr:uid="{42CA7257-9487-B948-AF7D-A725C2F11414}"/>
    <cellStyle name="style1689851550970" xfId="91" xr:uid="{F280570B-1258-384A-980C-D2B03533D475}"/>
    <cellStyle name="style1689851551240" xfId="92" xr:uid="{57B50A47-5CA5-1A48-962A-08AE7EDBF21C}"/>
    <cellStyle name="style1689851551294" xfId="93" xr:uid="{A944956C-7EEA-E74A-84C8-18CE183F627E}"/>
    <cellStyle name="style1689851551311" xfId="94" xr:uid="{B977AF64-2E64-5F4C-8354-55A69C006BEA}"/>
    <cellStyle name="style1689851551327" xfId="95" xr:uid="{E7DD0555-2FF2-554D-94B8-797A68443C0C}"/>
    <cellStyle name="style1689851551344" xfId="96" xr:uid="{A1B891E0-68B5-4346-B2DF-3B350E057D86}"/>
    <cellStyle name="style1689851551361" xfId="97" xr:uid="{BADA053F-2E7B-4341-9C67-4312FCE02DE5}"/>
    <cellStyle name="style1689851551376" xfId="98" xr:uid="{83481DA8-77B0-804A-8A4F-775445D7665B}"/>
    <cellStyle name="style1689851551615" xfId="99" xr:uid="{5903D706-B768-1046-9436-F659D181F4FC}"/>
    <cellStyle name="style1689851551634" xfId="100" xr:uid="{118A00F2-15B7-F04B-9FE6-2429043A23A8}"/>
    <cellStyle name="style1689851551651" xfId="103" xr:uid="{E60D6D41-2970-3B4D-9458-50893DC577CB}"/>
    <cellStyle name="style1689851551671" xfId="104" xr:uid="{6AB239D8-115F-6246-98D6-D765B4C7E9AB}"/>
    <cellStyle name="style1689851551693" xfId="105" xr:uid="{A079549A-D9E7-E74E-B1E8-84A65BE77599}"/>
    <cellStyle name="style1689851551736" xfId="106" xr:uid="{963665C8-A5C9-8642-AC29-415750AA11BC}"/>
    <cellStyle name="style1689851551752" xfId="107" xr:uid="{0BD611A7-92EB-FC42-B803-1883F6545386}"/>
    <cellStyle name="style1689851551795" xfId="108" xr:uid="{393AC44B-2DF2-BE4D-A076-7607F3728A1A}"/>
    <cellStyle name="style1689851551816" xfId="109" xr:uid="{52D29981-10D2-4E47-B22E-B62215D740E7}"/>
  </cellStyles>
  <dxfs count="67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</dxf>
    <dxf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3" tint="0.79998168889431442"/>
        </patternFill>
      </fill>
      <alignment horizontal="center" vertical="bottom" textRotation="0" wrapText="0" indent="0" justifyLastLine="0" shrinkToFit="0" readingOrder="0"/>
    </dxf>
    <dxf>
      <numFmt numFmtId="25" formatCode="hh:mm"/>
      <alignment horizontal="center" vertical="bottom" textRotation="0" wrapText="0" indent="0" justifyLastLine="0" shrinkToFit="0" readingOrder="0"/>
    </dxf>
    <dxf>
      <numFmt numFmtId="25" formatCode="hh:mm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7972"/>
      <color rgb="FFFB797A"/>
      <color rgb="FFFFC0D6"/>
      <color rgb="FFDAC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 View'!$D$2</c:f>
              <c:strCache>
                <c:ptCount val="1"/>
                <c:pt idx="0">
                  <c:v>Tues wk1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View'!$D$3:$D$292</c:f>
              <c:numCache>
                <c:formatCode>General</c:formatCode>
                <c:ptCount val="290"/>
                <c:pt idx="1">
                  <c:v>7.2</c:v>
                </c:pt>
                <c:pt idx="2">
                  <c:v>7.1</c:v>
                </c:pt>
                <c:pt idx="3">
                  <c:v>7.2</c:v>
                </c:pt>
                <c:pt idx="4">
                  <c:v>7.3</c:v>
                </c:pt>
                <c:pt idx="5">
                  <c:v>7.4</c:v>
                </c:pt>
                <c:pt idx="6">
                  <c:v>7.3</c:v>
                </c:pt>
                <c:pt idx="7">
                  <c:v>7.3</c:v>
                </c:pt>
                <c:pt idx="8">
                  <c:v>7.4</c:v>
                </c:pt>
                <c:pt idx="9">
                  <c:v>7.6</c:v>
                </c:pt>
                <c:pt idx="10">
                  <c:v>7.7</c:v>
                </c:pt>
                <c:pt idx="11">
                  <c:v>7.8</c:v>
                </c:pt>
                <c:pt idx="12">
                  <c:v>7.9</c:v>
                </c:pt>
                <c:pt idx="13">
                  <c:v>7.8</c:v>
                </c:pt>
                <c:pt idx="14">
                  <c:v>7.9</c:v>
                </c:pt>
                <c:pt idx="15">
                  <c:v>8.1</c:v>
                </c:pt>
                <c:pt idx="16">
                  <c:v>8.1999999999999993</c:v>
                </c:pt>
                <c:pt idx="17">
                  <c:v>8.3000000000000007</c:v>
                </c:pt>
                <c:pt idx="18">
                  <c:v>8.5</c:v>
                </c:pt>
                <c:pt idx="19">
                  <c:v>8.6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8.6999999999999993</c:v>
                </c:pt>
                <c:pt idx="23">
                  <c:v>8.8000000000000007</c:v>
                </c:pt>
                <c:pt idx="24">
                  <c:v>8.9</c:v>
                </c:pt>
                <c:pt idx="25">
                  <c:v>8.9</c:v>
                </c:pt>
                <c:pt idx="26">
                  <c:v>9</c:v>
                </c:pt>
                <c:pt idx="27">
                  <c:v>9.1999999999999993</c:v>
                </c:pt>
                <c:pt idx="28">
                  <c:v>9.3000000000000007</c:v>
                </c:pt>
                <c:pt idx="29">
                  <c:v>9.4</c:v>
                </c:pt>
                <c:pt idx="30">
                  <c:v>9.6</c:v>
                </c:pt>
                <c:pt idx="31">
                  <c:v>9.8000000000000007</c:v>
                </c:pt>
                <c:pt idx="32">
                  <c:v>10</c:v>
                </c:pt>
                <c:pt idx="33">
                  <c:v>10.199999999999999</c:v>
                </c:pt>
                <c:pt idx="34">
                  <c:v>10.4</c:v>
                </c:pt>
                <c:pt idx="35">
                  <c:v>10.8</c:v>
                </c:pt>
                <c:pt idx="36">
                  <c:v>11.2</c:v>
                </c:pt>
                <c:pt idx="37">
                  <c:v>11.3</c:v>
                </c:pt>
                <c:pt idx="38">
                  <c:v>11.3</c:v>
                </c:pt>
                <c:pt idx="39">
                  <c:v>11.4</c:v>
                </c:pt>
                <c:pt idx="40">
                  <c:v>11.2</c:v>
                </c:pt>
                <c:pt idx="41">
                  <c:v>10.8</c:v>
                </c:pt>
                <c:pt idx="42">
                  <c:v>10.7</c:v>
                </c:pt>
                <c:pt idx="43">
                  <c:v>10.6</c:v>
                </c:pt>
                <c:pt idx="44">
                  <c:v>10.6</c:v>
                </c:pt>
                <c:pt idx="45">
                  <c:v>10.7</c:v>
                </c:pt>
                <c:pt idx="46">
                  <c:v>10.6</c:v>
                </c:pt>
                <c:pt idx="47">
                  <c:v>10.6</c:v>
                </c:pt>
                <c:pt idx="48">
                  <c:v>10.7</c:v>
                </c:pt>
                <c:pt idx="49">
                  <c:v>10.6</c:v>
                </c:pt>
                <c:pt idx="50">
                  <c:v>10.3</c:v>
                </c:pt>
                <c:pt idx="51">
                  <c:v>10.199999999999999</c:v>
                </c:pt>
                <c:pt idx="52">
                  <c:v>10.199999999999999</c:v>
                </c:pt>
                <c:pt idx="53">
                  <c:v>10.1</c:v>
                </c:pt>
                <c:pt idx="54">
                  <c:v>9.9</c:v>
                </c:pt>
                <c:pt idx="55">
                  <c:v>9.9</c:v>
                </c:pt>
                <c:pt idx="56">
                  <c:v>9.9</c:v>
                </c:pt>
                <c:pt idx="57">
                  <c:v>9.6999999999999993</c:v>
                </c:pt>
                <c:pt idx="58">
                  <c:v>9.5</c:v>
                </c:pt>
                <c:pt idx="59">
                  <c:v>9.4</c:v>
                </c:pt>
                <c:pt idx="60">
                  <c:v>9.3000000000000007</c:v>
                </c:pt>
                <c:pt idx="61">
                  <c:v>9.1999999999999993</c:v>
                </c:pt>
                <c:pt idx="62">
                  <c:v>9</c:v>
                </c:pt>
                <c:pt idx="63">
                  <c:v>8.9</c:v>
                </c:pt>
                <c:pt idx="64">
                  <c:v>8.6999999999999993</c:v>
                </c:pt>
                <c:pt idx="65">
                  <c:v>8.6</c:v>
                </c:pt>
                <c:pt idx="66">
                  <c:v>8.5</c:v>
                </c:pt>
                <c:pt idx="103">
                  <c:v>10.9</c:v>
                </c:pt>
                <c:pt idx="104">
                  <c:v>11</c:v>
                </c:pt>
                <c:pt idx="105">
                  <c:v>11.2</c:v>
                </c:pt>
                <c:pt idx="106">
                  <c:v>11.4</c:v>
                </c:pt>
                <c:pt idx="107">
                  <c:v>11.3</c:v>
                </c:pt>
                <c:pt idx="108">
                  <c:v>11.4</c:v>
                </c:pt>
                <c:pt idx="109">
                  <c:v>11.8</c:v>
                </c:pt>
                <c:pt idx="110">
                  <c:v>12.1</c:v>
                </c:pt>
                <c:pt idx="111">
                  <c:v>12.3</c:v>
                </c:pt>
                <c:pt idx="112">
                  <c:v>12.5</c:v>
                </c:pt>
                <c:pt idx="113">
                  <c:v>12.7</c:v>
                </c:pt>
                <c:pt idx="114">
                  <c:v>12.6</c:v>
                </c:pt>
                <c:pt idx="115">
                  <c:v>12.6</c:v>
                </c:pt>
                <c:pt idx="116">
                  <c:v>12.6</c:v>
                </c:pt>
                <c:pt idx="117">
                  <c:v>12</c:v>
                </c:pt>
                <c:pt idx="118">
                  <c:v>11.6</c:v>
                </c:pt>
                <c:pt idx="119">
                  <c:v>11.6</c:v>
                </c:pt>
                <c:pt idx="120">
                  <c:v>11.1</c:v>
                </c:pt>
                <c:pt idx="121">
                  <c:v>10.7</c:v>
                </c:pt>
                <c:pt idx="122">
                  <c:v>10.4</c:v>
                </c:pt>
                <c:pt idx="123">
                  <c:v>10.199999999999999</c:v>
                </c:pt>
                <c:pt idx="124">
                  <c:v>9.9</c:v>
                </c:pt>
                <c:pt idx="125">
                  <c:v>9.6</c:v>
                </c:pt>
                <c:pt idx="126">
                  <c:v>9.3000000000000007</c:v>
                </c:pt>
                <c:pt idx="127">
                  <c:v>9.1</c:v>
                </c:pt>
                <c:pt idx="128">
                  <c:v>8.9</c:v>
                </c:pt>
                <c:pt idx="129">
                  <c:v>8.5</c:v>
                </c:pt>
                <c:pt idx="130">
                  <c:v>8.1999999999999993</c:v>
                </c:pt>
                <c:pt idx="131">
                  <c:v>7.9</c:v>
                </c:pt>
                <c:pt idx="132">
                  <c:v>7.7</c:v>
                </c:pt>
                <c:pt idx="133">
                  <c:v>7.6</c:v>
                </c:pt>
                <c:pt idx="134">
                  <c:v>7.3</c:v>
                </c:pt>
                <c:pt idx="135">
                  <c:v>7.1</c:v>
                </c:pt>
                <c:pt idx="136">
                  <c:v>6.9</c:v>
                </c:pt>
                <c:pt idx="137">
                  <c:v>6.7</c:v>
                </c:pt>
                <c:pt idx="138">
                  <c:v>6.6</c:v>
                </c:pt>
                <c:pt idx="139">
                  <c:v>6.1</c:v>
                </c:pt>
                <c:pt idx="140">
                  <c:v>5.8</c:v>
                </c:pt>
                <c:pt idx="141">
                  <c:v>5.6</c:v>
                </c:pt>
                <c:pt idx="142">
                  <c:v>5.3</c:v>
                </c:pt>
                <c:pt idx="143">
                  <c:v>5.3</c:v>
                </c:pt>
                <c:pt idx="144">
                  <c:v>5.4</c:v>
                </c:pt>
                <c:pt idx="145">
                  <c:v>5.7</c:v>
                </c:pt>
                <c:pt idx="146">
                  <c:v>6</c:v>
                </c:pt>
                <c:pt idx="147">
                  <c:v>6.3</c:v>
                </c:pt>
                <c:pt idx="148">
                  <c:v>6.7</c:v>
                </c:pt>
                <c:pt idx="149">
                  <c:v>7.1</c:v>
                </c:pt>
                <c:pt idx="150">
                  <c:v>7.2</c:v>
                </c:pt>
                <c:pt idx="151">
                  <c:v>7.6</c:v>
                </c:pt>
                <c:pt idx="152">
                  <c:v>7.8</c:v>
                </c:pt>
                <c:pt idx="153">
                  <c:v>8.1</c:v>
                </c:pt>
                <c:pt idx="154">
                  <c:v>8.1</c:v>
                </c:pt>
                <c:pt idx="155">
                  <c:v>8.1</c:v>
                </c:pt>
                <c:pt idx="156">
                  <c:v>8.3000000000000007</c:v>
                </c:pt>
                <c:pt idx="157">
                  <c:v>8.6</c:v>
                </c:pt>
                <c:pt idx="158">
                  <c:v>8.8000000000000007</c:v>
                </c:pt>
                <c:pt idx="159">
                  <c:v>8.8000000000000007</c:v>
                </c:pt>
                <c:pt idx="160">
                  <c:v>8.9</c:v>
                </c:pt>
                <c:pt idx="161">
                  <c:v>9.1999999999999993</c:v>
                </c:pt>
                <c:pt idx="162">
                  <c:v>9.3000000000000007</c:v>
                </c:pt>
                <c:pt idx="163">
                  <c:v>9.1999999999999993</c:v>
                </c:pt>
                <c:pt idx="164">
                  <c:v>9.1999999999999993</c:v>
                </c:pt>
                <c:pt idx="165">
                  <c:v>9.3000000000000007</c:v>
                </c:pt>
                <c:pt idx="166">
                  <c:v>9.1</c:v>
                </c:pt>
                <c:pt idx="167">
                  <c:v>8.8000000000000007</c:v>
                </c:pt>
                <c:pt idx="168">
                  <c:v>8.6999999999999993</c:v>
                </c:pt>
                <c:pt idx="169">
                  <c:v>8.6</c:v>
                </c:pt>
                <c:pt idx="170">
                  <c:v>8.4</c:v>
                </c:pt>
                <c:pt idx="171">
                  <c:v>8.6</c:v>
                </c:pt>
                <c:pt idx="172">
                  <c:v>8.8000000000000007</c:v>
                </c:pt>
                <c:pt idx="173">
                  <c:v>9</c:v>
                </c:pt>
                <c:pt idx="174">
                  <c:v>9.1</c:v>
                </c:pt>
                <c:pt idx="175">
                  <c:v>9.1</c:v>
                </c:pt>
                <c:pt idx="176">
                  <c:v>9.1999999999999993</c:v>
                </c:pt>
                <c:pt idx="177">
                  <c:v>9.1999999999999993</c:v>
                </c:pt>
                <c:pt idx="178">
                  <c:v>9.1</c:v>
                </c:pt>
                <c:pt idx="179">
                  <c:v>9.1</c:v>
                </c:pt>
                <c:pt idx="180">
                  <c:v>9.1</c:v>
                </c:pt>
                <c:pt idx="181">
                  <c:v>8.9</c:v>
                </c:pt>
                <c:pt idx="182">
                  <c:v>9</c:v>
                </c:pt>
                <c:pt idx="183">
                  <c:v>9.1</c:v>
                </c:pt>
                <c:pt idx="184">
                  <c:v>9</c:v>
                </c:pt>
                <c:pt idx="185">
                  <c:v>9.1999999999999993</c:v>
                </c:pt>
                <c:pt idx="186">
                  <c:v>9.3000000000000007</c:v>
                </c:pt>
                <c:pt idx="187">
                  <c:v>9.3000000000000007</c:v>
                </c:pt>
                <c:pt idx="188">
                  <c:v>9.3000000000000007</c:v>
                </c:pt>
                <c:pt idx="189">
                  <c:v>9.1</c:v>
                </c:pt>
                <c:pt idx="190">
                  <c:v>8.8000000000000007</c:v>
                </c:pt>
                <c:pt idx="191">
                  <c:v>8.6</c:v>
                </c:pt>
                <c:pt idx="192">
                  <c:v>8.5</c:v>
                </c:pt>
                <c:pt idx="193">
                  <c:v>8.4</c:v>
                </c:pt>
                <c:pt idx="194">
                  <c:v>8.1999999999999993</c:v>
                </c:pt>
                <c:pt idx="195">
                  <c:v>7.9</c:v>
                </c:pt>
                <c:pt idx="196">
                  <c:v>7.6</c:v>
                </c:pt>
                <c:pt idx="197">
                  <c:v>7.3</c:v>
                </c:pt>
                <c:pt idx="198">
                  <c:v>7.1</c:v>
                </c:pt>
                <c:pt idx="199">
                  <c:v>7</c:v>
                </c:pt>
                <c:pt idx="200">
                  <c:v>6.8</c:v>
                </c:pt>
                <c:pt idx="201">
                  <c:v>6.7</c:v>
                </c:pt>
                <c:pt idx="202">
                  <c:v>6.4</c:v>
                </c:pt>
                <c:pt idx="203">
                  <c:v>6.2</c:v>
                </c:pt>
                <c:pt idx="204">
                  <c:v>6</c:v>
                </c:pt>
                <c:pt idx="205">
                  <c:v>5.8</c:v>
                </c:pt>
                <c:pt idx="206">
                  <c:v>5.6</c:v>
                </c:pt>
                <c:pt idx="207">
                  <c:v>5.4</c:v>
                </c:pt>
                <c:pt idx="208">
                  <c:v>5.7</c:v>
                </c:pt>
                <c:pt idx="209">
                  <c:v>5.5</c:v>
                </c:pt>
                <c:pt idx="210">
                  <c:v>5.4</c:v>
                </c:pt>
                <c:pt idx="211">
                  <c:v>5.2</c:v>
                </c:pt>
                <c:pt idx="212">
                  <c:v>5.3</c:v>
                </c:pt>
                <c:pt idx="213">
                  <c:v>5.6</c:v>
                </c:pt>
                <c:pt idx="214">
                  <c:v>5.9</c:v>
                </c:pt>
                <c:pt idx="215">
                  <c:v>6</c:v>
                </c:pt>
                <c:pt idx="216">
                  <c:v>6.1</c:v>
                </c:pt>
                <c:pt idx="217">
                  <c:v>6.3</c:v>
                </c:pt>
                <c:pt idx="218">
                  <c:v>6.4</c:v>
                </c:pt>
                <c:pt idx="219">
                  <c:v>6.6</c:v>
                </c:pt>
                <c:pt idx="220">
                  <c:v>7.1</c:v>
                </c:pt>
                <c:pt idx="221">
                  <c:v>7.4</c:v>
                </c:pt>
                <c:pt idx="222">
                  <c:v>7.9</c:v>
                </c:pt>
                <c:pt idx="223">
                  <c:v>8.4</c:v>
                </c:pt>
                <c:pt idx="224">
                  <c:v>8.8000000000000007</c:v>
                </c:pt>
                <c:pt idx="225">
                  <c:v>8.8000000000000007</c:v>
                </c:pt>
                <c:pt idx="226">
                  <c:v>9.1999999999999993</c:v>
                </c:pt>
                <c:pt idx="227">
                  <c:v>9.6999999999999993</c:v>
                </c:pt>
                <c:pt idx="228">
                  <c:v>10.3</c:v>
                </c:pt>
                <c:pt idx="229">
                  <c:v>10.7</c:v>
                </c:pt>
                <c:pt idx="230">
                  <c:v>10.9</c:v>
                </c:pt>
                <c:pt idx="231">
                  <c:v>11.4</c:v>
                </c:pt>
                <c:pt idx="232">
                  <c:v>11.6</c:v>
                </c:pt>
                <c:pt idx="233">
                  <c:v>11.4</c:v>
                </c:pt>
                <c:pt idx="234">
                  <c:v>11.3</c:v>
                </c:pt>
                <c:pt idx="235">
                  <c:v>11.2</c:v>
                </c:pt>
                <c:pt idx="236">
                  <c:v>11.3</c:v>
                </c:pt>
                <c:pt idx="237">
                  <c:v>11.2</c:v>
                </c:pt>
                <c:pt idx="238">
                  <c:v>11.1</c:v>
                </c:pt>
                <c:pt idx="239">
                  <c:v>11.4</c:v>
                </c:pt>
                <c:pt idx="240">
                  <c:v>11.8</c:v>
                </c:pt>
                <c:pt idx="241">
                  <c:v>11.7</c:v>
                </c:pt>
                <c:pt idx="242">
                  <c:v>11.4</c:v>
                </c:pt>
                <c:pt idx="243">
                  <c:v>11.4</c:v>
                </c:pt>
                <c:pt idx="244">
                  <c:v>11.7</c:v>
                </c:pt>
                <c:pt idx="245">
                  <c:v>12.4</c:v>
                </c:pt>
                <c:pt idx="246">
                  <c:v>12.7</c:v>
                </c:pt>
                <c:pt idx="247">
                  <c:v>12.5</c:v>
                </c:pt>
                <c:pt idx="248">
                  <c:v>12.8</c:v>
                </c:pt>
                <c:pt idx="249">
                  <c:v>13.3</c:v>
                </c:pt>
                <c:pt idx="250">
                  <c:v>13.2</c:v>
                </c:pt>
                <c:pt idx="251">
                  <c:v>13.1</c:v>
                </c:pt>
                <c:pt idx="252">
                  <c:v>13.1</c:v>
                </c:pt>
                <c:pt idx="253">
                  <c:v>13.2</c:v>
                </c:pt>
                <c:pt idx="254">
                  <c:v>13.2</c:v>
                </c:pt>
                <c:pt idx="255">
                  <c:v>12.9</c:v>
                </c:pt>
                <c:pt idx="256">
                  <c:v>13</c:v>
                </c:pt>
                <c:pt idx="257">
                  <c:v>12.7</c:v>
                </c:pt>
                <c:pt idx="258">
                  <c:v>12.9</c:v>
                </c:pt>
                <c:pt idx="259">
                  <c:v>12.1</c:v>
                </c:pt>
                <c:pt idx="260">
                  <c:v>12</c:v>
                </c:pt>
                <c:pt idx="261">
                  <c:v>12</c:v>
                </c:pt>
                <c:pt idx="262">
                  <c:v>12.3</c:v>
                </c:pt>
                <c:pt idx="263">
                  <c:v>12.7</c:v>
                </c:pt>
                <c:pt idx="264">
                  <c:v>13.3</c:v>
                </c:pt>
                <c:pt idx="265">
                  <c:v>13.8</c:v>
                </c:pt>
                <c:pt idx="266">
                  <c:v>14.1</c:v>
                </c:pt>
                <c:pt idx="267">
                  <c:v>14.3</c:v>
                </c:pt>
                <c:pt idx="268">
                  <c:v>14.4</c:v>
                </c:pt>
                <c:pt idx="269">
                  <c:v>14.3</c:v>
                </c:pt>
                <c:pt idx="270">
                  <c:v>14.3</c:v>
                </c:pt>
                <c:pt idx="271">
                  <c:v>14.1</c:v>
                </c:pt>
                <c:pt idx="272">
                  <c:v>13.9</c:v>
                </c:pt>
                <c:pt idx="273">
                  <c:v>13.7</c:v>
                </c:pt>
                <c:pt idx="274">
                  <c:v>13.3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12.9</c:v>
                </c:pt>
                <c:pt idx="279">
                  <c:v>13.1</c:v>
                </c:pt>
                <c:pt idx="280">
                  <c:v>12.1</c:v>
                </c:pt>
                <c:pt idx="281">
                  <c:v>11.5</c:v>
                </c:pt>
                <c:pt idx="282">
                  <c:v>11.1</c:v>
                </c:pt>
                <c:pt idx="283">
                  <c:v>10.6</c:v>
                </c:pt>
                <c:pt idx="284">
                  <c:v>10.6</c:v>
                </c:pt>
                <c:pt idx="285">
                  <c:v>10.9</c:v>
                </c:pt>
                <c:pt idx="286">
                  <c:v>10.9</c:v>
                </c:pt>
                <c:pt idx="287">
                  <c:v>10.4</c:v>
                </c:pt>
                <c:pt idx="288">
                  <c:v>9.9</c:v>
                </c:pt>
                <c:pt idx="289">
                  <c:v>2.2665850588498531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4-E14A-BD0E-1BD00FC13D22}"/>
            </c:ext>
          </c:extLst>
        </c:ser>
        <c:ser>
          <c:idx val="1"/>
          <c:order val="1"/>
          <c:tx>
            <c:strRef>
              <c:f>'Day View'!$E$2</c:f>
              <c:strCache>
                <c:ptCount val="1"/>
                <c:pt idx="0">
                  <c:v>Wed wk1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View'!$E$3:$E$292</c:f>
              <c:numCache>
                <c:formatCode>General</c:formatCode>
                <c:ptCount val="290"/>
                <c:pt idx="1">
                  <c:v>9.4</c:v>
                </c:pt>
                <c:pt idx="2">
                  <c:v>8.9</c:v>
                </c:pt>
                <c:pt idx="3">
                  <c:v>8.3000000000000007</c:v>
                </c:pt>
                <c:pt idx="4">
                  <c:v>7.8</c:v>
                </c:pt>
                <c:pt idx="5">
                  <c:v>7.4</c:v>
                </c:pt>
                <c:pt idx="6">
                  <c:v>7.1</c:v>
                </c:pt>
                <c:pt idx="7">
                  <c:v>6.9</c:v>
                </c:pt>
                <c:pt idx="8">
                  <c:v>7.2</c:v>
                </c:pt>
                <c:pt idx="9">
                  <c:v>7.4</c:v>
                </c:pt>
                <c:pt idx="10">
                  <c:v>7.6</c:v>
                </c:pt>
                <c:pt idx="11">
                  <c:v>7.9</c:v>
                </c:pt>
                <c:pt idx="12">
                  <c:v>8.4</c:v>
                </c:pt>
                <c:pt idx="13">
                  <c:v>7.8</c:v>
                </c:pt>
                <c:pt idx="14">
                  <c:v>7.1</c:v>
                </c:pt>
                <c:pt idx="15">
                  <c:v>8</c:v>
                </c:pt>
                <c:pt idx="16">
                  <c:v>8.8000000000000007</c:v>
                </c:pt>
                <c:pt idx="17">
                  <c:v>9.1999999999999993</c:v>
                </c:pt>
                <c:pt idx="18">
                  <c:v>9.1999999999999993</c:v>
                </c:pt>
                <c:pt idx="19">
                  <c:v>8.9</c:v>
                </c:pt>
                <c:pt idx="20">
                  <c:v>8.9</c:v>
                </c:pt>
                <c:pt idx="21">
                  <c:v>8.8000000000000007</c:v>
                </c:pt>
                <c:pt idx="22">
                  <c:v>8.6999999999999993</c:v>
                </c:pt>
                <c:pt idx="23">
                  <c:v>8.4</c:v>
                </c:pt>
                <c:pt idx="24">
                  <c:v>8.1999999999999993</c:v>
                </c:pt>
                <c:pt idx="25">
                  <c:v>8</c:v>
                </c:pt>
                <c:pt idx="26">
                  <c:v>7.9</c:v>
                </c:pt>
                <c:pt idx="27">
                  <c:v>8.1999999999999993</c:v>
                </c:pt>
                <c:pt idx="28">
                  <c:v>8.5</c:v>
                </c:pt>
                <c:pt idx="29">
                  <c:v>8.3000000000000007</c:v>
                </c:pt>
                <c:pt idx="30">
                  <c:v>8.8000000000000007</c:v>
                </c:pt>
                <c:pt idx="31">
                  <c:v>9.6</c:v>
                </c:pt>
                <c:pt idx="32">
                  <c:v>9.1999999999999993</c:v>
                </c:pt>
                <c:pt idx="33">
                  <c:v>9.3000000000000007</c:v>
                </c:pt>
                <c:pt idx="34">
                  <c:v>9.3000000000000007</c:v>
                </c:pt>
                <c:pt idx="35">
                  <c:v>8.9</c:v>
                </c:pt>
                <c:pt idx="36">
                  <c:v>8.3000000000000007</c:v>
                </c:pt>
                <c:pt idx="37">
                  <c:v>7.7</c:v>
                </c:pt>
                <c:pt idx="38">
                  <c:v>7.3</c:v>
                </c:pt>
                <c:pt idx="39">
                  <c:v>6.9</c:v>
                </c:pt>
                <c:pt idx="40">
                  <c:v>6.7</c:v>
                </c:pt>
                <c:pt idx="41">
                  <c:v>6.5</c:v>
                </c:pt>
                <c:pt idx="42">
                  <c:v>7.2</c:v>
                </c:pt>
                <c:pt idx="43">
                  <c:v>7.8</c:v>
                </c:pt>
                <c:pt idx="44">
                  <c:v>8.4</c:v>
                </c:pt>
                <c:pt idx="45">
                  <c:v>8.4</c:v>
                </c:pt>
                <c:pt idx="46">
                  <c:v>8.1</c:v>
                </c:pt>
                <c:pt idx="47">
                  <c:v>7.6</c:v>
                </c:pt>
                <c:pt idx="48">
                  <c:v>6.9</c:v>
                </c:pt>
                <c:pt idx="49">
                  <c:v>6.7</c:v>
                </c:pt>
                <c:pt idx="50">
                  <c:v>7.1</c:v>
                </c:pt>
                <c:pt idx="51">
                  <c:v>7.2</c:v>
                </c:pt>
                <c:pt idx="52">
                  <c:v>7.3</c:v>
                </c:pt>
                <c:pt idx="53">
                  <c:v>7.3</c:v>
                </c:pt>
                <c:pt idx="54">
                  <c:v>7.2</c:v>
                </c:pt>
                <c:pt idx="55">
                  <c:v>7.1</c:v>
                </c:pt>
                <c:pt idx="56">
                  <c:v>7</c:v>
                </c:pt>
                <c:pt idx="57">
                  <c:v>6.9</c:v>
                </c:pt>
                <c:pt idx="58">
                  <c:v>6.8</c:v>
                </c:pt>
                <c:pt idx="59">
                  <c:v>6.6</c:v>
                </c:pt>
                <c:pt idx="60">
                  <c:v>6.6</c:v>
                </c:pt>
                <c:pt idx="61">
                  <c:v>7.2</c:v>
                </c:pt>
                <c:pt idx="62">
                  <c:v>7.1</c:v>
                </c:pt>
                <c:pt idx="63">
                  <c:v>7.2</c:v>
                </c:pt>
                <c:pt idx="64">
                  <c:v>7.3</c:v>
                </c:pt>
                <c:pt idx="65">
                  <c:v>7.4</c:v>
                </c:pt>
                <c:pt idx="66">
                  <c:v>7.4</c:v>
                </c:pt>
                <c:pt idx="67">
                  <c:v>7.6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7.8</c:v>
                </c:pt>
                <c:pt idx="72">
                  <c:v>7.9</c:v>
                </c:pt>
                <c:pt idx="73">
                  <c:v>7.7</c:v>
                </c:pt>
                <c:pt idx="74">
                  <c:v>7.2</c:v>
                </c:pt>
                <c:pt idx="75">
                  <c:v>7.1</c:v>
                </c:pt>
                <c:pt idx="76">
                  <c:v>7.6</c:v>
                </c:pt>
                <c:pt idx="77">
                  <c:v>7.7</c:v>
                </c:pt>
                <c:pt idx="78">
                  <c:v>7.6</c:v>
                </c:pt>
                <c:pt idx="79">
                  <c:v>7.6</c:v>
                </c:pt>
                <c:pt idx="80">
                  <c:v>7.7</c:v>
                </c:pt>
                <c:pt idx="81">
                  <c:v>8.1999999999999993</c:v>
                </c:pt>
                <c:pt idx="82">
                  <c:v>8.6</c:v>
                </c:pt>
                <c:pt idx="83">
                  <c:v>8.8000000000000007</c:v>
                </c:pt>
                <c:pt idx="84">
                  <c:v>8.9</c:v>
                </c:pt>
                <c:pt idx="85">
                  <c:v>8.8000000000000007</c:v>
                </c:pt>
                <c:pt idx="86">
                  <c:v>8.4</c:v>
                </c:pt>
                <c:pt idx="87">
                  <c:v>8.6</c:v>
                </c:pt>
                <c:pt idx="88">
                  <c:v>8.6999999999999993</c:v>
                </c:pt>
                <c:pt idx="89">
                  <c:v>8.5</c:v>
                </c:pt>
                <c:pt idx="90">
                  <c:v>8.3000000000000007</c:v>
                </c:pt>
                <c:pt idx="91">
                  <c:v>8.1999999999999993</c:v>
                </c:pt>
                <c:pt idx="92">
                  <c:v>8.9</c:v>
                </c:pt>
                <c:pt idx="93">
                  <c:v>9.3000000000000007</c:v>
                </c:pt>
                <c:pt idx="94">
                  <c:v>9.1999999999999993</c:v>
                </c:pt>
                <c:pt idx="95">
                  <c:v>9.6</c:v>
                </c:pt>
                <c:pt idx="96">
                  <c:v>9.6</c:v>
                </c:pt>
                <c:pt idx="97">
                  <c:v>9.8000000000000007</c:v>
                </c:pt>
                <c:pt idx="98">
                  <c:v>10.3</c:v>
                </c:pt>
                <c:pt idx="99">
                  <c:v>10.6</c:v>
                </c:pt>
                <c:pt idx="100">
                  <c:v>10.6</c:v>
                </c:pt>
                <c:pt idx="101">
                  <c:v>10.6</c:v>
                </c:pt>
                <c:pt idx="102">
                  <c:v>10.3</c:v>
                </c:pt>
                <c:pt idx="103">
                  <c:v>10.1</c:v>
                </c:pt>
                <c:pt idx="104">
                  <c:v>10.4</c:v>
                </c:pt>
                <c:pt idx="105">
                  <c:v>11</c:v>
                </c:pt>
                <c:pt idx="106">
                  <c:v>11.6</c:v>
                </c:pt>
                <c:pt idx="107">
                  <c:v>12.3</c:v>
                </c:pt>
                <c:pt idx="108">
                  <c:v>13.1</c:v>
                </c:pt>
                <c:pt idx="109">
                  <c:v>13.6</c:v>
                </c:pt>
                <c:pt idx="110">
                  <c:v>14.1</c:v>
                </c:pt>
                <c:pt idx="111">
                  <c:v>14.4</c:v>
                </c:pt>
                <c:pt idx="112">
                  <c:v>14.4</c:v>
                </c:pt>
                <c:pt idx="113">
                  <c:v>14.4</c:v>
                </c:pt>
                <c:pt idx="114">
                  <c:v>14.2</c:v>
                </c:pt>
                <c:pt idx="115">
                  <c:v>14.2</c:v>
                </c:pt>
                <c:pt idx="116">
                  <c:v>13.4</c:v>
                </c:pt>
                <c:pt idx="117">
                  <c:v>13.1</c:v>
                </c:pt>
                <c:pt idx="118">
                  <c:v>12.9</c:v>
                </c:pt>
                <c:pt idx="119">
                  <c:v>12.6</c:v>
                </c:pt>
                <c:pt idx="120">
                  <c:v>12.2</c:v>
                </c:pt>
                <c:pt idx="121">
                  <c:v>12.1</c:v>
                </c:pt>
                <c:pt idx="122">
                  <c:v>11.6</c:v>
                </c:pt>
                <c:pt idx="123">
                  <c:v>11.3</c:v>
                </c:pt>
                <c:pt idx="124">
                  <c:v>11.3</c:v>
                </c:pt>
                <c:pt idx="125">
                  <c:v>11.4</c:v>
                </c:pt>
                <c:pt idx="126">
                  <c:v>11.2</c:v>
                </c:pt>
                <c:pt idx="127">
                  <c:v>10.9</c:v>
                </c:pt>
                <c:pt idx="128">
                  <c:v>10.8</c:v>
                </c:pt>
                <c:pt idx="129">
                  <c:v>10.7</c:v>
                </c:pt>
                <c:pt idx="130">
                  <c:v>10.7</c:v>
                </c:pt>
                <c:pt idx="131">
                  <c:v>10.7</c:v>
                </c:pt>
                <c:pt idx="132">
                  <c:v>10.3</c:v>
                </c:pt>
                <c:pt idx="133">
                  <c:v>9.9</c:v>
                </c:pt>
                <c:pt idx="134">
                  <c:v>9.8000000000000007</c:v>
                </c:pt>
                <c:pt idx="135">
                  <c:v>10.1</c:v>
                </c:pt>
                <c:pt idx="136">
                  <c:v>9.9</c:v>
                </c:pt>
                <c:pt idx="137">
                  <c:v>9.5</c:v>
                </c:pt>
                <c:pt idx="138">
                  <c:v>9.6999999999999993</c:v>
                </c:pt>
                <c:pt idx="139">
                  <c:v>10</c:v>
                </c:pt>
                <c:pt idx="140">
                  <c:v>9.8000000000000007</c:v>
                </c:pt>
                <c:pt idx="141">
                  <c:v>9.4</c:v>
                </c:pt>
                <c:pt idx="142">
                  <c:v>9.6999999999999993</c:v>
                </c:pt>
                <c:pt idx="143">
                  <c:v>9.8000000000000007</c:v>
                </c:pt>
                <c:pt idx="144">
                  <c:v>9.6999999999999993</c:v>
                </c:pt>
                <c:pt idx="145">
                  <c:v>9.4</c:v>
                </c:pt>
                <c:pt idx="146">
                  <c:v>9.1</c:v>
                </c:pt>
                <c:pt idx="147">
                  <c:v>8.8000000000000007</c:v>
                </c:pt>
                <c:pt idx="148">
                  <c:v>8.8000000000000007</c:v>
                </c:pt>
                <c:pt idx="149">
                  <c:v>9.1</c:v>
                </c:pt>
                <c:pt idx="150">
                  <c:v>9.1</c:v>
                </c:pt>
                <c:pt idx="151">
                  <c:v>8.9</c:v>
                </c:pt>
                <c:pt idx="152">
                  <c:v>9</c:v>
                </c:pt>
                <c:pt idx="153">
                  <c:v>9.4</c:v>
                </c:pt>
                <c:pt idx="154">
                  <c:v>10.199999999999999</c:v>
                </c:pt>
                <c:pt idx="155">
                  <c:v>11</c:v>
                </c:pt>
                <c:pt idx="156">
                  <c:v>11.8</c:v>
                </c:pt>
                <c:pt idx="157">
                  <c:v>12.9</c:v>
                </c:pt>
                <c:pt idx="158">
                  <c:v>13.3</c:v>
                </c:pt>
                <c:pt idx="159">
                  <c:v>13.8</c:v>
                </c:pt>
                <c:pt idx="160">
                  <c:v>14.3</c:v>
                </c:pt>
                <c:pt idx="161">
                  <c:v>14.8</c:v>
                </c:pt>
                <c:pt idx="162">
                  <c:v>15.3</c:v>
                </c:pt>
                <c:pt idx="163">
                  <c:v>15.3</c:v>
                </c:pt>
                <c:pt idx="164">
                  <c:v>15.4</c:v>
                </c:pt>
                <c:pt idx="165">
                  <c:v>15.4</c:v>
                </c:pt>
                <c:pt idx="166">
                  <c:v>15.4</c:v>
                </c:pt>
                <c:pt idx="167">
                  <c:v>15.7</c:v>
                </c:pt>
                <c:pt idx="168">
                  <c:v>16</c:v>
                </c:pt>
                <c:pt idx="169">
                  <c:v>15.9</c:v>
                </c:pt>
                <c:pt idx="170">
                  <c:v>16.100000000000001</c:v>
                </c:pt>
                <c:pt idx="171">
                  <c:v>16.5</c:v>
                </c:pt>
                <c:pt idx="172">
                  <c:v>16.7</c:v>
                </c:pt>
                <c:pt idx="173">
                  <c:v>16.8</c:v>
                </c:pt>
                <c:pt idx="174">
                  <c:v>16.8</c:v>
                </c:pt>
                <c:pt idx="175">
                  <c:v>17.3</c:v>
                </c:pt>
                <c:pt idx="176">
                  <c:v>17.899999999999999</c:v>
                </c:pt>
                <c:pt idx="177">
                  <c:v>18.3</c:v>
                </c:pt>
                <c:pt idx="178">
                  <c:v>18.399999999999999</c:v>
                </c:pt>
                <c:pt idx="179">
                  <c:v>18.2</c:v>
                </c:pt>
                <c:pt idx="180">
                  <c:v>18.5</c:v>
                </c:pt>
                <c:pt idx="181">
                  <c:v>18.600000000000001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18.399999999999999</c:v>
                </c:pt>
                <c:pt idx="185">
                  <c:v>18.3</c:v>
                </c:pt>
                <c:pt idx="186">
                  <c:v>18.3</c:v>
                </c:pt>
                <c:pt idx="187">
                  <c:v>18.3</c:v>
                </c:pt>
                <c:pt idx="188">
                  <c:v>18.100000000000001</c:v>
                </c:pt>
                <c:pt idx="189">
                  <c:v>18.399999999999999</c:v>
                </c:pt>
                <c:pt idx="190">
                  <c:v>18.399999999999999</c:v>
                </c:pt>
                <c:pt idx="191">
                  <c:v>18.2</c:v>
                </c:pt>
                <c:pt idx="192">
                  <c:v>18.3</c:v>
                </c:pt>
                <c:pt idx="193">
                  <c:v>18.2</c:v>
                </c:pt>
                <c:pt idx="194">
                  <c:v>17.899999999999999</c:v>
                </c:pt>
                <c:pt idx="195">
                  <c:v>17.3</c:v>
                </c:pt>
                <c:pt idx="196">
                  <c:v>17.2</c:v>
                </c:pt>
                <c:pt idx="197">
                  <c:v>17.100000000000001</c:v>
                </c:pt>
                <c:pt idx="198">
                  <c:v>17</c:v>
                </c:pt>
                <c:pt idx="199">
                  <c:v>16.600000000000001</c:v>
                </c:pt>
                <c:pt idx="200">
                  <c:v>16.100000000000001</c:v>
                </c:pt>
                <c:pt idx="201">
                  <c:v>15.8</c:v>
                </c:pt>
                <c:pt idx="202">
                  <c:v>15.8</c:v>
                </c:pt>
                <c:pt idx="203">
                  <c:v>15.7</c:v>
                </c:pt>
                <c:pt idx="204">
                  <c:v>15.4</c:v>
                </c:pt>
                <c:pt idx="205">
                  <c:v>14.9</c:v>
                </c:pt>
                <c:pt idx="206">
                  <c:v>14.8</c:v>
                </c:pt>
                <c:pt idx="207">
                  <c:v>14.7</c:v>
                </c:pt>
                <c:pt idx="208">
                  <c:v>14.8</c:v>
                </c:pt>
                <c:pt idx="209">
                  <c:v>14.6</c:v>
                </c:pt>
                <c:pt idx="210">
                  <c:v>14.4</c:v>
                </c:pt>
                <c:pt idx="211">
                  <c:v>14.4</c:v>
                </c:pt>
                <c:pt idx="212">
                  <c:v>14.2</c:v>
                </c:pt>
                <c:pt idx="213">
                  <c:v>14.3</c:v>
                </c:pt>
                <c:pt idx="214">
                  <c:v>15.3</c:v>
                </c:pt>
                <c:pt idx="215">
                  <c:v>15.6</c:v>
                </c:pt>
                <c:pt idx="216">
                  <c:v>15.3</c:v>
                </c:pt>
                <c:pt idx="217">
                  <c:v>15.2</c:v>
                </c:pt>
                <c:pt idx="218">
                  <c:v>14.9</c:v>
                </c:pt>
                <c:pt idx="219">
                  <c:v>14.6</c:v>
                </c:pt>
                <c:pt idx="220">
                  <c:v>14.2</c:v>
                </c:pt>
                <c:pt idx="221">
                  <c:v>13.8</c:v>
                </c:pt>
                <c:pt idx="222">
                  <c:v>13.7</c:v>
                </c:pt>
                <c:pt idx="223">
                  <c:v>13.1</c:v>
                </c:pt>
                <c:pt idx="224">
                  <c:v>13</c:v>
                </c:pt>
                <c:pt idx="225">
                  <c:v>12.9</c:v>
                </c:pt>
                <c:pt idx="226">
                  <c:v>12.9</c:v>
                </c:pt>
                <c:pt idx="227">
                  <c:v>13.5</c:v>
                </c:pt>
                <c:pt idx="228">
                  <c:v>14.2</c:v>
                </c:pt>
                <c:pt idx="229">
                  <c:v>14.9</c:v>
                </c:pt>
                <c:pt idx="230">
                  <c:v>15.4</c:v>
                </c:pt>
                <c:pt idx="231">
                  <c:v>15.9</c:v>
                </c:pt>
                <c:pt idx="232">
                  <c:v>16.3</c:v>
                </c:pt>
                <c:pt idx="233">
                  <c:v>16.7</c:v>
                </c:pt>
                <c:pt idx="234">
                  <c:v>16.899999999999999</c:v>
                </c:pt>
                <c:pt idx="235">
                  <c:v>17.3</c:v>
                </c:pt>
                <c:pt idx="236">
                  <c:v>17.399999999999999</c:v>
                </c:pt>
                <c:pt idx="237">
                  <c:v>17.600000000000001</c:v>
                </c:pt>
                <c:pt idx="238">
                  <c:v>17.399999999999999</c:v>
                </c:pt>
                <c:pt idx="239">
                  <c:v>17.3</c:v>
                </c:pt>
                <c:pt idx="240">
                  <c:v>17.600000000000001</c:v>
                </c:pt>
                <c:pt idx="241">
                  <c:v>17.399999999999999</c:v>
                </c:pt>
                <c:pt idx="242">
                  <c:v>17.600000000000001</c:v>
                </c:pt>
                <c:pt idx="243">
                  <c:v>17.3</c:v>
                </c:pt>
                <c:pt idx="244">
                  <c:v>17.100000000000001</c:v>
                </c:pt>
                <c:pt idx="245">
                  <c:v>17.100000000000001</c:v>
                </c:pt>
                <c:pt idx="246">
                  <c:v>16.8</c:v>
                </c:pt>
                <c:pt idx="247">
                  <c:v>16.7</c:v>
                </c:pt>
                <c:pt idx="248">
                  <c:v>16.7</c:v>
                </c:pt>
                <c:pt idx="249">
                  <c:v>16.399999999999999</c:v>
                </c:pt>
                <c:pt idx="250">
                  <c:v>16.3</c:v>
                </c:pt>
                <c:pt idx="251">
                  <c:v>16.100000000000001</c:v>
                </c:pt>
                <c:pt idx="252">
                  <c:v>16</c:v>
                </c:pt>
                <c:pt idx="253">
                  <c:v>15.7</c:v>
                </c:pt>
                <c:pt idx="254">
                  <c:v>15.5</c:v>
                </c:pt>
                <c:pt idx="255">
                  <c:v>15.3</c:v>
                </c:pt>
                <c:pt idx="256">
                  <c:v>15.3</c:v>
                </c:pt>
                <c:pt idx="257">
                  <c:v>15.4</c:v>
                </c:pt>
                <c:pt idx="258">
                  <c:v>15.2</c:v>
                </c:pt>
                <c:pt idx="259">
                  <c:v>15.4</c:v>
                </c:pt>
                <c:pt idx="260">
                  <c:v>15.2</c:v>
                </c:pt>
                <c:pt idx="261">
                  <c:v>14.7</c:v>
                </c:pt>
                <c:pt idx="262">
                  <c:v>14.4</c:v>
                </c:pt>
                <c:pt idx="263">
                  <c:v>14.7</c:v>
                </c:pt>
                <c:pt idx="264">
                  <c:v>15.2</c:v>
                </c:pt>
                <c:pt idx="265">
                  <c:v>14.9</c:v>
                </c:pt>
                <c:pt idx="266">
                  <c:v>14.6</c:v>
                </c:pt>
                <c:pt idx="267">
                  <c:v>14.1</c:v>
                </c:pt>
                <c:pt idx="268">
                  <c:v>13.6</c:v>
                </c:pt>
                <c:pt idx="269">
                  <c:v>13.4</c:v>
                </c:pt>
                <c:pt idx="270">
                  <c:v>13.4</c:v>
                </c:pt>
                <c:pt idx="271">
                  <c:v>13.5</c:v>
                </c:pt>
                <c:pt idx="272">
                  <c:v>13.8</c:v>
                </c:pt>
                <c:pt idx="273">
                  <c:v>14.1</c:v>
                </c:pt>
                <c:pt idx="274">
                  <c:v>14.1</c:v>
                </c:pt>
                <c:pt idx="275">
                  <c:v>13.8</c:v>
                </c:pt>
                <c:pt idx="276">
                  <c:v>13.3</c:v>
                </c:pt>
                <c:pt idx="277">
                  <c:v>13.2</c:v>
                </c:pt>
                <c:pt idx="278">
                  <c:v>13.2</c:v>
                </c:pt>
                <c:pt idx="279">
                  <c:v>13.4</c:v>
                </c:pt>
                <c:pt idx="280">
                  <c:v>13.5</c:v>
                </c:pt>
                <c:pt idx="281">
                  <c:v>13.4</c:v>
                </c:pt>
                <c:pt idx="282">
                  <c:v>13.5</c:v>
                </c:pt>
                <c:pt idx="283">
                  <c:v>13.4</c:v>
                </c:pt>
                <c:pt idx="284">
                  <c:v>13.3</c:v>
                </c:pt>
                <c:pt idx="285">
                  <c:v>13.2</c:v>
                </c:pt>
                <c:pt idx="286">
                  <c:v>13</c:v>
                </c:pt>
                <c:pt idx="287">
                  <c:v>12.8</c:v>
                </c:pt>
                <c:pt idx="288">
                  <c:v>12.8</c:v>
                </c:pt>
                <c:pt idx="289">
                  <c:v>3.6993061935172569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4-E14A-BD0E-1BD00FC13D22}"/>
            </c:ext>
          </c:extLst>
        </c:ser>
        <c:ser>
          <c:idx val="2"/>
          <c:order val="2"/>
          <c:tx>
            <c:strRef>
              <c:f>'Day View'!$F$2</c:f>
              <c:strCache>
                <c:ptCount val="1"/>
                <c:pt idx="0">
                  <c:v>Thurs wk1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View'!$F$3:$F$292</c:f>
              <c:numCache>
                <c:formatCode>General</c:formatCode>
                <c:ptCount val="290"/>
                <c:pt idx="1">
                  <c:v>12.7</c:v>
                </c:pt>
                <c:pt idx="2">
                  <c:v>12.3</c:v>
                </c:pt>
                <c:pt idx="3">
                  <c:v>11.9</c:v>
                </c:pt>
                <c:pt idx="4">
                  <c:v>11.6</c:v>
                </c:pt>
                <c:pt idx="5">
                  <c:v>11.3</c:v>
                </c:pt>
                <c:pt idx="6">
                  <c:v>11.1</c:v>
                </c:pt>
                <c:pt idx="7">
                  <c:v>11</c:v>
                </c:pt>
                <c:pt idx="8">
                  <c:v>10.9</c:v>
                </c:pt>
                <c:pt idx="9">
                  <c:v>10.8</c:v>
                </c:pt>
                <c:pt idx="10">
                  <c:v>11.1</c:v>
                </c:pt>
                <c:pt idx="11">
                  <c:v>11.6</c:v>
                </c:pt>
                <c:pt idx="12">
                  <c:v>11.9</c:v>
                </c:pt>
                <c:pt idx="13">
                  <c:v>11.9</c:v>
                </c:pt>
                <c:pt idx="14">
                  <c:v>12</c:v>
                </c:pt>
                <c:pt idx="15">
                  <c:v>12.1</c:v>
                </c:pt>
                <c:pt idx="16">
                  <c:v>12.2</c:v>
                </c:pt>
                <c:pt idx="17">
                  <c:v>12.2</c:v>
                </c:pt>
                <c:pt idx="18">
                  <c:v>12.1</c:v>
                </c:pt>
                <c:pt idx="19">
                  <c:v>11.9</c:v>
                </c:pt>
                <c:pt idx="20">
                  <c:v>12</c:v>
                </c:pt>
                <c:pt idx="21">
                  <c:v>11.7</c:v>
                </c:pt>
                <c:pt idx="22">
                  <c:v>11.1</c:v>
                </c:pt>
                <c:pt idx="23">
                  <c:v>10.8</c:v>
                </c:pt>
                <c:pt idx="24">
                  <c:v>10.5</c:v>
                </c:pt>
                <c:pt idx="25">
                  <c:v>10.199999999999999</c:v>
                </c:pt>
                <c:pt idx="26">
                  <c:v>9.9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9.9</c:v>
                </c:pt>
                <c:pt idx="30">
                  <c:v>9.8000000000000007</c:v>
                </c:pt>
                <c:pt idx="31">
                  <c:v>9.8000000000000007</c:v>
                </c:pt>
                <c:pt idx="32">
                  <c:v>9.6999999999999993</c:v>
                </c:pt>
                <c:pt idx="33">
                  <c:v>9.6999999999999993</c:v>
                </c:pt>
                <c:pt idx="34">
                  <c:v>9.6999999999999993</c:v>
                </c:pt>
                <c:pt idx="35">
                  <c:v>9.6999999999999993</c:v>
                </c:pt>
                <c:pt idx="36">
                  <c:v>9.1999999999999993</c:v>
                </c:pt>
                <c:pt idx="37">
                  <c:v>8.8000000000000007</c:v>
                </c:pt>
                <c:pt idx="38">
                  <c:v>9.6</c:v>
                </c:pt>
                <c:pt idx="39">
                  <c:v>9.3000000000000007</c:v>
                </c:pt>
                <c:pt idx="40">
                  <c:v>8.9</c:v>
                </c:pt>
                <c:pt idx="41">
                  <c:v>8.3000000000000007</c:v>
                </c:pt>
                <c:pt idx="42">
                  <c:v>7.8</c:v>
                </c:pt>
                <c:pt idx="43">
                  <c:v>8.4</c:v>
                </c:pt>
                <c:pt idx="44">
                  <c:v>8.6999999999999993</c:v>
                </c:pt>
                <c:pt idx="45">
                  <c:v>8.8000000000000007</c:v>
                </c:pt>
                <c:pt idx="46">
                  <c:v>8.6</c:v>
                </c:pt>
                <c:pt idx="47">
                  <c:v>8.4</c:v>
                </c:pt>
                <c:pt idx="48">
                  <c:v>8.1</c:v>
                </c:pt>
                <c:pt idx="49">
                  <c:v>7.9</c:v>
                </c:pt>
                <c:pt idx="50">
                  <c:v>7.7</c:v>
                </c:pt>
                <c:pt idx="51">
                  <c:v>7.5</c:v>
                </c:pt>
                <c:pt idx="52">
                  <c:v>7.4</c:v>
                </c:pt>
                <c:pt idx="53">
                  <c:v>7.5</c:v>
                </c:pt>
                <c:pt idx="54">
                  <c:v>7.1</c:v>
                </c:pt>
                <c:pt idx="55">
                  <c:v>7</c:v>
                </c:pt>
                <c:pt idx="56">
                  <c:v>7.9</c:v>
                </c:pt>
                <c:pt idx="57">
                  <c:v>7.6</c:v>
                </c:pt>
                <c:pt idx="58">
                  <c:v>7.3</c:v>
                </c:pt>
                <c:pt idx="59">
                  <c:v>7.1</c:v>
                </c:pt>
                <c:pt idx="60">
                  <c:v>6.7</c:v>
                </c:pt>
                <c:pt idx="61">
                  <c:v>6.6</c:v>
                </c:pt>
                <c:pt idx="62">
                  <c:v>6.6</c:v>
                </c:pt>
                <c:pt idx="63">
                  <c:v>6.5</c:v>
                </c:pt>
                <c:pt idx="64">
                  <c:v>6.4</c:v>
                </c:pt>
                <c:pt idx="65">
                  <c:v>6.7</c:v>
                </c:pt>
                <c:pt idx="66">
                  <c:v>6.9</c:v>
                </c:pt>
                <c:pt idx="67">
                  <c:v>6.7</c:v>
                </c:pt>
                <c:pt idx="68">
                  <c:v>6.4</c:v>
                </c:pt>
                <c:pt idx="69">
                  <c:v>6.2</c:v>
                </c:pt>
                <c:pt idx="70">
                  <c:v>6.1</c:v>
                </c:pt>
                <c:pt idx="71">
                  <c:v>6.1</c:v>
                </c:pt>
                <c:pt idx="72">
                  <c:v>6</c:v>
                </c:pt>
                <c:pt idx="73">
                  <c:v>5.6</c:v>
                </c:pt>
                <c:pt idx="74">
                  <c:v>5.6</c:v>
                </c:pt>
                <c:pt idx="75">
                  <c:v>5.7</c:v>
                </c:pt>
                <c:pt idx="76">
                  <c:v>5.7</c:v>
                </c:pt>
                <c:pt idx="77">
                  <c:v>5.5</c:v>
                </c:pt>
                <c:pt idx="78">
                  <c:v>5.5</c:v>
                </c:pt>
                <c:pt idx="79">
                  <c:v>5.4</c:v>
                </c:pt>
                <c:pt idx="80">
                  <c:v>5.2</c:v>
                </c:pt>
                <c:pt idx="81">
                  <c:v>4.7</c:v>
                </c:pt>
                <c:pt idx="82">
                  <c:v>4.5999999999999996</c:v>
                </c:pt>
                <c:pt idx="83">
                  <c:v>4.5999999999999996</c:v>
                </c:pt>
                <c:pt idx="84">
                  <c:v>4.7</c:v>
                </c:pt>
                <c:pt idx="85">
                  <c:v>5.0999999999999996</c:v>
                </c:pt>
                <c:pt idx="86">
                  <c:v>5.3</c:v>
                </c:pt>
                <c:pt idx="87">
                  <c:v>5.6</c:v>
                </c:pt>
                <c:pt idx="88">
                  <c:v>5.7</c:v>
                </c:pt>
                <c:pt idx="89">
                  <c:v>5.7</c:v>
                </c:pt>
                <c:pt idx="90">
                  <c:v>5.8</c:v>
                </c:pt>
                <c:pt idx="91">
                  <c:v>5.8</c:v>
                </c:pt>
                <c:pt idx="92">
                  <c:v>5.9</c:v>
                </c:pt>
                <c:pt idx="93">
                  <c:v>5.9</c:v>
                </c:pt>
                <c:pt idx="94">
                  <c:v>5.9</c:v>
                </c:pt>
                <c:pt idx="95">
                  <c:v>5.8</c:v>
                </c:pt>
                <c:pt idx="96">
                  <c:v>5.9</c:v>
                </c:pt>
                <c:pt idx="97">
                  <c:v>5.5</c:v>
                </c:pt>
                <c:pt idx="98">
                  <c:v>5.6</c:v>
                </c:pt>
                <c:pt idx="99">
                  <c:v>5.8</c:v>
                </c:pt>
                <c:pt idx="100">
                  <c:v>6.3</c:v>
                </c:pt>
                <c:pt idx="101">
                  <c:v>6.9</c:v>
                </c:pt>
                <c:pt idx="102">
                  <c:v>7.6</c:v>
                </c:pt>
                <c:pt idx="103">
                  <c:v>8.5</c:v>
                </c:pt>
                <c:pt idx="104">
                  <c:v>9.6</c:v>
                </c:pt>
                <c:pt idx="105">
                  <c:v>10.1</c:v>
                </c:pt>
                <c:pt idx="106">
                  <c:v>10.8</c:v>
                </c:pt>
                <c:pt idx="107">
                  <c:v>11.1</c:v>
                </c:pt>
                <c:pt idx="108">
                  <c:v>11.6</c:v>
                </c:pt>
                <c:pt idx="109">
                  <c:v>11.9</c:v>
                </c:pt>
                <c:pt idx="110">
                  <c:v>11.9</c:v>
                </c:pt>
                <c:pt idx="111">
                  <c:v>11.6</c:v>
                </c:pt>
                <c:pt idx="112">
                  <c:v>11.4</c:v>
                </c:pt>
                <c:pt idx="113">
                  <c:v>11.2</c:v>
                </c:pt>
                <c:pt idx="114">
                  <c:v>10.9</c:v>
                </c:pt>
                <c:pt idx="115">
                  <c:v>10.7</c:v>
                </c:pt>
                <c:pt idx="116">
                  <c:v>10.3</c:v>
                </c:pt>
                <c:pt idx="117">
                  <c:v>10.4</c:v>
                </c:pt>
                <c:pt idx="118">
                  <c:v>10.1</c:v>
                </c:pt>
                <c:pt idx="119">
                  <c:v>9.5</c:v>
                </c:pt>
                <c:pt idx="120">
                  <c:v>9.5</c:v>
                </c:pt>
                <c:pt idx="121">
                  <c:v>9.1999999999999993</c:v>
                </c:pt>
                <c:pt idx="122">
                  <c:v>9.4</c:v>
                </c:pt>
                <c:pt idx="123">
                  <c:v>9.8000000000000007</c:v>
                </c:pt>
                <c:pt idx="124">
                  <c:v>9.6999999999999993</c:v>
                </c:pt>
                <c:pt idx="125">
                  <c:v>9.6999999999999993</c:v>
                </c:pt>
                <c:pt idx="126">
                  <c:v>9.6999999999999993</c:v>
                </c:pt>
                <c:pt idx="127">
                  <c:v>9.6</c:v>
                </c:pt>
                <c:pt idx="128">
                  <c:v>9.8000000000000007</c:v>
                </c:pt>
                <c:pt idx="129">
                  <c:v>10.1</c:v>
                </c:pt>
                <c:pt idx="130">
                  <c:v>10</c:v>
                </c:pt>
                <c:pt idx="131">
                  <c:v>10</c:v>
                </c:pt>
                <c:pt idx="132">
                  <c:v>10.1</c:v>
                </c:pt>
                <c:pt idx="133">
                  <c:v>10.1</c:v>
                </c:pt>
                <c:pt idx="134">
                  <c:v>9.9</c:v>
                </c:pt>
                <c:pt idx="135">
                  <c:v>9.8000000000000007</c:v>
                </c:pt>
                <c:pt idx="136">
                  <c:v>9.6999999999999993</c:v>
                </c:pt>
                <c:pt idx="137">
                  <c:v>9.6</c:v>
                </c:pt>
                <c:pt idx="138">
                  <c:v>9.6</c:v>
                </c:pt>
                <c:pt idx="139">
                  <c:v>9.4</c:v>
                </c:pt>
                <c:pt idx="140">
                  <c:v>9.4</c:v>
                </c:pt>
                <c:pt idx="141">
                  <c:v>9.1999999999999993</c:v>
                </c:pt>
                <c:pt idx="142">
                  <c:v>9.1999999999999993</c:v>
                </c:pt>
                <c:pt idx="143">
                  <c:v>9.1</c:v>
                </c:pt>
                <c:pt idx="144">
                  <c:v>9.1</c:v>
                </c:pt>
                <c:pt idx="145">
                  <c:v>9</c:v>
                </c:pt>
                <c:pt idx="146">
                  <c:v>8.8000000000000007</c:v>
                </c:pt>
                <c:pt idx="147">
                  <c:v>8.6</c:v>
                </c:pt>
                <c:pt idx="148">
                  <c:v>8.1999999999999993</c:v>
                </c:pt>
                <c:pt idx="149">
                  <c:v>8.1</c:v>
                </c:pt>
                <c:pt idx="150">
                  <c:v>8.3000000000000007</c:v>
                </c:pt>
                <c:pt idx="151">
                  <c:v>8.6999999999999993</c:v>
                </c:pt>
                <c:pt idx="152">
                  <c:v>9.1</c:v>
                </c:pt>
                <c:pt idx="153">
                  <c:v>9.8000000000000007</c:v>
                </c:pt>
                <c:pt idx="154">
                  <c:v>10.7</c:v>
                </c:pt>
                <c:pt idx="155">
                  <c:v>11.8</c:v>
                </c:pt>
                <c:pt idx="156">
                  <c:v>12.8</c:v>
                </c:pt>
                <c:pt idx="157">
                  <c:v>13.9</c:v>
                </c:pt>
                <c:pt idx="158">
                  <c:v>14.8</c:v>
                </c:pt>
                <c:pt idx="159">
                  <c:v>15.3</c:v>
                </c:pt>
                <c:pt idx="160">
                  <c:v>15.6</c:v>
                </c:pt>
                <c:pt idx="161">
                  <c:v>15.8</c:v>
                </c:pt>
                <c:pt idx="162">
                  <c:v>15.8</c:v>
                </c:pt>
                <c:pt idx="163">
                  <c:v>15.7</c:v>
                </c:pt>
                <c:pt idx="164">
                  <c:v>15.5</c:v>
                </c:pt>
                <c:pt idx="165">
                  <c:v>15.3</c:v>
                </c:pt>
                <c:pt idx="166">
                  <c:v>14.9</c:v>
                </c:pt>
                <c:pt idx="167">
                  <c:v>14.6</c:v>
                </c:pt>
                <c:pt idx="168">
                  <c:v>14.5</c:v>
                </c:pt>
                <c:pt idx="169">
                  <c:v>14.3</c:v>
                </c:pt>
                <c:pt idx="170">
                  <c:v>14</c:v>
                </c:pt>
                <c:pt idx="171">
                  <c:v>13.7</c:v>
                </c:pt>
                <c:pt idx="172">
                  <c:v>13.4</c:v>
                </c:pt>
                <c:pt idx="173">
                  <c:v>13.1</c:v>
                </c:pt>
                <c:pt idx="174">
                  <c:v>12.8</c:v>
                </c:pt>
                <c:pt idx="175">
                  <c:v>12.3</c:v>
                </c:pt>
                <c:pt idx="176">
                  <c:v>12.1</c:v>
                </c:pt>
                <c:pt idx="177">
                  <c:v>11.9</c:v>
                </c:pt>
                <c:pt idx="178">
                  <c:v>11.7</c:v>
                </c:pt>
                <c:pt idx="179">
                  <c:v>11.7</c:v>
                </c:pt>
                <c:pt idx="180">
                  <c:v>11.4</c:v>
                </c:pt>
                <c:pt idx="181">
                  <c:v>11.3</c:v>
                </c:pt>
                <c:pt idx="182">
                  <c:v>11.1</c:v>
                </c:pt>
                <c:pt idx="183">
                  <c:v>10.7</c:v>
                </c:pt>
                <c:pt idx="184">
                  <c:v>10.6</c:v>
                </c:pt>
                <c:pt idx="185">
                  <c:v>10.5</c:v>
                </c:pt>
                <c:pt idx="186">
                  <c:v>10.3</c:v>
                </c:pt>
                <c:pt idx="187">
                  <c:v>10.1</c:v>
                </c:pt>
                <c:pt idx="188">
                  <c:v>9.8000000000000007</c:v>
                </c:pt>
                <c:pt idx="189">
                  <c:v>9.6</c:v>
                </c:pt>
                <c:pt idx="190">
                  <c:v>9.6</c:v>
                </c:pt>
                <c:pt idx="191">
                  <c:v>9.3000000000000007</c:v>
                </c:pt>
                <c:pt idx="192">
                  <c:v>9</c:v>
                </c:pt>
                <c:pt idx="193">
                  <c:v>8.6</c:v>
                </c:pt>
                <c:pt idx="194">
                  <c:v>8.4</c:v>
                </c:pt>
                <c:pt idx="195">
                  <c:v>8.1999999999999993</c:v>
                </c:pt>
                <c:pt idx="196">
                  <c:v>8.1</c:v>
                </c:pt>
                <c:pt idx="197">
                  <c:v>7.9</c:v>
                </c:pt>
                <c:pt idx="198">
                  <c:v>7.6</c:v>
                </c:pt>
                <c:pt idx="199">
                  <c:v>7.2</c:v>
                </c:pt>
                <c:pt idx="200">
                  <c:v>7.2</c:v>
                </c:pt>
                <c:pt idx="201">
                  <c:v>6.9</c:v>
                </c:pt>
                <c:pt idx="202">
                  <c:v>6.6</c:v>
                </c:pt>
                <c:pt idx="203">
                  <c:v>6.4</c:v>
                </c:pt>
                <c:pt idx="204">
                  <c:v>6.2</c:v>
                </c:pt>
                <c:pt idx="205">
                  <c:v>6.1</c:v>
                </c:pt>
                <c:pt idx="206">
                  <c:v>6.1</c:v>
                </c:pt>
                <c:pt idx="207">
                  <c:v>6</c:v>
                </c:pt>
                <c:pt idx="208">
                  <c:v>5.9</c:v>
                </c:pt>
                <c:pt idx="209">
                  <c:v>5.7</c:v>
                </c:pt>
                <c:pt idx="210">
                  <c:v>5.4</c:v>
                </c:pt>
                <c:pt idx="211">
                  <c:v>5.2</c:v>
                </c:pt>
                <c:pt idx="212">
                  <c:v>4.9000000000000004</c:v>
                </c:pt>
                <c:pt idx="213">
                  <c:v>4.8</c:v>
                </c:pt>
                <c:pt idx="214">
                  <c:v>4.8</c:v>
                </c:pt>
                <c:pt idx="215">
                  <c:v>4.7</c:v>
                </c:pt>
                <c:pt idx="216">
                  <c:v>4.5999999999999996</c:v>
                </c:pt>
                <c:pt idx="217">
                  <c:v>4.7</c:v>
                </c:pt>
                <c:pt idx="218">
                  <c:v>4.8</c:v>
                </c:pt>
                <c:pt idx="219">
                  <c:v>5.0999999999999996</c:v>
                </c:pt>
                <c:pt idx="220">
                  <c:v>5.4</c:v>
                </c:pt>
                <c:pt idx="221">
                  <c:v>5.7</c:v>
                </c:pt>
                <c:pt idx="222">
                  <c:v>6.6</c:v>
                </c:pt>
                <c:pt idx="223">
                  <c:v>7.2</c:v>
                </c:pt>
                <c:pt idx="224">
                  <c:v>8.1999999999999993</c:v>
                </c:pt>
                <c:pt idx="225">
                  <c:v>9.3000000000000007</c:v>
                </c:pt>
                <c:pt idx="226">
                  <c:v>10</c:v>
                </c:pt>
                <c:pt idx="227">
                  <c:v>10.5</c:v>
                </c:pt>
                <c:pt idx="228">
                  <c:v>11</c:v>
                </c:pt>
                <c:pt idx="229">
                  <c:v>11.4</c:v>
                </c:pt>
                <c:pt idx="230">
                  <c:v>11.7</c:v>
                </c:pt>
                <c:pt idx="231">
                  <c:v>11.9</c:v>
                </c:pt>
                <c:pt idx="232">
                  <c:v>11.5</c:v>
                </c:pt>
                <c:pt idx="233">
                  <c:v>11.2</c:v>
                </c:pt>
                <c:pt idx="234">
                  <c:v>11</c:v>
                </c:pt>
                <c:pt idx="235">
                  <c:v>10.9</c:v>
                </c:pt>
                <c:pt idx="236">
                  <c:v>10.8</c:v>
                </c:pt>
                <c:pt idx="237">
                  <c:v>10.5</c:v>
                </c:pt>
                <c:pt idx="238">
                  <c:v>10.199999999999999</c:v>
                </c:pt>
                <c:pt idx="239">
                  <c:v>9.8000000000000007</c:v>
                </c:pt>
                <c:pt idx="240">
                  <c:v>9.4</c:v>
                </c:pt>
                <c:pt idx="241">
                  <c:v>9.1</c:v>
                </c:pt>
                <c:pt idx="242">
                  <c:v>9</c:v>
                </c:pt>
                <c:pt idx="243">
                  <c:v>9</c:v>
                </c:pt>
                <c:pt idx="244">
                  <c:v>9.1999999999999993</c:v>
                </c:pt>
                <c:pt idx="245">
                  <c:v>9.3000000000000007</c:v>
                </c:pt>
                <c:pt idx="246">
                  <c:v>9.4</c:v>
                </c:pt>
                <c:pt idx="247">
                  <c:v>9.9</c:v>
                </c:pt>
                <c:pt idx="248">
                  <c:v>10.1</c:v>
                </c:pt>
                <c:pt idx="249">
                  <c:v>9.6</c:v>
                </c:pt>
                <c:pt idx="250">
                  <c:v>9.6</c:v>
                </c:pt>
                <c:pt idx="251">
                  <c:v>9.8000000000000007</c:v>
                </c:pt>
                <c:pt idx="252">
                  <c:v>10.199999999999999</c:v>
                </c:pt>
                <c:pt idx="253">
                  <c:v>10.6</c:v>
                </c:pt>
                <c:pt idx="254">
                  <c:v>11.3</c:v>
                </c:pt>
                <c:pt idx="255">
                  <c:v>11.8</c:v>
                </c:pt>
                <c:pt idx="256">
                  <c:v>12.2</c:v>
                </c:pt>
                <c:pt idx="257">
                  <c:v>12.4</c:v>
                </c:pt>
                <c:pt idx="258">
                  <c:v>12.7</c:v>
                </c:pt>
                <c:pt idx="259">
                  <c:v>12.9</c:v>
                </c:pt>
                <c:pt idx="260">
                  <c:v>12.9</c:v>
                </c:pt>
                <c:pt idx="261">
                  <c:v>12.6</c:v>
                </c:pt>
                <c:pt idx="262">
                  <c:v>11.8</c:v>
                </c:pt>
                <c:pt idx="263">
                  <c:v>12</c:v>
                </c:pt>
                <c:pt idx="264">
                  <c:v>11.5</c:v>
                </c:pt>
                <c:pt idx="265">
                  <c:v>11.6</c:v>
                </c:pt>
                <c:pt idx="266">
                  <c:v>12.1</c:v>
                </c:pt>
                <c:pt idx="267">
                  <c:v>11.9</c:v>
                </c:pt>
                <c:pt idx="268">
                  <c:v>11.7</c:v>
                </c:pt>
                <c:pt idx="269">
                  <c:v>11.6</c:v>
                </c:pt>
                <c:pt idx="270">
                  <c:v>11.3</c:v>
                </c:pt>
                <c:pt idx="271">
                  <c:v>10.8</c:v>
                </c:pt>
                <c:pt idx="272">
                  <c:v>10.199999999999999</c:v>
                </c:pt>
                <c:pt idx="273">
                  <c:v>9.1999999999999993</c:v>
                </c:pt>
                <c:pt idx="274">
                  <c:v>8.8000000000000007</c:v>
                </c:pt>
                <c:pt idx="275">
                  <c:v>8.4</c:v>
                </c:pt>
                <c:pt idx="276">
                  <c:v>8.1</c:v>
                </c:pt>
                <c:pt idx="277">
                  <c:v>7.8</c:v>
                </c:pt>
                <c:pt idx="278">
                  <c:v>7.6</c:v>
                </c:pt>
                <c:pt idx="279">
                  <c:v>7.3</c:v>
                </c:pt>
                <c:pt idx="280">
                  <c:v>7</c:v>
                </c:pt>
                <c:pt idx="281">
                  <c:v>6.8</c:v>
                </c:pt>
                <c:pt idx="282">
                  <c:v>6.6</c:v>
                </c:pt>
                <c:pt idx="283">
                  <c:v>6.6</c:v>
                </c:pt>
                <c:pt idx="284">
                  <c:v>6.6</c:v>
                </c:pt>
                <c:pt idx="285">
                  <c:v>6.9</c:v>
                </c:pt>
                <c:pt idx="286">
                  <c:v>7.1</c:v>
                </c:pt>
                <c:pt idx="287">
                  <c:v>7</c:v>
                </c:pt>
                <c:pt idx="288">
                  <c:v>6.7</c:v>
                </c:pt>
                <c:pt idx="289">
                  <c:v>2.6047121263825206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4-E14A-BD0E-1BD00FC13D22}"/>
            </c:ext>
          </c:extLst>
        </c:ser>
        <c:ser>
          <c:idx val="3"/>
          <c:order val="3"/>
          <c:tx>
            <c:strRef>
              <c:f>'Day View'!$G$2</c:f>
              <c:strCache>
                <c:ptCount val="1"/>
                <c:pt idx="0">
                  <c:v>Fri wk1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View'!$G$3:$G$292</c:f>
              <c:numCache>
                <c:formatCode>General</c:formatCode>
                <c:ptCount val="290"/>
                <c:pt idx="1">
                  <c:v>6.4</c:v>
                </c:pt>
                <c:pt idx="2">
                  <c:v>6.3</c:v>
                </c:pt>
                <c:pt idx="3">
                  <c:v>6.1</c:v>
                </c:pt>
                <c:pt idx="4">
                  <c:v>5.4</c:v>
                </c:pt>
                <c:pt idx="5">
                  <c:v>4.8</c:v>
                </c:pt>
                <c:pt idx="6">
                  <c:v>4.7</c:v>
                </c:pt>
                <c:pt idx="7">
                  <c:v>4.7</c:v>
                </c:pt>
                <c:pt idx="8">
                  <c:v>4.5999999999999996</c:v>
                </c:pt>
                <c:pt idx="9">
                  <c:v>4.5</c:v>
                </c:pt>
                <c:pt idx="10">
                  <c:v>4.4000000000000004</c:v>
                </c:pt>
                <c:pt idx="11">
                  <c:v>4.3</c:v>
                </c:pt>
                <c:pt idx="12">
                  <c:v>4.3</c:v>
                </c:pt>
                <c:pt idx="13">
                  <c:v>4.3</c:v>
                </c:pt>
                <c:pt idx="14">
                  <c:v>4.2</c:v>
                </c:pt>
                <c:pt idx="15">
                  <c:v>4.5</c:v>
                </c:pt>
                <c:pt idx="16">
                  <c:v>5.3</c:v>
                </c:pt>
                <c:pt idx="17">
                  <c:v>5.6</c:v>
                </c:pt>
                <c:pt idx="18">
                  <c:v>5.5</c:v>
                </c:pt>
                <c:pt idx="19">
                  <c:v>5.4</c:v>
                </c:pt>
                <c:pt idx="20">
                  <c:v>5.4</c:v>
                </c:pt>
                <c:pt idx="21">
                  <c:v>5.3</c:v>
                </c:pt>
                <c:pt idx="22">
                  <c:v>5.3</c:v>
                </c:pt>
                <c:pt idx="23">
                  <c:v>5.3</c:v>
                </c:pt>
                <c:pt idx="24">
                  <c:v>5.2</c:v>
                </c:pt>
                <c:pt idx="25">
                  <c:v>5.2</c:v>
                </c:pt>
                <c:pt idx="26">
                  <c:v>5</c:v>
                </c:pt>
                <c:pt idx="27">
                  <c:v>4.8</c:v>
                </c:pt>
                <c:pt idx="28">
                  <c:v>4.7</c:v>
                </c:pt>
                <c:pt idx="29">
                  <c:v>4.7</c:v>
                </c:pt>
                <c:pt idx="30">
                  <c:v>4.5999999999999996</c:v>
                </c:pt>
                <c:pt idx="31">
                  <c:v>4.4000000000000004</c:v>
                </c:pt>
                <c:pt idx="32">
                  <c:v>4.3</c:v>
                </c:pt>
                <c:pt idx="33">
                  <c:v>4.3</c:v>
                </c:pt>
                <c:pt idx="34">
                  <c:v>4.2</c:v>
                </c:pt>
                <c:pt idx="35">
                  <c:v>4.2</c:v>
                </c:pt>
                <c:pt idx="36">
                  <c:v>4.5</c:v>
                </c:pt>
                <c:pt idx="37">
                  <c:v>4.7</c:v>
                </c:pt>
                <c:pt idx="38">
                  <c:v>4.7</c:v>
                </c:pt>
                <c:pt idx="39">
                  <c:v>4.5999999999999996</c:v>
                </c:pt>
                <c:pt idx="40">
                  <c:v>4.5999999999999996</c:v>
                </c:pt>
                <c:pt idx="41">
                  <c:v>4.5999999999999996</c:v>
                </c:pt>
                <c:pt idx="42">
                  <c:v>4.5999999999999996</c:v>
                </c:pt>
                <c:pt idx="43">
                  <c:v>4.5999999999999996</c:v>
                </c:pt>
                <c:pt idx="44">
                  <c:v>4.5999999999999996</c:v>
                </c:pt>
                <c:pt idx="45">
                  <c:v>4.5999999999999996</c:v>
                </c:pt>
                <c:pt idx="46">
                  <c:v>4.5999999999999996</c:v>
                </c:pt>
                <c:pt idx="47">
                  <c:v>4.5999999999999996</c:v>
                </c:pt>
                <c:pt idx="48">
                  <c:v>4.5</c:v>
                </c:pt>
                <c:pt idx="49">
                  <c:v>4.5999999999999996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4.3</c:v>
                </c:pt>
                <c:pt idx="62">
                  <c:v>4.2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4.2</c:v>
                </c:pt>
                <c:pt idx="66">
                  <c:v>4.2</c:v>
                </c:pt>
                <c:pt idx="67">
                  <c:v>4.0999999999999996</c:v>
                </c:pt>
                <c:pt idx="68">
                  <c:v>4</c:v>
                </c:pt>
                <c:pt idx="69">
                  <c:v>4</c:v>
                </c:pt>
                <c:pt idx="70">
                  <c:v>4.0999999999999996</c:v>
                </c:pt>
                <c:pt idx="71">
                  <c:v>4.2</c:v>
                </c:pt>
                <c:pt idx="72">
                  <c:v>4.5</c:v>
                </c:pt>
                <c:pt idx="73">
                  <c:v>4.7</c:v>
                </c:pt>
                <c:pt idx="74">
                  <c:v>4.7</c:v>
                </c:pt>
                <c:pt idx="75">
                  <c:v>4.5999999999999996</c:v>
                </c:pt>
                <c:pt idx="76">
                  <c:v>4.4000000000000004</c:v>
                </c:pt>
                <c:pt idx="77">
                  <c:v>4.2</c:v>
                </c:pt>
                <c:pt idx="78">
                  <c:v>4.0999999999999996</c:v>
                </c:pt>
                <c:pt idx="79">
                  <c:v>4.3</c:v>
                </c:pt>
                <c:pt idx="80">
                  <c:v>4.3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4.5999999999999996</c:v>
                </c:pt>
                <c:pt idx="84">
                  <c:v>4.8</c:v>
                </c:pt>
                <c:pt idx="85">
                  <c:v>5.0999999999999996</c:v>
                </c:pt>
                <c:pt idx="86">
                  <c:v>5.3</c:v>
                </c:pt>
                <c:pt idx="87">
                  <c:v>5.6</c:v>
                </c:pt>
                <c:pt idx="88">
                  <c:v>5.7</c:v>
                </c:pt>
                <c:pt idx="89">
                  <c:v>5.8</c:v>
                </c:pt>
                <c:pt idx="90">
                  <c:v>5.8</c:v>
                </c:pt>
                <c:pt idx="91">
                  <c:v>5.9</c:v>
                </c:pt>
                <c:pt idx="92">
                  <c:v>6.1</c:v>
                </c:pt>
                <c:pt idx="93">
                  <c:v>6.1</c:v>
                </c:pt>
                <c:pt idx="94">
                  <c:v>6.2</c:v>
                </c:pt>
                <c:pt idx="95">
                  <c:v>6.3</c:v>
                </c:pt>
                <c:pt idx="96">
                  <c:v>6.4</c:v>
                </c:pt>
                <c:pt idx="97">
                  <c:v>6.8</c:v>
                </c:pt>
                <c:pt idx="98">
                  <c:v>6.9</c:v>
                </c:pt>
                <c:pt idx="99">
                  <c:v>7.2</c:v>
                </c:pt>
                <c:pt idx="100">
                  <c:v>7.9</c:v>
                </c:pt>
                <c:pt idx="101">
                  <c:v>8.6999999999999993</c:v>
                </c:pt>
                <c:pt idx="102">
                  <c:v>8.6999999999999993</c:v>
                </c:pt>
                <c:pt idx="103">
                  <c:v>9.1999999999999993</c:v>
                </c:pt>
                <c:pt idx="104">
                  <c:v>9.6</c:v>
                </c:pt>
                <c:pt idx="105">
                  <c:v>10.4</c:v>
                </c:pt>
                <c:pt idx="106">
                  <c:v>11.2</c:v>
                </c:pt>
                <c:pt idx="107">
                  <c:v>11.5</c:v>
                </c:pt>
                <c:pt idx="108">
                  <c:v>11.9</c:v>
                </c:pt>
                <c:pt idx="109">
                  <c:v>12.2</c:v>
                </c:pt>
                <c:pt idx="110">
                  <c:v>12.3</c:v>
                </c:pt>
                <c:pt idx="111">
                  <c:v>12.5</c:v>
                </c:pt>
                <c:pt idx="112">
                  <c:v>12.5</c:v>
                </c:pt>
                <c:pt idx="113">
                  <c:v>12.4</c:v>
                </c:pt>
                <c:pt idx="114">
                  <c:v>12.3</c:v>
                </c:pt>
                <c:pt idx="115">
                  <c:v>12.3</c:v>
                </c:pt>
                <c:pt idx="116">
                  <c:v>12.2</c:v>
                </c:pt>
                <c:pt idx="117">
                  <c:v>12.2</c:v>
                </c:pt>
                <c:pt idx="118">
                  <c:v>12.2</c:v>
                </c:pt>
                <c:pt idx="119">
                  <c:v>12</c:v>
                </c:pt>
                <c:pt idx="120">
                  <c:v>11.8</c:v>
                </c:pt>
                <c:pt idx="121">
                  <c:v>11.6</c:v>
                </c:pt>
                <c:pt idx="122">
                  <c:v>11.2</c:v>
                </c:pt>
                <c:pt idx="123">
                  <c:v>10.9</c:v>
                </c:pt>
                <c:pt idx="124">
                  <c:v>10.6</c:v>
                </c:pt>
                <c:pt idx="125">
                  <c:v>10.3</c:v>
                </c:pt>
                <c:pt idx="126">
                  <c:v>10.1</c:v>
                </c:pt>
                <c:pt idx="127">
                  <c:v>9.4</c:v>
                </c:pt>
                <c:pt idx="128">
                  <c:v>9.1999999999999993</c:v>
                </c:pt>
                <c:pt idx="129">
                  <c:v>8.8000000000000007</c:v>
                </c:pt>
                <c:pt idx="130">
                  <c:v>8.8000000000000007</c:v>
                </c:pt>
                <c:pt idx="131">
                  <c:v>9.3000000000000007</c:v>
                </c:pt>
                <c:pt idx="132">
                  <c:v>9.1</c:v>
                </c:pt>
                <c:pt idx="133">
                  <c:v>8.6999999999999993</c:v>
                </c:pt>
                <c:pt idx="134">
                  <c:v>8.6</c:v>
                </c:pt>
                <c:pt idx="135">
                  <c:v>8.6</c:v>
                </c:pt>
                <c:pt idx="136">
                  <c:v>8.4</c:v>
                </c:pt>
                <c:pt idx="137">
                  <c:v>8.4</c:v>
                </c:pt>
                <c:pt idx="138">
                  <c:v>8.1999999999999993</c:v>
                </c:pt>
                <c:pt idx="139">
                  <c:v>7.9</c:v>
                </c:pt>
                <c:pt idx="140">
                  <c:v>7.7</c:v>
                </c:pt>
                <c:pt idx="141">
                  <c:v>7.4</c:v>
                </c:pt>
                <c:pt idx="142">
                  <c:v>7.3</c:v>
                </c:pt>
                <c:pt idx="143">
                  <c:v>7.1</c:v>
                </c:pt>
                <c:pt idx="144">
                  <c:v>6.9</c:v>
                </c:pt>
                <c:pt idx="145">
                  <c:v>6.8</c:v>
                </c:pt>
                <c:pt idx="146">
                  <c:v>6.7</c:v>
                </c:pt>
                <c:pt idx="147">
                  <c:v>6.2</c:v>
                </c:pt>
                <c:pt idx="148">
                  <c:v>4.8</c:v>
                </c:pt>
                <c:pt idx="149">
                  <c:v>5.4</c:v>
                </c:pt>
                <c:pt idx="150">
                  <c:v>5.4</c:v>
                </c:pt>
                <c:pt idx="151">
                  <c:v>5.7</c:v>
                </c:pt>
                <c:pt idx="152">
                  <c:v>5.0999999999999996</c:v>
                </c:pt>
                <c:pt idx="153">
                  <c:v>5.0999999999999996</c:v>
                </c:pt>
                <c:pt idx="154">
                  <c:v>5</c:v>
                </c:pt>
                <c:pt idx="155">
                  <c:v>4.7</c:v>
                </c:pt>
                <c:pt idx="156">
                  <c:v>4.5999999999999996</c:v>
                </c:pt>
                <c:pt idx="157">
                  <c:v>4.4000000000000004</c:v>
                </c:pt>
                <c:pt idx="158">
                  <c:v>5.0999999999999996</c:v>
                </c:pt>
                <c:pt idx="159">
                  <c:v>5.8</c:v>
                </c:pt>
                <c:pt idx="160">
                  <c:v>6.7</c:v>
                </c:pt>
                <c:pt idx="161">
                  <c:v>7.4</c:v>
                </c:pt>
                <c:pt idx="162">
                  <c:v>8.1999999999999993</c:v>
                </c:pt>
                <c:pt idx="163">
                  <c:v>8.9</c:v>
                </c:pt>
                <c:pt idx="164">
                  <c:v>9.1999999999999993</c:v>
                </c:pt>
                <c:pt idx="165">
                  <c:v>8.5</c:v>
                </c:pt>
                <c:pt idx="166">
                  <c:v>7.8</c:v>
                </c:pt>
                <c:pt idx="167">
                  <c:v>8.3000000000000007</c:v>
                </c:pt>
                <c:pt idx="168">
                  <c:v>9.3000000000000007</c:v>
                </c:pt>
                <c:pt idx="169">
                  <c:v>10.4</c:v>
                </c:pt>
                <c:pt idx="170">
                  <c:v>11.2</c:v>
                </c:pt>
                <c:pt idx="171">
                  <c:v>11.8</c:v>
                </c:pt>
                <c:pt idx="172">
                  <c:v>12.4</c:v>
                </c:pt>
                <c:pt idx="173">
                  <c:v>12.8</c:v>
                </c:pt>
                <c:pt idx="174">
                  <c:v>12.6</c:v>
                </c:pt>
                <c:pt idx="175">
                  <c:v>12.7</c:v>
                </c:pt>
                <c:pt idx="176">
                  <c:v>13.1</c:v>
                </c:pt>
                <c:pt idx="177">
                  <c:v>13.4</c:v>
                </c:pt>
                <c:pt idx="178">
                  <c:v>13.5</c:v>
                </c:pt>
                <c:pt idx="179">
                  <c:v>13.6</c:v>
                </c:pt>
                <c:pt idx="180">
                  <c:v>13.6</c:v>
                </c:pt>
                <c:pt idx="181">
                  <c:v>13.5</c:v>
                </c:pt>
                <c:pt idx="182">
                  <c:v>13.1</c:v>
                </c:pt>
                <c:pt idx="183">
                  <c:v>12.7</c:v>
                </c:pt>
                <c:pt idx="184">
                  <c:v>12.8</c:v>
                </c:pt>
                <c:pt idx="185">
                  <c:v>13</c:v>
                </c:pt>
                <c:pt idx="186">
                  <c:v>13.1</c:v>
                </c:pt>
                <c:pt idx="187">
                  <c:v>12.9</c:v>
                </c:pt>
                <c:pt idx="188">
                  <c:v>12.8</c:v>
                </c:pt>
                <c:pt idx="189">
                  <c:v>12.5</c:v>
                </c:pt>
                <c:pt idx="190">
                  <c:v>12.3</c:v>
                </c:pt>
                <c:pt idx="191">
                  <c:v>11.9</c:v>
                </c:pt>
                <c:pt idx="192">
                  <c:v>11.7</c:v>
                </c:pt>
                <c:pt idx="193">
                  <c:v>11.4</c:v>
                </c:pt>
                <c:pt idx="194">
                  <c:v>10.9</c:v>
                </c:pt>
                <c:pt idx="195">
                  <c:v>10.8</c:v>
                </c:pt>
                <c:pt idx="196">
                  <c:v>10.4</c:v>
                </c:pt>
                <c:pt idx="197">
                  <c:v>10.199999999999999</c:v>
                </c:pt>
                <c:pt idx="198">
                  <c:v>9.8000000000000007</c:v>
                </c:pt>
                <c:pt idx="199">
                  <c:v>9.4</c:v>
                </c:pt>
                <c:pt idx="200">
                  <c:v>9.1999999999999993</c:v>
                </c:pt>
                <c:pt idx="201">
                  <c:v>9.1</c:v>
                </c:pt>
                <c:pt idx="202">
                  <c:v>8.9</c:v>
                </c:pt>
                <c:pt idx="203">
                  <c:v>8.6999999999999993</c:v>
                </c:pt>
                <c:pt idx="204">
                  <c:v>8.4</c:v>
                </c:pt>
                <c:pt idx="205">
                  <c:v>8.1999999999999993</c:v>
                </c:pt>
                <c:pt idx="206">
                  <c:v>8.1</c:v>
                </c:pt>
                <c:pt idx="207">
                  <c:v>7.8</c:v>
                </c:pt>
                <c:pt idx="208">
                  <c:v>7.5</c:v>
                </c:pt>
                <c:pt idx="209">
                  <c:v>7.3</c:v>
                </c:pt>
                <c:pt idx="210">
                  <c:v>7.2</c:v>
                </c:pt>
                <c:pt idx="211">
                  <c:v>7.2</c:v>
                </c:pt>
                <c:pt idx="212">
                  <c:v>7</c:v>
                </c:pt>
                <c:pt idx="213">
                  <c:v>6.8</c:v>
                </c:pt>
                <c:pt idx="214">
                  <c:v>6.9</c:v>
                </c:pt>
                <c:pt idx="215">
                  <c:v>6.7</c:v>
                </c:pt>
                <c:pt idx="216">
                  <c:v>6.5</c:v>
                </c:pt>
                <c:pt idx="217">
                  <c:v>6.2</c:v>
                </c:pt>
                <c:pt idx="218">
                  <c:v>5.9</c:v>
                </c:pt>
                <c:pt idx="219">
                  <c:v>5.7</c:v>
                </c:pt>
                <c:pt idx="220">
                  <c:v>5.7</c:v>
                </c:pt>
                <c:pt idx="221">
                  <c:v>5.6</c:v>
                </c:pt>
                <c:pt idx="222">
                  <c:v>5.4</c:v>
                </c:pt>
                <c:pt idx="223">
                  <c:v>5.4</c:v>
                </c:pt>
                <c:pt idx="224">
                  <c:v>5.3</c:v>
                </c:pt>
                <c:pt idx="225">
                  <c:v>5.2</c:v>
                </c:pt>
                <c:pt idx="226">
                  <c:v>5.2</c:v>
                </c:pt>
                <c:pt idx="227">
                  <c:v>5.3</c:v>
                </c:pt>
                <c:pt idx="228">
                  <c:v>5.2</c:v>
                </c:pt>
                <c:pt idx="229">
                  <c:v>5.2</c:v>
                </c:pt>
                <c:pt idx="230">
                  <c:v>5.3</c:v>
                </c:pt>
                <c:pt idx="231">
                  <c:v>5.4</c:v>
                </c:pt>
                <c:pt idx="232">
                  <c:v>5.6</c:v>
                </c:pt>
                <c:pt idx="233">
                  <c:v>5.4</c:v>
                </c:pt>
                <c:pt idx="234">
                  <c:v>4.8</c:v>
                </c:pt>
                <c:pt idx="235">
                  <c:v>5.3</c:v>
                </c:pt>
                <c:pt idx="236">
                  <c:v>5.8</c:v>
                </c:pt>
                <c:pt idx="237">
                  <c:v>6.6</c:v>
                </c:pt>
                <c:pt idx="238">
                  <c:v>7.5</c:v>
                </c:pt>
                <c:pt idx="239">
                  <c:v>8.1999999999999993</c:v>
                </c:pt>
                <c:pt idx="240">
                  <c:v>8.6999999999999993</c:v>
                </c:pt>
                <c:pt idx="241">
                  <c:v>9.3000000000000007</c:v>
                </c:pt>
                <c:pt idx="242">
                  <c:v>10.3</c:v>
                </c:pt>
                <c:pt idx="243">
                  <c:v>11.1</c:v>
                </c:pt>
                <c:pt idx="244">
                  <c:v>11.9</c:v>
                </c:pt>
                <c:pt idx="245">
                  <c:v>12.9</c:v>
                </c:pt>
                <c:pt idx="246">
                  <c:v>13.7</c:v>
                </c:pt>
                <c:pt idx="247">
                  <c:v>14.4</c:v>
                </c:pt>
                <c:pt idx="248">
                  <c:v>14.9</c:v>
                </c:pt>
                <c:pt idx="249">
                  <c:v>15.4</c:v>
                </c:pt>
                <c:pt idx="250">
                  <c:v>16.100000000000001</c:v>
                </c:pt>
                <c:pt idx="251">
                  <c:v>16.600000000000001</c:v>
                </c:pt>
                <c:pt idx="252">
                  <c:v>17.7</c:v>
                </c:pt>
                <c:pt idx="253">
                  <c:v>18.2</c:v>
                </c:pt>
                <c:pt idx="254">
                  <c:v>18.600000000000001</c:v>
                </c:pt>
                <c:pt idx="255">
                  <c:v>19.100000000000001</c:v>
                </c:pt>
                <c:pt idx="256">
                  <c:v>19.2</c:v>
                </c:pt>
                <c:pt idx="257">
                  <c:v>19.3</c:v>
                </c:pt>
                <c:pt idx="258">
                  <c:v>19.2</c:v>
                </c:pt>
                <c:pt idx="259">
                  <c:v>19.100000000000001</c:v>
                </c:pt>
                <c:pt idx="260">
                  <c:v>18.8</c:v>
                </c:pt>
                <c:pt idx="261">
                  <c:v>18.5</c:v>
                </c:pt>
                <c:pt idx="262">
                  <c:v>18.3</c:v>
                </c:pt>
                <c:pt idx="263">
                  <c:v>17.100000000000001</c:v>
                </c:pt>
                <c:pt idx="264">
                  <c:v>17.5</c:v>
                </c:pt>
                <c:pt idx="265">
                  <c:v>17.8</c:v>
                </c:pt>
                <c:pt idx="266">
                  <c:v>18.100000000000001</c:v>
                </c:pt>
                <c:pt idx="267">
                  <c:v>18.3</c:v>
                </c:pt>
                <c:pt idx="268">
                  <c:v>18.3</c:v>
                </c:pt>
                <c:pt idx="269">
                  <c:v>18</c:v>
                </c:pt>
                <c:pt idx="270">
                  <c:v>17.899999999999999</c:v>
                </c:pt>
                <c:pt idx="271">
                  <c:v>17.600000000000001</c:v>
                </c:pt>
                <c:pt idx="272">
                  <c:v>17.2</c:v>
                </c:pt>
                <c:pt idx="273">
                  <c:v>16.8</c:v>
                </c:pt>
                <c:pt idx="274">
                  <c:v>16.399999999999999</c:v>
                </c:pt>
                <c:pt idx="275">
                  <c:v>16.2</c:v>
                </c:pt>
                <c:pt idx="276">
                  <c:v>15.9</c:v>
                </c:pt>
                <c:pt idx="277">
                  <c:v>15.6</c:v>
                </c:pt>
                <c:pt idx="278">
                  <c:v>15.4</c:v>
                </c:pt>
                <c:pt idx="279">
                  <c:v>15.1</c:v>
                </c:pt>
                <c:pt idx="280">
                  <c:v>14.6</c:v>
                </c:pt>
                <c:pt idx="281">
                  <c:v>14.2</c:v>
                </c:pt>
                <c:pt idx="282">
                  <c:v>13.8</c:v>
                </c:pt>
                <c:pt idx="283">
                  <c:v>13.4</c:v>
                </c:pt>
                <c:pt idx="284">
                  <c:v>12.9</c:v>
                </c:pt>
                <c:pt idx="285">
                  <c:v>12.3</c:v>
                </c:pt>
                <c:pt idx="286">
                  <c:v>11.8</c:v>
                </c:pt>
                <c:pt idx="287">
                  <c:v>11.4</c:v>
                </c:pt>
                <c:pt idx="288">
                  <c:v>11.1</c:v>
                </c:pt>
                <c:pt idx="289">
                  <c:v>4.3134902034421696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54-E14A-BD0E-1BD00FC13D22}"/>
            </c:ext>
          </c:extLst>
        </c:ser>
        <c:ser>
          <c:idx val="4"/>
          <c:order val="4"/>
          <c:tx>
            <c:strRef>
              <c:f>'Day View'!$H$2</c:f>
              <c:strCache>
                <c:ptCount val="1"/>
                <c:pt idx="0">
                  <c:v>Sat wk1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View'!$H$3:$H$292</c:f>
              <c:numCache>
                <c:formatCode>General</c:formatCode>
                <c:ptCount val="290"/>
                <c:pt idx="1">
                  <c:v>10.9</c:v>
                </c:pt>
                <c:pt idx="2">
                  <c:v>10.7</c:v>
                </c:pt>
                <c:pt idx="3">
                  <c:v>10.6</c:v>
                </c:pt>
                <c:pt idx="4">
                  <c:v>10.4</c:v>
                </c:pt>
                <c:pt idx="5">
                  <c:v>10.1</c:v>
                </c:pt>
                <c:pt idx="6">
                  <c:v>9.8000000000000007</c:v>
                </c:pt>
                <c:pt idx="7">
                  <c:v>9.6</c:v>
                </c:pt>
                <c:pt idx="8">
                  <c:v>9.4</c:v>
                </c:pt>
                <c:pt idx="9">
                  <c:v>9.1999999999999993</c:v>
                </c:pt>
                <c:pt idx="10">
                  <c:v>8.9</c:v>
                </c:pt>
                <c:pt idx="11">
                  <c:v>8.9</c:v>
                </c:pt>
                <c:pt idx="12">
                  <c:v>8.9</c:v>
                </c:pt>
                <c:pt idx="13">
                  <c:v>8.8000000000000007</c:v>
                </c:pt>
                <c:pt idx="14">
                  <c:v>8.6</c:v>
                </c:pt>
                <c:pt idx="15">
                  <c:v>8.3000000000000007</c:v>
                </c:pt>
                <c:pt idx="16">
                  <c:v>8.1</c:v>
                </c:pt>
                <c:pt idx="17">
                  <c:v>7.8</c:v>
                </c:pt>
                <c:pt idx="18">
                  <c:v>7.6</c:v>
                </c:pt>
                <c:pt idx="19">
                  <c:v>7.3</c:v>
                </c:pt>
                <c:pt idx="20">
                  <c:v>7.1</c:v>
                </c:pt>
                <c:pt idx="21">
                  <c:v>7.1</c:v>
                </c:pt>
                <c:pt idx="22">
                  <c:v>7.3</c:v>
                </c:pt>
                <c:pt idx="23">
                  <c:v>7.5</c:v>
                </c:pt>
                <c:pt idx="24">
                  <c:v>7.9</c:v>
                </c:pt>
                <c:pt idx="25">
                  <c:v>8.3000000000000007</c:v>
                </c:pt>
                <c:pt idx="26">
                  <c:v>8.6</c:v>
                </c:pt>
                <c:pt idx="27">
                  <c:v>9.1</c:v>
                </c:pt>
                <c:pt idx="28">
                  <c:v>9.4</c:v>
                </c:pt>
                <c:pt idx="29">
                  <c:v>9.6999999999999993</c:v>
                </c:pt>
                <c:pt idx="30">
                  <c:v>9.9</c:v>
                </c:pt>
                <c:pt idx="31">
                  <c:v>10</c:v>
                </c:pt>
                <c:pt idx="32">
                  <c:v>10.1</c:v>
                </c:pt>
                <c:pt idx="33">
                  <c:v>10.1</c:v>
                </c:pt>
                <c:pt idx="34">
                  <c:v>10.1</c:v>
                </c:pt>
                <c:pt idx="35">
                  <c:v>9.9</c:v>
                </c:pt>
                <c:pt idx="36">
                  <c:v>9.8000000000000007</c:v>
                </c:pt>
                <c:pt idx="37">
                  <c:v>9.8000000000000007</c:v>
                </c:pt>
                <c:pt idx="38">
                  <c:v>9.6999999999999993</c:v>
                </c:pt>
                <c:pt idx="39">
                  <c:v>9.6</c:v>
                </c:pt>
                <c:pt idx="40">
                  <c:v>9.6</c:v>
                </c:pt>
                <c:pt idx="41">
                  <c:v>9.6</c:v>
                </c:pt>
                <c:pt idx="42">
                  <c:v>9.4</c:v>
                </c:pt>
                <c:pt idx="43">
                  <c:v>9.3000000000000007</c:v>
                </c:pt>
                <c:pt idx="44">
                  <c:v>9.3000000000000007</c:v>
                </c:pt>
                <c:pt idx="45">
                  <c:v>9.1999999999999993</c:v>
                </c:pt>
                <c:pt idx="46">
                  <c:v>8.8000000000000007</c:v>
                </c:pt>
                <c:pt idx="47">
                  <c:v>8.4</c:v>
                </c:pt>
                <c:pt idx="48">
                  <c:v>8.1999999999999993</c:v>
                </c:pt>
                <c:pt idx="49">
                  <c:v>8.1</c:v>
                </c:pt>
                <c:pt idx="50">
                  <c:v>8.1999999999999993</c:v>
                </c:pt>
                <c:pt idx="51">
                  <c:v>8.6999999999999993</c:v>
                </c:pt>
                <c:pt idx="52">
                  <c:v>8.6999999999999993</c:v>
                </c:pt>
                <c:pt idx="53">
                  <c:v>8.4</c:v>
                </c:pt>
                <c:pt idx="54">
                  <c:v>8.1</c:v>
                </c:pt>
                <c:pt idx="55">
                  <c:v>8.1</c:v>
                </c:pt>
                <c:pt idx="56">
                  <c:v>8.3000000000000007</c:v>
                </c:pt>
                <c:pt idx="57">
                  <c:v>8.1999999999999993</c:v>
                </c:pt>
                <c:pt idx="58">
                  <c:v>8.1</c:v>
                </c:pt>
                <c:pt idx="59">
                  <c:v>7.9</c:v>
                </c:pt>
                <c:pt idx="60">
                  <c:v>7.8</c:v>
                </c:pt>
                <c:pt idx="61">
                  <c:v>7.7</c:v>
                </c:pt>
                <c:pt idx="62">
                  <c:v>7.6</c:v>
                </c:pt>
                <c:pt idx="63">
                  <c:v>7.6</c:v>
                </c:pt>
                <c:pt idx="64">
                  <c:v>7.4</c:v>
                </c:pt>
                <c:pt idx="65">
                  <c:v>7.3</c:v>
                </c:pt>
                <c:pt idx="66">
                  <c:v>7.3</c:v>
                </c:pt>
                <c:pt idx="67">
                  <c:v>7.2</c:v>
                </c:pt>
                <c:pt idx="68">
                  <c:v>7.1</c:v>
                </c:pt>
                <c:pt idx="69">
                  <c:v>6.9</c:v>
                </c:pt>
                <c:pt idx="70">
                  <c:v>6.9</c:v>
                </c:pt>
                <c:pt idx="71">
                  <c:v>6.8</c:v>
                </c:pt>
                <c:pt idx="72">
                  <c:v>6.7</c:v>
                </c:pt>
                <c:pt idx="73">
                  <c:v>6.6</c:v>
                </c:pt>
                <c:pt idx="74">
                  <c:v>6.5</c:v>
                </c:pt>
                <c:pt idx="75">
                  <c:v>6.4</c:v>
                </c:pt>
                <c:pt idx="76">
                  <c:v>6.3</c:v>
                </c:pt>
                <c:pt idx="77">
                  <c:v>6.3</c:v>
                </c:pt>
                <c:pt idx="78">
                  <c:v>6.3</c:v>
                </c:pt>
                <c:pt idx="79">
                  <c:v>6.2</c:v>
                </c:pt>
                <c:pt idx="80">
                  <c:v>6.1</c:v>
                </c:pt>
                <c:pt idx="81">
                  <c:v>6.1</c:v>
                </c:pt>
                <c:pt idx="82">
                  <c:v>6</c:v>
                </c:pt>
                <c:pt idx="83">
                  <c:v>5.9</c:v>
                </c:pt>
                <c:pt idx="84">
                  <c:v>5.8</c:v>
                </c:pt>
                <c:pt idx="85">
                  <c:v>5.7</c:v>
                </c:pt>
                <c:pt idx="86">
                  <c:v>5.6</c:v>
                </c:pt>
                <c:pt idx="87">
                  <c:v>5.5</c:v>
                </c:pt>
                <c:pt idx="88">
                  <c:v>5.3</c:v>
                </c:pt>
                <c:pt idx="89">
                  <c:v>5.3</c:v>
                </c:pt>
                <c:pt idx="90">
                  <c:v>5.2</c:v>
                </c:pt>
                <c:pt idx="91">
                  <c:v>5.0999999999999996</c:v>
                </c:pt>
                <c:pt idx="92">
                  <c:v>5</c:v>
                </c:pt>
                <c:pt idx="93">
                  <c:v>4.9000000000000004</c:v>
                </c:pt>
                <c:pt idx="94">
                  <c:v>4.9000000000000004</c:v>
                </c:pt>
                <c:pt idx="95">
                  <c:v>5</c:v>
                </c:pt>
                <c:pt idx="96">
                  <c:v>4.9000000000000004</c:v>
                </c:pt>
                <c:pt idx="97">
                  <c:v>4.8</c:v>
                </c:pt>
                <c:pt idx="98">
                  <c:v>4.8</c:v>
                </c:pt>
                <c:pt idx="99">
                  <c:v>4.7</c:v>
                </c:pt>
                <c:pt idx="100">
                  <c:v>4.5999999999999996</c:v>
                </c:pt>
                <c:pt idx="101">
                  <c:v>4.5999999999999996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4.5999999999999996</c:v>
                </c:pt>
                <c:pt idx="108">
                  <c:v>4.7</c:v>
                </c:pt>
                <c:pt idx="109">
                  <c:v>4.8</c:v>
                </c:pt>
                <c:pt idx="110">
                  <c:v>4.9000000000000004</c:v>
                </c:pt>
                <c:pt idx="111">
                  <c:v>5.0999999999999996</c:v>
                </c:pt>
                <c:pt idx="112">
                  <c:v>5.2</c:v>
                </c:pt>
                <c:pt idx="113">
                  <c:v>5.3</c:v>
                </c:pt>
                <c:pt idx="114">
                  <c:v>5.4</c:v>
                </c:pt>
                <c:pt idx="115">
                  <c:v>5.6</c:v>
                </c:pt>
                <c:pt idx="116">
                  <c:v>5.6</c:v>
                </c:pt>
                <c:pt idx="117">
                  <c:v>5.5</c:v>
                </c:pt>
                <c:pt idx="118">
                  <c:v>5.6</c:v>
                </c:pt>
                <c:pt idx="119">
                  <c:v>6.2</c:v>
                </c:pt>
                <c:pt idx="120">
                  <c:v>6.4</c:v>
                </c:pt>
                <c:pt idx="121">
                  <c:v>6.7</c:v>
                </c:pt>
                <c:pt idx="122">
                  <c:v>6.8</c:v>
                </c:pt>
                <c:pt idx="123">
                  <c:v>6.7</c:v>
                </c:pt>
                <c:pt idx="124">
                  <c:v>6.8</c:v>
                </c:pt>
                <c:pt idx="125">
                  <c:v>7</c:v>
                </c:pt>
                <c:pt idx="126">
                  <c:v>7.2</c:v>
                </c:pt>
                <c:pt idx="127">
                  <c:v>7.3</c:v>
                </c:pt>
                <c:pt idx="128">
                  <c:v>7.4</c:v>
                </c:pt>
                <c:pt idx="129">
                  <c:v>7.5</c:v>
                </c:pt>
                <c:pt idx="130">
                  <c:v>7.7</c:v>
                </c:pt>
                <c:pt idx="131">
                  <c:v>7.9</c:v>
                </c:pt>
                <c:pt idx="132">
                  <c:v>8</c:v>
                </c:pt>
                <c:pt idx="133">
                  <c:v>8.1</c:v>
                </c:pt>
                <c:pt idx="134">
                  <c:v>8.1999999999999993</c:v>
                </c:pt>
                <c:pt idx="135">
                  <c:v>8</c:v>
                </c:pt>
                <c:pt idx="136">
                  <c:v>7.9</c:v>
                </c:pt>
                <c:pt idx="137">
                  <c:v>7.9</c:v>
                </c:pt>
                <c:pt idx="138">
                  <c:v>7.8</c:v>
                </c:pt>
                <c:pt idx="139">
                  <c:v>7.8</c:v>
                </c:pt>
                <c:pt idx="140">
                  <c:v>6.9</c:v>
                </c:pt>
                <c:pt idx="141">
                  <c:v>6.9</c:v>
                </c:pt>
                <c:pt idx="142">
                  <c:v>7.3</c:v>
                </c:pt>
                <c:pt idx="143">
                  <c:v>7.5</c:v>
                </c:pt>
                <c:pt idx="144">
                  <c:v>7.7</c:v>
                </c:pt>
                <c:pt idx="145">
                  <c:v>7.9</c:v>
                </c:pt>
                <c:pt idx="146">
                  <c:v>7.9</c:v>
                </c:pt>
                <c:pt idx="147">
                  <c:v>8.3000000000000007</c:v>
                </c:pt>
                <c:pt idx="148">
                  <c:v>8.6</c:v>
                </c:pt>
                <c:pt idx="149">
                  <c:v>8.8000000000000007</c:v>
                </c:pt>
                <c:pt idx="150">
                  <c:v>9.4</c:v>
                </c:pt>
                <c:pt idx="151">
                  <c:v>10</c:v>
                </c:pt>
                <c:pt idx="152">
                  <c:v>10.6</c:v>
                </c:pt>
                <c:pt idx="153">
                  <c:v>11.2</c:v>
                </c:pt>
                <c:pt idx="154">
                  <c:v>11.7</c:v>
                </c:pt>
                <c:pt idx="155">
                  <c:v>12.3</c:v>
                </c:pt>
                <c:pt idx="156">
                  <c:v>12.9</c:v>
                </c:pt>
                <c:pt idx="157">
                  <c:v>13.6</c:v>
                </c:pt>
                <c:pt idx="158">
                  <c:v>14.4</c:v>
                </c:pt>
                <c:pt idx="159">
                  <c:v>15.1</c:v>
                </c:pt>
                <c:pt idx="160">
                  <c:v>16.100000000000001</c:v>
                </c:pt>
                <c:pt idx="161">
                  <c:v>16.100000000000001</c:v>
                </c:pt>
                <c:pt idx="162">
                  <c:v>16.399999999999999</c:v>
                </c:pt>
                <c:pt idx="163">
                  <c:v>16.899999999999999</c:v>
                </c:pt>
                <c:pt idx="164">
                  <c:v>17.399999999999999</c:v>
                </c:pt>
                <c:pt idx="165">
                  <c:v>17.600000000000001</c:v>
                </c:pt>
                <c:pt idx="166">
                  <c:v>17.600000000000001</c:v>
                </c:pt>
                <c:pt idx="167">
                  <c:v>17.899999999999999</c:v>
                </c:pt>
                <c:pt idx="168">
                  <c:v>18</c:v>
                </c:pt>
                <c:pt idx="169">
                  <c:v>17.8</c:v>
                </c:pt>
                <c:pt idx="170">
                  <c:v>17.899999999999999</c:v>
                </c:pt>
                <c:pt idx="171">
                  <c:v>18.3</c:v>
                </c:pt>
                <c:pt idx="172">
                  <c:v>18.2</c:v>
                </c:pt>
                <c:pt idx="173">
                  <c:v>17.8</c:v>
                </c:pt>
                <c:pt idx="174">
                  <c:v>18.100000000000001</c:v>
                </c:pt>
                <c:pt idx="175">
                  <c:v>18.2</c:v>
                </c:pt>
                <c:pt idx="176">
                  <c:v>18.2</c:v>
                </c:pt>
                <c:pt idx="177">
                  <c:v>18.2</c:v>
                </c:pt>
                <c:pt idx="178">
                  <c:v>17.899999999999999</c:v>
                </c:pt>
                <c:pt idx="179">
                  <c:v>17.600000000000001</c:v>
                </c:pt>
                <c:pt idx="180">
                  <c:v>17.7</c:v>
                </c:pt>
                <c:pt idx="181">
                  <c:v>17.5</c:v>
                </c:pt>
                <c:pt idx="182">
                  <c:v>17.100000000000001</c:v>
                </c:pt>
                <c:pt idx="183">
                  <c:v>16.8</c:v>
                </c:pt>
                <c:pt idx="184">
                  <c:v>16.399999999999999</c:v>
                </c:pt>
                <c:pt idx="185">
                  <c:v>16.100000000000001</c:v>
                </c:pt>
                <c:pt idx="186">
                  <c:v>15.7</c:v>
                </c:pt>
                <c:pt idx="187">
                  <c:v>15.4</c:v>
                </c:pt>
                <c:pt idx="188">
                  <c:v>15.1</c:v>
                </c:pt>
                <c:pt idx="189">
                  <c:v>14.9</c:v>
                </c:pt>
                <c:pt idx="190">
                  <c:v>14.6</c:v>
                </c:pt>
                <c:pt idx="191">
                  <c:v>14.4</c:v>
                </c:pt>
                <c:pt idx="192">
                  <c:v>14.1</c:v>
                </c:pt>
                <c:pt idx="193">
                  <c:v>13.7</c:v>
                </c:pt>
                <c:pt idx="194">
                  <c:v>13.7</c:v>
                </c:pt>
                <c:pt idx="195">
                  <c:v>13.4</c:v>
                </c:pt>
                <c:pt idx="196">
                  <c:v>13.1</c:v>
                </c:pt>
                <c:pt idx="197">
                  <c:v>12.6</c:v>
                </c:pt>
                <c:pt idx="198">
                  <c:v>12.6</c:v>
                </c:pt>
                <c:pt idx="199">
                  <c:v>12.6</c:v>
                </c:pt>
                <c:pt idx="200">
                  <c:v>12.4</c:v>
                </c:pt>
                <c:pt idx="201">
                  <c:v>12.2</c:v>
                </c:pt>
                <c:pt idx="202">
                  <c:v>12.2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11.9</c:v>
                </c:pt>
                <c:pt idx="207">
                  <c:v>11.9</c:v>
                </c:pt>
                <c:pt idx="208">
                  <c:v>11.9</c:v>
                </c:pt>
                <c:pt idx="209">
                  <c:v>11.8</c:v>
                </c:pt>
                <c:pt idx="210">
                  <c:v>11.6</c:v>
                </c:pt>
                <c:pt idx="211">
                  <c:v>11.5</c:v>
                </c:pt>
                <c:pt idx="212">
                  <c:v>11.4</c:v>
                </c:pt>
                <c:pt idx="213">
                  <c:v>11.4</c:v>
                </c:pt>
                <c:pt idx="214">
                  <c:v>11.1</c:v>
                </c:pt>
                <c:pt idx="215">
                  <c:v>11</c:v>
                </c:pt>
                <c:pt idx="216">
                  <c:v>10.8</c:v>
                </c:pt>
                <c:pt idx="217">
                  <c:v>10.7</c:v>
                </c:pt>
                <c:pt idx="218">
                  <c:v>10.6</c:v>
                </c:pt>
                <c:pt idx="219">
                  <c:v>10.3</c:v>
                </c:pt>
                <c:pt idx="220">
                  <c:v>10.3</c:v>
                </c:pt>
                <c:pt idx="221">
                  <c:v>10.5</c:v>
                </c:pt>
                <c:pt idx="222">
                  <c:v>10.4</c:v>
                </c:pt>
                <c:pt idx="223">
                  <c:v>11.1</c:v>
                </c:pt>
                <c:pt idx="224">
                  <c:v>11.2</c:v>
                </c:pt>
                <c:pt idx="225">
                  <c:v>10.7</c:v>
                </c:pt>
                <c:pt idx="226">
                  <c:v>10.7</c:v>
                </c:pt>
                <c:pt idx="227">
                  <c:v>11.4</c:v>
                </c:pt>
                <c:pt idx="228">
                  <c:v>12.3</c:v>
                </c:pt>
                <c:pt idx="229">
                  <c:v>13.2</c:v>
                </c:pt>
                <c:pt idx="230">
                  <c:v>14</c:v>
                </c:pt>
                <c:pt idx="231">
                  <c:v>14.6</c:v>
                </c:pt>
                <c:pt idx="232">
                  <c:v>15.1</c:v>
                </c:pt>
                <c:pt idx="233">
                  <c:v>15.6</c:v>
                </c:pt>
                <c:pt idx="234">
                  <c:v>16.100000000000001</c:v>
                </c:pt>
                <c:pt idx="235">
                  <c:v>16.600000000000001</c:v>
                </c:pt>
                <c:pt idx="236">
                  <c:v>17.3</c:v>
                </c:pt>
                <c:pt idx="237">
                  <c:v>17.600000000000001</c:v>
                </c:pt>
                <c:pt idx="238">
                  <c:v>17.8</c:v>
                </c:pt>
                <c:pt idx="239">
                  <c:v>17.8</c:v>
                </c:pt>
                <c:pt idx="240">
                  <c:v>17.7</c:v>
                </c:pt>
                <c:pt idx="241">
                  <c:v>17.399999999999999</c:v>
                </c:pt>
                <c:pt idx="242">
                  <c:v>17.100000000000001</c:v>
                </c:pt>
                <c:pt idx="243">
                  <c:v>16.8</c:v>
                </c:pt>
                <c:pt idx="244">
                  <c:v>16.7</c:v>
                </c:pt>
                <c:pt idx="245">
                  <c:v>16.600000000000001</c:v>
                </c:pt>
                <c:pt idx="246">
                  <c:v>16.3</c:v>
                </c:pt>
                <c:pt idx="247">
                  <c:v>16.2</c:v>
                </c:pt>
                <c:pt idx="248">
                  <c:v>15.1</c:v>
                </c:pt>
                <c:pt idx="249">
                  <c:v>14.7</c:v>
                </c:pt>
                <c:pt idx="250">
                  <c:v>14.3</c:v>
                </c:pt>
                <c:pt idx="251">
                  <c:v>14</c:v>
                </c:pt>
                <c:pt idx="252">
                  <c:v>13.9</c:v>
                </c:pt>
                <c:pt idx="253">
                  <c:v>13.8</c:v>
                </c:pt>
                <c:pt idx="254">
                  <c:v>13.8</c:v>
                </c:pt>
                <c:pt idx="255">
                  <c:v>13.8</c:v>
                </c:pt>
                <c:pt idx="256">
                  <c:v>13.7</c:v>
                </c:pt>
                <c:pt idx="257">
                  <c:v>13.6</c:v>
                </c:pt>
                <c:pt idx="258">
                  <c:v>13.4</c:v>
                </c:pt>
                <c:pt idx="259">
                  <c:v>13.2</c:v>
                </c:pt>
                <c:pt idx="260">
                  <c:v>12.9</c:v>
                </c:pt>
                <c:pt idx="261">
                  <c:v>12.7</c:v>
                </c:pt>
                <c:pt idx="262">
                  <c:v>12.4</c:v>
                </c:pt>
                <c:pt idx="263">
                  <c:v>12.2</c:v>
                </c:pt>
                <c:pt idx="264">
                  <c:v>12</c:v>
                </c:pt>
                <c:pt idx="265">
                  <c:v>11.8</c:v>
                </c:pt>
                <c:pt idx="266">
                  <c:v>11.6</c:v>
                </c:pt>
                <c:pt idx="267">
                  <c:v>11.3</c:v>
                </c:pt>
                <c:pt idx="268">
                  <c:v>11.2</c:v>
                </c:pt>
                <c:pt idx="269">
                  <c:v>11.1</c:v>
                </c:pt>
                <c:pt idx="270">
                  <c:v>10.9</c:v>
                </c:pt>
                <c:pt idx="271">
                  <c:v>10.8</c:v>
                </c:pt>
                <c:pt idx="272">
                  <c:v>10.6</c:v>
                </c:pt>
                <c:pt idx="273">
                  <c:v>10.3</c:v>
                </c:pt>
                <c:pt idx="274">
                  <c:v>9.8000000000000007</c:v>
                </c:pt>
                <c:pt idx="275">
                  <c:v>9.6999999999999993</c:v>
                </c:pt>
                <c:pt idx="276">
                  <c:v>9.6</c:v>
                </c:pt>
                <c:pt idx="277">
                  <c:v>9.3000000000000007</c:v>
                </c:pt>
                <c:pt idx="278">
                  <c:v>8.9</c:v>
                </c:pt>
                <c:pt idx="279">
                  <c:v>8.6</c:v>
                </c:pt>
                <c:pt idx="280">
                  <c:v>8.3000000000000007</c:v>
                </c:pt>
                <c:pt idx="281">
                  <c:v>8.1</c:v>
                </c:pt>
                <c:pt idx="282">
                  <c:v>7.8</c:v>
                </c:pt>
                <c:pt idx="283">
                  <c:v>7.6</c:v>
                </c:pt>
                <c:pt idx="284">
                  <c:v>7.5</c:v>
                </c:pt>
                <c:pt idx="285">
                  <c:v>7.3</c:v>
                </c:pt>
                <c:pt idx="286">
                  <c:v>6.9</c:v>
                </c:pt>
                <c:pt idx="287">
                  <c:v>6.7</c:v>
                </c:pt>
                <c:pt idx="288">
                  <c:v>6.5</c:v>
                </c:pt>
                <c:pt idx="289">
                  <c:v>3.8968730329285406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4-E14A-BD0E-1BD00FC13D22}"/>
            </c:ext>
          </c:extLst>
        </c:ser>
        <c:ser>
          <c:idx val="5"/>
          <c:order val="5"/>
          <c:tx>
            <c:strRef>
              <c:f>'Day View'!$I$2</c:f>
              <c:strCache>
                <c:ptCount val="1"/>
                <c:pt idx="0">
                  <c:v>Sun wk1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View'!$I$3:$I$292</c:f>
              <c:numCache>
                <c:formatCode>General</c:formatCode>
                <c:ptCount val="290"/>
                <c:pt idx="1">
                  <c:v>6.3</c:v>
                </c:pt>
                <c:pt idx="2">
                  <c:v>6.2</c:v>
                </c:pt>
                <c:pt idx="3">
                  <c:v>6</c:v>
                </c:pt>
                <c:pt idx="4">
                  <c:v>5.8</c:v>
                </c:pt>
                <c:pt idx="5">
                  <c:v>5.7</c:v>
                </c:pt>
                <c:pt idx="6">
                  <c:v>5.5</c:v>
                </c:pt>
                <c:pt idx="7">
                  <c:v>5.4</c:v>
                </c:pt>
                <c:pt idx="8">
                  <c:v>5.3</c:v>
                </c:pt>
                <c:pt idx="9">
                  <c:v>5.2</c:v>
                </c:pt>
                <c:pt idx="10">
                  <c:v>5.0999999999999996</c:v>
                </c:pt>
                <c:pt idx="11">
                  <c:v>5.0999999999999996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4.5999999999999996</c:v>
                </c:pt>
                <c:pt idx="15">
                  <c:v>4.2</c:v>
                </c:pt>
                <c:pt idx="16">
                  <c:v>4.0999999999999996</c:v>
                </c:pt>
                <c:pt idx="17">
                  <c:v>4.2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4.3</c:v>
                </c:pt>
                <c:pt idx="21">
                  <c:v>4.2</c:v>
                </c:pt>
                <c:pt idx="22">
                  <c:v>4.2</c:v>
                </c:pt>
                <c:pt idx="23">
                  <c:v>4.0999999999999996</c:v>
                </c:pt>
                <c:pt idx="24">
                  <c:v>3.9</c:v>
                </c:pt>
                <c:pt idx="25">
                  <c:v>3.9</c:v>
                </c:pt>
                <c:pt idx="26">
                  <c:v>3.9</c:v>
                </c:pt>
                <c:pt idx="27">
                  <c:v>3.9</c:v>
                </c:pt>
                <c:pt idx="28">
                  <c:v>3.9</c:v>
                </c:pt>
                <c:pt idx="29">
                  <c:v>3.8</c:v>
                </c:pt>
                <c:pt idx="30">
                  <c:v>3.7</c:v>
                </c:pt>
                <c:pt idx="31">
                  <c:v>3.6</c:v>
                </c:pt>
                <c:pt idx="32">
                  <c:v>3.7</c:v>
                </c:pt>
                <c:pt idx="33">
                  <c:v>3.7</c:v>
                </c:pt>
                <c:pt idx="34">
                  <c:v>3.6</c:v>
                </c:pt>
                <c:pt idx="35">
                  <c:v>3.6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3.7</c:v>
                </c:pt>
                <c:pt idx="41">
                  <c:v>3.9</c:v>
                </c:pt>
                <c:pt idx="42">
                  <c:v>4.0999999999999996</c:v>
                </c:pt>
                <c:pt idx="43">
                  <c:v>4.0999999999999996</c:v>
                </c:pt>
                <c:pt idx="44">
                  <c:v>4.2</c:v>
                </c:pt>
                <c:pt idx="45">
                  <c:v>4.4000000000000004</c:v>
                </c:pt>
                <c:pt idx="46">
                  <c:v>4.7</c:v>
                </c:pt>
                <c:pt idx="47">
                  <c:v>5.3</c:v>
                </c:pt>
                <c:pt idx="48">
                  <c:v>6.1</c:v>
                </c:pt>
                <c:pt idx="49">
                  <c:v>6.9</c:v>
                </c:pt>
                <c:pt idx="50">
                  <c:v>7.7</c:v>
                </c:pt>
                <c:pt idx="51">
                  <c:v>8.1999999999999993</c:v>
                </c:pt>
                <c:pt idx="52">
                  <c:v>8.6999999999999993</c:v>
                </c:pt>
                <c:pt idx="53">
                  <c:v>9</c:v>
                </c:pt>
                <c:pt idx="54">
                  <c:v>9.1999999999999993</c:v>
                </c:pt>
                <c:pt idx="55">
                  <c:v>9.5</c:v>
                </c:pt>
                <c:pt idx="56">
                  <c:v>9.9</c:v>
                </c:pt>
                <c:pt idx="57">
                  <c:v>10.199999999999999</c:v>
                </c:pt>
                <c:pt idx="58">
                  <c:v>10.3</c:v>
                </c:pt>
                <c:pt idx="59">
                  <c:v>10.199999999999999</c:v>
                </c:pt>
                <c:pt idx="60">
                  <c:v>10.199999999999999</c:v>
                </c:pt>
                <c:pt idx="61">
                  <c:v>10.1</c:v>
                </c:pt>
                <c:pt idx="62">
                  <c:v>10</c:v>
                </c:pt>
                <c:pt idx="63">
                  <c:v>10</c:v>
                </c:pt>
                <c:pt idx="64">
                  <c:v>10.1</c:v>
                </c:pt>
                <c:pt idx="65">
                  <c:v>10</c:v>
                </c:pt>
                <c:pt idx="66">
                  <c:v>9.8000000000000007</c:v>
                </c:pt>
                <c:pt idx="67">
                  <c:v>9.6999999999999993</c:v>
                </c:pt>
                <c:pt idx="68">
                  <c:v>9.5</c:v>
                </c:pt>
                <c:pt idx="69">
                  <c:v>9.1999999999999993</c:v>
                </c:pt>
                <c:pt idx="70">
                  <c:v>8.9</c:v>
                </c:pt>
                <c:pt idx="71">
                  <c:v>8.8000000000000007</c:v>
                </c:pt>
                <c:pt idx="72">
                  <c:v>8.9</c:v>
                </c:pt>
                <c:pt idx="73">
                  <c:v>8.6999999999999993</c:v>
                </c:pt>
                <c:pt idx="74">
                  <c:v>8.5</c:v>
                </c:pt>
                <c:pt idx="75">
                  <c:v>8.3000000000000007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</c:v>
                </c:pt>
                <c:pt idx="79">
                  <c:v>8.1</c:v>
                </c:pt>
                <c:pt idx="80">
                  <c:v>7.9</c:v>
                </c:pt>
                <c:pt idx="81">
                  <c:v>7.9</c:v>
                </c:pt>
                <c:pt idx="82">
                  <c:v>7.8</c:v>
                </c:pt>
                <c:pt idx="83">
                  <c:v>7.7</c:v>
                </c:pt>
                <c:pt idx="84">
                  <c:v>7.7</c:v>
                </c:pt>
                <c:pt idx="85">
                  <c:v>7.6</c:v>
                </c:pt>
                <c:pt idx="86">
                  <c:v>7.5</c:v>
                </c:pt>
                <c:pt idx="87">
                  <c:v>7.4</c:v>
                </c:pt>
                <c:pt idx="88">
                  <c:v>7.2</c:v>
                </c:pt>
                <c:pt idx="89">
                  <c:v>7.1</c:v>
                </c:pt>
                <c:pt idx="90">
                  <c:v>7.1</c:v>
                </c:pt>
                <c:pt idx="91">
                  <c:v>6.9</c:v>
                </c:pt>
                <c:pt idx="92">
                  <c:v>6.7</c:v>
                </c:pt>
                <c:pt idx="93">
                  <c:v>6.6</c:v>
                </c:pt>
                <c:pt idx="94">
                  <c:v>6.6</c:v>
                </c:pt>
                <c:pt idx="95">
                  <c:v>6.6</c:v>
                </c:pt>
                <c:pt idx="96">
                  <c:v>6.6</c:v>
                </c:pt>
                <c:pt idx="97">
                  <c:v>6.6</c:v>
                </c:pt>
                <c:pt idx="98">
                  <c:v>6.6</c:v>
                </c:pt>
                <c:pt idx="99">
                  <c:v>6.7</c:v>
                </c:pt>
                <c:pt idx="100">
                  <c:v>7.1</c:v>
                </c:pt>
                <c:pt idx="101">
                  <c:v>7.2</c:v>
                </c:pt>
                <c:pt idx="102">
                  <c:v>7.2</c:v>
                </c:pt>
                <c:pt idx="103">
                  <c:v>7.6</c:v>
                </c:pt>
                <c:pt idx="104">
                  <c:v>8</c:v>
                </c:pt>
                <c:pt idx="105">
                  <c:v>8.6</c:v>
                </c:pt>
                <c:pt idx="106">
                  <c:v>9.1999999999999993</c:v>
                </c:pt>
                <c:pt idx="107">
                  <c:v>9.8000000000000007</c:v>
                </c:pt>
                <c:pt idx="108">
                  <c:v>10.199999999999999</c:v>
                </c:pt>
                <c:pt idx="109">
                  <c:v>10.8</c:v>
                </c:pt>
                <c:pt idx="110">
                  <c:v>11.4</c:v>
                </c:pt>
                <c:pt idx="111">
                  <c:v>12.3</c:v>
                </c:pt>
                <c:pt idx="112">
                  <c:v>12.6</c:v>
                </c:pt>
                <c:pt idx="113">
                  <c:v>12.8</c:v>
                </c:pt>
                <c:pt idx="114">
                  <c:v>12.7</c:v>
                </c:pt>
                <c:pt idx="115">
                  <c:v>12.9</c:v>
                </c:pt>
                <c:pt idx="116">
                  <c:v>13</c:v>
                </c:pt>
                <c:pt idx="117">
                  <c:v>12.9</c:v>
                </c:pt>
                <c:pt idx="118">
                  <c:v>12.8</c:v>
                </c:pt>
                <c:pt idx="119">
                  <c:v>12.6</c:v>
                </c:pt>
                <c:pt idx="120">
                  <c:v>12.1</c:v>
                </c:pt>
                <c:pt idx="121">
                  <c:v>11.3</c:v>
                </c:pt>
                <c:pt idx="122">
                  <c:v>11.6</c:v>
                </c:pt>
                <c:pt idx="123">
                  <c:v>11.4</c:v>
                </c:pt>
                <c:pt idx="124">
                  <c:v>11.1</c:v>
                </c:pt>
                <c:pt idx="125">
                  <c:v>11.1</c:v>
                </c:pt>
                <c:pt idx="126">
                  <c:v>11.2</c:v>
                </c:pt>
                <c:pt idx="127">
                  <c:v>11.1</c:v>
                </c:pt>
                <c:pt idx="128">
                  <c:v>11.1</c:v>
                </c:pt>
                <c:pt idx="129">
                  <c:v>11</c:v>
                </c:pt>
                <c:pt idx="130">
                  <c:v>11</c:v>
                </c:pt>
                <c:pt idx="131">
                  <c:v>10.8</c:v>
                </c:pt>
                <c:pt idx="132">
                  <c:v>10.6</c:v>
                </c:pt>
                <c:pt idx="133">
                  <c:v>9.9</c:v>
                </c:pt>
                <c:pt idx="134">
                  <c:v>9.6</c:v>
                </c:pt>
                <c:pt idx="135">
                  <c:v>9.3000000000000007</c:v>
                </c:pt>
                <c:pt idx="136">
                  <c:v>8.1999999999999993</c:v>
                </c:pt>
                <c:pt idx="137">
                  <c:v>7.9</c:v>
                </c:pt>
                <c:pt idx="138">
                  <c:v>8.9</c:v>
                </c:pt>
                <c:pt idx="139">
                  <c:v>10.199999999999999</c:v>
                </c:pt>
                <c:pt idx="140">
                  <c:v>11.8</c:v>
                </c:pt>
                <c:pt idx="141">
                  <c:v>12.9</c:v>
                </c:pt>
                <c:pt idx="142">
                  <c:v>13.2</c:v>
                </c:pt>
                <c:pt idx="143">
                  <c:v>13.1</c:v>
                </c:pt>
                <c:pt idx="144">
                  <c:v>13.7</c:v>
                </c:pt>
                <c:pt idx="145">
                  <c:v>14.2</c:v>
                </c:pt>
                <c:pt idx="146">
                  <c:v>15.7</c:v>
                </c:pt>
                <c:pt idx="147">
                  <c:v>16.899999999999999</c:v>
                </c:pt>
                <c:pt idx="148">
                  <c:v>18</c:v>
                </c:pt>
                <c:pt idx="149">
                  <c:v>17.3</c:v>
                </c:pt>
                <c:pt idx="150">
                  <c:v>16.5</c:v>
                </c:pt>
                <c:pt idx="151">
                  <c:v>16.399999999999999</c:v>
                </c:pt>
                <c:pt idx="152">
                  <c:v>16.399999999999999</c:v>
                </c:pt>
                <c:pt idx="153">
                  <c:v>16.600000000000001</c:v>
                </c:pt>
                <c:pt idx="154">
                  <c:v>16.8</c:v>
                </c:pt>
                <c:pt idx="155">
                  <c:v>17.100000000000001</c:v>
                </c:pt>
                <c:pt idx="156">
                  <c:v>16.3</c:v>
                </c:pt>
                <c:pt idx="157">
                  <c:v>15.7</c:v>
                </c:pt>
                <c:pt idx="158">
                  <c:v>15.5</c:v>
                </c:pt>
                <c:pt idx="159">
                  <c:v>15.7</c:v>
                </c:pt>
                <c:pt idx="160">
                  <c:v>15.6</c:v>
                </c:pt>
                <c:pt idx="161">
                  <c:v>14.3</c:v>
                </c:pt>
                <c:pt idx="162">
                  <c:v>10.4</c:v>
                </c:pt>
                <c:pt idx="163">
                  <c:v>9.3000000000000007</c:v>
                </c:pt>
                <c:pt idx="164">
                  <c:v>10.9</c:v>
                </c:pt>
                <c:pt idx="165">
                  <c:v>12.7</c:v>
                </c:pt>
                <c:pt idx="166">
                  <c:v>13.7</c:v>
                </c:pt>
                <c:pt idx="167">
                  <c:v>14.1</c:v>
                </c:pt>
                <c:pt idx="168">
                  <c:v>13.3</c:v>
                </c:pt>
                <c:pt idx="169">
                  <c:v>12.6</c:v>
                </c:pt>
                <c:pt idx="170">
                  <c:v>12.9</c:v>
                </c:pt>
                <c:pt idx="171">
                  <c:v>13.3</c:v>
                </c:pt>
                <c:pt idx="172">
                  <c:v>12.6</c:v>
                </c:pt>
                <c:pt idx="173">
                  <c:v>9.6999999999999993</c:v>
                </c:pt>
                <c:pt idx="174">
                  <c:v>8.9</c:v>
                </c:pt>
                <c:pt idx="175">
                  <c:v>10.6</c:v>
                </c:pt>
                <c:pt idx="176">
                  <c:v>12.1</c:v>
                </c:pt>
                <c:pt idx="177">
                  <c:v>12.4</c:v>
                </c:pt>
                <c:pt idx="178">
                  <c:v>11.8</c:v>
                </c:pt>
                <c:pt idx="179">
                  <c:v>11.8</c:v>
                </c:pt>
                <c:pt idx="180">
                  <c:v>12.1</c:v>
                </c:pt>
                <c:pt idx="181">
                  <c:v>11.7</c:v>
                </c:pt>
                <c:pt idx="182">
                  <c:v>10.7</c:v>
                </c:pt>
                <c:pt idx="183">
                  <c:v>10.199999999999999</c:v>
                </c:pt>
                <c:pt idx="184">
                  <c:v>9.1999999999999993</c:v>
                </c:pt>
                <c:pt idx="185">
                  <c:v>7.6</c:v>
                </c:pt>
                <c:pt idx="186">
                  <c:v>8</c:v>
                </c:pt>
                <c:pt idx="187">
                  <c:v>9.1</c:v>
                </c:pt>
                <c:pt idx="188">
                  <c:v>9.9</c:v>
                </c:pt>
                <c:pt idx="189">
                  <c:v>10.3</c:v>
                </c:pt>
                <c:pt idx="190">
                  <c:v>9.6</c:v>
                </c:pt>
                <c:pt idx="191">
                  <c:v>8.4</c:v>
                </c:pt>
                <c:pt idx="192">
                  <c:v>8.3000000000000007</c:v>
                </c:pt>
                <c:pt idx="193">
                  <c:v>8.3000000000000007</c:v>
                </c:pt>
                <c:pt idx="194">
                  <c:v>8.5</c:v>
                </c:pt>
                <c:pt idx="195">
                  <c:v>8.3000000000000007</c:v>
                </c:pt>
                <c:pt idx="196">
                  <c:v>8.4</c:v>
                </c:pt>
                <c:pt idx="197">
                  <c:v>8.9</c:v>
                </c:pt>
                <c:pt idx="198">
                  <c:v>9.1</c:v>
                </c:pt>
                <c:pt idx="199">
                  <c:v>8.8000000000000007</c:v>
                </c:pt>
                <c:pt idx="200">
                  <c:v>7.5</c:v>
                </c:pt>
                <c:pt idx="201">
                  <c:v>6.1</c:v>
                </c:pt>
                <c:pt idx="202">
                  <c:v>6.5</c:v>
                </c:pt>
                <c:pt idx="203">
                  <c:v>7.8</c:v>
                </c:pt>
                <c:pt idx="204">
                  <c:v>8.8000000000000007</c:v>
                </c:pt>
                <c:pt idx="205">
                  <c:v>9.1999999999999993</c:v>
                </c:pt>
                <c:pt idx="206">
                  <c:v>8.1</c:v>
                </c:pt>
                <c:pt idx="207">
                  <c:v>6.7</c:v>
                </c:pt>
                <c:pt idx="208">
                  <c:v>7.2</c:v>
                </c:pt>
                <c:pt idx="209">
                  <c:v>7.8</c:v>
                </c:pt>
                <c:pt idx="210">
                  <c:v>8.3000000000000007</c:v>
                </c:pt>
                <c:pt idx="211">
                  <c:v>8.6</c:v>
                </c:pt>
                <c:pt idx="212">
                  <c:v>9.1</c:v>
                </c:pt>
                <c:pt idx="213">
                  <c:v>7.4</c:v>
                </c:pt>
                <c:pt idx="214">
                  <c:v>6</c:v>
                </c:pt>
                <c:pt idx="215">
                  <c:v>6.6</c:v>
                </c:pt>
                <c:pt idx="216">
                  <c:v>7.9</c:v>
                </c:pt>
                <c:pt idx="217">
                  <c:v>8.8000000000000007</c:v>
                </c:pt>
                <c:pt idx="218">
                  <c:v>9.1</c:v>
                </c:pt>
                <c:pt idx="219">
                  <c:v>9.3000000000000007</c:v>
                </c:pt>
                <c:pt idx="220">
                  <c:v>9.3000000000000007</c:v>
                </c:pt>
                <c:pt idx="221">
                  <c:v>9.1999999999999993</c:v>
                </c:pt>
                <c:pt idx="222">
                  <c:v>9</c:v>
                </c:pt>
                <c:pt idx="289">
                  <c:v>3.4098266790747203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54-E14A-BD0E-1BD00FC13D22}"/>
            </c:ext>
          </c:extLst>
        </c:ser>
        <c:ser>
          <c:idx val="6"/>
          <c:order val="6"/>
          <c:tx>
            <c:strRef>
              <c:f>'Day View'!$J$2</c:f>
              <c:strCache>
                <c:ptCount val="1"/>
                <c:pt idx="0">
                  <c:v>Mon wk2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View'!$J$3:$J$292</c:f>
              <c:numCache>
                <c:formatCode>General</c:formatCode>
                <c:ptCount val="290"/>
                <c:pt idx="107">
                  <c:v>9.9</c:v>
                </c:pt>
                <c:pt idx="108">
                  <c:v>9.6999999999999993</c:v>
                </c:pt>
                <c:pt idx="109">
                  <c:v>9.4</c:v>
                </c:pt>
                <c:pt idx="110">
                  <c:v>9.6</c:v>
                </c:pt>
                <c:pt idx="111">
                  <c:v>10.199999999999999</c:v>
                </c:pt>
                <c:pt idx="112">
                  <c:v>10.8</c:v>
                </c:pt>
                <c:pt idx="113">
                  <c:v>11.3</c:v>
                </c:pt>
                <c:pt idx="114">
                  <c:v>11.9</c:v>
                </c:pt>
                <c:pt idx="115">
                  <c:v>12.6</c:v>
                </c:pt>
                <c:pt idx="116">
                  <c:v>12.9</c:v>
                </c:pt>
                <c:pt idx="117">
                  <c:v>13.3</c:v>
                </c:pt>
                <c:pt idx="118">
                  <c:v>13.8</c:v>
                </c:pt>
                <c:pt idx="119">
                  <c:v>14</c:v>
                </c:pt>
                <c:pt idx="120">
                  <c:v>13.9</c:v>
                </c:pt>
                <c:pt idx="121">
                  <c:v>13.9</c:v>
                </c:pt>
                <c:pt idx="122">
                  <c:v>13.8</c:v>
                </c:pt>
                <c:pt idx="123">
                  <c:v>13.9</c:v>
                </c:pt>
                <c:pt idx="124">
                  <c:v>14.1</c:v>
                </c:pt>
                <c:pt idx="125">
                  <c:v>13.9</c:v>
                </c:pt>
                <c:pt idx="126">
                  <c:v>13.6</c:v>
                </c:pt>
                <c:pt idx="127">
                  <c:v>13.7</c:v>
                </c:pt>
                <c:pt idx="128">
                  <c:v>13.6</c:v>
                </c:pt>
                <c:pt idx="129">
                  <c:v>13.5</c:v>
                </c:pt>
                <c:pt idx="130">
                  <c:v>13.4</c:v>
                </c:pt>
                <c:pt idx="131">
                  <c:v>13.3</c:v>
                </c:pt>
                <c:pt idx="132">
                  <c:v>13.4</c:v>
                </c:pt>
                <c:pt idx="133">
                  <c:v>13.1</c:v>
                </c:pt>
                <c:pt idx="134">
                  <c:v>12.7</c:v>
                </c:pt>
                <c:pt idx="135">
                  <c:v>12.7</c:v>
                </c:pt>
                <c:pt idx="136">
                  <c:v>12.6</c:v>
                </c:pt>
                <c:pt idx="137">
                  <c:v>12.4</c:v>
                </c:pt>
                <c:pt idx="138">
                  <c:v>12.4</c:v>
                </c:pt>
                <c:pt idx="139">
                  <c:v>12.1</c:v>
                </c:pt>
                <c:pt idx="140">
                  <c:v>11.9</c:v>
                </c:pt>
                <c:pt idx="141">
                  <c:v>11.8</c:v>
                </c:pt>
                <c:pt idx="142">
                  <c:v>11.4</c:v>
                </c:pt>
                <c:pt idx="143">
                  <c:v>11.2</c:v>
                </c:pt>
                <c:pt idx="144">
                  <c:v>10.9</c:v>
                </c:pt>
                <c:pt idx="145">
                  <c:v>10.7</c:v>
                </c:pt>
                <c:pt idx="146">
                  <c:v>10.6</c:v>
                </c:pt>
                <c:pt idx="147">
                  <c:v>10.8</c:v>
                </c:pt>
                <c:pt idx="148">
                  <c:v>11.7</c:v>
                </c:pt>
                <c:pt idx="149">
                  <c:v>12.4</c:v>
                </c:pt>
                <c:pt idx="150">
                  <c:v>13.2</c:v>
                </c:pt>
                <c:pt idx="151">
                  <c:v>14.4</c:v>
                </c:pt>
                <c:pt idx="152">
                  <c:v>15.4</c:v>
                </c:pt>
                <c:pt idx="153">
                  <c:v>16.399999999999999</c:v>
                </c:pt>
                <c:pt idx="154">
                  <c:v>17.5</c:v>
                </c:pt>
                <c:pt idx="155">
                  <c:v>18.100000000000001</c:v>
                </c:pt>
                <c:pt idx="156">
                  <c:v>18.7</c:v>
                </c:pt>
                <c:pt idx="157">
                  <c:v>19.5</c:v>
                </c:pt>
                <c:pt idx="158">
                  <c:v>20.3</c:v>
                </c:pt>
                <c:pt idx="159">
                  <c:v>21.1</c:v>
                </c:pt>
                <c:pt idx="160">
                  <c:v>21</c:v>
                </c:pt>
                <c:pt idx="161">
                  <c:v>21.2</c:v>
                </c:pt>
                <c:pt idx="162">
                  <c:v>21.7</c:v>
                </c:pt>
                <c:pt idx="163">
                  <c:v>21.8</c:v>
                </c:pt>
                <c:pt idx="164">
                  <c:v>22</c:v>
                </c:pt>
                <c:pt idx="165">
                  <c:v>22</c:v>
                </c:pt>
                <c:pt idx="166">
                  <c:v>22.2</c:v>
                </c:pt>
                <c:pt idx="167">
                  <c:v>22.2</c:v>
                </c:pt>
                <c:pt idx="168">
                  <c:v>22.2</c:v>
                </c:pt>
                <c:pt idx="169">
                  <c:v>22.2</c:v>
                </c:pt>
                <c:pt idx="170">
                  <c:v>22.2</c:v>
                </c:pt>
                <c:pt idx="171">
                  <c:v>22.2</c:v>
                </c:pt>
                <c:pt idx="172">
                  <c:v>22.2</c:v>
                </c:pt>
                <c:pt idx="173">
                  <c:v>22.2</c:v>
                </c:pt>
                <c:pt idx="174">
                  <c:v>21.8</c:v>
                </c:pt>
                <c:pt idx="175">
                  <c:v>21.6</c:v>
                </c:pt>
                <c:pt idx="176">
                  <c:v>21.7</c:v>
                </c:pt>
                <c:pt idx="177">
                  <c:v>21.1</c:v>
                </c:pt>
                <c:pt idx="178">
                  <c:v>20.6</c:v>
                </c:pt>
                <c:pt idx="179">
                  <c:v>15.9</c:v>
                </c:pt>
                <c:pt idx="180">
                  <c:v>15.8</c:v>
                </c:pt>
                <c:pt idx="181">
                  <c:v>15.7</c:v>
                </c:pt>
                <c:pt idx="182">
                  <c:v>15.4</c:v>
                </c:pt>
                <c:pt idx="183">
                  <c:v>15.1</c:v>
                </c:pt>
                <c:pt idx="184">
                  <c:v>14.9</c:v>
                </c:pt>
                <c:pt idx="185">
                  <c:v>14.7</c:v>
                </c:pt>
                <c:pt idx="186">
                  <c:v>14.3</c:v>
                </c:pt>
                <c:pt idx="187">
                  <c:v>13.9</c:v>
                </c:pt>
                <c:pt idx="188">
                  <c:v>13.7</c:v>
                </c:pt>
                <c:pt idx="189">
                  <c:v>13.4</c:v>
                </c:pt>
                <c:pt idx="190">
                  <c:v>12.9</c:v>
                </c:pt>
                <c:pt idx="191">
                  <c:v>12.6</c:v>
                </c:pt>
                <c:pt idx="192">
                  <c:v>12.2</c:v>
                </c:pt>
                <c:pt idx="193">
                  <c:v>11.9</c:v>
                </c:pt>
                <c:pt idx="194">
                  <c:v>11.6</c:v>
                </c:pt>
                <c:pt idx="195">
                  <c:v>11.4</c:v>
                </c:pt>
                <c:pt idx="196">
                  <c:v>11.1</c:v>
                </c:pt>
                <c:pt idx="197">
                  <c:v>10.7</c:v>
                </c:pt>
                <c:pt idx="198">
                  <c:v>10.4</c:v>
                </c:pt>
                <c:pt idx="199">
                  <c:v>10.199999999999999</c:v>
                </c:pt>
                <c:pt idx="200">
                  <c:v>9.9</c:v>
                </c:pt>
                <c:pt idx="201">
                  <c:v>9.6</c:v>
                </c:pt>
                <c:pt idx="202">
                  <c:v>9.5</c:v>
                </c:pt>
                <c:pt idx="203">
                  <c:v>9.4</c:v>
                </c:pt>
                <c:pt idx="204">
                  <c:v>9.3000000000000007</c:v>
                </c:pt>
                <c:pt idx="205">
                  <c:v>9.1999999999999993</c:v>
                </c:pt>
                <c:pt idx="206">
                  <c:v>8.6999999999999993</c:v>
                </c:pt>
                <c:pt idx="207">
                  <c:v>8.3000000000000007</c:v>
                </c:pt>
                <c:pt idx="208">
                  <c:v>8.1</c:v>
                </c:pt>
                <c:pt idx="209">
                  <c:v>7.9</c:v>
                </c:pt>
                <c:pt idx="210">
                  <c:v>7.7</c:v>
                </c:pt>
                <c:pt idx="211">
                  <c:v>7.4</c:v>
                </c:pt>
                <c:pt idx="212">
                  <c:v>7.2</c:v>
                </c:pt>
                <c:pt idx="213">
                  <c:v>6.9</c:v>
                </c:pt>
                <c:pt idx="214">
                  <c:v>6.2</c:v>
                </c:pt>
                <c:pt idx="215">
                  <c:v>6</c:v>
                </c:pt>
                <c:pt idx="216">
                  <c:v>6.1</c:v>
                </c:pt>
                <c:pt idx="217">
                  <c:v>6.1</c:v>
                </c:pt>
                <c:pt idx="218">
                  <c:v>6.3</c:v>
                </c:pt>
                <c:pt idx="219">
                  <c:v>6.9</c:v>
                </c:pt>
                <c:pt idx="220">
                  <c:v>7.4</c:v>
                </c:pt>
                <c:pt idx="221">
                  <c:v>7.9</c:v>
                </c:pt>
                <c:pt idx="222">
                  <c:v>8.6</c:v>
                </c:pt>
                <c:pt idx="223">
                  <c:v>9.1</c:v>
                </c:pt>
                <c:pt idx="224">
                  <c:v>9.4</c:v>
                </c:pt>
                <c:pt idx="225">
                  <c:v>10</c:v>
                </c:pt>
                <c:pt idx="226">
                  <c:v>10.4</c:v>
                </c:pt>
                <c:pt idx="227">
                  <c:v>10.7</c:v>
                </c:pt>
                <c:pt idx="228">
                  <c:v>11.1</c:v>
                </c:pt>
                <c:pt idx="229">
                  <c:v>11.3</c:v>
                </c:pt>
                <c:pt idx="230">
                  <c:v>11.6</c:v>
                </c:pt>
                <c:pt idx="231">
                  <c:v>11.7</c:v>
                </c:pt>
                <c:pt idx="232">
                  <c:v>11.8</c:v>
                </c:pt>
                <c:pt idx="233">
                  <c:v>11.7</c:v>
                </c:pt>
                <c:pt idx="234">
                  <c:v>11.6</c:v>
                </c:pt>
                <c:pt idx="235">
                  <c:v>11.5</c:v>
                </c:pt>
                <c:pt idx="236">
                  <c:v>11.7</c:v>
                </c:pt>
                <c:pt idx="237">
                  <c:v>11.8</c:v>
                </c:pt>
                <c:pt idx="238">
                  <c:v>11.9</c:v>
                </c:pt>
                <c:pt idx="239">
                  <c:v>12.2</c:v>
                </c:pt>
                <c:pt idx="240">
                  <c:v>12.2</c:v>
                </c:pt>
                <c:pt idx="241">
                  <c:v>12.2</c:v>
                </c:pt>
                <c:pt idx="242">
                  <c:v>12</c:v>
                </c:pt>
                <c:pt idx="243">
                  <c:v>11.8</c:v>
                </c:pt>
                <c:pt idx="244">
                  <c:v>11.6</c:v>
                </c:pt>
                <c:pt idx="245">
                  <c:v>11.2</c:v>
                </c:pt>
                <c:pt idx="246">
                  <c:v>10.7</c:v>
                </c:pt>
                <c:pt idx="247">
                  <c:v>10.199999999999999</c:v>
                </c:pt>
                <c:pt idx="248">
                  <c:v>9.8000000000000007</c:v>
                </c:pt>
                <c:pt idx="249">
                  <c:v>9.6</c:v>
                </c:pt>
                <c:pt idx="250">
                  <c:v>9.3000000000000007</c:v>
                </c:pt>
                <c:pt idx="251">
                  <c:v>9.1</c:v>
                </c:pt>
                <c:pt idx="252">
                  <c:v>9</c:v>
                </c:pt>
                <c:pt idx="253">
                  <c:v>8.6999999999999993</c:v>
                </c:pt>
                <c:pt idx="254">
                  <c:v>8.5</c:v>
                </c:pt>
                <c:pt idx="255">
                  <c:v>8.3000000000000007</c:v>
                </c:pt>
                <c:pt idx="256">
                  <c:v>8.3000000000000007</c:v>
                </c:pt>
                <c:pt idx="257">
                  <c:v>8.4</c:v>
                </c:pt>
                <c:pt idx="258">
                  <c:v>8.6999999999999993</c:v>
                </c:pt>
                <c:pt idx="259">
                  <c:v>8.9</c:v>
                </c:pt>
                <c:pt idx="260">
                  <c:v>9.1</c:v>
                </c:pt>
                <c:pt idx="261">
                  <c:v>9.3000000000000007</c:v>
                </c:pt>
                <c:pt idx="262">
                  <c:v>9.3000000000000007</c:v>
                </c:pt>
                <c:pt idx="263">
                  <c:v>8.9</c:v>
                </c:pt>
                <c:pt idx="264">
                  <c:v>8.6</c:v>
                </c:pt>
                <c:pt idx="265">
                  <c:v>8.1999999999999993</c:v>
                </c:pt>
                <c:pt idx="266">
                  <c:v>8.1</c:v>
                </c:pt>
                <c:pt idx="267">
                  <c:v>8.1</c:v>
                </c:pt>
                <c:pt idx="268">
                  <c:v>7.9</c:v>
                </c:pt>
                <c:pt idx="269">
                  <c:v>7.9</c:v>
                </c:pt>
                <c:pt idx="270">
                  <c:v>7.8</c:v>
                </c:pt>
                <c:pt idx="271">
                  <c:v>7.6</c:v>
                </c:pt>
                <c:pt idx="272">
                  <c:v>7.4</c:v>
                </c:pt>
                <c:pt idx="273">
                  <c:v>7.4</c:v>
                </c:pt>
                <c:pt idx="274">
                  <c:v>7.3</c:v>
                </c:pt>
                <c:pt idx="275">
                  <c:v>7.1</c:v>
                </c:pt>
                <c:pt idx="276">
                  <c:v>6.9</c:v>
                </c:pt>
                <c:pt idx="277">
                  <c:v>6.5</c:v>
                </c:pt>
                <c:pt idx="278">
                  <c:v>6.1</c:v>
                </c:pt>
                <c:pt idx="279">
                  <c:v>6</c:v>
                </c:pt>
                <c:pt idx="280">
                  <c:v>6.1</c:v>
                </c:pt>
                <c:pt idx="281">
                  <c:v>6.2</c:v>
                </c:pt>
                <c:pt idx="282">
                  <c:v>6.4</c:v>
                </c:pt>
                <c:pt idx="283">
                  <c:v>6.6</c:v>
                </c:pt>
                <c:pt idx="284">
                  <c:v>6.9</c:v>
                </c:pt>
                <c:pt idx="285">
                  <c:v>7</c:v>
                </c:pt>
                <c:pt idx="286">
                  <c:v>6.8</c:v>
                </c:pt>
                <c:pt idx="287">
                  <c:v>6.8</c:v>
                </c:pt>
                <c:pt idx="288">
                  <c:v>6.9</c:v>
                </c:pt>
                <c:pt idx="289">
                  <c:v>4.4549916611854927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54-E14A-BD0E-1BD00FC13D22}"/>
            </c:ext>
          </c:extLst>
        </c:ser>
        <c:ser>
          <c:idx val="7"/>
          <c:order val="7"/>
          <c:tx>
            <c:strRef>
              <c:f>'Day View'!$K$2</c:f>
              <c:strCache>
                <c:ptCount val="1"/>
                <c:pt idx="0">
                  <c:v>Tues Wk 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View'!$K$3:$K$292</c:f>
              <c:numCache>
                <c:formatCode>General</c:formatCode>
                <c:ptCount val="290"/>
                <c:pt idx="1">
                  <c:v>6.9</c:v>
                </c:pt>
                <c:pt idx="2">
                  <c:v>6.9</c:v>
                </c:pt>
                <c:pt idx="3">
                  <c:v>6.8</c:v>
                </c:pt>
                <c:pt idx="4">
                  <c:v>6.9</c:v>
                </c:pt>
                <c:pt idx="5">
                  <c:v>7</c:v>
                </c:pt>
                <c:pt idx="6">
                  <c:v>6.6</c:v>
                </c:pt>
                <c:pt idx="7">
                  <c:v>6.2</c:v>
                </c:pt>
                <c:pt idx="8">
                  <c:v>5.9</c:v>
                </c:pt>
                <c:pt idx="9">
                  <c:v>5.9</c:v>
                </c:pt>
                <c:pt idx="10">
                  <c:v>5.9</c:v>
                </c:pt>
                <c:pt idx="11">
                  <c:v>6</c:v>
                </c:pt>
                <c:pt idx="12">
                  <c:v>5.8</c:v>
                </c:pt>
                <c:pt idx="13">
                  <c:v>5.9</c:v>
                </c:pt>
                <c:pt idx="14">
                  <c:v>5.8</c:v>
                </c:pt>
                <c:pt idx="15">
                  <c:v>5.7</c:v>
                </c:pt>
                <c:pt idx="16">
                  <c:v>5.6</c:v>
                </c:pt>
                <c:pt idx="17">
                  <c:v>5.5</c:v>
                </c:pt>
                <c:pt idx="18">
                  <c:v>5.6</c:v>
                </c:pt>
                <c:pt idx="19">
                  <c:v>5.4</c:v>
                </c:pt>
                <c:pt idx="20">
                  <c:v>5.3</c:v>
                </c:pt>
                <c:pt idx="21">
                  <c:v>5.3</c:v>
                </c:pt>
                <c:pt idx="22">
                  <c:v>5.3</c:v>
                </c:pt>
                <c:pt idx="23">
                  <c:v>5.2</c:v>
                </c:pt>
                <c:pt idx="24">
                  <c:v>5</c:v>
                </c:pt>
                <c:pt idx="25">
                  <c:v>4.9000000000000004</c:v>
                </c:pt>
                <c:pt idx="26">
                  <c:v>4.8</c:v>
                </c:pt>
                <c:pt idx="27">
                  <c:v>4.7</c:v>
                </c:pt>
                <c:pt idx="28">
                  <c:v>4.5999999999999996</c:v>
                </c:pt>
                <c:pt idx="29">
                  <c:v>4.5</c:v>
                </c:pt>
                <c:pt idx="30">
                  <c:v>4.3</c:v>
                </c:pt>
                <c:pt idx="31">
                  <c:v>4.0999999999999996</c:v>
                </c:pt>
                <c:pt idx="32">
                  <c:v>3.9</c:v>
                </c:pt>
                <c:pt idx="33">
                  <c:v>3.8</c:v>
                </c:pt>
                <c:pt idx="34">
                  <c:v>3.8</c:v>
                </c:pt>
                <c:pt idx="35">
                  <c:v>3.8</c:v>
                </c:pt>
                <c:pt idx="36">
                  <c:v>3.8</c:v>
                </c:pt>
                <c:pt idx="37">
                  <c:v>3.8</c:v>
                </c:pt>
                <c:pt idx="38">
                  <c:v>3.8</c:v>
                </c:pt>
                <c:pt idx="39">
                  <c:v>3.7</c:v>
                </c:pt>
                <c:pt idx="40">
                  <c:v>3.7</c:v>
                </c:pt>
                <c:pt idx="41">
                  <c:v>3.7</c:v>
                </c:pt>
                <c:pt idx="42">
                  <c:v>3.7</c:v>
                </c:pt>
                <c:pt idx="43">
                  <c:v>3.7</c:v>
                </c:pt>
                <c:pt idx="44">
                  <c:v>3.4</c:v>
                </c:pt>
                <c:pt idx="45">
                  <c:v>3.2</c:v>
                </c:pt>
                <c:pt idx="46">
                  <c:v>3.3</c:v>
                </c:pt>
                <c:pt idx="47">
                  <c:v>4.2</c:v>
                </c:pt>
                <c:pt idx="48">
                  <c:v>5.2</c:v>
                </c:pt>
                <c:pt idx="49">
                  <c:v>6.1</c:v>
                </c:pt>
                <c:pt idx="50">
                  <c:v>6.5</c:v>
                </c:pt>
                <c:pt idx="51">
                  <c:v>7.1</c:v>
                </c:pt>
                <c:pt idx="52">
                  <c:v>7.5</c:v>
                </c:pt>
                <c:pt idx="53">
                  <c:v>7.7</c:v>
                </c:pt>
                <c:pt idx="54">
                  <c:v>7.9</c:v>
                </c:pt>
                <c:pt idx="55">
                  <c:v>8</c:v>
                </c:pt>
                <c:pt idx="56">
                  <c:v>7.8</c:v>
                </c:pt>
                <c:pt idx="57">
                  <c:v>7</c:v>
                </c:pt>
                <c:pt idx="58">
                  <c:v>6.7</c:v>
                </c:pt>
                <c:pt idx="59">
                  <c:v>6.7</c:v>
                </c:pt>
                <c:pt idx="60">
                  <c:v>7.2</c:v>
                </c:pt>
                <c:pt idx="61">
                  <c:v>8.1999999999999993</c:v>
                </c:pt>
                <c:pt idx="62">
                  <c:v>8.9</c:v>
                </c:pt>
                <c:pt idx="63">
                  <c:v>9</c:v>
                </c:pt>
                <c:pt idx="64">
                  <c:v>8.8000000000000007</c:v>
                </c:pt>
                <c:pt idx="65">
                  <c:v>8.6</c:v>
                </c:pt>
                <c:pt idx="66">
                  <c:v>8.3000000000000007</c:v>
                </c:pt>
                <c:pt idx="67">
                  <c:v>8.1999999999999993</c:v>
                </c:pt>
                <c:pt idx="68">
                  <c:v>8.1999999999999993</c:v>
                </c:pt>
                <c:pt idx="69">
                  <c:v>8</c:v>
                </c:pt>
                <c:pt idx="70">
                  <c:v>7.9</c:v>
                </c:pt>
                <c:pt idx="71">
                  <c:v>7.8</c:v>
                </c:pt>
                <c:pt idx="72">
                  <c:v>7.7</c:v>
                </c:pt>
                <c:pt idx="73">
                  <c:v>7.7</c:v>
                </c:pt>
                <c:pt idx="74">
                  <c:v>7.8</c:v>
                </c:pt>
                <c:pt idx="75">
                  <c:v>7.4</c:v>
                </c:pt>
                <c:pt idx="76">
                  <c:v>7.7</c:v>
                </c:pt>
                <c:pt idx="77">
                  <c:v>7.6</c:v>
                </c:pt>
                <c:pt idx="78">
                  <c:v>7.5</c:v>
                </c:pt>
                <c:pt idx="79">
                  <c:v>7.4</c:v>
                </c:pt>
                <c:pt idx="80">
                  <c:v>7.1</c:v>
                </c:pt>
                <c:pt idx="81">
                  <c:v>6.8</c:v>
                </c:pt>
                <c:pt idx="82">
                  <c:v>7</c:v>
                </c:pt>
                <c:pt idx="83">
                  <c:v>7.2</c:v>
                </c:pt>
                <c:pt idx="84">
                  <c:v>7.4</c:v>
                </c:pt>
                <c:pt idx="85">
                  <c:v>7.6</c:v>
                </c:pt>
                <c:pt idx="86">
                  <c:v>7.8</c:v>
                </c:pt>
                <c:pt idx="87">
                  <c:v>8.1</c:v>
                </c:pt>
                <c:pt idx="88">
                  <c:v>8.4</c:v>
                </c:pt>
                <c:pt idx="89">
                  <c:v>8.6999999999999993</c:v>
                </c:pt>
                <c:pt idx="90">
                  <c:v>8.5</c:v>
                </c:pt>
                <c:pt idx="91">
                  <c:v>8.6999999999999993</c:v>
                </c:pt>
                <c:pt idx="92">
                  <c:v>8.9</c:v>
                </c:pt>
                <c:pt idx="93">
                  <c:v>8.8000000000000007</c:v>
                </c:pt>
                <c:pt idx="94">
                  <c:v>9</c:v>
                </c:pt>
                <c:pt idx="95">
                  <c:v>9.1</c:v>
                </c:pt>
                <c:pt idx="96">
                  <c:v>9.6999999999999993</c:v>
                </c:pt>
                <c:pt idx="97">
                  <c:v>10.3</c:v>
                </c:pt>
                <c:pt idx="98">
                  <c:v>10.9</c:v>
                </c:pt>
                <c:pt idx="99">
                  <c:v>11.1</c:v>
                </c:pt>
                <c:pt idx="100">
                  <c:v>11.7</c:v>
                </c:pt>
                <c:pt idx="101">
                  <c:v>12.1</c:v>
                </c:pt>
                <c:pt idx="102">
                  <c:v>13.2</c:v>
                </c:pt>
                <c:pt idx="103">
                  <c:v>14.2</c:v>
                </c:pt>
                <c:pt idx="104">
                  <c:v>14.6</c:v>
                </c:pt>
                <c:pt idx="105">
                  <c:v>14.6</c:v>
                </c:pt>
                <c:pt idx="106">
                  <c:v>15.2</c:v>
                </c:pt>
                <c:pt idx="107">
                  <c:v>15.7</c:v>
                </c:pt>
                <c:pt idx="108">
                  <c:v>15.9</c:v>
                </c:pt>
                <c:pt idx="109">
                  <c:v>16.100000000000001</c:v>
                </c:pt>
                <c:pt idx="110">
                  <c:v>16</c:v>
                </c:pt>
                <c:pt idx="111">
                  <c:v>15.7</c:v>
                </c:pt>
                <c:pt idx="112">
                  <c:v>15.6</c:v>
                </c:pt>
                <c:pt idx="113">
                  <c:v>15.6</c:v>
                </c:pt>
                <c:pt idx="114">
                  <c:v>15.4</c:v>
                </c:pt>
                <c:pt idx="115">
                  <c:v>15.2</c:v>
                </c:pt>
                <c:pt idx="116">
                  <c:v>15.2</c:v>
                </c:pt>
                <c:pt idx="117">
                  <c:v>15.2</c:v>
                </c:pt>
                <c:pt idx="118">
                  <c:v>15.4</c:v>
                </c:pt>
                <c:pt idx="119">
                  <c:v>15.2</c:v>
                </c:pt>
                <c:pt idx="120">
                  <c:v>15.2</c:v>
                </c:pt>
                <c:pt idx="121">
                  <c:v>15.1</c:v>
                </c:pt>
                <c:pt idx="122">
                  <c:v>14.7</c:v>
                </c:pt>
                <c:pt idx="123">
                  <c:v>14.3</c:v>
                </c:pt>
                <c:pt idx="124">
                  <c:v>14.6</c:v>
                </c:pt>
                <c:pt idx="125">
                  <c:v>14.8</c:v>
                </c:pt>
                <c:pt idx="126">
                  <c:v>14.7</c:v>
                </c:pt>
                <c:pt idx="127">
                  <c:v>14.3</c:v>
                </c:pt>
                <c:pt idx="128">
                  <c:v>14.2</c:v>
                </c:pt>
                <c:pt idx="129">
                  <c:v>14.1</c:v>
                </c:pt>
                <c:pt idx="130">
                  <c:v>13.7</c:v>
                </c:pt>
                <c:pt idx="131">
                  <c:v>13.7</c:v>
                </c:pt>
                <c:pt idx="132">
                  <c:v>13.4</c:v>
                </c:pt>
                <c:pt idx="133">
                  <c:v>13.3</c:v>
                </c:pt>
                <c:pt idx="134">
                  <c:v>13.1</c:v>
                </c:pt>
                <c:pt idx="135">
                  <c:v>13.1</c:v>
                </c:pt>
                <c:pt idx="136">
                  <c:v>13.1</c:v>
                </c:pt>
                <c:pt idx="137">
                  <c:v>12.9</c:v>
                </c:pt>
                <c:pt idx="138">
                  <c:v>12.7</c:v>
                </c:pt>
                <c:pt idx="139">
                  <c:v>12.5</c:v>
                </c:pt>
                <c:pt idx="140">
                  <c:v>12.3</c:v>
                </c:pt>
                <c:pt idx="141">
                  <c:v>12.2</c:v>
                </c:pt>
                <c:pt idx="142">
                  <c:v>11.9</c:v>
                </c:pt>
                <c:pt idx="143">
                  <c:v>11.6</c:v>
                </c:pt>
                <c:pt idx="144">
                  <c:v>11.6</c:v>
                </c:pt>
                <c:pt idx="145">
                  <c:v>11.2</c:v>
                </c:pt>
                <c:pt idx="146">
                  <c:v>11.3</c:v>
                </c:pt>
                <c:pt idx="147">
                  <c:v>11.3</c:v>
                </c:pt>
                <c:pt idx="148">
                  <c:v>11.1</c:v>
                </c:pt>
                <c:pt idx="149">
                  <c:v>10.9</c:v>
                </c:pt>
                <c:pt idx="150">
                  <c:v>10.8</c:v>
                </c:pt>
                <c:pt idx="151">
                  <c:v>10</c:v>
                </c:pt>
                <c:pt idx="152">
                  <c:v>10.199999999999999</c:v>
                </c:pt>
                <c:pt idx="153">
                  <c:v>10.1</c:v>
                </c:pt>
                <c:pt idx="154">
                  <c:v>9.8000000000000007</c:v>
                </c:pt>
                <c:pt idx="155">
                  <c:v>10.4</c:v>
                </c:pt>
                <c:pt idx="156">
                  <c:v>10.7</c:v>
                </c:pt>
                <c:pt idx="157">
                  <c:v>11.2</c:v>
                </c:pt>
                <c:pt idx="158">
                  <c:v>11.8</c:v>
                </c:pt>
                <c:pt idx="159">
                  <c:v>12.2</c:v>
                </c:pt>
                <c:pt idx="160">
                  <c:v>12.7</c:v>
                </c:pt>
                <c:pt idx="161">
                  <c:v>13.3</c:v>
                </c:pt>
                <c:pt idx="162">
                  <c:v>13.7</c:v>
                </c:pt>
                <c:pt idx="163">
                  <c:v>14.2</c:v>
                </c:pt>
                <c:pt idx="164">
                  <c:v>15.1</c:v>
                </c:pt>
                <c:pt idx="165">
                  <c:v>15.6</c:v>
                </c:pt>
                <c:pt idx="166">
                  <c:v>16.100000000000001</c:v>
                </c:pt>
                <c:pt idx="167">
                  <c:v>16.3</c:v>
                </c:pt>
                <c:pt idx="168">
                  <c:v>16.5</c:v>
                </c:pt>
                <c:pt idx="169">
                  <c:v>16.399999999999999</c:v>
                </c:pt>
                <c:pt idx="170">
                  <c:v>16.399999999999999</c:v>
                </c:pt>
                <c:pt idx="171">
                  <c:v>16.7</c:v>
                </c:pt>
                <c:pt idx="172">
                  <c:v>16.7</c:v>
                </c:pt>
                <c:pt idx="173">
                  <c:v>16.600000000000001</c:v>
                </c:pt>
                <c:pt idx="174">
                  <c:v>16.600000000000001</c:v>
                </c:pt>
                <c:pt idx="175">
                  <c:v>16.399999999999999</c:v>
                </c:pt>
                <c:pt idx="176">
                  <c:v>16.399999999999999</c:v>
                </c:pt>
                <c:pt idx="177">
                  <c:v>16.2</c:v>
                </c:pt>
                <c:pt idx="178">
                  <c:v>15.9</c:v>
                </c:pt>
                <c:pt idx="179">
                  <c:v>15.7</c:v>
                </c:pt>
                <c:pt idx="180">
                  <c:v>15.6</c:v>
                </c:pt>
                <c:pt idx="181">
                  <c:v>15.6</c:v>
                </c:pt>
                <c:pt idx="182">
                  <c:v>15.3</c:v>
                </c:pt>
                <c:pt idx="183">
                  <c:v>15.5</c:v>
                </c:pt>
                <c:pt idx="184">
                  <c:v>15.4</c:v>
                </c:pt>
                <c:pt idx="185">
                  <c:v>15.2</c:v>
                </c:pt>
                <c:pt idx="186">
                  <c:v>15</c:v>
                </c:pt>
                <c:pt idx="187">
                  <c:v>14.7</c:v>
                </c:pt>
                <c:pt idx="188">
                  <c:v>14.6</c:v>
                </c:pt>
                <c:pt idx="189">
                  <c:v>14.4</c:v>
                </c:pt>
                <c:pt idx="190">
                  <c:v>13.8</c:v>
                </c:pt>
                <c:pt idx="191">
                  <c:v>13.4</c:v>
                </c:pt>
                <c:pt idx="192">
                  <c:v>13.2</c:v>
                </c:pt>
                <c:pt idx="193">
                  <c:v>12.8</c:v>
                </c:pt>
                <c:pt idx="194">
                  <c:v>12.6</c:v>
                </c:pt>
                <c:pt idx="195">
                  <c:v>12.4</c:v>
                </c:pt>
                <c:pt idx="196">
                  <c:v>12.1</c:v>
                </c:pt>
                <c:pt idx="197">
                  <c:v>11.8</c:v>
                </c:pt>
                <c:pt idx="198">
                  <c:v>11.4</c:v>
                </c:pt>
                <c:pt idx="199">
                  <c:v>11.3</c:v>
                </c:pt>
                <c:pt idx="200">
                  <c:v>11.1</c:v>
                </c:pt>
                <c:pt idx="201">
                  <c:v>11.1</c:v>
                </c:pt>
                <c:pt idx="202">
                  <c:v>10.7</c:v>
                </c:pt>
                <c:pt idx="203">
                  <c:v>10.5</c:v>
                </c:pt>
                <c:pt idx="204">
                  <c:v>10.3</c:v>
                </c:pt>
                <c:pt idx="205">
                  <c:v>9.9</c:v>
                </c:pt>
                <c:pt idx="206">
                  <c:v>9.6</c:v>
                </c:pt>
                <c:pt idx="207">
                  <c:v>9.1999999999999993</c:v>
                </c:pt>
                <c:pt idx="208">
                  <c:v>8.8000000000000007</c:v>
                </c:pt>
                <c:pt idx="209">
                  <c:v>8.6999999999999993</c:v>
                </c:pt>
                <c:pt idx="210">
                  <c:v>8.6</c:v>
                </c:pt>
                <c:pt idx="211">
                  <c:v>8.1999999999999993</c:v>
                </c:pt>
                <c:pt idx="212">
                  <c:v>7.8</c:v>
                </c:pt>
                <c:pt idx="213">
                  <c:v>7.5</c:v>
                </c:pt>
                <c:pt idx="214">
                  <c:v>7.7</c:v>
                </c:pt>
                <c:pt idx="215">
                  <c:v>7.4</c:v>
                </c:pt>
                <c:pt idx="216">
                  <c:v>7.2</c:v>
                </c:pt>
                <c:pt idx="217">
                  <c:v>6.9</c:v>
                </c:pt>
                <c:pt idx="218">
                  <c:v>6.7</c:v>
                </c:pt>
                <c:pt idx="219">
                  <c:v>6.5</c:v>
                </c:pt>
                <c:pt idx="220">
                  <c:v>6.5</c:v>
                </c:pt>
                <c:pt idx="221">
                  <c:v>6.4</c:v>
                </c:pt>
                <c:pt idx="222">
                  <c:v>6.3</c:v>
                </c:pt>
                <c:pt idx="223">
                  <c:v>6.1</c:v>
                </c:pt>
                <c:pt idx="224">
                  <c:v>5.8</c:v>
                </c:pt>
                <c:pt idx="225">
                  <c:v>5.7</c:v>
                </c:pt>
                <c:pt idx="226">
                  <c:v>5.6</c:v>
                </c:pt>
                <c:pt idx="227">
                  <c:v>5.6</c:v>
                </c:pt>
                <c:pt idx="228">
                  <c:v>5.5</c:v>
                </c:pt>
                <c:pt idx="229">
                  <c:v>5.6</c:v>
                </c:pt>
                <c:pt idx="230">
                  <c:v>5.5</c:v>
                </c:pt>
                <c:pt idx="231">
                  <c:v>5.3</c:v>
                </c:pt>
                <c:pt idx="232">
                  <c:v>5.3</c:v>
                </c:pt>
                <c:pt idx="233">
                  <c:v>5.4</c:v>
                </c:pt>
                <c:pt idx="234">
                  <c:v>5.4</c:v>
                </c:pt>
                <c:pt idx="235">
                  <c:v>5.4</c:v>
                </c:pt>
                <c:pt idx="236">
                  <c:v>5.4</c:v>
                </c:pt>
                <c:pt idx="237">
                  <c:v>5.4</c:v>
                </c:pt>
                <c:pt idx="238">
                  <c:v>5.4</c:v>
                </c:pt>
                <c:pt idx="239">
                  <c:v>5.5</c:v>
                </c:pt>
                <c:pt idx="240">
                  <c:v>5.4</c:v>
                </c:pt>
                <c:pt idx="241">
                  <c:v>5.4</c:v>
                </c:pt>
                <c:pt idx="242">
                  <c:v>5.3</c:v>
                </c:pt>
                <c:pt idx="243">
                  <c:v>5.4</c:v>
                </c:pt>
                <c:pt idx="244">
                  <c:v>5.4</c:v>
                </c:pt>
                <c:pt idx="245">
                  <c:v>5.3</c:v>
                </c:pt>
                <c:pt idx="246">
                  <c:v>5.3</c:v>
                </c:pt>
                <c:pt idx="247">
                  <c:v>5.4</c:v>
                </c:pt>
                <c:pt idx="248">
                  <c:v>5.3</c:v>
                </c:pt>
                <c:pt idx="249">
                  <c:v>5.0999999999999996</c:v>
                </c:pt>
                <c:pt idx="250">
                  <c:v>4.9000000000000004</c:v>
                </c:pt>
                <c:pt idx="251">
                  <c:v>4.8</c:v>
                </c:pt>
                <c:pt idx="252">
                  <c:v>4.8</c:v>
                </c:pt>
                <c:pt idx="253">
                  <c:v>4.9000000000000004</c:v>
                </c:pt>
                <c:pt idx="254">
                  <c:v>5</c:v>
                </c:pt>
                <c:pt idx="255">
                  <c:v>5.0999999999999996</c:v>
                </c:pt>
                <c:pt idx="256">
                  <c:v>5.3</c:v>
                </c:pt>
                <c:pt idx="257">
                  <c:v>5.6</c:v>
                </c:pt>
                <c:pt idx="258">
                  <c:v>5.9</c:v>
                </c:pt>
                <c:pt idx="259">
                  <c:v>6.3</c:v>
                </c:pt>
                <c:pt idx="260">
                  <c:v>6.6</c:v>
                </c:pt>
                <c:pt idx="261">
                  <c:v>6.9</c:v>
                </c:pt>
                <c:pt idx="262">
                  <c:v>7.1</c:v>
                </c:pt>
                <c:pt idx="263">
                  <c:v>7.2</c:v>
                </c:pt>
                <c:pt idx="264">
                  <c:v>7.3</c:v>
                </c:pt>
                <c:pt idx="265">
                  <c:v>7.2</c:v>
                </c:pt>
                <c:pt idx="266">
                  <c:v>7.3</c:v>
                </c:pt>
                <c:pt idx="267">
                  <c:v>7.3</c:v>
                </c:pt>
                <c:pt idx="268">
                  <c:v>7.2</c:v>
                </c:pt>
                <c:pt idx="269">
                  <c:v>7.2</c:v>
                </c:pt>
                <c:pt idx="270">
                  <c:v>7.1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7.1</c:v>
                </c:pt>
                <c:pt idx="275">
                  <c:v>7.2</c:v>
                </c:pt>
                <c:pt idx="276">
                  <c:v>7.3</c:v>
                </c:pt>
                <c:pt idx="277">
                  <c:v>7.4</c:v>
                </c:pt>
                <c:pt idx="278">
                  <c:v>7.6</c:v>
                </c:pt>
                <c:pt idx="279">
                  <c:v>7.7</c:v>
                </c:pt>
                <c:pt idx="280">
                  <c:v>7.9</c:v>
                </c:pt>
                <c:pt idx="281">
                  <c:v>8.1999999999999993</c:v>
                </c:pt>
                <c:pt idx="282">
                  <c:v>8.1</c:v>
                </c:pt>
                <c:pt idx="283">
                  <c:v>8.1</c:v>
                </c:pt>
                <c:pt idx="284">
                  <c:v>7.9</c:v>
                </c:pt>
                <c:pt idx="285">
                  <c:v>7.8</c:v>
                </c:pt>
                <c:pt idx="286">
                  <c:v>7.7</c:v>
                </c:pt>
                <c:pt idx="287">
                  <c:v>7.6</c:v>
                </c:pt>
                <c:pt idx="288">
                  <c:v>7.5</c:v>
                </c:pt>
                <c:pt idx="289">
                  <c:v>3.8666440760884271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54-E14A-BD0E-1BD00FC13D22}"/>
            </c:ext>
          </c:extLst>
        </c:ser>
        <c:ser>
          <c:idx val="8"/>
          <c:order val="8"/>
          <c:tx>
            <c:strRef>
              <c:f>'Day View'!$L$2</c:f>
              <c:strCache>
                <c:ptCount val="1"/>
                <c:pt idx="0">
                  <c:v>Wed wk 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View'!$L$3:$L$292</c:f>
              <c:numCache>
                <c:formatCode>General</c:formatCode>
                <c:ptCount val="290"/>
                <c:pt idx="1">
                  <c:v>7.4</c:v>
                </c:pt>
                <c:pt idx="2">
                  <c:v>7.3</c:v>
                </c:pt>
                <c:pt idx="3">
                  <c:v>7.3</c:v>
                </c:pt>
                <c:pt idx="4">
                  <c:v>7.2</c:v>
                </c:pt>
                <c:pt idx="5">
                  <c:v>7.2</c:v>
                </c:pt>
                <c:pt idx="6">
                  <c:v>7.1</c:v>
                </c:pt>
                <c:pt idx="7">
                  <c:v>7.1</c:v>
                </c:pt>
                <c:pt idx="8">
                  <c:v>7.1</c:v>
                </c:pt>
                <c:pt idx="9">
                  <c:v>7.2</c:v>
                </c:pt>
                <c:pt idx="10">
                  <c:v>7.2</c:v>
                </c:pt>
                <c:pt idx="11">
                  <c:v>7.2</c:v>
                </c:pt>
                <c:pt idx="12">
                  <c:v>7.2</c:v>
                </c:pt>
                <c:pt idx="13">
                  <c:v>7.1</c:v>
                </c:pt>
                <c:pt idx="14">
                  <c:v>7.1</c:v>
                </c:pt>
                <c:pt idx="15">
                  <c:v>7.1</c:v>
                </c:pt>
                <c:pt idx="16">
                  <c:v>7.1</c:v>
                </c:pt>
                <c:pt idx="17">
                  <c:v>7.1</c:v>
                </c:pt>
                <c:pt idx="18">
                  <c:v>7.1</c:v>
                </c:pt>
                <c:pt idx="19">
                  <c:v>7.1</c:v>
                </c:pt>
                <c:pt idx="20">
                  <c:v>6.9</c:v>
                </c:pt>
                <c:pt idx="21">
                  <c:v>6.8</c:v>
                </c:pt>
                <c:pt idx="22">
                  <c:v>6.8</c:v>
                </c:pt>
                <c:pt idx="23">
                  <c:v>6.8</c:v>
                </c:pt>
                <c:pt idx="24">
                  <c:v>6.8</c:v>
                </c:pt>
                <c:pt idx="25">
                  <c:v>6.8</c:v>
                </c:pt>
                <c:pt idx="26">
                  <c:v>6.7</c:v>
                </c:pt>
                <c:pt idx="27">
                  <c:v>6.8</c:v>
                </c:pt>
                <c:pt idx="28">
                  <c:v>6.7</c:v>
                </c:pt>
                <c:pt idx="29">
                  <c:v>6.6</c:v>
                </c:pt>
                <c:pt idx="30">
                  <c:v>6.6</c:v>
                </c:pt>
                <c:pt idx="31">
                  <c:v>6.6</c:v>
                </c:pt>
                <c:pt idx="32">
                  <c:v>6.4</c:v>
                </c:pt>
                <c:pt idx="33">
                  <c:v>6.3</c:v>
                </c:pt>
                <c:pt idx="34">
                  <c:v>6.4</c:v>
                </c:pt>
                <c:pt idx="35">
                  <c:v>6.6</c:v>
                </c:pt>
                <c:pt idx="36">
                  <c:v>6.5</c:v>
                </c:pt>
                <c:pt idx="37">
                  <c:v>6.5</c:v>
                </c:pt>
                <c:pt idx="38">
                  <c:v>6.4</c:v>
                </c:pt>
                <c:pt idx="39">
                  <c:v>6.4</c:v>
                </c:pt>
                <c:pt idx="40">
                  <c:v>6.3</c:v>
                </c:pt>
                <c:pt idx="41">
                  <c:v>6.2</c:v>
                </c:pt>
                <c:pt idx="42">
                  <c:v>6.1</c:v>
                </c:pt>
                <c:pt idx="43">
                  <c:v>5.9</c:v>
                </c:pt>
                <c:pt idx="44">
                  <c:v>6</c:v>
                </c:pt>
                <c:pt idx="45">
                  <c:v>5.9</c:v>
                </c:pt>
                <c:pt idx="46">
                  <c:v>5.8</c:v>
                </c:pt>
                <c:pt idx="47">
                  <c:v>5.7</c:v>
                </c:pt>
                <c:pt idx="48">
                  <c:v>5.6</c:v>
                </c:pt>
                <c:pt idx="49">
                  <c:v>5.4</c:v>
                </c:pt>
                <c:pt idx="50">
                  <c:v>5.2</c:v>
                </c:pt>
                <c:pt idx="51">
                  <c:v>5</c:v>
                </c:pt>
                <c:pt idx="52">
                  <c:v>4.9000000000000004</c:v>
                </c:pt>
                <c:pt idx="53">
                  <c:v>4.8</c:v>
                </c:pt>
                <c:pt idx="54">
                  <c:v>4.7</c:v>
                </c:pt>
                <c:pt idx="55">
                  <c:v>4.7</c:v>
                </c:pt>
                <c:pt idx="56">
                  <c:v>4.5999999999999996</c:v>
                </c:pt>
                <c:pt idx="57">
                  <c:v>4.5999999999999996</c:v>
                </c:pt>
                <c:pt idx="58">
                  <c:v>4.9000000000000004</c:v>
                </c:pt>
                <c:pt idx="59">
                  <c:v>5.0999999999999996</c:v>
                </c:pt>
                <c:pt idx="60">
                  <c:v>5</c:v>
                </c:pt>
                <c:pt idx="61">
                  <c:v>4.9000000000000004</c:v>
                </c:pt>
                <c:pt idx="62">
                  <c:v>4.8</c:v>
                </c:pt>
                <c:pt idx="63">
                  <c:v>4.5999999999999996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4.3</c:v>
                </c:pt>
                <c:pt idx="68">
                  <c:v>3.9</c:v>
                </c:pt>
                <c:pt idx="69">
                  <c:v>3.8</c:v>
                </c:pt>
                <c:pt idx="70">
                  <c:v>3.8</c:v>
                </c:pt>
                <c:pt idx="71">
                  <c:v>3.7</c:v>
                </c:pt>
                <c:pt idx="72">
                  <c:v>3.7</c:v>
                </c:pt>
                <c:pt idx="73">
                  <c:v>3.8</c:v>
                </c:pt>
                <c:pt idx="74">
                  <c:v>4</c:v>
                </c:pt>
                <c:pt idx="75">
                  <c:v>4.0999999999999996</c:v>
                </c:pt>
                <c:pt idx="76">
                  <c:v>4</c:v>
                </c:pt>
                <c:pt idx="77">
                  <c:v>3.9</c:v>
                </c:pt>
                <c:pt idx="78">
                  <c:v>3.9</c:v>
                </c:pt>
                <c:pt idx="79">
                  <c:v>3.9</c:v>
                </c:pt>
                <c:pt idx="80">
                  <c:v>4</c:v>
                </c:pt>
                <c:pt idx="81">
                  <c:v>4.0999999999999996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4.0999999999999996</c:v>
                </c:pt>
                <c:pt idx="85">
                  <c:v>3.9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4.2</c:v>
                </c:pt>
                <c:pt idx="92">
                  <c:v>4.2</c:v>
                </c:pt>
                <c:pt idx="93">
                  <c:v>4.2</c:v>
                </c:pt>
                <c:pt idx="94">
                  <c:v>4.2</c:v>
                </c:pt>
                <c:pt idx="95">
                  <c:v>4.3</c:v>
                </c:pt>
                <c:pt idx="96">
                  <c:v>4.9000000000000004</c:v>
                </c:pt>
                <c:pt idx="97">
                  <c:v>5.3</c:v>
                </c:pt>
                <c:pt idx="98">
                  <c:v>5.9</c:v>
                </c:pt>
                <c:pt idx="99">
                  <c:v>6.5</c:v>
                </c:pt>
                <c:pt idx="100">
                  <c:v>7.2</c:v>
                </c:pt>
                <c:pt idx="101">
                  <c:v>7.8</c:v>
                </c:pt>
                <c:pt idx="102">
                  <c:v>8.9</c:v>
                </c:pt>
                <c:pt idx="103">
                  <c:v>9.9</c:v>
                </c:pt>
                <c:pt idx="104">
                  <c:v>10.7</c:v>
                </c:pt>
                <c:pt idx="105">
                  <c:v>11.2</c:v>
                </c:pt>
                <c:pt idx="106">
                  <c:v>11.4</c:v>
                </c:pt>
                <c:pt idx="107">
                  <c:v>11.2</c:v>
                </c:pt>
                <c:pt idx="108">
                  <c:v>11.1</c:v>
                </c:pt>
                <c:pt idx="109">
                  <c:v>11.2</c:v>
                </c:pt>
                <c:pt idx="110">
                  <c:v>11.2</c:v>
                </c:pt>
                <c:pt idx="111">
                  <c:v>11.2</c:v>
                </c:pt>
                <c:pt idx="112">
                  <c:v>10.9</c:v>
                </c:pt>
                <c:pt idx="113">
                  <c:v>10.6</c:v>
                </c:pt>
                <c:pt idx="114">
                  <c:v>10.6</c:v>
                </c:pt>
                <c:pt idx="115">
                  <c:v>10.3</c:v>
                </c:pt>
                <c:pt idx="116">
                  <c:v>10.199999999999999</c:v>
                </c:pt>
                <c:pt idx="117">
                  <c:v>10.199999999999999</c:v>
                </c:pt>
                <c:pt idx="118">
                  <c:v>10.199999999999999</c:v>
                </c:pt>
                <c:pt idx="119">
                  <c:v>10.3</c:v>
                </c:pt>
                <c:pt idx="120">
                  <c:v>10.3</c:v>
                </c:pt>
                <c:pt idx="121">
                  <c:v>10.7</c:v>
                </c:pt>
                <c:pt idx="122">
                  <c:v>10.9</c:v>
                </c:pt>
                <c:pt idx="123">
                  <c:v>11</c:v>
                </c:pt>
                <c:pt idx="124">
                  <c:v>10.8</c:v>
                </c:pt>
                <c:pt idx="125">
                  <c:v>10.3</c:v>
                </c:pt>
                <c:pt idx="126">
                  <c:v>10.199999999999999</c:v>
                </c:pt>
                <c:pt idx="127">
                  <c:v>10.6</c:v>
                </c:pt>
                <c:pt idx="128">
                  <c:v>11.1</c:v>
                </c:pt>
                <c:pt idx="129">
                  <c:v>10.8</c:v>
                </c:pt>
                <c:pt idx="130">
                  <c:v>10.7</c:v>
                </c:pt>
                <c:pt idx="131">
                  <c:v>10.4</c:v>
                </c:pt>
                <c:pt idx="132">
                  <c:v>10.199999999999999</c:v>
                </c:pt>
                <c:pt idx="133">
                  <c:v>10</c:v>
                </c:pt>
                <c:pt idx="134">
                  <c:v>9.9</c:v>
                </c:pt>
                <c:pt idx="135">
                  <c:v>9.8000000000000007</c:v>
                </c:pt>
                <c:pt idx="136">
                  <c:v>9.8000000000000007</c:v>
                </c:pt>
                <c:pt idx="137">
                  <c:v>9.6</c:v>
                </c:pt>
                <c:pt idx="138">
                  <c:v>9.4</c:v>
                </c:pt>
                <c:pt idx="139">
                  <c:v>9.6999999999999993</c:v>
                </c:pt>
                <c:pt idx="140">
                  <c:v>9.8000000000000007</c:v>
                </c:pt>
                <c:pt idx="141">
                  <c:v>8.6999999999999993</c:v>
                </c:pt>
                <c:pt idx="142">
                  <c:v>8.6999999999999993</c:v>
                </c:pt>
                <c:pt idx="143">
                  <c:v>8.6</c:v>
                </c:pt>
                <c:pt idx="144">
                  <c:v>8.5</c:v>
                </c:pt>
                <c:pt idx="145">
                  <c:v>8.3000000000000007</c:v>
                </c:pt>
                <c:pt idx="146">
                  <c:v>8.4</c:v>
                </c:pt>
                <c:pt idx="147">
                  <c:v>8.6</c:v>
                </c:pt>
                <c:pt idx="148">
                  <c:v>9</c:v>
                </c:pt>
                <c:pt idx="149">
                  <c:v>9.4</c:v>
                </c:pt>
                <c:pt idx="150">
                  <c:v>9.6999999999999993</c:v>
                </c:pt>
                <c:pt idx="151">
                  <c:v>10.4</c:v>
                </c:pt>
                <c:pt idx="152">
                  <c:v>11.2</c:v>
                </c:pt>
                <c:pt idx="153">
                  <c:v>11.4</c:v>
                </c:pt>
                <c:pt idx="154">
                  <c:v>12.1</c:v>
                </c:pt>
                <c:pt idx="155">
                  <c:v>12.7</c:v>
                </c:pt>
                <c:pt idx="156">
                  <c:v>13.3</c:v>
                </c:pt>
                <c:pt idx="157">
                  <c:v>13.8</c:v>
                </c:pt>
                <c:pt idx="158">
                  <c:v>13.6</c:v>
                </c:pt>
                <c:pt idx="159">
                  <c:v>13.8</c:v>
                </c:pt>
                <c:pt idx="160">
                  <c:v>14.1</c:v>
                </c:pt>
                <c:pt idx="161">
                  <c:v>14.6</c:v>
                </c:pt>
                <c:pt idx="162">
                  <c:v>14.6</c:v>
                </c:pt>
                <c:pt idx="163">
                  <c:v>14.7</c:v>
                </c:pt>
                <c:pt idx="164">
                  <c:v>14.8</c:v>
                </c:pt>
                <c:pt idx="165">
                  <c:v>14.9</c:v>
                </c:pt>
                <c:pt idx="166">
                  <c:v>15.1</c:v>
                </c:pt>
                <c:pt idx="167">
                  <c:v>15</c:v>
                </c:pt>
                <c:pt idx="168">
                  <c:v>15.2</c:v>
                </c:pt>
                <c:pt idx="169">
                  <c:v>15.5</c:v>
                </c:pt>
                <c:pt idx="170">
                  <c:v>15.3</c:v>
                </c:pt>
                <c:pt idx="171">
                  <c:v>14.7</c:v>
                </c:pt>
                <c:pt idx="172">
                  <c:v>14.3</c:v>
                </c:pt>
                <c:pt idx="173">
                  <c:v>14.4</c:v>
                </c:pt>
                <c:pt idx="174">
                  <c:v>14.6</c:v>
                </c:pt>
                <c:pt idx="175">
                  <c:v>14.6</c:v>
                </c:pt>
                <c:pt idx="176">
                  <c:v>14.3</c:v>
                </c:pt>
                <c:pt idx="177">
                  <c:v>14.2</c:v>
                </c:pt>
                <c:pt idx="178">
                  <c:v>13.9</c:v>
                </c:pt>
                <c:pt idx="179">
                  <c:v>13.9</c:v>
                </c:pt>
                <c:pt idx="180">
                  <c:v>13.9</c:v>
                </c:pt>
                <c:pt idx="181">
                  <c:v>14.3</c:v>
                </c:pt>
                <c:pt idx="182">
                  <c:v>14.2</c:v>
                </c:pt>
                <c:pt idx="183">
                  <c:v>13.9</c:v>
                </c:pt>
                <c:pt idx="184">
                  <c:v>13.7</c:v>
                </c:pt>
                <c:pt idx="185">
                  <c:v>13.4</c:v>
                </c:pt>
                <c:pt idx="186">
                  <c:v>13.6</c:v>
                </c:pt>
                <c:pt idx="187">
                  <c:v>13.8</c:v>
                </c:pt>
                <c:pt idx="188">
                  <c:v>13.7</c:v>
                </c:pt>
                <c:pt idx="189">
                  <c:v>13.4</c:v>
                </c:pt>
                <c:pt idx="190">
                  <c:v>12.9</c:v>
                </c:pt>
                <c:pt idx="191">
                  <c:v>12.8</c:v>
                </c:pt>
                <c:pt idx="192">
                  <c:v>12.7</c:v>
                </c:pt>
                <c:pt idx="193">
                  <c:v>12.3</c:v>
                </c:pt>
                <c:pt idx="194">
                  <c:v>11.7</c:v>
                </c:pt>
                <c:pt idx="195">
                  <c:v>11.7</c:v>
                </c:pt>
                <c:pt idx="196">
                  <c:v>11.6</c:v>
                </c:pt>
                <c:pt idx="197">
                  <c:v>11.5</c:v>
                </c:pt>
                <c:pt idx="198">
                  <c:v>10.9</c:v>
                </c:pt>
                <c:pt idx="199">
                  <c:v>11.2</c:v>
                </c:pt>
                <c:pt idx="200">
                  <c:v>11</c:v>
                </c:pt>
                <c:pt idx="201">
                  <c:v>10.7</c:v>
                </c:pt>
                <c:pt idx="202">
                  <c:v>10.4</c:v>
                </c:pt>
                <c:pt idx="203">
                  <c:v>10.199999999999999</c:v>
                </c:pt>
                <c:pt idx="204">
                  <c:v>10.1</c:v>
                </c:pt>
                <c:pt idx="205">
                  <c:v>9.6999999999999993</c:v>
                </c:pt>
                <c:pt idx="206">
                  <c:v>9.3000000000000007</c:v>
                </c:pt>
                <c:pt idx="207">
                  <c:v>9.1</c:v>
                </c:pt>
                <c:pt idx="208">
                  <c:v>8.6999999999999993</c:v>
                </c:pt>
                <c:pt idx="209">
                  <c:v>8.5</c:v>
                </c:pt>
                <c:pt idx="210">
                  <c:v>8.4</c:v>
                </c:pt>
                <c:pt idx="211">
                  <c:v>8.5</c:v>
                </c:pt>
                <c:pt idx="212">
                  <c:v>8.4</c:v>
                </c:pt>
                <c:pt idx="213">
                  <c:v>8.1999999999999993</c:v>
                </c:pt>
                <c:pt idx="214">
                  <c:v>7.3</c:v>
                </c:pt>
                <c:pt idx="215">
                  <c:v>7.2</c:v>
                </c:pt>
                <c:pt idx="216">
                  <c:v>6.9</c:v>
                </c:pt>
                <c:pt idx="217">
                  <c:v>6.6</c:v>
                </c:pt>
                <c:pt idx="218">
                  <c:v>6.6</c:v>
                </c:pt>
                <c:pt idx="219">
                  <c:v>6.6</c:v>
                </c:pt>
                <c:pt idx="220">
                  <c:v>6.5</c:v>
                </c:pt>
                <c:pt idx="221">
                  <c:v>6.6</c:v>
                </c:pt>
                <c:pt idx="222">
                  <c:v>6.8</c:v>
                </c:pt>
                <c:pt idx="223">
                  <c:v>6.6</c:v>
                </c:pt>
                <c:pt idx="224">
                  <c:v>6.5</c:v>
                </c:pt>
                <c:pt idx="225">
                  <c:v>6.5</c:v>
                </c:pt>
                <c:pt idx="226">
                  <c:v>6.6</c:v>
                </c:pt>
                <c:pt idx="227">
                  <c:v>6.7</c:v>
                </c:pt>
                <c:pt idx="228">
                  <c:v>6.7</c:v>
                </c:pt>
                <c:pt idx="229">
                  <c:v>6.7</c:v>
                </c:pt>
                <c:pt idx="230">
                  <c:v>6.7</c:v>
                </c:pt>
                <c:pt idx="231">
                  <c:v>6.7</c:v>
                </c:pt>
                <c:pt idx="232">
                  <c:v>6.7</c:v>
                </c:pt>
                <c:pt idx="233">
                  <c:v>6.8</c:v>
                </c:pt>
                <c:pt idx="234">
                  <c:v>6.8</c:v>
                </c:pt>
                <c:pt idx="235">
                  <c:v>6.9</c:v>
                </c:pt>
                <c:pt idx="236">
                  <c:v>6.9</c:v>
                </c:pt>
                <c:pt idx="237">
                  <c:v>6.9</c:v>
                </c:pt>
                <c:pt idx="238">
                  <c:v>6.9</c:v>
                </c:pt>
                <c:pt idx="239">
                  <c:v>6.9</c:v>
                </c:pt>
                <c:pt idx="240">
                  <c:v>6.9</c:v>
                </c:pt>
                <c:pt idx="241">
                  <c:v>6.9</c:v>
                </c:pt>
                <c:pt idx="242">
                  <c:v>6.8</c:v>
                </c:pt>
                <c:pt idx="243">
                  <c:v>6.8</c:v>
                </c:pt>
                <c:pt idx="244">
                  <c:v>6.8</c:v>
                </c:pt>
                <c:pt idx="245">
                  <c:v>6.7</c:v>
                </c:pt>
                <c:pt idx="246">
                  <c:v>6.6</c:v>
                </c:pt>
                <c:pt idx="247">
                  <c:v>6.5</c:v>
                </c:pt>
                <c:pt idx="248">
                  <c:v>6.4</c:v>
                </c:pt>
                <c:pt idx="249">
                  <c:v>6.3</c:v>
                </c:pt>
                <c:pt idx="250">
                  <c:v>6.3</c:v>
                </c:pt>
                <c:pt idx="251">
                  <c:v>6.2</c:v>
                </c:pt>
                <c:pt idx="252">
                  <c:v>6.2</c:v>
                </c:pt>
                <c:pt idx="253">
                  <c:v>6.1</c:v>
                </c:pt>
                <c:pt idx="254">
                  <c:v>6</c:v>
                </c:pt>
                <c:pt idx="255">
                  <c:v>5.9</c:v>
                </c:pt>
                <c:pt idx="256">
                  <c:v>5.9</c:v>
                </c:pt>
                <c:pt idx="257">
                  <c:v>5.9</c:v>
                </c:pt>
                <c:pt idx="258">
                  <c:v>5.8</c:v>
                </c:pt>
                <c:pt idx="259">
                  <c:v>5.4</c:v>
                </c:pt>
                <c:pt idx="260">
                  <c:v>5.3</c:v>
                </c:pt>
                <c:pt idx="261">
                  <c:v>5.2</c:v>
                </c:pt>
                <c:pt idx="262">
                  <c:v>5.4</c:v>
                </c:pt>
                <c:pt idx="263">
                  <c:v>5.6</c:v>
                </c:pt>
                <c:pt idx="264">
                  <c:v>5.9</c:v>
                </c:pt>
                <c:pt idx="265">
                  <c:v>6.6</c:v>
                </c:pt>
                <c:pt idx="266">
                  <c:v>7.2</c:v>
                </c:pt>
                <c:pt idx="267">
                  <c:v>7.8</c:v>
                </c:pt>
                <c:pt idx="268">
                  <c:v>8.3000000000000007</c:v>
                </c:pt>
                <c:pt idx="269">
                  <c:v>8.6999999999999993</c:v>
                </c:pt>
                <c:pt idx="270">
                  <c:v>8.9</c:v>
                </c:pt>
                <c:pt idx="271">
                  <c:v>9.1999999999999993</c:v>
                </c:pt>
                <c:pt idx="272">
                  <c:v>9.1999999999999993</c:v>
                </c:pt>
                <c:pt idx="273">
                  <c:v>9.3000000000000007</c:v>
                </c:pt>
                <c:pt idx="274">
                  <c:v>9.3000000000000007</c:v>
                </c:pt>
                <c:pt idx="275">
                  <c:v>9.3000000000000007</c:v>
                </c:pt>
                <c:pt idx="276">
                  <c:v>9.3000000000000007</c:v>
                </c:pt>
                <c:pt idx="277">
                  <c:v>9.1999999999999993</c:v>
                </c:pt>
                <c:pt idx="278">
                  <c:v>8.9</c:v>
                </c:pt>
                <c:pt idx="279">
                  <c:v>8.9</c:v>
                </c:pt>
                <c:pt idx="280">
                  <c:v>8.8000000000000007</c:v>
                </c:pt>
                <c:pt idx="281">
                  <c:v>8.6999999999999993</c:v>
                </c:pt>
                <c:pt idx="282">
                  <c:v>8.6999999999999993</c:v>
                </c:pt>
                <c:pt idx="283">
                  <c:v>8.6999999999999993</c:v>
                </c:pt>
                <c:pt idx="284">
                  <c:v>8.5</c:v>
                </c:pt>
                <c:pt idx="285">
                  <c:v>8.4</c:v>
                </c:pt>
                <c:pt idx="286">
                  <c:v>8.3000000000000007</c:v>
                </c:pt>
                <c:pt idx="287">
                  <c:v>8.1999999999999993</c:v>
                </c:pt>
                <c:pt idx="288">
                  <c:v>8.1</c:v>
                </c:pt>
                <c:pt idx="289">
                  <c:v>3.0957050036476264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54-E14A-BD0E-1BD00FC13D22}"/>
            </c:ext>
          </c:extLst>
        </c:ser>
        <c:ser>
          <c:idx val="9"/>
          <c:order val="9"/>
          <c:tx>
            <c:strRef>
              <c:f>'Day View'!$M$2</c:f>
              <c:strCache>
                <c:ptCount val="1"/>
                <c:pt idx="0">
                  <c:v>Thurs wk2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View'!$M$3:$M$292</c:f>
              <c:numCache>
                <c:formatCode>General</c:formatCode>
                <c:ptCount val="290"/>
                <c:pt idx="1">
                  <c:v>8.1</c:v>
                </c:pt>
                <c:pt idx="2">
                  <c:v>8</c:v>
                </c:pt>
                <c:pt idx="3">
                  <c:v>7.9</c:v>
                </c:pt>
                <c:pt idx="4">
                  <c:v>7.8</c:v>
                </c:pt>
                <c:pt idx="5">
                  <c:v>7.7</c:v>
                </c:pt>
                <c:pt idx="6">
                  <c:v>7.7</c:v>
                </c:pt>
                <c:pt idx="7">
                  <c:v>7.7</c:v>
                </c:pt>
                <c:pt idx="8">
                  <c:v>7.6</c:v>
                </c:pt>
                <c:pt idx="9">
                  <c:v>7.3</c:v>
                </c:pt>
                <c:pt idx="10">
                  <c:v>7.2</c:v>
                </c:pt>
                <c:pt idx="11">
                  <c:v>7.1</c:v>
                </c:pt>
                <c:pt idx="12">
                  <c:v>7</c:v>
                </c:pt>
                <c:pt idx="13">
                  <c:v>6.9</c:v>
                </c:pt>
                <c:pt idx="14">
                  <c:v>6.8</c:v>
                </c:pt>
                <c:pt idx="15">
                  <c:v>6.8</c:v>
                </c:pt>
                <c:pt idx="16">
                  <c:v>6.9</c:v>
                </c:pt>
                <c:pt idx="17">
                  <c:v>6.9</c:v>
                </c:pt>
                <c:pt idx="18">
                  <c:v>6.9</c:v>
                </c:pt>
                <c:pt idx="19">
                  <c:v>6.9</c:v>
                </c:pt>
                <c:pt idx="20">
                  <c:v>6.9</c:v>
                </c:pt>
                <c:pt idx="21">
                  <c:v>6.8</c:v>
                </c:pt>
                <c:pt idx="22">
                  <c:v>6.8</c:v>
                </c:pt>
                <c:pt idx="23">
                  <c:v>6.8</c:v>
                </c:pt>
                <c:pt idx="24">
                  <c:v>6.7</c:v>
                </c:pt>
                <c:pt idx="25">
                  <c:v>6.6</c:v>
                </c:pt>
                <c:pt idx="26">
                  <c:v>6.6</c:v>
                </c:pt>
                <c:pt idx="27">
                  <c:v>6.6</c:v>
                </c:pt>
                <c:pt idx="28">
                  <c:v>6.6</c:v>
                </c:pt>
                <c:pt idx="29">
                  <c:v>6.5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6.4</c:v>
                </c:pt>
                <c:pt idx="34">
                  <c:v>6.4</c:v>
                </c:pt>
                <c:pt idx="35">
                  <c:v>6.4</c:v>
                </c:pt>
                <c:pt idx="36">
                  <c:v>6.3</c:v>
                </c:pt>
                <c:pt idx="37">
                  <c:v>6.3</c:v>
                </c:pt>
                <c:pt idx="38">
                  <c:v>6.3</c:v>
                </c:pt>
                <c:pt idx="39">
                  <c:v>6.2</c:v>
                </c:pt>
                <c:pt idx="40">
                  <c:v>6.2</c:v>
                </c:pt>
                <c:pt idx="41">
                  <c:v>6.1</c:v>
                </c:pt>
                <c:pt idx="42">
                  <c:v>6.1</c:v>
                </c:pt>
                <c:pt idx="43">
                  <c:v>6</c:v>
                </c:pt>
                <c:pt idx="44">
                  <c:v>5.9</c:v>
                </c:pt>
                <c:pt idx="45">
                  <c:v>5.9</c:v>
                </c:pt>
                <c:pt idx="46">
                  <c:v>5.8</c:v>
                </c:pt>
                <c:pt idx="47">
                  <c:v>5.8</c:v>
                </c:pt>
                <c:pt idx="48">
                  <c:v>5.6</c:v>
                </c:pt>
                <c:pt idx="49">
                  <c:v>5.6</c:v>
                </c:pt>
                <c:pt idx="50">
                  <c:v>5.6</c:v>
                </c:pt>
                <c:pt idx="51">
                  <c:v>5.5</c:v>
                </c:pt>
                <c:pt idx="52">
                  <c:v>5.3</c:v>
                </c:pt>
                <c:pt idx="53">
                  <c:v>5.0999999999999996</c:v>
                </c:pt>
                <c:pt idx="54">
                  <c:v>5.2</c:v>
                </c:pt>
                <c:pt idx="55">
                  <c:v>5.3</c:v>
                </c:pt>
                <c:pt idx="56">
                  <c:v>5.2</c:v>
                </c:pt>
                <c:pt idx="57">
                  <c:v>5.0999999999999996</c:v>
                </c:pt>
                <c:pt idx="58">
                  <c:v>5</c:v>
                </c:pt>
                <c:pt idx="59">
                  <c:v>4.9000000000000004</c:v>
                </c:pt>
                <c:pt idx="60">
                  <c:v>4.8</c:v>
                </c:pt>
                <c:pt idx="61">
                  <c:v>4.8</c:v>
                </c:pt>
                <c:pt idx="62">
                  <c:v>4.7</c:v>
                </c:pt>
                <c:pt idx="63">
                  <c:v>4.7</c:v>
                </c:pt>
                <c:pt idx="64">
                  <c:v>4.7</c:v>
                </c:pt>
                <c:pt idx="65">
                  <c:v>4.7</c:v>
                </c:pt>
                <c:pt idx="66">
                  <c:v>4.5999999999999996</c:v>
                </c:pt>
                <c:pt idx="67">
                  <c:v>4.4000000000000004</c:v>
                </c:pt>
                <c:pt idx="68">
                  <c:v>4.3</c:v>
                </c:pt>
                <c:pt idx="69">
                  <c:v>4.2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4.0999999999999996</c:v>
                </c:pt>
                <c:pt idx="73">
                  <c:v>4.2</c:v>
                </c:pt>
                <c:pt idx="74">
                  <c:v>4</c:v>
                </c:pt>
                <c:pt idx="75">
                  <c:v>3.8</c:v>
                </c:pt>
                <c:pt idx="76">
                  <c:v>3.7</c:v>
                </c:pt>
                <c:pt idx="77">
                  <c:v>3.6</c:v>
                </c:pt>
                <c:pt idx="78">
                  <c:v>3.6</c:v>
                </c:pt>
                <c:pt idx="79">
                  <c:v>3.5</c:v>
                </c:pt>
                <c:pt idx="80">
                  <c:v>3.5</c:v>
                </c:pt>
                <c:pt idx="81">
                  <c:v>3.4</c:v>
                </c:pt>
                <c:pt idx="82">
                  <c:v>3.4</c:v>
                </c:pt>
                <c:pt idx="83">
                  <c:v>3.4</c:v>
                </c:pt>
                <c:pt idx="84">
                  <c:v>3.4</c:v>
                </c:pt>
                <c:pt idx="85">
                  <c:v>3.4</c:v>
                </c:pt>
                <c:pt idx="86">
                  <c:v>3.6</c:v>
                </c:pt>
                <c:pt idx="87">
                  <c:v>3.7</c:v>
                </c:pt>
                <c:pt idx="88">
                  <c:v>3.7</c:v>
                </c:pt>
                <c:pt idx="89">
                  <c:v>3.7</c:v>
                </c:pt>
                <c:pt idx="90">
                  <c:v>3.6</c:v>
                </c:pt>
                <c:pt idx="91">
                  <c:v>3.6</c:v>
                </c:pt>
                <c:pt idx="92">
                  <c:v>3.5</c:v>
                </c:pt>
                <c:pt idx="93">
                  <c:v>3.9</c:v>
                </c:pt>
                <c:pt idx="94">
                  <c:v>3.8</c:v>
                </c:pt>
                <c:pt idx="95">
                  <c:v>3.8</c:v>
                </c:pt>
                <c:pt idx="96">
                  <c:v>4.2</c:v>
                </c:pt>
                <c:pt idx="97">
                  <c:v>4.4000000000000004</c:v>
                </c:pt>
                <c:pt idx="98">
                  <c:v>4.7</c:v>
                </c:pt>
                <c:pt idx="99">
                  <c:v>5.3</c:v>
                </c:pt>
                <c:pt idx="100">
                  <c:v>5.4</c:v>
                </c:pt>
                <c:pt idx="101">
                  <c:v>5.5</c:v>
                </c:pt>
                <c:pt idx="102">
                  <c:v>6.3</c:v>
                </c:pt>
                <c:pt idx="103">
                  <c:v>6.3</c:v>
                </c:pt>
                <c:pt idx="104">
                  <c:v>6.5</c:v>
                </c:pt>
                <c:pt idx="105">
                  <c:v>6.8</c:v>
                </c:pt>
                <c:pt idx="106">
                  <c:v>6.5</c:v>
                </c:pt>
                <c:pt idx="107">
                  <c:v>6.8</c:v>
                </c:pt>
                <c:pt idx="108">
                  <c:v>7.1</c:v>
                </c:pt>
                <c:pt idx="109">
                  <c:v>7.2</c:v>
                </c:pt>
                <c:pt idx="110">
                  <c:v>7.2</c:v>
                </c:pt>
                <c:pt idx="111">
                  <c:v>7.6</c:v>
                </c:pt>
                <c:pt idx="112">
                  <c:v>8</c:v>
                </c:pt>
                <c:pt idx="113">
                  <c:v>8.1</c:v>
                </c:pt>
                <c:pt idx="114">
                  <c:v>8</c:v>
                </c:pt>
                <c:pt idx="115">
                  <c:v>7.8</c:v>
                </c:pt>
                <c:pt idx="116">
                  <c:v>7.6</c:v>
                </c:pt>
                <c:pt idx="117">
                  <c:v>7.7</c:v>
                </c:pt>
                <c:pt idx="118">
                  <c:v>7.6</c:v>
                </c:pt>
                <c:pt idx="119">
                  <c:v>7.4</c:v>
                </c:pt>
                <c:pt idx="120">
                  <c:v>7.3</c:v>
                </c:pt>
                <c:pt idx="121">
                  <c:v>7.3</c:v>
                </c:pt>
                <c:pt idx="122">
                  <c:v>7.3</c:v>
                </c:pt>
                <c:pt idx="123">
                  <c:v>7.6</c:v>
                </c:pt>
                <c:pt idx="124">
                  <c:v>7.8</c:v>
                </c:pt>
                <c:pt idx="125">
                  <c:v>7.9</c:v>
                </c:pt>
                <c:pt idx="126">
                  <c:v>7.7</c:v>
                </c:pt>
                <c:pt idx="127">
                  <c:v>7.2</c:v>
                </c:pt>
                <c:pt idx="128">
                  <c:v>7.2</c:v>
                </c:pt>
                <c:pt idx="129">
                  <c:v>7.4</c:v>
                </c:pt>
                <c:pt idx="130">
                  <c:v>7.6</c:v>
                </c:pt>
                <c:pt idx="131">
                  <c:v>7.6</c:v>
                </c:pt>
                <c:pt idx="132">
                  <c:v>7.6</c:v>
                </c:pt>
                <c:pt idx="133">
                  <c:v>7.5</c:v>
                </c:pt>
                <c:pt idx="134">
                  <c:v>7.5</c:v>
                </c:pt>
                <c:pt idx="135">
                  <c:v>7.3</c:v>
                </c:pt>
                <c:pt idx="136">
                  <c:v>7.3</c:v>
                </c:pt>
                <c:pt idx="137">
                  <c:v>7.2</c:v>
                </c:pt>
                <c:pt idx="138">
                  <c:v>6.9</c:v>
                </c:pt>
                <c:pt idx="139">
                  <c:v>6.7</c:v>
                </c:pt>
                <c:pt idx="140">
                  <c:v>6.7</c:v>
                </c:pt>
                <c:pt idx="141">
                  <c:v>6.6</c:v>
                </c:pt>
                <c:pt idx="142">
                  <c:v>6.4</c:v>
                </c:pt>
                <c:pt idx="143">
                  <c:v>6.1</c:v>
                </c:pt>
                <c:pt idx="144">
                  <c:v>5.9</c:v>
                </c:pt>
                <c:pt idx="145">
                  <c:v>5.7</c:v>
                </c:pt>
                <c:pt idx="146">
                  <c:v>5.8</c:v>
                </c:pt>
                <c:pt idx="147">
                  <c:v>5.8</c:v>
                </c:pt>
                <c:pt idx="148">
                  <c:v>6.1</c:v>
                </c:pt>
                <c:pt idx="149">
                  <c:v>6.8</c:v>
                </c:pt>
                <c:pt idx="150">
                  <c:v>7.4</c:v>
                </c:pt>
                <c:pt idx="151">
                  <c:v>7.7</c:v>
                </c:pt>
                <c:pt idx="152">
                  <c:v>8</c:v>
                </c:pt>
                <c:pt idx="153">
                  <c:v>9.3000000000000007</c:v>
                </c:pt>
                <c:pt idx="154">
                  <c:v>9.8000000000000007</c:v>
                </c:pt>
                <c:pt idx="155">
                  <c:v>10.7</c:v>
                </c:pt>
                <c:pt idx="156">
                  <c:v>11.2</c:v>
                </c:pt>
                <c:pt idx="157">
                  <c:v>11.6</c:v>
                </c:pt>
                <c:pt idx="158">
                  <c:v>11.9</c:v>
                </c:pt>
                <c:pt idx="159">
                  <c:v>11.8</c:v>
                </c:pt>
                <c:pt idx="160">
                  <c:v>11.7</c:v>
                </c:pt>
                <c:pt idx="161">
                  <c:v>11.9</c:v>
                </c:pt>
                <c:pt idx="162">
                  <c:v>12.2</c:v>
                </c:pt>
                <c:pt idx="163">
                  <c:v>12.2</c:v>
                </c:pt>
                <c:pt idx="164">
                  <c:v>12.2</c:v>
                </c:pt>
                <c:pt idx="165">
                  <c:v>12.1</c:v>
                </c:pt>
                <c:pt idx="166">
                  <c:v>11.8</c:v>
                </c:pt>
                <c:pt idx="167">
                  <c:v>12</c:v>
                </c:pt>
                <c:pt idx="168">
                  <c:v>11.8</c:v>
                </c:pt>
                <c:pt idx="169">
                  <c:v>11.7</c:v>
                </c:pt>
                <c:pt idx="170">
                  <c:v>11.5</c:v>
                </c:pt>
                <c:pt idx="171">
                  <c:v>11.2</c:v>
                </c:pt>
                <c:pt idx="172">
                  <c:v>10.9</c:v>
                </c:pt>
                <c:pt idx="173">
                  <c:v>10.8</c:v>
                </c:pt>
                <c:pt idx="174">
                  <c:v>10.7</c:v>
                </c:pt>
                <c:pt idx="175">
                  <c:v>10.7</c:v>
                </c:pt>
                <c:pt idx="176">
                  <c:v>10.6</c:v>
                </c:pt>
                <c:pt idx="177">
                  <c:v>10.5</c:v>
                </c:pt>
                <c:pt idx="178">
                  <c:v>10.199999999999999</c:v>
                </c:pt>
                <c:pt idx="179">
                  <c:v>9.6</c:v>
                </c:pt>
                <c:pt idx="180">
                  <c:v>9.3000000000000007</c:v>
                </c:pt>
                <c:pt idx="181">
                  <c:v>9.3000000000000007</c:v>
                </c:pt>
                <c:pt idx="182">
                  <c:v>9.1</c:v>
                </c:pt>
                <c:pt idx="183">
                  <c:v>9</c:v>
                </c:pt>
                <c:pt idx="184">
                  <c:v>9.4</c:v>
                </c:pt>
                <c:pt idx="185">
                  <c:v>9.6999999999999993</c:v>
                </c:pt>
                <c:pt idx="186">
                  <c:v>9.6999999999999993</c:v>
                </c:pt>
                <c:pt idx="187">
                  <c:v>9.6999999999999993</c:v>
                </c:pt>
                <c:pt idx="188">
                  <c:v>10</c:v>
                </c:pt>
                <c:pt idx="189">
                  <c:v>10.1</c:v>
                </c:pt>
                <c:pt idx="190">
                  <c:v>10.199999999999999</c:v>
                </c:pt>
                <c:pt idx="191">
                  <c:v>10.199999999999999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9.6999999999999993</c:v>
                </c:pt>
                <c:pt idx="195">
                  <c:v>9.1999999999999993</c:v>
                </c:pt>
                <c:pt idx="196">
                  <c:v>9.4</c:v>
                </c:pt>
                <c:pt idx="197">
                  <c:v>9.1</c:v>
                </c:pt>
                <c:pt idx="198">
                  <c:v>9.1</c:v>
                </c:pt>
                <c:pt idx="199">
                  <c:v>9.1999999999999993</c:v>
                </c:pt>
                <c:pt idx="200">
                  <c:v>9.1</c:v>
                </c:pt>
                <c:pt idx="201">
                  <c:v>8.8000000000000007</c:v>
                </c:pt>
                <c:pt idx="202">
                  <c:v>8.6</c:v>
                </c:pt>
                <c:pt idx="203">
                  <c:v>8.4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7.8</c:v>
                </c:pt>
                <c:pt idx="207">
                  <c:v>7.6</c:v>
                </c:pt>
                <c:pt idx="208">
                  <c:v>7.4</c:v>
                </c:pt>
                <c:pt idx="209">
                  <c:v>7.1</c:v>
                </c:pt>
                <c:pt idx="210">
                  <c:v>7.8</c:v>
                </c:pt>
                <c:pt idx="211">
                  <c:v>7.8</c:v>
                </c:pt>
                <c:pt idx="212">
                  <c:v>7.4</c:v>
                </c:pt>
                <c:pt idx="213">
                  <c:v>7.2</c:v>
                </c:pt>
                <c:pt idx="214">
                  <c:v>6.8</c:v>
                </c:pt>
                <c:pt idx="215">
                  <c:v>6.6</c:v>
                </c:pt>
                <c:pt idx="216">
                  <c:v>6.6</c:v>
                </c:pt>
                <c:pt idx="217">
                  <c:v>6.6</c:v>
                </c:pt>
                <c:pt idx="218">
                  <c:v>6.7</c:v>
                </c:pt>
                <c:pt idx="219">
                  <c:v>6.9</c:v>
                </c:pt>
                <c:pt idx="220">
                  <c:v>7.1</c:v>
                </c:pt>
                <c:pt idx="221">
                  <c:v>7.2</c:v>
                </c:pt>
                <c:pt idx="222">
                  <c:v>7.4</c:v>
                </c:pt>
                <c:pt idx="223">
                  <c:v>7.7</c:v>
                </c:pt>
                <c:pt idx="224">
                  <c:v>7.8</c:v>
                </c:pt>
                <c:pt idx="225">
                  <c:v>7.6</c:v>
                </c:pt>
                <c:pt idx="226">
                  <c:v>7.6</c:v>
                </c:pt>
                <c:pt idx="227">
                  <c:v>7.5</c:v>
                </c:pt>
                <c:pt idx="228">
                  <c:v>7.6</c:v>
                </c:pt>
                <c:pt idx="229">
                  <c:v>7.7</c:v>
                </c:pt>
                <c:pt idx="230">
                  <c:v>8</c:v>
                </c:pt>
                <c:pt idx="231">
                  <c:v>8.1</c:v>
                </c:pt>
                <c:pt idx="232">
                  <c:v>8</c:v>
                </c:pt>
                <c:pt idx="233">
                  <c:v>8.1</c:v>
                </c:pt>
                <c:pt idx="234">
                  <c:v>8.1999999999999993</c:v>
                </c:pt>
                <c:pt idx="235">
                  <c:v>8.1999999999999993</c:v>
                </c:pt>
                <c:pt idx="236">
                  <c:v>8.4</c:v>
                </c:pt>
                <c:pt idx="237">
                  <c:v>8.6</c:v>
                </c:pt>
                <c:pt idx="238">
                  <c:v>8.6999999999999993</c:v>
                </c:pt>
                <c:pt idx="239">
                  <c:v>8.8000000000000007</c:v>
                </c:pt>
                <c:pt idx="240">
                  <c:v>8.9</c:v>
                </c:pt>
                <c:pt idx="241">
                  <c:v>9.1999999999999993</c:v>
                </c:pt>
                <c:pt idx="242">
                  <c:v>9.4</c:v>
                </c:pt>
                <c:pt idx="243">
                  <c:v>9.6</c:v>
                </c:pt>
                <c:pt idx="244">
                  <c:v>9.8000000000000007</c:v>
                </c:pt>
                <c:pt idx="245">
                  <c:v>9.6</c:v>
                </c:pt>
                <c:pt idx="246">
                  <c:v>9.6999999999999993</c:v>
                </c:pt>
                <c:pt idx="247">
                  <c:v>9.8000000000000007</c:v>
                </c:pt>
                <c:pt idx="248">
                  <c:v>9.8000000000000007</c:v>
                </c:pt>
                <c:pt idx="249">
                  <c:v>9.6999999999999993</c:v>
                </c:pt>
                <c:pt idx="250">
                  <c:v>8.9</c:v>
                </c:pt>
                <c:pt idx="251">
                  <c:v>9.1</c:v>
                </c:pt>
                <c:pt idx="252">
                  <c:v>9.4</c:v>
                </c:pt>
                <c:pt idx="253">
                  <c:v>9.3000000000000007</c:v>
                </c:pt>
                <c:pt idx="254">
                  <c:v>9.1999999999999993</c:v>
                </c:pt>
                <c:pt idx="255">
                  <c:v>9.1</c:v>
                </c:pt>
                <c:pt idx="256">
                  <c:v>8.8000000000000007</c:v>
                </c:pt>
                <c:pt idx="257">
                  <c:v>8.6</c:v>
                </c:pt>
                <c:pt idx="258">
                  <c:v>8.1</c:v>
                </c:pt>
                <c:pt idx="259">
                  <c:v>7.9</c:v>
                </c:pt>
                <c:pt idx="260">
                  <c:v>7.8</c:v>
                </c:pt>
                <c:pt idx="261">
                  <c:v>7.5</c:v>
                </c:pt>
                <c:pt idx="262">
                  <c:v>7.5</c:v>
                </c:pt>
                <c:pt idx="263">
                  <c:v>7.8</c:v>
                </c:pt>
                <c:pt idx="264">
                  <c:v>8.1999999999999993</c:v>
                </c:pt>
                <c:pt idx="265">
                  <c:v>8.1999999999999993</c:v>
                </c:pt>
                <c:pt idx="266">
                  <c:v>8.1999999999999993</c:v>
                </c:pt>
                <c:pt idx="267">
                  <c:v>7.9</c:v>
                </c:pt>
                <c:pt idx="268">
                  <c:v>7.8</c:v>
                </c:pt>
                <c:pt idx="269">
                  <c:v>7.9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7.9</c:v>
                </c:pt>
                <c:pt idx="274">
                  <c:v>7.9</c:v>
                </c:pt>
                <c:pt idx="275">
                  <c:v>7.9</c:v>
                </c:pt>
                <c:pt idx="276">
                  <c:v>8</c:v>
                </c:pt>
                <c:pt idx="277">
                  <c:v>8</c:v>
                </c:pt>
                <c:pt idx="278">
                  <c:v>8.1</c:v>
                </c:pt>
                <c:pt idx="279">
                  <c:v>8.1</c:v>
                </c:pt>
                <c:pt idx="280">
                  <c:v>8.1</c:v>
                </c:pt>
                <c:pt idx="281">
                  <c:v>8.1</c:v>
                </c:pt>
                <c:pt idx="282">
                  <c:v>8.1999999999999993</c:v>
                </c:pt>
                <c:pt idx="283">
                  <c:v>8.1</c:v>
                </c:pt>
                <c:pt idx="284">
                  <c:v>7.8</c:v>
                </c:pt>
                <c:pt idx="285">
                  <c:v>7.6</c:v>
                </c:pt>
                <c:pt idx="286">
                  <c:v>7.5</c:v>
                </c:pt>
                <c:pt idx="287">
                  <c:v>7.5</c:v>
                </c:pt>
                <c:pt idx="288">
                  <c:v>7.4</c:v>
                </c:pt>
                <c:pt idx="289">
                  <c:v>2.0445881465765283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54-E14A-BD0E-1BD00FC13D22}"/>
            </c:ext>
          </c:extLst>
        </c:ser>
        <c:ser>
          <c:idx val="10"/>
          <c:order val="10"/>
          <c:tx>
            <c:strRef>
              <c:f>'Day View'!$N$2</c:f>
              <c:strCache>
                <c:ptCount val="1"/>
                <c:pt idx="0">
                  <c:v>Fri wk2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View'!$N$3:$N$292</c:f>
              <c:numCache>
                <c:formatCode>General</c:formatCode>
                <c:ptCount val="290"/>
                <c:pt idx="1">
                  <c:v>7.4</c:v>
                </c:pt>
                <c:pt idx="2">
                  <c:v>7.3</c:v>
                </c:pt>
                <c:pt idx="3">
                  <c:v>7.3</c:v>
                </c:pt>
                <c:pt idx="4">
                  <c:v>7.2</c:v>
                </c:pt>
                <c:pt idx="5">
                  <c:v>7.1</c:v>
                </c:pt>
                <c:pt idx="6">
                  <c:v>7</c:v>
                </c:pt>
                <c:pt idx="7">
                  <c:v>6.9</c:v>
                </c:pt>
                <c:pt idx="8">
                  <c:v>6.8</c:v>
                </c:pt>
                <c:pt idx="9">
                  <c:v>6.7</c:v>
                </c:pt>
                <c:pt idx="10">
                  <c:v>6.6</c:v>
                </c:pt>
                <c:pt idx="11">
                  <c:v>6.6</c:v>
                </c:pt>
                <c:pt idx="12">
                  <c:v>6.6</c:v>
                </c:pt>
                <c:pt idx="13">
                  <c:v>6.5</c:v>
                </c:pt>
                <c:pt idx="14">
                  <c:v>6.3</c:v>
                </c:pt>
                <c:pt idx="15">
                  <c:v>6.2</c:v>
                </c:pt>
                <c:pt idx="16">
                  <c:v>6.1</c:v>
                </c:pt>
                <c:pt idx="17">
                  <c:v>6.1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5.9</c:v>
                </c:pt>
                <c:pt idx="23">
                  <c:v>5.9</c:v>
                </c:pt>
                <c:pt idx="24">
                  <c:v>5.8</c:v>
                </c:pt>
                <c:pt idx="25">
                  <c:v>5.8</c:v>
                </c:pt>
                <c:pt idx="26">
                  <c:v>5.8</c:v>
                </c:pt>
                <c:pt idx="27">
                  <c:v>5.9</c:v>
                </c:pt>
                <c:pt idx="28">
                  <c:v>6.1</c:v>
                </c:pt>
                <c:pt idx="29">
                  <c:v>6.1</c:v>
                </c:pt>
                <c:pt idx="30">
                  <c:v>6.2</c:v>
                </c:pt>
                <c:pt idx="31">
                  <c:v>6.3</c:v>
                </c:pt>
                <c:pt idx="32">
                  <c:v>6.4</c:v>
                </c:pt>
                <c:pt idx="33">
                  <c:v>6.3</c:v>
                </c:pt>
                <c:pt idx="34">
                  <c:v>6.1</c:v>
                </c:pt>
                <c:pt idx="35">
                  <c:v>6.1</c:v>
                </c:pt>
                <c:pt idx="36">
                  <c:v>6.1</c:v>
                </c:pt>
                <c:pt idx="37">
                  <c:v>6</c:v>
                </c:pt>
                <c:pt idx="38">
                  <c:v>6</c:v>
                </c:pt>
                <c:pt idx="39">
                  <c:v>6.1</c:v>
                </c:pt>
                <c:pt idx="40">
                  <c:v>6.2</c:v>
                </c:pt>
                <c:pt idx="41">
                  <c:v>6.2</c:v>
                </c:pt>
                <c:pt idx="42">
                  <c:v>6.2</c:v>
                </c:pt>
                <c:pt idx="43">
                  <c:v>6.2</c:v>
                </c:pt>
                <c:pt idx="44">
                  <c:v>6.2</c:v>
                </c:pt>
                <c:pt idx="45">
                  <c:v>6.3</c:v>
                </c:pt>
                <c:pt idx="46">
                  <c:v>6.3</c:v>
                </c:pt>
                <c:pt idx="47">
                  <c:v>6.3</c:v>
                </c:pt>
                <c:pt idx="48">
                  <c:v>6.4</c:v>
                </c:pt>
                <c:pt idx="49">
                  <c:v>6.4</c:v>
                </c:pt>
                <c:pt idx="50">
                  <c:v>6.2</c:v>
                </c:pt>
                <c:pt idx="51">
                  <c:v>5.9</c:v>
                </c:pt>
                <c:pt idx="52">
                  <c:v>5.7</c:v>
                </c:pt>
                <c:pt idx="53">
                  <c:v>5.7</c:v>
                </c:pt>
                <c:pt idx="54">
                  <c:v>5.8</c:v>
                </c:pt>
                <c:pt idx="55">
                  <c:v>6.1</c:v>
                </c:pt>
                <c:pt idx="56">
                  <c:v>6.1</c:v>
                </c:pt>
                <c:pt idx="57">
                  <c:v>6</c:v>
                </c:pt>
                <c:pt idx="58">
                  <c:v>5.8</c:v>
                </c:pt>
                <c:pt idx="59">
                  <c:v>5.6</c:v>
                </c:pt>
                <c:pt idx="60">
                  <c:v>5.6</c:v>
                </c:pt>
                <c:pt idx="61">
                  <c:v>5.6</c:v>
                </c:pt>
                <c:pt idx="62">
                  <c:v>5.5</c:v>
                </c:pt>
                <c:pt idx="63">
                  <c:v>5.7</c:v>
                </c:pt>
                <c:pt idx="64">
                  <c:v>5.8</c:v>
                </c:pt>
                <c:pt idx="65">
                  <c:v>5.7</c:v>
                </c:pt>
                <c:pt idx="66">
                  <c:v>5.6</c:v>
                </c:pt>
                <c:pt idx="67">
                  <c:v>5.6</c:v>
                </c:pt>
                <c:pt idx="68">
                  <c:v>5.6</c:v>
                </c:pt>
                <c:pt idx="69">
                  <c:v>5.8</c:v>
                </c:pt>
                <c:pt idx="70">
                  <c:v>5.8</c:v>
                </c:pt>
                <c:pt idx="71">
                  <c:v>5.8</c:v>
                </c:pt>
                <c:pt idx="72">
                  <c:v>5.6</c:v>
                </c:pt>
                <c:pt idx="73">
                  <c:v>5.3</c:v>
                </c:pt>
                <c:pt idx="74">
                  <c:v>5.3</c:v>
                </c:pt>
                <c:pt idx="75">
                  <c:v>5.2</c:v>
                </c:pt>
                <c:pt idx="76">
                  <c:v>5.3</c:v>
                </c:pt>
                <c:pt idx="77">
                  <c:v>5.0999999999999996</c:v>
                </c:pt>
                <c:pt idx="78">
                  <c:v>4.8</c:v>
                </c:pt>
                <c:pt idx="79">
                  <c:v>5</c:v>
                </c:pt>
                <c:pt idx="80">
                  <c:v>5.2</c:v>
                </c:pt>
                <c:pt idx="81">
                  <c:v>5.2</c:v>
                </c:pt>
                <c:pt idx="82">
                  <c:v>5.2</c:v>
                </c:pt>
                <c:pt idx="83">
                  <c:v>5.0999999999999996</c:v>
                </c:pt>
                <c:pt idx="84">
                  <c:v>5.6</c:v>
                </c:pt>
                <c:pt idx="85">
                  <c:v>5.9</c:v>
                </c:pt>
                <c:pt idx="86">
                  <c:v>5.4</c:v>
                </c:pt>
                <c:pt idx="87">
                  <c:v>5.4</c:v>
                </c:pt>
                <c:pt idx="88">
                  <c:v>5.8</c:v>
                </c:pt>
                <c:pt idx="89">
                  <c:v>5.9</c:v>
                </c:pt>
                <c:pt idx="90">
                  <c:v>5.9</c:v>
                </c:pt>
                <c:pt idx="91">
                  <c:v>5.8</c:v>
                </c:pt>
                <c:pt idx="92">
                  <c:v>5.8</c:v>
                </c:pt>
                <c:pt idx="93">
                  <c:v>5.7</c:v>
                </c:pt>
                <c:pt idx="94">
                  <c:v>5.6</c:v>
                </c:pt>
                <c:pt idx="95">
                  <c:v>5.7</c:v>
                </c:pt>
                <c:pt idx="96">
                  <c:v>5.7</c:v>
                </c:pt>
                <c:pt idx="97">
                  <c:v>5.7</c:v>
                </c:pt>
                <c:pt idx="98">
                  <c:v>5.8</c:v>
                </c:pt>
                <c:pt idx="99">
                  <c:v>6.2</c:v>
                </c:pt>
                <c:pt idx="100">
                  <c:v>6.9</c:v>
                </c:pt>
                <c:pt idx="101">
                  <c:v>7.6</c:v>
                </c:pt>
                <c:pt idx="102">
                  <c:v>8.3000000000000007</c:v>
                </c:pt>
                <c:pt idx="103">
                  <c:v>8.9</c:v>
                </c:pt>
                <c:pt idx="104">
                  <c:v>9.5</c:v>
                </c:pt>
                <c:pt idx="105">
                  <c:v>10</c:v>
                </c:pt>
                <c:pt idx="106">
                  <c:v>10.7</c:v>
                </c:pt>
                <c:pt idx="107">
                  <c:v>10.6</c:v>
                </c:pt>
                <c:pt idx="108">
                  <c:v>10.7</c:v>
                </c:pt>
                <c:pt idx="109">
                  <c:v>11.1</c:v>
                </c:pt>
                <c:pt idx="110">
                  <c:v>11.3</c:v>
                </c:pt>
                <c:pt idx="111">
                  <c:v>11.4</c:v>
                </c:pt>
                <c:pt idx="112">
                  <c:v>11.6</c:v>
                </c:pt>
                <c:pt idx="113">
                  <c:v>11.5</c:v>
                </c:pt>
                <c:pt idx="114">
                  <c:v>11.4</c:v>
                </c:pt>
                <c:pt idx="115">
                  <c:v>11.5</c:v>
                </c:pt>
                <c:pt idx="116">
                  <c:v>11.3</c:v>
                </c:pt>
                <c:pt idx="117">
                  <c:v>11.2</c:v>
                </c:pt>
                <c:pt idx="118">
                  <c:v>10.9</c:v>
                </c:pt>
                <c:pt idx="119">
                  <c:v>10.7</c:v>
                </c:pt>
                <c:pt idx="120">
                  <c:v>10.3</c:v>
                </c:pt>
                <c:pt idx="121">
                  <c:v>10.199999999999999</c:v>
                </c:pt>
                <c:pt idx="122">
                  <c:v>10.4</c:v>
                </c:pt>
                <c:pt idx="123">
                  <c:v>10.1</c:v>
                </c:pt>
                <c:pt idx="124">
                  <c:v>10.199999999999999</c:v>
                </c:pt>
                <c:pt idx="125">
                  <c:v>10.4</c:v>
                </c:pt>
                <c:pt idx="126">
                  <c:v>10.1</c:v>
                </c:pt>
                <c:pt idx="127">
                  <c:v>10.4</c:v>
                </c:pt>
                <c:pt idx="128">
                  <c:v>10.7</c:v>
                </c:pt>
                <c:pt idx="129">
                  <c:v>11</c:v>
                </c:pt>
                <c:pt idx="130">
                  <c:v>11.1</c:v>
                </c:pt>
                <c:pt idx="131">
                  <c:v>11.1</c:v>
                </c:pt>
                <c:pt idx="132">
                  <c:v>11</c:v>
                </c:pt>
                <c:pt idx="133">
                  <c:v>10.9</c:v>
                </c:pt>
                <c:pt idx="134">
                  <c:v>10.8</c:v>
                </c:pt>
                <c:pt idx="135">
                  <c:v>10.3</c:v>
                </c:pt>
                <c:pt idx="136">
                  <c:v>10.1</c:v>
                </c:pt>
                <c:pt idx="137">
                  <c:v>9.9</c:v>
                </c:pt>
                <c:pt idx="138">
                  <c:v>9.8000000000000007</c:v>
                </c:pt>
                <c:pt idx="139">
                  <c:v>9.4</c:v>
                </c:pt>
                <c:pt idx="140">
                  <c:v>9.1999999999999993</c:v>
                </c:pt>
                <c:pt idx="141">
                  <c:v>9.1</c:v>
                </c:pt>
                <c:pt idx="142">
                  <c:v>8.9</c:v>
                </c:pt>
                <c:pt idx="143">
                  <c:v>8.8000000000000007</c:v>
                </c:pt>
                <c:pt idx="144">
                  <c:v>9.1</c:v>
                </c:pt>
                <c:pt idx="145">
                  <c:v>8.9</c:v>
                </c:pt>
                <c:pt idx="146">
                  <c:v>8.6999999999999993</c:v>
                </c:pt>
                <c:pt idx="147">
                  <c:v>8.8000000000000007</c:v>
                </c:pt>
                <c:pt idx="148">
                  <c:v>8.3000000000000007</c:v>
                </c:pt>
                <c:pt idx="149">
                  <c:v>7.9</c:v>
                </c:pt>
                <c:pt idx="150">
                  <c:v>7.9</c:v>
                </c:pt>
                <c:pt idx="151">
                  <c:v>7.6</c:v>
                </c:pt>
                <c:pt idx="152">
                  <c:v>7.2</c:v>
                </c:pt>
                <c:pt idx="153">
                  <c:v>7.4</c:v>
                </c:pt>
                <c:pt idx="154">
                  <c:v>7.6</c:v>
                </c:pt>
                <c:pt idx="155">
                  <c:v>6.4</c:v>
                </c:pt>
                <c:pt idx="156">
                  <c:v>6.1</c:v>
                </c:pt>
                <c:pt idx="157">
                  <c:v>6.3</c:v>
                </c:pt>
                <c:pt idx="158">
                  <c:v>6.5</c:v>
                </c:pt>
                <c:pt idx="159">
                  <c:v>6.6</c:v>
                </c:pt>
                <c:pt idx="160">
                  <c:v>6.9</c:v>
                </c:pt>
                <c:pt idx="161">
                  <c:v>7.1</c:v>
                </c:pt>
                <c:pt idx="162">
                  <c:v>7.6</c:v>
                </c:pt>
                <c:pt idx="163">
                  <c:v>8.1999999999999993</c:v>
                </c:pt>
                <c:pt idx="164">
                  <c:v>8.6999999999999993</c:v>
                </c:pt>
                <c:pt idx="165">
                  <c:v>9.3000000000000007</c:v>
                </c:pt>
                <c:pt idx="166">
                  <c:v>9.8000000000000007</c:v>
                </c:pt>
                <c:pt idx="167">
                  <c:v>10.5</c:v>
                </c:pt>
                <c:pt idx="168">
                  <c:v>10.7</c:v>
                </c:pt>
                <c:pt idx="169">
                  <c:v>11.1</c:v>
                </c:pt>
                <c:pt idx="170">
                  <c:v>11.8</c:v>
                </c:pt>
                <c:pt idx="171">
                  <c:v>12.4</c:v>
                </c:pt>
                <c:pt idx="172">
                  <c:v>12.7</c:v>
                </c:pt>
                <c:pt idx="173">
                  <c:v>12.2</c:v>
                </c:pt>
                <c:pt idx="174">
                  <c:v>11.8</c:v>
                </c:pt>
                <c:pt idx="175">
                  <c:v>11.7</c:v>
                </c:pt>
                <c:pt idx="176">
                  <c:v>11.9</c:v>
                </c:pt>
                <c:pt idx="177">
                  <c:v>12.2</c:v>
                </c:pt>
                <c:pt idx="178">
                  <c:v>12.5</c:v>
                </c:pt>
                <c:pt idx="179">
                  <c:v>12.7</c:v>
                </c:pt>
                <c:pt idx="180">
                  <c:v>12.9</c:v>
                </c:pt>
                <c:pt idx="181">
                  <c:v>12.9</c:v>
                </c:pt>
                <c:pt idx="182">
                  <c:v>13.1</c:v>
                </c:pt>
                <c:pt idx="183">
                  <c:v>13</c:v>
                </c:pt>
                <c:pt idx="184">
                  <c:v>12.8</c:v>
                </c:pt>
                <c:pt idx="185">
                  <c:v>12.6</c:v>
                </c:pt>
                <c:pt idx="186">
                  <c:v>12.7</c:v>
                </c:pt>
                <c:pt idx="187">
                  <c:v>12.7</c:v>
                </c:pt>
                <c:pt idx="188">
                  <c:v>12.5</c:v>
                </c:pt>
                <c:pt idx="189">
                  <c:v>12.2</c:v>
                </c:pt>
                <c:pt idx="190">
                  <c:v>12.2</c:v>
                </c:pt>
                <c:pt idx="191">
                  <c:v>12.1</c:v>
                </c:pt>
                <c:pt idx="192">
                  <c:v>11.9</c:v>
                </c:pt>
                <c:pt idx="193">
                  <c:v>11.6</c:v>
                </c:pt>
                <c:pt idx="194">
                  <c:v>11.2</c:v>
                </c:pt>
                <c:pt idx="195">
                  <c:v>10.8</c:v>
                </c:pt>
                <c:pt idx="196">
                  <c:v>10.7</c:v>
                </c:pt>
                <c:pt idx="197">
                  <c:v>10.6</c:v>
                </c:pt>
                <c:pt idx="198">
                  <c:v>10.7</c:v>
                </c:pt>
                <c:pt idx="199">
                  <c:v>10.6</c:v>
                </c:pt>
                <c:pt idx="200">
                  <c:v>9.9</c:v>
                </c:pt>
                <c:pt idx="201">
                  <c:v>9.1</c:v>
                </c:pt>
                <c:pt idx="202">
                  <c:v>8.6</c:v>
                </c:pt>
                <c:pt idx="203">
                  <c:v>8.1999999999999993</c:v>
                </c:pt>
                <c:pt idx="204">
                  <c:v>8</c:v>
                </c:pt>
                <c:pt idx="205">
                  <c:v>7.8</c:v>
                </c:pt>
                <c:pt idx="206">
                  <c:v>7.7</c:v>
                </c:pt>
                <c:pt idx="207">
                  <c:v>7.4</c:v>
                </c:pt>
                <c:pt idx="208">
                  <c:v>7.3</c:v>
                </c:pt>
                <c:pt idx="209">
                  <c:v>7.2</c:v>
                </c:pt>
                <c:pt idx="210">
                  <c:v>6.9</c:v>
                </c:pt>
                <c:pt idx="211">
                  <c:v>7.1</c:v>
                </c:pt>
                <c:pt idx="212">
                  <c:v>7.3</c:v>
                </c:pt>
                <c:pt idx="213">
                  <c:v>6.8</c:v>
                </c:pt>
                <c:pt idx="214">
                  <c:v>6.4</c:v>
                </c:pt>
                <c:pt idx="215">
                  <c:v>6.2</c:v>
                </c:pt>
                <c:pt idx="216">
                  <c:v>6.1</c:v>
                </c:pt>
                <c:pt idx="217">
                  <c:v>6.2</c:v>
                </c:pt>
                <c:pt idx="218">
                  <c:v>6.2</c:v>
                </c:pt>
                <c:pt idx="219">
                  <c:v>5.7</c:v>
                </c:pt>
                <c:pt idx="220">
                  <c:v>5.4</c:v>
                </c:pt>
                <c:pt idx="221">
                  <c:v>5.3</c:v>
                </c:pt>
                <c:pt idx="222">
                  <c:v>5.5</c:v>
                </c:pt>
                <c:pt idx="223">
                  <c:v>5.5</c:v>
                </c:pt>
                <c:pt idx="224">
                  <c:v>5.6</c:v>
                </c:pt>
                <c:pt idx="225">
                  <c:v>6.1</c:v>
                </c:pt>
                <c:pt idx="226">
                  <c:v>5.7</c:v>
                </c:pt>
                <c:pt idx="227">
                  <c:v>5.6</c:v>
                </c:pt>
                <c:pt idx="228">
                  <c:v>5.7</c:v>
                </c:pt>
                <c:pt idx="229">
                  <c:v>5.8</c:v>
                </c:pt>
                <c:pt idx="230">
                  <c:v>5.8</c:v>
                </c:pt>
                <c:pt idx="231">
                  <c:v>5.8</c:v>
                </c:pt>
                <c:pt idx="232">
                  <c:v>5.8</c:v>
                </c:pt>
                <c:pt idx="233">
                  <c:v>5.8</c:v>
                </c:pt>
                <c:pt idx="234">
                  <c:v>6</c:v>
                </c:pt>
                <c:pt idx="235">
                  <c:v>6.2</c:v>
                </c:pt>
                <c:pt idx="236">
                  <c:v>6.4</c:v>
                </c:pt>
                <c:pt idx="237">
                  <c:v>6.6</c:v>
                </c:pt>
                <c:pt idx="238">
                  <c:v>6.7</c:v>
                </c:pt>
                <c:pt idx="239">
                  <c:v>7</c:v>
                </c:pt>
                <c:pt idx="240">
                  <c:v>7.2</c:v>
                </c:pt>
                <c:pt idx="241">
                  <c:v>7.8</c:v>
                </c:pt>
                <c:pt idx="242">
                  <c:v>8.6</c:v>
                </c:pt>
                <c:pt idx="243">
                  <c:v>10.199999999999999</c:v>
                </c:pt>
                <c:pt idx="244">
                  <c:v>10.7</c:v>
                </c:pt>
                <c:pt idx="245">
                  <c:v>11</c:v>
                </c:pt>
                <c:pt idx="246">
                  <c:v>11.4</c:v>
                </c:pt>
                <c:pt idx="247">
                  <c:v>11.8</c:v>
                </c:pt>
                <c:pt idx="248">
                  <c:v>12</c:v>
                </c:pt>
                <c:pt idx="249">
                  <c:v>11.9</c:v>
                </c:pt>
                <c:pt idx="250">
                  <c:v>12</c:v>
                </c:pt>
                <c:pt idx="251">
                  <c:v>12</c:v>
                </c:pt>
                <c:pt idx="252">
                  <c:v>11.7</c:v>
                </c:pt>
                <c:pt idx="253">
                  <c:v>11.2</c:v>
                </c:pt>
                <c:pt idx="254">
                  <c:v>10.4</c:v>
                </c:pt>
                <c:pt idx="255">
                  <c:v>11.1</c:v>
                </c:pt>
                <c:pt idx="256">
                  <c:v>12.2</c:v>
                </c:pt>
                <c:pt idx="257">
                  <c:v>11.8</c:v>
                </c:pt>
                <c:pt idx="258">
                  <c:v>11</c:v>
                </c:pt>
                <c:pt idx="259">
                  <c:v>10.4</c:v>
                </c:pt>
                <c:pt idx="260">
                  <c:v>10.4</c:v>
                </c:pt>
                <c:pt idx="261">
                  <c:v>10.9</c:v>
                </c:pt>
                <c:pt idx="262">
                  <c:v>11.3</c:v>
                </c:pt>
                <c:pt idx="263">
                  <c:v>11.4</c:v>
                </c:pt>
                <c:pt idx="264">
                  <c:v>11.7</c:v>
                </c:pt>
                <c:pt idx="265">
                  <c:v>11.9</c:v>
                </c:pt>
                <c:pt idx="266">
                  <c:v>12.2</c:v>
                </c:pt>
                <c:pt idx="267">
                  <c:v>12.3</c:v>
                </c:pt>
                <c:pt idx="268">
                  <c:v>12.4</c:v>
                </c:pt>
                <c:pt idx="269">
                  <c:v>12.3</c:v>
                </c:pt>
                <c:pt idx="270">
                  <c:v>12.2</c:v>
                </c:pt>
                <c:pt idx="271">
                  <c:v>11.7</c:v>
                </c:pt>
                <c:pt idx="272">
                  <c:v>11.6</c:v>
                </c:pt>
                <c:pt idx="273">
                  <c:v>11.7</c:v>
                </c:pt>
                <c:pt idx="274">
                  <c:v>11.4</c:v>
                </c:pt>
                <c:pt idx="275">
                  <c:v>11</c:v>
                </c:pt>
                <c:pt idx="276">
                  <c:v>10.7</c:v>
                </c:pt>
                <c:pt idx="277">
                  <c:v>10.6</c:v>
                </c:pt>
                <c:pt idx="278">
                  <c:v>10.4</c:v>
                </c:pt>
                <c:pt idx="279">
                  <c:v>10.3</c:v>
                </c:pt>
                <c:pt idx="280">
                  <c:v>10.199999999999999</c:v>
                </c:pt>
                <c:pt idx="281">
                  <c:v>10.1</c:v>
                </c:pt>
                <c:pt idx="282">
                  <c:v>10.1</c:v>
                </c:pt>
                <c:pt idx="283">
                  <c:v>10</c:v>
                </c:pt>
                <c:pt idx="284">
                  <c:v>9.9</c:v>
                </c:pt>
                <c:pt idx="285">
                  <c:v>9.6999999999999993</c:v>
                </c:pt>
                <c:pt idx="286">
                  <c:v>9.6999999999999993</c:v>
                </c:pt>
                <c:pt idx="287">
                  <c:v>9.6</c:v>
                </c:pt>
                <c:pt idx="288">
                  <c:v>9.3000000000000007</c:v>
                </c:pt>
                <c:pt idx="289">
                  <c:v>2.5158433083689484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54-E14A-BD0E-1BD00FC13D22}"/>
            </c:ext>
          </c:extLst>
        </c:ser>
        <c:ser>
          <c:idx val="11"/>
          <c:order val="11"/>
          <c:tx>
            <c:strRef>
              <c:f>'Day View'!$O$2</c:f>
              <c:strCache>
                <c:ptCount val="1"/>
                <c:pt idx="0">
                  <c:v>Sat wk 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View'!$O$3:$O$292</c:f>
              <c:numCache>
                <c:formatCode>General</c:formatCode>
                <c:ptCount val="290"/>
                <c:pt idx="1">
                  <c:v>9.1999999999999993</c:v>
                </c:pt>
                <c:pt idx="2">
                  <c:v>9</c:v>
                </c:pt>
                <c:pt idx="3">
                  <c:v>8.9</c:v>
                </c:pt>
                <c:pt idx="4">
                  <c:v>8.8000000000000007</c:v>
                </c:pt>
                <c:pt idx="5">
                  <c:v>8.6999999999999993</c:v>
                </c:pt>
                <c:pt idx="6">
                  <c:v>8.9</c:v>
                </c:pt>
                <c:pt idx="7">
                  <c:v>9</c:v>
                </c:pt>
                <c:pt idx="8">
                  <c:v>8.8000000000000007</c:v>
                </c:pt>
                <c:pt idx="9">
                  <c:v>8.6999999999999993</c:v>
                </c:pt>
                <c:pt idx="10">
                  <c:v>8.4</c:v>
                </c:pt>
                <c:pt idx="11">
                  <c:v>8</c:v>
                </c:pt>
                <c:pt idx="12">
                  <c:v>7.9</c:v>
                </c:pt>
                <c:pt idx="13">
                  <c:v>8.1999999999999993</c:v>
                </c:pt>
                <c:pt idx="14">
                  <c:v>8.1</c:v>
                </c:pt>
                <c:pt idx="15">
                  <c:v>7.9</c:v>
                </c:pt>
                <c:pt idx="16">
                  <c:v>7.8</c:v>
                </c:pt>
                <c:pt idx="17">
                  <c:v>7.7</c:v>
                </c:pt>
                <c:pt idx="18">
                  <c:v>7.6</c:v>
                </c:pt>
                <c:pt idx="19">
                  <c:v>7.5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7.3</c:v>
                </c:pt>
                <c:pt idx="24">
                  <c:v>7.2</c:v>
                </c:pt>
                <c:pt idx="25">
                  <c:v>7.1</c:v>
                </c:pt>
                <c:pt idx="26">
                  <c:v>7</c:v>
                </c:pt>
                <c:pt idx="27">
                  <c:v>6.9</c:v>
                </c:pt>
                <c:pt idx="28">
                  <c:v>6.9</c:v>
                </c:pt>
                <c:pt idx="29">
                  <c:v>6.8</c:v>
                </c:pt>
                <c:pt idx="30">
                  <c:v>6.7</c:v>
                </c:pt>
                <c:pt idx="31">
                  <c:v>6.6</c:v>
                </c:pt>
                <c:pt idx="32">
                  <c:v>6.5</c:v>
                </c:pt>
                <c:pt idx="33">
                  <c:v>6.6</c:v>
                </c:pt>
                <c:pt idx="34">
                  <c:v>6.3</c:v>
                </c:pt>
                <c:pt idx="35">
                  <c:v>6.1</c:v>
                </c:pt>
                <c:pt idx="36">
                  <c:v>5.9</c:v>
                </c:pt>
                <c:pt idx="37">
                  <c:v>5.8</c:v>
                </c:pt>
                <c:pt idx="38">
                  <c:v>5.8</c:v>
                </c:pt>
                <c:pt idx="39">
                  <c:v>5.9</c:v>
                </c:pt>
                <c:pt idx="40">
                  <c:v>6.2</c:v>
                </c:pt>
                <c:pt idx="41">
                  <c:v>6.1</c:v>
                </c:pt>
                <c:pt idx="42">
                  <c:v>5.9</c:v>
                </c:pt>
                <c:pt idx="43">
                  <c:v>5.8</c:v>
                </c:pt>
                <c:pt idx="44">
                  <c:v>5.7</c:v>
                </c:pt>
                <c:pt idx="45">
                  <c:v>5.7</c:v>
                </c:pt>
                <c:pt idx="46">
                  <c:v>5.7</c:v>
                </c:pt>
                <c:pt idx="47">
                  <c:v>5.7</c:v>
                </c:pt>
                <c:pt idx="48">
                  <c:v>5.6</c:v>
                </c:pt>
                <c:pt idx="49">
                  <c:v>5.6</c:v>
                </c:pt>
                <c:pt idx="50">
                  <c:v>5.4</c:v>
                </c:pt>
                <c:pt idx="51">
                  <c:v>5.4</c:v>
                </c:pt>
                <c:pt idx="52">
                  <c:v>5.4</c:v>
                </c:pt>
                <c:pt idx="53">
                  <c:v>5.4</c:v>
                </c:pt>
                <c:pt idx="54">
                  <c:v>5.4</c:v>
                </c:pt>
                <c:pt idx="55">
                  <c:v>5.4</c:v>
                </c:pt>
                <c:pt idx="56">
                  <c:v>5.3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5.5</c:v>
                </c:pt>
                <c:pt idx="60">
                  <c:v>5.0999999999999996</c:v>
                </c:pt>
                <c:pt idx="61">
                  <c:v>5</c:v>
                </c:pt>
                <c:pt idx="62">
                  <c:v>4.9000000000000004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5.2</c:v>
                </c:pt>
                <c:pt idx="67">
                  <c:v>5.3</c:v>
                </c:pt>
                <c:pt idx="68">
                  <c:v>5.2</c:v>
                </c:pt>
                <c:pt idx="69">
                  <c:v>5.2</c:v>
                </c:pt>
                <c:pt idx="70">
                  <c:v>5.2</c:v>
                </c:pt>
                <c:pt idx="71">
                  <c:v>5.0999999999999996</c:v>
                </c:pt>
                <c:pt idx="72">
                  <c:v>5.0999999999999996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4.8</c:v>
                </c:pt>
                <c:pt idx="77">
                  <c:v>4.5999999999999996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4.3</c:v>
                </c:pt>
                <c:pt idx="81">
                  <c:v>4.3</c:v>
                </c:pt>
                <c:pt idx="82">
                  <c:v>4.2</c:v>
                </c:pt>
                <c:pt idx="83">
                  <c:v>4.2</c:v>
                </c:pt>
                <c:pt idx="84">
                  <c:v>4.2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4.0999999999999996</c:v>
                </c:pt>
                <c:pt idx="88">
                  <c:v>4.4000000000000004</c:v>
                </c:pt>
                <c:pt idx="89">
                  <c:v>4.5</c:v>
                </c:pt>
                <c:pt idx="90">
                  <c:v>4.3</c:v>
                </c:pt>
                <c:pt idx="91">
                  <c:v>4.2</c:v>
                </c:pt>
                <c:pt idx="92">
                  <c:v>4.0999999999999996</c:v>
                </c:pt>
                <c:pt idx="93">
                  <c:v>4.2</c:v>
                </c:pt>
                <c:pt idx="94">
                  <c:v>4.4000000000000004</c:v>
                </c:pt>
                <c:pt idx="95">
                  <c:v>4.4000000000000004</c:v>
                </c:pt>
                <c:pt idx="96">
                  <c:v>4.4000000000000004</c:v>
                </c:pt>
                <c:pt idx="97">
                  <c:v>4.4000000000000004</c:v>
                </c:pt>
                <c:pt idx="98">
                  <c:v>4.7</c:v>
                </c:pt>
                <c:pt idx="99">
                  <c:v>4.8</c:v>
                </c:pt>
                <c:pt idx="100">
                  <c:v>4.8</c:v>
                </c:pt>
                <c:pt idx="101">
                  <c:v>4.9000000000000004</c:v>
                </c:pt>
                <c:pt idx="102">
                  <c:v>4.9000000000000004</c:v>
                </c:pt>
                <c:pt idx="103">
                  <c:v>4.9000000000000004</c:v>
                </c:pt>
                <c:pt idx="104">
                  <c:v>4.9000000000000004</c:v>
                </c:pt>
                <c:pt idx="105">
                  <c:v>5</c:v>
                </c:pt>
                <c:pt idx="106">
                  <c:v>5.3</c:v>
                </c:pt>
                <c:pt idx="107">
                  <c:v>5.5</c:v>
                </c:pt>
                <c:pt idx="108">
                  <c:v>5.9</c:v>
                </c:pt>
                <c:pt idx="109">
                  <c:v>6.7</c:v>
                </c:pt>
                <c:pt idx="110">
                  <c:v>7.6</c:v>
                </c:pt>
                <c:pt idx="111">
                  <c:v>8.3000000000000007</c:v>
                </c:pt>
                <c:pt idx="112">
                  <c:v>8.8000000000000007</c:v>
                </c:pt>
                <c:pt idx="113">
                  <c:v>8.8000000000000007</c:v>
                </c:pt>
                <c:pt idx="114">
                  <c:v>9.3000000000000007</c:v>
                </c:pt>
                <c:pt idx="115">
                  <c:v>9.8000000000000007</c:v>
                </c:pt>
                <c:pt idx="116">
                  <c:v>10.3</c:v>
                </c:pt>
                <c:pt idx="117">
                  <c:v>10.5</c:v>
                </c:pt>
                <c:pt idx="118">
                  <c:v>11.2</c:v>
                </c:pt>
                <c:pt idx="119">
                  <c:v>11.5</c:v>
                </c:pt>
                <c:pt idx="120">
                  <c:v>11.6</c:v>
                </c:pt>
                <c:pt idx="121">
                  <c:v>11.4</c:v>
                </c:pt>
                <c:pt idx="122">
                  <c:v>11.2</c:v>
                </c:pt>
                <c:pt idx="123">
                  <c:v>10.7</c:v>
                </c:pt>
                <c:pt idx="124">
                  <c:v>10.199999999999999</c:v>
                </c:pt>
                <c:pt idx="125">
                  <c:v>9.9</c:v>
                </c:pt>
                <c:pt idx="126">
                  <c:v>9.6999999999999993</c:v>
                </c:pt>
                <c:pt idx="127">
                  <c:v>9.6999999999999993</c:v>
                </c:pt>
                <c:pt idx="128">
                  <c:v>9.8000000000000007</c:v>
                </c:pt>
                <c:pt idx="129">
                  <c:v>9.8000000000000007</c:v>
                </c:pt>
                <c:pt idx="130">
                  <c:v>9.6999999999999993</c:v>
                </c:pt>
                <c:pt idx="131">
                  <c:v>9.5</c:v>
                </c:pt>
                <c:pt idx="132">
                  <c:v>9.3000000000000007</c:v>
                </c:pt>
                <c:pt idx="133">
                  <c:v>9.3000000000000007</c:v>
                </c:pt>
                <c:pt idx="134">
                  <c:v>9.4</c:v>
                </c:pt>
                <c:pt idx="135">
                  <c:v>9.4</c:v>
                </c:pt>
                <c:pt idx="136">
                  <c:v>9.1999999999999993</c:v>
                </c:pt>
                <c:pt idx="137">
                  <c:v>8.8000000000000007</c:v>
                </c:pt>
                <c:pt idx="138">
                  <c:v>8.6</c:v>
                </c:pt>
                <c:pt idx="139">
                  <c:v>8.5</c:v>
                </c:pt>
                <c:pt idx="140">
                  <c:v>7.8</c:v>
                </c:pt>
                <c:pt idx="141">
                  <c:v>7.8</c:v>
                </c:pt>
                <c:pt idx="142">
                  <c:v>7.6</c:v>
                </c:pt>
                <c:pt idx="143">
                  <c:v>7.8</c:v>
                </c:pt>
                <c:pt idx="144">
                  <c:v>7.8</c:v>
                </c:pt>
                <c:pt idx="145">
                  <c:v>7.3</c:v>
                </c:pt>
                <c:pt idx="146">
                  <c:v>7.4</c:v>
                </c:pt>
                <c:pt idx="147">
                  <c:v>7.7</c:v>
                </c:pt>
                <c:pt idx="148">
                  <c:v>7.9</c:v>
                </c:pt>
                <c:pt idx="149">
                  <c:v>8.3000000000000007</c:v>
                </c:pt>
                <c:pt idx="150">
                  <c:v>8.4</c:v>
                </c:pt>
                <c:pt idx="151">
                  <c:v>8.6999999999999993</c:v>
                </c:pt>
                <c:pt idx="152">
                  <c:v>8.9</c:v>
                </c:pt>
                <c:pt idx="153">
                  <c:v>10.1</c:v>
                </c:pt>
                <c:pt idx="154">
                  <c:v>10.4</c:v>
                </c:pt>
                <c:pt idx="155">
                  <c:v>10.6</c:v>
                </c:pt>
                <c:pt idx="156">
                  <c:v>10.9</c:v>
                </c:pt>
                <c:pt idx="157">
                  <c:v>11.1</c:v>
                </c:pt>
                <c:pt idx="158">
                  <c:v>11.1</c:v>
                </c:pt>
                <c:pt idx="159">
                  <c:v>11.3</c:v>
                </c:pt>
                <c:pt idx="160">
                  <c:v>11.1</c:v>
                </c:pt>
                <c:pt idx="161">
                  <c:v>11</c:v>
                </c:pt>
                <c:pt idx="162">
                  <c:v>11.4</c:v>
                </c:pt>
                <c:pt idx="163">
                  <c:v>11.5</c:v>
                </c:pt>
                <c:pt idx="164">
                  <c:v>11.7</c:v>
                </c:pt>
                <c:pt idx="165">
                  <c:v>11.6</c:v>
                </c:pt>
                <c:pt idx="166">
                  <c:v>11.6</c:v>
                </c:pt>
                <c:pt idx="167">
                  <c:v>11.5</c:v>
                </c:pt>
                <c:pt idx="168">
                  <c:v>11.3</c:v>
                </c:pt>
                <c:pt idx="169">
                  <c:v>11</c:v>
                </c:pt>
                <c:pt idx="170">
                  <c:v>10.7</c:v>
                </c:pt>
                <c:pt idx="171">
                  <c:v>10.5</c:v>
                </c:pt>
                <c:pt idx="172">
                  <c:v>10.3</c:v>
                </c:pt>
                <c:pt idx="173">
                  <c:v>10.1</c:v>
                </c:pt>
                <c:pt idx="174">
                  <c:v>9.9</c:v>
                </c:pt>
                <c:pt idx="175">
                  <c:v>9.6999999999999993</c:v>
                </c:pt>
                <c:pt idx="176">
                  <c:v>9.5</c:v>
                </c:pt>
                <c:pt idx="177">
                  <c:v>9.4</c:v>
                </c:pt>
                <c:pt idx="178">
                  <c:v>9.3000000000000007</c:v>
                </c:pt>
                <c:pt idx="179">
                  <c:v>9.3000000000000007</c:v>
                </c:pt>
                <c:pt idx="180">
                  <c:v>9.1999999999999993</c:v>
                </c:pt>
                <c:pt idx="181">
                  <c:v>9.1999999999999993</c:v>
                </c:pt>
                <c:pt idx="182">
                  <c:v>9.1999999999999993</c:v>
                </c:pt>
                <c:pt idx="183">
                  <c:v>9.1</c:v>
                </c:pt>
                <c:pt idx="184">
                  <c:v>8.9</c:v>
                </c:pt>
                <c:pt idx="185">
                  <c:v>8.6999999999999993</c:v>
                </c:pt>
                <c:pt idx="186">
                  <c:v>8.3000000000000007</c:v>
                </c:pt>
                <c:pt idx="187">
                  <c:v>8.1</c:v>
                </c:pt>
                <c:pt idx="188">
                  <c:v>7.9</c:v>
                </c:pt>
                <c:pt idx="189">
                  <c:v>7.7</c:v>
                </c:pt>
                <c:pt idx="190">
                  <c:v>7.6</c:v>
                </c:pt>
                <c:pt idx="191">
                  <c:v>7.6</c:v>
                </c:pt>
                <c:pt idx="192">
                  <c:v>7.5</c:v>
                </c:pt>
                <c:pt idx="193">
                  <c:v>7.4</c:v>
                </c:pt>
                <c:pt idx="194">
                  <c:v>7.4</c:v>
                </c:pt>
                <c:pt idx="195">
                  <c:v>7.3</c:v>
                </c:pt>
                <c:pt idx="196">
                  <c:v>7.4</c:v>
                </c:pt>
                <c:pt idx="197">
                  <c:v>7.7</c:v>
                </c:pt>
                <c:pt idx="198">
                  <c:v>7.7</c:v>
                </c:pt>
                <c:pt idx="199">
                  <c:v>7.6</c:v>
                </c:pt>
                <c:pt idx="200">
                  <c:v>7.6</c:v>
                </c:pt>
                <c:pt idx="201">
                  <c:v>7.8</c:v>
                </c:pt>
                <c:pt idx="202">
                  <c:v>7.9</c:v>
                </c:pt>
                <c:pt idx="203">
                  <c:v>7.9</c:v>
                </c:pt>
                <c:pt idx="204">
                  <c:v>8</c:v>
                </c:pt>
                <c:pt idx="205">
                  <c:v>8.1</c:v>
                </c:pt>
                <c:pt idx="206">
                  <c:v>8</c:v>
                </c:pt>
                <c:pt idx="207">
                  <c:v>7.8</c:v>
                </c:pt>
                <c:pt idx="208">
                  <c:v>7.7</c:v>
                </c:pt>
                <c:pt idx="209">
                  <c:v>7.7</c:v>
                </c:pt>
                <c:pt idx="210">
                  <c:v>7.6</c:v>
                </c:pt>
                <c:pt idx="211">
                  <c:v>7.6</c:v>
                </c:pt>
                <c:pt idx="212">
                  <c:v>7.4</c:v>
                </c:pt>
                <c:pt idx="213">
                  <c:v>7</c:v>
                </c:pt>
                <c:pt idx="214">
                  <c:v>7.2</c:v>
                </c:pt>
                <c:pt idx="215">
                  <c:v>7.3</c:v>
                </c:pt>
                <c:pt idx="216">
                  <c:v>7.3</c:v>
                </c:pt>
                <c:pt idx="217">
                  <c:v>7.2</c:v>
                </c:pt>
                <c:pt idx="218">
                  <c:v>7.3</c:v>
                </c:pt>
                <c:pt idx="219">
                  <c:v>7.4</c:v>
                </c:pt>
                <c:pt idx="220">
                  <c:v>7.4</c:v>
                </c:pt>
                <c:pt idx="221">
                  <c:v>7.4</c:v>
                </c:pt>
                <c:pt idx="222">
                  <c:v>7.3</c:v>
                </c:pt>
                <c:pt idx="223">
                  <c:v>7.2</c:v>
                </c:pt>
                <c:pt idx="224">
                  <c:v>7.3</c:v>
                </c:pt>
                <c:pt idx="225">
                  <c:v>7.4</c:v>
                </c:pt>
                <c:pt idx="226">
                  <c:v>7.4</c:v>
                </c:pt>
                <c:pt idx="227">
                  <c:v>7.3</c:v>
                </c:pt>
                <c:pt idx="228">
                  <c:v>7.3</c:v>
                </c:pt>
                <c:pt idx="229">
                  <c:v>7.3</c:v>
                </c:pt>
                <c:pt idx="230">
                  <c:v>7.5</c:v>
                </c:pt>
                <c:pt idx="231">
                  <c:v>7.7</c:v>
                </c:pt>
                <c:pt idx="232">
                  <c:v>7.8</c:v>
                </c:pt>
                <c:pt idx="233">
                  <c:v>8</c:v>
                </c:pt>
                <c:pt idx="234">
                  <c:v>8.1999999999999993</c:v>
                </c:pt>
                <c:pt idx="235">
                  <c:v>8.1999999999999993</c:v>
                </c:pt>
                <c:pt idx="236">
                  <c:v>8.1</c:v>
                </c:pt>
                <c:pt idx="237">
                  <c:v>8.1</c:v>
                </c:pt>
                <c:pt idx="238">
                  <c:v>8.1999999999999993</c:v>
                </c:pt>
                <c:pt idx="239">
                  <c:v>8.1999999999999993</c:v>
                </c:pt>
                <c:pt idx="240">
                  <c:v>8.1999999999999993</c:v>
                </c:pt>
                <c:pt idx="241">
                  <c:v>8.1999999999999993</c:v>
                </c:pt>
                <c:pt idx="242">
                  <c:v>8.1999999999999993</c:v>
                </c:pt>
                <c:pt idx="243">
                  <c:v>8.1999999999999993</c:v>
                </c:pt>
                <c:pt idx="244">
                  <c:v>8.3000000000000007</c:v>
                </c:pt>
                <c:pt idx="245">
                  <c:v>8.3000000000000007</c:v>
                </c:pt>
                <c:pt idx="246">
                  <c:v>8.3000000000000007</c:v>
                </c:pt>
                <c:pt idx="247">
                  <c:v>8</c:v>
                </c:pt>
                <c:pt idx="248">
                  <c:v>7.8</c:v>
                </c:pt>
                <c:pt idx="249">
                  <c:v>8.1999999999999993</c:v>
                </c:pt>
                <c:pt idx="250">
                  <c:v>8.3000000000000007</c:v>
                </c:pt>
                <c:pt idx="251">
                  <c:v>8</c:v>
                </c:pt>
                <c:pt idx="252">
                  <c:v>8.1999999999999993</c:v>
                </c:pt>
                <c:pt idx="253">
                  <c:v>8.4</c:v>
                </c:pt>
                <c:pt idx="254">
                  <c:v>8.9</c:v>
                </c:pt>
                <c:pt idx="255">
                  <c:v>9.3000000000000007</c:v>
                </c:pt>
                <c:pt idx="256">
                  <c:v>9.6</c:v>
                </c:pt>
                <c:pt idx="257">
                  <c:v>9.8000000000000007</c:v>
                </c:pt>
                <c:pt idx="258">
                  <c:v>9.9</c:v>
                </c:pt>
                <c:pt idx="259">
                  <c:v>9.9</c:v>
                </c:pt>
                <c:pt idx="260">
                  <c:v>9.8000000000000007</c:v>
                </c:pt>
                <c:pt idx="261">
                  <c:v>9.6</c:v>
                </c:pt>
                <c:pt idx="262">
                  <c:v>9.4</c:v>
                </c:pt>
                <c:pt idx="263">
                  <c:v>9.3000000000000007</c:v>
                </c:pt>
                <c:pt idx="264">
                  <c:v>9.1</c:v>
                </c:pt>
                <c:pt idx="265">
                  <c:v>8.9</c:v>
                </c:pt>
                <c:pt idx="266">
                  <c:v>9</c:v>
                </c:pt>
                <c:pt idx="267">
                  <c:v>8.9</c:v>
                </c:pt>
                <c:pt idx="268">
                  <c:v>8.6999999999999993</c:v>
                </c:pt>
                <c:pt idx="269">
                  <c:v>8.5</c:v>
                </c:pt>
                <c:pt idx="270">
                  <c:v>8.3000000000000007</c:v>
                </c:pt>
                <c:pt idx="271">
                  <c:v>8.1999999999999993</c:v>
                </c:pt>
                <c:pt idx="272">
                  <c:v>8.1</c:v>
                </c:pt>
                <c:pt idx="273">
                  <c:v>7.9</c:v>
                </c:pt>
                <c:pt idx="274">
                  <c:v>7.9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7.7</c:v>
                </c:pt>
                <c:pt idx="279">
                  <c:v>7.7</c:v>
                </c:pt>
                <c:pt idx="280">
                  <c:v>7.6</c:v>
                </c:pt>
                <c:pt idx="281">
                  <c:v>7.6</c:v>
                </c:pt>
                <c:pt idx="282">
                  <c:v>7.6</c:v>
                </c:pt>
                <c:pt idx="283">
                  <c:v>7.7</c:v>
                </c:pt>
                <c:pt idx="284">
                  <c:v>7.8</c:v>
                </c:pt>
                <c:pt idx="285">
                  <c:v>7.9</c:v>
                </c:pt>
                <c:pt idx="286">
                  <c:v>7.9</c:v>
                </c:pt>
                <c:pt idx="287">
                  <c:v>8</c:v>
                </c:pt>
                <c:pt idx="288">
                  <c:v>8</c:v>
                </c:pt>
                <c:pt idx="289">
                  <c:v>1.9136187134658038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54-E14A-BD0E-1BD00FC13D22}"/>
            </c:ext>
          </c:extLst>
        </c:ser>
        <c:ser>
          <c:idx val="12"/>
          <c:order val="12"/>
          <c:tx>
            <c:strRef>
              <c:f>'Day View'!$P$2</c:f>
              <c:strCache>
                <c:ptCount val="1"/>
                <c:pt idx="0">
                  <c:v>Sun wk2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View'!$P$3:$P$292</c:f>
              <c:numCache>
                <c:formatCode>General</c:formatCode>
                <c:ptCount val="290"/>
                <c:pt idx="1">
                  <c:v>8.1</c:v>
                </c:pt>
                <c:pt idx="2">
                  <c:v>8.1999999999999993</c:v>
                </c:pt>
                <c:pt idx="3">
                  <c:v>8.3000000000000007</c:v>
                </c:pt>
                <c:pt idx="4">
                  <c:v>8.5</c:v>
                </c:pt>
                <c:pt idx="5">
                  <c:v>8.6999999999999993</c:v>
                </c:pt>
                <c:pt idx="6">
                  <c:v>8.9</c:v>
                </c:pt>
                <c:pt idx="7">
                  <c:v>9.1</c:v>
                </c:pt>
                <c:pt idx="8">
                  <c:v>9.3000000000000007</c:v>
                </c:pt>
                <c:pt idx="9">
                  <c:v>9.3000000000000007</c:v>
                </c:pt>
                <c:pt idx="10">
                  <c:v>9.4</c:v>
                </c:pt>
                <c:pt idx="11">
                  <c:v>9.4</c:v>
                </c:pt>
                <c:pt idx="12">
                  <c:v>9.5</c:v>
                </c:pt>
                <c:pt idx="13">
                  <c:v>9.6</c:v>
                </c:pt>
                <c:pt idx="14">
                  <c:v>9.5</c:v>
                </c:pt>
                <c:pt idx="15">
                  <c:v>9.4</c:v>
                </c:pt>
                <c:pt idx="16">
                  <c:v>9.3000000000000007</c:v>
                </c:pt>
                <c:pt idx="17">
                  <c:v>9.6</c:v>
                </c:pt>
                <c:pt idx="18">
                  <c:v>9.6</c:v>
                </c:pt>
                <c:pt idx="19">
                  <c:v>9.5</c:v>
                </c:pt>
                <c:pt idx="20">
                  <c:v>9.6</c:v>
                </c:pt>
                <c:pt idx="21">
                  <c:v>9.6</c:v>
                </c:pt>
                <c:pt idx="22">
                  <c:v>9.6</c:v>
                </c:pt>
                <c:pt idx="23">
                  <c:v>9.6</c:v>
                </c:pt>
                <c:pt idx="24">
                  <c:v>9.6999999999999993</c:v>
                </c:pt>
                <c:pt idx="25">
                  <c:v>9.6</c:v>
                </c:pt>
                <c:pt idx="26">
                  <c:v>9.6</c:v>
                </c:pt>
                <c:pt idx="27">
                  <c:v>9.8000000000000007</c:v>
                </c:pt>
                <c:pt idx="28">
                  <c:v>9.9</c:v>
                </c:pt>
                <c:pt idx="29">
                  <c:v>9.8000000000000007</c:v>
                </c:pt>
                <c:pt idx="30">
                  <c:v>9.6999999999999993</c:v>
                </c:pt>
                <c:pt idx="31">
                  <c:v>9.6</c:v>
                </c:pt>
                <c:pt idx="32">
                  <c:v>9.3000000000000007</c:v>
                </c:pt>
                <c:pt idx="33">
                  <c:v>9.3000000000000007</c:v>
                </c:pt>
                <c:pt idx="34">
                  <c:v>9.3000000000000007</c:v>
                </c:pt>
                <c:pt idx="35">
                  <c:v>9.1999999999999993</c:v>
                </c:pt>
                <c:pt idx="36">
                  <c:v>9.1</c:v>
                </c:pt>
                <c:pt idx="37">
                  <c:v>9</c:v>
                </c:pt>
                <c:pt idx="38">
                  <c:v>8.9</c:v>
                </c:pt>
                <c:pt idx="39">
                  <c:v>8.8000000000000007</c:v>
                </c:pt>
                <c:pt idx="40">
                  <c:v>8.6</c:v>
                </c:pt>
                <c:pt idx="41">
                  <c:v>8.5</c:v>
                </c:pt>
                <c:pt idx="42">
                  <c:v>8.3000000000000007</c:v>
                </c:pt>
                <c:pt idx="43">
                  <c:v>8.1999999999999993</c:v>
                </c:pt>
                <c:pt idx="44">
                  <c:v>8.1</c:v>
                </c:pt>
                <c:pt idx="45">
                  <c:v>8</c:v>
                </c:pt>
                <c:pt idx="46">
                  <c:v>7.9</c:v>
                </c:pt>
                <c:pt idx="47">
                  <c:v>7.8</c:v>
                </c:pt>
                <c:pt idx="48">
                  <c:v>7.7</c:v>
                </c:pt>
                <c:pt idx="49">
                  <c:v>7.6</c:v>
                </c:pt>
                <c:pt idx="50">
                  <c:v>7.4</c:v>
                </c:pt>
                <c:pt idx="51">
                  <c:v>7.3</c:v>
                </c:pt>
                <c:pt idx="52">
                  <c:v>7.3</c:v>
                </c:pt>
                <c:pt idx="53">
                  <c:v>7.1</c:v>
                </c:pt>
                <c:pt idx="54">
                  <c:v>7.1</c:v>
                </c:pt>
                <c:pt idx="55">
                  <c:v>7.2</c:v>
                </c:pt>
                <c:pt idx="56">
                  <c:v>7.1</c:v>
                </c:pt>
                <c:pt idx="57">
                  <c:v>6.6</c:v>
                </c:pt>
                <c:pt idx="58">
                  <c:v>6.3</c:v>
                </c:pt>
                <c:pt idx="59">
                  <c:v>6.2</c:v>
                </c:pt>
                <c:pt idx="60">
                  <c:v>6.1</c:v>
                </c:pt>
                <c:pt idx="61">
                  <c:v>6</c:v>
                </c:pt>
                <c:pt idx="62">
                  <c:v>6.1</c:v>
                </c:pt>
                <c:pt idx="63">
                  <c:v>5.7</c:v>
                </c:pt>
                <c:pt idx="64">
                  <c:v>5.3</c:v>
                </c:pt>
                <c:pt idx="65">
                  <c:v>5.6</c:v>
                </c:pt>
                <c:pt idx="66">
                  <c:v>5.9</c:v>
                </c:pt>
                <c:pt idx="67">
                  <c:v>5.9</c:v>
                </c:pt>
                <c:pt idx="68">
                  <c:v>5.9</c:v>
                </c:pt>
                <c:pt idx="69">
                  <c:v>5.9</c:v>
                </c:pt>
                <c:pt idx="70">
                  <c:v>5.9</c:v>
                </c:pt>
                <c:pt idx="71">
                  <c:v>5.9</c:v>
                </c:pt>
                <c:pt idx="72">
                  <c:v>5.9</c:v>
                </c:pt>
                <c:pt idx="73">
                  <c:v>5.9</c:v>
                </c:pt>
                <c:pt idx="74">
                  <c:v>5.8</c:v>
                </c:pt>
                <c:pt idx="75">
                  <c:v>5.8</c:v>
                </c:pt>
                <c:pt idx="76">
                  <c:v>5.8</c:v>
                </c:pt>
                <c:pt idx="77">
                  <c:v>5.7</c:v>
                </c:pt>
                <c:pt idx="78">
                  <c:v>5.7</c:v>
                </c:pt>
                <c:pt idx="79">
                  <c:v>5.6</c:v>
                </c:pt>
                <c:pt idx="80">
                  <c:v>5.5</c:v>
                </c:pt>
                <c:pt idx="81">
                  <c:v>5.4</c:v>
                </c:pt>
                <c:pt idx="82">
                  <c:v>5.4</c:v>
                </c:pt>
                <c:pt idx="125">
                  <c:v>6.3</c:v>
                </c:pt>
                <c:pt idx="126">
                  <c:v>6.7</c:v>
                </c:pt>
                <c:pt idx="127">
                  <c:v>7.1</c:v>
                </c:pt>
                <c:pt idx="128">
                  <c:v>7.1</c:v>
                </c:pt>
                <c:pt idx="129">
                  <c:v>6.7</c:v>
                </c:pt>
                <c:pt idx="130">
                  <c:v>6.2</c:v>
                </c:pt>
                <c:pt idx="131">
                  <c:v>5.7</c:v>
                </c:pt>
                <c:pt idx="132">
                  <c:v>5.5</c:v>
                </c:pt>
                <c:pt idx="133">
                  <c:v>5.7</c:v>
                </c:pt>
                <c:pt idx="134">
                  <c:v>5.7</c:v>
                </c:pt>
                <c:pt idx="135">
                  <c:v>5.6</c:v>
                </c:pt>
                <c:pt idx="136">
                  <c:v>5.6</c:v>
                </c:pt>
                <c:pt idx="137">
                  <c:v>5.5</c:v>
                </c:pt>
                <c:pt idx="138">
                  <c:v>5.4</c:v>
                </c:pt>
                <c:pt idx="139">
                  <c:v>5.7</c:v>
                </c:pt>
                <c:pt idx="140">
                  <c:v>6</c:v>
                </c:pt>
                <c:pt idx="141">
                  <c:v>6.3</c:v>
                </c:pt>
                <c:pt idx="142">
                  <c:v>6.3</c:v>
                </c:pt>
                <c:pt idx="143">
                  <c:v>6.3</c:v>
                </c:pt>
                <c:pt idx="144">
                  <c:v>6.3</c:v>
                </c:pt>
                <c:pt idx="145">
                  <c:v>6.5</c:v>
                </c:pt>
                <c:pt idx="146">
                  <c:v>6.6</c:v>
                </c:pt>
                <c:pt idx="147">
                  <c:v>6.2</c:v>
                </c:pt>
                <c:pt idx="148">
                  <c:v>6.2</c:v>
                </c:pt>
                <c:pt idx="149">
                  <c:v>6.2</c:v>
                </c:pt>
                <c:pt idx="150">
                  <c:v>6.3</c:v>
                </c:pt>
                <c:pt idx="151">
                  <c:v>6.3</c:v>
                </c:pt>
                <c:pt idx="152">
                  <c:v>5.8</c:v>
                </c:pt>
                <c:pt idx="153">
                  <c:v>5.7</c:v>
                </c:pt>
                <c:pt idx="154">
                  <c:v>5.6</c:v>
                </c:pt>
                <c:pt idx="155">
                  <c:v>5.4</c:v>
                </c:pt>
                <c:pt idx="156">
                  <c:v>5.0999999999999996</c:v>
                </c:pt>
                <c:pt idx="157">
                  <c:v>5.0999999999999996</c:v>
                </c:pt>
                <c:pt idx="158">
                  <c:v>5.3</c:v>
                </c:pt>
                <c:pt idx="159">
                  <c:v>5.0999999999999996</c:v>
                </c:pt>
                <c:pt idx="160">
                  <c:v>5</c:v>
                </c:pt>
                <c:pt idx="161">
                  <c:v>5</c:v>
                </c:pt>
                <c:pt idx="162">
                  <c:v>5.2</c:v>
                </c:pt>
                <c:pt idx="163">
                  <c:v>5.8</c:v>
                </c:pt>
                <c:pt idx="164">
                  <c:v>6.1</c:v>
                </c:pt>
                <c:pt idx="165">
                  <c:v>6.4</c:v>
                </c:pt>
                <c:pt idx="166">
                  <c:v>6.4</c:v>
                </c:pt>
                <c:pt idx="167">
                  <c:v>6.2</c:v>
                </c:pt>
                <c:pt idx="168">
                  <c:v>5.9</c:v>
                </c:pt>
                <c:pt idx="169">
                  <c:v>5.8</c:v>
                </c:pt>
                <c:pt idx="170">
                  <c:v>5.7</c:v>
                </c:pt>
                <c:pt idx="171">
                  <c:v>6.4</c:v>
                </c:pt>
                <c:pt idx="172">
                  <c:v>6.3</c:v>
                </c:pt>
                <c:pt idx="173">
                  <c:v>6.1</c:v>
                </c:pt>
                <c:pt idx="174">
                  <c:v>6.5</c:v>
                </c:pt>
                <c:pt idx="175">
                  <c:v>6.3</c:v>
                </c:pt>
                <c:pt idx="176">
                  <c:v>6.7</c:v>
                </c:pt>
                <c:pt idx="177">
                  <c:v>7.3</c:v>
                </c:pt>
                <c:pt idx="178">
                  <c:v>7.3</c:v>
                </c:pt>
                <c:pt idx="179">
                  <c:v>7.9</c:v>
                </c:pt>
                <c:pt idx="180">
                  <c:v>8.3000000000000007</c:v>
                </c:pt>
                <c:pt idx="181">
                  <c:v>9.1</c:v>
                </c:pt>
                <c:pt idx="182">
                  <c:v>9.9</c:v>
                </c:pt>
                <c:pt idx="183">
                  <c:v>10.6</c:v>
                </c:pt>
                <c:pt idx="184">
                  <c:v>11.2</c:v>
                </c:pt>
                <c:pt idx="185">
                  <c:v>11.7</c:v>
                </c:pt>
                <c:pt idx="186">
                  <c:v>12.4</c:v>
                </c:pt>
                <c:pt idx="187">
                  <c:v>12.9</c:v>
                </c:pt>
                <c:pt idx="188">
                  <c:v>13.1</c:v>
                </c:pt>
                <c:pt idx="189">
                  <c:v>13.4</c:v>
                </c:pt>
                <c:pt idx="190">
                  <c:v>14.1</c:v>
                </c:pt>
                <c:pt idx="191">
                  <c:v>14.6</c:v>
                </c:pt>
                <c:pt idx="192">
                  <c:v>15.1</c:v>
                </c:pt>
                <c:pt idx="193">
                  <c:v>15.5</c:v>
                </c:pt>
                <c:pt idx="194">
                  <c:v>15.1</c:v>
                </c:pt>
                <c:pt idx="195">
                  <c:v>14.8</c:v>
                </c:pt>
                <c:pt idx="196">
                  <c:v>14.9</c:v>
                </c:pt>
                <c:pt idx="197">
                  <c:v>15.3</c:v>
                </c:pt>
                <c:pt idx="198">
                  <c:v>15.8</c:v>
                </c:pt>
                <c:pt idx="199">
                  <c:v>16.5</c:v>
                </c:pt>
                <c:pt idx="200">
                  <c:v>16.8</c:v>
                </c:pt>
                <c:pt idx="201">
                  <c:v>16.899999999999999</c:v>
                </c:pt>
                <c:pt idx="202">
                  <c:v>17.3</c:v>
                </c:pt>
                <c:pt idx="203">
                  <c:v>17.2</c:v>
                </c:pt>
                <c:pt idx="204">
                  <c:v>16.899999999999999</c:v>
                </c:pt>
                <c:pt idx="205">
                  <c:v>16.600000000000001</c:v>
                </c:pt>
                <c:pt idx="206">
                  <c:v>16.3</c:v>
                </c:pt>
                <c:pt idx="207">
                  <c:v>16.2</c:v>
                </c:pt>
                <c:pt idx="208">
                  <c:v>16.399999999999999</c:v>
                </c:pt>
                <c:pt idx="209">
                  <c:v>16.2</c:v>
                </c:pt>
                <c:pt idx="210">
                  <c:v>16</c:v>
                </c:pt>
                <c:pt idx="211">
                  <c:v>15.9</c:v>
                </c:pt>
                <c:pt idx="212">
                  <c:v>15.9</c:v>
                </c:pt>
                <c:pt idx="213">
                  <c:v>15.9</c:v>
                </c:pt>
                <c:pt idx="214">
                  <c:v>15.6</c:v>
                </c:pt>
                <c:pt idx="215">
                  <c:v>15.2</c:v>
                </c:pt>
                <c:pt idx="216">
                  <c:v>14.7</c:v>
                </c:pt>
                <c:pt idx="217">
                  <c:v>14.6</c:v>
                </c:pt>
                <c:pt idx="218">
                  <c:v>14.3</c:v>
                </c:pt>
                <c:pt idx="219">
                  <c:v>13.9</c:v>
                </c:pt>
                <c:pt idx="220">
                  <c:v>13.9</c:v>
                </c:pt>
                <c:pt idx="221">
                  <c:v>14.1</c:v>
                </c:pt>
                <c:pt idx="222">
                  <c:v>14</c:v>
                </c:pt>
                <c:pt idx="223">
                  <c:v>13.8</c:v>
                </c:pt>
                <c:pt idx="224">
                  <c:v>13.7</c:v>
                </c:pt>
                <c:pt idx="225">
                  <c:v>13.7</c:v>
                </c:pt>
                <c:pt idx="226">
                  <c:v>13.7</c:v>
                </c:pt>
                <c:pt idx="227">
                  <c:v>13.4</c:v>
                </c:pt>
                <c:pt idx="228">
                  <c:v>13.3</c:v>
                </c:pt>
                <c:pt idx="229">
                  <c:v>13.4</c:v>
                </c:pt>
                <c:pt idx="230">
                  <c:v>13.3</c:v>
                </c:pt>
                <c:pt idx="231">
                  <c:v>12.4</c:v>
                </c:pt>
                <c:pt idx="232">
                  <c:v>12.2</c:v>
                </c:pt>
                <c:pt idx="233">
                  <c:v>12</c:v>
                </c:pt>
                <c:pt idx="234">
                  <c:v>11.4</c:v>
                </c:pt>
                <c:pt idx="235">
                  <c:v>11.6</c:v>
                </c:pt>
                <c:pt idx="236">
                  <c:v>11.9</c:v>
                </c:pt>
                <c:pt idx="237">
                  <c:v>11.9</c:v>
                </c:pt>
                <c:pt idx="289">
                  <c:v>3.6163360371510804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54-E14A-BD0E-1BD00FC13D22}"/>
            </c:ext>
          </c:extLst>
        </c:ser>
        <c:ser>
          <c:idx val="13"/>
          <c:order val="13"/>
          <c:tx>
            <c:strRef>
              <c:f>'Day View'!$Q$2</c:f>
              <c:strCache>
                <c:ptCount val="1"/>
                <c:pt idx="0">
                  <c:v>Mon wk3 (24/05)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View'!$Q$3:$Q$292</c:f>
              <c:numCache>
                <c:formatCode>General</c:formatCode>
                <c:ptCount val="290"/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54-E14A-BD0E-1BD00FC13D22}"/>
            </c:ext>
          </c:extLst>
        </c:ser>
        <c:ser>
          <c:idx val="14"/>
          <c:order val="14"/>
          <c:tx>
            <c:strRef>
              <c:f>'Day View'!$R$2</c:f>
              <c:strCache>
                <c:ptCount val="1"/>
                <c:pt idx="0">
                  <c:v>Tues wk3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View'!$R$3:$R$292</c:f>
              <c:numCache>
                <c:formatCode>General</c:formatCode>
                <c:ptCount val="290"/>
                <c:pt idx="97">
                  <c:v>6.4</c:v>
                </c:pt>
                <c:pt idx="98">
                  <c:v>6.8</c:v>
                </c:pt>
                <c:pt idx="99">
                  <c:v>7.4</c:v>
                </c:pt>
                <c:pt idx="100">
                  <c:v>8.1</c:v>
                </c:pt>
                <c:pt idx="101">
                  <c:v>8.5</c:v>
                </c:pt>
                <c:pt idx="102">
                  <c:v>8.8000000000000007</c:v>
                </c:pt>
                <c:pt idx="103">
                  <c:v>8.8000000000000007</c:v>
                </c:pt>
                <c:pt idx="104">
                  <c:v>9.1999999999999993</c:v>
                </c:pt>
                <c:pt idx="105">
                  <c:v>9.9</c:v>
                </c:pt>
                <c:pt idx="106">
                  <c:v>10.3</c:v>
                </c:pt>
                <c:pt idx="107">
                  <c:v>10.7</c:v>
                </c:pt>
                <c:pt idx="108">
                  <c:v>10.7</c:v>
                </c:pt>
                <c:pt idx="109">
                  <c:v>10.7</c:v>
                </c:pt>
                <c:pt idx="110">
                  <c:v>10.8</c:v>
                </c:pt>
                <c:pt idx="111">
                  <c:v>10.6</c:v>
                </c:pt>
                <c:pt idx="112">
                  <c:v>10.7</c:v>
                </c:pt>
                <c:pt idx="113">
                  <c:v>10.6</c:v>
                </c:pt>
                <c:pt idx="114">
                  <c:v>10.4</c:v>
                </c:pt>
                <c:pt idx="115">
                  <c:v>10</c:v>
                </c:pt>
                <c:pt idx="116">
                  <c:v>9.6</c:v>
                </c:pt>
                <c:pt idx="117">
                  <c:v>9.6</c:v>
                </c:pt>
                <c:pt idx="118">
                  <c:v>9.8000000000000007</c:v>
                </c:pt>
                <c:pt idx="119">
                  <c:v>9.4</c:v>
                </c:pt>
                <c:pt idx="120">
                  <c:v>9.4</c:v>
                </c:pt>
                <c:pt idx="121">
                  <c:v>9.5</c:v>
                </c:pt>
                <c:pt idx="122">
                  <c:v>9.6</c:v>
                </c:pt>
                <c:pt idx="123">
                  <c:v>9.6</c:v>
                </c:pt>
                <c:pt idx="124">
                  <c:v>9.4</c:v>
                </c:pt>
                <c:pt idx="125">
                  <c:v>9.1999999999999993</c:v>
                </c:pt>
                <c:pt idx="126">
                  <c:v>9.1999999999999993</c:v>
                </c:pt>
                <c:pt idx="127">
                  <c:v>9.1</c:v>
                </c:pt>
                <c:pt idx="128">
                  <c:v>8.9</c:v>
                </c:pt>
                <c:pt idx="129">
                  <c:v>8.6</c:v>
                </c:pt>
                <c:pt idx="130">
                  <c:v>8.5</c:v>
                </c:pt>
                <c:pt idx="131">
                  <c:v>8.4</c:v>
                </c:pt>
                <c:pt idx="132">
                  <c:v>8.4</c:v>
                </c:pt>
                <c:pt idx="133">
                  <c:v>8.1999999999999993</c:v>
                </c:pt>
                <c:pt idx="134">
                  <c:v>8</c:v>
                </c:pt>
                <c:pt idx="135">
                  <c:v>7.8</c:v>
                </c:pt>
                <c:pt idx="136">
                  <c:v>7.9</c:v>
                </c:pt>
                <c:pt idx="137">
                  <c:v>8.3000000000000007</c:v>
                </c:pt>
                <c:pt idx="138">
                  <c:v>8.6999999999999993</c:v>
                </c:pt>
                <c:pt idx="139">
                  <c:v>9.3000000000000007</c:v>
                </c:pt>
                <c:pt idx="140">
                  <c:v>9.8000000000000007</c:v>
                </c:pt>
                <c:pt idx="141">
                  <c:v>10.199999999999999</c:v>
                </c:pt>
                <c:pt idx="142">
                  <c:v>10.6</c:v>
                </c:pt>
                <c:pt idx="143">
                  <c:v>11.1</c:v>
                </c:pt>
                <c:pt idx="144">
                  <c:v>11.3</c:v>
                </c:pt>
                <c:pt idx="145">
                  <c:v>11.6</c:v>
                </c:pt>
                <c:pt idx="146">
                  <c:v>11.7</c:v>
                </c:pt>
                <c:pt idx="147">
                  <c:v>11.6</c:v>
                </c:pt>
                <c:pt idx="148">
                  <c:v>12.7</c:v>
                </c:pt>
                <c:pt idx="149">
                  <c:v>13.3</c:v>
                </c:pt>
                <c:pt idx="150">
                  <c:v>13.4</c:v>
                </c:pt>
                <c:pt idx="151">
                  <c:v>13.6</c:v>
                </c:pt>
                <c:pt idx="152">
                  <c:v>13.7</c:v>
                </c:pt>
                <c:pt idx="153">
                  <c:v>13.9</c:v>
                </c:pt>
                <c:pt idx="154">
                  <c:v>14</c:v>
                </c:pt>
                <c:pt idx="155">
                  <c:v>14.3</c:v>
                </c:pt>
                <c:pt idx="156">
                  <c:v>14.8</c:v>
                </c:pt>
                <c:pt idx="157">
                  <c:v>14.7</c:v>
                </c:pt>
                <c:pt idx="158">
                  <c:v>14.7</c:v>
                </c:pt>
                <c:pt idx="159">
                  <c:v>15.4</c:v>
                </c:pt>
                <c:pt idx="160">
                  <c:v>15.9</c:v>
                </c:pt>
                <c:pt idx="161">
                  <c:v>16.399999999999999</c:v>
                </c:pt>
                <c:pt idx="162">
                  <c:v>16.600000000000001</c:v>
                </c:pt>
                <c:pt idx="163">
                  <c:v>16.8</c:v>
                </c:pt>
                <c:pt idx="164">
                  <c:v>16.600000000000001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16.899999999999999</c:v>
                </c:pt>
                <c:pt idx="171">
                  <c:v>16.8</c:v>
                </c:pt>
                <c:pt idx="172">
                  <c:v>17</c:v>
                </c:pt>
                <c:pt idx="173">
                  <c:v>17.2</c:v>
                </c:pt>
                <c:pt idx="174">
                  <c:v>17.100000000000001</c:v>
                </c:pt>
                <c:pt idx="175">
                  <c:v>16.899999999999999</c:v>
                </c:pt>
                <c:pt idx="176">
                  <c:v>16.8</c:v>
                </c:pt>
                <c:pt idx="177">
                  <c:v>16.600000000000001</c:v>
                </c:pt>
                <c:pt idx="178">
                  <c:v>16.5</c:v>
                </c:pt>
                <c:pt idx="179">
                  <c:v>16.5</c:v>
                </c:pt>
                <c:pt idx="180">
                  <c:v>16.100000000000001</c:v>
                </c:pt>
                <c:pt idx="181">
                  <c:v>15.5</c:v>
                </c:pt>
                <c:pt idx="182">
                  <c:v>15.3</c:v>
                </c:pt>
                <c:pt idx="183">
                  <c:v>15.3</c:v>
                </c:pt>
                <c:pt idx="184">
                  <c:v>14.9</c:v>
                </c:pt>
                <c:pt idx="185">
                  <c:v>14.2</c:v>
                </c:pt>
                <c:pt idx="186">
                  <c:v>14.2</c:v>
                </c:pt>
                <c:pt idx="187">
                  <c:v>13.9</c:v>
                </c:pt>
                <c:pt idx="188">
                  <c:v>13.3</c:v>
                </c:pt>
                <c:pt idx="189">
                  <c:v>13</c:v>
                </c:pt>
                <c:pt idx="190">
                  <c:v>12.7</c:v>
                </c:pt>
                <c:pt idx="191">
                  <c:v>12.2</c:v>
                </c:pt>
                <c:pt idx="192">
                  <c:v>11.9</c:v>
                </c:pt>
                <c:pt idx="193">
                  <c:v>11.7</c:v>
                </c:pt>
                <c:pt idx="194">
                  <c:v>11.2</c:v>
                </c:pt>
                <c:pt idx="195">
                  <c:v>10.8</c:v>
                </c:pt>
                <c:pt idx="196">
                  <c:v>10.6</c:v>
                </c:pt>
                <c:pt idx="197">
                  <c:v>10.4</c:v>
                </c:pt>
                <c:pt idx="198">
                  <c:v>10.1</c:v>
                </c:pt>
                <c:pt idx="199">
                  <c:v>9.6</c:v>
                </c:pt>
                <c:pt idx="200">
                  <c:v>9.5</c:v>
                </c:pt>
                <c:pt idx="201">
                  <c:v>9.4</c:v>
                </c:pt>
                <c:pt idx="202">
                  <c:v>8.9</c:v>
                </c:pt>
                <c:pt idx="203">
                  <c:v>8.6</c:v>
                </c:pt>
                <c:pt idx="204">
                  <c:v>8.1999999999999993</c:v>
                </c:pt>
                <c:pt idx="205">
                  <c:v>7.7</c:v>
                </c:pt>
                <c:pt idx="206">
                  <c:v>7.6</c:v>
                </c:pt>
                <c:pt idx="207">
                  <c:v>7.2</c:v>
                </c:pt>
                <c:pt idx="208">
                  <c:v>6.7</c:v>
                </c:pt>
                <c:pt idx="209">
                  <c:v>6.5</c:v>
                </c:pt>
                <c:pt idx="210">
                  <c:v>6.9</c:v>
                </c:pt>
                <c:pt idx="211">
                  <c:v>6.9</c:v>
                </c:pt>
                <c:pt idx="212">
                  <c:v>6.7</c:v>
                </c:pt>
                <c:pt idx="213">
                  <c:v>6.7</c:v>
                </c:pt>
                <c:pt idx="214">
                  <c:v>6.6</c:v>
                </c:pt>
                <c:pt idx="215">
                  <c:v>6.5</c:v>
                </c:pt>
                <c:pt idx="216">
                  <c:v>6.3</c:v>
                </c:pt>
                <c:pt idx="217">
                  <c:v>6.1</c:v>
                </c:pt>
                <c:pt idx="218">
                  <c:v>5.9</c:v>
                </c:pt>
                <c:pt idx="219">
                  <c:v>5.7</c:v>
                </c:pt>
                <c:pt idx="220">
                  <c:v>5.3</c:v>
                </c:pt>
                <c:pt idx="221">
                  <c:v>5.0999999999999996</c:v>
                </c:pt>
                <c:pt idx="222">
                  <c:v>4.8</c:v>
                </c:pt>
                <c:pt idx="223">
                  <c:v>4.5999999999999996</c:v>
                </c:pt>
                <c:pt idx="224">
                  <c:v>4.3</c:v>
                </c:pt>
                <c:pt idx="225">
                  <c:v>4.4000000000000004</c:v>
                </c:pt>
                <c:pt idx="226">
                  <c:v>4.5</c:v>
                </c:pt>
                <c:pt idx="227">
                  <c:v>4.8</c:v>
                </c:pt>
                <c:pt idx="228">
                  <c:v>4.8</c:v>
                </c:pt>
                <c:pt idx="229">
                  <c:v>5</c:v>
                </c:pt>
                <c:pt idx="230">
                  <c:v>5.3</c:v>
                </c:pt>
                <c:pt idx="231">
                  <c:v>5.5</c:v>
                </c:pt>
                <c:pt idx="232">
                  <c:v>5.7</c:v>
                </c:pt>
                <c:pt idx="233">
                  <c:v>5.9</c:v>
                </c:pt>
                <c:pt idx="234">
                  <c:v>6.2</c:v>
                </c:pt>
                <c:pt idx="235">
                  <c:v>6.6</c:v>
                </c:pt>
                <c:pt idx="236">
                  <c:v>7.2</c:v>
                </c:pt>
                <c:pt idx="237">
                  <c:v>7.6</c:v>
                </c:pt>
                <c:pt idx="238">
                  <c:v>8</c:v>
                </c:pt>
                <c:pt idx="239">
                  <c:v>8.5</c:v>
                </c:pt>
                <c:pt idx="240">
                  <c:v>8.8000000000000007</c:v>
                </c:pt>
                <c:pt idx="241">
                  <c:v>9.1</c:v>
                </c:pt>
                <c:pt idx="242">
                  <c:v>9.3000000000000007</c:v>
                </c:pt>
                <c:pt idx="243">
                  <c:v>9.1999999999999993</c:v>
                </c:pt>
                <c:pt idx="244">
                  <c:v>8.8000000000000007</c:v>
                </c:pt>
                <c:pt idx="245">
                  <c:v>8.6999999999999993</c:v>
                </c:pt>
                <c:pt idx="246">
                  <c:v>8.8000000000000007</c:v>
                </c:pt>
                <c:pt idx="247">
                  <c:v>8.8000000000000007</c:v>
                </c:pt>
                <c:pt idx="248">
                  <c:v>8.8000000000000007</c:v>
                </c:pt>
                <c:pt idx="249">
                  <c:v>8.6</c:v>
                </c:pt>
                <c:pt idx="250">
                  <c:v>8.6999999999999993</c:v>
                </c:pt>
                <c:pt idx="251">
                  <c:v>8.9</c:v>
                </c:pt>
                <c:pt idx="252">
                  <c:v>9.1</c:v>
                </c:pt>
                <c:pt idx="253">
                  <c:v>9.1999999999999993</c:v>
                </c:pt>
                <c:pt idx="254">
                  <c:v>9.4</c:v>
                </c:pt>
                <c:pt idx="255">
                  <c:v>9.4</c:v>
                </c:pt>
                <c:pt idx="256">
                  <c:v>9.6</c:v>
                </c:pt>
                <c:pt idx="257">
                  <c:v>9.6999999999999993</c:v>
                </c:pt>
                <c:pt idx="258">
                  <c:v>9.8000000000000007</c:v>
                </c:pt>
                <c:pt idx="259">
                  <c:v>9.9</c:v>
                </c:pt>
                <c:pt idx="260">
                  <c:v>10</c:v>
                </c:pt>
                <c:pt idx="261">
                  <c:v>10</c:v>
                </c:pt>
                <c:pt idx="262">
                  <c:v>9.9</c:v>
                </c:pt>
                <c:pt idx="263">
                  <c:v>9.8000000000000007</c:v>
                </c:pt>
                <c:pt idx="264">
                  <c:v>9.6999999999999993</c:v>
                </c:pt>
                <c:pt idx="265">
                  <c:v>9.6</c:v>
                </c:pt>
                <c:pt idx="266">
                  <c:v>9.8000000000000007</c:v>
                </c:pt>
                <c:pt idx="267">
                  <c:v>10.6</c:v>
                </c:pt>
                <c:pt idx="268">
                  <c:v>10.7</c:v>
                </c:pt>
                <c:pt idx="269">
                  <c:v>10.6</c:v>
                </c:pt>
                <c:pt idx="270">
                  <c:v>10.8</c:v>
                </c:pt>
                <c:pt idx="271">
                  <c:v>10.8</c:v>
                </c:pt>
                <c:pt idx="272">
                  <c:v>10.5</c:v>
                </c:pt>
                <c:pt idx="273">
                  <c:v>10.4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10.6</c:v>
                </c:pt>
                <c:pt idx="278">
                  <c:v>10.8</c:v>
                </c:pt>
                <c:pt idx="279">
                  <c:v>11.1</c:v>
                </c:pt>
                <c:pt idx="280">
                  <c:v>11.3</c:v>
                </c:pt>
                <c:pt idx="281">
                  <c:v>11.3</c:v>
                </c:pt>
                <c:pt idx="282">
                  <c:v>11.7</c:v>
                </c:pt>
                <c:pt idx="283">
                  <c:v>12.1</c:v>
                </c:pt>
                <c:pt idx="284">
                  <c:v>12.4</c:v>
                </c:pt>
                <c:pt idx="285">
                  <c:v>12.7</c:v>
                </c:pt>
                <c:pt idx="286">
                  <c:v>12.7</c:v>
                </c:pt>
                <c:pt idx="287">
                  <c:v>12.7</c:v>
                </c:pt>
                <c:pt idx="288">
                  <c:v>12.6</c:v>
                </c:pt>
                <c:pt idx="289">
                  <c:v>3.2765963946214165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54-E14A-BD0E-1BD00FC13D22}"/>
            </c:ext>
          </c:extLst>
        </c:ser>
        <c:ser>
          <c:idx val="15"/>
          <c:order val="15"/>
          <c:tx>
            <c:strRef>
              <c:f>'Day View'!$S$2</c:f>
              <c:strCache>
                <c:ptCount val="1"/>
                <c:pt idx="0">
                  <c:v>Wed wk3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View'!$S$3:$S$292</c:f>
              <c:numCache>
                <c:formatCode>General</c:formatCode>
                <c:ptCount val="290"/>
                <c:pt idx="1">
                  <c:v>12.3</c:v>
                </c:pt>
                <c:pt idx="2">
                  <c:v>11.9</c:v>
                </c:pt>
                <c:pt idx="3">
                  <c:v>11.6</c:v>
                </c:pt>
                <c:pt idx="4">
                  <c:v>11.2</c:v>
                </c:pt>
                <c:pt idx="5">
                  <c:v>10.7</c:v>
                </c:pt>
                <c:pt idx="6">
                  <c:v>10.4</c:v>
                </c:pt>
                <c:pt idx="7">
                  <c:v>10.3</c:v>
                </c:pt>
                <c:pt idx="8">
                  <c:v>10.1</c:v>
                </c:pt>
                <c:pt idx="9">
                  <c:v>9.6999999999999993</c:v>
                </c:pt>
                <c:pt idx="10">
                  <c:v>9.4</c:v>
                </c:pt>
                <c:pt idx="11">
                  <c:v>8.9</c:v>
                </c:pt>
                <c:pt idx="12">
                  <c:v>8.6</c:v>
                </c:pt>
                <c:pt idx="13">
                  <c:v>8.4</c:v>
                </c:pt>
                <c:pt idx="14">
                  <c:v>8.1999999999999993</c:v>
                </c:pt>
                <c:pt idx="15">
                  <c:v>8</c:v>
                </c:pt>
                <c:pt idx="16">
                  <c:v>7.8</c:v>
                </c:pt>
                <c:pt idx="17">
                  <c:v>7.9</c:v>
                </c:pt>
                <c:pt idx="18">
                  <c:v>8.1999999999999993</c:v>
                </c:pt>
                <c:pt idx="19">
                  <c:v>8.1999999999999993</c:v>
                </c:pt>
                <c:pt idx="20">
                  <c:v>8.1999999999999993</c:v>
                </c:pt>
                <c:pt idx="21">
                  <c:v>8.1999999999999993</c:v>
                </c:pt>
                <c:pt idx="22">
                  <c:v>8.1999999999999993</c:v>
                </c:pt>
                <c:pt idx="23">
                  <c:v>7.8</c:v>
                </c:pt>
                <c:pt idx="24">
                  <c:v>7.2</c:v>
                </c:pt>
                <c:pt idx="25">
                  <c:v>6.8</c:v>
                </c:pt>
                <c:pt idx="26">
                  <c:v>6.7</c:v>
                </c:pt>
                <c:pt idx="27">
                  <c:v>6.7</c:v>
                </c:pt>
                <c:pt idx="28">
                  <c:v>6.6</c:v>
                </c:pt>
                <c:pt idx="29">
                  <c:v>6.5</c:v>
                </c:pt>
                <c:pt idx="30">
                  <c:v>6.5</c:v>
                </c:pt>
                <c:pt idx="31">
                  <c:v>6.5</c:v>
                </c:pt>
                <c:pt idx="32">
                  <c:v>6.5</c:v>
                </c:pt>
                <c:pt idx="33">
                  <c:v>6.5</c:v>
                </c:pt>
                <c:pt idx="34">
                  <c:v>6.6</c:v>
                </c:pt>
                <c:pt idx="35">
                  <c:v>6.7</c:v>
                </c:pt>
                <c:pt idx="36">
                  <c:v>6.7</c:v>
                </c:pt>
                <c:pt idx="37">
                  <c:v>6.6</c:v>
                </c:pt>
                <c:pt idx="38">
                  <c:v>6.2</c:v>
                </c:pt>
                <c:pt idx="39">
                  <c:v>6.3</c:v>
                </c:pt>
                <c:pt idx="40">
                  <c:v>6.9</c:v>
                </c:pt>
                <c:pt idx="41">
                  <c:v>7</c:v>
                </c:pt>
                <c:pt idx="42">
                  <c:v>7.1</c:v>
                </c:pt>
                <c:pt idx="43">
                  <c:v>7.4</c:v>
                </c:pt>
                <c:pt idx="44">
                  <c:v>7.4</c:v>
                </c:pt>
                <c:pt idx="45">
                  <c:v>7.2</c:v>
                </c:pt>
                <c:pt idx="46">
                  <c:v>7.2</c:v>
                </c:pt>
                <c:pt idx="47">
                  <c:v>7.2</c:v>
                </c:pt>
                <c:pt idx="48">
                  <c:v>7.2</c:v>
                </c:pt>
                <c:pt idx="49">
                  <c:v>7.7</c:v>
                </c:pt>
                <c:pt idx="50">
                  <c:v>7.7</c:v>
                </c:pt>
                <c:pt idx="51">
                  <c:v>7.6</c:v>
                </c:pt>
                <c:pt idx="52">
                  <c:v>7.5</c:v>
                </c:pt>
                <c:pt idx="53">
                  <c:v>7.3</c:v>
                </c:pt>
                <c:pt idx="54">
                  <c:v>7.2</c:v>
                </c:pt>
                <c:pt idx="55">
                  <c:v>7.2</c:v>
                </c:pt>
                <c:pt idx="56">
                  <c:v>6.3</c:v>
                </c:pt>
                <c:pt idx="57">
                  <c:v>5.7</c:v>
                </c:pt>
                <c:pt idx="58">
                  <c:v>5.6</c:v>
                </c:pt>
                <c:pt idx="59">
                  <c:v>5.8</c:v>
                </c:pt>
                <c:pt idx="60">
                  <c:v>6.2</c:v>
                </c:pt>
                <c:pt idx="61">
                  <c:v>6.4</c:v>
                </c:pt>
                <c:pt idx="62">
                  <c:v>6.6</c:v>
                </c:pt>
                <c:pt idx="63">
                  <c:v>6.6</c:v>
                </c:pt>
                <c:pt idx="64">
                  <c:v>6.4</c:v>
                </c:pt>
                <c:pt idx="65">
                  <c:v>6.3</c:v>
                </c:pt>
                <c:pt idx="66">
                  <c:v>6.3</c:v>
                </c:pt>
                <c:pt idx="67">
                  <c:v>6.1</c:v>
                </c:pt>
                <c:pt idx="68">
                  <c:v>5.7</c:v>
                </c:pt>
                <c:pt idx="69">
                  <c:v>5.2</c:v>
                </c:pt>
                <c:pt idx="70">
                  <c:v>5.2</c:v>
                </c:pt>
                <c:pt idx="71">
                  <c:v>5.2</c:v>
                </c:pt>
                <c:pt idx="72">
                  <c:v>5.5</c:v>
                </c:pt>
                <c:pt idx="73">
                  <c:v>5.9</c:v>
                </c:pt>
                <c:pt idx="74">
                  <c:v>5.8</c:v>
                </c:pt>
                <c:pt idx="75">
                  <c:v>5.8</c:v>
                </c:pt>
                <c:pt idx="76">
                  <c:v>5.8</c:v>
                </c:pt>
                <c:pt idx="77">
                  <c:v>5.7</c:v>
                </c:pt>
                <c:pt idx="78">
                  <c:v>5.6</c:v>
                </c:pt>
                <c:pt idx="79">
                  <c:v>5.5</c:v>
                </c:pt>
                <c:pt idx="80">
                  <c:v>5.4</c:v>
                </c:pt>
                <c:pt idx="81">
                  <c:v>5.6</c:v>
                </c:pt>
                <c:pt idx="82">
                  <c:v>5.7</c:v>
                </c:pt>
                <c:pt idx="83">
                  <c:v>5.7</c:v>
                </c:pt>
                <c:pt idx="84">
                  <c:v>5.8</c:v>
                </c:pt>
                <c:pt idx="85">
                  <c:v>5.9</c:v>
                </c:pt>
                <c:pt idx="86">
                  <c:v>6.1</c:v>
                </c:pt>
                <c:pt idx="87">
                  <c:v>6.4</c:v>
                </c:pt>
                <c:pt idx="88">
                  <c:v>6.6</c:v>
                </c:pt>
                <c:pt idx="89">
                  <c:v>6.8</c:v>
                </c:pt>
                <c:pt idx="90">
                  <c:v>7.1</c:v>
                </c:pt>
                <c:pt idx="91">
                  <c:v>7.2</c:v>
                </c:pt>
                <c:pt idx="92">
                  <c:v>7.1</c:v>
                </c:pt>
                <c:pt idx="93">
                  <c:v>7</c:v>
                </c:pt>
                <c:pt idx="94">
                  <c:v>7</c:v>
                </c:pt>
                <c:pt idx="95">
                  <c:v>7.1</c:v>
                </c:pt>
                <c:pt idx="96">
                  <c:v>7.2</c:v>
                </c:pt>
                <c:pt idx="97">
                  <c:v>7.1</c:v>
                </c:pt>
                <c:pt idx="98">
                  <c:v>7.4</c:v>
                </c:pt>
                <c:pt idx="99">
                  <c:v>7.9</c:v>
                </c:pt>
                <c:pt idx="100">
                  <c:v>8</c:v>
                </c:pt>
                <c:pt idx="101">
                  <c:v>8.4</c:v>
                </c:pt>
                <c:pt idx="102">
                  <c:v>9</c:v>
                </c:pt>
                <c:pt idx="103">
                  <c:v>9.5</c:v>
                </c:pt>
                <c:pt idx="104">
                  <c:v>10.1</c:v>
                </c:pt>
                <c:pt idx="105">
                  <c:v>10.5</c:v>
                </c:pt>
                <c:pt idx="106">
                  <c:v>10.8</c:v>
                </c:pt>
                <c:pt idx="107">
                  <c:v>10.7</c:v>
                </c:pt>
                <c:pt idx="108">
                  <c:v>10.5</c:v>
                </c:pt>
                <c:pt idx="109">
                  <c:v>10.3</c:v>
                </c:pt>
                <c:pt idx="110">
                  <c:v>10.199999999999999</c:v>
                </c:pt>
                <c:pt idx="111">
                  <c:v>10.199999999999999</c:v>
                </c:pt>
                <c:pt idx="112">
                  <c:v>9.9</c:v>
                </c:pt>
                <c:pt idx="113">
                  <c:v>9.6999999999999993</c:v>
                </c:pt>
                <c:pt idx="114">
                  <c:v>9.4</c:v>
                </c:pt>
                <c:pt idx="115">
                  <c:v>9.3000000000000007</c:v>
                </c:pt>
                <c:pt idx="116">
                  <c:v>9.1999999999999993</c:v>
                </c:pt>
                <c:pt idx="117">
                  <c:v>8.9</c:v>
                </c:pt>
                <c:pt idx="118">
                  <c:v>8.6999999999999993</c:v>
                </c:pt>
                <c:pt idx="119">
                  <c:v>8.6999999999999993</c:v>
                </c:pt>
                <c:pt idx="120">
                  <c:v>8.4</c:v>
                </c:pt>
                <c:pt idx="121">
                  <c:v>8.1999999999999993</c:v>
                </c:pt>
                <c:pt idx="122">
                  <c:v>8.1999999999999993</c:v>
                </c:pt>
                <c:pt idx="123">
                  <c:v>8.3000000000000007</c:v>
                </c:pt>
                <c:pt idx="124">
                  <c:v>7.8</c:v>
                </c:pt>
                <c:pt idx="125">
                  <c:v>7.8</c:v>
                </c:pt>
                <c:pt idx="126">
                  <c:v>8</c:v>
                </c:pt>
                <c:pt idx="127">
                  <c:v>7.8</c:v>
                </c:pt>
                <c:pt idx="128">
                  <c:v>7.7</c:v>
                </c:pt>
                <c:pt idx="129">
                  <c:v>7.6</c:v>
                </c:pt>
                <c:pt idx="130">
                  <c:v>7.2</c:v>
                </c:pt>
                <c:pt idx="131">
                  <c:v>7.2</c:v>
                </c:pt>
                <c:pt idx="132">
                  <c:v>7</c:v>
                </c:pt>
                <c:pt idx="133">
                  <c:v>6.9</c:v>
                </c:pt>
                <c:pt idx="134">
                  <c:v>6.8</c:v>
                </c:pt>
                <c:pt idx="135">
                  <c:v>6.7</c:v>
                </c:pt>
                <c:pt idx="136">
                  <c:v>6.6</c:v>
                </c:pt>
                <c:pt idx="137">
                  <c:v>6.5</c:v>
                </c:pt>
                <c:pt idx="138">
                  <c:v>6.3</c:v>
                </c:pt>
                <c:pt idx="139">
                  <c:v>6.4</c:v>
                </c:pt>
                <c:pt idx="140">
                  <c:v>6.2</c:v>
                </c:pt>
                <c:pt idx="141">
                  <c:v>6.1</c:v>
                </c:pt>
                <c:pt idx="142">
                  <c:v>6.1</c:v>
                </c:pt>
                <c:pt idx="143">
                  <c:v>5.9</c:v>
                </c:pt>
                <c:pt idx="144">
                  <c:v>5.7</c:v>
                </c:pt>
                <c:pt idx="145">
                  <c:v>5.7</c:v>
                </c:pt>
                <c:pt idx="146">
                  <c:v>5.8</c:v>
                </c:pt>
                <c:pt idx="147">
                  <c:v>5.7</c:v>
                </c:pt>
                <c:pt idx="148">
                  <c:v>5.5</c:v>
                </c:pt>
                <c:pt idx="149">
                  <c:v>4.7</c:v>
                </c:pt>
                <c:pt idx="150">
                  <c:v>4.5</c:v>
                </c:pt>
                <c:pt idx="151">
                  <c:v>3.9</c:v>
                </c:pt>
                <c:pt idx="152">
                  <c:v>4.0999999999999996</c:v>
                </c:pt>
                <c:pt idx="153">
                  <c:v>4.7</c:v>
                </c:pt>
                <c:pt idx="154">
                  <c:v>5</c:v>
                </c:pt>
                <c:pt idx="155">
                  <c:v>5.0999999999999996</c:v>
                </c:pt>
                <c:pt idx="156">
                  <c:v>5.3</c:v>
                </c:pt>
                <c:pt idx="157">
                  <c:v>5.3</c:v>
                </c:pt>
                <c:pt idx="158">
                  <c:v>5.3</c:v>
                </c:pt>
                <c:pt idx="159">
                  <c:v>5.4</c:v>
                </c:pt>
                <c:pt idx="160">
                  <c:v>5.9</c:v>
                </c:pt>
                <c:pt idx="161">
                  <c:v>6.3</c:v>
                </c:pt>
                <c:pt idx="162">
                  <c:v>6.4</c:v>
                </c:pt>
                <c:pt idx="163">
                  <c:v>6.6</c:v>
                </c:pt>
                <c:pt idx="164">
                  <c:v>6.8</c:v>
                </c:pt>
                <c:pt idx="165">
                  <c:v>7</c:v>
                </c:pt>
                <c:pt idx="166">
                  <c:v>7.1</c:v>
                </c:pt>
                <c:pt idx="167">
                  <c:v>7.3</c:v>
                </c:pt>
                <c:pt idx="168">
                  <c:v>7.3</c:v>
                </c:pt>
                <c:pt idx="169">
                  <c:v>7.3</c:v>
                </c:pt>
                <c:pt idx="170">
                  <c:v>7.2</c:v>
                </c:pt>
                <c:pt idx="171">
                  <c:v>7.2</c:v>
                </c:pt>
                <c:pt idx="172">
                  <c:v>7.2</c:v>
                </c:pt>
                <c:pt idx="173">
                  <c:v>7.2</c:v>
                </c:pt>
                <c:pt idx="174">
                  <c:v>7.3</c:v>
                </c:pt>
                <c:pt idx="175">
                  <c:v>7.4</c:v>
                </c:pt>
                <c:pt idx="176">
                  <c:v>7.6</c:v>
                </c:pt>
                <c:pt idx="177">
                  <c:v>7.6</c:v>
                </c:pt>
                <c:pt idx="178">
                  <c:v>7.5</c:v>
                </c:pt>
                <c:pt idx="179">
                  <c:v>7.6</c:v>
                </c:pt>
                <c:pt idx="180">
                  <c:v>7.6</c:v>
                </c:pt>
                <c:pt idx="181">
                  <c:v>7.4</c:v>
                </c:pt>
                <c:pt idx="182">
                  <c:v>7.6</c:v>
                </c:pt>
                <c:pt idx="183">
                  <c:v>7.8</c:v>
                </c:pt>
                <c:pt idx="184">
                  <c:v>8.1</c:v>
                </c:pt>
                <c:pt idx="185">
                  <c:v>8.1</c:v>
                </c:pt>
                <c:pt idx="186">
                  <c:v>7.4</c:v>
                </c:pt>
                <c:pt idx="187">
                  <c:v>7.4</c:v>
                </c:pt>
                <c:pt idx="188">
                  <c:v>7.6</c:v>
                </c:pt>
                <c:pt idx="189">
                  <c:v>7.3</c:v>
                </c:pt>
                <c:pt idx="190">
                  <c:v>7.2</c:v>
                </c:pt>
                <c:pt idx="191">
                  <c:v>7.3</c:v>
                </c:pt>
                <c:pt idx="192">
                  <c:v>7.4</c:v>
                </c:pt>
                <c:pt idx="193">
                  <c:v>7.3</c:v>
                </c:pt>
                <c:pt idx="194">
                  <c:v>7.1</c:v>
                </c:pt>
                <c:pt idx="195">
                  <c:v>7.3</c:v>
                </c:pt>
                <c:pt idx="196">
                  <c:v>7.3</c:v>
                </c:pt>
                <c:pt idx="197">
                  <c:v>6.9</c:v>
                </c:pt>
                <c:pt idx="198">
                  <c:v>6.7</c:v>
                </c:pt>
                <c:pt idx="199">
                  <c:v>6.7</c:v>
                </c:pt>
                <c:pt idx="200">
                  <c:v>6.7</c:v>
                </c:pt>
                <c:pt idx="201">
                  <c:v>6.8</c:v>
                </c:pt>
                <c:pt idx="202">
                  <c:v>6.9</c:v>
                </c:pt>
                <c:pt idx="203">
                  <c:v>7</c:v>
                </c:pt>
                <c:pt idx="204">
                  <c:v>6.9</c:v>
                </c:pt>
                <c:pt idx="205">
                  <c:v>6.9</c:v>
                </c:pt>
                <c:pt idx="206">
                  <c:v>6.8</c:v>
                </c:pt>
                <c:pt idx="207">
                  <c:v>6.4</c:v>
                </c:pt>
                <c:pt idx="208">
                  <c:v>6.3</c:v>
                </c:pt>
                <c:pt idx="209">
                  <c:v>6.6</c:v>
                </c:pt>
                <c:pt idx="210">
                  <c:v>6.8</c:v>
                </c:pt>
                <c:pt idx="211">
                  <c:v>6.7</c:v>
                </c:pt>
                <c:pt idx="212">
                  <c:v>6.4</c:v>
                </c:pt>
                <c:pt idx="213">
                  <c:v>6.3</c:v>
                </c:pt>
                <c:pt idx="214">
                  <c:v>6</c:v>
                </c:pt>
                <c:pt idx="215">
                  <c:v>5.9</c:v>
                </c:pt>
                <c:pt idx="216">
                  <c:v>5.8</c:v>
                </c:pt>
                <c:pt idx="217">
                  <c:v>5.8</c:v>
                </c:pt>
                <c:pt idx="218">
                  <c:v>5.7</c:v>
                </c:pt>
                <c:pt idx="219">
                  <c:v>5.6</c:v>
                </c:pt>
                <c:pt idx="220">
                  <c:v>5.4</c:v>
                </c:pt>
                <c:pt idx="221">
                  <c:v>5.5</c:v>
                </c:pt>
                <c:pt idx="222">
                  <c:v>5.9</c:v>
                </c:pt>
                <c:pt idx="223">
                  <c:v>6.3</c:v>
                </c:pt>
                <c:pt idx="224">
                  <c:v>6.7</c:v>
                </c:pt>
                <c:pt idx="225">
                  <c:v>6.9</c:v>
                </c:pt>
                <c:pt idx="226">
                  <c:v>7</c:v>
                </c:pt>
                <c:pt idx="227">
                  <c:v>7.2</c:v>
                </c:pt>
                <c:pt idx="228">
                  <c:v>7.3</c:v>
                </c:pt>
                <c:pt idx="229">
                  <c:v>7.1</c:v>
                </c:pt>
                <c:pt idx="230">
                  <c:v>7</c:v>
                </c:pt>
                <c:pt idx="231">
                  <c:v>7.1</c:v>
                </c:pt>
                <c:pt idx="232">
                  <c:v>7.3</c:v>
                </c:pt>
                <c:pt idx="233">
                  <c:v>7.6</c:v>
                </c:pt>
                <c:pt idx="234">
                  <c:v>7.3</c:v>
                </c:pt>
                <c:pt idx="235">
                  <c:v>7.2</c:v>
                </c:pt>
                <c:pt idx="236">
                  <c:v>7.1</c:v>
                </c:pt>
                <c:pt idx="237">
                  <c:v>7</c:v>
                </c:pt>
                <c:pt idx="238">
                  <c:v>6.9</c:v>
                </c:pt>
                <c:pt idx="239">
                  <c:v>6.7</c:v>
                </c:pt>
                <c:pt idx="240">
                  <c:v>6.7</c:v>
                </c:pt>
                <c:pt idx="241">
                  <c:v>6.8</c:v>
                </c:pt>
                <c:pt idx="242">
                  <c:v>7</c:v>
                </c:pt>
                <c:pt idx="243">
                  <c:v>7.2</c:v>
                </c:pt>
                <c:pt idx="244">
                  <c:v>7.3</c:v>
                </c:pt>
                <c:pt idx="245">
                  <c:v>7.3</c:v>
                </c:pt>
                <c:pt idx="246">
                  <c:v>7</c:v>
                </c:pt>
                <c:pt idx="247">
                  <c:v>7.1</c:v>
                </c:pt>
                <c:pt idx="248">
                  <c:v>7.3</c:v>
                </c:pt>
                <c:pt idx="249">
                  <c:v>7.4</c:v>
                </c:pt>
                <c:pt idx="250">
                  <c:v>7.6</c:v>
                </c:pt>
                <c:pt idx="251">
                  <c:v>8.1</c:v>
                </c:pt>
                <c:pt idx="252">
                  <c:v>8.3000000000000007</c:v>
                </c:pt>
                <c:pt idx="253">
                  <c:v>8.4</c:v>
                </c:pt>
                <c:pt idx="254">
                  <c:v>8.1999999999999993</c:v>
                </c:pt>
                <c:pt idx="255">
                  <c:v>8.6999999999999993</c:v>
                </c:pt>
                <c:pt idx="256">
                  <c:v>8.9</c:v>
                </c:pt>
                <c:pt idx="257">
                  <c:v>9.1999999999999993</c:v>
                </c:pt>
                <c:pt idx="258">
                  <c:v>9.4</c:v>
                </c:pt>
                <c:pt idx="259">
                  <c:v>9.9</c:v>
                </c:pt>
                <c:pt idx="260">
                  <c:v>10.3</c:v>
                </c:pt>
                <c:pt idx="261">
                  <c:v>11.3</c:v>
                </c:pt>
                <c:pt idx="262">
                  <c:v>11.8</c:v>
                </c:pt>
                <c:pt idx="263">
                  <c:v>12.2</c:v>
                </c:pt>
                <c:pt idx="264">
                  <c:v>12.3</c:v>
                </c:pt>
                <c:pt idx="265">
                  <c:v>12.7</c:v>
                </c:pt>
                <c:pt idx="266">
                  <c:v>12.9</c:v>
                </c:pt>
                <c:pt idx="267">
                  <c:v>13.1</c:v>
                </c:pt>
                <c:pt idx="268">
                  <c:v>13.4</c:v>
                </c:pt>
                <c:pt idx="269">
                  <c:v>13.7</c:v>
                </c:pt>
                <c:pt idx="270">
                  <c:v>13.7</c:v>
                </c:pt>
                <c:pt idx="271">
                  <c:v>13.8</c:v>
                </c:pt>
                <c:pt idx="272">
                  <c:v>13.3</c:v>
                </c:pt>
                <c:pt idx="273">
                  <c:v>12.6</c:v>
                </c:pt>
                <c:pt idx="274">
                  <c:v>11.9</c:v>
                </c:pt>
                <c:pt idx="275">
                  <c:v>11.6</c:v>
                </c:pt>
                <c:pt idx="276">
                  <c:v>11.2</c:v>
                </c:pt>
                <c:pt idx="277">
                  <c:v>10.9</c:v>
                </c:pt>
                <c:pt idx="278">
                  <c:v>10.6</c:v>
                </c:pt>
                <c:pt idx="279">
                  <c:v>10.3</c:v>
                </c:pt>
                <c:pt idx="280">
                  <c:v>9.9</c:v>
                </c:pt>
                <c:pt idx="281">
                  <c:v>9.6999999999999993</c:v>
                </c:pt>
                <c:pt idx="282">
                  <c:v>9.4</c:v>
                </c:pt>
                <c:pt idx="283">
                  <c:v>9.1999999999999993</c:v>
                </c:pt>
                <c:pt idx="284">
                  <c:v>8.9</c:v>
                </c:pt>
                <c:pt idx="285">
                  <c:v>8.9</c:v>
                </c:pt>
                <c:pt idx="286">
                  <c:v>9.1999999999999993</c:v>
                </c:pt>
                <c:pt idx="287">
                  <c:v>9.3000000000000007</c:v>
                </c:pt>
                <c:pt idx="288">
                  <c:v>9</c:v>
                </c:pt>
                <c:pt idx="289">
                  <c:v>1.8739967957589934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254-E14A-BD0E-1BD00FC13D22}"/>
            </c:ext>
          </c:extLst>
        </c:ser>
        <c:ser>
          <c:idx val="16"/>
          <c:order val="16"/>
          <c:tx>
            <c:strRef>
              <c:f>'Day View'!$T$2</c:f>
              <c:strCache>
                <c:ptCount val="1"/>
                <c:pt idx="0">
                  <c:v>Thurs wk3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View'!$T$3:$T$292</c:f>
              <c:numCache>
                <c:formatCode>General</c:formatCode>
                <c:ptCount val="290"/>
                <c:pt idx="1">
                  <c:v>8.6999999999999993</c:v>
                </c:pt>
                <c:pt idx="2">
                  <c:v>8.4</c:v>
                </c:pt>
                <c:pt idx="3">
                  <c:v>8.3000000000000007</c:v>
                </c:pt>
                <c:pt idx="4">
                  <c:v>8.1</c:v>
                </c:pt>
                <c:pt idx="5">
                  <c:v>8</c:v>
                </c:pt>
                <c:pt idx="6">
                  <c:v>7.9</c:v>
                </c:pt>
                <c:pt idx="7">
                  <c:v>7.8</c:v>
                </c:pt>
                <c:pt idx="8">
                  <c:v>7.7</c:v>
                </c:pt>
                <c:pt idx="9">
                  <c:v>7.6</c:v>
                </c:pt>
                <c:pt idx="10">
                  <c:v>7.5</c:v>
                </c:pt>
                <c:pt idx="11">
                  <c:v>7.8</c:v>
                </c:pt>
                <c:pt idx="12">
                  <c:v>7.9</c:v>
                </c:pt>
                <c:pt idx="13">
                  <c:v>7.8</c:v>
                </c:pt>
                <c:pt idx="14">
                  <c:v>7.6</c:v>
                </c:pt>
                <c:pt idx="15">
                  <c:v>7.4</c:v>
                </c:pt>
                <c:pt idx="16">
                  <c:v>7.3</c:v>
                </c:pt>
                <c:pt idx="17">
                  <c:v>7.3</c:v>
                </c:pt>
                <c:pt idx="18">
                  <c:v>7.3</c:v>
                </c:pt>
                <c:pt idx="19">
                  <c:v>7.1</c:v>
                </c:pt>
                <c:pt idx="20">
                  <c:v>6.9</c:v>
                </c:pt>
                <c:pt idx="21">
                  <c:v>6.8</c:v>
                </c:pt>
                <c:pt idx="22">
                  <c:v>6.6</c:v>
                </c:pt>
                <c:pt idx="23">
                  <c:v>6.5</c:v>
                </c:pt>
                <c:pt idx="24">
                  <c:v>6.4</c:v>
                </c:pt>
                <c:pt idx="25">
                  <c:v>6.2</c:v>
                </c:pt>
                <c:pt idx="26">
                  <c:v>6.1</c:v>
                </c:pt>
                <c:pt idx="27">
                  <c:v>6</c:v>
                </c:pt>
                <c:pt idx="28">
                  <c:v>5.9</c:v>
                </c:pt>
                <c:pt idx="29">
                  <c:v>5.8</c:v>
                </c:pt>
                <c:pt idx="30">
                  <c:v>5.8</c:v>
                </c:pt>
                <c:pt idx="31">
                  <c:v>5.7</c:v>
                </c:pt>
                <c:pt idx="32">
                  <c:v>5.6</c:v>
                </c:pt>
                <c:pt idx="33">
                  <c:v>5.5</c:v>
                </c:pt>
                <c:pt idx="34">
                  <c:v>5.6</c:v>
                </c:pt>
                <c:pt idx="35">
                  <c:v>5.5</c:v>
                </c:pt>
                <c:pt idx="36">
                  <c:v>5.2</c:v>
                </c:pt>
                <c:pt idx="37">
                  <c:v>4.9000000000000004</c:v>
                </c:pt>
                <c:pt idx="38">
                  <c:v>4.8</c:v>
                </c:pt>
                <c:pt idx="39">
                  <c:v>4.7</c:v>
                </c:pt>
                <c:pt idx="40">
                  <c:v>4.8</c:v>
                </c:pt>
                <c:pt idx="41">
                  <c:v>4.7</c:v>
                </c:pt>
                <c:pt idx="42">
                  <c:v>4.5999999999999996</c:v>
                </c:pt>
                <c:pt idx="43">
                  <c:v>4.7</c:v>
                </c:pt>
                <c:pt idx="44">
                  <c:v>4.9000000000000004</c:v>
                </c:pt>
                <c:pt idx="45">
                  <c:v>4.9000000000000004</c:v>
                </c:pt>
                <c:pt idx="46">
                  <c:v>4.9000000000000004</c:v>
                </c:pt>
                <c:pt idx="47">
                  <c:v>4.8</c:v>
                </c:pt>
                <c:pt idx="48">
                  <c:v>4.7</c:v>
                </c:pt>
                <c:pt idx="49">
                  <c:v>4.7</c:v>
                </c:pt>
                <c:pt idx="50">
                  <c:v>4.8</c:v>
                </c:pt>
                <c:pt idx="51">
                  <c:v>5.0999999999999996</c:v>
                </c:pt>
                <c:pt idx="52">
                  <c:v>5.3</c:v>
                </c:pt>
                <c:pt idx="53">
                  <c:v>5.3</c:v>
                </c:pt>
                <c:pt idx="54">
                  <c:v>5.3</c:v>
                </c:pt>
                <c:pt idx="55">
                  <c:v>5.3</c:v>
                </c:pt>
                <c:pt idx="56">
                  <c:v>5.2</c:v>
                </c:pt>
                <c:pt idx="57">
                  <c:v>5.2</c:v>
                </c:pt>
                <c:pt idx="58">
                  <c:v>5.0999999999999996</c:v>
                </c:pt>
                <c:pt idx="59">
                  <c:v>5.2</c:v>
                </c:pt>
                <c:pt idx="60">
                  <c:v>5.0999999999999996</c:v>
                </c:pt>
                <c:pt idx="61">
                  <c:v>5.3</c:v>
                </c:pt>
                <c:pt idx="62">
                  <c:v>5.2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4.9000000000000004</c:v>
                </c:pt>
                <c:pt idx="66">
                  <c:v>5</c:v>
                </c:pt>
                <c:pt idx="67">
                  <c:v>4.9000000000000004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4.8</c:v>
                </c:pt>
                <c:pt idx="71">
                  <c:v>4.9000000000000004</c:v>
                </c:pt>
                <c:pt idx="72">
                  <c:v>4.9000000000000004</c:v>
                </c:pt>
                <c:pt idx="73">
                  <c:v>4.9000000000000004</c:v>
                </c:pt>
                <c:pt idx="74">
                  <c:v>5</c:v>
                </c:pt>
                <c:pt idx="75">
                  <c:v>5.0999999999999996</c:v>
                </c:pt>
                <c:pt idx="76">
                  <c:v>5</c:v>
                </c:pt>
                <c:pt idx="77">
                  <c:v>4.9000000000000004</c:v>
                </c:pt>
                <c:pt idx="78">
                  <c:v>5.3</c:v>
                </c:pt>
                <c:pt idx="79">
                  <c:v>5.7</c:v>
                </c:pt>
                <c:pt idx="80">
                  <c:v>5.9</c:v>
                </c:pt>
                <c:pt idx="81">
                  <c:v>6.2</c:v>
                </c:pt>
                <c:pt idx="82">
                  <c:v>6.3</c:v>
                </c:pt>
                <c:pt idx="83">
                  <c:v>6.2</c:v>
                </c:pt>
                <c:pt idx="84">
                  <c:v>6.3</c:v>
                </c:pt>
                <c:pt idx="85">
                  <c:v>6.6</c:v>
                </c:pt>
                <c:pt idx="86">
                  <c:v>6.7</c:v>
                </c:pt>
                <c:pt idx="87">
                  <c:v>6.8</c:v>
                </c:pt>
                <c:pt idx="88">
                  <c:v>7.1</c:v>
                </c:pt>
                <c:pt idx="89">
                  <c:v>7.3</c:v>
                </c:pt>
                <c:pt idx="90">
                  <c:v>7.4</c:v>
                </c:pt>
                <c:pt idx="91">
                  <c:v>7.7</c:v>
                </c:pt>
                <c:pt idx="92">
                  <c:v>7.9</c:v>
                </c:pt>
                <c:pt idx="93">
                  <c:v>7.9</c:v>
                </c:pt>
                <c:pt idx="94">
                  <c:v>8.1</c:v>
                </c:pt>
                <c:pt idx="95">
                  <c:v>7.8</c:v>
                </c:pt>
                <c:pt idx="96">
                  <c:v>8</c:v>
                </c:pt>
                <c:pt idx="97">
                  <c:v>8.4</c:v>
                </c:pt>
                <c:pt idx="98">
                  <c:v>9.4</c:v>
                </c:pt>
                <c:pt idx="99">
                  <c:v>9.9</c:v>
                </c:pt>
                <c:pt idx="100">
                  <c:v>10.199999999999999</c:v>
                </c:pt>
                <c:pt idx="101">
                  <c:v>10.6</c:v>
                </c:pt>
                <c:pt idx="102">
                  <c:v>11.2</c:v>
                </c:pt>
                <c:pt idx="103">
                  <c:v>12.1</c:v>
                </c:pt>
                <c:pt idx="104">
                  <c:v>12.4</c:v>
                </c:pt>
                <c:pt idx="105">
                  <c:v>12.7</c:v>
                </c:pt>
                <c:pt idx="106">
                  <c:v>12.9</c:v>
                </c:pt>
                <c:pt idx="107">
                  <c:v>13.2</c:v>
                </c:pt>
                <c:pt idx="108">
                  <c:v>13.2</c:v>
                </c:pt>
                <c:pt idx="109">
                  <c:v>13.4</c:v>
                </c:pt>
                <c:pt idx="110">
                  <c:v>13.5</c:v>
                </c:pt>
                <c:pt idx="111">
                  <c:v>13.3</c:v>
                </c:pt>
                <c:pt idx="112">
                  <c:v>12.6</c:v>
                </c:pt>
                <c:pt idx="113">
                  <c:v>12.1</c:v>
                </c:pt>
                <c:pt idx="114">
                  <c:v>11.7</c:v>
                </c:pt>
                <c:pt idx="115">
                  <c:v>11.6</c:v>
                </c:pt>
                <c:pt idx="116">
                  <c:v>11.2</c:v>
                </c:pt>
                <c:pt idx="117">
                  <c:v>10.9</c:v>
                </c:pt>
                <c:pt idx="118">
                  <c:v>10.8</c:v>
                </c:pt>
                <c:pt idx="119">
                  <c:v>10.9</c:v>
                </c:pt>
                <c:pt idx="120">
                  <c:v>10.9</c:v>
                </c:pt>
                <c:pt idx="121">
                  <c:v>10.6</c:v>
                </c:pt>
                <c:pt idx="122">
                  <c:v>10.6</c:v>
                </c:pt>
                <c:pt idx="123">
                  <c:v>10.7</c:v>
                </c:pt>
                <c:pt idx="124">
                  <c:v>10.3</c:v>
                </c:pt>
                <c:pt idx="125">
                  <c:v>9.9</c:v>
                </c:pt>
                <c:pt idx="126">
                  <c:v>9.8000000000000007</c:v>
                </c:pt>
                <c:pt idx="127">
                  <c:v>9.6</c:v>
                </c:pt>
                <c:pt idx="128">
                  <c:v>9.5</c:v>
                </c:pt>
                <c:pt idx="129">
                  <c:v>9.3000000000000007</c:v>
                </c:pt>
                <c:pt idx="130">
                  <c:v>8.9</c:v>
                </c:pt>
                <c:pt idx="131">
                  <c:v>9</c:v>
                </c:pt>
                <c:pt idx="132">
                  <c:v>9.1</c:v>
                </c:pt>
                <c:pt idx="133">
                  <c:v>8.6999999999999993</c:v>
                </c:pt>
                <c:pt idx="134">
                  <c:v>8.3000000000000007</c:v>
                </c:pt>
                <c:pt idx="135">
                  <c:v>7.8</c:v>
                </c:pt>
                <c:pt idx="136">
                  <c:v>7.6</c:v>
                </c:pt>
                <c:pt idx="137">
                  <c:v>7.6</c:v>
                </c:pt>
                <c:pt idx="138">
                  <c:v>7.7</c:v>
                </c:pt>
                <c:pt idx="139">
                  <c:v>7.6</c:v>
                </c:pt>
                <c:pt idx="140">
                  <c:v>7.6</c:v>
                </c:pt>
                <c:pt idx="141">
                  <c:v>7.4</c:v>
                </c:pt>
                <c:pt idx="142">
                  <c:v>7.2</c:v>
                </c:pt>
                <c:pt idx="143">
                  <c:v>7.3</c:v>
                </c:pt>
                <c:pt idx="144">
                  <c:v>7.2</c:v>
                </c:pt>
                <c:pt idx="145">
                  <c:v>7.1</c:v>
                </c:pt>
                <c:pt idx="146">
                  <c:v>7.1</c:v>
                </c:pt>
                <c:pt idx="147">
                  <c:v>7.1</c:v>
                </c:pt>
                <c:pt idx="148">
                  <c:v>7.2</c:v>
                </c:pt>
                <c:pt idx="149">
                  <c:v>7.5</c:v>
                </c:pt>
                <c:pt idx="150">
                  <c:v>7.7</c:v>
                </c:pt>
                <c:pt idx="151">
                  <c:v>7.9</c:v>
                </c:pt>
                <c:pt idx="152">
                  <c:v>7.9</c:v>
                </c:pt>
                <c:pt idx="153">
                  <c:v>8.1999999999999993</c:v>
                </c:pt>
                <c:pt idx="154">
                  <c:v>8.6999999999999993</c:v>
                </c:pt>
                <c:pt idx="155">
                  <c:v>8.9</c:v>
                </c:pt>
                <c:pt idx="156">
                  <c:v>9.1999999999999993</c:v>
                </c:pt>
                <c:pt idx="157">
                  <c:v>9.8000000000000007</c:v>
                </c:pt>
                <c:pt idx="158">
                  <c:v>10.4</c:v>
                </c:pt>
                <c:pt idx="159">
                  <c:v>10.7</c:v>
                </c:pt>
                <c:pt idx="160">
                  <c:v>10.8</c:v>
                </c:pt>
                <c:pt idx="161">
                  <c:v>11.1</c:v>
                </c:pt>
                <c:pt idx="162">
                  <c:v>11.1</c:v>
                </c:pt>
                <c:pt idx="163">
                  <c:v>11.1</c:v>
                </c:pt>
                <c:pt idx="164">
                  <c:v>11.1</c:v>
                </c:pt>
                <c:pt idx="165">
                  <c:v>11.3</c:v>
                </c:pt>
                <c:pt idx="166">
                  <c:v>11.8</c:v>
                </c:pt>
                <c:pt idx="167">
                  <c:v>12.2</c:v>
                </c:pt>
                <c:pt idx="168">
                  <c:v>12.2</c:v>
                </c:pt>
                <c:pt idx="169">
                  <c:v>12.5</c:v>
                </c:pt>
                <c:pt idx="170">
                  <c:v>12.7</c:v>
                </c:pt>
                <c:pt idx="171">
                  <c:v>12.8</c:v>
                </c:pt>
                <c:pt idx="172">
                  <c:v>13.1</c:v>
                </c:pt>
                <c:pt idx="173">
                  <c:v>13.4</c:v>
                </c:pt>
                <c:pt idx="174">
                  <c:v>13.4</c:v>
                </c:pt>
                <c:pt idx="175">
                  <c:v>13.8</c:v>
                </c:pt>
                <c:pt idx="176">
                  <c:v>13.9</c:v>
                </c:pt>
                <c:pt idx="177">
                  <c:v>14.1</c:v>
                </c:pt>
                <c:pt idx="178">
                  <c:v>14.4</c:v>
                </c:pt>
                <c:pt idx="179">
                  <c:v>15.1</c:v>
                </c:pt>
                <c:pt idx="180">
                  <c:v>15.4</c:v>
                </c:pt>
                <c:pt idx="181">
                  <c:v>15.6</c:v>
                </c:pt>
                <c:pt idx="182">
                  <c:v>15.7</c:v>
                </c:pt>
                <c:pt idx="183">
                  <c:v>15.6</c:v>
                </c:pt>
                <c:pt idx="184">
                  <c:v>15.7</c:v>
                </c:pt>
                <c:pt idx="185">
                  <c:v>15.7</c:v>
                </c:pt>
                <c:pt idx="186">
                  <c:v>15.7</c:v>
                </c:pt>
                <c:pt idx="187">
                  <c:v>15.3</c:v>
                </c:pt>
                <c:pt idx="188">
                  <c:v>14.9</c:v>
                </c:pt>
                <c:pt idx="189">
                  <c:v>14.9</c:v>
                </c:pt>
                <c:pt idx="190">
                  <c:v>14.7</c:v>
                </c:pt>
                <c:pt idx="191">
                  <c:v>14.6</c:v>
                </c:pt>
                <c:pt idx="192">
                  <c:v>14.4</c:v>
                </c:pt>
                <c:pt idx="193">
                  <c:v>14.3</c:v>
                </c:pt>
                <c:pt idx="194">
                  <c:v>14.3</c:v>
                </c:pt>
                <c:pt idx="195">
                  <c:v>14.1</c:v>
                </c:pt>
                <c:pt idx="196">
                  <c:v>14.1</c:v>
                </c:pt>
                <c:pt idx="197">
                  <c:v>14</c:v>
                </c:pt>
                <c:pt idx="198">
                  <c:v>13.8</c:v>
                </c:pt>
                <c:pt idx="199">
                  <c:v>13.3</c:v>
                </c:pt>
                <c:pt idx="200">
                  <c:v>12.9</c:v>
                </c:pt>
                <c:pt idx="201">
                  <c:v>12.8</c:v>
                </c:pt>
                <c:pt idx="202">
                  <c:v>12.6</c:v>
                </c:pt>
                <c:pt idx="203">
                  <c:v>12.7</c:v>
                </c:pt>
                <c:pt idx="204">
                  <c:v>13.1</c:v>
                </c:pt>
                <c:pt idx="205">
                  <c:v>13.1</c:v>
                </c:pt>
                <c:pt idx="206">
                  <c:v>12.8</c:v>
                </c:pt>
                <c:pt idx="207">
                  <c:v>12.6</c:v>
                </c:pt>
                <c:pt idx="208">
                  <c:v>12.1</c:v>
                </c:pt>
                <c:pt idx="209">
                  <c:v>11.4</c:v>
                </c:pt>
                <c:pt idx="210">
                  <c:v>11.3</c:v>
                </c:pt>
                <c:pt idx="211">
                  <c:v>11.8</c:v>
                </c:pt>
                <c:pt idx="212">
                  <c:v>11.7</c:v>
                </c:pt>
                <c:pt idx="213">
                  <c:v>11.6</c:v>
                </c:pt>
                <c:pt idx="214">
                  <c:v>11.7</c:v>
                </c:pt>
                <c:pt idx="215">
                  <c:v>11.9</c:v>
                </c:pt>
                <c:pt idx="216">
                  <c:v>12.4</c:v>
                </c:pt>
                <c:pt idx="217">
                  <c:v>12.8</c:v>
                </c:pt>
                <c:pt idx="218">
                  <c:v>12.8</c:v>
                </c:pt>
                <c:pt idx="219">
                  <c:v>12.7</c:v>
                </c:pt>
                <c:pt idx="220">
                  <c:v>12.6</c:v>
                </c:pt>
                <c:pt idx="221">
                  <c:v>12.4</c:v>
                </c:pt>
                <c:pt idx="222">
                  <c:v>12.2</c:v>
                </c:pt>
                <c:pt idx="223">
                  <c:v>11.7</c:v>
                </c:pt>
                <c:pt idx="224">
                  <c:v>11</c:v>
                </c:pt>
                <c:pt idx="225">
                  <c:v>10.199999999999999</c:v>
                </c:pt>
                <c:pt idx="226">
                  <c:v>9.5</c:v>
                </c:pt>
                <c:pt idx="227">
                  <c:v>9.6</c:v>
                </c:pt>
                <c:pt idx="228">
                  <c:v>9.6</c:v>
                </c:pt>
                <c:pt idx="229">
                  <c:v>9.3000000000000007</c:v>
                </c:pt>
                <c:pt idx="230">
                  <c:v>8.9</c:v>
                </c:pt>
                <c:pt idx="231">
                  <c:v>8.3000000000000007</c:v>
                </c:pt>
                <c:pt idx="232">
                  <c:v>7.8</c:v>
                </c:pt>
                <c:pt idx="233">
                  <c:v>7.4</c:v>
                </c:pt>
                <c:pt idx="234">
                  <c:v>6.9</c:v>
                </c:pt>
                <c:pt idx="235">
                  <c:v>6.6</c:v>
                </c:pt>
                <c:pt idx="236">
                  <c:v>6.3</c:v>
                </c:pt>
                <c:pt idx="237">
                  <c:v>5.6</c:v>
                </c:pt>
                <c:pt idx="238">
                  <c:v>5.8</c:v>
                </c:pt>
                <c:pt idx="239">
                  <c:v>5.8</c:v>
                </c:pt>
                <c:pt idx="240">
                  <c:v>5.5</c:v>
                </c:pt>
                <c:pt idx="241">
                  <c:v>5.6</c:v>
                </c:pt>
                <c:pt idx="242">
                  <c:v>5.7</c:v>
                </c:pt>
                <c:pt idx="243">
                  <c:v>5.9</c:v>
                </c:pt>
                <c:pt idx="244">
                  <c:v>6.3</c:v>
                </c:pt>
                <c:pt idx="245">
                  <c:v>6.7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7.3</c:v>
                </c:pt>
                <c:pt idx="250">
                  <c:v>7.8</c:v>
                </c:pt>
                <c:pt idx="251">
                  <c:v>8.1999999999999993</c:v>
                </c:pt>
                <c:pt idx="252">
                  <c:v>8.6</c:v>
                </c:pt>
                <c:pt idx="253">
                  <c:v>8.8000000000000007</c:v>
                </c:pt>
                <c:pt idx="254">
                  <c:v>8.8000000000000007</c:v>
                </c:pt>
                <c:pt idx="255">
                  <c:v>9.1</c:v>
                </c:pt>
                <c:pt idx="256">
                  <c:v>9.1999999999999993</c:v>
                </c:pt>
                <c:pt idx="257">
                  <c:v>9.6999999999999993</c:v>
                </c:pt>
                <c:pt idx="258">
                  <c:v>9.4</c:v>
                </c:pt>
                <c:pt idx="259">
                  <c:v>9.6</c:v>
                </c:pt>
                <c:pt idx="260">
                  <c:v>9.9</c:v>
                </c:pt>
                <c:pt idx="261">
                  <c:v>9.9</c:v>
                </c:pt>
                <c:pt idx="262">
                  <c:v>10.1</c:v>
                </c:pt>
                <c:pt idx="263">
                  <c:v>10.1</c:v>
                </c:pt>
                <c:pt idx="264">
                  <c:v>9.8000000000000007</c:v>
                </c:pt>
                <c:pt idx="265">
                  <c:v>9.1999999999999993</c:v>
                </c:pt>
                <c:pt idx="266">
                  <c:v>8.6</c:v>
                </c:pt>
                <c:pt idx="267">
                  <c:v>8.1</c:v>
                </c:pt>
                <c:pt idx="268">
                  <c:v>7.7</c:v>
                </c:pt>
                <c:pt idx="269">
                  <c:v>7.4</c:v>
                </c:pt>
                <c:pt idx="270">
                  <c:v>7.1</c:v>
                </c:pt>
                <c:pt idx="271">
                  <c:v>6.7</c:v>
                </c:pt>
                <c:pt idx="272">
                  <c:v>6.6</c:v>
                </c:pt>
                <c:pt idx="273">
                  <c:v>6.6</c:v>
                </c:pt>
                <c:pt idx="274">
                  <c:v>6.7</c:v>
                </c:pt>
                <c:pt idx="275">
                  <c:v>6.7</c:v>
                </c:pt>
                <c:pt idx="276">
                  <c:v>6.6</c:v>
                </c:pt>
                <c:pt idx="277">
                  <c:v>6.6</c:v>
                </c:pt>
                <c:pt idx="278">
                  <c:v>6.5</c:v>
                </c:pt>
                <c:pt idx="279">
                  <c:v>6.3</c:v>
                </c:pt>
                <c:pt idx="280">
                  <c:v>5.9</c:v>
                </c:pt>
                <c:pt idx="281">
                  <c:v>5.6</c:v>
                </c:pt>
                <c:pt idx="282">
                  <c:v>5.3</c:v>
                </c:pt>
                <c:pt idx="283">
                  <c:v>5.2</c:v>
                </c:pt>
                <c:pt idx="284">
                  <c:v>5.0999999999999996</c:v>
                </c:pt>
                <c:pt idx="285">
                  <c:v>5.3</c:v>
                </c:pt>
                <c:pt idx="286">
                  <c:v>5.2</c:v>
                </c:pt>
                <c:pt idx="287">
                  <c:v>4.9000000000000004</c:v>
                </c:pt>
                <c:pt idx="288">
                  <c:v>4.5999999999999996</c:v>
                </c:pt>
                <c:pt idx="289">
                  <c:v>3.1187641615663169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254-E14A-BD0E-1BD00FC13D22}"/>
            </c:ext>
          </c:extLst>
        </c:ser>
        <c:ser>
          <c:idx val="17"/>
          <c:order val="17"/>
          <c:tx>
            <c:strRef>
              <c:f>'Day View'!$U$2</c:f>
              <c:strCache>
                <c:ptCount val="1"/>
                <c:pt idx="0">
                  <c:v>Fri wk3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View'!$U$3:$U$292</c:f>
              <c:numCache>
                <c:formatCode>General</c:formatCode>
                <c:ptCount val="290"/>
                <c:pt idx="1">
                  <c:v>4.5999999999999996</c:v>
                </c:pt>
                <c:pt idx="2">
                  <c:v>4.7</c:v>
                </c:pt>
                <c:pt idx="3">
                  <c:v>4.5999999999999996</c:v>
                </c:pt>
                <c:pt idx="4">
                  <c:v>4.4000000000000004</c:v>
                </c:pt>
                <c:pt idx="5">
                  <c:v>4.3</c:v>
                </c:pt>
                <c:pt idx="6">
                  <c:v>4.2</c:v>
                </c:pt>
                <c:pt idx="7">
                  <c:v>4.0999999999999996</c:v>
                </c:pt>
                <c:pt idx="8">
                  <c:v>4</c:v>
                </c:pt>
                <c:pt idx="9">
                  <c:v>3.9</c:v>
                </c:pt>
                <c:pt idx="10">
                  <c:v>3.8</c:v>
                </c:pt>
                <c:pt idx="11">
                  <c:v>4.0999999999999996</c:v>
                </c:pt>
                <c:pt idx="12">
                  <c:v>4.5</c:v>
                </c:pt>
                <c:pt idx="13">
                  <c:v>4.5999999999999996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4.4000000000000004</c:v>
                </c:pt>
                <c:pt idx="18">
                  <c:v>4.2</c:v>
                </c:pt>
                <c:pt idx="19">
                  <c:v>4</c:v>
                </c:pt>
                <c:pt idx="20">
                  <c:v>3.9</c:v>
                </c:pt>
                <c:pt idx="21">
                  <c:v>3.8</c:v>
                </c:pt>
                <c:pt idx="22">
                  <c:v>3.8</c:v>
                </c:pt>
                <c:pt idx="23">
                  <c:v>3.7</c:v>
                </c:pt>
                <c:pt idx="24">
                  <c:v>3.7</c:v>
                </c:pt>
                <c:pt idx="25">
                  <c:v>3.6</c:v>
                </c:pt>
                <c:pt idx="26">
                  <c:v>3.4</c:v>
                </c:pt>
                <c:pt idx="27">
                  <c:v>3.3</c:v>
                </c:pt>
                <c:pt idx="28">
                  <c:v>3.2</c:v>
                </c:pt>
                <c:pt idx="29">
                  <c:v>3.2</c:v>
                </c:pt>
                <c:pt idx="30">
                  <c:v>3.1</c:v>
                </c:pt>
                <c:pt idx="31">
                  <c:v>2.9</c:v>
                </c:pt>
                <c:pt idx="32">
                  <c:v>2.8</c:v>
                </c:pt>
                <c:pt idx="33">
                  <c:v>2.7</c:v>
                </c:pt>
                <c:pt idx="34">
                  <c:v>2.7</c:v>
                </c:pt>
                <c:pt idx="35">
                  <c:v>2.9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2.9</c:v>
                </c:pt>
                <c:pt idx="40">
                  <c:v>2.7</c:v>
                </c:pt>
                <c:pt idx="41">
                  <c:v>2.7</c:v>
                </c:pt>
                <c:pt idx="42">
                  <c:v>2.7</c:v>
                </c:pt>
                <c:pt idx="43">
                  <c:v>2.8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3</c:v>
                </c:pt>
                <c:pt idx="48">
                  <c:v>3.1</c:v>
                </c:pt>
                <c:pt idx="49">
                  <c:v>3.2</c:v>
                </c:pt>
                <c:pt idx="50">
                  <c:v>3.7</c:v>
                </c:pt>
                <c:pt idx="51">
                  <c:v>4.2</c:v>
                </c:pt>
                <c:pt idx="52">
                  <c:v>4.4000000000000004</c:v>
                </c:pt>
                <c:pt idx="53">
                  <c:v>4.8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4.7</c:v>
                </c:pt>
                <c:pt idx="57">
                  <c:v>4.9000000000000004</c:v>
                </c:pt>
                <c:pt idx="58">
                  <c:v>5.0999999999999996</c:v>
                </c:pt>
                <c:pt idx="59">
                  <c:v>5.0999999999999996</c:v>
                </c:pt>
                <c:pt idx="60">
                  <c:v>4.9000000000000004</c:v>
                </c:pt>
                <c:pt idx="61">
                  <c:v>4.8</c:v>
                </c:pt>
                <c:pt idx="62">
                  <c:v>4.8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4.9000000000000004</c:v>
                </c:pt>
                <c:pt idx="66">
                  <c:v>4.9000000000000004</c:v>
                </c:pt>
                <c:pt idx="67">
                  <c:v>4.9000000000000004</c:v>
                </c:pt>
                <c:pt idx="68">
                  <c:v>4.9000000000000004</c:v>
                </c:pt>
                <c:pt idx="69">
                  <c:v>5.0999999999999996</c:v>
                </c:pt>
                <c:pt idx="70">
                  <c:v>5.3</c:v>
                </c:pt>
                <c:pt idx="71">
                  <c:v>5.3</c:v>
                </c:pt>
                <c:pt idx="72">
                  <c:v>5.2</c:v>
                </c:pt>
                <c:pt idx="73">
                  <c:v>5.2</c:v>
                </c:pt>
                <c:pt idx="74">
                  <c:v>5.6</c:v>
                </c:pt>
                <c:pt idx="75">
                  <c:v>5.6</c:v>
                </c:pt>
                <c:pt idx="76">
                  <c:v>5.4</c:v>
                </c:pt>
                <c:pt idx="77">
                  <c:v>5.3</c:v>
                </c:pt>
                <c:pt idx="78">
                  <c:v>5.4</c:v>
                </c:pt>
                <c:pt idx="79">
                  <c:v>5.4</c:v>
                </c:pt>
                <c:pt idx="80">
                  <c:v>5.4</c:v>
                </c:pt>
                <c:pt idx="81">
                  <c:v>5.4</c:v>
                </c:pt>
                <c:pt idx="82">
                  <c:v>5.4</c:v>
                </c:pt>
                <c:pt idx="83">
                  <c:v>5.6</c:v>
                </c:pt>
                <c:pt idx="84">
                  <c:v>5.6</c:v>
                </c:pt>
                <c:pt idx="85">
                  <c:v>5.8</c:v>
                </c:pt>
                <c:pt idx="86">
                  <c:v>6.2</c:v>
                </c:pt>
                <c:pt idx="87">
                  <c:v>6.5</c:v>
                </c:pt>
                <c:pt idx="88">
                  <c:v>6.9</c:v>
                </c:pt>
                <c:pt idx="89">
                  <c:v>7.5</c:v>
                </c:pt>
                <c:pt idx="90">
                  <c:v>7.7</c:v>
                </c:pt>
                <c:pt idx="91">
                  <c:v>7.9</c:v>
                </c:pt>
                <c:pt idx="92">
                  <c:v>8.3000000000000007</c:v>
                </c:pt>
                <c:pt idx="93">
                  <c:v>8.4</c:v>
                </c:pt>
                <c:pt idx="94">
                  <c:v>8.1999999999999993</c:v>
                </c:pt>
                <c:pt idx="95">
                  <c:v>8.3000000000000007</c:v>
                </c:pt>
                <c:pt idx="96">
                  <c:v>8.4</c:v>
                </c:pt>
                <c:pt idx="97">
                  <c:v>8.8000000000000007</c:v>
                </c:pt>
                <c:pt idx="98">
                  <c:v>9.1999999999999993</c:v>
                </c:pt>
                <c:pt idx="99">
                  <c:v>9.6999999999999993</c:v>
                </c:pt>
                <c:pt idx="100">
                  <c:v>10.1</c:v>
                </c:pt>
                <c:pt idx="101">
                  <c:v>10.5</c:v>
                </c:pt>
                <c:pt idx="102">
                  <c:v>10.9</c:v>
                </c:pt>
                <c:pt idx="103">
                  <c:v>11.4</c:v>
                </c:pt>
                <c:pt idx="104">
                  <c:v>11.7</c:v>
                </c:pt>
                <c:pt idx="105">
                  <c:v>12.1</c:v>
                </c:pt>
                <c:pt idx="106">
                  <c:v>12.4</c:v>
                </c:pt>
                <c:pt idx="107">
                  <c:v>12.2</c:v>
                </c:pt>
                <c:pt idx="108">
                  <c:v>11.9</c:v>
                </c:pt>
                <c:pt idx="109">
                  <c:v>12.1</c:v>
                </c:pt>
                <c:pt idx="110">
                  <c:v>11.9</c:v>
                </c:pt>
                <c:pt idx="111">
                  <c:v>11.6</c:v>
                </c:pt>
                <c:pt idx="112">
                  <c:v>11.4</c:v>
                </c:pt>
                <c:pt idx="113">
                  <c:v>11.3</c:v>
                </c:pt>
                <c:pt idx="114">
                  <c:v>11.4</c:v>
                </c:pt>
                <c:pt idx="115">
                  <c:v>11.2</c:v>
                </c:pt>
                <c:pt idx="116">
                  <c:v>10.9</c:v>
                </c:pt>
                <c:pt idx="117">
                  <c:v>10.199999999999999</c:v>
                </c:pt>
                <c:pt idx="118">
                  <c:v>9.8000000000000007</c:v>
                </c:pt>
                <c:pt idx="119">
                  <c:v>9.5</c:v>
                </c:pt>
                <c:pt idx="120">
                  <c:v>9.1</c:v>
                </c:pt>
                <c:pt idx="121">
                  <c:v>8.8000000000000007</c:v>
                </c:pt>
                <c:pt idx="122">
                  <c:v>8.6</c:v>
                </c:pt>
                <c:pt idx="123">
                  <c:v>8.4</c:v>
                </c:pt>
                <c:pt idx="124">
                  <c:v>8.1999999999999993</c:v>
                </c:pt>
                <c:pt idx="125">
                  <c:v>8.1</c:v>
                </c:pt>
                <c:pt idx="126">
                  <c:v>7.8</c:v>
                </c:pt>
                <c:pt idx="127">
                  <c:v>7.7</c:v>
                </c:pt>
                <c:pt idx="128">
                  <c:v>7.6</c:v>
                </c:pt>
                <c:pt idx="129">
                  <c:v>7.4</c:v>
                </c:pt>
                <c:pt idx="130">
                  <c:v>7.2</c:v>
                </c:pt>
                <c:pt idx="131">
                  <c:v>7.1</c:v>
                </c:pt>
                <c:pt idx="132">
                  <c:v>7.1</c:v>
                </c:pt>
                <c:pt idx="133">
                  <c:v>6.9</c:v>
                </c:pt>
                <c:pt idx="134">
                  <c:v>6.9</c:v>
                </c:pt>
                <c:pt idx="135">
                  <c:v>7.1</c:v>
                </c:pt>
                <c:pt idx="136">
                  <c:v>6.7</c:v>
                </c:pt>
                <c:pt idx="137">
                  <c:v>6.4</c:v>
                </c:pt>
                <c:pt idx="138">
                  <c:v>6.6</c:v>
                </c:pt>
                <c:pt idx="139">
                  <c:v>6.3</c:v>
                </c:pt>
                <c:pt idx="140">
                  <c:v>6.4</c:v>
                </c:pt>
                <c:pt idx="141">
                  <c:v>6.3</c:v>
                </c:pt>
                <c:pt idx="142">
                  <c:v>6.1</c:v>
                </c:pt>
                <c:pt idx="143">
                  <c:v>5.9</c:v>
                </c:pt>
                <c:pt idx="144">
                  <c:v>6.1</c:v>
                </c:pt>
                <c:pt idx="145">
                  <c:v>6</c:v>
                </c:pt>
                <c:pt idx="146">
                  <c:v>5.8</c:v>
                </c:pt>
                <c:pt idx="147">
                  <c:v>5.7</c:v>
                </c:pt>
                <c:pt idx="148">
                  <c:v>5.7</c:v>
                </c:pt>
                <c:pt idx="149">
                  <c:v>5.9</c:v>
                </c:pt>
                <c:pt idx="150">
                  <c:v>6.3</c:v>
                </c:pt>
                <c:pt idx="151">
                  <c:v>6.6</c:v>
                </c:pt>
                <c:pt idx="152">
                  <c:v>7.1</c:v>
                </c:pt>
                <c:pt idx="153">
                  <c:v>7.8</c:v>
                </c:pt>
                <c:pt idx="154">
                  <c:v>8.8000000000000007</c:v>
                </c:pt>
                <c:pt idx="155">
                  <c:v>10</c:v>
                </c:pt>
                <c:pt idx="156">
                  <c:v>11.3</c:v>
                </c:pt>
                <c:pt idx="157">
                  <c:v>12.4</c:v>
                </c:pt>
                <c:pt idx="158">
                  <c:v>13.5</c:v>
                </c:pt>
                <c:pt idx="159">
                  <c:v>14.3</c:v>
                </c:pt>
                <c:pt idx="160">
                  <c:v>14.9</c:v>
                </c:pt>
                <c:pt idx="161">
                  <c:v>15.7</c:v>
                </c:pt>
                <c:pt idx="162">
                  <c:v>16.100000000000001</c:v>
                </c:pt>
                <c:pt idx="163">
                  <c:v>16.5</c:v>
                </c:pt>
                <c:pt idx="164">
                  <c:v>16.899999999999999</c:v>
                </c:pt>
                <c:pt idx="165">
                  <c:v>16.7</c:v>
                </c:pt>
                <c:pt idx="166">
                  <c:v>16.5</c:v>
                </c:pt>
                <c:pt idx="167">
                  <c:v>16.3</c:v>
                </c:pt>
                <c:pt idx="168">
                  <c:v>15.7</c:v>
                </c:pt>
                <c:pt idx="169">
                  <c:v>16.100000000000001</c:v>
                </c:pt>
                <c:pt idx="170">
                  <c:v>16</c:v>
                </c:pt>
                <c:pt idx="171">
                  <c:v>15.7</c:v>
                </c:pt>
                <c:pt idx="172">
                  <c:v>15.7</c:v>
                </c:pt>
                <c:pt idx="173">
                  <c:v>15.8</c:v>
                </c:pt>
                <c:pt idx="174">
                  <c:v>15.9</c:v>
                </c:pt>
                <c:pt idx="175">
                  <c:v>15.8</c:v>
                </c:pt>
                <c:pt idx="176">
                  <c:v>15.4</c:v>
                </c:pt>
                <c:pt idx="177">
                  <c:v>15.2</c:v>
                </c:pt>
                <c:pt idx="178">
                  <c:v>14.9</c:v>
                </c:pt>
                <c:pt idx="179">
                  <c:v>14.8</c:v>
                </c:pt>
                <c:pt idx="180">
                  <c:v>14.7</c:v>
                </c:pt>
                <c:pt idx="181">
                  <c:v>14.5</c:v>
                </c:pt>
                <c:pt idx="182">
                  <c:v>14.4</c:v>
                </c:pt>
                <c:pt idx="183">
                  <c:v>14.2</c:v>
                </c:pt>
                <c:pt idx="184">
                  <c:v>13.9</c:v>
                </c:pt>
                <c:pt idx="185">
                  <c:v>13.4</c:v>
                </c:pt>
                <c:pt idx="186">
                  <c:v>12.7</c:v>
                </c:pt>
                <c:pt idx="187">
                  <c:v>12.4</c:v>
                </c:pt>
                <c:pt idx="188">
                  <c:v>11.8</c:v>
                </c:pt>
                <c:pt idx="189">
                  <c:v>11.4</c:v>
                </c:pt>
                <c:pt idx="190">
                  <c:v>11</c:v>
                </c:pt>
                <c:pt idx="191">
                  <c:v>10.8</c:v>
                </c:pt>
                <c:pt idx="192">
                  <c:v>10.6</c:v>
                </c:pt>
                <c:pt idx="193">
                  <c:v>10.199999999999999</c:v>
                </c:pt>
                <c:pt idx="194">
                  <c:v>9.9</c:v>
                </c:pt>
                <c:pt idx="195">
                  <c:v>10</c:v>
                </c:pt>
                <c:pt idx="196">
                  <c:v>9.6999999999999993</c:v>
                </c:pt>
                <c:pt idx="197">
                  <c:v>9.3000000000000007</c:v>
                </c:pt>
                <c:pt idx="198">
                  <c:v>9.1</c:v>
                </c:pt>
                <c:pt idx="199">
                  <c:v>8.6999999999999993</c:v>
                </c:pt>
                <c:pt idx="200">
                  <c:v>8.1999999999999993</c:v>
                </c:pt>
                <c:pt idx="201">
                  <c:v>7.8</c:v>
                </c:pt>
                <c:pt idx="202">
                  <c:v>7.4</c:v>
                </c:pt>
                <c:pt idx="203">
                  <c:v>7.2</c:v>
                </c:pt>
                <c:pt idx="204">
                  <c:v>6.8</c:v>
                </c:pt>
                <c:pt idx="205">
                  <c:v>6.6</c:v>
                </c:pt>
                <c:pt idx="206">
                  <c:v>6.6</c:v>
                </c:pt>
                <c:pt idx="207">
                  <c:v>6.4</c:v>
                </c:pt>
                <c:pt idx="208">
                  <c:v>6.2</c:v>
                </c:pt>
                <c:pt idx="209">
                  <c:v>5.9</c:v>
                </c:pt>
                <c:pt idx="210">
                  <c:v>5.8</c:v>
                </c:pt>
                <c:pt idx="211">
                  <c:v>5.6</c:v>
                </c:pt>
                <c:pt idx="212">
                  <c:v>5.5</c:v>
                </c:pt>
                <c:pt idx="213">
                  <c:v>5.3</c:v>
                </c:pt>
                <c:pt idx="214">
                  <c:v>5.2</c:v>
                </c:pt>
                <c:pt idx="215">
                  <c:v>5.0999999999999996</c:v>
                </c:pt>
                <c:pt idx="216">
                  <c:v>5.0999999999999996</c:v>
                </c:pt>
                <c:pt idx="217">
                  <c:v>5.0999999999999996</c:v>
                </c:pt>
                <c:pt idx="218">
                  <c:v>5.2</c:v>
                </c:pt>
                <c:pt idx="219">
                  <c:v>5.0999999999999996</c:v>
                </c:pt>
                <c:pt idx="220">
                  <c:v>5.0999999999999996</c:v>
                </c:pt>
                <c:pt idx="221">
                  <c:v>5.0999999999999996</c:v>
                </c:pt>
                <c:pt idx="222">
                  <c:v>5.2</c:v>
                </c:pt>
                <c:pt idx="223">
                  <c:v>5.3</c:v>
                </c:pt>
                <c:pt idx="224">
                  <c:v>5.2</c:v>
                </c:pt>
                <c:pt idx="225">
                  <c:v>5.6</c:v>
                </c:pt>
                <c:pt idx="226">
                  <c:v>5.8</c:v>
                </c:pt>
                <c:pt idx="227">
                  <c:v>5.7</c:v>
                </c:pt>
                <c:pt idx="228">
                  <c:v>5.3</c:v>
                </c:pt>
                <c:pt idx="229">
                  <c:v>5.6</c:v>
                </c:pt>
                <c:pt idx="230">
                  <c:v>5.8</c:v>
                </c:pt>
                <c:pt idx="231">
                  <c:v>6.2</c:v>
                </c:pt>
                <c:pt idx="232">
                  <c:v>6.6</c:v>
                </c:pt>
                <c:pt idx="233">
                  <c:v>7.1</c:v>
                </c:pt>
                <c:pt idx="234">
                  <c:v>7.7</c:v>
                </c:pt>
                <c:pt idx="235">
                  <c:v>8.4</c:v>
                </c:pt>
                <c:pt idx="236">
                  <c:v>9.1</c:v>
                </c:pt>
                <c:pt idx="237">
                  <c:v>9.5</c:v>
                </c:pt>
                <c:pt idx="238">
                  <c:v>10</c:v>
                </c:pt>
                <c:pt idx="239">
                  <c:v>10.6</c:v>
                </c:pt>
                <c:pt idx="240">
                  <c:v>11.7</c:v>
                </c:pt>
                <c:pt idx="241">
                  <c:v>11.8</c:v>
                </c:pt>
                <c:pt idx="242">
                  <c:v>11.8</c:v>
                </c:pt>
                <c:pt idx="243">
                  <c:v>11.8</c:v>
                </c:pt>
                <c:pt idx="244">
                  <c:v>11.7</c:v>
                </c:pt>
                <c:pt idx="245">
                  <c:v>11.6</c:v>
                </c:pt>
                <c:pt idx="246">
                  <c:v>11.3</c:v>
                </c:pt>
                <c:pt idx="247">
                  <c:v>11.2</c:v>
                </c:pt>
                <c:pt idx="248">
                  <c:v>11.2</c:v>
                </c:pt>
                <c:pt idx="249">
                  <c:v>11.3</c:v>
                </c:pt>
                <c:pt idx="250">
                  <c:v>11.4</c:v>
                </c:pt>
                <c:pt idx="251">
                  <c:v>11.6</c:v>
                </c:pt>
                <c:pt idx="252">
                  <c:v>11.7</c:v>
                </c:pt>
                <c:pt idx="253">
                  <c:v>11.6</c:v>
                </c:pt>
                <c:pt idx="254">
                  <c:v>11.7</c:v>
                </c:pt>
                <c:pt idx="255">
                  <c:v>11.3</c:v>
                </c:pt>
                <c:pt idx="256">
                  <c:v>10.9</c:v>
                </c:pt>
                <c:pt idx="257">
                  <c:v>10.6</c:v>
                </c:pt>
                <c:pt idx="258">
                  <c:v>10.8</c:v>
                </c:pt>
                <c:pt idx="259">
                  <c:v>11.1</c:v>
                </c:pt>
                <c:pt idx="260">
                  <c:v>11.4</c:v>
                </c:pt>
                <c:pt idx="261">
                  <c:v>11.7</c:v>
                </c:pt>
                <c:pt idx="262">
                  <c:v>11.9</c:v>
                </c:pt>
                <c:pt idx="263">
                  <c:v>12.1</c:v>
                </c:pt>
                <c:pt idx="264">
                  <c:v>12.3</c:v>
                </c:pt>
                <c:pt idx="265">
                  <c:v>12.4</c:v>
                </c:pt>
                <c:pt idx="266">
                  <c:v>12.5</c:v>
                </c:pt>
                <c:pt idx="267">
                  <c:v>12.5</c:v>
                </c:pt>
                <c:pt idx="268">
                  <c:v>12.4</c:v>
                </c:pt>
                <c:pt idx="269">
                  <c:v>12.2</c:v>
                </c:pt>
                <c:pt idx="270">
                  <c:v>12.1</c:v>
                </c:pt>
                <c:pt idx="271">
                  <c:v>11.9</c:v>
                </c:pt>
                <c:pt idx="272">
                  <c:v>11.9</c:v>
                </c:pt>
                <c:pt idx="273">
                  <c:v>12</c:v>
                </c:pt>
                <c:pt idx="274">
                  <c:v>12.1</c:v>
                </c:pt>
                <c:pt idx="275">
                  <c:v>11.9</c:v>
                </c:pt>
                <c:pt idx="276">
                  <c:v>11.6</c:v>
                </c:pt>
                <c:pt idx="277">
                  <c:v>11.2</c:v>
                </c:pt>
                <c:pt idx="278">
                  <c:v>11.1</c:v>
                </c:pt>
                <c:pt idx="279">
                  <c:v>10.9</c:v>
                </c:pt>
                <c:pt idx="280">
                  <c:v>10.8</c:v>
                </c:pt>
                <c:pt idx="281">
                  <c:v>10.7</c:v>
                </c:pt>
                <c:pt idx="282">
                  <c:v>10.6</c:v>
                </c:pt>
                <c:pt idx="283">
                  <c:v>10.6</c:v>
                </c:pt>
                <c:pt idx="284">
                  <c:v>10.6</c:v>
                </c:pt>
                <c:pt idx="285">
                  <c:v>10.7</c:v>
                </c:pt>
                <c:pt idx="286">
                  <c:v>10.8</c:v>
                </c:pt>
                <c:pt idx="287">
                  <c:v>10.8</c:v>
                </c:pt>
                <c:pt idx="288">
                  <c:v>11</c:v>
                </c:pt>
                <c:pt idx="289">
                  <c:v>3.7567051778214013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254-E14A-BD0E-1BD00FC13D22}"/>
            </c:ext>
          </c:extLst>
        </c:ser>
        <c:ser>
          <c:idx val="18"/>
          <c:order val="18"/>
          <c:tx>
            <c:strRef>
              <c:f>'Day View'!$V$2</c:f>
              <c:strCache>
                <c:ptCount val="1"/>
                <c:pt idx="0">
                  <c:v>Sat wk3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View'!$V$3:$V$292</c:f>
              <c:numCache>
                <c:formatCode>General</c:formatCode>
                <c:ptCount val="290"/>
                <c:pt idx="1">
                  <c:v>11.2</c:v>
                </c:pt>
                <c:pt idx="2">
                  <c:v>11.3</c:v>
                </c:pt>
                <c:pt idx="3">
                  <c:v>11.3</c:v>
                </c:pt>
                <c:pt idx="4">
                  <c:v>11.4</c:v>
                </c:pt>
                <c:pt idx="5">
                  <c:v>11.6</c:v>
                </c:pt>
                <c:pt idx="6">
                  <c:v>12.1</c:v>
                </c:pt>
                <c:pt idx="7">
                  <c:v>11.9</c:v>
                </c:pt>
                <c:pt idx="8">
                  <c:v>11.6</c:v>
                </c:pt>
                <c:pt idx="9">
                  <c:v>11.4</c:v>
                </c:pt>
                <c:pt idx="10">
                  <c:v>11.1</c:v>
                </c:pt>
                <c:pt idx="11">
                  <c:v>11</c:v>
                </c:pt>
                <c:pt idx="12">
                  <c:v>10.7</c:v>
                </c:pt>
                <c:pt idx="13">
                  <c:v>10.5</c:v>
                </c:pt>
                <c:pt idx="14">
                  <c:v>10.4</c:v>
                </c:pt>
                <c:pt idx="15">
                  <c:v>10.4</c:v>
                </c:pt>
                <c:pt idx="16">
                  <c:v>10.3</c:v>
                </c:pt>
                <c:pt idx="17">
                  <c:v>10.1</c:v>
                </c:pt>
                <c:pt idx="18">
                  <c:v>9.9</c:v>
                </c:pt>
                <c:pt idx="19">
                  <c:v>10</c:v>
                </c:pt>
                <c:pt idx="20">
                  <c:v>10</c:v>
                </c:pt>
                <c:pt idx="21">
                  <c:v>9.9</c:v>
                </c:pt>
                <c:pt idx="22">
                  <c:v>10.1</c:v>
                </c:pt>
                <c:pt idx="23">
                  <c:v>10.5</c:v>
                </c:pt>
                <c:pt idx="24">
                  <c:v>11.2</c:v>
                </c:pt>
                <c:pt idx="25">
                  <c:v>11.3</c:v>
                </c:pt>
                <c:pt idx="26">
                  <c:v>11.4</c:v>
                </c:pt>
                <c:pt idx="27">
                  <c:v>11.4</c:v>
                </c:pt>
                <c:pt idx="28">
                  <c:v>11.4</c:v>
                </c:pt>
                <c:pt idx="29">
                  <c:v>11.5</c:v>
                </c:pt>
                <c:pt idx="30">
                  <c:v>11.6</c:v>
                </c:pt>
                <c:pt idx="31">
                  <c:v>11.7</c:v>
                </c:pt>
                <c:pt idx="32">
                  <c:v>11.6</c:v>
                </c:pt>
                <c:pt idx="33">
                  <c:v>11.6</c:v>
                </c:pt>
                <c:pt idx="34">
                  <c:v>11.7</c:v>
                </c:pt>
                <c:pt idx="35">
                  <c:v>11.8</c:v>
                </c:pt>
                <c:pt idx="36">
                  <c:v>11.9</c:v>
                </c:pt>
                <c:pt idx="37">
                  <c:v>12.1</c:v>
                </c:pt>
                <c:pt idx="38">
                  <c:v>12.3</c:v>
                </c:pt>
                <c:pt idx="39">
                  <c:v>12.1</c:v>
                </c:pt>
                <c:pt idx="40">
                  <c:v>12</c:v>
                </c:pt>
                <c:pt idx="41">
                  <c:v>12</c:v>
                </c:pt>
                <c:pt idx="42">
                  <c:v>12.1</c:v>
                </c:pt>
                <c:pt idx="43">
                  <c:v>12.2</c:v>
                </c:pt>
                <c:pt idx="44">
                  <c:v>12.6</c:v>
                </c:pt>
                <c:pt idx="45">
                  <c:v>12.7</c:v>
                </c:pt>
                <c:pt idx="46">
                  <c:v>12.7</c:v>
                </c:pt>
                <c:pt idx="47">
                  <c:v>12.7</c:v>
                </c:pt>
                <c:pt idx="48">
                  <c:v>12.7</c:v>
                </c:pt>
                <c:pt idx="49">
                  <c:v>13.6</c:v>
                </c:pt>
                <c:pt idx="50">
                  <c:v>13.8</c:v>
                </c:pt>
                <c:pt idx="51">
                  <c:v>13.8</c:v>
                </c:pt>
                <c:pt idx="52">
                  <c:v>13.9</c:v>
                </c:pt>
                <c:pt idx="53">
                  <c:v>13.9</c:v>
                </c:pt>
                <c:pt idx="54">
                  <c:v>13.8</c:v>
                </c:pt>
                <c:pt idx="55">
                  <c:v>13.7</c:v>
                </c:pt>
                <c:pt idx="56">
                  <c:v>13.5</c:v>
                </c:pt>
                <c:pt idx="57">
                  <c:v>13.3</c:v>
                </c:pt>
                <c:pt idx="58">
                  <c:v>13.2</c:v>
                </c:pt>
                <c:pt idx="59">
                  <c:v>13.1</c:v>
                </c:pt>
                <c:pt idx="60">
                  <c:v>13.1</c:v>
                </c:pt>
                <c:pt idx="61">
                  <c:v>12.9</c:v>
                </c:pt>
                <c:pt idx="62">
                  <c:v>12.7</c:v>
                </c:pt>
                <c:pt idx="63">
                  <c:v>12.6</c:v>
                </c:pt>
                <c:pt idx="64">
                  <c:v>12.4</c:v>
                </c:pt>
                <c:pt idx="65">
                  <c:v>12.2</c:v>
                </c:pt>
                <c:pt idx="66">
                  <c:v>12</c:v>
                </c:pt>
                <c:pt idx="67">
                  <c:v>11.9</c:v>
                </c:pt>
                <c:pt idx="68">
                  <c:v>11.8</c:v>
                </c:pt>
                <c:pt idx="69">
                  <c:v>11.8</c:v>
                </c:pt>
                <c:pt idx="70">
                  <c:v>11.6</c:v>
                </c:pt>
                <c:pt idx="71">
                  <c:v>11.5</c:v>
                </c:pt>
                <c:pt idx="72">
                  <c:v>11.5</c:v>
                </c:pt>
                <c:pt idx="73">
                  <c:v>11.4</c:v>
                </c:pt>
                <c:pt idx="120">
                  <c:v>8.5</c:v>
                </c:pt>
                <c:pt idx="121">
                  <c:v>8.5</c:v>
                </c:pt>
                <c:pt idx="122">
                  <c:v>8.6</c:v>
                </c:pt>
                <c:pt idx="123">
                  <c:v>8.6999999999999993</c:v>
                </c:pt>
                <c:pt idx="124">
                  <c:v>8.9</c:v>
                </c:pt>
                <c:pt idx="125">
                  <c:v>9</c:v>
                </c:pt>
                <c:pt idx="126">
                  <c:v>9.1</c:v>
                </c:pt>
                <c:pt idx="127">
                  <c:v>9.1999999999999993</c:v>
                </c:pt>
                <c:pt idx="128">
                  <c:v>9.3000000000000007</c:v>
                </c:pt>
                <c:pt idx="129">
                  <c:v>9.4</c:v>
                </c:pt>
                <c:pt idx="130">
                  <c:v>9.5</c:v>
                </c:pt>
                <c:pt idx="131">
                  <c:v>9.6</c:v>
                </c:pt>
                <c:pt idx="132">
                  <c:v>9.6999999999999993</c:v>
                </c:pt>
                <c:pt idx="133">
                  <c:v>9.8000000000000007</c:v>
                </c:pt>
                <c:pt idx="134">
                  <c:v>9.8000000000000007</c:v>
                </c:pt>
                <c:pt idx="135">
                  <c:v>9.8000000000000007</c:v>
                </c:pt>
                <c:pt idx="136">
                  <c:v>9.8000000000000007</c:v>
                </c:pt>
                <c:pt idx="137">
                  <c:v>9.8000000000000007</c:v>
                </c:pt>
                <c:pt idx="138">
                  <c:v>9.9</c:v>
                </c:pt>
                <c:pt idx="139">
                  <c:v>9.8000000000000007</c:v>
                </c:pt>
                <c:pt idx="140">
                  <c:v>9.6</c:v>
                </c:pt>
                <c:pt idx="141">
                  <c:v>9.5</c:v>
                </c:pt>
                <c:pt idx="142">
                  <c:v>9.4</c:v>
                </c:pt>
                <c:pt idx="143">
                  <c:v>9.6</c:v>
                </c:pt>
                <c:pt idx="144">
                  <c:v>9.6</c:v>
                </c:pt>
                <c:pt idx="145">
                  <c:v>9.4</c:v>
                </c:pt>
                <c:pt idx="146">
                  <c:v>9.3000000000000007</c:v>
                </c:pt>
                <c:pt idx="147">
                  <c:v>9.3000000000000007</c:v>
                </c:pt>
                <c:pt idx="148">
                  <c:v>9.1999999999999993</c:v>
                </c:pt>
                <c:pt idx="149">
                  <c:v>9.1</c:v>
                </c:pt>
                <c:pt idx="150">
                  <c:v>8.9</c:v>
                </c:pt>
                <c:pt idx="151">
                  <c:v>8.8000000000000007</c:v>
                </c:pt>
                <c:pt idx="152">
                  <c:v>8.6999999999999993</c:v>
                </c:pt>
                <c:pt idx="153">
                  <c:v>8.9</c:v>
                </c:pt>
                <c:pt idx="154">
                  <c:v>9.1</c:v>
                </c:pt>
                <c:pt idx="155">
                  <c:v>8.8000000000000007</c:v>
                </c:pt>
                <c:pt idx="156">
                  <c:v>8.5</c:v>
                </c:pt>
                <c:pt idx="157">
                  <c:v>8.5</c:v>
                </c:pt>
                <c:pt idx="158">
                  <c:v>7.2</c:v>
                </c:pt>
                <c:pt idx="159">
                  <c:v>7.1</c:v>
                </c:pt>
                <c:pt idx="160">
                  <c:v>7</c:v>
                </c:pt>
                <c:pt idx="161">
                  <c:v>6.9</c:v>
                </c:pt>
                <c:pt idx="162">
                  <c:v>6.9</c:v>
                </c:pt>
                <c:pt idx="163">
                  <c:v>7.1</c:v>
                </c:pt>
                <c:pt idx="164">
                  <c:v>7.2</c:v>
                </c:pt>
                <c:pt idx="165">
                  <c:v>7.4</c:v>
                </c:pt>
                <c:pt idx="166">
                  <c:v>7.6</c:v>
                </c:pt>
                <c:pt idx="167">
                  <c:v>7.8</c:v>
                </c:pt>
                <c:pt idx="168">
                  <c:v>8.1999999999999993</c:v>
                </c:pt>
                <c:pt idx="169">
                  <c:v>8.6999999999999993</c:v>
                </c:pt>
                <c:pt idx="170">
                  <c:v>9.1999999999999993</c:v>
                </c:pt>
                <c:pt idx="171">
                  <c:v>9.8000000000000007</c:v>
                </c:pt>
                <c:pt idx="172">
                  <c:v>10.199999999999999</c:v>
                </c:pt>
                <c:pt idx="173">
                  <c:v>10.6</c:v>
                </c:pt>
                <c:pt idx="174">
                  <c:v>10.7</c:v>
                </c:pt>
                <c:pt idx="175">
                  <c:v>10.8</c:v>
                </c:pt>
                <c:pt idx="176">
                  <c:v>10.9</c:v>
                </c:pt>
                <c:pt idx="177">
                  <c:v>11</c:v>
                </c:pt>
                <c:pt idx="178">
                  <c:v>11.1</c:v>
                </c:pt>
                <c:pt idx="179">
                  <c:v>11.2</c:v>
                </c:pt>
                <c:pt idx="180">
                  <c:v>11.3</c:v>
                </c:pt>
                <c:pt idx="181">
                  <c:v>11.4</c:v>
                </c:pt>
                <c:pt idx="182">
                  <c:v>11.5</c:v>
                </c:pt>
                <c:pt idx="183">
                  <c:v>11.6</c:v>
                </c:pt>
                <c:pt idx="184">
                  <c:v>11.8</c:v>
                </c:pt>
                <c:pt idx="185">
                  <c:v>11.9</c:v>
                </c:pt>
                <c:pt idx="186">
                  <c:v>11.8</c:v>
                </c:pt>
                <c:pt idx="187">
                  <c:v>11.8</c:v>
                </c:pt>
                <c:pt idx="188">
                  <c:v>11.7</c:v>
                </c:pt>
                <c:pt idx="189">
                  <c:v>11.6</c:v>
                </c:pt>
                <c:pt idx="190">
                  <c:v>11.4</c:v>
                </c:pt>
                <c:pt idx="191">
                  <c:v>11.3</c:v>
                </c:pt>
                <c:pt idx="192">
                  <c:v>11.4</c:v>
                </c:pt>
                <c:pt idx="193">
                  <c:v>11.4</c:v>
                </c:pt>
                <c:pt idx="194">
                  <c:v>11.3</c:v>
                </c:pt>
                <c:pt idx="195">
                  <c:v>11.1</c:v>
                </c:pt>
                <c:pt idx="196">
                  <c:v>10.9</c:v>
                </c:pt>
                <c:pt idx="197">
                  <c:v>10.7</c:v>
                </c:pt>
                <c:pt idx="198">
                  <c:v>10.6</c:v>
                </c:pt>
                <c:pt idx="199">
                  <c:v>10.4</c:v>
                </c:pt>
                <c:pt idx="200">
                  <c:v>10.3</c:v>
                </c:pt>
                <c:pt idx="201">
                  <c:v>10.199999999999999</c:v>
                </c:pt>
                <c:pt idx="202">
                  <c:v>10</c:v>
                </c:pt>
                <c:pt idx="203">
                  <c:v>9.9</c:v>
                </c:pt>
                <c:pt idx="204">
                  <c:v>9.6999999999999993</c:v>
                </c:pt>
                <c:pt idx="205">
                  <c:v>9.6</c:v>
                </c:pt>
                <c:pt idx="206">
                  <c:v>9.4</c:v>
                </c:pt>
                <c:pt idx="207">
                  <c:v>9.1999999999999993</c:v>
                </c:pt>
                <c:pt idx="208">
                  <c:v>8.9</c:v>
                </c:pt>
                <c:pt idx="209">
                  <c:v>8.8000000000000007</c:v>
                </c:pt>
                <c:pt idx="210">
                  <c:v>8.8000000000000007</c:v>
                </c:pt>
                <c:pt idx="211">
                  <c:v>8.6999999999999993</c:v>
                </c:pt>
                <c:pt idx="212">
                  <c:v>8.5</c:v>
                </c:pt>
                <c:pt idx="213">
                  <c:v>8.3000000000000007</c:v>
                </c:pt>
                <c:pt idx="214">
                  <c:v>8.1999999999999993</c:v>
                </c:pt>
                <c:pt idx="215">
                  <c:v>8</c:v>
                </c:pt>
                <c:pt idx="216">
                  <c:v>7.8</c:v>
                </c:pt>
                <c:pt idx="217">
                  <c:v>8.1999999999999993</c:v>
                </c:pt>
                <c:pt idx="218">
                  <c:v>8</c:v>
                </c:pt>
                <c:pt idx="219">
                  <c:v>7.9</c:v>
                </c:pt>
                <c:pt idx="220">
                  <c:v>8</c:v>
                </c:pt>
                <c:pt idx="221">
                  <c:v>7.8</c:v>
                </c:pt>
                <c:pt idx="222">
                  <c:v>7.7</c:v>
                </c:pt>
                <c:pt idx="223">
                  <c:v>7.4</c:v>
                </c:pt>
                <c:pt idx="224">
                  <c:v>7.2</c:v>
                </c:pt>
                <c:pt idx="225">
                  <c:v>7.1</c:v>
                </c:pt>
                <c:pt idx="226">
                  <c:v>7.1</c:v>
                </c:pt>
                <c:pt idx="227">
                  <c:v>6.9</c:v>
                </c:pt>
                <c:pt idx="228">
                  <c:v>6.9</c:v>
                </c:pt>
                <c:pt idx="229">
                  <c:v>6.8</c:v>
                </c:pt>
                <c:pt idx="230">
                  <c:v>6.6</c:v>
                </c:pt>
                <c:pt idx="231">
                  <c:v>6.5</c:v>
                </c:pt>
                <c:pt idx="232">
                  <c:v>6.4</c:v>
                </c:pt>
                <c:pt idx="233">
                  <c:v>6.3</c:v>
                </c:pt>
                <c:pt idx="234">
                  <c:v>6.3</c:v>
                </c:pt>
                <c:pt idx="235">
                  <c:v>6.3</c:v>
                </c:pt>
                <c:pt idx="236">
                  <c:v>6.3</c:v>
                </c:pt>
                <c:pt idx="237">
                  <c:v>6.3</c:v>
                </c:pt>
                <c:pt idx="238">
                  <c:v>6.2</c:v>
                </c:pt>
                <c:pt idx="239">
                  <c:v>6.3</c:v>
                </c:pt>
                <c:pt idx="240">
                  <c:v>6.2</c:v>
                </c:pt>
                <c:pt idx="241">
                  <c:v>6.2</c:v>
                </c:pt>
                <c:pt idx="242">
                  <c:v>6.2</c:v>
                </c:pt>
                <c:pt idx="243">
                  <c:v>6.2</c:v>
                </c:pt>
                <c:pt idx="244">
                  <c:v>6.3</c:v>
                </c:pt>
                <c:pt idx="245">
                  <c:v>6.4</c:v>
                </c:pt>
                <c:pt idx="246">
                  <c:v>6.7</c:v>
                </c:pt>
                <c:pt idx="247">
                  <c:v>6.8</c:v>
                </c:pt>
                <c:pt idx="248">
                  <c:v>6.9</c:v>
                </c:pt>
                <c:pt idx="249">
                  <c:v>6.7</c:v>
                </c:pt>
                <c:pt idx="250">
                  <c:v>6.6</c:v>
                </c:pt>
                <c:pt idx="251">
                  <c:v>6.7</c:v>
                </c:pt>
                <c:pt idx="252">
                  <c:v>6.6</c:v>
                </c:pt>
                <c:pt idx="253">
                  <c:v>6.6</c:v>
                </c:pt>
                <c:pt idx="254">
                  <c:v>6.8</c:v>
                </c:pt>
                <c:pt idx="255">
                  <c:v>7.3</c:v>
                </c:pt>
                <c:pt idx="256">
                  <c:v>8</c:v>
                </c:pt>
                <c:pt idx="257">
                  <c:v>8.8000000000000007</c:v>
                </c:pt>
                <c:pt idx="258">
                  <c:v>9.6999999999999993</c:v>
                </c:pt>
                <c:pt idx="259">
                  <c:v>10.3</c:v>
                </c:pt>
                <c:pt idx="260">
                  <c:v>10.9</c:v>
                </c:pt>
                <c:pt idx="261">
                  <c:v>11.5</c:v>
                </c:pt>
                <c:pt idx="262">
                  <c:v>12.1</c:v>
                </c:pt>
                <c:pt idx="263">
                  <c:v>12.4</c:v>
                </c:pt>
                <c:pt idx="264">
                  <c:v>12.7</c:v>
                </c:pt>
                <c:pt idx="265">
                  <c:v>12.9</c:v>
                </c:pt>
                <c:pt idx="266">
                  <c:v>13.3</c:v>
                </c:pt>
                <c:pt idx="267">
                  <c:v>12.9</c:v>
                </c:pt>
                <c:pt idx="268">
                  <c:v>12.6</c:v>
                </c:pt>
                <c:pt idx="269">
                  <c:v>13.1</c:v>
                </c:pt>
                <c:pt idx="270">
                  <c:v>13.2</c:v>
                </c:pt>
                <c:pt idx="271">
                  <c:v>13.1</c:v>
                </c:pt>
                <c:pt idx="272">
                  <c:v>13</c:v>
                </c:pt>
                <c:pt idx="273">
                  <c:v>12.8</c:v>
                </c:pt>
                <c:pt idx="274">
                  <c:v>12.6</c:v>
                </c:pt>
                <c:pt idx="275">
                  <c:v>12.3</c:v>
                </c:pt>
                <c:pt idx="276">
                  <c:v>12</c:v>
                </c:pt>
                <c:pt idx="277">
                  <c:v>11.8</c:v>
                </c:pt>
                <c:pt idx="278">
                  <c:v>11.7</c:v>
                </c:pt>
                <c:pt idx="279">
                  <c:v>11.6</c:v>
                </c:pt>
                <c:pt idx="280">
                  <c:v>11.4</c:v>
                </c:pt>
                <c:pt idx="281">
                  <c:v>11.5</c:v>
                </c:pt>
                <c:pt idx="282">
                  <c:v>11.6</c:v>
                </c:pt>
                <c:pt idx="283">
                  <c:v>11.5</c:v>
                </c:pt>
                <c:pt idx="284">
                  <c:v>11.4</c:v>
                </c:pt>
                <c:pt idx="285">
                  <c:v>11.3</c:v>
                </c:pt>
                <c:pt idx="286">
                  <c:v>11.2</c:v>
                </c:pt>
                <c:pt idx="287">
                  <c:v>11</c:v>
                </c:pt>
                <c:pt idx="288">
                  <c:v>10.8</c:v>
                </c:pt>
                <c:pt idx="289">
                  <c:v>2.1076958861497816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254-E14A-BD0E-1BD00FC13D22}"/>
            </c:ext>
          </c:extLst>
        </c:ser>
        <c:ser>
          <c:idx val="19"/>
          <c:order val="19"/>
          <c:tx>
            <c:strRef>
              <c:f>'Day View'!$W$2</c:f>
              <c:strCache>
                <c:ptCount val="1"/>
                <c:pt idx="0">
                  <c:v>Sun wk3 (30/05)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View'!$W$3:$W$292</c:f>
              <c:numCache>
                <c:formatCode>General</c:formatCode>
                <c:ptCount val="290"/>
                <c:pt idx="1">
                  <c:v>10.6</c:v>
                </c:pt>
                <c:pt idx="2">
                  <c:v>10.5</c:v>
                </c:pt>
                <c:pt idx="3">
                  <c:v>10.4</c:v>
                </c:pt>
                <c:pt idx="4">
                  <c:v>10.3</c:v>
                </c:pt>
                <c:pt idx="5">
                  <c:v>10.1</c:v>
                </c:pt>
                <c:pt idx="6">
                  <c:v>10.1</c:v>
                </c:pt>
                <c:pt idx="7">
                  <c:v>10.199999999999999</c:v>
                </c:pt>
                <c:pt idx="8">
                  <c:v>10.1</c:v>
                </c:pt>
                <c:pt idx="9">
                  <c:v>10</c:v>
                </c:pt>
                <c:pt idx="10">
                  <c:v>9.9</c:v>
                </c:pt>
                <c:pt idx="11">
                  <c:v>9.9</c:v>
                </c:pt>
                <c:pt idx="12">
                  <c:v>9.9</c:v>
                </c:pt>
                <c:pt idx="13">
                  <c:v>9.9</c:v>
                </c:pt>
                <c:pt idx="14">
                  <c:v>9.9</c:v>
                </c:pt>
                <c:pt idx="15">
                  <c:v>9.9</c:v>
                </c:pt>
                <c:pt idx="16">
                  <c:v>9.9</c:v>
                </c:pt>
                <c:pt idx="17">
                  <c:v>9.8000000000000007</c:v>
                </c:pt>
                <c:pt idx="18">
                  <c:v>9.8000000000000007</c:v>
                </c:pt>
                <c:pt idx="19">
                  <c:v>10.199999999999999</c:v>
                </c:pt>
                <c:pt idx="20">
                  <c:v>10.199999999999999</c:v>
                </c:pt>
                <c:pt idx="21">
                  <c:v>10.1</c:v>
                </c:pt>
                <c:pt idx="22">
                  <c:v>10.3</c:v>
                </c:pt>
                <c:pt idx="23">
                  <c:v>10.199999999999999</c:v>
                </c:pt>
                <c:pt idx="24">
                  <c:v>10.199999999999999</c:v>
                </c:pt>
                <c:pt idx="25">
                  <c:v>9.9</c:v>
                </c:pt>
                <c:pt idx="26">
                  <c:v>9.8000000000000007</c:v>
                </c:pt>
                <c:pt idx="27">
                  <c:v>9.8000000000000007</c:v>
                </c:pt>
                <c:pt idx="28">
                  <c:v>9.8000000000000007</c:v>
                </c:pt>
                <c:pt idx="29">
                  <c:v>9.8000000000000007</c:v>
                </c:pt>
                <c:pt idx="30">
                  <c:v>9.8000000000000007</c:v>
                </c:pt>
                <c:pt idx="43">
                  <c:v>9.9</c:v>
                </c:pt>
                <c:pt idx="44">
                  <c:v>10.1</c:v>
                </c:pt>
                <c:pt idx="45">
                  <c:v>10.1</c:v>
                </c:pt>
                <c:pt idx="46">
                  <c:v>9.9</c:v>
                </c:pt>
                <c:pt idx="47">
                  <c:v>10.1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9.9</c:v>
                </c:pt>
                <c:pt idx="52">
                  <c:v>9.6</c:v>
                </c:pt>
                <c:pt idx="53">
                  <c:v>9.4</c:v>
                </c:pt>
                <c:pt idx="54">
                  <c:v>9.6</c:v>
                </c:pt>
                <c:pt idx="55">
                  <c:v>9.9</c:v>
                </c:pt>
                <c:pt idx="56">
                  <c:v>9.9</c:v>
                </c:pt>
                <c:pt idx="57">
                  <c:v>10</c:v>
                </c:pt>
                <c:pt idx="58">
                  <c:v>10.1</c:v>
                </c:pt>
                <c:pt idx="59">
                  <c:v>10.1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10.199999999999999</c:v>
                </c:pt>
                <c:pt idx="63">
                  <c:v>9.9</c:v>
                </c:pt>
                <c:pt idx="64">
                  <c:v>9.8000000000000007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9.8000000000000007</c:v>
                </c:pt>
                <c:pt idx="68">
                  <c:v>9.6</c:v>
                </c:pt>
                <c:pt idx="69">
                  <c:v>9.4</c:v>
                </c:pt>
                <c:pt idx="70">
                  <c:v>9.3000000000000007</c:v>
                </c:pt>
                <c:pt idx="71">
                  <c:v>9.4</c:v>
                </c:pt>
                <c:pt idx="72">
                  <c:v>9.6</c:v>
                </c:pt>
                <c:pt idx="73">
                  <c:v>9.6</c:v>
                </c:pt>
                <c:pt idx="74">
                  <c:v>9.4</c:v>
                </c:pt>
                <c:pt idx="75">
                  <c:v>9</c:v>
                </c:pt>
                <c:pt idx="76">
                  <c:v>8.8000000000000007</c:v>
                </c:pt>
                <c:pt idx="77">
                  <c:v>8.6999999999999993</c:v>
                </c:pt>
                <c:pt idx="78">
                  <c:v>8.6</c:v>
                </c:pt>
                <c:pt idx="79">
                  <c:v>8.4</c:v>
                </c:pt>
                <c:pt idx="80">
                  <c:v>8.3000000000000007</c:v>
                </c:pt>
                <c:pt idx="81">
                  <c:v>8.1999999999999993</c:v>
                </c:pt>
                <c:pt idx="82">
                  <c:v>8.1</c:v>
                </c:pt>
                <c:pt idx="83">
                  <c:v>7.9</c:v>
                </c:pt>
                <c:pt idx="84">
                  <c:v>7.8</c:v>
                </c:pt>
                <c:pt idx="85">
                  <c:v>7.7</c:v>
                </c:pt>
                <c:pt idx="86">
                  <c:v>7.7</c:v>
                </c:pt>
                <c:pt idx="87">
                  <c:v>7.6</c:v>
                </c:pt>
                <c:pt idx="88">
                  <c:v>7.6</c:v>
                </c:pt>
                <c:pt idx="89">
                  <c:v>7.5</c:v>
                </c:pt>
                <c:pt idx="90">
                  <c:v>7.4</c:v>
                </c:pt>
                <c:pt idx="91">
                  <c:v>7.3</c:v>
                </c:pt>
                <c:pt idx="92">
                  <c:v>7.4</c:v>
                </c:pt>
                <c:pt idx="93">
                  <c:v>7.5</c:v>
                </c:pt>
                <c:pt idx="94">
                  <c:v>7.4</c:v>
                </c:pt>
                <c:pt idx="95">
                  <c:v>7.3</c:v>
                </c:pt>
                <c:pt idx="96">
                  <c:v>7.2</c:v>
                </c:pt>
                <c:pt idx="97">
                  <c:v>7.3</c:v>
                </c:pt>
                <c:pt idx="98">
                  <c:v>7.7</c:v>
                </c:pt>
                <c:pt idx="99">
                  <c:v>7.8</c:v>
                </c:pt>
                <c:pt idx="100">
                  <c:v>7.7</c:v>
                </c:pt>
                <c:pt idx="101">
                  <c:v>7.6</c:v>
                </c:pt>
                <c:pt idx="102">
                  <c:v>7.5</c:v>
                </c:pt>
                <c:pt idx="103">
                  <c:v>7.3</c:v>
                </c:pt>
                <c:pt idx="104">
                  <c:v>7</c:v>
                </c:pt>
                <c:pt idx="105">
                  <c:v>6.9</c:v>
                </c:pt>
                <c:pt idx="106">
                  <c:v>6.8</c:v>
                </c:pt>
                <c:pt idx="107">
                  <c:v>6.7</c:v>
                </c:pt>
                <c:pt idx="108">
                  <c:v>6.6</c:v>
                </c:pt>
                <c:pt idx="109">
                  <c:v>6.4</c:v>
                </c:pt>
                <c:pt idx="110">
                  <c:v>6.6</c:v>
                </c:pt>
                <c:pt idx="111">
                  <c:v>6.9</c:v>
                </c:pt>
                <c:pt idx="112">
                  <c:v>7.2</c:v>
                </c:pt>
                <c:pt idx="113">
                  <c:v>7.2</c:v>
                </c:pt>
                <c:pt idx="114">
                  <c:v>7.1</c:v>
                </c:pt>
                <c:pt idx="115">
                  <c:v>6.9</c:v>
                </c:pt>
                <c:pt idx="116">
                  <c:v>6.8</c:v>
                </c:pt>
                <c:pt idx="125">
                  <c:v>5.8</c:v>
                </c:pt>
                <c:pt idx="126">
                  <c:v>5.7</c:v>
                </c:pt>
                <c:pt idx="127">
                  <c:v>5.8</c:v>
                </c:pt>
                <c:pt idx="128">
                  <c:v>5.8</c:v>
                </c:pt>
                <c:pt idx="129">
                  <c:v>5.7</c:v>
                </c:pt>
                <c:pt idx="130">
                  <c:v>5.7</c:v>
                </c:pt>
                <c:pt idx="131">
                  <c:v>5.7</c:v>
                </c:pt>
                <c:pt idx="132">
                  <c:v>5.7</c:v>
                </c:pt>
                <c:pt idx="133">
                  <c:v>5.7</c:v>
                </c:pt>
                <c:pt idx="134">
                  <c:v>5.7</c:v>
                </c:pt>
                <c:pt idx="135">
                  <c:v>5.8</c:v>
                </c:pt>
                <c:pt idx="136">
                  <c:v>5.9</c:v>
                </c:pt>
                <c:pt idx="137">
                  <c:v>5.9</c:v>
                </c:pt>
                <c:pt idx="138">
                  <c:v>5.9</c:v>
                </c:pt>
                <c:pt idx="139">
                  <c:v>5.9</c:v>
                </c:pt>
                <c:pt idx="140">
                  <c:v>5.9</c:v>
                </c:pt>
                <c:pt idx="141">
                  <c:v>5.9</c:v>
                </c:pt>
                <c:pt idx="142">
                  <c:v>5.9</c:v>
                </c:pt>
                <c:pt idx="143">
                  <c:v>5.9</c:v>
                </c:pt>
                <c:pt idx="144">
                  <c:v>6</c:v>
                </c:pt>
                <c:pt idx="145">
                  <c:v>6</c:v>
                </c:pt>
                <c:pt idx="146">
                  <c:v>5.9</c:v>
                </c:pt>
                <c:pt idx="147">
                  <c:v>5.9</c:v>
                </c:pt>
                <c:pt idx="148">
                  <c:v>6</c:v>
                </c:pt>
                <c:pt idx="149">
                  <c:v>5.9</c:v>
                </c:pt>
                <c:pt idx="150">
                  <c:v>6.1</c:v>
                </c:pt>
                <c:pt idx="151">
                  <c:v>6.1</c:v>
                </c:pt>
                <c:pt idx="152">
                  <c:v>6.2</c:v>
                </c:pt>
                <c:pt idx="153">
                  <c:v>6.1</c:v>
                </c:pt>
                <c:pt idx="154">
                  <c:v>6.1</c:v>
                </c:pt>
                <c:pt idx="155">
                  <c:v>6.2</c:v>
                </c:pt>
                <c:pt idx="156">
                  <c:v>6.6</c:v>
                </c:pt>
                <c:pt idx="157">
                  <c:v>7</c:v>
                </c:pt>
                <c:pt idx="158">
                  <c:v>7.3</c:v>
                </c:pt>
                <c:pt idx="159">
                  <c:v>7.6</c:v>
                </c:pt>
                <c:pt idx="160">
                  <c:v>8.1</c:v>
                </c:pt>
                <c:pt idx="161">
                  <c:v>8.6</c:v>
                </c:pt>
                <c:pt idx="162">
                  <c:v>9.1</c:v>
                </c:pt>
                <c:pt idx="163">
                  <c:v>9.6</c:v>
                </c:pt>
                <c:pt idx="164">
                  <c:v>10.3</c:v>
                </c:pt>
                <c:pt idx="165">
                  <c:v>11</c:v>
                </c:pt>
                <c:pt idx="166">
                  <c:v>11.6</c:v>
                </c:pt>
                <c:pt idx="167">
                  <c:v>12.1</c:v>
                </c:pt>
                <c:pt idx="168">
                  <c:v>12.6</c:v>
                </c:pt>
                <c:pt idx="169">
                  <c:v>13.3</c:v>
                </c:pt>
                <c:pt idx="170">
                  <c:v>13.8</c:v>
                </c:pt>
                <c:pt idx="171">
                  <c:v>14.3</c:v>
                </c:pt>
                <c:pt idx="172">
                  <c:v>14.9</c:v>
                </c:pt>
                <c:pt idx="173">
                  <c:v>15.3</c:v>
                </c:pt>
                <c:pt idx="174">
                  <c:v>15.6</c:v>
                </c:pt>
                <c:pt idx="175">
                  <c:v>15.7</c:v>
                </c:pt>
                <c:pt idx="176">
                  <c:v>16.2</c:v>
                </c:pt>
                <c:pt idx="177">
                  <c:v>16.600000000000001</c:v>
                </c:pt>
                <c:pt idx="178">
                  <c:v>16.7</c:v>
                </c:pt>
                <c:pt idx="179">
                  <c:v>16.899999999999999</c:v>
                </c:pt>
                <c:pt idx="180">
                  <c:v>17.100000000000001</c:v>
                </c:pt>
                <c:pt idx="181">
                  <c:v>17.3</c:v>
                </c:pt>
                <c:pt idx="182">
                  <c:v>17.5</c:v>
                </c:pt>
                <c:pt idx="183">
                  <c:v>17.600000000000001</c:v>
                </c:pt>
                <c:pt idx="184">
                  <c:v>17.8</c:v>
                </c:pt>
                <c:pt idx="185">
                  <c:v>17.899999999999999</c:v>
                </c:pt>
                <c:pt idx="186">
                  <c:v>17.5</c:v>
                </c:pt>
                <c:pt idx="187">
                  <c:v>17.399999999999999</c:v>
                </c:pt>
                <c:pt idx="188">
                  <c:v>17.7</c:v>
                </c:pt>
                <c:pt idx="189">
                  <c:v>17.899999999999999</c:v>
                </c:pt>
                <c:pt idx="190">
                  <c:v>18</c:v>
                </c:pt>
                <c:pt idx="191">
                  <c:v>17.7</c:v>
                </c:pt>
                <c:pt idx="192">
                  <c:v>17.100000000000001</c:v>
                </c:pt>
                <c:pt idx="193">
                  <c:v>16.8</c:v>
                </c:pt>
                <c:pt idx="194">
                  <c:v>16.899999999999999</c:v>
                </c:pt>
                <c:pt idx="195">
                  <c:v>17.2</c:v>
                </c:pt>
                <c:pt idx="196">
                  <c:v>16.899999999999999</c:v>
                </c:pt>
                <c:pt idx="197">
                  <c:v>16.600000000000001</c:v>
                </c:pt>
                <c:pt idx="198">
                  <c:v>16.3</c:v>
                </c:pt>
                <c:pt idx="199">
                  <c:v>16.100000000000001</c:v>
                </c:pt>
                <c:pt idx="200">
                  <c:v>15.8</c:v>
                </c:pt>
                <c:pt idx="201">
                  <c:v>15.4</c:v>
                </c:pt>
                <c:pt idx="202">
                  <c:v>15.2</c:v>
                </c:pt>
                <c:pt idx="203">
                  <c:v>14.9</c:v>
                </c:pt>
                <c:pt idx="204">
                  <c:v>14.8</c:v>
                </c:pt>
                <c:pt idx="205">
                  <c:v>14.7</c:v>
                </c:pt>
                <c:pt idx="206">
                  <c:v>14.6</c:v>
                </c:pt>
                <c:pt idx="207">
                  <c:v>14.3</c:v>
                </c:pt>
                <c:pt idx="208">
                  <c:v>13.9</c:v>
                </c:pt>
                <c:pt idx="209">
                  <c:v>13.6</c:v>
                </c:pt>
                <c:pt idx="210">
                  <c:v>13.3</c:v>
                </c:pt>
                <c:pt idx="211">
                  <c:v>13.1</c:v>
                </c:pt>
                <c:pt idx="212">
                  <c:v>13.1</c:v>
                </c:pt>
                <c:pt idx="213">
                  <c:v>12.8</c:v>
                </c:pt>
                <c:pt idx="214">
                  <c:v>12.1</c:v>
                </c:pt>
                <c:pt idx="215">
                  <c:v>11.6</c:v>
                </c:pt>
                <c:pt idx="216">
                  <c:v>11.3</c:v>
                </c:pt>
                <c:pt idx="217">
                  <c:v>11.1</c:v>
                </c:pt>
                <c:pt idx="218">
                  <c:v>10.9</c:v>
                </c:pt>
                <c:pt idx="219">
                  <c:v>10.8</c:v>
                </c:pt>
                <c:pt idx="220">
                  <c:v>10.9</c:v>
                </c:pt>
                <c:pt idx="221">
                  <c:v>10.7</c:v>
                </c:pt>
                <c:pt idx="222">
                  <c:v>10.4</c:v>
                </c:pt>
                <c:pt idx="223">
                  <c:v>10.3</c:v>
                </c:pt>
                <c:pt idx="224">
                  <c:v>10.199999999999999</c:v>
                </c:pt>
                <c:pt idx="225">
                  <c:v>10.199999999999999</c:v>
                </c:pt>
                <c:pt idx="289">
                  <c:v>3.5197846902760426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254-E14A-BD0E-1BD00FC13D22}"/>
            </c:ext>
          </c:extLst>
        </c:ser>
        <c:ser>
          <c:idx val="20"/>
          <c:order val="20"/>
          <c:tx>
            <c:strRef>
              <c:f>'Day View'!$X$2</c:f>
              <c:strCache>
                <c:ptCount val="1"/>
                <c:pt idx="0">
                  <c:v>Mon wk4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View'!$X$3:$X$292</c:f>
              <c:numCache>
                <c:formatCode>General</c:formatCode>
                <c:ptCount val="290"/>
                <c:pt idx="140">
                  <c:v>10.7</c:v>
                </c:pt>
                <c:pt idx="141">
                  <c:v>10.7</c:v>
                </c:pt>
                <c:pt idx="142">
                  <c:v>11</c:v>
                </c:pt>
                <c:pt idx="146">
                  <c:v>8.1</c:v>
                </c:pt>
                <c:pt idx="147">
                  <c:v>8</c:v>
                </c:pt>
                <c:pt idx="148">
                  <c:v>7.9</c:v>
                </c:pt>
                <c:pt idx="149">
                  <c:v>7.8</c:v>
                </c:pt>
                <c:pt idx="150">
                  <c:v>8</c:v>
                </c:pt>
                <c:pt idx="151">
                  <c:v>8.1999999999999993</c:v>
                </c:pt>
                <c:pt idx="152">
                  <c:v>8.6</c:v>
                </c:pt>
                <c:pt idx="153">
                  <c:v>8.9</c:v>
                </c:pt>
                <c:pt idx="154">
                  <c:v>8.9</c:v>
                </c:pt>
                <c:pt idx="155">
                  <c:v>9.1</c:v>
                </c:pt>
                <c:pt idx="156">
                  <c:v>9.1</c:v>
                </c:pt>
                <c:pt idx="157">
                  <c:v>9.1</c:v>
                </c:pt>
                <c:pt idx="158">
                  <c:v>9.1999999999999993</c:v>
                </c:pt>
                <c:pt idx="159">
                  <c:v>9.1999999999999993</c:v>
                </c:pt>
                <c:pt idx="160">
                  <c:v>9.3000000000000007</c:v>
                </c:pt>
                <c:pt idx="161">
                  <c:v>9.4</c:v>
                </c:pt>
                <c:pt idx="162">
                  <c:v>9.5</c:v>
                </c:pt>
                <c:pt idx="163">
                  <c:v>9.6999999999999993</c:v>
                </c:pt>
                <c:pt idx="164">
                  <c:v>9.9</c:v>
                </c:pt>
                <c:pt idx="165">
                  <c:v>10.199999999999999</c:v>
                </c:pt>
                <c:pt idx="166">
                  <c:v>10.6</c:v>
                </c:pt>
                <c:pt idx="167">
                  <c:v>10.8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11.1</c:v>
                </c:pt>
                <c:pt idx="172">
                  <c:v>11.3</c:v>
                </c:pt>
                <c:pt idx="173">
                  <c:v>11.6</c:v>
                </c:pt>
                <c:pt idx="174">
                  <c:v>11.7</c:v>
                </c:pt>
                <c:pt idx="175">
                  <c:v>11.8</c:v>
                </c:pt>
                <c:pt idx="176">
                  <c:v>11.8</c:v>
                </c:pt>
                <c:pt idx="177">
                  <c:v>11.7</c:v>
                </c:pt>
                <c:pt idx="178">
                  <c:v>11.6</c:v>
                </c:pt>
                <c:pt idx="179">
                  <c:v>11.7</c:v>
                </c:pt>
                <c:pt idx="180">
                  <c:v>11.1</c:v>
                </c:pt>
                <c:pt idx="181">
                  <c:v>10.6</c:v>
                </c:pt>
                <c:pt idx="182">
                  <c:v>10.4</c:v>
                </c:pt>
                <c:pt idx="183">
                  <c:v>10.4</c:v>
                </c:pt>
                <c:pt idx="184">
                  <c:v>10.6</c:v>
                </c:pt>
                <c:pt idx="185">
                  <c:v>11</c:v>
                </c:pt>
                <c:pt idx="186">
                  <c:v>11.2</c:v>
                </c:pt>
                <c:pt idx="187">
                  <c:v>11.2</c:v>
                </c:pt>
                <c:pt idx="188">
                  <c:v>11</c:v>
                </c:pt>
                <c:pt idx="189">
                  <c:v>10.9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10.7</c:v>
                </c:pt>
                <c:pt idx="195">
                  <c:v>10.199999999999999</c:v>
                </c:pt>
                <c:pt idx="196">
                  <c:v>9.8000000000000007</c:v>
                </c:pt>
                <c:pt idx="197">
                  <c:v>9.6999999999999993</c:v>
                </c:pt>
                <c:pt idx="198">
                  <c:v>9.9</c:v>
                </c:pt>
                <c:pt idx="199">
                  <c:v>10.1</c:v>
                </c:pt>
                <c:pt idx="200">
                  <c:v>10.1</c:v>
                </c:pt>
                <c:pt idx="201">
                  <c:v>10</c:v>
                </c:pt>
                <c:pt idx="202">
                  <c:v>9.8000000000000007</c:v>
                </c:pt>
                <c:pt idx="203">
                  <c:v>9.6999999999999993</c:v>
                </c:pt>
                <c:pt idx="204">
                  <c:v>9.6</c:v>
                </c:pt>
                <c:pt idx="205">
                  <c:v>9.4</c:v>
                </c:pt>
                <c:pt idx="206">
                  <c:v>9.3000000000000007</c:v>
                </c:pt>
                <c:pt idx="207">
                  <c:v>9.3000000000000007</c:v>
                </c:pt>
                <c:pt idx="208">
                  <c:v>9.1999999999999993</c:v>
                </c:pt>
                <c:pt idx="209">
                  <c:v>9</c:v>
                </c:pt>
                <c:pt idx="210">
                  <c:v>9.1</c:v>
                </c:pt>
                <c:pt idx="211">
                  <c:v>8.9</c:v>
                </c:pt>
                <c:pt idx="212">
                  <c:v>8.8000000000000007</c:v>
                </c:pt>
                <c:pt idx="213">
                  <c:v>8.8000000000000007</c:v>
                </c:pt>
                <c:pt idx="214">
                  <c:v>8.8000000000000007</c:v>
                </c:pt>
                <c:pt idx="215">
                  <c:v>8.6999999999999993</c:v>
                </c:pt>
                <c:pt idx="216">
                  <c:v>8.6</c:v>
                </c:pt>
                <c:pt idx="217">
                  <c:v>8.4</c:v>
                </c:pt>
                <c:pt idx="218">
                  <c:v>8.3000000000000007</c:v>
                </c:pt>
                <c:pt idx="219">
                  <c:v>8.3000000000000007</c:v>
                </c:pt>
                <c:pt idx="220">
                  <c:v>8.3000000000000007</c:v>
                </c:pt>
                <c:pt idx="221">
                  <c:v>8.1999999999999993</c:v>
                </c:pt>
                <c:pt idx="222">
                  <c:v>8.1999999999999993</c:v>
                </c:pt>
                <c:pt idx="223">
                  <c:v>8.1999999999999993</c:v>
                </c:pt>
                <c:pt idx="224">
                  <c:v>8.4</c:v>
                </c:pt>
                <c:pt idx="225">
                  <c:v>8.4</c:v>
                </c:pt>
                <c:pt idx="226">
                  <c:v>8</c:v>
                </c:pt>
                <c:pt idx="227">
                  <c:v>8.1</c:v>
                </c:pt>
                <c:pt idx="228">
                  <c:v>8.1999999999999993</c:v>
                </c:pt>
                <c:pt idx="229">
                  <c:v>8.4</c:v>
                </c:pt>
                <c:pt idx="230">
                  <c:v>8.6999999999999993</c:v>
                </c:pt>
                <c:pt idx="231">
                  <c:v>8.8000000000000007</c:v>
                </c:pt>
                <c:pt idx="232">
                  <c:v>8.8000000000000007</c:v>
                </c:pt>
                <c:pt idx="233">
                  <c:v>8.5</c:v>
                </c:pt>
                <c:pt idx="234">
                  <c:v>9.3000000000000007</c:v>
                </c:pt>
                <c:pt idx="235">
                  <c:v>9.4</c:v>
                </c:pt>
                <c:pt idx="236">
                  <c:v>9.5</c:v>
                </c:pt>
                <c:pt idx="237">
                  <c:v>9.4</c:v>
                </c:pt>
                <c:pt idx="238">
                  <c:v>9.1999999999999993</c:v>
                </c:pt>
                <c:pt idx="239">
                  <c:v>9.6</c:v>
                </c:pt>
                <c:pt idx="240">
                  <c:v>10.3</c:v>
                </c:pt>
                <c:pt idx="241">
                  <c:v>10.9</c:v>
                </c:pt>
                <c:pt idx="242">
                  <c:v>11.7</c:v>
                </c:pt>
                <c:pt idx="243">
                  <c:v>12.3</c:v>
                </c:pt>
                <c:pt idx="244">
                  <c:v>12.7</c:v>
                </c:pt>
                <c:pt idx="245">
                  <c:v>13.1</c:v>
                </c:pt>
                <c:pt idx="246">
                  <c:v>13.6</c:v>
                </c:pt>
                <c:pt idx="247">
                  <c:v>14.1</c:v>
                </c:pt>
                <c:pt idx="248">
                  <c:v>14.5</c:v>
                </c:pt>
                <c:pt idx="249">
                  <c:v>15.2</c:v>
                </c:pt>
                <c:pt idx="250">
                  <c:v>15.2</c:v>
                </c:pt>
                <c:pt idx="251">
                  <c:v>15.3</c:v>
                </c:pt>
                <c:pt idx="252">
                  <c:v>15.4</c:v>
                </c:pt>
                <c:pt idx="253">
                  <c:v>15.7</c:v>
                </c:pt>
                <c:pt idx="254">
                  <c:v>15.4</c:v>
                </c:pt>
                <c:pt idx="255">
                  <c:v>15.2</c:v>
                </c:pt>
                <c:pt idx="256">
                  <c:v>15</c:v>
                </c:pt>
                <c:pt idx="257">
                  <c:v>15</c:v>
                </c:pt>
                <c:pt idx="258">
                  <c:v>14.9</c:v>
                </c:pt>
                <c:pt idx="259">
                  <c:v>14.8</c:v>
                </c:pt>
                <c:pt idx="260">
                  <c:v>14.7</c:v>
                </c:pt>
                <c:pt idx="261">
                  <c:v>14.6</c:v>
                </c:pt>
                <c:pt idx="262">
                  <c:v>14.5</c:v>
                </c:pt>
                <c:pt idx="263">
                  <c:v>14.7</c:v>
                </c:pt>
                <c:pt idx="264">
                  <c:v>14.8</c:v>
                </c:pt>
                <c:pt idx="265">
                  <c:v>14.6</c:v>
                </c:pt>
                <c:pt idx="266">
                  <c:v>14.2</c:v>
                </c:pt>
                <c:pt idx="267">
                  <c:v>13.9</c:v>
                </c:pt>
                <c:pt idx="268">
                  <c:v>13.6</c:v>
                </c:pt>
                <c:pt idx="269">
                  <c:v>13.3</c:v>
                </c:pt>
                <c:pt idx="270">
                  <c:v>13.2</c:v>
                </c:pt>
                <c:pt idx="271">
                  <c:v>12.9</c:v>
                </c:pt>
                <c:pt idx="272">
                  <c:v>12.8</c:v>
                </c:pt>
                <c:pt idx="273">
                  <c:v>12.3</c:v>
                </c:pt>
                <c:pt idx="274">
                  <c:v>11.8</c:v>
                </c:pt>
                <c:pt idx="275">
                  <c:v>11.3</c:v>
                </c:pt>
                <c:pt idx="276">
                  <c:v>11</c:v>
                </c:pt>
                <c:pt idx="277">
                  <c:v>10.7</c:v>
                </c:pt>
                <c:pt idx="278">
                  <c:v>10.6</c:v>
                </c:pt>
                <c:pt idx="279">
                  <c:v>10.3</c:v>
                </c:pt>
                <c:pt idx="280">
                  <c:v>10</c:v>
                </c:pt>
                <c:pt idx="281">
                  <c:v>9.6</c:v>
                </c:pt>
                <c:pt idx="282">
                  <c:v>9.3000000000000007</c:v>
                </c:pt>
                <c:pt idx="283">
                  <c:v>9.1</c:v>
                </c:pt>
                <c:pt idx="284">
                  <c:v>8.9</c:v>
                </c:pt>
                <c:pt idx="285">
                  <c:v>9</c:v>
                </c:pt>
                <c:pt idx="286">
                  <c:v>9.3000000000000007</c:v>
                </c:pt>
                <c:pt idx="287">
                  <c:v>9.1999999999999993</c:v>
                </c:pt>
                <c:pt idx="288">
                  <c:v>9.1</c:v>
                </c:pt>
                <c:pt idx="289">
                  <c:v>2.1499482038339295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254-E14A-BD0E-1BD00FC13D22}"/>
            </c:ext>
          </c:extLst>
        </c:ser>
        <c:ser>
          <c:idx val="21"/>
          <c:order val="21"/>
          <c:tx>
            <c:strRef>
              <c:f>'Day View'!$Y$2</c:f>
              <c:strCache>
                <c:ptCount val="1"/>
                <c:pt idx="0">
                  <c:v>Tues wk4 (01/06)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View'!$Y$3:$Y$292</c:f>
              <c:numCache>
                <c:formatCode>General</c:formatCode>
                <c:ptCount val="290"/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254-E14A-BD0E-1BD00FC13D22}"/>
            </c:ext>
          </c:extLst>
        </c:ser>
        <c:ser>
          <c:idx val="22"/>
          <c:order val="22"/>
          <c:tx>
            <c:strRef>
              <c:f>'Day View'!$Z$2</c:f>
              <c:strCache>
                <c:ptCount val="1"/>
                <c:pt idx="0">
                  <c:v>Wed wk4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View'!$Z$3:$Z$292</c:f>
              <c:numCache>
                <c:formatCode>General</c:formatCode>
                <c:ptCount val="290"/>
                <c:pt idx="100">
                  <c:v>7.6</c:v>
                </c:pt>
                <c:pt idx="101">
                  <c:v>7.8</c:v>
                </c:pt>
                <c:pt idx="102">
                  <c:v>8.1</c:v>
                </c:pt>
                <c:pt idx="103">
                  <c:v>8.4</c:v>
                </c:pt>
                <c:pt idx="104">
                  <c:v>8.1999999999999993</c:v>
                </c:pt>
                <c:pt idx="105">
                  <c:v>7.9</c:v>
                </c:pt>
                <c:pt idx="106">
                  <c:v>7.8</c:v>
                </c:pt>
                <c:pt idx="107">
                  <c:v>7.7</c:v>
                </c:pt>
                <c:pt idx="108">
                  <c:v>7.9</c:v>
                </c:pt>
                <c:pt idx="109">
                  <c:v>8.1</c:v>
                </c:pt>
                <c:pt idx="110">
                  <c:v>8.4</c:v>
                </c:pt>
                <c:pt idx="111">
                  <c:v>8.5</c:v>
                </c:pt>
                <c:pt idx="112">
                  <c:v>8.8000000000000007</c:v>
                </c:pt>
                <c:pt idx="113">
                  <c:v>9.1</c:v>
                </c:pt>
                <c:pt idx="114">
                  <c:v>9.6</c:v>
                </c:pt>
                <c:pt idx="115">
                  <c:v>9.3000000000000007</c:v>
                </c:pt>
                <c:pt idx="116">
                  <c:v>10</c:v>
                </c:pt>
                <c:pt idx="117">
                  <c:v>10.6</c:v>
                </c:pt>
                <c:pt idx="118">
                  <c:v>11.8</c:v>
                </c:pt>
                <c:pt idx="119">
                  <c:v>12.9</c:v>
                </c:pt>
                <c:pt idx="120">
                  <c:v>13.6</c:v>
                </c:pt>
                <c:pt idx="121">
                  <c:v>13.8</c:v>
                </c:pt>
                <c:pt idx="122">
                  <c:v>13</c:v>
                </c:pt>
                <c:pt idx="123">
                  <c:v>11.7</c:v>
                </c:pt>
                <c:pt idx="124">
                  <c:v>11.1</c:v>
                </c:pt>
                <c:pt idx="125">
                  <c:v>10.6</c:v>
                </c:pt>
                <c:pt idx="126">
                  <c:v>10.4</c:v>
                </c:pt>
                <c:pt idx="127">
                  <c:v>10.5</c:v>
                </c:pt>
                <c:pt idx="128">
                  <c:v>10.7</c:v>
                </c:pt>
                <c:pt idx="129">
                  <c:v>10.9</c:v>
                </c:pt>
                <c:pt idx="130">
                  <c:v>10.9</c:v>
                </c:pt>
                <c:pt idx="131">
                  <c:v>11</c:v>
                </c:pt>
                <c:pt idx="132">
                  <c:v>11.1</c:v>
                </c:pt>
                <c:pt idx="133">
                  <c:v>10.9</c:v>
                </c:pt>
                <c:pt idx="134">
                  <c:v>10.199999999999999</c:v>
                </c:pt>
                <c:pt idx="135">
                  <c:v>9.6999999999999993</c:v>
                </c:pt>
                <c:pt idx="136">
                  <c:v>9.6</c:v>
                </c:pt>
                <c:pt idx="137">
                  <c:v>9.6</c:v>
                </c:pt>
                <c:pt idx="138">
                  <c:v>9.4</c:v>
                </c:pt>
                <c:pt idx="139">
                  <c:v>9.1</c:v>
                </c:pt>
                <c:pt idx="140">
                  <c:v>8.9</c:v>
                </c:pt>
                <c:pt idx="141">
                  <c:v>8.6</c:v>
                </c:pt>
                <c:pt idx="142">
                  <c:v>8.1999999999999993</c:v>
                </c:pt>
                <c:pt idx="143">
                  <c:v>8</c:v>
                </c:pt>
                <c:pt idx="144">
                  <c:v>8.1</c:v>
                </c:pt>
                <c:pt idx="145">
                  <c:v>8.4</c:v>
                </c:pt>
                <c:pt idx="146">
                  <c:v>8.4</c:v>
                </c:pt>
                <c:pt idx="147">
                  <c:v>8.3000000000000007</c:v>
                </c:pt>
                <c:pt idx="148">
                  <c:v>8.3000000000000007</c:v>
                </c:pt>
                <c:pt idx="149">
                  <c:v>8.1</c:v>
                </c:pt>
                <c:pt idx="150">
                  <c:v>7.6</c:v>
                </c:pt>
                <c:pt idx="151">
                  <c:v>7.2</c:v>
                </c:pt>
                <c:pt idx="152">
                  <c:v>7.5</c:v>
                </c:pt>
                <c:pt idx="153">
                  <c:v>7.4</c:v>
                </c:pt>
                <c:pt idx="154">
                  <c:v>7.4</c:v>
                </c:pt>
                <c:pt idx="155">
                  <c:v>7.7</c:v>
                </c:pt>
                <c:pt idx="156">
                  <c:v>7.8</c:v>
                </c:pt>
                <c:pt idx="157">
                  <c:v>7.7</c:v>
                </c:pt>
                <c:pt idx="158">
                  <c:v>7.7</c:v>
                </c:pt>
                <c:pt idx="159">
                  <c:v>7.9</c:v>
                </c:pt>
                <c:pt idx="160">
                  <c:v>8.4</c:v>
                </c:pt>
                <c:pt idx="161">
                  <c:v>8.8000000000000007</c:v>
                </c:pt>
                <c:pt idx="162">
                  <c:v>9.1999999999999993</c:v>
                </c:pt>
                <c:pt idx="163">
                  <c:v>9.4</c:v>
                </c:pt>
                <c:pt idx="164">
                  <c:v>9.8000000000000007</c:v>
                </c:pt>
                <c:pt idx="165">
                  <c:v>10.1</c:v>
                </c:pt>
                <c:pt idx="166">
                  <c:v>10.199999999999999</c:v>
                </c:pt>
                <c:pt idx="167">
                  <c:v>10.6</c:v>
                </c:pt>
                <c:pt idx="168">
                  <c:v>10.6</c:v>
                </c:pt>
                <c:pt idx="169">
                  <c:v>10.8</c:v>
                </c:pt>
                <c:pt idx="170">
                  <c:v>10.8</c:v>
                </c:pt>
                <c:pt idx="171">
                  <c:v>11.2</c:v>
                </c:pt>
                <c:pt idx="172">
                  <c:v>11.4</c:v>
                </c:pt>
                <c:pt idx="173">
                  <c:v>11.8</c:v>
                </c:pt>
                <c:pt idx="174">
                  <c:v>11.9</c:v>
                </c:pt>
                <c:pt idx="175">
                  <c:v>11.7</c:v>
                </c:pt>
                <c:pt idx="176">
                  <c:v>11.6</c:v>
                </c:pt>
                <c:pt idx="177">
                  <c:v>11.5</c:v>
                </c:pt>
                <c:pt idx="178">
                  <c:v>11.2</c:v>
                </c:pt>
                <c:pt idx="179">
                  <c:v>11.4</c:v>
                </c:pt>
                <c:pt idx="180">
                  <c:v>11.6</c:v>
                </c:pt>
                <c:pt idx="181">
                  <c:v>11.3</c:v>
                </c:pt>
                <c:pt idx="182">
                  <c:v>11</c:v>
                </c:pt>
                <c:pt idx="183">
                  <c:v>10.7</c:v>
                </c:pt>
                <c:pt idx="184">
                  <c:v>10.4</c:v>
                </c:pt>
                <c:pt idx="185">
                  <c:v>10.5</c:v>
                </c:pt>
                <c:pt idx="186">
                  <c:v>10.7</c:v>
                </c:pt>
                <c:pt idx="187">
                  <c:v>10.6</c:v>
                </c:pt>
                <c:pt idx="188">
                  <c:v>10.1</c:v>
                </c:pt>
                <c:pt idx="189">
                  <c:v>9.9</c:v>
                </c:pt>
                <c:pt idx="190">
                  <c:v>10</c:v>
                </c:pt>
                <c:pt idx="191">
                  <c:v>9.6</c:v>
                </c:pt>
                <c:pt idx="192">
                  <c:v>9.5</c:v>
                </c:pt>
                <c:pt idx="193">
                  <c:v>9.6999999999999993</c:v>
                </c:pt>
                <c:pt idx="194">
                  <c:v>9.5</c:v>
                </c:pt>
                <c:pt idx="195">
                  <c:v>9.6</c:v>
                </c:pt>
                <c:pt idx="196">
                  <c:v>9.3000000000000007</c:v>
                </c:pt>
                <c:pt idx="197">
                  <c:v>9.1999999999999993</c:v>
                </c:pt>
                <c:pt idx="198">
                  <c:v>9.1999999999999993</c:v>
                </c:pt>
                <c:pt idx="199">
                  <c:v>9.1</c:v>
                </c:pt>
                <c:pt idx="200">
                  <c:v>9.1</c:v>
                </c:pt>
                <c:pt idx="201">
                  <c:v>9.1</c:v>
                </c:pt>
                <c:pt idx="202">
                  <c:v>8.8000000000000007</c:v>
                </c:pt>
                <c:pt idx="203">
                  <c:v>8.3000000000000007</c:v>
                </c:pt>
                <c:pt idx="204">
                  <c:v>7.8</c:v>
                </c:pt>
                <c:pt idx="205">
                  <c:v>7.6</c:v>
                </c:pt>
                <c:pt idx="206">
                  <c:v>7.7</c:v>
                </c:pt>
                <c:pt idx="207">
                  <c:v>7.7</c:v>
                </c:pt>
                <c:pt idx="208">
                  <c:v>7.5</c:v>
                </c:pt>
                <c:pt idx="209">
                  <c:v>7.3</c:v>
                </c:pt>
                <c:pt idx="210">
                  <c:v>7.2</c:v>
                </c:pt>
                <c:pt idx="211">
                  <c:v>7.1</c:v>
                </c:pt>
                <c:pt idx="212">
                  <c:v>7.1</c:v>
                </c:pt>
                <c:pt idx="213">
                  <c:v>7</c:v>
                </c:pt>
                <c:pt idx="214">
                  <c:v>6.6</c:v>
                </c:pt>
                <c:pt idx="215">
                  <c:v>6.2</c:v>
                </c:pt>
                <c:pt idx="216">
                  <c:v>6.6</c:v>
                </c:pt>
                <c:pt idx="217">
                  <c:v>6.4</c:v>
                </c:pt>
                <c:pt idx="218">
                  <c:v>6.3</c:v>
                </c:pt>
                <c:pt idx="219">
                  <c:v>6.3</c:v>
                </c:pt>
                <c:pt idx="220">
                  <c:v>6.3</c:v>
                </c:pt>
                <c:pt idx="221">
                  <c:v>5.9</c:v>
                </c:pt>
                <c:pt idx="222">
                  <c:v>5.6</c:v>
                </c:pt>
                <c:pt idx="223">
                  <c:v>4.9000000000000004</c:v>
                </c:pt>
                <c:pt idx="224">
                  <c:v>4.7</c:v>
                </c:pt>
                <c:pt idx="225">
                  <c:v>5</c:v>
                </c:pt>
                <c:pt idx="226">
                  <c:v>5.4</c:v>
                </c:pt>
                <c:pt idx="227">
                  <c:v>5.3</c:v>
                </c:pt>
                <c:pt idx="228">
                  <c:v>5.2</c:v>
                </c:pt>
                <c:pt idx="229">
                  <c:v>5.0999999999999996</c:v>
                </c:pt>
                <c:pt idx="230">
                  <c:v>5.0999999999999996</c:v>
                </c:pt>
                <c:pt idx="231">
                  <c:v>5</c:v>
                </c:pt>
                <c:pt idx="232">
                  <c:v>4.8</c:v>
                </c:pt>
                <c:pt idx="233">
                  <c:v>4.9000000000000004</c:v>
                </c:pt>
                <c:pt idx="234">
                  <c:v>5</c:v>
                </c:pt>
                <c:pt idx="235">
                  <c:v>5.2</c:v>
                </c:pt>
                <c:pt idx="236">
                  <c:v>5.2</c:v>
                </c:pt>
                <c:pt idx="237">
                  <c:v>5.3</c:v>
                </c:pt>
                <c:pt idx="238">
                  <c:v>5.4</c:v>
                </c:pt>
                <c:pt idx="239">
                  <c:v>5.4</c:v>
                </c:pt>
                <c:pt idx="240">
                  <c:v>5.7</c:v>
                </c:pt>
                <c:pt idx="241">
                  <c:v>5.8</c:v>
                </c:pt>
                <c:pt idx="242">
                  <c:v>5.9</c:v>
                </c:pt>
                <c:pt idx="243">
                  <c:v>5.9</c:v>
                </c:pt>
                <c:pt idx="244">
                  <c:v>6.1</c:v>
                </c:pt>
                <c:pt idx="245">
                  <c:v>6.3</c:v>
                </c:pt>
                <c:pt idx="246">
                  <c:v>6.4</c:v>
                </c:pt>
                <c:pt idx="247">
                  <c:v>6.3</c:v>
                </c:pt>
                <c:pt idx="248">
                  <c:v>6.3</c:v>
                </c:pt>
                <c:pt idx="249">
                  <c:v>6.4</c:v>
                </c:pt>
                <c:pt idx="250">
                  <c:v>6.6</c:v>
                </c:pt>
                <c:pt idx="251">
                  <c:v>6.3</c:v>
                </c:pt>
                <c:pt idx="252">
                  <c:v>6.6</c:v>
                </c:pt>
                <c:pt idx="253">
                  <c:v>7.3</c:v>
                </c:pt>
                <c:pt idx="254">
                  <c:v>7.6</c:v>
                </c:pt>
                <c:pt idx="255">
                  <c:v>8.1999999999999993</c:v>
                </c:pt>
                <c:pt idx="256">
                  <c:v>8.6</c:v>
                </c:pt>
                <c:pt idx="257">
                  <c:v>8.8000000000000007</c:v>
                </c:pt>
                <c:pt idx="258">
                  <c:v>9.3000000000000007</c:v>
                </c:pt>
                <c:pt idx="259">
                  <c:v>9.8000000000000007</c:v>
                </c:pt>
                <c:pt idx="260">
                  <c:v>10.199999999999999</c:v>
                </c:pt>
                <c:pt idx="261">
                  <c:v>10.6</c:v>
                </c:pt>
                <c:pt idx="262">
                  <c:v>10.9</c:v>
                </c:pt>
                <c:pt idx="263">
                  <c:v>11.1</c:v>
                </c:pt>
                <c:pt idx="264">
                  <c:v>10.4</c:v>
                </c:pt>
                <c:pt idx="265">
                  <c:v>9.6999999999999993</c:v>
                </c:pt>
                <c:pt idx="266">
                  <c:v>10.4</c:v>
                </c:pt>
                <c:pt idx="267">
                  <c:v>10.9</c:v>
                </c:pt>
                <c:pt idx="268">
                  <c:v>11.3</c:v>
                </c:pt>
                <c:pt idx="269">
                  <c:v>11.6</c:v>
                </c:pt>
                <c:pt idx="270">
                  <c:v>11.7</c:v>
                </c:pt>
                <c:pt idx="271">
                  <c:v>11.8</c:v>
                </c:pt>
                <c:pt idx="272">
                  <c:v>11.8</c:v>
                </c:pt>
                <c:pt idx="273">
                  <c:v>11.7</c:v>
                </c:pt>
                <c:pt idx="274">
                  <c:v>11.6</c:v>
                </c:pt>
                <c:pt idx="275">
                  <c:v>11.3</c:v>
                </c:pt>
                <c:pt idx="276">
                  <c:v>11.1</c:v>
                </c:pt>
                <c:pt idx="277">
                  <c:v>10.8</c:v>
                </c:pt>
                <c:pt idx="278">
                  <c:v>10.6</c:v>
                </c:pt>
                <c:pt idx="279">
                  <c:v>10.4</c:v>
                </c:pt>
                <c:pt idx="280">
                  <c:v>10.199999999999999</c:v>
                </c:pt>
                <c:pt idx="281">
                  <c:v>9.9</c:v>
                </c:pt>
                <c:pt idx="282">
                  <c:v>9.6999999999999993</c:v>
                </c:pt>
                <c:pt idx="283">
                  <c:v>9.6</c:v>
                </c:pt>
                <c:pt idx="284">
                  <c:v>9.4</c:v>
                </c:pt>
                <c:pt idx="285">
                  <c:v>9.1999999999999993</c:v>
                </c:pt>
                <c:pt idx="286">
                  <c:v>9.1</c:v>
                </c:pt>
                <c:pt idx="287">
                  <c:v>8.9</c:v>
                </c:pt>
                <c:pt idx="288">
                  <c:v>8.8000000000000007</c:v>
                </c:pt>
                <c:pt idx="289">
                  <c:v>2.2665850588498531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254-E14A-BD0E-1BD00FC13D22}"/>
            </c:ext>
          </c:extLst>
        </c:ser>
        <c:ser>
          <c:idx val="23"/>
          <c:order val="23"/>
          <c:tx>
            <c:strRef>
              <c:f>'Day View'!$AA$2</c:f>
              <c:strCache>
                <c:ptCount val="1"/>
                <c:pt idx="0">
                  <c:v>Thurs wk4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View'!$AA$3:$AA$292</c:f>
              <c:numCache>
                <c:formatCode>General</c:formatCode>
                <c:ptCount val="290"/>
                <c:pt idx="1">
                  <c:v>8.6999999999999993</c:v>
                </c:pt>
                <c:pt idx="2">
                  <c:v>8.6</c:v>
                </c:pt>
                <c:pt idx="3">
                  <c:v>8.4</c:v>
                </c:pt>
                <c:pt idx="4">
                  <c:v>8.3000000000000007</c:v>
                </c:pt>
                <c:pt idx="5">
                  <c:v>8.1999999999999993</c:v>
                </c:pt>
                <c:pt idx="6">
                  <c:v>8.1999999999999993</c:v>
                </c:pt>
                <c:pt idx="7">
                  <c:v>8.1</c:v>
                </c:pt>
                <c:pt idx="8">
                  <c:v>7.6</c:v>
                </c:pt>
                <c:pt idx="9">
                  <c:v>7.3</c:v>
                </c:pt>
                <c:pt idx="10">
                  <c:v>7.3</c:v>
                </c:pt>
                <c:pt idx="11">
                  <c:v>7.6</c:v>
                </c:pt>
                <c:pt idx="12">
                  <c:v>7.7</c:v>
                </c:pt>
                <c:pt idx="13">
                  <c:v>7.1</c:v>
                </c:pt>
                <c:pt idx="14">
                  <c:v>6.7</c:v>
                </c:pt>
                <c:pt idx="15">
                  <c:v>7.1</c:v>
                </c:pt>
                <c:pt idx="16">
                  <c:v>7.4</c:v>
                </c:pt>
                <c:pt idx="17">
                  <c:v>7.5</c:v>
                </c:pt>
                <c:pt idx="18">
                  <c:v>7.6</c:v>
                </c:pt>
                <c:pt idx="19">
                  <c:v>7.6</c:v>
                </c:pt>
                <c:pt idx="20">
                  <c:v>7.7</c:v>
                </c:pt>
                <c:pt idx="21">
                  <c:v>7.7</c:v>
                </c:pt>
                <c:pt idx="22">
                  <c:v>7.7</c:v>
                </c:pt>
                <c:pt idx="23">
                  <c:v>7.7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7.9</c:v>
                </c:pt>
                <c:pt idx="28">
                  <c:v>7.9</c:v>
                </c:pt>
                <c:pt idx="29">
                  <c:v>7.9</c:v>
                </c:pt>
                <c:pt idx="30">
                  <c:v>7.9</c:v>
                </c:pt>
                <c:pt idx="31">
                  <c:v>7.9</c:v>
                </c:pt>
                <c:pt idx="32">
                  <c:v>7.9</c:v>
                </c:pt>
                <c:pt idx="33">
                  <c:v>7.9</c:v>
                </c:pt>
                <c:pt idx="34">
                  <c:v>7.6</c:v>
                </c:pt>
                <c:pt idx="35">
                  <c:v>7.3</c:v>
                </c:pt>
                <c:pt idx="36">
                  <c:v>7.3</c:v>
                </c:pt>
                <c:pt idx="37">
                  <c:v>7.3</c:v>
                </c:pt>
                <c:pt idx="38">
                  <c:v>7.3</c:v>
                </c:pt>
                <c:pt idx="39">
                  <c:v>7.3</c:v>
                </c:pt>
                <c:pt idx="40">
                  <c:v>7.3</c:v>
                </c:pt>
                <c:pt idx="41">
                  <c:v>7.4</c:v>
                </c:pt>
                <c:pt idx="42">
                  <c:v>7.8</c:v>
                </c:pt>
                <c:pt idx="43">
                  <c:v>7.9</c:v>
                </c:pt>
                <c:pt idx="44">
                  <c:v>8</c:v>
                </c:pt>
                <c:pt idx="45">
                  <c:v>8.1</c:v>
                </c:pt>
                <c:pt idx="46">
                  <c:v>8.1</c:v>
                </c:pt>
                <c:pt idx="47">
                  <c:v>8.1</c:v>
                </c:pt>
                <c:pt idx="48">
                  <c:v>8.1</c:v>
                </c:pt>
                <c:pt idx="49">
                  <c:v>8.1</c:v>
                </c:pt>
                <c:pt idx="50">
                  <c:v>7.9</c:v>
                </c:pt>
                <c:pt idx="51">
                  <c:v>7.9</c:v>
                </c:pt>
                <c:pt idx="52">
                  <c:v>7.8</c:v>
                </c:pt>
                <c:pt idx="53">
                  <c:v>7.7</c:v>
                </c:pt>
                <c:pt idx="54">
                  <c:v>7.5</c:v>
                </c:pt>
                <c:pt idx="55">
                  <c:v>7.4</c:v>
                </c:pt>
                <c:pt idx="56">
                  <c:v>7.2</c:v>
                </c:pt>
                <c:pt idx="57">
                  <c:v>6.7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6.7</c:v>
                </c:pt>
                <c:pt idx="62">
                  <c:v>6.3</c:v>
                </c:pt>
                <c:pt idx="63">
                  <c:v>6</c:v>
                </c:pt>
                <c:pt idx="64">
                  <c:v>6</c:v>
                </c:pt>
                <c:pt idx="65">
                  <c:v>5.9</c:v>
                </c:pt>
                <c:pt idx="66">
                  <c:v>5.9</c:v>
                </c:pt>
                <c:pt idx="67">
                  <c:v>6.2</c:v>
                </c:pt>
                <c:pt idx="68">
                  <c:v>6.4</c:v>
                </c:pt>
                <c:pt idx="69">
                  <c:v>6.4</c:v>
                </c:pt>
                <c:pt idx="70">
                  <c:v>6.5</c:v>
                </c:pt>
                <c:pt idx="71">
                  <c:v>6.5</c:v>
                </c:pt>
                <c:pt idx="72">
                  <c:v>6.5</c:v>
                </c:pt>
                <c:pt idx="73">
                  <c:v>6.5</c:v>
                </c:pt>
                <c:pt idx="74">
                  <c:v>6.4</c:v>
                </c:pt>
                <c:pt idx="75">
                  <c:v>6.3</c:v>
                </c:pt>
                <c:pt idx="76">
                  <c:v>6.1</c:v>
                </c:pt>
                <c:pt idx="77">
                  <c:v>6.1</c:v>
                </c:pt>
                <c:pt idx="78">
                  <c:v>6.1</c:v>
                </c:pt>
                <c:pt idx="79">
                  <c:v>6</c:v>
                </c:pt>
                <c:pt idx="80">
                  <c:v>5.9</c:v>
                </c:pt>
                <c:pt idx="81">
                  <c:v>5.8</c:v>
                </c:pt>
                <c:pt idx="82">
                  <c:v>5.6</c:v>
                </c:pt>
                <c:pt idx="83">
                  <c:v>5.5</c:v>
                </c:pt>
                <c:pt idx="84">
                  <c:v>5.5</c:v>
                </c:pt>
                <c:pt idx="85">
                  <c:v>5.6</c:v>
                </c:pt>
                <c:pt idx="86">
                  <c:v>5.6</c:v>
                </c:pt>
                <c:pt idx="87">
                  <c:v>5.6</c:v>
                </c:pt>
                <c:pt idx="88">
                  <c:v>5.9</c:v>
                </c:pt>
                <c:pt idx="89">
                  <c:v>6.1</c:v>
                </c:pt>
                <c:pt idx="90">
                  <c:v>6</c:v>
                </c:pt>
                <c:pt idx="91">
                  <c:v>5.8</c:v>
                </c:pt>
                <c:pt idx="92">
                  <c:v>5.8</c:v>
                </c:pt>
                <c:pt idx="93">
                  <c:v>5.5</c:v>
                </c:pt>
                <c:pt idx="94">
                  <c:v>5.5</c:v>
                </c:pt>
                <c:pt idx="95">
                  <c:v>5.6</c:v>
                </c:pt>
                <c:pt idx="96">
                  <c:v>6.2</c:v>
                </c:pt>
                <c:pt idx="97">
                  <c:v>6.1</c:v>
                </c:pt>
                <c:pt idx="98">
                  <c:v>5.9</c:v>
                </c:pt>
                <c:pt idx="99">
                  <c:v>6.1</c:v>
                </c:pt>
                <c:pt idx="100">
                  <c:v>6.4</c:v>
                </c:pt>
                <c:pt idx="101">
                  <c:v>6.6</c:v>
                </c:pt>
                <c:pt idx="102">
                  <c:v>6.6</c:v>
                </c:pt>
                <c:pt idx="103">
                  <c:v>6.1</c:v>
                </c:pt>
                <c:pt idx="104">
                  <c:v>5.9</c:v>
                </c:pt>
                <c:pt idx="105">
                  <c:v>6.7</c:v>
                </c:pt>
                <c:pt idx="106">
                  <c:v>7.3</c:v>
                </c:pt>
                <c:pt idx="107">
                  <c:v>7.3</c:v>
                </c:pt>
                <c:pt idx="108">
                  <c:v>7.4</c:v>
                </c:pt>
                <c:pt idx="109">
                  <c:v>7.4</c:v>
                </c:pt>
                <c:pt idx="110">
                  <c:v>7.3</c:v>
                </c:pt>
                <c:pt idx="111">
                  <c:v>6.9</c:v>
                </c:pt>
                <c:pt idx="112">
                  <c:v>6.9</c:v>
                </c:pt>
                <c:pt idx="113">
                  <c:v>7.3</c:v>
                </c:pt>
                <c:pt idx="114">
                  <c:v>7.4</c:v>
                </c:pt>
                <c:pt idx="115">
                  <c:v>6.4</c:v>
                </c:pt>
                <c:pt idx="116">
                  <c:v>5.9</c:v>
                </c:pt>
                <c:pt idx="117">
                  <c:v>6</c:v>
                </c:pt>
                <c:pt idx="118">
                  <c:v>5.9</c:v>
                </c:pt>
                <c:pt idx="119">
                  <c:v>6.2</c:v>
                </c:pt>
                <c:pt idx="120">
                  <c:v>6.7</c:v>
                </c:pt>
                <c:pt idx="121">
                  <c:v>7</c:v>
                </c:pt>
                <c:pt idx="122">
                  <c:v>7</c:v>
                </c:pt>
                <c:pt idx="123">
                  <c:v>6.9</c:v>
                </c:pt>
                <c:pt idx="124">
                  <c:v>7.1</c:v>
                </c:pt>
                <c:pt idx="125">
                  <c:v>7.4</c:v>
                </c:pt>
                <c:pt idx="126">
                  <c:v>7.7</c:v>
                </c:pt>
                <c:pt idx="127">
                  <c:v>7.7</c:v>
                </c:pt>
                <c:pt idx="128">
                  <c:v>7.8</c:v>
                </c:pt>
                <c:pt idx="129">
                  <c:v>7.9</c:v>
                </c:pt>
                <c:pt idx="130">
                  <c:v>7.8</c:v>
                </c:pt>
                <c:pt idx="131">
                  <c:v>8</c:v>
                </c:pt>
                <c:pt idx="132">
                  <c:v>7.8</c:v>
                </c:pt>
                <c:pt idx="133">
                  <c:v>7.3</c:v>
                </c:pt>
                <c:pt idx="134">
                  <c:v>7.7</c:v>
                </c:pt>
                <c:pt idx="135">
                  <c:v>8.3000000000000007</c:v>
                </c:pt>
                <c:pt idx="136">
                  <c:v>8.6999999999999993</c:v>
                </c:pt>
                <c:pt idx="137">
                  <c:v>8.6</c:v>
                </c:pt>
                <c:pt idx="138">
                  <c:v>8.6999999999999993</c:v>
                </c:pt>
                <c:pt idx="139">
                  <c:v>8.6999999999999993</c:v>
                </c:pt>
                <c:pt idx="140">
                  <c:v>8.3000000000000007</c:v>
                </c:pt>
                <c:pt idx="141">
                  <c:v>8.1</c:v>
                </c:pt>
                <c:pt idx="142">
                  <c:v>8</c:v>
                </c:pt>
                <c:pt idx="143">
                  <c:v>7.7</c:v>
                </c:pt>
                <c:pt idx="144">
                  <c:v>7.9</c:v>
                </c:pt>
                <c:pt idx="145">
                  <c:v>8</c:v>
                </c:pt>
                <c:pt idx="146">
                  <c:v>7.9</c:v>
                </c:pt>
                <c:pt idx="147">
                  <c:v>7.7</c:v>
                </c:pt>
                <c:pt idx="148">
                  <c:v>7.7</c:v>
                </c:pt>
                <c:pt idx="149">
                  <c:v>7.5</c:v>
                </c:pt>
                <c:pt idx="150">
                  <c:v>7.6</c:v>
                </c:pt>
                <c:pt idx="151">
                  <c:v>7.7</c:v>
                </c:pt>
                <c:pt idx="152">
                  <c:v>7.7</c:v>
                </c:pt>
                <c:pt idx="153">
                  <c:v>5.9</c:v>
                </c:pt>
                <c:pt idx="154">
                  <c:v>5.8</c:v>
                </c:pt>
                <c:pt idx="155">
                  <c:v>5.4</c:v>
                </c:pt>
                <c:pt idx="156">
                  <c:v>5.8</c:v>
                </c:pt>
                <c:pt idx="157">
                  <c:v>6.2</c:v>
                </c:pt>
                <c:pt idx="158">
                  <c:v>6.6</c:v>
                </c:pt>
                <c:pt idx="159">
                  <c:v>7</c:v>
                </c:pt>
                <c:pt idx="160">
                  <c:v>7.3</c:v>
                </c:pt>
                <c:pt idx="161">
                  <c:v>7.8</c:v>
                </c:pt>
                <c:pt idx="162">
                  <c:v>8.5</c:v>
                </c:pt>
                <c:pt idx="163">
                  <c:v>8.9</c:v>
                </c:pt>
                <c:pt idx="164">
                  <c:v>9.1999999999999993</c:v>
                </c:pt>
                <c:pt idx="165">
                  <c:v>9.8000000000000007</c:v>
                </c:pt>
                <c:pt idx="166">
                  <c:v>10.199999999999999</c:v>
                </c:pt>
                <c:pt idx="167">
                  <c:v>10.1</c:v>
                </c:pt>
                <c:pt idx="168">
                  <c:v>9.6</c:v>
                </c:pt>
                <c:pt idx="169">
                  <c:v>9.4</c:v>
                </c:pt>
                <c:pt idx="170">
                  <c:v>9.1999999999999993</c:v>
                </c:pt>
                <c:pt idx="171">
                  <c:v>8.9</c:v>
                </c:pt>
                <c:pt idx="172">
                  <c:v>8.4</c:v>
                </c:pt>
                <c:pt idx="173">
                  <c:v>8.1999999999999993</c:v>
                </c:pt>
                <c:pt idx="174">
                  <c:v>7.6</c:v>
                </c:pt>
                <c:pt idx="175">
                  <c:v>7.4</c:v>
                </c:pt>
                <c:pt idx="176">
                  <c:v>7.7</c:v>
                </c:pt>
                <c:pt idx="177">
                  <c:v>8.1</c:v>
                </c:pt>
                <c:pt idx="178">
                  <c:v>8.5</c:v>
                </c:pt>
                <c:pt idx="179">
                  <c:v>8.6999999999999993</c:v>
                </c:pt>
                <c:pt idx="180">
                  <c:v>8.9</c:v>
                </c:pt>
                <c:pt idx="181">
                  <c:v>9.4</c:v>
                </c:pt>
                <c:pt idx="182">
                  <c:v>10</c:v>
                </c:pt>
                <c:pt idx="183">
                  <c:v>10.4</c:v>
                </c:pt>
                <c:pt idx="184">
                  <c:v>10.7</c:v>
                </c:pt>
                <c:pt idx="185">
                  <c:v>10.7</c:v>
                </c:pt>
                <c:pt idx="186">
                  <c:v>10.7</c:v>
                </c:pt>
                <c:pt idx="187">
                  <c:v>10.4</c:v>
                </c:pt>
                <c:pt idx="188">
                  <c:v>10.1</c:v>
                </c:pt>
                <c:pt idx="189">
                  <c:v>9.8000000000000007</c:v>
                </c:pt>
                <c:pt idx="190">
                  <c:v>9.8000000000000007</c:v>
                </c:pt>
                <c:pt idx="191">
                  <c:v>9.6</c:v>
                </c:pt>
                <c:pt idx="192">
                  <c:v>9.1</c:v>
                </c:pt>
                <c:pt idx="193">
                  <c:v>8.1999999999999993</c:v>
                </c:pt>
                <c:pt idx="194">
                  <c:v>7.8</c:v>
                </c:pt>
                <c:pt idx="195">
                  <c:v>7.8</c:v>
                </c:pt>
                <c:pt idx="196">
                  <c:v>8.1</c:v>
                </c:pt>
                <c:pt idx="197">
                  <c:v>8.1999999999999993</c:v>
                </c:pt>
                <c:pt idx="198">
                  <c:v>8.1</c:v>
                </c:pt>
                <c:pt idx="199">
                  <c:v>7.9</c:v>
                </c:pt>
                <c:pt idx="200">
                  <c:v>7.6</c:v>
                </c:pt>
                <c:pt idx="201">
                  <c:v>7.2</c:v>
                </c:pt>
                <c:pt idx="202">
                  <c:v>6.9</c:v>
                </c:pt>
                <c:pt idx="203">
                  <c:v>6.5</c:v>
                </c:pt>
                <c:pt idx="204">
                  <c:v>6.1</c:v>
                </c:pt>
                <c:pt idx="205">
                  <c:v>6</c:v>
                </c:pt>
                <c:pt idx="206">
                  <c:v>5.8</c:v>
                </c:pt>
                <c:pt idx="207">
                  <c:v>5.7</c:v>
                </c:pt>
                <c:pt idx="208">
                  <c:v>5.6</c:v>
                </c:pt>
                <c:pt idx="209">
                  <c:v>5.7</c:v>
                </c:pt>
                <c:pt idx="210">
                  <c:v>5.3</c:v>
                </c:pt>
                <c:pt idx="211">
                  <c:v>5.0999999999999996</c:v>
                </c:pt>
                <c:pt idx="212">
                  <c:v>4.7</c:v>
                </c:pt>
                <c:pt idx="213">
                  <c:v>4.7</c:v>
                </c:pt>
                <c:pt idx="214">
                  <c:v>4.7</c:v>
                </c:pt>
                <c:pt idx="215">
                  <c:v>4.7</c:v>
                </c:pt>
                <c:pt idx="216">
                  <c:v>4.4000000000000004</c:v>
                </c:pt>
                <c:pt idx="217">
                  <c:v>4.0999999999999996</c:v>
                </c:pt>
                <c:pt idx="218">
                  <c:v>4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4.2</c:v>
                </c:pt>
                <c:pt idx="222">
                  <c:v>4.3</c:v>
                </c:pt>
                <c:pt idx="223">
                  <c:v>4.3</c:v>
                </c:pt>
                <c:pt idx="224">
                  <c:v>4.2</c:v>
                </c:pt>
                <c:pt idx="225">
                  <c:v>4.2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4.4000000000000004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4.7</c:v>
                </c:pt>
                <c:pt idx="233">
                  <c:v>4.9000000000000004</c:v>
                </c:pt>
                <c:pt idx="234">
                  <c:v>5</c:v>
                </c:pt>
                <c:pt idx="235">
                  <c:v>5.2</c:v>
                </c:pt>
                <c:pt idx="236">
                  <c:v>5.6</c:v>
                </c:pt>
                <c:pt idx="237">
                  <c:v>5.9</c:v>
                </c:pt>
                <c:pt idx="238">
                  <c:v>6.1</c:v>
                </c:pt>
                <c:pt idx="239">
                  <c:v>6.4</c:v>
                </c:pt>
                <c:pt idx="240">
                  <c:v>7</c:v>
                </c:pt>
                <c:pt idx="241">
                  <c:v>7</c:v>
                </c:pt>
                <c:pt idx="242">
                  <c:v>7.5</c:v>
                </c:pt>
                <c:pt idx="243">
                  <c:v>7.8</c:v>
                </c:pt>
                <c:pt idx="244">
                  <c:v>8.1999999999999993</c:v>
                </c:pt>
                <c:pt idx="245">
                  <c:v>8.8000000000000007</c:v>
                </c:pt>
                <c:pt idx="246">
                  <c:v>8.4</c:v>
                </c:pt>
                <c:pt idx="247">
                  <c:v>8.4</c:v>
                </c:pt>
                <c:pt idx="248">
                  <c:v>8.5</c:v>
                </c:pt>
                <c:pt idx="249">
                  <c:v>8.9</c:v>
                </c:pt>
                <c:pt idx="250">
                  <c:v>9.1</c:v>
                </c:pt>
                <c:pt idx="251">
                  <c:v>8.9</c:v>
                </c:pt>
                <c:pt idx="252">
                  <c:v>8.9</c:v>
                </c:pt>
                <c:pt idx="253">
                  <c:v>9</c:v>
                </c:pt>
                <c:pt idx="254">
                  <c:v>9.1999999999999993</c:v>
                </c:pt>
                <c:pt idx="255">
                  <c:v>9.3000000000000007</c:v>
                </c:pt>
                <c:pt idx="256">
                  <c:v>9.4</c:v>
                </c:pt>
                <c:pt idx="257">
                  <c:v>9.6</c:v>
                </c:pt>
                <c:pt idx="258">
                  <c:v>9.6999999999999993</c:v>
                </c:pt>
                <c:pt idx="259">
                  <c:v>9.8000000000000007</c:v>
                </c:pt>
                <c:pt idx="260">
                  <c:v>9.8000000000000007</c:v>
                </c:pt>
                <c:pt idx="261">
                  <c:v>9.4</c:v>
                </c:pt>
                <c:pt idx="262">
                  <c:v>9.3000000000000007</c:v>
                </c:pt>
                <c:pt idx="263">
                  <c:v>9.3000000000000007</c:v>
                </c:pt>
                <c:pt idx="264">
                  <c:v>8.8000000000000007</c:v>
                </c:pt>
                <c:pt idx="265">
                  <c:v>8.8000000000000007</c:v>
                </c:pt>
                <c:pt idx="266">
                  <c:v>8.8000000000000007</c:v>
                </c:pt>
                <c:pt idx="267">
                  <c:v>8.8000000000000007</c:v>
                </c:pt>
                <c:pt idx="268">
                  <c:v>8.9</c:v>
                </c:pt>
                <c:pt idx="269">
                  <c:v>8.6999999999999993</c:v>
                </c:pt>
                <c:pt idx="270">
                  <c:v>8.6</c:v>
                </c:pt>
                <c:pt idx="271">
                  <c:v>8.4</c:v>
                </c:pt>
                <c:pt idx="272">
                  <c:v>8.1999999999999993</c:v>
                </c:pt>
                <c:pt idx="273">
                  <c:v>8.5</c:v>
                </c:pt>
                <c:pt idx="274">
                  <c:v>8.4</c:v>
                </c:pt>
                <c:pt idx="275">
                  <c:v>8.3000000000000007</c:v>
                </c:pt>
                <c:pt idx="276">
                  <c:v>8.1999999999999993</c:v>
                </c:pt>
                <c:pt idx="277">
                  <c:v>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8.3000000000000007</c:v>
                </c:pt>
                <c:pt idx="282">
                  <c:v>8.1</c:v>
                </c:pt>
                <c:pt idx="283">
                  <c:v>7.9</c:v>
                </c:pt>
                <c:pt idx="284">
                  <c:v>8.1</c:v>
                </c:pt>
                <c:pt idx="285">
                  <c:v>8.4</c:v>
                </c:pt>
                <c:pt idx="286">
                  <c:v>8.8000000000000007</c:v>
                </c:pt>
                <c:pt idx="287">
                  <c:v>9.3000000000000007</c:v>
                </c:pt>
                <c:pt idx="288">
                  <c:v>9.6999999999999993</c:v>
                </c:pt>
                <c:pt idx="289">
                  <c:v>3.6993061935172569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254-E14A-BD0E-1BD00FC13D22}"/>
            </c:ext>
          </c:extLst>
        </c:ser>
        <c:ser>
          <c:idx val="24"/>
          <c:order val="24"/>
          <c:tx>
            <c:strRef>
              <c:f>'Day View'!$AB$2</c:f>
              <c:strCache>
                <c:ptCount val="1"/>
                <c:pt idx="0">
                  <c:v>Fri wk4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View'!$AB$3:$AB$292</c:f>
              <c:numCache>
                <c:formatCode>General</c:formatCode>
                <c:ptCount val="290"/>
                <c:pt idx="1">
                  <c:v>10.3</c:v>
                </c:pt>
                <c:pt idx="2">
                  <c:v>10.8</c:v>
                </c:pt>
                <c:pt idx="3">
                  <c:v>11.2</c:v>
                </c:pt>
                <c:pt idx="4">
                  <c:v>11.5</c:v>
                </c:pt>
                <c:pt idx="5">
                  <c:v>11.8</c:v>
                </c:pt>
                <c:pt idx="6">
                  <c:v>12.1</c:v>
                </c:pt>
                <c:pt idx="7">
                  <c:v>12.4</c:v>
                </c:pt>
                <c:pt idx="8">
                  <c:v>12.6</c:v>
                </c:pt>
                <c:pt idx="9">
                  <c:v>12.6</c:v>
                </c:pt>
                <c:pt idx="10">
                  <c:v>12.1</c:v>
                </c:pt>
                <c:pt idx="11">
                  <c:v>12.1</c:v>
                </c:pt>
                <c:pt idx="12">
                  <c:v>12.4</c:v>
                </c:pt>
                <c:pt idx="13">
                  <c:v>12.3</c:v>
                </c:pt>
                <c:pt idx="14">
                  <c:v>12.2</c:v>
                </c:pt>
                <c:pt idx="15">
                  <c:v>11.9</c:v>
                </c:pt>
                <c:pt idx="16">
                  <c:v>11.7</c:v>
                </c:pt>
                <c:pt idx="17">
                  <c:v>11.5</c:v>
                </c:pt>
                <c:pt idx="18">
                  <c:v>11.2</c:v>
                </c:pt>
                <c:pt idx="19">
                  <c:v>11</c:v>
                </c:pt>
                <c:pt idx="20">
                  <c:v>10.7</c:v>
                </c:pt>
                <c:pt idx="21">
                  <c:v>10.5</c:v>
                </c:pt>
                <c:pt idx="22">
                  <c:v>10.3</c:v>
                </c:pt>
                <c:pt idx="23">
                  <c:v>10.1</c:v>
                </c:pt>
                <c:pt idx="24">
                  <c:v>9.9</c:v>
                </c:pt>
                <c:pt idx="25">
                  <c:v>9.6999999999999993</c:v>
                </c:pt>
                <c:pt idx="26">
                  <c:v>9.4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</c:v>
                </c:pt>
                <c:pt idx="30">
                  <c:v>8.9</c:v>
                </c:pt>
                <c:pt idx="31">
                  <c:v>8.8000000000000007</c:v>
                </c:pt>
                <c:pt idx="32">
                  <c:v>8.6</c:v>
                </c:pt>
                <c:pt idx="33">
                  <c:v>8.4</c:v>
                </c:pt>
                <c:pt idx="34">
                  <c:v>8.4</c:v>
                </c:pt>
                <c:pt idx="35">
                  <c:v>8.4</c:v>
                </c:pt>
                <c:pt idx="36">
                  <c:v>8.3000000000000007</c:v>
                </c:pt>
                <c:pt idx="37">
                  <c:v>8.1999999999999993</c:v>
                </c:pt>
                <c:pt idx="38">
                  <c:v>8.1</c:v>
                </c:pt>
                <c:pt idx="39">
                  <c:v>8</c:v>
                </c:pt>
                <c:pt idx="40">
                  <c:v>7.9</c:v>
                </c:pt>
                <c:pt idx="41">
                  <c:v>7.8</c:v>
                </c:pt>
                <c:pt idx="42">
                  <c:v>7.7</c:v>
                </c:pt>
                <c:pt idx="43">
                  <c:v>7.6</c:v>
                </c:pt>
                <c:pt idx="44">
                  <c:v>7.4</c:v>
                </c:pt>
                <c:pt idx="45">
                  <c:v>7.4</c:v>
                </c:pt>
                <c:pt idx="46">
                  <c:v>7.3</c:v>
                </c:pt>
                <c:pt idx="47">
                  <c:v>7.1</c:v>
                </c:pt>
                <c:pt idx="48">
                  <c:v>7</c:v>
                </c:pt>
                <c:pt idx="49">
                  <c:v>6.8</c:v>
                </c:pt>
                <c:pt idx="50">
                  <c:v>6.8</c:v>
                </c:pt>
                <c:pt idx="51">
                  <c:v>6.7</c:v>
                </c:pt>
                <c:pt idx="52">
                  <c:v>6.6</c:v>
                </c:pt>
                <c:pt idx="53">
                  <c:v>6.3</c:v>
                </c:pt>
                <c:pt idx="54">
                  <c:v>6.2</c:v>
                </c:pt>
                <c:pt idx="55">
                  <c:v>6.2</c:v>
                </c:pt>
                <c:pt idx="56">
                  <c:v>6.1</c:v>
                </c:pt>
                <c:pt idx="57">
                  <c:v>5.9</c:v>
                </c:pt>
                <c:pt idx="58">
                  <c:v>5.8</c:v>
                </c:pt>
                <c:pt idx="59">
                  <c:v>5.8</c:v>
                </c:pt>
                <c:pt idx="60">
                  <c:v>5.9</c:v>
                </c:pt>
                <c:pt idx="61">
                  <c:v>5.9</c:v>
                </c:pt>
                <c:pt idx="62">
                  <c:v>5.9</c:v>
                </c:pt>
                <c:pt idx="63">
                  <c:v>5.9</c:v>
                </c:pt>
                <c:pt idx="64">
                  <c:v>5.8</c:v>
                </c:pt>
                <c:pt idx="65">
                  <c:v>5.7</c:v>
                </c:pt>
                <c:pt idx="66">
                  <c:v>5.7</c:v>
                </c:pt>
                <c:pt idx="67">
                  <c:v>5.6</c:v>
                </c:pt>
                <c:pt idx="68">
                  <c:v>5.5</c:v>
                </c:pt>
                <c:pt idx="69">
                  <c:v>5.4</c:v>
                </c:pt>
                <c:pt idx="70">
                  <c:v>5.4</c:v>
                </c:pt>
                <c:pt idx="71">
                  <c:v>5.3</c:v>
                </c:pt>
                <c:pt idx="72">
                  <c:v>5.2</c:v>
                </c:pt>
                <c:pt idx="111">
                  <c:v>6.3</c:v>
                </c:pt>
                <c:pt idx="112">
                  <c:v>6.4</c:v>
                </c:pt>
                <c:pt idx="113">
                  <c:v>6.7</c:v>
                </c:pt>
                <c:pt idx="114">
                  <c:v>7.1</c:v>
                </c:pt>
                <c:pt idx="115">
                  <c:v>7.6</c:v>
                </c:pt>
                <c:pt idx="116">
                  <c:v>7.9</c:v>
                </c:pt>
                <c:pt idx="117">
                  <c:v>8.6</c:v>
                </c:pt>
                <c:pt idx="118">
                  <c:v>9.3000000000000007</c:v>
                </c:pt>
                <c:pt idx="119">
                  <c:v>10</c:v>
                </c:pt>
                <c:pt idx="120">
                  <c:v>10.4</c:v>
                </c:pt>
                <c:pt idx="121">
                  <c:v>10.7</c:v>
                </c:pt>
                <c:pt idx="122">
                  <c:v>10.7</c:v>
                </c:pt>
                <c:pt idx="123">
                  <c:v>10.9</c:v>
                </c:pt>
                <c:pt idx="124">
                  <c:v>10.9</c:v>
                </c:pt>
                <c:pt idx="125">
                  <c:v>10.7</c:v>
                </c:pt>
                <c:pt idx="126">
                  <c:v>10.8</c:v>
                </c:pt>
                <c:pt idx="127">
                  <c:v>10.7</c:v>
                </c:pt>
                <c:pt idx="128">
                  <c:v>10.3</c:v>
                </c:pt>
                <c:pt idx="129">
                  <c:v>10.1</c:v>
                </c:pt>
                <c:pt idx="130">
                  <c:v>10</c:v>
                </c:pt>
                <c:pt idx="131">
                  <c:v>10</c:v>
                </c:pt>
                <c:pt idx="132">
                  <c:v>9.9</c:v>
                </c:pt>
                <c:pt idx="133">
                  <c:v>9.9</c:v>
                </c:pt>
                <c:pt idx="134">
                  <c:v>9.6999999999999993</c:v>
                </c:pt>
                <c:pt idx="135">
                  <c:v>9.5</c:v>
                </c:pt>
                <c:pt idx="136">
                  <c:v>9.1999999999999993</c:v>
                </c:pt>
                <c:pt idx="137">
                  <c:v>8.8000000000000007</c:v>
                </c:pt>
                <c:pt idx="138">
                  <c:v>8.8000000000000007</c:v>
                </c:pt>
                <c:pt idx="139">
                  <c:v>8.6</c:v>
                </c:pt>
                <c:pt idx="140">
                  <c:v>8.3000000000000007</c:v>
                </c:pt>
                <c:pt idx="141">
                  <c:v>8.1</c:v>
                </c:pt>
                <c:pt idx="142">
                  <c:v>8.1</c:v>
                </c:pt>
                <c:pt idx="143">
                  <c:v>7.9</c:v>
                </c:pt>
                <c:pt idx="144">
                  <c:v>7.8</c:v>
                </c:pt>
                <c:pt idx="145">
                  <c:v>7.6</c:v>
                </c:pt>
                <c:pt idx="146">
                  <c:v>7.6</c:v>
                </c:pt>
                <c:pt idx="147">
                  <c:v>7.2</c:v>
                </c:pt>
                <c:pt idx="148">
                  <c:v>7.2</c:v>
                </c:pt>
                <c:pt idx="149">
                  <c:v>7.2</c:v>
                </c:pt>
                <c:pt idx="150">
                  <c:v>7.2</c:v>
                </c:pt>
                <c:pt idx="151">
                  <c:v>7.1</c:v>
                </c:pt>
                <c:pt idx="152">
                  <c:v>6.9</c:v>
                </c:pt>
                <c:pt idx="153">
                  <c:v>7</c:v>
                </c:pt>
                <c:pt idx="154">
                  <c:v>6.9</c:v>
                </c:pt>
                <c:pt idx="155">
                  <c:v>6.1</c:v>
                </c:pt>
                <c:pt idx="156">
                  <c:v>6.1</c:v>
                </c:pt>
                <c:pt idx="157">
                  <c:v>6.1</c:v>
                </c:pt>
                <c:pt idx="158">
                  <c:v>6.4</c:v>
                </c:pt>
                <c:pt idx="159">
                  <c:v>6.7</c:v>
                </c:pt>
                <c:pt idx="160">
                  <c:v>7</c:v>
                </c:pt>
                <c:pt idx="161">
                  <c:v>7.5</c:v>
                </c:pt>
                <c:pt idx="162">
                  <c:v>8.1</c:v>
                </c:pt>
                <c:pt idx="163">
                  <c:v>8.6999999999999993</c:v>
                </c:pt>
                <c:pt idx="164">
                  <c:v>9</c:v>
                </c:pt>
                <c:pt idx="165">
                  <c:v>9.1999999999999993</c:v>
                </c:pt>
                <c:pt idx="166">
                  <c:v>9.1999999999999993</c:v>
                </c:pt>
                <c:pt idx="167">
                  <c:v>9.1</c:v>
                </c:pt>
                <c:pt idx="168">
                  <c:v>8.8000000000000007</c:v>
                </c:pt>
                <c:pt idx="169">
                  <c:v>8.5</c:v>
                </c:pt>
                <c:pt idx="170">
                  <c:v>8.4</c:v>
                </c:pt>
                <c:pt idx="171">
                  <c:v>8.3000000000000007</c:v>
                </c:pt>
                <c:pt idx="172">
                  <c:v>8.1999999999999993</c:v>
                </c:pt>
                <c:pt idx="173">
                  <c:v>7.9</c:v>
                </c:pt>
                <c:pt idx="174">
                  <c:v>7.7</c:v>
                </c:pt>
                <c:pt idx="175">
                  <c:v>7.7</c:v>
                </c:pt>
                <c:pt idx="176">
                  <c:v>7.7</c:v>
                </c:pt>
                <c:pt idx="177">
                  <c:v>7.8</c:v>
                </c:pt>
                <c:pt idx="178">
                  <c:v>7.9</c:v>
                </c:pt>
                <c:pt idx="179">
                  <c:v>8</c:v>
                </c:pt>
                <c:pt idx="180">
                  <c:v>8.3000000000000007</c:v>
                </c:pt>
                <c:pt idx="181">
                  <c:v>8.6999999999999993</c:v>
                </c:pt>
                <c:pt idx="182">
                  <c:v>9.1999999999999993</c:v>
                </c:pt>
                <c:pt idx="183">
                  <c:v>9.8000000000000007</c:v>
                </c:pt>
                <c:pt idx="184">
                  <c:v>10.199999999999999</c:v>
                </c:pt>
                <c:pt idx="185">
                  <c:v>10.3</c:v>
                </c:pt>
                <c:pt idx="186">
                  <c:v>10.3</c:v>
                </c:pt>
                <c:pt idx="187">
                  <c:v>10.4</c:v>
                </c:pt>
                <c:pt idx="188">
                  <c:v>10.199999999999999</c:v>
                </c:pt>
                <c:pt idx="189">
                  <c:v>10.4</c:v>
                </c:pt>
                <c:pt idx="190">
                  <c:v>10.4</c:v>
                </c:pt>
                <c:pt idx="191">
                  <c:v>10.1</c:v>
                </c:pt>
                <c:pt idx="192">
                  <c:v>9.8000000000000007</c:v>
                </c:pt>
                <c:pt idx="193">
                  <c:v>9.6</c:v>
                </c:pt>
                <c:pt idx="194">
                  <c:v>9.5</c:v>
                </c:pt>
                <c:pt idx="195">
                  <c:v>9.4</c:v>
                </c:pt>
                <c:pt idx="196">
                  <c:v>9.3000000000000007</c:v>
                </c:pt>
                <c:pt idx="197">
                  <c:v>9.4</c:v>
                </c:pt>
                <c:pt idx="198">
                  <c:v>9.6999999999999993</c:v>
                </c:pt>
                <c:pt idx="199">
                  <c:v>9.6</c:v>
                </c:pt>
                <c:pt idx="200">
                  <c:v>9.6999999999999993</c:v>
                </c:pt>
                <c:pt idx="201">
                  <c:v>9.6</c:v>
                </c:pt>
                <c:pt idx="202">
                  <c:v>9.4</c:v>
                </c:pt>
                <c:pt idx="203">
                  <c:v>9.4</c:v>
                </c:pt>
                <c:pt idx="204">
                  <c:v>9.3000000000000007</c:v>
                </c:pt>
                <c:pt idx="205">
                  <c:v>9.3000000000000007</c:v>
                </c:pt>
                <c:pt idx="206">
                  <c:v>9.1999999999999993</c:v>
                </c:pt>
                <c:pt idx="207">
                  <c:v>9.1</c:v>
                </c:pt>
                <c:pt idx="208">
                  <c:v>8.9</c:v>
                </c:pt>
                <c:pt idx="209">
                  <c:v>8.8000000000000007</c:v>
                </c:pt>
                <c:pt idx="210">
                  <c:v>8.6999999999999993</c:v>
                </c:pt>
                <c:pt idx="211">
                  <c:v>8.6999999999999993</c:v>
                </c:pt>
                <c:pt idx="212">
                  <c:v>8.4</c:v>
                </c:pt>
                <c:pt idx="213">
                  <c:v>8.3000000000000007</c:v>
                </c:pt>
                <c:pt idx="214">
                  <c:v>8.1999999999999993</c:v>
                </c:pt>
                <c:pt idx="215">
                  <c:v>7.9</c:v>
                </c:pt>
                <c:pt idx="216">
                  <c:v>7.8</c:v>
                </c:pt>
                <c:pt idx="217">
                  <c:v>7.8</c:v>
                </c:pt>
                <c:pt idx="218">
                  <c:v>7.8</c:v>
                </c:pt>
                <c:pt idx="219">
                  <c:v>7.7</c:v>
                </c:pt>
                <c:pt idx="220">
                  <c:v>7.8</c:v>
                </c:pt>
                <c:pt idx="221">
                  <c:v>7.8</c:v>
                </c:pt>
                <c:pt idx="222">
                  <c:v>7.9</c:v>
                </c:pt>
                <c:pt idx="223">
                  <c:v>7.7</c:v>
                </c:pt>
                <c:pt idx="224">
                  <c:v>7.3</c:v>
                </c:pt>
                <c:pt idx="225">
                  <c:v>7.5</c:v>
                </c:pt>
                <c:pt idx="226">
                  <c:v>7.5</c:v>
                </c:pt>
                <c:pt idx="227">
                  <c:v>7.4</c:v>
                </c:pt>
                <c:pt idx="228">
                  <c:v>7.8</c:v>
                </c:pt>
                <c:pt idx="229">
                  <c:v>8.1</c:v>
                </c:pt>
                <c:pt idx="230">
                  <c:v>8.1</c:v>
                </c:pt>
                <c:pt idx="231">
                  <c:v>8.3000000000000007</c:v>
                </c:pt>
                <c:pt idx="232">
                  <c:v>8.6</c:v>
                </c:pt>
                <c:pt idx="233">
                  <c:v>9.1999999999999993</c:v>
                </c:pt>
                <c:pt idx="234">
                  <c:v>9.4</c:v>
                </c:pt>
                <c:pt idx="235">
                  <c:v>9.4</c:v>
                </c:pt>
                <c:pt idx="236">
                  <c:v>9.6999999999999993</c:v>
                </c:pt>
                <c:pt idx="237">
                  <c:v>9.9</c:v>
                </c:pt>
                <c:pt idx="238">
                  <c:v>10.1</c:v>
                </c:pt>
                <c:pt idx="239">
                  <c:v>10.199999999999999</c:v>
                </c:pt>
                <c:pt idx="240">
                  <c:v>10.199999999999999</c:v>
                </c:pt>
                <c:pt idx="241">
                  <c:v>10.1</c:v>
                </c:pt>
                <c:pt idx="242">
                  <c:v>10.6</c:v>
                </c:pt>
                <c:pt idx="243">
                  <c:v>11.1</c:v>
                </c:pt>
                <c:pt idx="244">
                  <c:v>11.6</c:v>
                </c:pt>
                <c:pt idx="245">
                  <c:v>11.9</c:v>
                </c:pt>
                <c:pt idx="246">
                  <c:v>12.4</c:v>
                </c:pt>
                <c:pt idx="247">
                  <c:v>12.9</c:v>
                </c:pt>
                <c:pt idx="248">
                  <c:v>12.9</c:v>
                </c:pt>
                <c:pt idx="249">
                  <c:v>13.3</c:v>
                </c:pt>
                <c:pt idx="250">
                  <c:v>13.6</c:v>
                </c:pt>
                <c:pt idx="251">
                  <c:v>14</c:v>
                </c:pt>
                <c:pt idx="252">
                  <c:v>14.3</c:v>
                </c:pt>
                <c:pt idx="253">
                  <c:v>14.7</c:v>
                </c:pt>
                <c:pt idx="254">
                  <c:v>14.7</c:v>
                </c:pt>
                <c:pt idx="255">
                  <c:v>14.8</c:v>
                </c:pt>
                <c:pt idx="256">
                  <c:v>15</c:v>
                </c:pt>
                <c:pt idx="257">
                  <c:v>15.1</c:v>
                </c:pt>
                <c:pt idx="258">
                  <c:v>14.9</c:v>
                </c:pt>
                <c:pt idx="259">
                  <c:v>14.9</c:v>
                </c:pt>
                <c:pt idx="260">
                  <c:v>14.8</c:v>
                </c:pt>
                <c:pt idx="261">
                  <c:v>14.8</c:v>
                </c:pt>
                <c:pt idx="262">
                  <c:v>14.7</c:v>
                </c:pt>
                <c:pt idx="263">
                  <c:v>14.7</c:v>
                </c:pt>
                <c:pt idx="264">
                  <c:v>14.6</c:v>
                </c:pt>
                <c:pt idx="265">
                  <c:v>14.4</c:v>
                </c:pt>
                <c:pt idx="266">
                  <c:v>14.6</c:v>
                </c:pt>
                <c:pt idx="267">
                  <c:v>15.3</c:v>
                </c:pt>
                <c:pt idx="268">
                  <c:v>15.7</c:v>
                </c:pt>
                <c:pt idx="269">
                  <c:v>16</c:v>
                </c:pt>
                <c:pt idx="270">
                  <c:v>16</c:v>
                </c:pt>
                <c:pt idx="271">
                  <c:v>15.8</c:v>
                </c:pt>
                <c:pt idx="272">
                  <c:v>15.6</c:v>
                </c:pt>
                <c:pt idx="273">
                  <c:v>15.4</c:v>
                </c:pt>
                <c:pt idx="274">
                  <c:v>15.3</c:v>
                </c:pt>
                <c:pt idx="275">
                  <c:v>15.3</c:v>
                </c:pt>
                <c:pt idx="276">
                  <c:v>15.1</c:v>
                </c:pt>
                <c:pt idx="277">
                  <c:v>14.9</c:v>
                </c:pt>
                <c:pt idx="278">
                  <c:v>14.7</c:v>
                </c:pt>
                <c:pt idx="279">
                  <c:v>14.6</c:v>
                </c:pt>
                <c:pt idx="280">
                  <c:v>14.6</c:v>
                </c:pt>
                <c:pt idx="281">
                  <c:v>14.6</c:v>
                </c:pt>
                <c:pt idx="282">
                  <c:v>14.3</c:v>
                </c:pt>
                <c:pt idx="283">
                  <c:v>14.1</c:v>
                </c:pt>
                <c:pt idx="284">
                  <c:v>13.7</c:v>
                </c:pt>
                <c:pt idx="285">
                  <c:v>13.6</c:v>
                </c:pt>
                <c:pt idx="286">
                  <c:v>13.5</c:v>
                </c:pt>
                <c:pt idx="287">
                  <c:v>13.1</c:v>
                </c:pt>
                <c:pt idx="288">
                  <c:v>12.7</c:v>
                </c:pt>
                <c:pt idx="289">
                  <c:v>2.6047121263825206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254-E14A-BD0E-1BD00FC13D22}"/>
            </c:ext>
          </c:extLst>
        </c:ser>
        <c:ser>
          <c:idx val="25"/>
          <c:order val="25"/>
          <c:tx>
            <c:strRef>
              <c:f>'Day View'!$AC$2</c:f>
              <c:strCache>
                <c:ptCount val="1"/>
                <c:pt idx="0">
                  <c:v>Sat wk4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View'!$AC$3:$AC$292</c:f>
              <c:numCache>
                <c:formatCode>General</c:formatCode>
                <c:ptCount val="290"/>
                <c:pt idx="1">
                  <c:v>12.6</c:v>
                </c:pt>
                <c:pt idx="2">
                  <c:v>12.8</c:v>
                </c:pt>
                <c:pt idx="3">
                  <c:v>12.8</c:v>
                </c:pt>
                <c:pt idx="4">
                  <c:v>12.6</c:v>
                </c:pt>
                <c:pt idx="5">
                  <c:v>12.4</c:v>
                </c:pt>
                <c:pt idx="6">
                  <c:v>12.3</c:v>
                </c:pt>
                <c:pt idx="7">
                  <c:v>12.1</c:v>
                </c:pt>
                <c:pt idx="8">
                  <c:v>11.7</c:v>
                </c:pt>
                <c:pt idx="9">
                  <c:v>10.7</c:v>
                </c:pt>
                <c:pt idx="10">
                  <c:v>10.199999999999999</c:v>
                </c:pt>
                <c:pt idx="11">
                  <c:v>10</c:v>
                </c:pt>
                <c:pt idx="12">
                  <c:v>9.8000000000000007</c:v>
                </c:pt>
                <c:pt idx="13">
                  <c:v>9.6999999999999993</c:v>
                </c:pt>
                <c:pt idx="14">
                  <c:v>9.5</c:v>
                </c:pt>
                <c:pt idx="15">
                  <c:v>9.4</c:v>
                </c:pt>
                <c:pt idx="16">
                  <c:v>9.3000000000000007</c:v>
                </c:pt>
                <c:pt idx="17">
                  <c:v>9.1999999999999993</c:v>
                </c:pt>
                <c:pt idx="18">
                  <c:v>9</c:v>
                </c:pt>
                <c:pt idx="19">
                  <c:v>8.4</c:v>
                </c:pt>
                <c:pt idx="20">
                  <c:v>9.1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9.9</c:v>
                </c:pt>
                <c:pt idx="24">
                  <c:v>9.9</c:v>
                </c:pt>
                <c:pt idx="25">
                  <c:v>9.8000000000000007</c:v>
                </c:pt>
                <c:pt idx="26">
                  <c:v>9.6999999999999993</c:v>
                </c:pt>
                <c:pt idx="27">
                  <c:v>9.6</c:v>
                </c:pt>
                <c:pt idx="28">
                  <c:v>9.5</c:v>
                </c:pt>
                <c:pt idx="29">
                  <c:v>9.4</c:v>
                </c:pt>
                <c:pt idx="30">
                  <c:v>9.3000000000000007</c:v>
                </c:pt>
                <c:pt idx="31">
                  <c:v>9.1</c:v>
                </c:pt>
                <c:pt idx="32">
                  <c:v>8.3000000000000007</c:v>
                </c:pt>
                <c:pt idx="33">
                  <c:v>7.9</c:v>
                </c:pt>
                <c:pt idx="34">
                  <c:v>7.8</c:v>
                </c:pt>
                <c:pt idx="35">
                  <c:v>7.7</c:v>
                </c:pt>
                <c:pt idx="36">
                  <c:v>7.9</c:v>
                </c:pt>
                <c:pt idx="37">
                  <c:v>8.1999999999999993</c:v>
                </c:pt>
                <c:pt idx="38">
                  <c:v>8.4</c:v>
                </c:pt>
                <c:pt idx="39">
                  <c:v>8.5</c:v>
                </c:pt>
                <c:pt idx="40">
                  <c:v>8.6</c:v>
                </c:pt>
                <c:pt idx="41">
                  <c:v>8.6</c:v>
                </c:pt>
                <c:pt idx="42">
                  <c:v>8.4</c:v>
                </c:pt>
                <c:pt idx="43">
                  <c:v>8.4</c:v>
                </c:pt>
                <c:pt idx="44">
                  <c:v>8.4</c:v>
                </c:pt>
                <c:pt idx="45">
                  <c:v>8.5</c:v>
                </c:pt>
                <c:pt idx="46">
                  <c:v>8.5</c:v>
                </c:pt>
                <c:pt idx="47">
                  <c:v>8.4</c:v>
                </c:pt>
                <c:pt idx="48">
                  <c:v>8.1999999999999993</c:v>
                </c:pt>
                <c:pt idx="49">
                  <c:v>7.9</c:v>
                </c:pt>
                <c:pt idx="50">
                  <c:v>7.9</c:v>
                </c:pt>
                <c:pt idx="51">
                  <c:v>8.1999999999999993</c:v>
                </c:pt>
                <c:pt idx="52">
                  <c:v>8.1</c:v>
                </c:pt>
                <c:pt idx="53">
                  <c:v>7.8</c:v>
                </c:pt>
                <c:pt idx="54">
                  <c:v>7.6</c:v>
                </c:pt>
                <c:pt idx="55">
                  <c:v>7.9</c:v>
                </c:pt>
                <c:pt idx="56">
                  <c:v>7.9</c:v>
                </c:pt>
                <c:pt idx="57">
                  <c:v>7.9</c:v>
                </c:pt>
                <c:pt idx="58">
                  <c:v>7.9</c:v>
                </c:pt>
                <c:pt idx="59">
                  <c:v>7.6</c:v>
                </c:pt>
                <c:pt idx="60">
                  <c:v>7.3</c:v>
                </c:pt>
                <c:pt idx="61">
                  <c:v>7.2</c:v>
                </c:pt>
                <c:pt idx="62">
                  <c:v>7.1</c:v>
                </c:pt>
                <c:pt idx="63">
                  <c:v>7.2</c:v>
                </c:pt>
                <c:pt idx="64">
                  <c:v>7.5</c:v>
                </c:pt>
                <c:pt idx="65">
                  <c:v>7.7</c:v>
                </c:pt>
                <c:pt idx="66">
                  <c:v>7.7</c:v>
                </c:pt>
                <c:pt idx="67">
                  <c:v>7.6</c:v>
                </c:pt>
                <c:pt idx="68">
                  <c:v>7.6</c:v>
                </c:pt>
                <c:pt idx="69">
                  <c:v>7.6</c:v>
                </c:pt>
                <c:pt idx="70">
                  <c:v>7.6</c:v>
                </c:pt>
                <c:pt idx="71">
                  <c:v>7.6</c:v>
                </c:pt>
                <c:pt idx="72">
                  <c:v>7.6</c:v>
                </c:pt>
                <c:pt idx="73">
                  <c:v>7.6</c:v>
                </c:pt>
                <c:pt idx="74">
                  <c:v>7.7</c:v>
                </c:pt>
                <c:pt idx="75">
                  <c:v>7.6</c:v>
                </c:pt>
                <c:pt idx="76">
                  <c:v>7.7</c:v>
                </c:pt>
                <c:pt idx="77">
                  <c:v>7.9</c:v>
                </c:pt>
                <c:pt idx="120">
                  <c:v>6.2</c:v>
                </c:pt>
                <c:pt idx="121">
                  <c:v>6.3</c:v>
                </c:pt>
                <c:pt idx="122">
                  <c:v>6.5</c:v>
                </c:pt>
                <c:pt idx="123">
                  <c:v>6.7</c:v>
                </c:pt>
                <c:pt idx="124">
                  <c:v>7.4</c:v>
                </c:pt>
                <c:pt idx="125">
                  <c:v>7.7</c:v>
                </c:pt>
                <c:pt idx="126">
                  <c:v>8.1</c:v>
                </c:pt>
                <c:pt idx="127">
                  <c:v>8.9</c:v>
                </c:pt>
                <c:pt idx="128">
                  <c:v>9.6999999999999993</c:v>
                </c:pt>
                <c:pt idx="129">
                  <c:v>10.199999999999999</c:v>
                </c:pt>
                <c:pt idx="130">
                  <c:v>10.4</c:v>
                </c:pt>
                <c:pt idx="131">
                  <c:v>10.6</c:v>
                </c:pt>
                <c:pt idx="132">
                  <c:v>10.7</c:v>
                </c:pt>
                <c:pt idx="133">
                  <c:v>10.8</c:v>
                </c:pt>
                <c:pt idx="134">
                  <c:v>10.7</c:v>
                </c:pt>
                <c:pt idx="135">
                  <c:v>10.6</c:v>
                </c:pt>
                <c:pt idx="136">
                  <c:v>10.5</c:v>
                </c:pt>
                <c:pt idx="137">
                  <c:v>10.4</c:v>
                </c:pt>
                <c:pt idx="138">
                  <c:v>10</c:v>
                </c:pt>
                <c:pt idx="139">
                  <c:v>9.6999999999999993</c:v>
                </c:pt>
                <c:pt idx="140">
                  <c:v>9.4</c:v>
                </c:pt>
                <c:pt idx="141">
                  <c:v>9.3000000000000007</c:v>
                </c:pt>
                <c:pt idx="142">
                  <c:v>9.1</c:v>
                </c:pt>
                <c:pt idx="143">
                  <c:v>8.8000000000000007</c:v>
                </c:pt>
                <c:pt idx="144">
                  <c:v>9</c:v>
                </c:pt>
                <c:pt idx="145">
                  <c:v>9</c:v>
                </c:pt>
                <c:pt idx="146">
                  <c:v>8.9</c:v>
                </c:pt>
                <c:pt idx="147">
                  <c:v>8.8000000000000007</c:v>
                </c:pt>
                <c:pt idx="148">
                  <c:v>8.4</c:v>
                </c:pt>
                <c:pt idx="149">
                  <c:v>8.1999999999999993</c:v>
                </c:pt>
                <c:pt idx="150">
                  <c:v>8.1</c:v>
                </c:pt>
                <c:pt idx="151">
                  <c:v>8.1</c:v>
                </c:pt>
                <c:pt idx="152">
                  <c:v>7.9</c:v>
                </c:pt>
                <c:pt idx="153">
                  <c:v>7.5</c:v>
                </c:pt>
                <c:pt idx="154">
                  <c:v>7.6</c:v>
                </c:pt>
                <c:pt idx="155">
                  <c:v>7.6</c:v>
                </c:pt>
                <c:pt idx="156">
                  <c:v>7.5</c:v>
                </c:pt>
                <c:pt idx="157">
                  <c:v>8</c:v>
                </c:pt>
                <c:pt idx="158">
                  <c:v>8.1999999999999993</c:v>
                </c:pt>
                <c:pt idx="159">
                  <c:v>8.9</c:v>
                </c:pt>
                <c:pt idx="160">
                  <c:v>9.8000000000000007</c:v>
                </c:pt>
                <c:pt idx="161">
                  <c:v>10.6</c:v>
                </c:pt>
                <c:pt idx="162">
                  <c:v>11.4</c:v>
                </c:pt>
                <c:pt idx="163">
                  <c:v>11.9</c:v>
                </c:pt>
                <c:pt idx="164">
                  <c:v>12.4</c:v>
                </c:pt>
                <c:pt idx="165">
                  <c:v>13</c:v>
                </c:pt>
                <c:pt idx="166">
                  <c:v>13.6</c:v>
                </c:pt>
                <c:pt idx="167">
                  <c:v>13.7</c:v>
                </c:pt>
                <c:pt idx="168">
                  <c:v>13.9</c:v>
                </c:pt>
                <c:pt idx="169">
                  <c:v>14.2</c:v>
                </c:pt>
                <c:pt idx="170">
                  <c:v>14.7</c:v>
                </c:pt>
                <c:pt idx="171">
                  <c:v>15.3</c:v>
                </c:pt>
                <c:pt idx="172">
                  <c:v>15.8</c:v>
                </c:pt>
                <c:pt idx="173">
                  <c:v>16.5</c:v>
                </c:pt>
                <c:pt idx="174">
                  <c:v>17.2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17.899999999999999</c:v>
                </c:pt>
                <c:pt idx="179">
                  <c:v>18.2</c:v>
                </c:pt>
                <c:pt idx="180">
                  <c:v>18.399999999999999</c:v>
                </c:pt>
                <c:pt idx="181">
                  <c:v>18.600000000000001</c:v>
                </c:pt>
                <c:pt idx="182">
                  <c:v>19.100000000000001</c:v>
                </c:pt>
                <c:pt idx="183">
                  <c:v>19.600000000000001</c:v>
                </c:pt>
                <c:pt idx="184">
                  <c:v>19.899999999999999</c:v>
                </c:pt>
                <c:pt idx="185">
                  <c:v>20.100000000000001</c:v>
                </c:pt>
                <c:pt idx="186">
                  <c:v>19.899999999999999</c:v>
                </c:pt>
                <c:pt idx="187">
                  <c:v>19.399999999999999</c:v>
                </c:pt>
                <c:pt idx="188">
                  <c:v>18.8</c:v>
                </c:pt>
                <c:pt idx="189">
                  <c:v>18.399999999999999</c:v>
                </c:pt>
                <c:pt idx="190">
                  <c:v>18.3</c:v>
                </c:pt>
                <c:pt idx="191">
                  <c:v>18.3</c:v>
                </c:pt>
                <c:pt idx="192">
                  <c:v>17.7</c:v>
                </c:pt>
                <c:pt idx="193">
                  <c:v>17</c:v>
                </c:pt>
                <c:pt idx="194">
                  <c:v>16.399999999999999</c:v>
                </c:pt>
                <c:pt idx="195">
                  <c:v>16</c:v>
                </c:pt>
                <c:pt idx="196">
                  <c:v>15.8</c:v>
                </c:pt>
                <c:pt idx="197">
                  <c:v>15.6</c:v>
                </c:pt>
                <c:pt idx="198">
                  <c:v>15.3</c:v>
                </c:pt>
                <c:pt idx="199">
                  <c:v>15</c:v>
                </c:pt>
                <c:pt idx="200">
                  <c:v>14.7</c:v>
                </c:pt>
                <c:pt idx="201">
                  <c:v>14.3</c:v>
                </c:pt>
                <c:pt idx="202">
                  <c:v>13.4</c:v>
                </c:pt>
                <c:pt idx="203">
                  <c:v>13.1</c:v>
                </c:pt>
                <c:pt idx="204">
                  <c:v>12.8</c:v>
                </c:pt>
                <c:pt idx="205">
                  <c:v>12.6</c:v>
                </c:pt>
                <c:pt idx="206">
                  <c:v>12.3</c:v>
                </c:pt>
                <c:pt idx="207">
                  <c:v>12</c:v>
                </c:pt>
                <c:pt idx="208">
                  <c:v>11.7</c:v>
                </c:pt>
                <c:pt idx="209">
                  <c:v>11.5</c:v>
                </c:pt>
                <c:pt idx="210">
                  <c:v>11.3</c:v>
                </c:pt>
                <c:pt idx="211">
                  <c:v>11</c:v>
                </c:pt>
                <c:pt idx="212">
                  <c:v>10.4</c:v>
                </c:pt>
                <c:pt idx="213">
                  <c:v>10.199999999999999</c:v>
                </c:pt>
                <c:pt idx="214">
                  <c:v>9.9</c:v>
                </c:pt>
                <c:pt idx="215">
                  <c:v>10</c:v>
                </c:pt>
                <c:pt idx="216">
                  <c:v>10.5</c:v>
                </c:pt>
                <c:pt idx="217">
                  <c:v>10.3</c:v>
                </c:pt>
                <c:pt idx="218">
                  <c:v>10.1</c:v>
                </c:pt>
                <c:pt idx="219">
                  <c:v>9.9</c:v>
                </c:pt>
                <c:pt idx="220">
                  <c:v>9.8000000000000007</c:v>
                </c:pt>
                <c:pt idx="221">
                  <c:v>9.8000000000000007</c:v>
                </c:pt>
                <c:pt idx="222">
                  <c:v>9.6999999999999993</c:v>
                </c:pt>
                <c:pt idx="223">
                  <c:v>9.6999999999999993</c:v>
                </c:pt>
                <c:pt idx="224">
                  <c:v>9.6</c:v>
                </c:pt>
                <c:pt idx="225">
                  <c:v>9.4</c:v>
                </c:pt>
                <c:pt idx="226">
                  <c:v>9.1999999999999993</c:v>
                </c:pt>
                <c:pt idx="227">
                  <c:v>9</c:v>
                </c:pt>
                <c:pt idx="228">
                  <c:v>8.8000000000000007</c:v>
                </c:pt>
                <c:pt idx="229">
                  <c:v>8.9</c:v>
                </c:pt>
                <c:pt idx="230">
                  <c:v>8.8000000000000007</c:v>
                </c:pt>
                <c:pt idx="231">
                  <c:v>9.1</c:v>
                </c:pt>
                <c:pt idx="232">
                  <c:v>9.1999999999999993</c:v>
                </c:pt>
                <c:pt idx="233">
                  <c:v>8.9</c:v>
                </c:pt>
                <c:pt idx="234">
                  <c:v>8.6999999999999993</c:v>
                </c:pt>
                <c:pt idx="235">
                  <c:v>8.8000000000000007</c:v>
                </c:pt>
                <c:pt idx="236">
                  <c:v>8.6</c:v>
                </c:pt>
                <c:pt idx="237">
                  <c:v>8.4</c:v>
                </c:pt>
                <c:pt idx="238">
                  <c:v>8.4</c:v>
                </c:pt>
                <c:pt idx="239">
                  <c:v>8.5</c:v>
                </c:pt>
                <c:pt idx="240">
                  <c:v>8.6</c:v>
                </c:pt>
                <c:pt idx="241">
                  <c:v>8.6</c:v>
                </c:pt>
                <c:pt idx="242">
                  <c:v>8.4</c:v>
                </c:pt>
                <c:pt idx="243">
                  <c:v>8.4</c:v>
                </c:pt>
                <c:pt idx="244">
                  <c:v>8.6999999999999993</c:v>
                </c:pt>
                <c:pt idx="245">
                  <c:v>9</c:v>
                </c:pt>
                <c:pt idx="246">
                  <c:v>9.3000000000000007</c:v>
                </c:pt>
                <c:pt idx="247">
                  <c:v>9.6</c:v>
                </c:pt>
                <c:pt idx="248">
                  <c:v>9.9</c:v>
                </c:pt>
                <c:pt idx="249">
                  <c:v>10.3</c:v>
                </c:pt>
                <c:pt idx="250">
                  <c:v>10.4</c:v>
                </c:pt>
                <c:pt idx="251">
                  <c:v>10.8</c:v>
                </c:pt>
                <c:pt idx="252">
                  <c:v>11</c:v>
                </c:pt>
                <c:pt idx="253">
                  <c:v>11.2</c:v>
                </c:pt>
                <c:pt idx="254">
                  <c:v>11.4</c:v>
                </c:pt>
                <c:pt idx="255">
                  <c:v>11.8</c:v>
                </c:pt>
                <c:pt idx="256">
                  <c:v>12.1</c:v>
                </c:pt>
                <c:pt idx="257">
                  <c:v>12</c:v>
                </c:pt>
                <c:pt idx="258">
                  <c:v>12.5</c:v>
                </c:pt>
                <c:pt idx="259">
                  <c:v>13.1</c:v>
                </c:pt>
                <c:pt idx="260">
                  <c:v>13.4</c:v>
                </c:pt>
                <c:pt idx="261">
                  <c:v>14.1</c:v>
                </c:pt>
                <c:pt idx="262">
                  <c:v>14.4</c:v>
                </c:pt>
                <c:pt idx="263">
                  <c:v>14.8</c:v>
                </c:pt>
                <c:pt idx="264">
                  <c:v>15.2</c:v>
                </c:pt>
                <c:pt idx="265">
                  <c:v>15.9</c:v>
                </c:pt>
                <c:pt idx="266">
                  <c:v>16.7</c:v>
                </c:pt>
                <c:pt idx="267">
                  <c:v>17.100000000000001</c:v>
                </c:pt>
                <c:pt idx="268">
                  <c:v>16.8</c:v>
                </c:pt>
                <c:pt idx="269">
                  <c:v>17.100000000000001</c:v>
                </c:pt>
                <c:pt idx="270">
                  <c:v>17.399999999999999</c:v>
                </c:pt>
                <c:pt idx="271">
                  <c:v>17.899999999999999</c:v>
                </c:pt>
                <c:pt idx="272">
                  <c:v>18.3</c:v>
                </c:pt>
                <c:pt idx="273">
                  <c:v>18.7</c:v>
                </c:pt>
                <c:pt idx="274">
                  <c:v>19</c:v>
                </c:pt>
                <c:pt idx="275">
                  <c:v>19.3</c:v>
                </c:pt>
                <c:pt idx="276">
                  <c:v>19.600000000000001</c:v>
                </c:pt>
                <c:pt idx="277">
                  <c:v>20.100000000000001</c:v>
                </c:pt>
                <c:pt idx="278">
                  <c:v>20.6</c:v>
                </c:pt>
                <c:pt idx="279">
                  <c:v>20.9</c:v>
                </c:pt>
                <c:pt idx="280">
                  <c:v>21.3</c:v>
                </c:pt>
                <c:pt idx="281">
                  <c:v>21.7</c:v>
                </c:pt>
                <c:pt idx="282">
                  <c:v>21.7</c:v>
                </c:pt>
                <c:pt idx="283">
                  <c:v>21.6</c:v>
                </c:pt>
                <c:pt idx="284">
                  <c:v>21.6</c:v>
                </c:pt>
                <c:pt idx="285">
                  <c:v>21.7</c:v>
                </c:pt>
                <c:pt idx="286">
                  <c:v>21.8</c:v>
                </c:pt>
                <c:pt idx="287">
                  <c:v>21.4</c:v>
                </c:pt>
                <c:pt idx="288">
                  <c:v>20.9</c:v>
                </c:pt>
                <c:pt idx="289">
                  <c:v>4.3134902034421696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254-E14A-BD0E-1BD00FC13D22}"/>
            </c:ext>
          </c:extLst>
        </c:ser>
        <c:ser>
          <c:idx val="26"/>
          <c:order val="26"/>
          <c:tx>
            <c:strRef>
              <c:f>'Day View'!$AD$2</c:f>
              <c:strCache>
                <c:ptCount val="1"/>
                <c:pt idx="0">
                  <c:v>Sun wk4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View'!$AD$3:$AD$292</c:f>
              <c:numCache>
                <c:formatCode>General</c:formatCode>
                <c:ptCount val="290"/>
                <c:pt idx="1">
                  <c:v>20.9</c:v>
                </c:pt>
                <c:pt idx="2">
                  <c:v>20.8</c:v>
                </c:pt>
                <c:pt idx="3">
                  <c:v>20.5</c:v>
                </c:pt>
                <c:pt idx="4">
                  <c:v>20.2</c:v>
                </c:pt>
                <c:pt idx="5">
                  <c:v>19.399999999999999</c:v>
                </c:pt>
                <c:pt idx="6">
                  <c:v>18.7</c:v>
                </c:pt>
                <c:pt idx="7">
                  <c:v>18.2</c:v>
                </c:pt>
                <c:pt idx="8">
                  <c:v>17.7</c:v>
                </c:pt>
                <c:pt idx="9">
                  <c:v>17.3</c:v>
                </c:pt>
                <c:pt idx="10">
                  <c:v>17.100000000000001</c:v>
                </c:pt>
                <c:pt idx="11">
                  <c:v>16.8</c:v>
                </c:pt>
                <c:pt idx="12">
                  <c:v>16.5</c:v>
                </c:pt>
                <c:pt idx="13">
                  <c:v>16.100000000000001</c:v>
                </c:pt>
                <c:pt idx="14">
                  <c:v>15.9</c:v>
                </c:pt>
                <c:pt idx="15">
                  <c:v>15.8</c:v>
                </c:pt>
                <c:pt idx="16">
                  <c:v>15.8</c:v>
                </c:pt>
                <c:pt idx="17">
                  <c:v>16.3</c:v>
                </c:pt>
                <c:pt idx="18">
                  <c:v>16.3</c:v>
                </c:pt>
                <c:pt idx="19">
                  <c:v>16.2</c:v>
                </c:pt>
                <c:pt idx="20">
                  <c:v>16</c:v>
                </c:pt>
                <c:pt idx="21">
                  <c:v>15.9</c:v>
                </c:pt>
                <c:pt idx="22">
                  <c:v>15.9</c:v>
                </c:pt>
                <c:pt idx="23">
                  <c:v>16.100000000000001</c:v>
                </c:pt>
                <c:pt idx="24">
                  <c:v>16.3</c:v>
                </c:pt>
                <c:pt idx="25">
                  <c:v>16.3</c:v>
                </c:pt>
                <c:pt idx="26">
                  <c:v>16.3</c:v>
                </c:pt>
                <c:pt idx="27">
                  <c:v>16.3</c:v>
                </c:pt>
                <c:pt idx="28">
                  <c:v>16.5</c:v>
                </c:pt>
                <c:pt idx="29">
                  <c:v>16.8</c:v>
                </c:pt>
                <c:pt idx="30">
                  <c:v>16.899999999999999</c:v>
                </c:pt>
                <c:pt idx="31">
                  <c:v>17.100000000000001</c:v>
                </c:pt>
                <c:pt idx="32">
                  <c:v>17.2</c:v>
                </c:pt>
                <c:pt idx="33">
                  <c:v>17.3</c:v>
                </c:pt>
                <c:pt idx="34">
                  <c:v>17.3</c:v>
                </c:pt>
                <c:pt idx="35">
                  <c:v>16.899999999999999</c:v>
                </c:pt>
                <c:pt idx="36">
                  <c:v>17.3</c:v>
                </c:pt>
                <c:pt idx="37">
                  <c:v>17.600000000000001</c:v>
                </c:pt>
                <c:pt idx="38">
                  <c:v>17.8</c:v>
                </c:pt>
                <c:pt idx="39">
                  <c:v>18</c:v>
                </c:pt>
                <c:pt idx="40">
                  <c:v>17.7</c:v>
                </c:pt>
                <c:pt idx="41">
                  <c:v>17.3</c:v>
                </c:pt>
                <c:pt idx="42">
                  <c:v>17.100000000000001</c:v>
                </c:pt>
                <c:pt idx="43">
                  <c:v>17.100000000000001</c:v>
                </c:pt>
                <c:pt idx="44">
                  <c:v>17</c:v>
                </c:pt>
                <c:pt idx="45">
                  <c:v>16.899999999999999</c:v>
                </c:pt>
                <c:pt idx="46">
                  <c:v>16.899999999999999</c:v>
                </c:pt>
                <c:pt idx="47">
                  <c:v>16.8</c:v>
                </c:pt>
                <c:pt idx="48">
                  <c:v>16.8</c:v>
                </c:pt>
                <c:pt idx="49">
                  <c:v>16.7</c:v>
                </c:pt>
                <c:pt idx="50">
                  <c:v>16.2</c:v>
                </c:pt>
                <c:pt idx="51">
                  <c:v>15.5</c:v>
                </c:pt>
                <c:pt idx="52">
                  <c:v>15.3</c:v>
                </c:pt>
                <c:pt idx="53">
                  <c:v>15.7</c:v>
                </c:pt>
                <c:pt idx="54">
                  <c:v>15.5</c:v>
                </c:pt>
                <c:pt idx="55">
                  <c:v>15.2</c:v>
                </c:pt>
                <c:pt idx="56">
                  <c:v>15.2</c:v>
                </c:pt>
                <c:pt idx="57">
                  <c:v>15.4</c:v>
                </c:pt>
                <c:pt idx="58">
                  <c:v>15.7</c:v>
                </c:pt>
                <c:pt idx="59">
                  <c:v>15.8</c:v>
                </c:pt>
                <c:pt idx="60">
                  <c:v>15.8</c:v>
                </c:pt>
                <c:pt idx="61">
                  <c:v>15.8</c:v>
                </c:pt>
                <c:pt idx="62">
                  <c:v>15.7</c:v>
                </c:pt>
                <c:pt idx="63">
                  <c:v>15.7</c:v>
                </c:pt>
                <c:pt idx="64">
                  <c:v>15.7</c:v>
                </c:pt>
                <c:pt idx="65">
                  <c:v>15.6</c:v>
                </c:pt>
                <c:pt idx="66">
                  <c:v>15.2</c:v>
                </c:pt>
                <c:pt idx="67">
                  <c:v>15.2</c:v>
                </c:pt>
                <c:pt idx="68">
                  <c:v>15.3</c:v>
                </c:pt>
                <c:pt idx="69">
                  <c:v>15.1</c:v>
                </c:pt>
                <c:pt idx="70">
                  <c:v>14.9</c:v>
                </c:pt>
                <c:pt idx="71">
                  <c:v>14.4</c:v>
                </c:pt>
                <c:pt idx="72">
                  <c:v>14.1</c:v>
                </c:pt>
                <c:pt idx="73">
                  <c:v>13.8</c:v>
                </c:pt>
                <c:pt idx="74">
                  <c:v>13.4</c:v>
                </c:pt>
                <c:pt idx="75">
                  <c:v>13.6</c:v>
                </c:pt>
                <c:pt idx="76">
                  <c:v>13.6</c:v>
                </c:pt>
                <c:pt idx="77">
                  <c:v>13.4</c:v>
                </c:pt>
                <c:pt idx="78">
                  <c:v>13.3</c:v>
                </c:pt>
                <c:pt idx="79">
                  <c:v>13.1</c:v>
                </c:pt>
                <c:pt idx="80">
                  <c:v>12.9</c:v>
                </c:pt>
                <c:pt idx="81">
                  <c:v>12.8</c:v>
                </c:pt>
                <c:pt idx="82">
                  <c:v>12.7</c:v>
                </c:pt>
                <c:pt idx="83">
                  <c:v>12.5</c:v>
                </c:pt>
                <c:pt idx="84">
                  <c:v>12.4</c:v>
                </c:pt>
                <c:pt idx="85">
                  <c:v>12</c:v>
                </c:pt>
                <c:pt idx="86">
                  <c:v>11.3</c:v>
                </c:pt>
                <c:pt idx="105">
                  <c:v>11.9</c:v>
                </c:pt>
                <c:pt idx="106">
                  <c:v>12.2</c:v>
                </c:pt>
                <c:pt idx="107">
                  <c:v>12.5</c:v>
                </c:pt>
                <c:pt idx="108">
                  <c:v>11.9</c:v>
                </c:pt>
                <c:pt idx="109">
                  <c:v>11.1</c:v>
                </c:pt>
                <c:pt idx="110">
                  <c:v>11.4</c:v>
                </c:pt>
                <c:pt idx="111">
                  <c:v>12.4</c:v>
                </c:pt>
                <c:pt idx="112">
                  <c:v>12.7</c:v>
                </c:pt>
                <c:pt idx="113">
                  <c:v>12.6</c:v>
                </c:pt>
                <c:pt idx="114">
                  <c:v>12.6</c:v>
                </c:pt>
                <c:pt idx="115">
                  <c:v>12.4</c:v>
                </c:pt>
                <c:pt idx="116">
                  <c:v>12.3</c:v>
                </c:pt>
                <c:pt idx="117">
                  <c:v>12.6</c:v>
                </c:pt>
                <c:pt idx="118">
                  <c:v>12.8</c:v>
                </c:pt>
                <c:pt idx="119">
                  <c:v>12.8</c:v>
                </c:pt>
                <c:pt idx="120">
                  <c:v>13.1</c:v>
                </c:pt>
                <c:pt idx="121">
                  <c:v>13.4</c:v>
                </c:pt>
                <c:pt idx="122">
                  <c:v>13.6</c:v>
                </c:pt>
                <c:pt idx="123">
                  <c:v>13.8</c:v>
                </c:pt>
                <c:pt idx="124">
                  <c:v>14</c:v>
                </c:pt>
                <c:pt idx="125">
                  <c:v>14.3</c:v>
                </c:pt>
                <c:pt idx="126">
                  <c:v>14.8</c:v>
                </c:pt>
                <c:pt idx="127">
                  <c:v>15.1</c:v>
                </c:pt>
                <c:pt idx="128">
                  <c:v>15.3</c:v>
                </c:pt>
                <c:pt idx="129">
                  <c:v>15.6</c:v>
                </c:pt>
                <c:pt idx="130">
                  <c:v>15.3</c:v>
                </c:pt>
                <c:pt idx="131">
                  <c:v>14.8</c:v>
                </c:pt>
                <c:pt idx="132">
                  <c:v>15.1</c:v>
                </c:pt>
                <c:pt idx="133">
                  <c:v>15.2</c:v>
                </c:pt>
                <c:pt idx="134">
                  <c:v>15.7</c:v>
                </c:pt>
                <c:pt idx="135">
                  <c:v>16</c:v>
                </c:pt>
                <c:pt idx="136">
                  <c:v>16.399999999999999</c:v>
                </c:pt>
                <c:pt idx="137">
                  <c:v>16.600000000000001</c:v>
                </c:pt>
                <c:pt idx="138">
                  <c:v>16.2</c:v>
                </c:pt>
                <c:pt idx="139">
                  <c:v>15.6</c:v>
                </c:pt>
                <c:pt idx="140">
                  <c:v>15.2</c:v>
                </c:pt>
                <c:pt idx="141">
                  <c:v>15.1</c:v>
                </c:pt>
                <c:pt idx="142">
                  <c:v>15.3</c:v>
                </c:pt>
                <c:pt idx="143">
                  <c:v>15.4</c:v>
                </c:pt>
                <c:pt idx="144">
                  <c:v>15.6</c:v>
                </c:pt>
                <c:pt idx="145">
                  <c:v>15.5</c:v>
                </c:pt>
                <c:pt idx="146">
                  <c:v>15.3</c:v>
                </c:pt>
                <c:pt idx="147">
                  <c:v>14.9</c:v>
                </c:pt>
                <c:pt idx="148">
                  <c:v>14.6</c:v>
                </c:pt>
                <c:pt idx="149">
                  <c:v>14.5</c:v>
                </c:pt>
                <c:pt idx="150">
                  <c:v>14.8</c:v>
                </c:pt>
                <c:pt idx="151">
                  <c:v>14.7</c:v>
                </c:pt>
                <c:pt idx="152">
                  <c:v>14.7</c:v>
                </c:pt>
                <c:pt idx="153">
                  <c:v>14.8</c:v>
                </c:pt>
                <c:pt idx="154">
                  <c:v>15.2</c:v>
                </c:pt>
                <c:pt idx="155">
                  <c:v>15.5</c:v>
                </c:pt>
                <c:pt idx="156">
                  <c:v>15.8</c:v>
                </c:pt>
                <c:pt idx="157">
                  <c:v>15.9</c:v>
                </c:pt>
                <c:pt idx="158">
                  <c:v>16.2</c:v>
                </c:pt>
                <c:pt idx="159">
                  <c:v>16.600000000000001</c:v>
                </c:pt>
                <c:pt idx="160">
                  <c:v>16.8</c:v>
                </c:pt>
                <c:pt idx="161">
                  <c:v>17.399999999999999</c:v>
                </c:pt>
                <c:pt idx="162">
                  <c:v>17.600000000000001</c:v>
                </c:pt>
                <c:pt idx="163">
                  <c:v>17.5</c:v>
                </c:pt>
                <c:pt idx="164">
                  <c:v>17.399999999999999</c:v>
                </c:pt>
                <c:pt idx="165">
                  <c:v>17.3</c:v>
                </c:pt>
                <c:pt idx="166">
                  <c:v>17.100000000000001</c:v>
                </c:pt>
                <c:pt idx="167">
                  <c:v>16.899999999999999</c:v>
                </c:pt>
                <c:pt idx="168">
                  <c:v>17.2</c:v>
                </c:pt>
                <c:pt idx="169">
                  <c:v>17.100000000000001</c:v>
                </c:pt>
                <c:pt idx="170">
                  <c:v>16.899999999999999</c:v>
                </c:pt>
                <c:pt idx="171">
                  <c:v>16.7</c:v>
                </c:pt>
                <c:pt idx="172">
                  <c:v>16.100000000000001</c:v>
                </c:pt>
                <c:pt idx="173">
                  <c:v>15.6</c:v>
                </c:pt>
                <c:pt idx="174">
                  <c:v>15</c:v>
                </c:pt>
                <c:pt idx="175">
                  <c:v>14.6</c:v>
                </c:pt>
                <c:pt idx="176">
                  <c:v>14.2</c:v>
                </c:pt>
                <c:pt idx="177">
                  <c:v>14.4</c:v>
                </c:pt>
                <c:pt idx="178">
                  <c:v>14.6</c:v>
                </c:pt>
                <c:pt idx="179">
                  <c:v>14.5</c:v>
                </c:pt>
                <c:pt idx="180">
                  <c:v>14.4</c:v>
                </c:pt>
                <c:pt idx="181">
                  <c:v>14.2</c:v>
                </c:pt>
                <c:pt idx="182">
                  <c:v>14.1</c:v>
                </c:pt>
                <c:pt idx="183">
                  <c:v>14.1</c:v>
                </c:pt>
                <c:pt idx="184">
                  <c:v>14.1</c:v>
                </c:pt>
                <c:pt idx="185">
                  <c:v>13.9</c:v>
                </c:pt>
                <c:pt idx="186">
                  <c:v>13.6</c:v>
                </c:pt>
                <c:pt idx="187">
                  <c:v>13.3</c:v>
                </c:pt>
                <c:pt idx="188">
                  <c:v>13</c:v>
                </c:pt>
                <c:pt idx="189">
                  <c:v>12.8</c:v>
                </c:pt>
                <c:pt idx="190">
                  <c:v>12.7</c:v>
                </c:pt>
                <c:pt idx="191">
                  <c:v>12.6</c:v>
                </c:pt>
                <c:pt idx="192">
                  <c:v>12.7</c:v>
                </c:pt>
                <c:pt idx="193">
                  <c:v>12.7</c:v>
                </c:pt>
                <c:pt idx="194">
                  <c:v>12.5</c:v>
                </c:pt>
                <c:pt idx="195">
                  <c:v>12.4</c:v>
                </c:pt>
                <c:pt idx="196">
                  <c:v>12.4</c:v>
                </c:pt>
                <c:pt idx="197">
                  <c:v>11.8</c:v>
                </c:pt>
                <c:pt idx="198">
                  <c:v>11.4</c:v>
                </c:pt>
                <c:pt idx="199">
                  <c:v>11.8</c:v>
                </c:pt>
                <c:pt idx="200">
                  <c:v>11.8</c:v>
                </c:pt>
                <c:pt idx="201">
                  <c:v>11.7</c:v>
                </c:pt>
                <c:pt idx="202">
                  <c:v>11.5</c:v>
                </c:pt>
                <c:pt idx="203">
                  <c:v>11.4</c:v>
                </c:pt>
                <c:pt idx="204">
                  <c:v>11.4</c:v>
                </c:pt>
                <c:pt idx="205">
                  <c:v>11.4</c:v>
                </c:pt>
                <c:pt idx="206">
                  <c:v>11.3</c:v>
                </c:pt>
                <c:pt idx="207">
                  <c:v>11.1</c:v>
                </c:pt>
                <c:pt idx="208">
                  <c:v>11.1</c:v>
                </c:pt>
                <c:pt idx="209">
                  <c:v>10.9</c:v>
                </c:pt>
                <c:pt idx="210">
                  <c:v>10.9</c:v>
                </c:pt>
                <c:pt idx="211">
                  <c:v>10.8</c:v>
                </c:pt>
                <c:pt idx="212">
                  <c:v>10.7</c:v>
                </c:pt>
                <c:pt idx="213">
                  <c:v>10.6</c:v>
                </c:pt>
                <c:pt idx="214">
                  <c:v>10.1</c:v>
                </c:pt>
                <c:pt idx="215">
                  <c:v>9.6</c:v>
                </c:pt>
                <c:pt idx="216">
                  <c:v>9.3000000000000007</c:v>
                </c:pt>
                <c:pt idx="217">
                  <c:v>9.3000000000000007</c:v>
                </c:pt>
                <c:pt idx="218">
                  <c:v>9.6</c:v>
                </c:pt>
                <c:pt idx="219">
                  <c:v>10</c:v>
                </c:pt>
                <c:pt idx="220">
                  <c:v>9.6999999999999993</c:v>
                </c:pt>
                <c:pt idx="221">
                  <c:v>9.3000000000000007</c:v>
                </c:pt>
                <c:pt idx="222">
                  <c:v>9.1999999999999993</c:v>
                </c:pt>
                <c:pt idx="223">
                  <c:v>9.1999999999999993</c:v>
                </c:pt>
                <c:pt idx="224">
                  <c:v>9.3000000000000007</c:v>
                </c:pt>
                <c:pt idx="225">
                  <c:v>9.3000000000000007</c:v>
                </c:pt>
                <c:pt idx="226">
                  <c:v>9.3000000000000007</c:v>
                </c:pt>
                <c:pt idx="227">
                  <c:v>9.4</c:v>
                </c:pt>
                <c:pt idx="228">
                  <c:v>9.5</c:v>
                </c:pt>
                <c:pt idx="229">
                  <c:v>9.8000000000000007</c:v>
                </c:pt>
                <c:pt idx="230">
                  <c:v>10.3</c:v>
                </c:pt>
                <c:pt idx="231">
                  <c:v>10.8</c:v>
                </c:pt>
                <c:pt idx="232">
                  <c:v>11.1</c:v>
                </c:pt>
                <c:pt idx="233">
                  <c:v>11.5</c:v>
                </c:pt>
                <c:pt idx="234">
                  <c:v>11.9</c:v>
                </c:pt>
                <c:pt idx="235">
                  <c:v>12.4</c:v>
                </c:pt>
                <c:pt idx="236">
                  <c:v>13</c:v>
                </c:pt>
                <c:pt idx="237">
                  <c:v>13.6</c:v>
                </c:pt>
                <c:pt idx="238">
                  <c:v>14.3</c:v>
                </c:pt>
                <c:pt idx="239">
                  <c:v>14.5</c:v>
                </c:pt>
                <c:pt idx="289">
                  <c:v>3.8968730329285406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254-E14A-BD0E-1BD00FC13D22}"/>
            </c:ext>
          </c:extLst>
        </c:ser>
        <c:ser>
          <c:idx val="27"/>
          <c:order val="27"/>
          <c:tx>
            <c:strRef>
              <c:f>'Day View'!$AE$2</c:f>
              <c:strCache>
                <c:ptCount val="1"/>
                <c:pt idx="0">
                  <c:v>Mon wk5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View'!$AE$3:$AE$292</c:f>
              <c:numCache>
                <c:formatCode>General</c:formatCode>
                <c:ptCount val="290"/>
                <c:pt idx="1">
                  <c:v>10.4</c:v>
                </c:pt>
                <c:pt idx="2">
                  <c:v>10.1</c:v>
                </c:pt>
                <c:pt idx="3">
                  <c:v>9.8000000000000007</c:v>
                </c:pt>
                <c:pt idx="4">
                  <c:v>9.9</c:v>
                </c:pt>
                <c:pt idx="5">
                  <c:v>9.6999999999999993</c:v>
                </c:pt>
                <c:pt idx="6">
                  <c:v>9.5</c:v>
                </c:pt>
                <c:pt idx="7">
                  <c:v>9.3000000000000007</c:v>
                </c:pt>
                <c:pt idx="8">
                  <c:v>9.1</c:v>
                </c:pt>
                <c:pt idx="9">
                  <c:v>8.9</c:v>
                </c:pt>
                <c:pt idx="10">
                  <c:v>9</c:v>
                </c:pt>
                <c:pt idx="11">
                  <c:v>9</c:v>
                </c:pt>
                <c:pt idx="12">
                  <c:v>8.6999999999999993</c:v>
                </c:pt>
                <c:pt idx="13">
                  <c:v>8.6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</c:v>
                </c:pt>
                <c:pt idx="17">
                  <c:v>8.6999999999999993</c:v>
                </c:pt>
                <c:pt idx="18">
                  <c:v>8.9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9.6</c:v>
                </c:pt>
                <c:pt idx="22">
                  <c:v>9.6999999999999993</c:v>
                </c:pt>
                <c:pt idx="23">
                  <c:v>9.8000000000000007</c:v>
                </c:pt>
                <c:pt idx="24">
                  <c:v>9.8000000000000007</c:v>
                </c:pt>
                <c:pt idx="25">
                  <c:v>9.6999999999999993</c:v>
                </c:pt>
                <c:pt idx="26">
                  <c:v>9.5</c:v>
                </c:pt>
                <c:pt idx="27">
                  <c:v>9.5</c:v>
                </c:pt>
                <c:pt idx="28">
                  <c:v>9.6</c:v>
                </c:pt>
                <c:pt idx="29">
                  <c:v>9.6</c:v>
                </c:pt>
                <c:pt idx="30">
                  <c:v>9.6</c:v>
                </c:pt>
                <c:pt idx="31">
                  <c:v>9.4</c:v>
                </c:pt>
                <c:pt idx="32">
                  <c:v>9.4</c:v>
                </c:pt>
                <c:pt idx="33">
                  <c:v>9.3000000000000007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9.6</c:v>
                </c:pt>
                <c:pt idx="38">
                  <c:v>9.6999999999999993</c:v>
                </c:pt>
                <c:pt idx="39">
                  <c:v>10</c:v>
                </c:pt>
                <c:pt idx="40">
                  <c:v>10.1</c:v>
                </c:pt>
                <c:pt idx="41">
                  <c:v>10</c:v>
                </c:pt>
                <c:pt idx="42">
                  <c:v>9.9</c:v>
                </c:pt>
                <c:pt idx="43">
                  <c:v>9.5</c:v>
                </c:pt>
                <c:pt idx="44">
                  <c:v>9.1</c:v>
                </c:pt>
                <c:pt idx="45">
                  <c:v>8.9</c:v>
                </c:pt>
                <c:pt idx="46">
                  <c:v>8.9</c:v>
                </c:pt>
                <c:pt idx="47">
                  <c:v>8.8000000000000007</c:v>
                </c:pt>
                <c:pt idx="48">
                  <c:v>8.8000000000000007</c:v>
                </c:pt>
                <c:pt idx="49">
                  <c:v>9</c:v>
                </c:pt>
                <c:pt idx="50">
                  <c:v>9</c:v>
                </c:pt>
                <c:pt idx="51">
                  <c:v>8.9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8.8000000000000007</c:v>
                </c:pt>
                <c:pt idx="55">
                  <c:v>8.9</c:v>
                </c:pt>
                <c:pt idx="56">
                  <c:v>9.1</c:v>
                </c:pt>
                <c:pt idx="57">
                  <c:v>9</c:v>
                </c:pt>
                <c:pt idx="58">
                  <c:v>8.9</c:v>
                </c:pt>
                <c:pt idx="59">
                  <c:v>8.8000000000000007</c:v>
                </c:pt>
                <c:pt idx="60">
                  <c:v>8.6</c:v>
                </c:pt>
                <c:pt idx="61">
                  <c:v>8.3000000000000007</c:v>
                </c:pt>
                <c:pt idx="62">
                  <c:v>8.4</c:v>
                </c:pt>
                <c:pt idx="63">
                  <c:v>8.4</c:v>
                </c:pt>
                <c:pt idx="64">
                  <c:v>8.1999999999999993</c:v>
                </c:pt>
                <c:pt idx="65">
                  <c:v>8.1</c:v>
                </c:pt>
                <c:pt idx="66">
                  <c:v>8</c:v>
                </c:pt>
                <c:pt idx="67">
                  <c:v>8.1999999999999993</c:v>
                </c:pt>
                <c:pt idx="68">
                  <c:v>8.1999999999999993</c:v>
                </c:pt>
                <c:pt idx="69">
                  <c:v>8.1999999999999993</c:v>
                </c:pt>
                <c:pt idx="70">
                  <c:v>8.1</c:v>
                </c:pt>
                <c:pt idx="71">
                  <c:v>7.6</c:v>
                </c:pt>
                <c:pt idx="72">
                  <c:v>7.6</c:v>
                </c:pt>
                <c:pt idx="73">
                  <c:v>7.9</c:v>
                </c:pt>
                <c:pt idx="74">
                  <c:v>7.9</c:v>
                </c:pt>
                <c:pt idx="75">
                  <c:v>8.1</c:v>
                </c:pt>
                <c:pt idx="76">
                  <c:v>7.8</c:v>
                </c:pt>
                <c:pt idx="77">
                  <c:v>7.5</c:v>
                </c:pt>
                <c:pt idx="78">
                  <c:v>7.1</c:v>
                </c:pt>
                <c:pt idx="79">
                  <c:v>6.8</c:v>
                </c:pt>
                <c:pt idx="80">
                  <c:v>6.8</c:v>
                </c:pt>
                <c:pt idx="81">
                  <c:v>6.8</c:v>
                </c:pt>
                <c:pt idx="82">
                  <c:v>6.7</c:v>
                </c:pt>
                <c:pt idx="83">
                  <c:v>6.7</c:v>
                </c:pt>
                <c:pt idx="84">
                  <c:v>6.9</c:v>
                </c:pt>
                <c:pt idx="85">
                  <c:v>7</c:v>
                </c:pt>
                <c:pt idx="86">
                  <c:v>6.9</c:v>
                </c:pt>
                <c:pt idx="87">
                  <c:v>6.9</c:v>
                </c:pt>
                <c:pt idx="88">
                  <c:v>7.1</c:v>
                </c:pt>
                <c:pt idx="89">
                  <c:v>7.2</c:v>
                </c:pt>
                <c:pt idx="90">
                  <c:v>7.3</c:v>
                </c:pt>
                <c:pt idx="91">
                  <c:v>7.3</c:v>
                </c:pt>
                <c:pt idx="92">
                  <c:v>7.2</c:v>
                </c:pt>
                <c:pt idx="93">
                  <c:v>7.1</c:v>
                </c:pt>
                <c:pt idx="94">
                  <c:v>7.2</c:v>
                </c:pt>
                <c:pt idx="95">
                  <c:v>7.2</c:v>
                </c:pt>
                <c:pt idx="96">
                  <c:v>6.9</c:v>
                </c:pt>
                <c:pt idx="97">
                  <c:v>7.4</c:v>
                </c:pt>
                <c:pt idx="98">
                  <c:v>7.8</c:v>
                </c:pt>
                <c:pt idx="99">
                  <c:v>8.4</c:v>
                </c:pt>
                <c:pt idx="100">
                  <c:v>9</c:v>
                </c:pt>
                <c:pt idx="101">
                  <c:v>9.6</c:v>
                </c:pt>
                <c:pt idx="102">
                  <c:v>10.4</c:v>
                </c:pt>
                <c:pt idx="103">
                  <c:v>10.7</c:v>
                </c:pt>
                <c:pt idx="104">
                  <c:v>11.6</c:v>
                </c:pt>
                <c:pt idx="105">
                  <c:v>12.4</c:v>
                </c:pt>
                <c:pt idx="106">
                  <c:v>13</c:v>
                </c:pt>
                <c:pt idx="107">
                  <c:v>13.2</c:v>
                </c:pt>
                <c:pt idx="108">
                  <c:v>13.2</c:v>
                </c:pt>
                <c:pt idx="109">
                  <c:v>13.2</c:v>
                </c:pt>
                <c:pt idx="110">
                  <c:v>13.1</c:v>
                </c:pt>
                <c:pt idx="111">
                  <c:v>13</c:v>
                </c:pt>
                <c:pt idx="112">
                  <c:v>12.7</c:v>
                </c:pt>
                <c:pt idx="113">
                  <c:v>12.2</c:v>
                </c:pt>
                <c:pt idx="114">
                  <c:v>12.1</c:v>
                </c:pt>
                <c:pt idx="115">
                  <c:v>12.2</c:v>
                </c:pt>
                <c:pt idx="116">
                  <c:v>12</c:v>
                </c:pt>
                <c:pt idx="117">
                  <c:v>11.6</c:v>
                </c:pt>
                <c:pt idx="118">
                  <c:v>11.3</c:v>
                </c:pt>
                <c:pt idx="119">
                  <c:v>11</c:v>
                </c:pt>
                <c:pt idx="120">
                  <c:v>10.4</c:v>
                </c:pt>
                <c:pt idx="121">
                  <c:v>10.5</c:v>
                </c:pt>
                <c:pt idx="122">
                  <c:v>10.5</c:v>
                </c:pt>
                <c:pt idx="123">
                  <c:v>10.4</c:v>
                </c:pt>
                <c:pt idx="124">
                  <c:v>10.1</c:v>
                </c:pt>
                <c:pt idx="125">
                  <c:v>9.6999999999999993</c:v>
                </c:pt>
                <c:pt idx="126">
                  <c:v>9.6999999999999993</c:v>
                </c:pt>
                <c:pt idx="127">
                  <c:v>9.9</c:v>
                </c:pt>
                <c:pt idx="128">
                  <c:v>9.8000000000000007</c:v>
                </c:pt>
                <c:pt idx="129">
                  <c:v>9.5</c:v>
                </c:pt>
                <c:pt idx="130">
                  <c:v>9.1999999999999993</c:v>
                </c:pt>
                <c:pt idx="131">
                  <c:v>9.1999999999999993</c:v>
                </c:pt>
                <c:pt idx="132">
                  <c:v>9.1</c:v>
                </c:pt>
                <c:pt idx="133">
                  <c:v>8.8000000000000007</c:v>
                </c:pt>
                <c:pt idx="134">
                  <c:v>8.6</c:v>
                </c:pt>
                <c:pt idx="135">
                  <c:v>8.4</c:v>
                </c:pt>
                <c:pt idx="136">
                  <c:v>8.3000000000000007</c:v>
                </c:pt>
                <c:pt idx="137">
                  <c:v>8.1</c:v>
                </c:pt>
                <c:pt idx="138">
                  <c:v>8</c:v>
                </c:pt>
                <c:pt idx="139">
                  <c:v>7.7</c:v>
                </c:pt>
                <c:pt idx="140">
                  <c:v>7.8</c:v>
                </c:pt>
                <c:pt idx="141">
                  <c:v>7.8</c:v>
                </c:pt>
                <c:pt idx="142">
                  <c:v>7.7</c:v>
                </c:pt>
                <c:pt idx="143">
                  <c:v>7.6</c:v>
                </c:pt>
                <c:pt idx="144">
                  <c:v>7.2</c:v>
                </c:pt>
                <c:pt idx="145">
                  <c:v>7.1</c:v>
                </c:pt>
                <c:pt idx="146">
                  <c:v>7.1</c:v>
                </c:pt>
                <c:pt idx="147">
                  <c:v>7.1</c:v>
                </c:pt>
                <c:pt idx="148">
                  <c:v>7.2</c:v>
                </c:pt>
                <c:pt idx="149">
                  <c:v>7.6</c:v>
                </c:pt>
                <c:pt idx="150">
                  <c:v>8.1</c:v>
                </c:pt>
                <c:pt idx="151">
                  <c:v>8.6</c:v>
                </c:pt>
                <c:pt idx="152">
                  <c:v>9.1999999999999993</c:v>
                </c:pt>
                <c:pt idx="153">
                  <c:v>9.9</c:v>
                </c:pt>
                <c:pt idx="154">
                  <c:v>10.6</c:v>
                </c:pt>
                <c:pt idx="155">
                  <c:v>11.1</c:v>
                </c:pt>
                <c:pt idx="156">
                  <c:v>11.5</c:v>
                </c:pt>
                <c:pt idx="157">
                  <c:v>11.9</c:v>
                </c:pt>
                <c:pt idx="158">
                  <c:v>12.3</c:v>
                </c:pt>
                <c:pt idx="159">
                  <c:v>12.7</c:v>
                </c:pt>
                <c:pt idx="160">
                  <c:v>13.1</c:v>
                </c:pt>
                <c:pt idx="161">
                  <c:v>13.6</c:v>
                </c:pt>
                <c:pt idx="162">
                  <c:v>13.8</c:v>
                </c:pt>
                <c:pt idx="163">
                  <c:v>13.6</c:v>
                </c:pt>
                <c:pt idx="164">
                  <c:v>13.3</c:v>
                </c:pt>
                <c:pt idx="165">
                  <c:v>13.2</c:v>
                </c:pt>
                <c:pt idx="166">
                  <c:v>13.1</c:v>
                </c:pt>
                <c:pt idx="167">
                  <c:v>12.7</c:v>
                </c:pt>
                <c:pt idx="168">
                  <c:v>12.9</c:v>
                </c:pt>
                <c:pt idx="169">
                  <c:v>12.9</c:v>
                </c:pt>
                <c:pt idx="170">
                  <c:v>13.1</c:v>
                </c:pt>
                <c:pt idx="171">
                  <c:v>13.3</c:v>
                </c:pt>
                <c:pt idx="172">
                  <c:v>13.4</c:v>
                </c:pt>
                <c:pt idx="173">
                  <c:v>13.5</c:v>
                </c:pt>
                <c:pt idx="174">
                  <c:v>13.4</c:v>
                </c:pt>
                <c:pt idx="175">
                  <c:v>13.1</c:v>
                </c:pt>
                <c:pt idx="176">
                  <c:v>12.9</c:v>
                </c:pt>
                <c:pt idx="177">
                  <c:v>12.8</c:v>
                </c:pt>
                <c:pt idx="178">
                  <c:v>12.7</c:v>
                </c:pt>
                <c:pt idx="179">
                  <c:v>12.3</c:v>
                </c:pt>
                <c:pt idx="180">
                  <c:v>12</c:v>
                </c:pt>
                <c:pt idx="181">
                  <c:v>11.8</c:v>
                </c:pt>
                <c:pt idx="182">
                  <c:v>11.5</c:v>
                </c:pt>
                <c:pt idx="183">
                  <c:v>11.4</c:v>
                </c:pt>
                <c:pt idx="184">
                  <c:v>11.2</c:v>
                </c:pt>
                <c:pt idx="185">
                  <c:v>11.1</c:v>
                </c:pt>
                <c:pt idx="186">
                  <c:v>10.5</c:v>
                </c:pt>
                <c:pt idx="187">
                  <c:v>10.4</c:v>
                </c:pt>
                <c:pt idx="188">
                  <c:v>10.3</c:v>
                </c:pt>
                <c:pt idx="189">
                  <c:v>10.1</c:v>
                </c:pt>
                <c:pt idx="190">
                  <c:v>9.9</c:v>
                </c:pt>
                <c:pt idx="191">
                  <c:v>9.4</c:v>
                </c:pt>
                <c:pt idx="192">
                  <c:v>9.1</c:v>
                </c:pt>
                <c:pt idx="193">
                  <c:v>8.9</c:v>
                </c:pt>
                <c:pt idx="194">
                  <c:v>8.6999999999999993</c:v>
                </c:pt>
                <c:pt idx="195">
                  <c:v>8.6</c:v>
                </c:pt>
                <c:pt idx="196">
                  <c:v>8.1999999999999993</c:v>
                </c:pt>
                <c:pt idx="197">
                  <c:v>7.9</c:v>
                </c:pt>
                <c:pt idx="198">
                  <c:v>7.8</c:v>
                </c:pt>
                <c:pt idx="199">
                  <c:v>7.9</c:v>
                </c:pt>
                <c:pt idx="200">
                  <c:v>7.9</c:v>
                </c:pt>
                <c:pt idx="201">
                  <c:v>7.6</c:v>
                </c:pt>
                <c:pt idx="202">
                  <c:v>7</c:v>
                </c:pt>
                <c:pt idx="203">
                  <c:v>6.9</c:v>
                </c:pt>
                <c:pt idx="204">
                  <c:v>6.6</c:v>
                </c:pt>
                <c:pt idx="205">
                  <c:v>6.3</c:v>
                </c:pt>
                <c:pt idx="206">
                  <c:v>6.1</c:v>
                </c:pt>
                <c:pt idx="207">
                  <c:v>5.9</c:v>
                </c:pt>
                <c:pt idx="208">
                  <c:v>5.7</c:v>
                </c:pt>
                <c:pt idx="209">
                  <c:v>5.4</c:v>
                </c:pt>
                <c:pt idx="210">
                  <c:v>5.2</c:v>
                </c:pt>
                <c:pt idx="211">
                  <c:v>5</c:v>
                </c:pt>
                <c:pt idx="212">
                  <c:v>4.8</c:v>
                </c:pt>
                <c:pt idx="213">
                  <c:v>4.7</c:v>
                </c:pt>
                <c:pt idx="214">
                  <c:v>4.7</c:v>
                </c:pt>
                <c:pt idx="215">
                  <c:v>4.9000000000000004</c:v>
                </c:pt>
                <c:pt idx="216">
                  <c:v>4.8</c:v>
                </c:pt>
                <c:pt idx="217">
                  <c:v>4.5999999999999996</c:v>
                </c:pt>
                <c:pt idx="218">
                  <c:v>4.5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4.4000000000000004</c:v>
                </c:pt>
                <c:pt idx="222">
                  <c:v>4.5</c:v>
                </c:pt>
                <c:pt idx="223">
                  <c:v>4.4000000000000004</c:v>
                </c:pt>
                <c:pt idx="224">
                  <c:v>4.3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4.4000000000000004</c:v>
                </c:pt>
                <c:pt idx="228">
                  <c:v>4.3</c:v>
                </c:pt>
                <c:pt idx="229">
                  <c:v>4.3</c:v>
                </c:pt>
                <c:pt idx="230">
                  <c:v>4.3</c:v>
                </c:pt>
                <c:pt idx="231">
                  <c:v>4.4000000000000004</c:v>
                </c:pt>
                <c:pt idx="232">
                  <c:v>4.4000000000000004</c:v>
                </c:pt>
                <c:pt idx="233">
                  <c:v>4.4000000000000004</c:v>
                </c:pt>
                <c:pt idx="234">
                  <c:v>4.4000000000000004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4.2</c:v>
                </c:pt>
                <c:pt idx="238">
                  <c:v>4.3</c:v>
                </c:pt>
                <c:pt idx="239">
                  <c:v>4.3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4.3</c:v>
                </c:pt>
                <c:pt idx="243">
                  <c:v>4.4000000000000004</c:v>
                </c:pt>
                <c:pt idx="244">
                  <c:v>4.8</c:v>
                </c:pt>
                <c:pt idx="245">
                  <c:v>5</c:v>
                </c:pt>
                <c:pt idx="246">
                  <c:v>5.0999999999999996</c:v>
                </c:pt>
                <c:pt idx="247">
                  <c:v>5.4</c:v>
                </c:pt>
                <c:pt idx="248">
                  <c:v>5.8</c:v>
                </c:pt>
                <c:pt idx="249">
                  <c:v>6.2</c:v>
                </c:pt>
                <c:pt idx="250">
                  <c:v>6.3</c:v>
                </c:pt>
                <c:pt idx="251">
                  <c:v>6.4</c:v>
                </c:pt>
                <c:pt idx="252">
                  <c:v>6.4</c:v>
                </c:pt>
                <c:pt idx="253">
                  <c:v>6.2</c:v>
                </c:pt>
                <c:pt idx="254">
                  <c:v>6.2</c:v>
                </c:pt>
                <c:pt idx="255">
                  <c:v>6.6</c:v>
                </c:pt>
                <c:pt idx="256">
                  <c:v>7.2</c:v>
                </c:pt>
                <c:pt idx="257">
                  <c:v>8</c:v>
                </c:pt>
                <c:pt idx="258">
                  <c:v>8.8000000000000007</c:v>
                </c:pt>
                <c:pt idx="259">
                  <c:v>9.6999999999999993</c:v>
                </c:pt>
                <c:pt idx="260">
                  <c:v>10.4</c:v>
                </c:pt>
                <c:pt idx="261">
                  <c:v>10.6</c:v>
                </c:pt>
                <c:pt idx="262">
                  <c:v>10.6</c:v>
                </c:pt>
                <c:pt idx="263">
                  <c:v>10.5</c:v>
                </c:pt>
                <c:pt idx="264">
                  <c:v>10.3</c:v>
                </c:pt>
                <c:pt idx="265">
                  <c:v>10.1</c:v>
                </c:pt>
                <c:pt idx="266">
                  <c:v>9.8000000000000007</c:v>
                </c:pt>
                <c:pt idx="267">
                  <c:v>9.6</c:v>
                </c:pt>
                <c:pt idx="268">
                  <c:v>9.5</c:v>
                </c:pt>
                <c:pt idx="269">
                  <c:v>9.4</c:v>
                </c:pt>
                <c:pt idx="270">
                  <c:v>9.4</c:v>
                </c:pt>
                <c:pt idx="271">
                  <c:v>9.3000000000000007</c:v>
                </c:pt>
                <c:pt idx="272">
                  <c:v>9.4</c:v>
                </c:pt>
                <c:pt idx="273">
                  <c:v>9.8000000000000007</c:v>
                </c:pt>
                <c:pt idx="274">
                  <c:v>10</c:v>
                </c:pt>
                <c:pt idx="275">
                  <c:v>9.9</c:v>
                </c:pt>
                <c:pt idx="276">
                  <c:v>9.8000000000000007</c:v>
                </c:pt>
                <c:pt idx="277">
                  <c:v>9.8000000000000007</c:v>
                </c:pt>
                <c:pt idx="278">
                  <c:v>9.8000000000000007</c:v>
                </c:pt>
                <c:pt idx="279">
                  <c:v>9.6999999999999993</c:v>
                </c:pt>
                <c:pt idx="280">
                  <c:v>9.6</c:v>
                </c:pt>
                <c:pt idx="281">
                  <c:v>9.4</c:v>
                </c:pt>
                <c:pt idx="282">
                  <c:v>9.4</c:v>
                </c:pt>
                <c:pt idx="283">
                  <c:v>9.3000000000000007</c:v>
                </c:pt>
                <c:pt idx="284">
                  <c:v>9.3000000000000007</c:v>
                </c:pt>
                <c:pt idx="285">
                  <c:v>9.3000000000000007</c:v>
                </c:pt>
                <c:pt idx="286">
                  <c:v>9.1999999999999993</c:v>
                </c:pt>
                <c:pt idx="287">
                  <c:v>9.1</c:v>
                </c:pt>
                <c:pt idx="288">
                  <c:v>9.3000000000000007</c:v>
                </c:pt>
                <c:pt idx="289">
                  <c:v>3.4098266790747203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254-E14A-BD0E-1BD00FC13D22}"/>
            </c:ext>
          </c:extLst>
        </c:ser>
        <c:ser>
          <c:idx val="28"/>
          <c:order val="28"/>
          <c:tx>
            <c:strRef>
              <c:f>'Day View'!$AF$2</c:f>
              <c:strCache>
                <c:ptCount val="1"/>
                <c:pt idx="0">
                  <c:v>Tues wk5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View'!$AF$3:$AF$292</c:f>
              <c:numCache>
                <c:formatCode>General</c:formatCode>
                <c:ptCount val="290"/>
                <c:pt idx="1">
                  <c:v>9</c:v>
                </c:pt>
                <c:pt idx="2">
                  <c:v>8.9</c:v>
                </c:pt>
                <c:pt idx="3">
                  <c:v>8.8000000000000007</c:v>
                </c:pt>
                <c:pt idx="4">
                  <c:v>8.6999999999999993</c:v>
                </c:pt>
                <c:pt idx="5">
                  <c:v>8.6</c:v>
                </c:pt>
                <c:pt idx="6">
                  <c:v>8.4</c:v>
                </c:pt>
                <c:pt idx="7">
                  <c:v>8.3000000000000007</c:v>
                </c:pt>
                <c:pt idx="8">
                  <c:v>8.1999999999999993</c:v>
                </c:pt>
                <c:pt idx="9">
                  <c:v>8.1</c:v>
                </c:pt>
                <c:pt idx="10">
                  <c:v>8.1</c:v>
                </c:pt>
                <c:pt idx="11">
                  <c:v>7.9</c:v>
                </c:pt>
                <c:pt idx="12">
                  <c:v>7.8</c:v>
                </c:pt>
                <c:pt idx="13">
                  <c:v>7.7</c:v>
                </c:pt>
                <c:pt idx="14">
                  <c:v>7.6</c:v>
                </c:pt>
                <c:pt idx="15">
                  <c:v>7.1</c:v>
                </c:pt>
                <c:pt idx="16">
                  <c:v>6.8</c:v>
                </c:pt>
                <c:pt idx="17">
                  <c:v>6.6</c:v>
                </c:pt>
                <c:pt idx="18">
                  <c:v>6.5</c:v>
                </c:pt>
                <c:pt idx="19">
                  <c:v>6.4</c:v>
                </c:pt>
                <c:pt idx="20">
                  <c:v>6.3</c:v>
                </c:pt>
                <c:pt idx="21">
                  <c:v>6.6</c:v>
                </c:pt>
                <c:pt idx="22">
                  <c:v>6.6</c:v>
                </c:pt>
                <c:pt idx="23">
                  <c:v>6.4</c:v>
                </c:pt>
                <c:pt idx="24">
                  <c:v>6.5</c:v>
                </c:pt>
                <c:pt idx="25">
                  <c:v>6.2</c:v>
                </c:pt>
                <c:pt idx="26">
                  <c:v>5.9</c:v>
                </c:pt>
                <c:pt idx="27">
                  <c:v>5.7</c:v>
                </c:pt>
                <c:pt idx="28">
                  <c:v>5.6</c:v>
                </c:pt>
                <c:pt idx="29">
                  <c:v>5.8</c:v>
                </c:pt>
                <c:pt idx="30">
                  <c:v>5.9</c:v>
                </c:pt>
                <c:pt idx="31">
                  <c:v>5.9</c:v>
                </c:pt>
                <c:pt idx="32">
                  <c:v>5.8</c:v>
                </c:pt>
                <c:pt idx="33">
                  <c:v>5.7</c:v>
                </c:pt>
                <c:pt idx="34">
                  <c:v>5.7</c:v>
                </c:pt>
                <c:pt idx="35">
                  <c:v>5.6</c:v>
                </c:pt>
                <c:pt idx="36">
                  <c:v>5.4</c:v>
                </c:pt>
                <c:pt idx="37">
                  <c:v>5.3</c:v>
                </c:pt>
                <c:pt idx="38">
                  <c:v>5.2</c:v>
                </c:pt>
                <c:pt idx="39">
                  <c:v>4.7</c:v>
                </c:pt>
                <c:pt idx="40">
                  <c:v>4.7</c:v>
                </c:pt>
                <c:pt idx="41">
                  <c:v>5</c:v>
                </c:pt>
                <c:pt idx="42">
                  <c:v>4.9000000000000004</c:v>
                </c:pt>
                <c:pt idx="43">
                  <c:v>4.9000000000000004</c:v>
                </c:pt>
                <c:pt idx="44">
                  <c:v>4.8</c:v>
                </c:pt>
                <c:pt idx="45">
                  <c:v>4.7</c:v>
                </c:pt>
                <c:pt idx="46">
                  <c:v>4.7</c:v>
                </c:pt>
                <c:pt idx="47">
                  <c:v>4.7</c:v>
                </c:pt>
                <c:pt idx="48">
                  <c:v>4.7</c:v>
                </c:pt>
                <c:pt idx="49">
                  <c:v>4.7</c:v>
                </c:pt>
                <c:pt idx="50">
                  <c:v>4.5999999999999996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4.5999999999999996</c:v>
                </c:pt>
                <c:pt idx="54">
                  <c:v>4.5</c:v>
                </c:pt>
                <c:pt idx="55">
                  <c:v>4.3</c:v>
                </c:pt>
                <c:pt idx="56">
                  <c:v>4.3</c:v>
                </c:pt>
                <c:pt idx="57">
                  <c:v>4.2</c:v>
                </c:pt>
                <c:pt idx="58">
                  <c:v>4.0999999999999996</c:v>
                </c:pt>
                <c:pt idx="59">
                  <c:v>4.3</c:v>
                </c:pt>
                <c:pt idx="60">
                  <c:v>4.3</c:v>
                </c:pt>
                <c:pt idx="61">
                  <c:v>4.2</c:v>
                </c:pt>
                <c:pt idx="62">
                  <c:v>4.2</c:v>
                </c:pt>
                <c:pt idx="63">
                  <c:v>4.3</c:v>
                </c:pt>
                <c:pt idx="64">
                  <c:v>4.2</c:v>
                </c:pt>
                <c:pt idx="65">
                  <c:v>3.7</c:v>
                </c:pt>
                <c:pt idx="66">
                  <c:v>3.4</c:v>
                </c:pt>
                <c:pt idx="67">
                  <c:v>3.1</c:v>
                </c:pt>
                <c:pt idx="68">
                  <c:v>3.1</c:v>
                </c:pt>
                <c:pt idx="69">
                  <c:v>3.1</c:v>
                </c:pt>
                <c:pt idx="70">
                  <c:v>2.9</c:v>
                </c:pt>
                <c:pt idx="71">
                  <c:v>3.2</c:v>
                </c:pt>
                <c:pt idx="72">
                  <c:v>3.5</c:v>
                </c:pt>
                <c:pt idx="73">
                  <c:v>3.9</c:v>
                </c:pt>
                <c:pt idx="74">
                  <c:v>4.2</c:v>
                </c:pt>
                <c:pt idx="75">
                  <c:v>4.3</c:v>
                </c:pt>
                <c:pt idx="76">
                  <c:v>4.3</c:v>
                </c:pt>
                <c:pt idx="77">
                  <c:v>4.3</c:v>
                </c:pt>
                <c:pt idx="78">
                  <c:v>4.3</c:v>
                </c:pt>
                <c:pt idx="79">
                  <c:v>4.3</c:v>
                </c:pt>
                <c:pt idx="80">
                  <c:v>4.3</c:v>
                </c:pt>
                <c:pt idx="81">
                  <c:v>4.0999999999999996</c:v>
                </c:pt>
                <c:pt idx="82">
                  <c:v>3.2</c:v>
                </c:pt>
                <c:pt idx="83">
                  <c:v>3.4</c:v>
                </c:pt>
                <c:pt idx="84">
                  <c:v>3.4</c:v>
                </c:pt>
                <c:pt idx="85">
                  <c:v>3.6</c:v>
                </c:pt>
                <c:pt idx="86">
                  <c:v>3.9</c:v>
                </c:pt>
                <c:pt idx="87">
                  <c:v>4.4000000000000004</c:v>
                </c:pt>
                <c:pt idx="88">
                  <c:v>4.2</c:v>
                </c:pt>
                <c:pt idx="89">
                  <c:v>4.5999999999999996</c:v>
                </c:pt>
                <c:pt idx="90">
                  <c:v>5.6</c:v>
                </c:pt>
                <c:pt idx="91">
                  <c:v>5.7</c:v>
                </c:pt>
                <c:pt idx="92">
                  <c:v>5.7</c:v>
                </c:pt>
                <c:pt idx="93">
                  <c:v>5.9</c:v>
                </c:pt>
                <c:pt idx="94">
                  <c:v>6</c:v>
                </c:pt>
                <c:pt idx="95">
                  <c:v>6.1</c:v>
                </c:pt>
                <c:pt idx="96">
                  <c:v>6.3</c:v>
                </c:pt>
                <c:pt idx="97">
                  <c:v>6.5</c:v>
                </c:pt>
                <c:pt idx="98">
                  <c:v>6.8</c:v>
                </c:pt>
                <c:pt idx="99">
                  <c:v>7.2</c:v>
                </c:pt>
                <c:pt idx="100">
                  <c:v>7.7</c:v>
                </c:pt>
                <c:pt idx="101">
                  <c:v>8.8000000000000007</c:v>
                </c:pt>
                <c:pt idx="102">
                  <c:v>9.3000000000000007</c:v>
                </c:pt>
                <c:pt idx="103">
                  <c:v>9.6</c:v>
                </c:pt>
                <c:pt idx="104">
                  <c:v>9.9</c:v>
                </c:pt>
                <c:pt idx="105">
                  <c:v>10.9</c:v>
                </c:pt>
                <c:pt idx="106">
                  <c:v>11.7</c:v>
                </c:pt>
                <c:pt idx="107">
                  <c:v>12.5</c:v>
                </c:pt>
                <c:pt idx="108">
                  <c:v>12.8</c:v>
                </c:pt>
                <c:pt idx="109">
                  <c:v>12.6</c:v>
                </c:pt>
                <c:pt idx="110">
                  <c:v>12.7</c:v>
                </c:pt>
                <c:pt idx="111">
                  <c:v>12.8</c:v>
                </c:pt>
                <c:pt idx="112">
                  <c:v>12.7</c:v>
                </c:pt>
                <c:pt idx="113">
                  <c:v>12.6</c:v>
                </c:pt>
                <c:pt idx="114">
                  <c:v>12.6</c:v>
                </c:pt>
                <c:pt idx="115">
                  <c:v>12.5</c:v>
                </c:pt>
                <c:pt idx="116">
                  <c:v>12.6</c:v>
                </c:pt>
                <c:pt idx="117">
                  <c:v>12.9</c:v>
                </c:pt>
                <c:pt idx="118">
                  <c:v>12.6</c:v>
                </c:pt>
                <c:pt idx="119">
                  <c:v>12.3</c:v>
                </c:pt>
                <c:pt idx="120">
                  <c:v>12.1</c:v>
                </c:pt>
                <c:pt idx="121">
                  <c:v>12.1</c:v>
                </c:pt>
                <c:pt idx="122">
                  <c:v>12</c:v>
                </c:pt>
                <c:pt idx="123">
                  <c:v>12.3</c:v>
                </c:pt>
                <c:pt idx="124">
                  <c:v>12.2</c:v>
                </c:pt>
                <c:pt idx="125">
                  <c:v>11.9</c:v>
                </c:pt>
                <c:pt idx="126">
                  <c:v>12.1</c:v>
                </c:pt>
                <c:pt idx="127">
                  <c:v>12.2</c:v>
                </c:pt>
                <c:pt idx="128">
                  <c:v>11.9</c:v>
                </c:pt>
                <c:pt idx="129">
                  <c:v>11.8</c:v>
                </c:pt>
                <c:pt idx="130">
                  <c:v>11.7</c:v>
                </c:pt>
                <c:pt idx="131">
                  <c:v>11.6</c:v>
                </c:pt>
                <c:pt idx="132">
                  <c:v>11.5</c:v>
                </c:pt>
                <c:pt idx="133">
                  <c:v>11.2</c:v>
                </c:pt>
                <c:pt idx="134">
                  <c:v>11.3</c:v>
                </c:pt>
                <c:pt idx="135">
                  <c:v>11.4</c:v>
                </c:pt>
                <c:pt idx="136">
                  <c:v>11.2</c:v>
                </c:pt>
                <c:pt idx="137">
                  <c:v>11.2</c:v>
                </c:pt>
                <c:pt idx="138">
                  <c:v>11.3</c:v>
                </c:pt>
                <c:pt idx="139">
                  <c:v>11.2</c:v>
                </c:pt>
                <c:pt idx="140">
                  <c:v>11</c:v>
                </c:pt>
                <c:pt idx="141">
                  <c:v>10.7</c:v>
                </c:pt>
                <c:pt idx="142">
                  <c:v>8.9</c:v>
                </c:pt>
                <c:pt idx="143">
                  <c:v>9.1</c:v>
                </c:pt>
                <c:pt idx="144">
                  <c:v>9.3000000000000007</c:v>
                </c:pt>
                <c:pt idx="145">
                  <c:v>9.1999999999999993</c:v>
                </c:pt>
                <c:pt idx="146">
                  <c:v>8.9</c:v>
                </c:pt>
                <c:pt idx="147">
                  <c:v>9.1</c:v>
                </c:pt>
                <c:pt idx="148">
                  <c:v>9.4</c:v>
                </c:pt>
                <c:pt idx="149">
                  <c:v>9.9</c:v>
                </c:pt>
                <c:pt idx="150">
                  <c:v>10.1</c:v>
                </c:pt>
                <c:pt idx="151">
                  <c:v>10.7</c:v>
                </c:pt>
                <c:pt idx="152">
                  <c:v>11.2</c:v>
                </c:pt>
                <c:pt idx="153">
                  <c:v>11.8</c:v>
                </c:pt>
                <c:pt idx="154">
                  <c:v>12.3</c:v>
                </c:pt>
                <c:pt idx="155">
                  <c:v>12.9</c:v>
                </c:pt>
                <c:pt idx="156">
                  <c:v>13.4</c:v>
                </c:pt>
                <c:pt idx="157">
                  <c:v>14.4</c:v>
                </c:pt>
                <c:pt idx="158">
                  <c:v>14.8</c:v>
                </c:pt>
                <c:pt idx="159">
                  <c:v>15.3</c:v>
                </c:pt>
                <c:pt idx="160">
                  <c:v>16.100000000000001</c:v>
                </c:pt>
                <c:pt idx="161">
                  <c:v>16.7</c:v>
                </c:pt>
                <c:pt idx="162">
                  <c:v>16.8</c:v>
                </c:pt>
                <c:pt idx="163">
                  <c:v>16.8</c:v>
                </c:pt>
                <c:pt idx="164">
                  <c:v>17.100000000000001</c:v>
                </c:pt>
                <c:pt idx="165">
                  <c:v>17.100000000000001</c:v>
                </c:pt>
                <c:pt idx="166">
                  <c:v>17.399999999999999</c:v>
                </c:pt>
                <c:pt idx="167">
                  <c:v>17.7</c:v>
                </c:pt>
                <c:pt idx="168">
                  <c:v>17.8</c:v>
                </c:pt>
                <c:pt idx="169">
                  <c:v>17.899999999999999</c:v>
                </c:pt>
                <c:pt idx="170">
                  <c:v>18.100000000000001</c:v>
                </c:pt>
                <c:pt idx="171">
                  <c:v>18.2</c:v>
                </c:pt>
                <c:pt idx="172">
                  <c:v>18.399999999999999</c:v>
                </c:pt>
                <c:pt idx="173">
                  <c:v>18.600000000000001</c:v>
                </c:pt>
                <c:pt idx="174">
                  <c:v>18.7</c:v>
                </c:pt>
                <c:pt idx="175">
                  <c:v>18.600000000000001</c:v>
                </c:pt>
                <c:pt idx="176">
                  <c:v>18.600000000000001</c:v>
                </c:pt>
                <c:pt idx="177">
                  <c:v>18.399999999999999</c:v>
                </c:pt>
                <c:pt idx="178">
                  <c:v>18.3</c:v>
                </c:pt>
                <c:pt idx="179">
                  <c:v>18.2</c:v>
                </c:pt>
                <c:pt idx="180">
                  <c:v>18.2</c:v>
                </c:pt>
                <c:pt idx="181">
                  <c:v>17.8</c:v>
                </c:pt>
                <c:pt idx="182">
                  <c:v>17.399999999999999</c:v>
                </c:pt>
                <c:pt idx="183">
                  <c:v>17.2</c:v>
                </c:pt>
                <c:pt idx="184">
                  <c:v>16.899999999999999</c:v>
                </c:pt>
                <c:pt idx="185">
                  <c:v>16.399999999999999</c:v>
                </c:pt>
                <c:pt idx="186">
                  <c:v>16.399999999999999</c:v>
                </c:pt>
                <c:pt idx="187">
                  <c:v>16.2</c:v>
                </c:pt>
                <c:pt idx="188">
                  <c:v>16.2</c:v>
                </c:pt>
                <c:pt idx="189">
                  <c:v>15.7</c:v>
                </c:pt>
                <c:pt idx="190">
                  <c:v>15.4</c:v>
                </c:pt>
                <c:pt idx="191">
                  <c:v>14.9</c:v>
                </c:pt>
                <c:pt idx="192">
                  <c:v>14.2</c:v>
                </c:pt>
                <c:pt idx="193">
                  <c:v>13.7</c:v>
                </c:pt>
                <c:pt idx="194">
                  <c:v>13.3</c:v>
                </c:pt>
                <c:pt idx="195">
                  <c:v>12.9</c:v>
                </c:pt>
                <c:pt idx="196">
                  <c:v>12.3</c:v>
                </c:pt>
                <c:pt idx="197">
                  <c:v>12.1</c:v>
                </c:pt>
                <c:pt idx="198">
                  <c:v>12.3</c:v>
                </c:pt>
                <c:pt idx="199">
                  <c:v>12.1</c:v>
                </c:pt>
                <c:pt idx="200">
                  <c:v>11.9</c:v>
                </c:pt>
                <c:pt idx="201">
                  <c:v>11.7</c:v>
                </c:pt>
                <c:pt idx="202">
                  <c:v>11</c:v>
                </c:pt>
                <c:pt idx="203">
                  <c:v>10.7</c:v>
                </c:pt>
                <c:pt idx="204">
                  <c:v>10.6</c:v>
                </c:pt>
                <c:pt idx="205">
                  <c:v>10.3</c:v>
                </c:pt>
                <c:pt idx="206">
                  <c:v>10.199999999999999</c:v>
                </c:pt>
                <c:pt idx="207">
                  <c:v>9.8000000000000007</c:v>
                </c:pt>
                <c:pt idx="208">
                  <c:v>9.4</c:v>
                </c:pt>
                <c:pt idx="209">
                  <c:v>9.3000000000000007</c:v>
                </c:pt>
                <c:pt idx="210">
                  <c:v>9.4</c:v>
                </c:pt>
                <c:pt idx="211">
                  <c:v>9.1999999999999993</c:v>
                </c:pt>
                <c:pt idx="212">
                  <c:v>8.6</c:v>
                </c:pt>
                <c:pt idx="213">
                  <c:v>7.9</c:v>
                </c:pt>
                <c:pt idx="214">
                  <c:v>7.6</c:v>
                </c:pt>
                <c:pt idx="215">
                  <c:v>7.5</c:v>
                </c:pt>
                <c:pt idx="216">
                  <c:v>7.4</c:v>
                </c:pt>
                <c:pt idx="217">
                  <c:v>7.2</c:v>
                </c:pt>
                <c:pt idx="218">
                  <c:v>7</c:v>
                </c:pt>
                <c:pt idx="219">
                  <c:v>6.9</c:v>
                </c:pt>
                <c:pt idx="220">
                  <c:v>7.1</c:v>
                </c:pt>
                <c:pt idx="221">
                  <c:v>6.8</c:v>
                </c:pt>
                <c:pt idx="222">
                  <c:v>6.7</c:v>
                </c:pt>
                <c:pt idx="223">
                  <c:v>6.7</c:v>
                </c:pt>
                <c:pt idx="224">
                  <c:v>6.5</c:v>
                </c:pt>
                <c:pt idx="225">
                  <c:v>5.9</c:v>
                </c:pt>
                <c:pt idx="226">
                  <c:v>6.1</c:v>
                </c:pt>
                <c:pt idx="227">
                  <c:v>5.9</c:v>
                </c:pt>
                <c:pt idx="228">
                  <c:v>5.8</c:v>
                </c:pt>
                <c:pt idx="229">
                  <c:v>5.7</c:v>
                </c:pt>
                <c:pt idx="230">
                  <c:v>5.8</c:v>
                </c:pt>
                <c:pt idx="231">
                  <c:v>5.8</c:v>
                </c:pt>
                <c:pt idx="232">
                  <c:v>5.8</c:v>
                </c:pt>
                <c:pt idx="233">
                  <c:v>5.7</c:v>
                </c:pt>
                <c:pt idx="234">
                  <c:v>5.7</c:v>
                </c:pt>
                <c:pt idx="235">
                  <c:v>5.9</c:v>
                </c:pt>
                <c:pt idx="236">
                  <c:v>5.9</c:v>
                </c:pt>
                <c:pt idx="237">
                  <c:v>5.9</c:v>
                </c:pt>
                <c:pt idx="238">
                  <c:v>5.9</c:v>
                </c:pt>
                <c:pt idx="239">
                  <c:v>5.9</c:v>
                </c:pt>
                <c:pt idx="240">
                  <c:v>5.8</c:v>
                </c:pt>
                <c:pt idx="241">
                  <c:v>5.6</c:v>
                </c:pt>
                <c:pt idx="242">
                  <c:v>5.6</c:v>
                </c:pt>
                <c:pt idx="243">
                  <c:v>5.6</c:v>
                </c:pt>
                <c:pt idx="244">
                  <c:v>5.6</c:v>
                </c:pt>
                <c:pt idx="245">
                  <c:v>5.7</c:v>
                </c:pt>
                <c:pt idx="246">
                  <c:v>5.9</c:v>
                </c:pt>
                <c:pt idx="247">
                  <c:v>6.1</c:v>
                </c:pt>
                <c:pt idx="248">
                  <c:v>6.2</c:v>
                </c:pt>
                <c:pt idx="249">
                  <c:v>6.3</c:v>
                </c:pt>
                <c:pt idx="250">
                  <c:v>6.8</c:v>
                </c:pt>
                <c:pt idx="251">
                  <c:v>7.3</c:v>
                </c:pt>
                <c:pt idx="252">
                  <c:v>7.7</c:v>
                </c:pt>
                <c:pt idx="253">
                  <c:v>8.1999999999999993</c:v>
                </c:pt>
                <c:pt idx="254">
                  <c:v>8.8000000000000007</c:v>
                </c:pt>
                <c:pt idx="255">
                  <c:v>9.6</c:v>
                </c:pt>
                <c:pt idx="256">
                  <c:v>10.1</c:v>
                </c:pt>
                <c:pt idx="257">
                  <c:v>10.7</c:v>
                </c:pt>
                <c:pt idx="258">
                  <c:v>11.3</c:v>
                </c:pt>
                <c:pt idx="259">
                  <c:v>12.2</c:v>
                </c:pt>
                <c:pt idx="260">
                  <c:v>12.6</c:v>
                </c:pt>
                <c:pt idx="261">
                  <c:v>12.3</c:v>
                </c:pt>
                <c:pt idx="262">
                  <c:v>12.6</c:v>
                </c:pt>
                <c:pt idx="263">
                  <c:v>13</c:v>
                </c:pt>
                <c:pt idx="264">
                  <c:v>13.5</c:v>
                </c:pt>
                <c:pt idx="265">
                  <c:v>14.2</c:v>
                </c:pt>
                <c:pt idx="266">
                  <c:v>14.3</c:v>
                </c:pt>
                <c:pt idx="267">
                  <c:v>14</c:v>
                </c:pt>
                <c:pt idx="268">
                  <c:v>14.2</c:v>
                </c:pt>
                <c:pt idx="269">
                  <c:v>14.3</c:v>
                </c:pt>
                <c:pt idx="270">
                  <c:v>14.1</c:v>
                </c:pt>
                <c:pt idx="271">
                  <c:v>13.8</c:v>
                </c:pt>
                <c:pt idx="272">
                  <c:v>13.4</c:v>
                </c:pt>
                <c:pt idx="273">
                  <c:v>13.1</c:v>
                </c:pt>
                <c:pt idx="274">
                  <c:v>11.8</c:v>
                </c:pt>
                <c:pt idx="275">
                  <c:v>11.6</c:v>
                </c:pt>
                <c:pt idx="276">
                  <c:v>11.4</c:v>
                </c:pt>
                <c:pt idx="277">
                  <c:v>11.3</c:v>
                </c:pt>
                <c:pt idx="278">
                  <c:v>11.2</c:v>
                </c:pt>
                <c:pt idx="279">
                  <c:v>11</c:v>
                </c:pt>
                <c:pt idx="280">
                  <c:v>10.6</c:v>
                </c:pt>
                <c:pt idx="281">
                  <c:v>10.5</c:v>
                </c:pt>
                <c:pt idx="282">
                  <c:v>10.4</c:v>
                </c:pt>
                <c:pt idx="283">
                  <c:v>10.199999999999999</c:v>
                </c:pt>
                <c:pt idx="284">
                  <c:v>9.8000000000000007</c:v>
                </c:pt>
                <c:pt idx="285">
                  <c:v>9.3000000000000007</c:v>
                </c:pt>
                <c:pt idx="286">
                  <c:v>8.9</c:v>
                </c:pt>
                <c:pt idx="287">
                  <c:v>8.6</c:v>
                </c:pt>
                <c:pt idx="288">
                  <c:v>8.3000000000000007</c:v>
                </c:pt>
                <c:pt idx="289">
                  <c:v>4.4549916611854927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254-E14A-BD0E-1BD00FC13D22}"/>
            </c:ext>
          </c:extLst>
        </c:ser>
        <c:ser>
          <c:idx val="29"/>
          <c:order val="29"/>
          <c:tx>
            <c:strRef>
              <c:f>'Day View'!$AG$2</c:f>
              <c:strCache>
                <c:ptCount val="1"/>
                <c:pt idx="0">
                  <c:v>Wed wk 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View'!$AG$3:$AG$292</c:f>
              <c:numCache>
                <c:formatCode>General</c:formatCode>
                <c:ptCount val="290"/>
                <c:pt idx="1">
                  <c:v>8</c:v>
                </c:pt>
                <c:pt idx="2">
                  <c:v>7.7</c:v>
                </c:pt>
                <c:pt idx="3">
                  <c:v>7.4</c:v>
                </c:pt>
                <c:pt idx="4">
                  <c:v>6.9</c:v>
                </c:pt>
                <c:pt idx="5">
                  <c:v>6.3</c:v>
                </c:pt>
                <c:pt idx="6">
                  <c:v>6.2</c:v>
                </c:pt>
                <c:pt idx="7">
                  <c:v>6.1</c:v>
                </c:pt>
                <c:pt idx="8">
                  <c:v>5.8</c:v>
                </c:pt>
                <c:pt idx="9">
                  <c:v>5.6</c:v>
                </c:pt>
                <c:pt idx="10">
                  <c:v>5.4</c:v>
                </c:pt>
                <c:pt idx="11">
                  <c:v>5.4</c:v>
                </c:pt>
                <c:pt idx="12">
                  <c:v>5.4</c:v>
                </c:pt>
                <c:pt idx="13">
                  <c:v>5.4</c:v>
                </c:pt>
                <c:pt idx="14">
                  <c:v>5.4</c:v>
                </c:pt>
                <c:pt idx="15">
                  <c:v>5.0999999999999996</c:v>
                </c:pt>
                <c:pt idx="16">
                  <c:v>4.9000000000000004</c:v>
                </c:pt>
                <c:pt idx="17">
                  <c:v>4.8</c:v>
                </c:pt>
                <c:pt idx="18">
                  <c:v>4.7</c:v>
                </c:pt>
                <c:pt idx="19">
                  <c:v>4.5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4.5</c:v>
                </c:pt>
                <c:pt idx="23">
                  <c:v>4.5</c:v>
                </c:pt>
                <c:pt idx="24">
                  <c:v>4.5999999999999996</c:v>
                </c:pt>
                <c:pt idx="25">
                  <c:v>4.7</c:v>
                </c:pt>
                <c:pt idx="26">
                  <c:v>4.8</c:v>
                </c:pt>
                <c:pt idx="27">
                  <c:v>4.9000000000000004</c:v>
                </c:pt>
                <c:pt idx="28">
                  <c:v>5.0999999999999996</c:v>
                </c:pt>
                <c:pt idx="29">
                  <c:v>5.3</c:v>
                </c:pt>
                <c:pt idx="30">
                  <c:v>5.3</c:v>
                </c:pt>
                <c:pt idx="31">
                  <c:v>5.3</c:v>
                </c:pt>
                <c:pt idx="32">
                  <c:v>5.4</c:v>
                </c:pt>
                <c:pt idx="33">
                  <c:v>5.5</c:v>
                </c:pt>
                <c:pt idx="34">
                  <c:v>5.4</c:v>
                </c:pt>
                <c:pt idx="35">
                  <c:v>5.5</c:v>
                </c:pt>
                <c:pt idx="36">
                  <c:v>5.4</c:v>
                </c:pt>
                <c:pt idx="37">
                  <c:v>5.4</c:v>
                </c:pt>
                <c:pt idx="38">
                  <c:v>5.7</c:v>
                </c:pt>
                <c:pt idx="39">
                  <c:v>6.1</c:v>
                </c:pt>
                <c:pt idx="40">
                  <c:v>6.2</c:v>
                </c:pt>
                <c:pt idx="41">
                  <c:v>6.4</c:v>
                </c:pt>
                <c:pt idx="42">
                  <c:v>6.6</c:v>
                </c:pt>
                <c:pt idx="43">
                  <c:v>6.7</c:v>
                </c:pt>
                <c:pt idx="44">
                  <c:v>6.7</c:v>
                </c:pt>
                <c:pt idx="45">
                  <c:v>6.8</c:v>
                </c:pt>
                <c:pt idx="46">
                  <c:v>6.8</c:v>
                </c:pt>
                <c:pt idx="47">
                  <c:v>6.8</c:v>
                </c:pt>
                <c:pt idx="48">
                  <c:v>6.4</c:v>
                </c:pt>
                <c:pt idx="49">
                  <c:v>5.4</c:v>
                </c:pt>
                <c:pt idx="50">
                  <c:v>4.9000000000000004</c:v>
                </c:pt>
                <c:pt idx="51">
                  <c:v>5.3</c:v>
                </c:pt>
                <c:pt idx="52">
                  <c:v>5.4</c:v>
                </c:pt>
                <c:pt idx="53">
                  <c:v>5.6</c:v>
                </c:pt>
                <c:pt idx="54">
                  <c:v>5.6</c:v>
                </c:pt>
                <c:pt idx="55">
                  <c:v>5.5</c:v>
                </c:pt>
                <c:pt idx="56">
                  <c:v>5.5</c:v>
                </c:pt>
                <c:pt idx="57">
                  <c:v>5.6</c:v>
                </c:pt>
                <c:pt idx="58">
                  <c:v>5.7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5.7</c:v>
                </c:pt>
                <c:pt idx="63">
                  <c:v>5.6</c:v>
                </c:pt>
                <c:pt idx="64">
                  <c:v>5.4</c:v>
                </c:pt>
                <c:pt idx="65">
                  <c:v>5.2</c:v>
                </c:pt>
                <c:pt idx="66">
                  <c:v>4.9000000000000004</c:v>
                </c:pt>
                <c:pt idx="67">
                  <c:v>4.9000000000000004</c:v>
                </c:pt>
                <c:pt idx="68">
                  <c:v>5</c:v>
                </c:pt>
                <c:pt idx="69">
                  <c:v>4.9000000000000004</c:v>
                </c:pt>
                <c:pt idx="70">
                  <c:v>4.9000000000000004</c:v>
                </c:pt>
                <c:pt idx="71">
                  <c:v>5.2</c:v>
                </c:pt>
                <c:pt idx="72">
                  <c:v>5.2</c:v>
                </c:pt>
                <c:pt idx="73">
                  <c:v>5.0999999999999996</c:v>
                </c:pt>
                <c:pt idx="74">
                  <c:v>4.9000000000000004</c:v>
                </c:pt>
                <c:pt idx="75">
                  <c:v>5</c:v>
                </c:pt>
                <c:pt idx="76">
                  <c:v>4.9000000000000004</c:v>
                </c:pt>
                <c:pt idx="77">
                  <c:v>4.7</c:v>
                </c:pt>
                <c:pt idx="78">
                  <c:v>4.5</c:v>
                </c:pt>
                <c:pt idx="79">
                  <c:v>4.5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4.3</c:v>
                </c:pt>
                <c:pt idx="83">
                  <c:v>4.4000000000000004</c:v>
                </c:pt>
                <c:pt idx="84">
                  <c:v>4.3</c:v>
                </c:pt>
                <c:pt idx="85">
                  <c:v>4.0999999999999996</c:v>
                </c:pt>
                <c:pt idx="86">
                  <c:v>3.8</c:v>
                </c:pt>
                <c:pt idx="87">
                  <c:v>4</c:v>
                </c:pt>
                <c:pt idx="88">
                  <c:v>4.3</c:v>
                </c:pt>
                <c:pt idx="89">
                  <c:v>4.3</c:v>
                </c:pt>
                <c:pt idx="90">
                  <c:v>4.4000000000000004</c:v>
                </c:pt>
                <c:pt idx="91">
                  <c:v>4.5999999999999996</c:v>
                </c:pt>
                <c:pt idx="92">
                  <c:v>4.5999999999999996</c:v>
                </c:pt>
                <c:pt idx="93">
                  <c:v>4.3</c:v>
                </c:pt>
                <c:pt idx="94">
                  <c:v>4.5</c:v>
                </c:pt>
                <c:pt idx="95">
                  <c:v>4.7</c:v>
                </c:pt>
                <c:pt idx="96">
                  <c:v>4.7</c:v>
                </c:pt>
                <c:pt idx="97">
                  <c:v>4.7</c:v>
                </c:pt>
                <c:pt idx="98">
                  <c:v>5.6</c:v>
                </c:pt>
                <c:pt idx="99">
                  <c:v>6</c:v>
                </c:pt>
                <c:pt idx="100">
                  <c:v>6.8</c:v>
                </c:pt>
                <c:pt idx="101">
                  <c:v>7.6</c:v>
                </c:pt>
                <c:pt idx="102">
                  <c:v>8.4</c:v>
                </c:pt>
                <c:pt idx="103">
                  <c:v>9.1</c:v>
                </c:pt>
                <c:pt idx="104">
                  <c:v>9.6</c:v>
                </c:pt>
                <c:pt idx="105">
                  <c:v>9.9</c:v>
                </c:pt>
                <c:pt idx="106">
                  <c:v>10.4</c:v>
                </c:pt>
                <c:pt idx="107">
                  <c:v>10.7</c:v>
                </c:pt>
                <c:pt idx="108">
                  <c:v>10.8</c:v>
                </c:pt>
                <c:pt idx="109">
                  <c:v>10.7</c:v>
                </c:pt>
                <c:pt idx="110">
                  <c:v>10.8</c:v>
                </c:pt>
                <c:pt idx="111">
                  <c:v>10.8</c:v>
                </c:pt>
                <c:pt idx="112">
                  <c:v>10.8</c:v>
                </c:pt>
                <c:pt idx="113">
                  <c:v>10.9</c:v>
                </c:pt>
                <c:pt idx="114">
                  <c:v>11.2</c:v>
                </c:pt>
                <c:pt idx="115">
                  <c:v>11.2</c:v>
                </c:pt>
                <c:pt idx="116">
                  <c:v>10.8</c:v>
                </c:pt>
                <c:pt idx="117">
                  <c:v>10.6</c:v>
                </c:pt>
                <c:pt idx="118">
                  <c:v>10.5</c:v>
                </c:pt>
                <c:pt idx="119">
                  <c:v>10.6</c:v>
                </c:pt>
                <c:pt idx="120">
                  <c:v>10.6</c:v>
                </c:pt>
                <c:pt idx="121">
                  <c:v>10.7</c:v>
                </c:pt>
                <c:pt idx="122">
                  <c:v>10.9</c:v>
                </c:pt>
                <c:pt idx="123">
                  <c:v>11</c:v>
                </c:pt>
                <c:pt idx="124">
                  <c:v>11.1</c:v>
                </c:pt>
                <c:pt idx="125">
                  <c:v>10.9</c:v>
                </c:pt>
                <c:pt idx="126">
                  <c:v>10.7</c:v>
                </c:pt>
                <c:pt idx="127">
                  <c:v>10.3</c:v>
                </c:pt>
                <c:pt idx="128">
                  <c:v>10.1</c:v>
                </c:pt>
                <c:pt idx="129">
                  <c:v>10</c:v>
                </c:pt>
                <c:pt idx="130">
                  <c:v>9.9</c:v>
                </c:pt>
                <c:pt idx="131">
                  <c:v>9.6999999999999993</c:v>
                </c:pt>
                <c:pt idx="132">
                  <c:v>9.4</c:v>
                </c:pt>
                <c:pt idx="133">
                  <c:v>9.6999999999999993</c:v>
                </c:pt>
                <c:pt idx="134">
                  <c:v>9.6</c:v>
                </c:pt>
                <c:pt idx="135">
                  <c:v>9.3000000000000007</c:v>
                </c:pt>
                <c:pt idx="136">
                  <c:v>9.1999999999999993</c:v>
                </c:pt>
                <c:pt idx="137">
                  <c:v>9.1</c:v>
                </c:pt>
                <c:pt idx="138">
                  <c:v>9</c:v>
                </c:pt>
                <c:pt idx="139">
                  <c:v>8.6999999999999993</c:v>
                </c:pt>
                <c:pt idx="140">
                  <c:v>8.6</c:v>
                </c:pt>
                <c:pt idx="141">
                  <c:v>8.4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8.1</c:v>
                </c:pt>
                <c:pt idx="145">
                  <c:v>7.8</c:v>
                </c:pt>
                <c:pt idx="146">
                  <c:v>7.8</c:v>
                </c:pt>
                <c:pt idx="147">
                  <c:v>7.9</c:v>
                </c:pt>
                <c:pt idx="148">
                  <c:v>7.4</c:v>
                </c:pt>
                <c:pt idx="149">
                  <c:v>7</c:v>
                </c:pt>
                <c:pt idx="150">
                  <c:v>5.9</c:v>
                </c:pt>
                <c:pt idx="151">
                  <c:v>5.8</c:v>
                </c:pt>
                <c:pt idx="152">
                  <c:v>6</c:v>
                </c:pt>
                <c:pt idx="153">
                  <c:v>6.3</c:v>
                </c:pt>
                <c:pt idx="154">
                  <c:v>6.6</c:v>
                </c:pt>
                <c:pt idx="155">
                  <c:v>6.6</c:v>
                </c:pt>
                <c:pt idx="156">
                  <c:v>6.9</c:v>
                </c:pt>
                <c:pt idx="157">
                  <c:v>7.4</c:v>
                </c:pt>
                <c:pt idx="158">
                  <c:v>8.1</c:v>
                </c:pt>
                <c:pt idx="159">
                  <c:v>8.6999999999999993</c:v>
                </c:pt>
                <c:pt idx="160">
                  <c:v>9.1</c:v>
                </c:pt>
                <c:pt idx="161">
                  <c:v>9.4</c:v>
                </c:pt>
                <c:pt idx="162">
                  <c:v>9.9</c:v>
                </c:pt>
                <c:pt idx="163">
                  <c:v>10.1</c:v>
                </c:pt>
                <c:pt idx="164">
                  <c:v>10.6</c:v>
                </c:pt>
                <c:pt idx="165">
                  <c:v>11</c:v>
                </c:pt>
                <c:pt idx="166">
                  <c:v>12.6</c:v>
                </c:pt>
                <c:pt idx="167">
                  <c:v>13</c:v>
                </c:pt>
                <c:pt idx="168">
                  <c:v>13.7</c:v>
                </c:pt>
                <c:pt idx="169">
                  <c:v>14.2</c:v>
                </c:pt>
                <c:pt idx="170">
                  <c:v>14.4</c:v>
                </c:pt>
                <c:pt idx="171">
                  <c:v>14.4</c:v>
                </c:pt>
                <c:pt idx="172">
                  <c:v>14.6</c:v>
                </c:pt>
                <c:pt idx="173">
                  <c:v>14.9</c:v>
                </c:pt>
                <c:pt idx="174">
                  <c:v>15.1</c:v>
                </c:pt>
                <c:pt idx="175">
                  <c:v>14.9</c:v>
                </c:pt>
                <c:pt idx="176">
                  <c:v>14.7</c:v>
                </c:pt>
                <c:pt idx="177">
                  <c:v>14.6</c:v>
                </c:pt>
                <c:pt idx="178">
                  <c:v>14.7</c:v>
                </c:pt>
                <c:pt idx="179">
                  <c:v>14.7</c:v>
                </c:pt>
                <c:pt idx="180">
                  <c:v>14.7</c:v>
                </c:pt>
                <c:pt idx="181">
                  <c:v>14.3</c:v>
                </c:pt>
                <c:pt idx="182">
                  <c:v>13.8</c:v>
                </c:pt>
                <c:pt idx="183">
                  <c:v>13.3</c:v>
                </c:pt>
                <c:pt idx="184">
                  <c:v>13.2</c:v>
                </c:pt>
                <c:pt idx="185">
                  <c:v>13.4</c:v>
                </c:pt>
                <c:pt idx="186">
                  <c:v>13.4</c:v>
                </c:pt>
                <c:pt idx="187">
                  <c:v>13.1</c:v>
                </c:pt>
                <c:pt idx="188">
                  <c:v>12.5</c:v>
                </c:pt>
                <c:pt idx="189">
                  <c:v>11.9</c:v>
                </c:pt>
                <c:pt idx="190">
                  <c:v>11.8</c:v>
                </c:pt>
                <c:pt idx="191">
                  <c:v>11.6</c:v>
                </c:pt>
                <c:pt idx="192">
                  <c:v>11.1</c:v>
                </c:pt>
                <c:pt idx="193">
                  <c:v>10.7</c:v>
                </c:pt>
                <c:pt idx="194">
                  <c:v>10.8</c:v>
                </c:pt>
                <c:pt idx="195">
                  <c:v>10.7</c:v>
                </c:pt>
                <c:pt idx="196">
                  <c:v>10.1</c:v>
                </c:pt>
                <c:pt idx="197">
                  <c:v>9.4</c:v>
                </c:pt>
                <c:pt idx="198">
                  <c:v>8.8000000000000007</c:v>
                </c:pt>
                <c:pt idx="199">
                  <c:v>8.4</c:v>
                </c:pt>
                <c:pt idx="200">
                  <c:v>8.3000000000000007</c:v>
                </c:pt>
                <c:pt idx="201">
                  <c:v>8.1999999999999993</c:v>
                </c:pt>
                <c:pt idx="202">
                  <c:v>8.1</c:v>
                </c:pt>
                <c:pt idx="203">
                  <c:v>7.6</c:v>
                </c:pt>
                <c:pt idx="204">
                  <c:v>7.1</c:v>
                </c:pt>
                <c:pt idx="205">
                  <c:v>6.6</c:v>
                </c:pt>
                <c:pt idx="206">
                  <c:v>6.2</c:v>
                </c:pt>
                <c:pt idx="207">
                  <c:v>5.7</c:v>
                </c:pt>
                <c:pt idx="208">
                  <c:v>5.7</c:v>
                </c:pt>
                <c:pt idx="209">
                  <c:v>5.6</c:v>
                </c:pt>
                <c:pt idx="210">
                  <c:v>5.2</c:v>
                </c:pt>
                <c:pt idx="211">
                  <c:v>5.2</c:v>
                </c:pt>
                <c:pt idx="212">
                  <c:v>5.4</c:v>
                </c:pt>
                <c:pt idx="213">
                  <c:v>5.6</c:v>
                </c:pt>
                <c:pt idx="214">
                  <c:v>5.9</c:v>
                </c:pt>
                <c:pt idx="215">
                  <c:v>6.1</c:v>
                </c:pt>
                <c:pt idx="216">
                  <c:v>6.1</c:v>
                </c:pt>
                <c:pt idx="217">
                  <c:v>6.1</c:v>
                </c:pt>
                <c:pt idx="218">
                  <c:v>6.1</c:v>
                </c:pt>
                <c:pt idx="219">
                  <c:v>6</c:v>
                </c:pt>
                <c:pt idx="220">
                  <c:v>5.8</c:v>
                </c:pt>
                <c:pt idx="221">
                  <c:v>5.6</c:v>
                </c:pt>
                <c:pt idx="222">
                  <c:v>5.4</c:v>
                </c:pt>
                <c:pt idx="223">
                  <c:v>5.2</c:v>
                </c:pt>
                <c:pt idx="224">
                  <c:v>5</c:v>
                </c:pt>
                <c:pt idx="225">
                  <c:v>4.7</c:v>
                </c:pt>
                <c:pt idx="226">
                  <c:v>4.5999999999999996</c:v>
                </c:pt>
                <c:pt idx="227">
                  <c:v>4.5</c:v>
                </c:pt>
                <c:pt idx="228">
                  <c:v>4.5999999999999996</c:v>
                </c:pt>
                <c:pt idx="229">
                  <c:v>4.4000000000000004</c:v>
                </c:pt>
                <c:pt idx="230">
                  <c:v>4.5</c:v>
                </c:pt>
                <c:pt idx="231">
                  <c:v>4.4000000000000004</c:v>
                </c:pt>
                <c:pt idx="232">
                  <c:v>4.5</c:v>
                </c:pt>
                <c:pt idx="233">
                  <c:v>4.7</c:v>
                </c:pt>
                <c:pt idx="234">
                  <c:v>5.0999999999999996</c:v>
                </c:pt>
                <c:pt idx="235">
                  <c:v>5.3</c:v>
                </c:pt>
                <c:pt idx="236">
                  <c:v>5.6</c:v>
                </c:pt>
                <c:pt idx="237">
                  <c:v>6.1</c:v>
                </c:pt>
                <c:pt idx="238">
                  <c:v>6.6</c:v>
                </c:pt>
                <c:pt idx="239">
                  <c:v>7.3</c:v>
                </c:pt>
                <c:pt idx="240">
                  <c:v>7.8</c:v>
                </c:pt>
                <c:pt idx="241">
                  <c:v>8.4</c:v>
                </c:pt>
                <c:pt idx="242">
                  <c:v>9.1</c:v>
                </c:pt>
                <c:pt idx="243">
                  <c:v>9.5</c:v>
                </c:pt>
                <c:pt idx="244">
                  <c:v>9.9</c:v>
                </c:pt>
                <c:pt idx="245">
                  <c:v>10.199999999999999</c:v>
                </c:pt>
                <c:pt idx="246">
                  <c:v>10.5</c:v>
                </c:pt>
                <c:pt idx="247">
                  <c:v>10.8</c:v>
                </c:pt>
                <c:pt idx="248">
                  <c:v>11.1</c:v>
                </c:pt>
                <c:pt idx="249">
                  <c:v>11.4</c:v>
                </c:pt>
                <c:pt idx="250">
                  <c:v>11.8</c:v>
                </c:pt>
                <c:pt idx="251">
                  <c:v>11.3</c:v>
                </c:pt>
                <c:pt idx="252">
                  <c:v>10.8</c:v>
                </c:pt>
                <c:pt idx="253">
                  <c:v>11.1</c:v>
                </c:pt>
                <c:pt idx="254">
                  <c:v>11.2</c:v>
                </c:pt>
                <c:pt idx="255">
                  <c:v>11.6</c:v>
                </c:pt>
                <c:pt idx="256">
                  <c:v>12.1</c:v>
                </c:pt>
                <c:pt idx="257">
                  <c:v>12.7</c:v>
                </c:pt>
                <c:pt idx="258">
                  <c:v>13.2</c:v>
                </c:pt>
                <c:pt idx="259">
                  <c:v>13.4</c:v>
                </c:pt>
                <c:pt idx="260">
                  <c:v>13.5</c:v>
                </c:pt>
                <c:pt idx="261">
                  <c:v>13.7</c:v>
                </c:pt>
                <c:pt idx="262">
                  <c:v>13.9</c:v>
                </c:pt>
                <c:pt idx="263">
                  <c:v>14.3</c:v>
                </c:pt>
                <c:pt idx="264">
                  <c:v>14.6</c:v>
                </c:pt>
                <c:pt idx="265">
                  <c:v>14.9</c:v>
                </c:pt>
                <c:pt idx="266">
                  <c:v>15.3</c:v>
                </c:pt>
                <c:pt idx="267">
                  <c:v>15.6</c:v>
                </c:pt>
                <c:pt idx="268">
                  <c:v>15.7</c:v>
                </c:pt>
                <c:pt idx="269">
                  <c:v>15.7</c:v>
                </c:pt>
                <c:pt idx="270">
                  <c:v>15.7</c:v>
                </c:pt>
                <c:pt idx="271">
                  <c:v>15.4</c:v>
                </c:pt>
                <c:pt idx="272">
                  <c:v>15.2</c:v>
                </c:pt>
                <c:pt idx="273">
                  <c:v>15.1</c:v>
                </c:pt>
                <c:pt idx="274">
                  <c:v>14.8</c:v>
                </c:pt>
                <c:pt idx="275">
                  <c:v>14.6</c:v>
                </c:pt>
                <c:pt idx="276">
                  <c:v>14.4</c:v>
                </c:pt>
                <c:pt idx="277">
                  <c:v>14.4</c:v>
                </c:pt>
                <c:pt idx="278">
                  <c:v>14.4</c:v>
                </c:pt>
                <c:pt idx="279">
                  <c:v>14.6</c:v>
                </c:pt>
                <c:pt idx="280">
                  <c:v>14.8</c:v>
                </c:pt>
                <c:pt idx="281">
                  <c:v>14.9</c:v>
                </c:pt>
                <c:pt idx="282">
                  <c:v>15</c:v>
                </c:pt>
                <c:pt idx="283">
                  <c:v>14.9</c:v>
                </c:pt>
                <c:pt idx="284">
                  <c:v>14.8</c:v>
                </c:pt>
                <c:pt idx="285">
                  <c:v>14.7</c:v>
                </c:pt>
                <c:pt idx="286">
                  <c:v>14.6</c:v>
                </c:pt>
                <c:pt idx="287">
                  <c:v>14.3</c:v>
                </c:pt>
                <c:pt idx="288">
                  <c:v>14.2</c:v>
                </c:pt>
                <c:pt idx="289">
                  <c:v>3.8666440760884271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254-E14A-BD0E-1BD00FC13D22}"/>
            </c:ext>
          </c:extLst>
        </c:ser>
        <c:ser>
          <c:idx val="30"/>
          <c:order val="30"/>
          <c:tx>
            <c:strRef>
              <c:f>'Day View'!$AH$2</c:f>
              <c:strCache>
                <c:ptCount val="1"/>
                <c:pt idx="0">
                  <c:v>Thurs wk5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View'!$AH$3:$AH$292</c:f>
              <c:numCache>
                <c:formatCode>General</c:formatCode>
                <c:ptCount val="290"/>
                <c:pt idx="1">
                  <c:v>13.7</c:v>
                </c:pt>
                <c:pt idx="2">
                  <c:v>12.7</c:v>
                </c:pt>
                <c:pt idx="3">
                  <c:v>11.9</c:v>
                </c:pt>
                <c:pt idx="4">
                  <c:v>12.1</c:v>
                </c:pt>
                <c:pt idx="5">
                  <c:v>11.8</c:v>
                </c:pt>
                <c:pt idx="6">
                  <c:v>11.7</c:v>
                </c:pt>
                <c:pt idx="7">
                  <c:v>11.6</c:v>
                </c:pt>
                <c:pt idx="8">
                  <c:v>11.5</c:v>
                </c:pt>
                <c:pt idx="9">
                  <c:v>11.3</c:v>
                </c:pt>
                <c:pt idx="10">
                  <c:v>11.2</c:v>
                </c:pt>
                <c:pt idx="11">
                  <c:v>11.1</c:v>
                </c:pt>
                <c:pt idx="12">
                  <c:v>10.8</c:v>
                </c:pt>
                <c:pt idx="13">
                  <c:v>10.7</c:v>
                </c:pt>
                <c:pt idx="14">
                  <c:v>10.6</c:v>
                </c:pt>
                <c:pt idx="15">
                  <c:v>10.6</c:v>
                </c:pt>
                <c:pt idx="16">
                  <c:v>10.6</c:v>
                </c:pt>
                <c:pt idx="17">
                  <c:v>10.4</c:v>
                </c:pt>
                <c:pt idx="18">
                  <c:v>10.3</c:v>
                </c:pt>
                <c:pt idx="19">
                  <c:v>10.4</c:v>
                </c:pt>
                <c:pt idx="20">
                  <c:v>10.199999999999999</c:v>
                </c:pt>
                <c:pt idx="21">
                  <c:v>10.199999999999999</c:v>
                </c:pt>
                <c:pt idx="22">
                  <c:v>10.1</c:v>
                </c:pt>
                <c:pt idx="23">
                  <c:v>10.1</c:v>
                </c:pt>
                <c:pt idx="24">
                  <c:v>10.1</c:v>
                </c:pt>
                <c:pt idx="25">
                  <c:v>10.3</c:v>
                </c:pt>
                <c:pt idx="26">
                  <c:v>10.199999999999999</c:v>
                </c:pt>
                <c:pt idx="27">
                  <c:v>10.1</c:v>
                </c:pt>
                <c:pt idx="28">
                  <c:v>10.1</c:v>
                </c:pt>
                <c:pt idx="29">
                  <c:v>10.3</c:v>
                </c:pt>
                <c:pt idx="30">
                  <c:v>10.5</c:v>
                </c:pt>
                <c:pt idx="31">
                  <c:v>10.6</c:v>
                </c:pt>
                <c:pt idx="32">
                  <c:v>10.6</c:v>
                </c:pt>
                <c:pt idx="33">
                  <c:v>10.4</c:v>
                </c:pt>
                <c:pt idx="34">
                  <c:v>10.4</c:v>
                </c:pt>
                <c:pt idx="35">
                  <c:v>10.4</c:v>
                </c:pt>
                <c:pt idx="36">
                  <c:v>10.8</c:v>
                </c:pt>
                <c:pt idx="37">
                  <c:v>11.2</c:v>
                </c:pt>
                <c:pt idx="38">
                  <c:v>11.3</c:v>
                </c:pt>
                <c:pt idx="39">
                  <c:v>11.3</c:v>
                </c:pt>
                <c:pt idx="40">
                  <c:v>11.2</c:v>
                </c:pt>
                <c:pt idx="41">
                  <c:v>11.2</c:v>
                </c:pt>
                <c:pt idx="42">
                  <c:v>11.1</c:v>
                </c:pt>
                <c:pt idx="43">
                  <c:v>10.9</c:v>
                </c:pt>
                <c:pt idx="44">
                  <c:v>10.6</c:v>
                </c:pt>
                <c:pt idx="45">
                  <c:v>10.3</c:v>
                </c:pt>
                <c:pt idx="46">
                  <c:v>10.1</c:v>
                </c:pt>
                <c:pt idx="47">
                  <c:v>10.1</c:v>
                </c:pt>
                <c:pt idx="48">
                  <c:v>10.1</c:v>
                </c:pt>
                <c:pt idx="49">
                  <c:v>10.199999999999999</c:v>
                </c:pt>
                <c:pt idx="50">
                  <c:v>10.3</c:v>
                </c:pt>
                <c:pt idx="51">
                  <c:v>10.6</c:v>
                </c:pt>
                <c:pt idx="52">
                  <c:v>10.6</c:v>
                </c:pt>
                <c:pt idx="53">
                  <c:v>10.4</c:v>
                </c:pt>
                <c:pt idx="54">
                  <c:v>10.199999999999999</c:v>
                </c:pt>
                <c:pt idx="55">
                  <c:v>10.199999999999999</c:v>
                </c:pt>
                <c:pt idx="56">
                  <c:v>10.1</c:v>
                </c:pt>
                <c:pt idx="57">
                  <c:v>10.1</c:v>
                </c:pt>
                <c:pt idx="58">
                  <c:v>10</c:v>
                </c:pt>
                <c:pt idx="59">
                  <c:v>9.9</c:v>
                </c:pt>
                <c:pt idx="60">
                  <c:v>9.8000000000000007</c:v>
                </c:pt>
                <c:pt idx="61">
                  <c:v>9.8000000000000007</c:v>
                </c:pt>
                <c:pt idx="62">
                  <c:v>9.6</c:v>
                </c:pt>
                <c:pt idx="63">
                  <c:v>9.3000000000000007</c:v>
                </c:pt>
                <c:pt idx="64">
                  <c:v>9.1999999999999993</c:v>
                </c:pt>
                <c:pt idx="65">
                  <c:v>9.1999999999999993</c:v>
                </c:pt>
                <c:pt idx="66">
                  <c:v>9.1</c:v>
                </c:pt>
                <c:pt idx="67">
                  <c:v>8.9</c:v>
                </c:pt>
                <c:pt idx="68">
                  <c:v>8.8000000000000007</c:v>
                </c:pt>
                <c:pt idx="69">
                  <c:v>8.6</c:v>
                </c:pt>
                <c:pt idx="70">
                  <c:v>8.4</c:v>
                </c:pt>
                <c:pt idx="71">
                  <c:v>8.3000000000000007</c:v>
                </c:pt>
                <c:pt idx="72">
                  <c:v>8</c:v>
                </c:pt>
                <c:pt idx="73">
                  <c:v>8.1</c:v>
                </c:pt>
                <c:pt idx="106">
                  <c:v>10.1</c:v>
                </c:pt>
                <c:pt idx="107">
                  <c:v>10.1</c:v>
                </c:pt>
                <c:pt idx="108">
                  <c:v>9.9</c:v>
                </c:pt>
                <c:pt idx="109">
                  <c:v>9.8000000000000007</c:v>
                </c:pt>
                <c:pt idx="110">
                  <c:v>10</c:v>
                </c:pt>
                <c:pt idx="111">
                  <c:v>9.8000000000000007</c:v>
                </c:pt>
                <c:pt idx="112">
                  <c:v>9.6</c:v>
                </c:pt>
                <c:pt idx="113">
                  <c:v>10.3</c:v>
                </c:pt>
                <c:pt idx="114">
                  <c:v>10.6</c:v>
                </c:pt>
                <c:pt idx="115">
                  <c:v>10.3</c:v>
                </c:pt>
                <c:pt idx="116">
                  <c:v>10.4</c:v>
                </c:pt>
                <c:pt idx="117">
                  <c:v>10.3</c:v>
                </c:pt>
                <c:pt idx="118">
                  <c:v>10.6</c:v>
                </c:pt>
                <c:pt idx="119">
                  <c:v>11.1</c:v>
                </c:pt>
                <c:pt idx="120">
                  <c:v>11.8</c:v>
                </c:pt>
                <c:pt idx="121">
                  <c:v>12</c:v>
                </c:pt>
                <c:pt idx="122">
                  <c:v>11.6</c:v>
                </c:pt>
                <c:pt idx="123">
                  <c:v>11.3</c:v>
                </c:pt>
                <c:pt idx="124">
                  <c:v>11.1</c:v>
                </c:pt>
                <c:pt idx="125">
                  <c:v>10.8</c:v>
                </c:pt>
                <c:pt idx="126">
                  <c:v>10.4</c:v>
                </c:pt>
                <c:pt idx="127">
                  <c:v>10.199999999999999</c:v>
                </c:pt>
                <c:pt idx="128">
                  <c:v>9.9</c:v>
                </c:pt>
                <c:pt idx="129">
                  <c:v>9.6999999999999993</c:v>
                </c:pt>
                <c:pt idx="130">
                  <c:v>9.3000000000000007</c:v>
                </c:pt>
                <c:pt idx="131">
                  <c:v>9.1999999999999993</c:v>
                </c:pt>
                <c:pt idx="132">
                  <c:v>9.1999999999999993</c:v>
                </c:pt>
                <c:pt idx="133">
                  <c:v>9.1999999999999993</c:v>
                </c:pt>
                <c:pt idx="134">
                  <c:v>8.8000000000000007</c:v>
                </c:pt>
                <c:pt idx="135">
                  <c:v>8.4</c:v>
                </c:pt>
                <c:pt idx="136">
                  <c:v>7.9</c:v>
                </c:pt>
                <c:pt idx="137">
                  <c:v>7.6</c:v>
                </c:pt>
                <c:pt idx="138">
                  <c:v>7.1</c:v>
                </c:pt>
                <c:pt idx="139">
                  <c:v>6.8</c:v>
                </c:pt>
                <c:pt idx="140">
                  <c:v>6.5</c:v>
                </c:pt>
                <c:pt idx="141">
                  <c:v>6.5</c:v>
                </c:pt>
                <c:pt idx="142">
                  <c:v>6.4</c:v>
                </c:pt>
                <c:pt idx="143">
                  <c:v>6</c:v>
                </c:pt>
                <c:pt idx="144">
                  <c:v>5.7</c:v>
                </c:pt>
                <c:pt idx="145">
                  <c:v>5.4</c:v>
                </c:pt>
                <c:pt idx="146">
                  <c:v>5.4</c:v>
                </c:pt>
                <c:pt idx="147">
                  <c:v>5.3</c:v>
                </c:pt>
                <c:pt idx="148">
                  <c:v>4.7</c:v>
                </c:pt>
                <c:pt idx="149">
                  <c:v>4.3</c:v>
                </c:pt>
                <c:pt idx="150">
                  <c:v>3.9</c:v>
                </c:pt>
                <c:pt idx="151">
                  <c:v>3.9</c:v>
                </c:pt>
                <c:pt idx="152">
                  <c:v>4.2</c:v>
                </c:pt>
                <c:pt idx="153">
                  <c:v>4.2</c:v>
                </c:pt>
                <c:pt idx="154">
                  <c:v>4.4000000000000004</c:v>
                </c:pt>
                <c:pt idx="155">
                  <c:v>4.9000000000000004</c:v>
                </c:pt>
                <c:pt idx="156">
                  <c:v>5.3</c:v>
                </c:pt>
                <c:pt idx="157">
                  <c:v>5.6</c:v>
                </c:pt>
                <c:pt idx="158">
                  <c:v>5.6</c:v>
                </c:pt>
                <c:pt idx="159">
                  <c:v>5.7</c:v>
                </c:pt>
                <c:pt idx="160">
                  <c:v>5.9</c:v>
                </c:pt>
                <c:pt idx="161">
                  <c:v>5.7</c:v>
                </c:pt>
                <c:pt idx="162">
                  <c:v>5.6</c:v>
                </c:pt>
                <c:pt idx="163">
                  <c:v>5.9</c:v>
                </c:pt>
                <c:pt idx="164">
                  <c:v>6.4</c:v>
                </c:pt>
                <c:pt idx="165">
                  <c:v>6.5</c:v>
                </c:pt>
                <c:pt idx="166">
                  <c:v>6.6</c:v>
                </c:pt>
                <c:pt idx="167">
                  <c:v>6.5</c:v>
                </c:pt>
                <c:pt idx="168">
                  <c:v>6.8</c:v>
                </c:pt>
                <c:pt idx="169">
                  <c:v>7.1</c:v>
                </c:pt>
                <c:pt idx="170">
                  <c:v>6.9</c:v>
                </c:pt>
                <c:pt idx="171">
                  <c:v>6.8</c:v>
                </c:pt>
                <c:pt idx="172">
                  <c:v>7.1</c:v>
                </c:pt>
                <c:pt idx="173">
                  <c:v>6.9</c:v>
                </c:pt>
                <c:pt idx="174">
                  <c:v>6.8</c:v>
                </c:pt>
                <c:pt idx="175">
                  <c:v>7.1</c:v>
                </c:pt>
                <c:pt idx="176">
                  <c:v>6.8</c:v>
                </c:pt>
                <c:pt idx="177">
                  <c:v>6.8</c:v>
                </c:pt>
                <c:pt idx="178">
                  <c:v>7</c:v>
                </c:pt>
                <c:pt idx="179">
                  <c:v>6.9</c:v>
                </c:pt>
                <c:pt idx="180">
                  <c:v>6.4</c:v>
                </c:pt>
                <c:pt idx="181">
                  <c:v>6.5</c:v>
                </c:pt>
                <c:pt idx="182">
                  <c:v>6.6</c:v>
                </c:pt>
                <c:pt idx="183">
                  <c:v>6.6</c:v>
                </c:pt>
                <c:pt idx="184">
                  <c:v>6.2</c:v>
                </c:pt>
                <c:pt idx="185">
                  <c:v>6.4</c:v>
                </c:pt>
                <c:pt idx="186">
                  <c:v>6.3</c:v>
                </c:pt>
                <c:pt idx="187">
                  <c:v>6.1</c:v>
                </c:pt>
                <c:pt idx="188">
                  <c:v>5.9</c:v>
                </c:pt>
                <c:pt idx="189">
                  <c:v>6.1</c:v>
                </c:pt>
                <c:pt idx="190">
                  <c:v>6.2</c:v>
                </c:pt>
                <c:pt idx="191">
                  <c:v>6</c:v>
                </c:pt>
                <c:pt idx="192">
                  <c:v>5.8</c:v>
                </c:pt>
                <c:pt idx="193">
                  <c:v>5.8</c:v>
                </c:pt>
                <c:pt idx="194">
                  <c:v>5.8</c:v>
                </c:pt>
                <c:pt idx="195">
                  <c:v>5.7</c:v>
                </c:pt>
                <c:pt idx="196">
                  <c:v>5.7</c:v>
                </c:pt>
                <c:pt idx="197">
                  <c:v>5.8</c:v>
                </c:pt>
                <c:pt idx="198">
                  <c:v>5.7</c:v>
                </c:pt>
                <c:pt idx="199">
                  <c:v>5.7</c:v>
                </c:pt>
                <c:pt idx="200">
                  <c:v>5.9</c:v>
                </c:pt>
                <c:pt idx="201">
                  <c:v>5.8</c:v>
                </c:pt>
                <c:pt idx="202">
                  <c:v>5.9</c:v>
                </c:pt>
                <c:pt idx="203">
                  <c:v>5.8</c:v>
                </c:pt>
                <c:pt idx="204">
                  <c:v>5.8</c:v>
                </c:pt>
                <c:pt idx="205">
                  <c:v>5.9</c:v>
                </c:pt>
                <c:pt idx="206">
                  <c:v>6.1</c:v>
                </c:pt>
                <c:pt idx="207">
                  <c:v>6.4</c:v>
                </c:pt>
                <c:pt idx="208">
                  <c:v>6.7</c:v>
                </c:pt>
                <c:pt idx="209">
                  <c:v>6.9</c:v>
                </c:pt>
                <c:pt idx="210">
                  <c:v>6.8</c:v>
                </c:pt>
                <c:pt idx="211">
                  <c:v>6.7</c:v>
                </c:pt>
                <c:pt idx="212">
                  <c:v>6.3</c:v>
                </c:pt>
                <c:pt idx="213">
                  <c:v>6.3</c:v>
                </c:pt>
                <c:pt idx="214">
                  <c:v>6.3</c:v>
                </c:pt>
                <c:pt idx="215">
                  <c:v>6.4</c:v>
                </c:pt>
                <c:pt idx="216">
                  <c:v>6.4</c:v>
                </c:pt>
                <c:pt idx="217">
                  <c:v>6.7</c:v>
                </c:pt>
                <c:pt idx="218">
                  <c:v>7.2</c:v>
                </c:pt>
                <c:pt idx="219">
                  <c:v>7.6</c:v>
                </c:pt>
                <c:pt idx="220">
                  <c:v>8.1999999999999993</c:v>
                </c:pt>
                <c:pt idx="221">
                  <c:v>8.5</c:v>
                </c:pt>
                <c:pt idx="222">
                  <c:v>9.1999999999999993</c:v>
                </c:pt>
                <c:pt idx="223">
                  <c:v>10.199999999999999</c:v>
                </c:pt>
                <c:pt idx="224">
                  <c:v>10.8</c:v>
                </c:pt>
                <c:pt idx="225">
                  <c:v>11.4</c:v>
                </c:pt>
                <c:pt idx="226">
                  <c:v>11.9</c:v>
                </c:pt>
                <c:pt idx="227">
                  <c:v>12.3</c:v>
                </c:pt>
                <c:pt idx="228">
                  <c:v>12.9</c:v>
                </c:pt>
                <c:pt idx="229">
                  <c:v>12.7</c:v>
                </c:pt>
                <c:pt idx="230">
                  <c:v>12.9</c:v>
                </c:pt>
                <c:pt idx="231">
                  <c:v>13.7</c:v>
                </c:pt>
                <c:pt idx="232">
                  <c:v>14.4</c:v>
                </c:pt>
                <c:pt idx="233">
                  <c:v>14.6</c:v>
                </c:pt>
                <c:pt idx="234">
                  <c:v>15.2</c:v>
                </c:pt>
                <c:pt idx="235">
                  <c:v>15.7</c:v>
                </c:pt>
                <c:pt idx="236">
                  <c:v>16</c:v>
                </c:pt>
                <c:pt idx="237">
                  <c:v>16.3</c:v>
                </c:pt>
                <c:pt idx="238">
                  <c:v>16.100000000000001</c:v>
                </c:pt>
                <c:pt idx="239">
                  <c:v>15.4</c:v>
                </c:pt>
                <c:pt idx="240">
                  <c:v>15.7</c:v>
                </c:pt>
                <c:pt idx="241">
                  <c:v>16</c:v>
                </c:pt>
                <c:pt idx="242">
                  <c:v>16.3</c:v>
                </c:pt>
                <c:pt idx="243">
                  <c:v>17.600000000000001</c:v>
                </c:pt>
                <c:pt idx="244">
                  <c:v>18.100000000000001</c:v>
                </c:pt>
                <c:pt idx="245">
                  <c:v>14.7</c:v>
                </c:pt>
                <c:pt idx="246">
                  <c:v>14.5</c:v>
                </c:pt>
                <c:pt idx="247">
                  <c:v>14.2</c:v>
                </c:pt>
                <c:pt idx="248">
                  <c:v>13.9</c:v>
                </c:pt>
                <c:pt idx="249">
                  <c:v>14.4</c:v>
                </c:pt>
                <c:pt idx="250">
                  <c:v>14.8</c:v>
                </c:pt>
                <c:pt idx="251">
                  <c:v>14.9</c:v>
                </c:pt>
                <c:pt idx="252">
                  <c:v>14.6</c:v>
                </c:pt>
                <c:pt idx="253">
                  <c:v>13.9</c:v>
                </c:pt>
                <c:pt idx="254">
                  <c:v>14</c:v>
                </c:pt>
                <c:pt idx="255">
                  <c:v>14.8</c:v>
                </c:pt>
                <c:pt idx="256">
                  <c:v>15.2</c:v>
                </c:pt>
                <c:pt idx="257">
                  <c:v>15.5</c:v>
                </c:pt>
                <c:pt idx="258">
                  <c:v>15.7</c:v>
                </c:pt>
                <c:pt idx="259">
                  <c:v>16.2</c:v>
                </c:pt>
                <c:pt idx="260">
                  <c:v>16.3</c:v>
                </c:pt>
                <c:pt idx="261">
                  <c:v>16.399999999999999</c:v>
                </c:pt>
                <c:pt idx="262">
                  <c:v>16.3</c:v>
                </c:pt>
                <c:pt idx="263">
                  <c:v>15.9</c:v>
                </c:pt>
                <c:pt idx="264">
                  <c:v>15.9</c:v>
                </c:pt>
                <c:pt idx="265">
                  <c:v>15.8</c:v>
                </c:pt>
                <c:pt idx="266">
                  <c:v>15.5</c:v>
                </c:pt>
                <c:pt idx="267">
                  <c:v>15.7</c:v>
                </c:pt>
                <c:pt idx="268">
                  <c:v>15.7</c:v>
                </c:pt>
                <c:pt idx="269">
                  <c:v>15.3</c:v>
                </c:pt>
                <c:pt idx="270">
                  <c:v>14.9</c:v>
                </c:pt>
                <c:pt idx="271">
                  <c:v>14.7</c:v>
                </c:pt>
                <c:pt idx="272">
                  <c:v>14.7</c:v>
                </c:pt>
                <c:pt idx="273">
                  <c:v>14.9</c:v>
                </c:pt>
                <c:pt idx="274">
                  <c:v>15.3</c:v>
                </c:pt>
                <c:pt idx="275">
                  <c:v>15.2</c:v>
                </c:pt>
                <c:pt idx="276">
                  <c:v>14.9</c:v>
                </c:pt>
                <c:pt idx="277">
                  <c:v>14.7</c:v>
                </c:pt>
                <c:pt idx="278">
                  <c:v>14.8</c:v>
                </c:pt>
                <c:pt idx="279">
                  <c:v>15.1</c:v>
                </c:pt>
                <c:pt idx="280">
                  <c:v>15.2</c:v>
                </c:pt>
                <c:pt idx="281">
                  <c:v>15.1</c:v>
                </c:pt>
                <c:pt idx="282">
                  <c:v>14.7</c:v>
                </c:pt>
                <c:pt idx="283">
                  <c:v>14.4</c:v>
                </c:pt>
                <c:pt idx="284">
                  <c:v>14.2</c:v>
                </c:pt>
                <c:pt idx="285">
                  <c:v>13.8</c:v>
                </c:pt>
                <c:pt idx="286">
                  <c:v>13.6</c:v>
                </c:pt>
                <c:pt idx="287">
                  <c:v>13.3</c:v>
                </c:pt>
                <c:pt idx="288">
                  <c:v>12.9</c:v>
                </c:pt>
                <c:pt idx="289">
                  <c:v>2.2665850588498531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254-E14A-BD0E-1BD00FC13D22}"/>
            </c:ext>
          </c:extLst>
        </c:ser>
        <c:ser>
          <c:idx val="31"/>
          <c:order val="31"/>
          <c:tx>
            <c:strRef>
              <c:f>'Day View'!$AI$2</c:f>
              <c:strCache>
                <c:ptCount val="1"/>
                <c:pt idx="0">
                  <c:v>Fri wk5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View'!$AI$3:$AI$292</c:f>
              <c:numCache>
                <c:formatCode>General</c:formatCode>
                <c:ptCount val="290"/>
                <c:pt idx="1">
                  <c:v>12.6</c:v>
                </c:pt>
                <c:pt idx="2">
                  <c:v>12.9</c:v>
                </c:pt>
                <c:pt idx="3">
                  <c:v>13.1</c:v>
                </c:pt>
                <c:pt idx="4">
                  <c:v>12.7</c:v>
                </c:pt>
                <c:pt idx="5">
                  <c:v>12.3</c:v>
                </c:pt>
                <c:pt idx="6">
                  <c:v>11.8</c:v>
                </c:pt>
                <c:pt idx="7">
                  <c:v>11.4</c:v>
                </c:pt>
                <c:pt idx="8">
                  <c:v>10.9</c:v>
                </c:pt>
                <c:pt idx="9">
                  <c:v>10.6</c:v>
                </c:pt>
                <c:pt idx="10">
                  <c:v>10.9</c:v>
                </c:pt>
                <c:pt idx="11">
                  <c:v>10.7</c:v>
                </c:pt>
                <c:pt idx="12">
                  <c:v>10.8</c:v>
                </c:pt>
                <c:pt idx="13">
                  <c:v>10.6</c:v>
                </c:pt>
                <c:pt idx="14">
                  <c:v>10.199999999999999</c:v>
                </c:pt>
                <c:pt idx="15">
                  <c:v>9.9</c:v>
                </c:pt>
                <c:pt idx="16">
                  <c:v>9.6999999999999993</c:v>
                </c:pt>
                <c:pt idx="17">
                  <c:v>9.5</c:v>
                </c:pt>
                <c:pt idx="18">
                  <c:v>9.3000000000000007</c:v>
                </c:pt>
                <c:pt idx="19">
                  <c:v>9.1999999999999993</c:v>
                </c:pt>
                <c:pt idx="20">
                  <c:v>8.4</c:v>
                </c:pt>
                <c:pt idx="21">
                  <c:v>7.6</c:v>
                </c:pt>
                <c:pt idx="22">
                  <c:v>7.2</c:v>
                </c:pt>
                <c:pt idx="23">
                  <c:v>6.8</c:v>
                </c:pt>
                <c:pt idx="24">
                  <c:v>6.5</c:v>
                </c:pt>
                <c:pt idx="25">
                  <c:v>6.3</c:v>
                </c:pt>
                <c:pt idx="26">
                  <c:v>6</c:v>
                </c:pt>
                <c:pt idx="27">
                  <c:v>5.8</c:v>
                </c:pt>
                <c:pt idx="28">
                  <c:v>5.6</c:v>
                </c:pt>
                <c:pt idx="29">
                  <c:v>5.5</c:v>
                </c:pt>
                <c:pt idx="30">
                  <c:v>5.4</c:v>
                </c:pt>
                <c:pt idx="31">
                  <c:v>5.3</c:v>
                </c:pt>
                <c:pt idx="32">
                  <c:v>5.3</c:v>
                </c:pt>
                <c:pt idx="33">
                  <c:v>5.5</c:v>
                </c:pt>
                <c:pt idx="34">
                  <c:v>5.6</c:v>
                </c:pt>
                <c:pt idx="35">
                  <c:v>5.7</c:v>
                </c:pt>
                <c:pt idx="36">
                  <c:v>5.6</c:v>
                </c:pt>
                <c:pt idx="37">
                  <c:v>5.6</c:v>
                </c:pt>
                <c:pt idx="38">
                  <c:v>5.8</c:v>
                </c:pt>
                <c:pt idx="39">
                  <c:v>5.7</c:v>
                </c:pt>
                <c:pt idx="40">
                  <c:v>5.2</c:v>
                </c:pt>
                <c:pt idx="41">
                  <c:v>4.7</c:v>
                </c:pt>
                <c:pt idx="42">
                  <c:v>4.4000000000000004</c:v>
                </c:pt>
                <c:pt idx="43">
                  <c:v>4.2</c:v>
                </c:pt>
                <c:pt idx="44">
                  <c:v>4.3</c:v>
                </c:pt>
                <c:pt idx="45">
                  <c:v>4.3</c:v>
                </c:pt>
                <c:pt idx="46">
                  <c:v>3.8</c:v>
                </c:pt>
                <c:pt idx="47">
                  <c:v>4.0999999999999996</c:v>
                </c:pt>
                <c:pt idx="48">
                  <c:v>4.4000000000000004</c:v>
                </c:pt>
                <c:pt idx="49">
                  <c:v>4.2</c:v>
                </c:pt>
                <c:pt idx="50">
                  <c:v>4.0999999999999996</c:v>
                </c:pt>
                <c:pt idx="51">
                  <c:v>4</c:v>
                </c:pt>
                <c:pt idx="52">
                  <c:v>3.9</c:v>
                </c:pt>
                <c:pt idx="53">
                  <c:v>3.8</c:v>
                </c:pt>
                <c:pt idx="54">
                  <c:v>3.8</c:v>
                </c:pt>
                <c:pt idx="55">
                  <c:v>4.3</c:v>
                </c:pt>
                <c:pt idx="56">
                  <c:v>4.7</c:v>
                </c:pt>
                <c:pt idx="57">
                  <c:v>4.4000000000000004</c:v>
                </c:pt>
                <c:pt idx="58">
                  <c:v>4.3</c:v>
                </c:pt>
                <c:pt idx="59">
                  <c:v>4.0999999999999996</c:v>
                </c:pt>
                <c:pt idx="60">
                  <c:v>4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4.0999999999999996</c:v>
                </c:pt>
                <c:pt idx="65">
                  <c:v>3.7</c:v>
                </c:pt>
                <c:pt idx="66">
                  <c:v>3</c:v>
                </c:pt>
                <c:pt idx="67">
                  <c:v>2.8</c:v>
                </c:pt>
                <c:pt idx="68">
                  <c:v>2.7</c:v>
                </c:pt>
                <c:pt idx="69">
                  <c:v>3.3</c:v>
                </c:pt>
                <c:pt idx="70">
                  <c:v>4.2</c:v>
                </c:pt>
                <c:pt idx="71">
                  <c:v>4.4000000000000004</c:v>
                </c:pt>
                <c:pt idx="72">
                  <c:v>4.0999999999999996</c:v>
                </c:pt>
                <c:pt idx="73">
                  <c:v>4.2</c:v>
                </c:pt>
                <c:pt idx="74">
                  <c:v>4</c:v>
                </c:pt>
                <c:pt idx="75">
                  <c:v>4.2</c:v>
                </c:pt>
                <c:pt idx="76">
                  <c:v>4.2</c:v>
                </c:pt>
                <c:pt idx="77">
                  <c:v>3.8</c:v>
                </c:pt>
                <c:pt idx="78">
                  <c:v>3.7</c:v>
                </c:pt>
                <c:pt idx="79">
                  <c:v>3.6</c:v>
                </c:pt>
                <c:pt idx="80">
                  <c:v>3.5</c:v>
                </c:pt>
                <c:pt idx="81">
                  <c:v>3.3</c:v>
                </c:pt>
                <c:pt idx="82">
                  <c:v>3.4</c:v>
                </c:pt>
                <c:pt idx="83">
                  <c:v>3.7</c:v>
                </c:pt>
                <c:pt idx="84">
                  <c:v>4.2</c:v>
                </c:pt>
                <c:pt idx="85">
                  <c:v>4.3</c:v>
                </c:pt>
                <c:pt idx="86">
                  <c:v>4.2</c:v>
                </c:pt>
                <c:pt idx="87">
                  <c:v>4.4000000000000004</c:v>
                </c:pt>
                <c:pt idx="88">
                  <c:v>5.3</c:v>
                </c:pt>
                <c:pt idx="89">
                  <c:v>6.1</c:v>
                </c:pt>
                <c:pt idx="90">
                  <c:v>7</c:v>
                </c:pt>
                <c:pt idx="91">
                  <c:v>8.1999999999999993</c:v>
                </c:pt>
                <c:pt idx="92">
                  <c:v>7.9</c:v>
                </c:pt>
                <c:pt idx="93">
                  <c:v>8.3000000000000007</c:v>
                </c:pt>
                <c:pt idx="94">
                  <c:v>8.8000000000000007</c:v>
                </c:pt>
                <c:pt idx="95">
                  <c:v>9.1999999999999993</c:v>
                </c:pt>
                <c:pt idx="96">
                  <c:v>9.5</c:v>
                </c:pt>
                <c:pt idx="97">
                  <c:v>9.8000000000000007</c:v>
                </c:pt>
                <c:pt idx="98">
                  <c:v>9.3000000000000007</c:v>
                </c:pt>
                <c:pt idx="99">
                  <c:v>10.1</c:v>
                </c:pt>
                <c:pt idx="100">
                  <c:v>11.1</c:v>
                </c:pt>
                <c:pt idx="101">
                  <c:v>12.1</c:v>
                </c:pt>
                <c:pt idx="102">
                  <c:v>12.8</c:v>
                </c:pt>
                <c:pt idx="103">
                  <c:v>13.7</c:v>
                </c:pt>
                <c:pt idx="104">
                  <c:v>14.6</c:v>
                </c:pt>
                <c:pt idx="105">
                  <c:v>15.2</c:v>
                </c:pt>
                <c:pt idx="106">
                  <c:v>15.6</c:v>
                </c:pt>
                <c:pt idx="107">
                  <c:v>15.4</c:v>
                </c:pt>
                <c:pt idx="108">
                  <c:v>15.2</c:v>
                </c:pt>
                <c:pt idx="109">
                  <c:v>15</c:v>
                </c:pt>
                <c:pt idx="110">
                  <c:v>14.8</c:v>
                </c:pt>
                <c:pt idx="111">
                  <c:v>14.7</c:v>
                </c:pt>
                <c:pt idx="112">
                  <c:v>14.5</c:v>
                </c:pt>
                <c:pt idx="113">
                  <c:v>14.3</c:v>
                </c:pt>
                <c:pt idx="114">
                  <c:v>14.2</c:v>
                </c:pt>
                <c:pt idx="115">
                  <c:v>13.9</c:v>
                </c:pt>
                <c:pt idx="116">
                  <c:v>13.7</c:v>
                </c:pt>
                <c:pt idx="117">
                  <c:v>13.2</c:v>
                </c:pt>
                <c:pt idx="118">
                  <c:v>12.6</c:v>
                </c:pt>
                <c:pt idx="119">
                  <c:v>12.3</c:v>
                </c:pt>
                <c:pt idx="120">
                  <c:v>12.3</c:v>
                </c:pt>
                <c:pt idx="121">
                  <c:v>11.8</c:v>
                </c:pt>
                <c:pt idx="122">
                  <c:v>11.4</c:v>
                </c:pt>
                <c:pt idx="123">
                  <c:v>11.2</c:v>
                </c:pt>
                <c:pt idx="124">
                  <c:v>10.9</c:v>
                </c:pt>
                <c:pt idx="125">
                  <c:v>10.8</c:v>
                </c:pt>
                <c:pt idx="126">
                  <c:v>10.4</c:v>
                </c:pt>
                <c:pt idx="127">
                  <c:v>9.9</c:v>
                </c:pt>
                <c:pt idx="128">
                  <c:v>10.199999999999999</c:v>
                </c:pt>
                <c:pt idx="129">
                  <c:v>10.199999999999999</c:v>
                </c:pt>
                <c:pt idx="130">
                  <c:v>9.9</c:v>
                </c:pt>
                <c:pt idx="131">
                  <c:v>9.8000000000000007</c:v>
                </c:pt>
                <c:pt idx="132">
                  <c:v>9.8000000000000007</c:v>
                </c:pt>
                <c:pt idx="133">
                  <c:v>10.1</c:v>
                </c:pt>
                <c:pt idx="134">
                  <c:v>10.3</c:v>
                </c:pt>
                <c:pt idx="135">
                  <c:v>10.5</c:v>
                </c:pt>
                <c:pt idx="136">
                  <c:v>10.4</c:v>
                </c:pt>
                <c:pt idx="137">
                  <c:v>10.3</c:v>
                </c:pt>
                <c:pt idx="138">
                  <c:v>10.4</c:v>
                </c:pt>
                <c:pt idx="139">
                  <c:v>10.6</c:v>
                </c:pt>
                <c:pt idx="140">
                  <c:v>10.6</c:v>
                </c:pt>
                <c:pt idx="141">
                  <c:v>10.6</c:v>
                </c:pt>
                <c:pt idx="142">
                  <c:v>10.7</c:v>
                </c:pt>
                <c:pt idx="143">
                  <c:v>11</c:v>
                </c:pt>
                <c:pt idx="144">
                  <c:v>10.6</c:v>
                </c:pt>
                <c:pt idx="145">
                  <c:v>10.5</c:v>
                </c:pt>
                <c:pt idx="146">
                  <c:v>10.4</c:v>
                </c:pt>
                <c:pt idx="147">
                  <c:v>10.199999999999999</c:v>
                </c:pt>
                <c:pt idx="148">
                  <c:v>9.6999999999999993</c:v>
                </c:pt>
                <c:pt idx="149">
                  <c:v>9.6999999999999993</c:v>
                </c:pt>
                <c:pt idx="150">
                  <c:v>9.6999999999999993</c:v>
                </c:pt>
                <c:pt idx="151">
                  <c:v>9.4</c:v>
                </c:pt>
                <c:pt idx="152">
                  <c:v>9.1</c:v>
                </c:pt>
                <c:pt idx="153">
                  <c:v>8.8000000000000007</c:v>
                </c:pt>
                <c:pt idx="154">
                  <c:v>8.6999999999999993</c:v>
                </c:pt>
                <c:pt idx="155">
                  <c:v>8.6999999999999993</c:v>
                </c:pt>
                <c:pt idx="156">
                  <c:v>9.1999999999999993</c:v>
                </c:pt>
                <c:pt idx="157">
                  <c:v>9.9</c:v>
                </c:pt>
                <c:pt idx="158">
                  <c:v>10.7</c:v>
                </c:pt>
                <c:pt idx="159">
                  <c:v>11.7</c:v>
                </c:pt>
                <c:pt idx="160">
                  <c:v>12.6</c:v>
                </c:pt>
                <c:pt idx="161">
                  <c:v>13.5</c:v>
                </c:pt>
                <c:pt idx="162">
                  <c:v>14.6</c:v>
                </c:pt>
                <c:pt idx="163">
                  <c:v>15.1</c:v>
                </c:pt>
                <c:pt idx="164">
                  <c:v>15.8</c:v>
                </c:pt>
                <c:pt idx="165">
                  <c:v>16.7</c:v>
                </c:pt>
                <c:pt idx="166">
                  <c:v>17.600000000000001</c:v>
                </c:pt>
                <c:pt idx="167">
                  <c:v>18.100000000000001</c:v>
                </c:pt>
                <c:pt idx="168">
                  <c:v>17.7</c:v>
                </c:pt>
                <c:pt idx="169">
                  <c:v>18.100000000000001</c:v>
                </c:pt>
                <c:pt idx="170">
                  <c:v>18.899999999999999</c:v>
                </c:pt>
                <c:pt idx="171">
                  <c:v>19.399999999999999</c:v>
                </c:pt>
                <c:pt idx="172">
                  <c:v>19.399999999999999</c:v>
                </c:pt>
                <c:pt idx="173">
                  <c:v>19.3</c:v>
                </c:pt>
                <c:pt idx="174">
                  <c:v>19.399999999999999</c:v>
                </c:pt>
                <c:pt idx="175">
                  <c:v>19.5</c:v>
                </c:pt>
                <c:pt idx="176">
                  <c:v>19.399999999999999</c:v>
                </c:pt>
                <c:pt idx="177">
                  <c:v>18.899999999999999</c:v>
                </c:pt>
                <c:pt idx="178">
                  <c:v>18.3</c:v>
                </c:pt>
                <c:pt idx="179">
                  <c:v>17.8</c:v>
                </c:pt>
                <c:pt idx="180">
                  <c:v>17.5</c:v>
                </c:pt>
                <c:pt idx="181">
                  <c:v>17.2</c:v>
                </c:pt>
                <c:pt idx="182">
                  <c:v>16.899999999999999</c:v>
                </c:pt>
                <c:pt idx="183">
                  <c:v>16.7</c:v>
                </c:pt>
                <c:pt idx="184">
                  <c:v>16.600000000000001</c:v>
                </c:pt>
                <c:pt idx="185">
                  <c:v>16.3</c:v>
                </c:pt>
                <c:pt idx="186">
                  <c:v>15.9</c:v>
                </c:pt>
                <c:pt idx="187">
                  <c:v>14.7</c:v>
                </c:pt>
                <c:pt idx="188">
                  <c:v>14</c:v>
                </c:pt>
                <c:pt idx="189">
                  <c:v>13.9</c:v>
                </c:pt>
                <c:pt idx="190">
                  <c:v>13.6</c:v>
                </c:pt>
                <c:pt idx="191">
                  <c:v>13.2</c:v>
                </c:pt>
                <c:pt idx="192">
                  <c:v>12.9</c:v>
                </c:pt>
                <c:pt idx="193">
                  <c:v>12.4</c:v>
                </c:pt>
                <c:pt idx="194">
                  <c:v>12.1</c:v>
                </c:pt>
                <c:pt idx="195">
                  <c:v>11.8</c:v>
                </c:pt>
                <c:pt idx="196">
                  <c:v>11.5</c:v>
                </c:pt>
                <c:pt idx="197">
                  <c:v>10.8</c:v>
                </c:pt>
                <c:pt idx="198">
                  <c:v>10.6</c:v>
                </c:pt>
                <c:pt idx="199">
                  <c:v>10.6</c:v>
                </c:pt>
                <c:pt idx="200">
                  <c:v>10.5</c:v>
                </c:pt>
                <c:pt idx="201">
                  <c:v>10.3</c:v>
                </c:pt>
                <c:pt idx="202">
                  <c:v>9.8000000000000007</c:v>
                </c:pt>
                <c:pt idx="203">
                  <c:v>9.3000000000000007</c:v>
                </c:pt>
                <c:pt idx="204">
                  <c:v>8.8000000000000007</c:v>
                </c:pt>
                <c:pt idx="205">
                  <c:v>8.6999999999999993</c:v>
                </c:pt>
                <c:pt idx="206">
                  <c:v>8.5</c:v>
                </c:pt>
                <c:pt idx="207">
                  <c:v>8.1999999999999993</c:v>
                </c:pt>
                <c:pt idx="208">
                  <c:v>8.1999999999999993</c:v>
                </c:pt>
                <c:pt idx="209">
                  <c:v>8.1</c:v>
                </c:pt>
                <c:pt idx="210">
                  <c:v>7.9</c:v>
                </c:pt>
                <c:pt idx="211">
                  <c:v>7.9</c:v>
                </c:pt>
                <c:pt idx="212">
                  <c:v>7.8</c:v>
                </c:pt>
                <c:pt idx="213">
                  <c:v>7.8</c:v>
                </c:pt>
                <c:pt idx="214">
                  <c:v>7.7</c:v>
                </c:pt>
                <c:pt idx="215">
                  <c:v>7.6</c:v>
                </c:pt>
                <c:pt idx="216">
                  <c:v>7.4</c:v>
                </c:pt>
                <c:pt idx="217">
                  <c:v>7.1</c:v>
                </c:pt>
                <c:pt idx="218">
                  <c:v>7.1</c:v>
                </c:pt>
                <c:pt idx="219">
                  <c:v>7.2</c:v>
                </c:pt>
                <c:pt idx="220">
                  <c:v>7.2</c:v>
                </c:pt>
                <c:pt idx="221">
                  <c:v>7.2</c:v>
                </c:pt>
                <c:pt idx="222">
                  <c:v>7.3</c:v>
                </c:pt>
                <c:pt idx="223">
                  <c:v>7.2</c:v>
                </c:pt>
                <c:pt idx="224">
                  <c:v>7.1</c:v>
                </c:pt>
                <c:pt idx="225">
                  <c:v>7.1</c:v>
                </c:pt>
                <c:pt idx="226">
                  <c:v>7</c:v>
                </c:pt>
                <c:pt idx="227">
                  <c:v>6.9</c:v>
                </c:pt>
                <c:pt idx="228">
                  <c:v>6.7</c:v>
                </c:pt>
                <c:pt idx="229">
                  <c:v>6.4</c:v>
                </c:pt>
                <c:pt idx="230">
                  <c:v>6.6</c:v>
                </c:pt>
                <c:pt idx="231">
                  <c:v>6.6</c:v>
                </c:pt>
                <c:pt idx="232">
                  <c:v>6.4</c:v>
                </c:pt>
                <c:pt idx="233">
                  <c:v>6.2</c:v>
                </c:pt>
                <c:pt idx="234">
                  <c:v>6.3</c:v>
                </c:pt>
                <c:pt idx="235">
                  <c:v>6.3</c:v>
                </c:pt>
                <c:pt idx="236">
                  <c:v>6.2</c:v>
                </c:pt>
                <c:pt idx="237">
                  <c:v>6.1</c:v>
                </c:pt>
                <c:pt idx="238">
                  <c:v>5.9</c:v>
                </c:pt>
                <c:pt idx="239">
                  <c:v>5.9</c:v>
                </c:pt>
                <c:pt idx="240">
                  <c:v>5.9</c:v>
                </c:pt>
                <c:pt idx="241">
                  <c:v>5.7</c:v>
                </c:pt>
                <c:pt idx="242">
                  <c:v>5.7</c:v>
                </c:pt>
                <c:pt idx="243">
                  <c:v>5.7</c:v>
                </c:pt>
                <c:pt idx="244">
                  <c:v>5.6</c:v>
                </c:pt>
                <c:pt idx="245">
                  <c:v>5.0999999999999996</c:v>
                </c:pt>
                <c:pt idx="246">
                  <c:v>4.9000000000000004</c:v>
                </c:pt>
                <c:pt idx="247">
                  <c:v>4.9000000000000004</c:v>
                </c:pt>
                <c:pt idx="248">
                  <c:v>5.0999999999999996</c:v>
                </c:pt>
                <c:pt idx="249">
                  <c:v>5.3</c:v>
                </c:pt>
                <c:pt idx="250">
                  <c:v>5.4</c:v>
                </c:pt>
                <c:pt idx="251">
                  <c:v>5.6</c:v>
                </c:pt>
                <c:pt idx="252">
                  <c:v>5.7</c:v>
                </c:pt>
                <c:pt idx="253">
                  <c:v>6.1</c:v>
                </c:pt>
                <c:pt idx="254">
                  <c:v>6.6</c:v>
                </c:pt>
                <c:pt idx="255">
                  <c:v>7.3</c:v>
                </c:pt>
                <c:pt idx="256">
                  <c:v>7.9</c:v>
                </c:pt>
                <c:pt idx="257">
                  <c:v>8.5</c:v>
                </c:pt>
                <c:pt idx="258">
                  <c:v>9.1</c:v>
                </c:pt>
                <c:pt idx="259">
                  <c:v>9.8000000000000007</c:v>
                </c:pt>
                <c:pt idx="260">
                  <c:v>10.1</c:v>
                </c:pt>
                <c:pt idx="261">
                  <c:v>10.4</c:v>
                </c:pt>
                <c:pt idx="262">
                  <c:v>10.6</c:v>
                </c:pt>
                <c:pt idx="263">
                  <c:v>10.8</c:v>
                </c:pt>
                <c:pt idx="264">
                  <c:v>10.8</c:v>
                </c:pt>
                <c:pt idx="265">
                  <c:v>10.7</c:v>
                </c:pt>
                <c:pt idx="266">
                  <c:v>10</c:v>
                </c:pt>
                <c:pt idx="267">
                  <c:v>9.1999999999999993</c:v>
                </c:pt>
                <c:pt idx="268">
                  <c:v>8.6</c:v>
                </c:pt>
                <c:pt idx="269">
                  <c:v>8.1</c:v>
                </c:pt>
                <c:pt idx="270">
                  <c:v>7.7</c:v>
                </c:pt>
                <c:pt idx="271">
                  <c:v>7.6</c:v>
                </c:pt>
                <c:pt idx="272">
                  <c:v>7.4</c:v>
                </c:pt>
                <c:pt idx="273">
                  <c:v>7.3</c:v>
                </c:pt>
                <c:pt idx="274">
                  <c:v>7.1</c:v>
                </c:pt>
                <c:pt idx="275">
                  <c:v>6.9</c:v>
                </c:pt>
                <c:pt idx="276">
                  <c:v>6.8</c:v>
                </c:pt>
                <c:pt idx="277">
                  <c:v>6.7</c:v>
                </c:pt>
                <c:pt idx="278">
                  <c:v>7</c:v>
                </c:pt>
                <c:pt idx="279">
                  <c:v>6.9</c:v>
                </c:pt>
                <c:pt idx="280">
                  <c:v>6.7</c:v>
                </c:pt>
                <c:pt idx="281">
                  <c:v>6.6</c:v>
                </c:pt>
                <c:pt idx="282">
                  <c:v>6.5</c:v>
                </c:pt>
                <c:pt idx="283">
                  <c:v>6.4</c:v>
                </c:pt>
                <c:pt idx="284">
                  <c:v>6.4</c:v>
                </c:pt>
                <c:pt idx="285">
                  <c:v>6.6</c:v>
                </c:pt>
                <c:pt idx="286">
                  <c:v>6.6</c:v>
                </c:pt>
                <c:pt idx="287">
                  <c:v>6.5</c:v>
                </c:pt>
                <c:pt idx="288">
                  <c:v>6.4</c:v>
                </c:pt>
                <c:pt idx="289">
                  <c:v>3.6993061935172569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254-E14A-BD0E-1BD00FC13D22}"/>
            </c:ext>
          </c:extLst>
        </c:ser>
        <c:ser>
          <c:idx val="32"/>
          <c:order val="32"/>
          <c:tx>
            <c:strRef>
              <c:f>'Day View'!$AJ$2</c:f>
              <c:strCache>
                <c:ptCount val="1"/>
                <c:pt idx="0">
                  <c:v>Sat wk5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View'!$AJ$3:$AJ$292</c:f>
              <c:numCache>
                <c:formatCode>General</c:formatCode>
                <c:ptCount val="290"/>
                <c:pt idx="1">
                  <c:v>6.3</c:v>
                </c:pt>
                <c:pt idx="2">
                  <c:v>6.2</c:v>
                </c:pt>
                <c:pt idx="3">
                  <c:v>6.1</c:v>
                </c:pt>
                <c:pt idx="4">
                  <c:v>6.1</c:v>
                </c:pt>
                <c:pt idx="5">
                  <c:v>6.1</c:v>
                </c:pt>
                <c:pt idx="6">
                  <c:v>6.1</c:v>
                </c:pt>
                <c:pt idx="7">
                  <c:v>6.1</c:v>
                </c:pt>
                <c:pt idx="8">
                  <c:v>6.1</c:v>
                </c:pt>
                <c:pt idx="9">
                  <c:v>6.1</c:v>
                </c:pt>
                <c:pt idx="10">
                  <c:v>6.1</c:v>
                </c:pt>
                <c:pt idx="11">
                  <c:v>6.1</c:v>
                </c:pt>
                <c:pt idx="12">
                  <c:v>5.9</c:v>
                </c:pt>
                <c:pt idx="13">
                  <c:v>5.9</c:v>
                </c:pt>
                <c:pt idx="14">
                  <c:v>5.8</c:v>
                </c:pt>
                <c:pt idx="15">
                  <c:v>5.8</c:v>
                </c:pt>
                <c:pt idx="16">
                  <c:v>5.7</c:v>
                </c:pt>
                <c:pt idx="17">
                  <c:v>5.6</c:v>
                </c:pt>
                <c:pt idx="18">
                  <c:v>5.6</c:v>
                </c:pt>
                <c:pt idx="19">
                  <c:v>5.6</c:v>
                </c:pt>
                <c:pt idx="20">
                  <c:v>5.6</c:v>
                </c:pt>
                <c:pt idx="21">
                  <c:v>5.6</c:v>
                </c:pt>
                <c:pt idx="22">
                  <c:v>5.8</c:v>
                </c:pt>
                <c:pt idx="23">
                  <c:v>5.8</c:v>
                </c:pt>
                <c:pt idx="24">
                  <c:v>5.7</c:v>
                </c:pt>
                <c:pt idx="25">
                  <c:v>5.7</c:v>
                </c:pt>
                <c:pt idx="26">
                  <c:v>5.7</c:v>
                </c:pt>
                <c:pt idx="27">
                  <c:v>5.7</c:v>
                </c:pt>
                <c:pt idx="28">
                  <c:v>5.8</c:v>
                </c:pt>
                <c:pt idx="29">
                  <c:v>5.8</c:v>
                </c:pt>
                <c:pt idx="30">
                  <c:v>5.8</c:v>
                </c:pt>
                <c:pt idx="31">
                  <c:v>5.9</c:v>
                </c:pt>
                <c:pt idx="32">
                  <c:v>5.9</c:v>
                </c:pt>
                <c:pt idx="33">
                  <c:v>6.2</c:v>
                </c:pt>
                <c:pt idx="34">
                  <c:v>6.3</c:v>
                </c:pt>
                <c:pt idx="35">
                  <c:v>6.4</c:v>
                </c:pt>
                <c:pt idx="36">
                  <c:v>6.5</c:v>
                </c:pt>
                <c:pt idx="37">
                  <c:v>6.3</c:v>
                </c:pt>
                <c:pt idx="38">
                  <c:v>6.2</c:v>
                </c:pt>
                <c:pt idx="39">
                  <c:v>6.3</c:v>
                </c:pt>
                <c:pt idx="40">
                  <c:v>6.3</c:v>
                </c:pt>
                <c:pt idx="41">
                  <c:v>6.3</c:v>
                </c:pt>
                <c:pt idx="42">
                  <c:v>6.6</c:v>
                </c:pt>
                <c:pt idx="43">
                  <c:v>6.7</c:v>
                </c:pt>
                <c:pt idx="44">
                  <c:v>6.7</c:v>
                </c:pt>
                <c:pt idx="45">
                  <c:v>6.7</c:v>
                </c:pt>
                <c:pt idx="46">
                  <c:v>6.7</c:v>
                </c:pt>
                <c:pt idx="47">
                  <c:v>6.7</c:v>
                </c:pt>
                <c:pt idx="48">
                  <c:v>6.7</c:v>
                </c:pt>
                <c:pt idx="49">
                  <c:v>6.7</c:v>
                </c:pt>
                <c:pt idx="50">
                  <c:v>6.7</c:v>
                </c:pt>
                <c:pt idx="51">
                  <c:v>6.7</c:v>
                </c:pt>
                <c:pt idx="52">
                  <c:v>6.8</c:v>
                </c:pt>
                <c:pt idx="53">
                  <c:v>6.8</c:v>
                </c:pt>
                <c:pt idx="54">
                  <c:v>6.7</c:v>
                </c:pt>
                <c:pt idx="55">
                  <c:v>6.6</c:v>
                </c:pt>
                <c:pt idx="56">
                  <c:v>6.3</c:v>
                </c:pt>
                <c:pt idx="57">
                  <c:v>6.1</c:v>
                </c:pt>
                <c:pt idx="58">
                  <c:v>6.2</c:v>
                </c:pt>
                <c:pt idx="59">
                  <c:v>6.1</c:v>
                </c:pt>
                <c:pt idx="60">
                  <c:v>6.1</c:v>
                </c:pt>
                <c:pt idx="61">
                  <c:v>6.2</c:v>
                </c:pt>
                <c:pt idx="62">
                  <c:v>6.2</c:v>
                </c:pt>
                <c:pt idx="63">
                  <c:v>6.2</c:v>
                </c:pt>
                <c:pt idx="64">
                  <c:v>6.2</c:v>
                </c:pt>
                <c:pt idx="65">
                  <c:v>6.3</c:v>
                </c:pt>
                <c:pt idx="66">
                  <c:v>6.3</c:v>
                </c:pt>
                <c:pt idx="67">
                  <c:v>6.2</c:v>
                </c:pt>
                <c:pt idx="68">
                  <c:v>6.1</c:v>
                </c:pt>
                <c:pt idx="69">
                  <c:v>5.9</c:v>
                </c:pt>
                <c:pt idx="70">
                  <c:v>5.8</c:v>
                </c:pt>
                <c:pt idx="71">
                  <c:v>5.8</c:v>
                </c:pt>
                <c:pt idx="72">
                  <c:v>6.2</c:v>
                </c:pt>
                <c:pt idx="73">
                  <c:v>6.4</c:v>
                </c:pt>
                <c:pt idx="74">
                  <c:v>6.3</c:v>
                </c:pt>
                <c:pt idx="75">
                  <c:v>6.3</c:v>
                </c:pt>
                <c:pt idx="76">
                  <c:v>6.3</c:v>
                </c:pt>
                <c:pt idx="77">
                  <c:v>6.2</c:v>
                </c:pt>
                <c:pt idx="78">
                  <c:v>6.2</c:v>
                </c:pt>
                <c:pt idx="79">
                  <c:v>6.1</c:v>
                </c:pt>
                <c:pt idx="80">
                  <c:v>6.1</c:v>
                </c:pt>
                <c:pt idx="81">
                  <c:v>6.1</c:v>
                </c:pt>
                <c:pt idx="82">
                  <c:v>6.2</c:v>
                </c:pt>
                <c:pt idx="83">
                  <c:v>6.2</c:v>
                </c:pt>
                <c:pt idx="84">
                  <c:v>6.3</c:v>
                </c:pt>
                <c:pt idx="85">
                  <c:v>5.9</c:v>
                </c:pt>
                <c:pt idx="86">
                  <c:v>5.9</c:v>
                </c:pt>
                <c:pt idx="87">
                  <c:v>5.8</c:v>
                </c:pt>
                <c:pt idx="88">
                  <c:v>5.7</c:v>
                </c:pt>
                <c:pt idx="89">
                  <c:v>5.3</c:v>
                </c:pt>
                <c:pt idx="90">
                  <c:v>5.3</c:v>
                </c:pt>
                <c:pt idx="91">
                  <c:v>5.6</c:v>
                </c:pt>
                <c:pt idx="92">
                  <c:v>5.6</c:v>
                </c:pt>
                <c:pt idx="93">
                  <c:v>5.3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5.2</c:v>
                </c:pt>
                <c:pt idx="97">
                  <c:v>5.2</c:v>
                </c:pt>
                <c:pt idx="98">
                  <c:v>5.2</c:v>
                </c:pt>
                <c:pt idx="99">
                  <c:v>4.5999999999999996</c:v>
                </c:pt>
                <c:pt idx="100">
                  <c:v>4.7</c:v>
                </c:pt>
                <c:pt idx="101">
                  <c:v>4.7</c:v>
                </c:pt>
                <c:pt idx="102">
                  <c:v>4.7</c:v>
                </c:pt>
                <c:pt idx="103">
                  <c:v>5.0999999999999996</c:v>
                </c:pt>
                <c:pt idx="104">
                  <c:v>5.4</c:v>
                </c:pt>
                <c:pt idx="105">
                  <c:v>5.5</c:v>
                </c:pt>
                <c:pt idx="106">
                  <c:v>5.7</c:v>
                </c:pt>
                <c:pt idx="107">
                  <c:v>5.7</c:v>
                </c:pt>
                <c:pt idx="108">
                  <c:v>6.1</c:v>
                </c:pt>
                <c:pt idx="109">
                  <c:v>6.6</c:v>
                </c:pt>
                <c:pt idx="110">
                  <c:v>6.9</c:v>
                </c:pt>
                <c:pt idx="111">
                  <c:v>7</c:v>
                </c:pt>
                <c:pt idx="112">
                  <c:v>7.3</c:v>
                </c:pt>
                <c:pt idx="113">
                  <c:v>7.8</c:v>
                </c:pt>
                <c:pt idx="114">
                  <c:v>8.1</c:v>
                </c:pt>
                <c:pt idx="115">
                  <c:v>8.4</c:v>
                </c:pt>
                <c:pt idx="116">
                  <c:v>8.6999999999999993</c:v>
                </c:pt>
                <c:pt idx="117">
                  <c:v>9</c:v>
                </c:pt>
                <c:pt idx="118">
                  <c:v>9.5</c:v>
                </c:pt>
                <c:pt idx="119">
                  <c:v>9.9</c:v>
                </c:pt>
                <c:pt idx="120">
                  <c:v>10.5</c:v>
                </c:pt>
                <c:pt idx="121">
                  <c:v>10.7</c:v>
                </c:pt>
                <c:pt idx="122">
                  <c:v>10.6</c:v>
                </c:pt>
                <c:pt idx="123">
                  <c:v>10.5</c:v>
                </c:pt>
                <c:pt idx="124">
                  <c:v>10.5</c:v>
                </c:pt>
                <c:pt idx="125">
                  <c:v>10.3</c:v>
                </c:pt>
                <c:pt idx="126">
                  <c:v>10.199999999999999</c:v>
                </c:pt>
                <c:pt idx="127">
                  <c:v>10.1</c:v>
                </c:pt>
                <c:pt idx="128">
                  <c:v>9.6999999999999993</c:v>
                </c:pt>
                <c:pt idx="129">
                  <c:v>9.3000000000000007</c:v>
                </c:pt>
                <c:pt idx="130">
                  <c:v>9.1</c:v>
                </c:pt>
                <c:pt idx="131">
                  <c:v>9.1999999999999993</c:v>
                </c:pt>
                <c:pt idx="132">
                  <c:v>8.9</c:v>
                </c:pt>
                <c:pt idx="133">
                  <c:v>8.6</c:v>
                </c:pt>
                <c:pt idx="134">
                  <c:v>8.4</c:v>
                </c:pt>
                <c:pt idx="135">
                  <c:v>8.3000000000000007</c:v>
                </c:pt>
                <c:pt idx="136">
                  <c:v>8.1999999999999993</c:v>
                </c:pt>
                <c:pt idx="137">
                  <c:v>7.9</c:v>
                </c:pt>
                <c:pt idx="138">
                  <c:v>7.7</c:v>
                </c:pt>
                <c:pt idx="139">
                  <c:v>7.4</c:v>
                </c:pt>
                <c:pt idx="140">
                  <c:v>7.3</c:v>
                </c:pt>
                <c:pt idx="141">
                  <c:v>7.5</c:v>
                </c:pt>
                <c:pt idx="142">
                  <c:v>7.6</c:v>
                </c:pt>
                <c:pt idx="143">
                  <c:v>7.1</c:v>
                </c:pt>
                <c:pt idx="144">
                  <c:v>6.8</c:v>
                </c:pt>
                <c:pt idx="145">
                  <c:v>6.7</c:v>
                </c:pt>
                <c:pt idx="146">
                  <c:v>6.6</c:v>
                </c:pt>
                <c:pt idx="147">
                  <c:v>6.4</c:v>
                </c:pt>
                <c:pt idx="148">
                  <c:v>6.4</c:v>
                </c:pt>
                <c:pt idx="149">
                  <c:v>6.3</c:v>
                </c:pt>
                <c:pt idx="150">
                  <c:v>6.2</c:v>
                </c:pt>
                <c:pt idx="151">
                  <c:v>6.2</c:v>
                </c:pt>
                <c:pt idx="152">
                  <c:v>6.3</c:v>
                </c:pt>
                <c:pt idx="153">
                  <c:v>6.5</c:v>
                </c:pt>
                <c:pt idx="154">
                  <c:v>6.3</c:v>
                </c:pt>
                <c:pt idx="155">
                  <c:v>6.2</c:v>
                </c:pt>
                <c:pt idx="156">
                  <c:v>6.1</c:v>
                </c:pt>
                <c:pt idx="157">
                  <c:v>5.9</c:v>
                </c:pt>
                <c:pt idx="158">
                  <c:v>5.9</c:v>
                </c:pt>
                <c:pt idx="159">
                  <c:v>5.8</c:v>
                </c:pt>
                <c:pt idx="160">
                  <c:v>5.6</c:v>
                </c:pt>
                <c:pt idx="161">
                  <c:v>5.3</c:v>
                </c:pt>
                <c:pt idx="162">
                  <c:v>5.2</c:v>
                </c:pt>
                <c:pt idx="163">
                  <c:v>5.0999999999999996</c:v>
                </c:pt>
                <c:pt idx="164">
                  <c:v>5.0999999999999996</c:v>
                </c:pt>
                <c:pt idx="165">
                  <c:v>5.5</c:v>
                </c:pt>
                <c:pt idx="166">
                  <c:v>6.1</c:v>
                </c:pt>
                <c:pt idx="167">
                  <c:v>6.6</c:v>
                </c:pt>
                <c:pt idx="168">
                  <c:v>6.9</c:v>
                </c:pt>
                <c:pt idx="169">
                  <c:v>7.4</c:v>
                </c:pt>
                <c:pt idx="170">
                  <c:v>7.8</c:v>
                </c:pt>
                <c:pt idx="171">
                  <c:v>8.1</c:v>
                </c:pt>
                <c:pt idx="172">
                  <c:v>8.5</c:v>
                </c:pt>
                <c:pt idx="173">
                  <c:v>8.9</c:v>
                </c:pt>
                <c:pt idx="174">
                  <c:v>9.1</c:v>
                </c:pt>
                <c:pt idx="175">
                  <c:v>9.6</c:v>
                </c:pt>
                <c:pt idx="176">
                  <c:v>9.6999999999999993</c:v>
                </c:pt>
                <c:pt idx="177">
                  <c:v>9.6999999999999993</c:v>
                </c:pt>
                <c:pt idx="178">
                  <c:v>9.6</c:v>
                </c:pt>
                <c:pt idx="179">
                  <c:v>9.3000000000000007</c:v>
                </c:pt>
                <c:pt idx="180">
                  <c:v>9.3000000000000007</c:v>
                </c:pt>
                <c:pt idx="181">
                  <c:v>9.3000000000000007</c:v>
                </c:pt>
                <c:pt idx="182">
                  <c:v>9.4</c:v>
                </c:pt>
                <c:pt idx="183">
                  <c:v>9.6999999999999993</c:v>
                </c:pt>
                <c:pt idx="184">
                  <c:v>9.8000000000000007</c:v>
                </c:pt>
                <c:pt idx="185">
                  <c:v>9.8000000000000007</c:v>
                </c:pt>
                <c:pt idx="186">
                  <c:v>9.8000000000000007</c:v>
                </c:pt>
                <c:pt idx="187">
                  <c:v>9.9</c:v>
                </c:pt>
                <c:pt idx="188">
                  <c:v>10.1</c:v>
                </c:pt>
                <c:pt idx="189">
                  <c:v>10.199999999999999</c:v>
                </c:pt>
                <c:pt idx="190">
                  <c:v>10.1</c:v>
                </c:pt>
                <c:pt idx="191">
                  <c:v>10.199999999999999</c:v>
                </c:pt>
                <c:pt idx="192">
                  <c:v>10.4</c:v>
                </c:pt>
                <c:pt idx="193">
                  <c:v>11.1</c:v>
                </c:pt>
                <c:pt idx="194">
                  <c:v>11.4</c:v>
                </c:pt>
                <c:pt idx="195">
                  <c:v>11.7</c:v>
                </c:pt>
                <c:pt idx="196">
                  <c:v>11.8</c:v>
                </c:pt>
                <c:pt idx="197">
                  <c:v>11.8</c:v>
                </c:pt>
                <c:pt idx="198">
                  <c:v>11.9</c:v>
                </c:pt>
                <c:pt idx="199">
                  <c:v>11.9</c:v>
                </c:pt>
                <c:pt idx="200">
                  <c:v>11.9</c:v>
                </c:pt>
                <c:pt idx="201">
                  <c:v>11.9</c:v>
                </c:pt>
                <c:pt idx="202">
                  <c:v>11.9</c:v>
                </c:pt>
                <c:pt idx="203">
                  <c:v>12.1</c:v>
                </c:pt>
                <c:pt idx="204">
                  <c:v>12.1</c:v>
                </c:pt>
                <c:pt idx="205">
                  <c:v>11.9</c:v>
                </c:pt>
                <c:pt idx="206">
                  <c:v>11.8</c:v>
                </c:pt>
                <c:pt idx="207">
                  <c:v>11.7</c:v>
                </c:pt>
                <c:pt idx="208">
                  <c:v>11.8</c:v>
                </c:pt>
                <c:pt idx="209">
                  <c:v>11.8</c:v>
                </c:pt>
                <c:pt idx="210">
                  <c:v>11.7</c:v>
                </c:pt>
                <c:pt idx="211">
                  <c:v>11.9</c:v>
                </c:pt>
                <c:pt idx="212">
                  <c:v>12</c:v>
                </c:pt>
                <c:pt idx="213">
                  <c:v>12.1</c:v>
                </c:pt>
                <c:pt idx="214">
                  <c:v>12.1</c:v>
                </c:pt>
                <c:pt idx="215">
                  <c:v>12.2</c:v>
                </c:pt>
                <c:pt idx="216">
                  <c:v>12.1</c:v>
                </c:pt>
                <c:pt idx="217">
                  <c:v>12.2</c:v>
                </c:pt>
                <c:pt idx="218">
                  <c:v>12.2</c:v>
                </c:pt>
                <c:pt idx="219">
                  <c:v>12.1</c:v>
                </c:pt>
                <c:pt idx="220">
                  <c:v>11.9</c:v>
                </c:pt>
                <c:pt idx="221">
                  <c:v>12.4</c:v>
                </c:pt>
                <c:pt idx="222">
                  <c:v>12.8</c:v>
                </c:pt>
                <c:pt idx="223">
                  <c:v>13.1</c:v>
                </c:pt>
                <c:pt idx="224">
                  <c:v>13.2</c:v>
                </c:pt>
                <c:pt idx="225">
                  <c:v>13.3</c:v>
                </c:pt>
                <c:pt idx="226">
                  <c:v>13.3</c:v>
                </c:pt>
                <c:pt idx="227">
                  <c:v>13.3</c:v>
                </c:pt>
                <c:pt idx="228">
                  <c:v>13.2</c:v>
                </c:pt>
                <c:pt idx="229">
                  <c:v>13.1</c:v>
                </c:pt>
                <c:pt idx="230">
                  <c:v>13</c:v>
                </c:pt>
                <c:pt idx="231">
                  <c:v>12.8</c:v>
                </c:pt>
                <c:pt idx="232">
                  <c:v>12.9</c:v>
                </c:pt>
                <c:pt idx="233">
                  <c:v>12.8</c:v>
                </c:pt>
                <c:pt idx="234">
                  <c:v>12.7</c:v>
                </c:pt>
                <c:pt idx="235">
                  <c:v>12.6</c:v>
                </c:pt>
                <c:pt idx="236">
                  <c:v>12.6</c:v>
                </c:pt>
                <c:pt idx="237">
                  <c:v>12.4</c:v>
                </c:pt>
                <c:pt idx="238">
                  <c:v>12.2</c:v>
                </c:pt>
                <c:pt idx="239">
                  <c:v>12.6</c:v>
                </c:pt>
                <c:pt idx="240">
                  <c:v>12.6</c:v>
                </c:pt>
                <c:pt idx="241">
                  <c:v>12.7</c:v>
                </c:pt>
                <c:pt idx="242">
                  <c:v>12.4</c:v>
                </c:pt>
                <c:pt idx="243">
                  <c:v>12.5</c:v>
                </c:pt>
                <c:pt idx="244">
                  <c:v>12.5</c:v>
                </c:pt>
                <c:pt idx="245">
                  <c:v>12.3</c:v>
                </c:pt>
                <c:pt idx="246">
                  <c:v>12.2</c:v>
                </c:pt>
                <c:pt idx="247">
                  <c:v>12.2</c:v>
                </c:pt>
                <c:pt idx="248">
                  <c:v>12.1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11.7</c:v>
                </c:pt>
                <c:pt idx="253">
                  <c:v>11.6</c:v>
                </c:pt>
                <c:pt idx="254">
                  <c:v>11.4</c:v>
                </c:pt>
                <c:pt idx="255">
                  <c:v>11.3</c:v>
                </c:pt>
                <c:pt idx="256">
                  <c:v>11.2</c:v>
                </c:pt>
                <c:pt idx="257">
                  <c:v>11.1</c:v>
                </c:pt>
                <c:pt idx="258">
                  <c:v>11.1</c:v>
                </c:pt>
                <c:pt idx="259">
                  <c:v>11.1</c:v>
                </c:pt>
                <c:pt idx="260">
                  <c:v>11.3</c:v>
                </c:pt>
                <c:pt idx="261">
                  <c:v>11.4</c:v>
                </c:pt>
                <c:pt idx="262">
                  <c:v>11.4</c:v>
                </c:pt>
                <c:pt idx="263">
                  <c:v>11.3</c:v>
                </c:pt>
                <c:pt idx="264">
                  <c:v>11.2</c:v>
                </c:pt>
                <c:pt idx="265">
                  <c:v>11.1</c:v>
                </c:pt>
                <c:pt idx="266">
                  <c:v>10.9</c:v>
                </c:pt>
                <c:pt idx="267">
                  <c:v>11</c:v>
                </c:pt>
                <c:pt idx="268">
                  <c:v>11</c:v>
                </c:pt>
                <c:pt idx="269">
                  <c:v>10.9</c:v>
                </c:pt>
                <c:pt idx="270">
                  <c:v>10.8</c:v>
                </c:pt>
                <c:pt idx="271">
                  <c:v>10.7</c:v>
                </c:pt>
                <c:pt idx="272">
                  <c:v>10.7</c:v>
                </c:pt>
                <c:pt idx="273">
                  <c:v>10.7</c:v>
                </c:pt>
                <c:pt idx="274">
                  <c:v>11.1</c:v>
                </c:pt>
                <c:pt idx="275">
                  <c:v>11.2</c:v>
                </c:pt>
                <c:pt idx="276">
                  <c:v>11.3</c:v>
                </c:pt>
                <c:pt idx="277">
                  <c:v>11.2</c:v>
                </c:pt>
                <c:pt idx="278">
                  <c:v>11.2</c:v>
                </c:pt>
                <c:pt idx="279">
                  <c:v>11</c:v>
                </c:pt>
                <c:pt idx="280">
                  <c:v>10.6</c:v>
                </c:pt>
                <c:pt idx="281">
                  <c:v>10.7</c:v>
                </c:pt>
                <c:pt idx="282">
                  <c:v>10.7</c:v>
                </c:pt>
                <c:pt idx="283">
                  <c:v>10.5</c:v>
                </c:pt>
                <c:pt idx="284">
                  <c:v>10.4</c:v>
                </c:pt>
                <c:pt idx="285">
                  <c:v>10.3</c:v>
                </c:pt>
                <c:pt idx="286">
                  <c:v>10.7</c:v>
                </c:pt>
                <c:pt idx="287">
                  <c:v>11.1</c:v>
                </c:pt>
                <c:pt idx="288">
                  <c:v>10.9</c:v>
                </c:pt>
                <c:pt idx="289">
                  <c:v>2.6047121263825206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254-E14A-BD0E-1BD00FC13D22}"/>
            </c:ext>
          </c:extLst>
        </c:ser>
        <c:ser>
          <c:idx val="33"/>
          <c:order val="33"/>
          <c:tx>
            <c:strRef>
              <c:f>'Day View'!$AK$2</c:f>
              <c:strCache>
                <c:ptCount val="1"/>
                <c:pt idx="0">
                  <c:v>Sun wk5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View'!$AK$3:$AK$292</c:f>
              <c:numCache>
                <c:formatCode>General</c:formatCode>
                <c:ptCount val="290"/>
                <c:pt idx="1">
                  <c:v>11</c:v>
                </c:pt>
                <c:pt idx="2">
                  <c:v>11.2</c:v>
                </c:pt>
                <c:pt idx="3">
                  <c:v>11.3</c:v>
                </c:pt>
                <c:pt idx="4">
                  <c:v>11.4</c:v>
                </c:pt>
                <c:pt idx="5">
                  <c:v>11.4</c:v>
                </c:pt>
                <c:pt idx="6">
                  <c:v>11.6</c:v>
                </c:pt>
                <c:pt idx="7">
                  <c:v>11.8</c:v>
                </c:pt>
                <c:pt idx="8">
                  <c:v>11.9</c:v>
                </c:pt>
                <c:pt idx="9">
                  <c:v>12.1</c:v>
                </c:pt>
                <c:pt idx="10">
                  <c:v>12.2</c:v>
                </c:pt>
                <c:pt idx="11">
                  <c:v>12.7</c:v>
                </c:pt>
                <c:pt idx="12">
                  <c:v>12.8</c:v>
                </c:pt>
                <c:pt idx="13">
                  <c:v>12.9</c:v>
                </c:pt>
                <c:pt idx="14">
                  <c:v>12.9</c:v>
                </c:pt>
                <c:pt idx="15">
                  <c:v>12.9</c:v>
                </c:pt>
                <c:pt idx="16">
                  <c:v>12.9</c:v>
                </c:pt>
                <c:pt idx="17">
                  <c:v>13.1</c:v>
                </c:pt>
                <c:pt idx="18">
                  <c:v>13.1</c:v>
                </c:pt>
                <c:pt idx="19">
                  <c:v>12.9</c:v>
                </c:pt>
                <c:pt idx="20">
                  <c:v>12.8</c:v>
                </c:pt>
                <c:pt idx="21">
                  <c:v>12.3</c:v>
                </c:pt>
                <c:pt idx="22">
                  <c:v>12</c:v>
                </c:pt>
                <c:pt idx="23">
                  <c:v>11.9</c:v>
                </c:pt>
                <c:pt idx="24">
                  <c:v>11.8</c:v>
                </c:pt>
                <c:pt idx="25">
                  <c:v>12.2</c:v>
                </c:pt>
                <c:pt idx="26">
                  <c:v>12.7</c:v>
                </c:pt>
                <c:pt idx="27">
                  <c:v>12.8</c:v>
                </c:pt>
                <c:pt idx="28">
                  <c:v>12.9</c:v>
                </c:pt>
                <c:pt idx="29">
                  <c:v>12.9</c:v>
                </c:pt>
                <c:pt idx="30">
                  <c:v>12.9</c:v>
                </c:pt>
                <c:pt idx="31">
                  <c:v>12.9</c:v>
                </c:pt>
                <c:pt idx="32">
                  <c:v>12.9</c:v>
                </c:pt>
                <c:pt idx="33">
                  <c:v>13</c:v>
                </c:pt>
                <c:pt idx="34">
                  <c:v>13</c:v>
                </c:pt>
                <c:pt idx="35">
                  <c:v>13.1</c:v>
                </c:pt>
                <c:pt idx="36">
                  <c:v>13</c:v>
                </c:pt>
                <c:pt idx="37">
                  <c:v>12.9</c:v>
                </c:pt>
                <c:pt idx="38">
                  <c:v>12.7</c:v>
                </c:pt>
                <c:pt idx="39">
                  <c:v>12.4</c:v>
                </c:pt>
                <c:pt idx="40">
                  <c:v>12.4</c:v>
                </c:pt>
                <c:pt idx="41">
                  <c:v>12.4</c:v>
                </c:pt>
                <c:pt idx="42">
                  <c:v>12.3</c:v>
                </c:pt>
                <c:pt idx="43">
                  <c:v>12.3</c:v>
                </c:pt>
                <c:pt idx="44">
                  <c:v>12.3</c:v>
                </c:pt>
                <c:pt idx="45">
                  <c:v>12.2</c:v>
                </c:pt>
                <c:pt idx="46">
                  <c:v>12.1</c:v>
                </c:pt>
                <c:pt idx="47">
                  <c:v>11.6</c:v>
                </c:pt>
                <c:pt idx="48">
                  <c:v>11.1</c:v>
                </c:pt>
                <c:pt idx="49">
                  <c:v>11.2</c:v>
                </c:pt>
                <c:pt idx="50">
                  <c:v>11</c:v>
                </c:pt>
                <c:pt idx="51">
                  <c:v>10.7</c:v>
                </c:pt>
                <c:pt idx="52">
                  <c:v>10.5</c:v>
                </c:pt>
                <c:pt idx="53">
                  <c:v>10.4</c:v>
                </c:pt>
                <c:pt idx="54">
                  <c:v>10.3</c:v>
                </c:pt>
                <c:pt idx="55">
                  <c:v>10.1</c:v>
                </c:pt>
                <c:pt idx="56">
                  <c:v>10</c:v>
                </c:pt>
                <c:pt idx="57">
                  <c:v>9.9</c:v>
                </c:pt>
                <c:pt idx="58">
                  <c:v>9.8000000000000007</c:v>
                </c:pt>
                <c:pt idx="59">
                  <c:v>9.8000000000000007</c:v>
                </c:pt>
                <c:pt idx="60">
                  <c:v>9.8000000000000007</c:v>
                </c:pt>
                <c:pt idx="61">
                  <c:v>9.8000000000000007</c:v>
                </c:pt>
                <c:pt idx="62">
                  <c:v>9.8000000000000007</c:v>
                </c:pt>
                <c:pt idx="63">
                  <c:v>9.9</c:v>
                </c:pt>
                <c:pt idx="64">
                  <c:v>9.9</c:v>
                </c:pt>
                <c:pt idx="65">
                  <c:v>9.6999999999999993</c:v>
                </c:pt>
                <c:pt idx="66">
                  <c:v>9.3000000000000007</c:v>
                </c:pt>
                <c:pt idx="67">
                  <c:v>8.9</c:v>
                </c:pt>
                <c:pt idx="68">
                  <c:v>8.6</c:v>
                </c:pt>
                <c:pt idx="69">
                  <c:v>8.4</c:v>
                </c:pt>
                <c:pt idx="70">
                  <c:v>8.4</c:v>
                </c:pt>
                <c:pt idx="71">
                  <c:v>8.3000000000000007</c:v>
                </c:pt>
                <c:pt idx="72">
                  <c:v>8.1999999999999993</c:v>
                </c:pt>
                <c:pt idx="73">
                  <c:v>8.1</c:v>
                </c:pt>
                <c:pt idx="74">
                  <c:v>8.1</c:v>
                </c:pt>
                <c:pt idx="75">
                  <c:v>8.1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8.1</c:v>
                </c:pt>
                <c:pt idx="79">
                  <c:v>7.9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7.6</c:v>
                </c:pt>
                <c:pt idx="86">
                  <c:v>7.7</c:v>
                </c:pt>
                <c:pt idx="87">
                  <c:v>7.6</c:v>
                </c:pt>
                <c:pt idx="88">
                  <c:v>7.3</c:v>
                </c:pt>
                <c:pt idx="89">
                  <c:v>7.3</c:v>
                </c:pt>
                <c:pt idx="90">
                  <c:v>7.1</c:v>
                </c:pt>
                <c:pt idx="91">
                  <c:v>7</c:v>
                </c:pt>
                <c:pt idx="98">
                  <c:v>7.9</c:v>
                </c:pt>
                <c:pt idx="99">
                  <c:v>8</c:v>
                </c:pt>
                <c:pt idx="100">
                  <c:v>8.1</c:v>
                </c:pt>
                <c:pt idx="101">
                  <c:v>8.1999999999999993</c:v>
                </c:pt>
                <c:pt idx="102">
                  <c:v>8.6</c:v>
                </c:pt>
                <c:pt idx="103">
                  <c:v>8.6</c:v>
                </c:pt>
                <c:pt idx="104">
                  <c:v>8.6999999999999993</c:v>
                </c:pt>
                <c:pt idx="105">
                  <c:v>8.4</c:v>
                </c:pt>
                <c:pt idx="106">
                  <c:v>8.4</c:v>
                </c:pt>
                <c:pt idx="107">
                  <c:v>8.6999999999999993</c:v>
                </c:pt>
                <c:pt idx="108">
                  <c:v>9.1</c:v>
                </c:pt>
                <c:pt idx="109">
                  <c:v>9.1999999999999993</c:v>
                </c:pt>
                <c:pt idx="110">
                  <c:v>9.8000000000000007</c:v>
                </c:pt>
                <c:pt idx="111">
                  <c:v>10.199999999999999</c:v>
                </c:pt>
                <c:pt idx="112">
                  <c:v>10.6</c:v>
                </c:pt>
                <c:pt idx="113">
                  <c:v>11.3</c:v>
                </c:pt>
                <c:pt idx="114">
                  <c:v>11.8</c:v>
                </c:pt>
                <c:pt idx="115">
                  <c:v>12.2</c:v>
                </c:pt>
                <c:pt idx="116">
                  <c:v>12.3</c:v>
                </c:pt>
                <c:pt idx="117">
                  <c:v>12.3</c:v>
                </c:pt>
                <c:pt idx="118">
                  <c:v>12</c:v>
                </c:pt>
                <c:pt idx="119">
                  <c:v>11.7</c:v>
                </c:pt>
                <c:pt idx="120">
                  <c:v>11.3</c:v>
                </c:pt>
                <c:pt idx="121">
                  <c:v>10.9</c:v>
                </c:pt>
                <c:pt idx="122">
                  <c:v>10.6</c:v>
                </c:pt>
                <c:pt idx="123">
                  <c:v>10.1</c:v>
                </c:pt>
                <c:pt idx="124">
                  <c:v>9.6999999999999993</c:v>
                </c:pt>
                <c:pt idx="125">
                  <c:v>9.6</c:v>
                </c:pt>
                <c:pt idx="126">
                  <c:v>9.5</c:v>
                </c:pt>
                <c:pt idx="127">
                  <c:v>9.1</c:v>
                </c:pt>
                <c:pt idx="128">
                  <c:v>8.9</c:v>
                </c:pt>
                <c:pt idx="129">
                  <c:v>8.6999999999999993</c:v>
                </c:pt>
                <c:pt idx="130">
                  <c:v>8.3000000000000007</c:v>
                </c:pt>
                <c:pt idx="131">
                  <c:v>8.1</c:v>
                </c:pt>
                <c:pt idx="132">
                  <c:v>7.4</c:v>
                </c:pt>
                <c:pt idx="133">
                  <c:v>7.6</c:v>
                </c:pt>
                <c:pt idx="134">
                  <c:v>7.7</c:v>
                </c:pt>
                <c:pt idx="135">
                  <c:v>8.1999999999999993</c:v>
                </c:pt>
                <c:pt idx="136">
                  <c:v>8.4</c:v>
                </c:pt>
                <c:pt idx="137">
                  <c:v>8.6999999999999993</c:v>
                </c:pt>
                <c:pt idx="138">
                  <c:v>9.4</c:v>
                </c:pt>
                <c:pt idx="139">
                  <c:v>10.199999999999999</c:v>
                </c:pt>
                <c:pt idx="140">
                  <c:v>10.8</c:v>
                </c:pt>
                <c:pt idx="141">
                  <c:v>11.4</c:v>
                </c:pt>
                <c:pt idx="142">
                  <c:v>11.6</c:v>
                </c:pt>
                <c:pt idx="143">
                  <c:v>11.2</c:v>
                </c:pt>
                <c:pt idx="144">
                  <c:v>11.1</c:v>
                </c:pt>
                <c:pt idx="145">
                  <c:v>11.1</c:v>
                </c:pt>
                <c:pt idx="146">
                  <c:v>11.1</c:v>
                </c:pt>
                <c:pt idx="147">
                  <c:v>11.1</c:v>
                </c:pt>
                <c:pt idx="148">
                  <c:v>11.1</c:v>
                </c:pt>
                <c:pt idx="149">
                  <c:v>11.1</c:v>
                </c:pt>
                <c:pt idx="150">
                  <c:v>11.1</c:v>
                </c:pt>
                <c:pt idx="151">
                  <c:v>11</c:v>
                </c:pt>
                <c:pt idx="152">
                  <c:v>10.8</c:v>
                </c:pt>
                <c:pt idx="153">
                  <c:v>10.4</c:v>
                </c:pt>
                <c:pt idx="154">
                  <c:v>10.1</c:v>
                </c:pt>
                <c:pt idx="155">
                  <c:v>9.5</c:v>
                </c:pt>
                <c:pt idx="156">
                  <c:v>9.3000000000000007</c:v>
                </c:pt>
                <c:pt idx="157">
                  <c:v>9.1999999999999993</c:v>
                </c:pt>
                <c:pt idx="158">
                  <c:v>9</c:v>
                </c:pt>
                <c:pt idx="159">
                  <c:v>8.9</c:v>
                </c:pt>
                <c:pt idx="160">
                  <c:v>8.6999999999999993</c:v>
                </c:pt>
                <c:pt idx="161">
                  <c:v>8.6</c:v>
                </c:pt>
                <c:pt idx="162">
                  <c:v>8.5</c:v>
                </c:pt>
                <c:pt idx="163">
                  <c:v>8.4</c:v>
                </c:pt>
                <c:pt idx="164">
                  <c:v>8.1999999999999993</c:v>
                </c:pt>
                <c:pt idx="165">
                  <c:v>8.1999999999999993</c:v>
                </c:pt>
                <c:pt idx="166">
                  <c:v>8.1</c:v>
                </c:pt>
                <c:pt idx="167">
                  <c:v>7.9</c:v>
                </c:pt>
                <c:pt idx="168">
                  <c:v>7.6</c:v>
                </c:pt>
                <c:pt idx="169">
                  <c:v>7.6</c:v>
                </c:pt>
                <c:pt idx="170">
                  <c:v>7.6</c:v>
                </c:pt>
                <c:pt idx="171">
                  <c:v>7.6</c:v>
                </c:pt>
                <c:pt idx="172">
                  <c:v>7.4</c:v>
                </c:pt>
                <c:pt idx="173">
                  <c:v>7.7</c:v>
                </c:pt>
                <c:pt idx="174">
                  <c:v>7.7</c:v>
                </c:pt>
                <c:pt idx="175">
                  <c:v>7.5</c:v>
                </c:pt>
                <c:pt idx="176">
                  <c:v>7.1</c:v>
                </c:pt>
                <c:pt idx="177">
                  <c:v>7</c:v>
                </c:pt>
                <c:pt idx="178">
                  <c:v>6.9</c:v>
                </c:pt>
                <c:pt idx="179">
                  <c:v>6.8</c:v>
                </c:pt>
                <c:pt idx="180">
                  <c:v>6.5</c:v>
                </c:pt>
                <c:pt idx="181">
                  <c:v>6.3</c:v>
                </c:pt>
                <c:pt idx="182">
                  <c:v>6.1</c:v>
                </c:pt>
                <c:pt idx="183">
                  <c:v>6.2</c:v>
                </c:pt>
                <c:pt idx="184">
                  <c:v>6.2</c:v>
                </c:pt>
                <c:pt idx="185">
                  <c:v>6.3</c:v>
                </c:pt>
                <c:pt idx="186">
                  <c:v>6.4</c:v>
                </c:pt>
                <c:pt idx="187">
                  <c:v>6.4</c:v>
                </c:pt>
                <c:pt idx="188">
                  <c:v>6.6</c:v>
                </c:pt>
                <c:pt idx="189">
                  <c:v>6.6</c:v>
                </c:pt>
                <c:pt idx="190">
                  <c:v>6.8</c:v>
                </c:pt>
                <c:pt idx="191">
                  <c:v>6.8</c:v>
                </c:pt>
                <c:pt idx="192">
                  <c:v>7</c:v>
                </c:pt>
                <c:pt idx="193">
                  <c:v>7.2</c:v>
                </c:pt>
                <c:pt idx="194">
                  <c:v>7.2</c:v>
                </c:pt>
                <c:pt idx="195">
                  <c:v>7.1</c:v>
                </c:pt>
                <c:pt idx="196">
                  <c:v>6.9</c:v>
                </c:pt>
                <c:pt idx="197">
                  <c:v>6.9</c:v>
                </c:pt>
                <c:pt idx="198">
                  <c:v>6.9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7.2</c:v>
                </c:pt>
                <c:pt idx="203">
                  <c:v>7.3</c:v>
                </c:pt>
                <c:pt idx="204">
                  <c:v>7.4</c:v>
                </c:pt>
                <c:pt idx="205">
                  <c:v>7.3</c:v>
                </c:pt>
                <c:pt idx="206">
                  <c:v>7.2</c:v>
                </c:pt>
                <c:pt idx="207">
                  <c:v>7.1</c:v>
                </c:pt>
                <c:pt idx="208">
                  <c:v>7.3</c:v>
                </c:pt>
                <c:pt idx="209">
                  <c:v>7</c:v>
                </c:pt>
                <c:pt idx="210">
                  <c:v>7.1</c:v>
                </c:pt>
                <c:pt idx="211">
                  <c:v>7.1</c:v>
                </c:pt>
                <c:pt idx="212">
                  <c:v>6.9</c:v>
                </c:pt>
                <c:pt idx="213">
                  <c:v>7</c:v>
                </c:pt>
                <c:pt idx="214">
                  <c:v>7.1</c:v>
                </c:pt>
                <c:pt idx="215">
                  <c:v>7.1</c:v>
                </c:pt>
                <c:pt idx="216">
                  <c:v>7.2</c:v>
                </c:pt>
                <c:pt idx="217">
                  <c:v>7.2</c:v>
                </c:pt>
                <c:pt idx="218">
                  <c:v>7.2</c:v>
                </c:pt>
                <c:pt idx="219">
                  <c:v>7.1</c:v>
                </c:pt>
                <c:pt idx="220">
                  <c:v>6.9</c:v>
                </c:pt>
                <c:pt idx="221">
                  <c:v>6.8</c:v>
                </c:pt>
                <c:pt idx="222">
                  <c:v>7.1</c:v>
                </c:pt>
                <c:pt idx="223">
                  <c:v>7.4</c:v>
                </c:pt>
                <c:pt idx="224">
                  <c:v>7.4</c:v>
                </c:pt>
                <c:pt idx="225">
                  <c:v>7.5</c:v>
                </c:pt>
                <c:pt idx="226">
                  <c:v>7.6</c:v>
                </c:pt>
                <c:pt idx="227">
                  <c:v>7.6</c:v>
                </c:pt>
                <c:pt idx="228">
                  <c:v>7.8</c:v>
                </c:pt>
                <c:pt idx="229">
                  <c:v>8.3000000000000007</c:v>
                </c:pt>
                <c:pt idx="230">
                  <c:v>9.1999999999999993</c:v>
                </c:pt>
                <c:pt idx="231">
                  <c:v>10</c:v>
                </c:pt>
                <c:pt idx="232">
                  <c:v>10.8</c:v>
                </c:pt>
                <c:pt idx="233">
                  <c:v>11.4</c:v>
                </c:pt>
                <c:pt idx="234">
                  <c:v>11.9</c:v>
                </c:pt>
                <c:pt idx="235">
                  <c:v>12.4</c:v>
                </c:pt>
                <c:pt idx="236">
                  <c:v>12.8</c:v>
                </c:pt>
                <c:pt idx="237">
                  <c:v>13.2</c:v>
                </c:pt>
                <c:pt idx="238">
                  <c:v>13.2</c:v>
                </c:pt>
                <c:pt idx="239">
                  <c:v>13.4</c:v>
                </c:pt>
                <c:pt idx="240">
                  <c:v>13.6</c:v>
                </c:pt>
                <c:pt idx="241">
                  <c:v>13.6</c:v>
                </c:pt>
                <c:pt idx="242">
                  <c:v>13.7</c:v>
                </c:pt>
                <c:pt idx="243">
                  <c:v>13.9</c:v>
                </c:pt>
                <c:pt idx="244">
                  <c:v>14.1</c:v>
                </c:pt>
                <c:pt idx="245">
                  <c:v>14.4</c:v>
                </c:pt>
                <c:pt idx="246">
                  <c:v>14.8</c:v>
                </c:pt>
                <c:pt idx="247">
                  <c:v>15.1</c:v>
                </c:pt>
                <c:pt idx="248">
                  <c:v>15.4</c:v>
                </c:pt>
                <c:pt idx="249">
                  <c:v>15.7</c:v>
                </c:pt>
                <c:pt idx="250">
                  <c:v>15.9</c:v>
                </c:pt>
                <c:pt idx="251">
                  <c:v>16</c:v>
                </c:pt>
                <c:pt idx="252">
                  <c:v>16.2</c:v>
                </c:pt>
                <c:pt idx="253">
                  <c:v>16.5</c:v>
                </c:pt>
                <c:pt idx="254">
                  <c:v>16.600000000000001</c:v>
                </c:pt>
                <c:pt idx="255">
                  <c:v>16.600000000000001</c:v>
                </c:pt>
                <c:pt idx="256">
                  <c:v>16.3</c:v>
                </c:pt>
                <c:pt idx="257">
                  <c:v>15.9</c:v>
                </c:pt>
                <c:pt idx="258">
                  <c:v>15.8</c:v>
                </c:pt>
                <c:pt idx="259">
                  <c:v>15.8</c:v>
                </c:pt>
                <c:pt idx="260">
                  <c:v>15.7</c:v>
                </c:pt>
                <c:pt idx="261">
                  <c:v>15.7</c:v>
                </c:pt>
                <c:pt idx="262">
                  <c:v>16</c:v>
                </c:pt>
                <c:pt idx="263">
                  <c:v>16.2</c:v>
                </c:pt>
                <c:pt idx="264">
                  <c:v>16.399999999999999</c:v>
                </c:pt>
                <c:pt idx="265">
                  <c:v>16.5</c:v>
                </c:pt>
                <c:pt idx="266">
                  <c:v>16.5</c:v>
                </c:pt>
                <c:pt idx="267">
                  <c:v>16.399999999999999</c:v>
                </c:pt>
                <c:pt idx="268">
                  <c:v>15.9</c:v>
                </c:pt>
                <c:pt idx="269">
                  <c:v>15.6</c:v>
                </c:pt>
                <c:pt idx="270">
                  <c:v>15.2</c:v>
                </c:pt>
                <c:pt idx="271">
                  <c:v>15.1</c:v>
                </c:pt>
                <c:pt idx="272">
                  <c:v>15.3</c:v>
                </c:pt>
                <c:pt idx="273">
                  <c:v>15.5</c:v>
                </c:pt>
                <c:pt idx="274">
                  <c:v>15.5</c:v>
                </c:pt>
                <c:pt idx="275">
                  <c:v>15.4</c:v>
                </c:pt>
                <c:pt idx="276">
                  <c:v>15.3</c:v>
                </c:pt>
                <c:pt idx="277">
                  <c:v>15.2</c:v>
                </c:pt>
                <c:pt idx="278">
                  <c:v>15</c:v>
                </c:pt>
                <c:pt idx="279">
                  <c:v>14.8</c:v>
                </c:pt>
                <c:pt idx="280">
                  <c:v>14.4</c:v>
                </c:pt>
                <c:pt idx="281">
                  <c:v>13.3</c:v>
                </c:pt>
                <c:pt idx="282">
                  <c:v>13</c:v>
                </c:pt>
                <c:pt idx="283">
                  <c:v>12.6</c:v>
                </c:pt>
                <c:pt idx="284">
                  <c:v>12.2</c:v>
                </c:pt>
                <c:pt idx="285">
                  <c:v>11.8</c:v>
                </c:pt>
                <c:pt idx="286">
                  <c:v>11.6</c:v>
                </c:pt>
                <c:pt idx="287">
                  <c:v>11.4</c:v>
                </c:pt>
                <c:pt idx="288">
                  <c:v>11</c:v>
                </c:pt>
                <c:pt idx="289">
                  <c:v>4.3134902034421696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254-E14A-BD0E-1BD00FC13D22}"/>
            </c:ext>
          </c:extLst>
        </c:ser>
        <c:ser>
          <c:idx val="34"/>
          <c:order val="34"/>
          <c:tx>
            <c:strRef>
              <c:f>'Day View'!$AL$2</c:f>
              <c:strCache>
                <c:ptCount val="1"/>
                <c:pt idx="0">
                  <c:v>Mon wk6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View'!$AL$3:$AL$292</c:f>
              <c:numCache>
                <c:formatCode>General</c:formatCode>
                <c:ptCount val="290"/>
                <c:pt idx="13">
                  <c:v>3.8</c:v>
                </c:pt>
                <c:pt idx="14">
                  <c:v>3.8</c:v>
                </c:pt>
                <c:pt idx="15">
                  <c:v>4.2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4.2</c:v>
                </c:pt>
                <c:pt idx="20">
                  <c:v>4.7</c:v>
                </c:pt>
                <c:pt idx="21">
                  <c:v>5.6</c:v>
                </c:pt>
                <c:pt idx="22">
                  <c:v>6.1</c:v>
                </c:pt>
                <c:pt idx="23">
                  <c:v>6.2</c:v>
                </c:pt>
                <c:pt idx="24">
                  <c:v>6.1</c:v>
                </c:pt>
                <c:pt idx="25">
                  <c:v>5.9</c:v>
                </c:pt>
                <c:pt idx="26">
                  <c:v>5.7</c:v>
                </c:pt>
                <c:pt idx="27">
                  <c:v>5.4</c:v>
                </c:pt>
                <c:pt idx="28">
                  <c:v>5.5</c:v>
                </c:pt>
                <c:pt idx="29">
                  <c:v>5.9</c:v>
                </c:pt>
                <c:pt idx="30">
                  <c:v>6.1</c:v>
                </c:pt>
                <c:pt idx="31">
                  <c:v>6.2</c:v>
                </c:pt>
                <c:pt idx="32">
                  <c:v>6.2</c:v>
                </c:pt>
                <c:pt idx="33">
                  <c:v>6.2</c:v>
                </c:pt>
                <c:pt idx="34">
                  <c:v>6.1</c:v>
                </c:pt>
                <c:pt idx="35">
                  <c:v>6.1</c:v>
                </c:pt>
                <c:pt idx="36">
                  <c:v>5.9</c:v>
                </c:pt>
                <c:pt idx="37">
                  <c:v>5.9</c:v>
                </c:pt>
                <c:pt idx="38">
                  <c:v>5.7</c:v>
                </c:pt>
                <c:pt idx="39">
                  <c:v>6.3</c:v>
                </c:pt>
                <c:pt idx="40">
                  <c:v>7</c:v>
                </c:pt>
                <c:pt idx="41">
                  <c:v>7.3</c:v>
                </c:pt>
                <c:pt idx="42">
                  <c:v>7.4</c:v>
                </c:pt>
                <c:pt idx="43">
                  <c:v>7.4</c:v>
                </c:pt>
                <c:pt idx="44">
                  <c:v>7.3</c:v>
                </c:pt>
                <c:pt idx="45">
                  <c:v>7.2</c:v>
                </c:pt>
                <c:pt idx="46">
                  <c:v>7.1</c:v>
                </c:pt>
                <c:pt idx="47">
                  <c:v>7.1</c:v>
                </c:pt>
                <c:pt idx="48">
                  <c:v>7</c:v>
                </c:pt>
                <c:pt idx="49">
                  <c:v>7.2</c:v>
                </c:pt>
                <c:pt idx="50">
                  <c:v>6.9</c:v>
                </c:pt>
                <c:pt idx="51">
                  <c:v>6.8</c:v>
                </c:pt>
                <c:pt idx="52">
                  <c:v>7.2</c:v>
                </c:pt>
                <c:pt idx="53">
                  <c:v>7.2</c:v>
                </c:pt>
                <c:pt idx="54">
                  <c:v>6.8</c:v>
                </c:pt>
                <c:pt idx="55">
                  <c:v>6.6</c:v>
                </c:pt>
                <c:pt idx="56">
                  <c:v>6.4</c:v>
                </c:pt>
                <c:pt idx="57">
                  <c:v>6.3</c:v>
                </c:pt>
                <c:pt idx="58">
                  <c:v>6.2</c:v>
                </c:pt>
                <c:pt idx="59">
                  <c:v>6.1</c:v>
                </c:pt>
                <c:pt idx="60">
                  <c:v>6.1</c:v>
                </c:pt>
                <c:pt idx="61">
                  <c:v>6.1</c:v>
                </c:pt>
                <c:pt idx="62">
                  <c:v>6.2</c:v>
                </c:pt>
                <c:pt idx="63">
                  <c:v>6.4</c:v>
                </c:pt>
                <c:pt idx="64">
                  <c:v>6.6</c:v>
                </c:pt>
                <c:pt idx="65">
                  <c:v>6.3</c:v>
                </c:pt>
                <c:pt idx="66">
                  <c:v>6.3</c:v>
                </c:pt>
                <c:pt idx="67">
                  <c:v>6.3</c:v>
                </c:pt>
                <c:pt idx="68">
                  <c:v>6.8</c:v>
                </c:pt>
                <c:pt idx="69">
                  <c:v>7</c:v>
                </c:pt>
                <c:pt idx="70">
                  <c:v>6.9</c:v>
                </c:pt>
                <c:pt idx="71">
                  <c:v>6.7</c:v>
                </c:pt>
                <c:pt idx="72">
                  <c:v>6.3</c:v>
                </c:pt>
                <c:pt idx="73">
                  <c:v>6.2</c:v>
                </c:pt>
                <c:pt idx="74">
                  <c:v>6.5</c:v>
                </c:pt>
                <c:pt idx="75">
                  <c:v>6.9</c:v>
                </c:pt>
                <c:pt idx="76">
                  <c:v>7.2</c:v>
                </c:pt>
                <c:pt idx="77">
                  <c:v>7.3</c:v>
                </c:pt>
                <c:pt idx="78">
                  <c:v>7.3</c:v>
                </c:pt>
                <c:pt idx="79">
                  <c:v>7.4</c:v>
                </c:pt>
                <c:pt idx="80">
                  <c:v>7.5</c:v>
                </c:pt>
                <c:pt idx="81">
                  <c:v>7.5</c:v>
                </c:pt>
                <c:pt idx="82">
                  <c:v>7.4</c:v>
                </c:pt>
                <c:pt idx="83">
                  <c:v>7.4</c:v>
                </c:pt>
                <c:pt idx="84">
                  <c:v>7.6</c:v>
                </c:pt>
                <c:pt idx="85">
                  <c:v>7.6</c:v>
                </c:pt>
                <c:pt idx="86">
                  <c:v>7.7</c:v>
                </c:pt>
                <c:pt idx="87">
                  <c:v>7.7</c:v>
                </c:pt>
                <c:pt idx="88">
                  <c:v>7.7</c:v>
                </c:pt>
                <c:pt idx="89">
                  <c:v>7.8</c:v>
                </c:pt>
                <c:pt idx="90">
                  <c:v>8</c:v>
                </c:pt>
                <c:pt idx="91">
                  <c:v>8.1</c:v>
                </c:pt>
                <c:pt idx="92">
                  <c:v>8</c:v>
                </c:pt>
                <c:pt idx="93">
                  <c:v>7.8</c:v>
                </c:pt>
                <c:pt idx="94">
                  <c:v>7.9</c:v>
                </c:pt>
                <c:pt idx="95">
                  <c:v>8.3000000000000007</c:v>
                </c:pt>
                <c:pt idx="96">
                  <c:v>8.8000000000000007</c:v>
                </c:pt>
                <c:pt idx="97">
                  <c:v>9.1999999999999993</c:v>
                </c:pt>
                <c:pt idx="98">
                  <c:v>9.4</c:v>
                </c:pt>
                <c:pt idx="99">
                  <c:v>9.4</c:v>
                </c:pt>
                <c:pt idx="100">
                  <c:v>9.6999999999999993</c:v>
                </c:pt>
                <c:pt idx="101">
                  <c:v>9.6</c:v>
                </c:pt>
                <c:pt idx="102">
                  <c:v>9.5</c:v>
                </c:pt>
                <c:pt idx="103">
                  <c:v>9.4</c:v>
                </c:pt>
                <c:pt idx="104">
                  <c:v>9.3000000000000007</c:v>
                </c:pt>
                <c:pt idx="105">
                  <c:v>9.3000000000000007</c:v>
                </c:pt>
                <c:pt idx="106">
                  <c:v>9.6</c:v>
                </c:pt>
                <c:pt idx="107">
                  <c:v>10.1</c:v>
                </c:pt>
                <c:pt idx="108">
                  <c:v>10.7</c:v>
                </c:pt>
                <c:pt idx="109">
                  <c:v>11.1</c:v>
                </c:pt>
                <c:pt idx="110">
                  <c:v>11.5</c:v>
                </c:pt>
                <c:pt idx="111">
                  <c:v>11.9</c:v>
                </c:pt>
                <c:pt idx="112">
                  <c:v>12.1</c:v>
                </c:pt>
                <c:pt idx="113">
                  <c:v>12.3</c:v>
                </c:pt>
                <c:pt idx="114">
                  <c:v>12.4</c:v>
                </c:pt>
                <c:pt idx="115">
                  <c:v>12.5</c:v>
                </c:pt>
                <c:pt idx="116">
                  <c:v>12.5</c:v>
                </c:pt>
                <c:pt idx="117">
                  <c:v>12.4</c:v>
                </c:pt>
                <c:pt idx="118">
                  <c:v>12.3</c:v>
                </c:pt>
                <c:pt idx="119">
                  <c:v>12.1</c:v>
                </c:pt>
                <c:pt idx="120">
                  <c:v>11.7</c:v>
                </c:pt>
                <c:pt idx="121">
                  <c:v>11.4</c:v>
                </c:pt>
                <c:pt idx="122">
                  <c:v>11.2</c:v>
                </c:pt>
                <c:pt idx="123">
                  <c:v>10.8</c:v>
                </c:pt>
                <c:pt idx="124">
                  <c:v>10.6</c:v>
                </c:pt>
                <c:pt idx="125">
                  <c:v>10.7</c:v>
                </c:pt>
                <c:pt idx="126">
                  <c:v>10.8</c:v>
                </c:pt>
                <c:pt idx="127">
                  <c:v>11</c:v>
                </c:pt>
                <c:pt idx="128">
                  <c:v>11.2</c:v>
                </c:pt>
                <c:pt idx="129">
                  <c:v>11.3</c:v>
                </c:pt>
                <c:pt idx="130">
                  <c:v>11.4</c:v>
                </c:pt>
                <c:pt idx="131">
                  <c:v>11.3</c:v>
                </c:pt>
                <c:pt idx="132">
                  <c:v>11.4</c:v>
                </c:pt>
                <c:pt idx="133">
                  <c:v>11.4</c:v>
                </c:pt>
                <c:pt idx="134">
                  <c:v>11.3</c:v>
                </c:pt>
                <c:pt idx="135">
                  <c:v>11.1</c:v>
                </c:pt>
                <c:pt idx="136">
                  <c:v>11.2</c:v>
                </c:pt>
                <c:pt idx="137">
                  <c:v>11.1</c:v>
                </c:pt>
                <c:pt idx="138">
                  <c:v>11</c:v>
                </c:pt>
                <c:pt idx="139">
                  <c:v>10.4</c:v>
                </c:pt>
                <c:pt idx="140">
                  <c:v>9.9</c:v>
                </c:pt>
                <c:pt idx="141">
                  <c:v>9.5</c:v>
                </c:pt>
                <c:pt idx="142">
                  <c:v>9.1999999999999993</c:v>
                </c:pt>
                <c:pt idx="143">
                  <c:v>9</c:v>
                </c:pt>
                <c:pt idx="144">
                  <c:v>9</c:v>
                </c:pt>
                <c:pt idx="145">
                  <c:v>8.8000000000000007</c:v>
                </c:pt>
                <c:pt idx="146">
                  <c:v>8.6</c:v>
                </c:pt>
                <c:pt idx="147">
                  <c:v>8.3000000000000007</c:v>
                </c:pt>
                <c:pt idx="148">
                  <c:v>8.1</c:v>
                </c:pt>
                <c:pt idx="149">
                  <c:v>7.9</c:v>
                </c:pt>
                <c:pt idx="150">
                  <c:v>8.1999999999999993</c:v>
                </c:pt>
                <c:pt idx="151">
                  <c:v>8.4</c:v>
                </c:pt>
                <c:pt idx="152">
                  <c:v>8.4</c:v>
                </c:pt>
                <c:pt idx="153">
                  <c:v>8.4</c:v>
                </c:pt>
                <c:pt idx="154">
                  <c:v>8.4</c:v>
                </c:pt>
                <c:pt idx="155">
                  <c:v>8.1999999999999993</c:v>
                </c:pt>
                <c:pt idx="156">
                  <c:v>8.1</c:v>
                </c:pt>
                <c:pt idx="157">
                  <c:v>8.1</c:v>
                </c:pt>
                <c:pt idx="158">
                  <c:v>8.4</c:v>
                </c:pt>
                <c:pt idx="159">
                  <c:v>8.4</c:v>
                </c:pt>
                <c:pt idx="160">
                  <c:v>8.6</c:v>
                </c:pt>
                <c:pt idx="161">
                  <c:v>8.6</c:v>
                </c:pt>
                <c:pt idx="162">
                  <c:v>8.6999999999999993</c:v>
                </c:pt>
                <c:pt idx="163">
                  <c:v>9.1</c:v>
                </c:pt>
                <c:pt idx="164">
                  <c:v>9.4</c:v>
                </c:pt>
                <c:pt idx="165">
                  <c:v>9.4</c:v>
                </c:pt>
                <c:pt idx="166">
                  <c:v>9.4</c:v>
                </c:pt>
                <c:pt idx="167">
                  <c:v>9.1999999999999993</c:v>
                </c:pt>
                <c:pt idx="168">
                  <c:v>9.1</c:v>
                </c:pt>
                <c:pt idx="169">
                  <c:v>8.9</c:v>
                </c:pt>
                <c:pt idx="170">
                  <c:v>8.6999999999999993</c:v>
                </c:pt>
                <c:pt idx="171">
                  <c:v>8.4</c:v>
                </c:pt>
                <c:pt idx="172">
                  <c:v>8.5</c:v>
                </c:pt>
                <c:pt idx="173">
                  <c:v>8.4</c:v>
                </c:pt>
                <c:pt idx="174">
                  <c:v>8.3000000000000007</c:v>
                </c:pt>
                <c:pt idx="175">
                  <c:v>8.8000000000000007</c:v>
                </c:pt>
                <c:pt idx="176">
                  <c:v>9.1999999999999993</c:v>
                </c:pt>
                <c:pt idx="177">
                  <c:v>9.4</c:v>
                </c:pt>
                <c:pt idx="178">
                  <c:v>9.6</c:v>
                </c:pt>
                <c:pt idx="179">
                  <c:v>9.6999999999999993</c:v>
                </c:pt>
                <c:pt idx="180">
                  <c:v>10</c:v>
                </c:pt>
                <c:pt idx="181">
                  <c:v>10.3</c:v>
                </c:pt>
                <c:pt idx="182">
                  <c:v>10.4</c:v>
                </c:pt>
                <c:pt idx="183">
                  <c:v>10.6</c:v>
                </c:pt>
                <c:pt idx="184">
                  <c:v>10.8</c:v>
                </c:pt>
                <c:pt idx="185">
                  <c:v>10.8</c:v>
                </c:pt>
                <c:pt idx="186">
                  <c:v>11</c:v>
                </c:pt>
                <c:pt idx="187">
                  <c:v>11</c:v>
                </c:pt>
                <c:pt idx="188">
                  <c:v>10.5</c:v>
                </c:pt>
                <c:pt idx="189">
                  <c:v>10.1</c:v>
                </c:pt>
                <c:pt idx="190">
                  <c:v>10.199999999999999</c:v>
                </c:pt>
                <c:pt idx="191">
                  <c:v>10.5</c:v>
                </c:pt>
                <c:pt idx="192">
                  <c:v>10.5</c:v>
                </c:pt>
                <c:pt idx="193">
                  <c:v>10.4</c:v>
                </c:pt>
                <c:pt idx="194">
                  <c:v>10.6</c:v>
                </c:pt>
                <c:pt idx="195">
                  <c:v>10.5</c:v>
                </c:pt>
                <c:pt idx="196">
                  <c:v>10.4</c:v>
                </c:pt>
                <c:pt idx="197">
                  <c:v>10.3</c:v>
                </c:pt>
                <c:pt idx="198">
                  <c:v>10.199999999999999</c:v>
                </c:pt>
                <c:pt idx="199">
                  <c:v>10.1</c:v>
                </c:pt>
                <c:pt idx="200">
                  <c:v>9.9</c:v>
                </c:pt>
                <c:pt idx="201">
                  <c:v>9.6</c:v>
                </c:pt>
                <c:pt idx="202">
                  <c:v>9.3000000000000007</c:v>
                </c:pt>
                <c:pt idx="203">
                  <c:v>9.1</c:v>
                </c:pt>
                <c:pt idx="204">
                  <c:v>8.8000000000000007</c:v>
                </c:pt>
                <c:pt idx="205">
                  <c:v>8.6</c:v>
                </c:pt>
                <c:pt idx="206">
                  <c:v>8.4</c:v>
                </c:pt>
                <c:pt idx="207">
                  <c:v>8.1999999999999993</c:v>
                </c:pt>
                <c:pt idx="208">
                  <c:v>7.9</c:v>
                </c:pt>
                <c:pt idx="209">
                  <c:v>7.7</c:v>
                </c:pt>
                <c:pt idx="210">
                  <c:v>7.1</c:v>
                </c:pt>
                <c:pt idx="211">
                  <c:v>7.1</c:v>
                </c:pt>
                <c:pt idx="212">
                  <c:v>7.1</c:v>
                </c:pt>
                <c:pt idx="213">
                  <c:v>7.2</c:v>
                </c:pt>
                <c:pt idx="214">
                  <c:v>7.3</c:v>
                </c:pt>
                <c:pt idx="215">
                  <c:v>7.6</c:v>
                </c:pt>
                <c:pt idx="216">
                  <c:v>7.8</c:v>
                </c:pt>
                <c:pt idx="217">
                  <c:v>8.1</c:v>
                </c:pt>
                <c:pt idx="218">
                  <c:v>8.1999999999999993</c:v>
                </c:pt>
                <c:pt idx="219">
                  <c:v>8.3000000000000007</c:v>
                </c:pt>
                <c:pt idx="220">
                  <c:v>8.4</c:v>
                </c:pt>
                <c:pt idx="221">
                  <c:v>8.4</c:v>
                </c:pt>
                <c:pt idx="222">
                  <c:v>8.1999999999999993</c:v>
                </c:pt>
                <c:pt idx="223">
                  <c:v>8.1</c:v>
                </c:pt>
                <c:pt idx="224">
                  <c:v>7.9</c:v>
                </c:pt>
                <c:pt idx="225">
                  <c:v>7.7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7.9</c:v>
                </c:pt>
                <c:pt idx="230">
                  <c:v>8</c:v>
                </c:pt>
                <c:pt idx="231">
                  <c:v>7.9</c:v>
                </c:pt>
                <c:pt idx="232">
                  <c:v>7.8</c:v>
                </c:pt>
                <c:pt idx="233">
                  <c:v>7.9</c:v>
                </c:pt>
                <c:pt idx="234">
                  <c:v>8.1</c:v>
                </c:pt>
                <c:pt idx="235">
                  <c:v>8.3000000000000007</c:v>
                </c:pt>
                <c:pt idx="236">
                  <c:v>8.4</c:v>
                </c:pt>
                <c:pt idx="237">
                  <c:v>8.4</c:v>
                </c:pt>
                <c:pt idx="238">
                  <c:v>8.4</c:v>
                </c:pt>
                <c:pt idx="239">
                  <c:v>8.4</c:v>
                </c:pt>
                <c:pt idx="240">
                  <c:v>8.5</c:v>
                </c:pt>
                <c:pt idx="241">
                  <c:v>8.5</c:v>
                </c:pt>
                <c:pt idx="242">
                  <c:v>8.5</c:v>
                </c:pt>
                <c:pt idx="243">
                  <c:v>8.4</c:v>
                </c:pt>
                <c:pt idx="244">
                  <c:v>8.4</c:v>
                </c:pt>
                <c:pt idx="245">
                  <c:v>8.4</c:v>
                </c:pt>
                <c:pt idx="246">
                  <c:v>8.4</c:v>
                </c:pt>
                <c:pt idx="247">
                  <c:v>8.6999999999999993</c:v>
                </c:pt>
                <c:pt idx="248">
                  <c:v>8.6999999999999993</c:v>
                </c:pt>
                <c:pt idx="249">
                  <c:v>8.6999999999999993</c:v>
                </c:pt>
                <c:pt idx="250">
                  <c:v>8.6999999999999993</c:v>
                </c:pt>
                <c:pt idx="251">
                  <c:v>8.6999999999999993</c:v>
                </c:pt>
                <c:pt idx="252">
                  <c:v>8.6999999999999993</c:v>
                </c:pt>
                <c:pt idx="253">
                  <c:v>8.8000000000000007</c:v>
                </c:pt>
                <c:pt idx="254">
                  <c:v>9</c:v>
                </c:pt>
                <c:pt idx="255">
                  <c:v>9.1</c:v>
                </c:pt>
                <c:pt idx="256">
                  <c:v>8.9</c:v>
                </c:pt>
                <c:pt idx="257">
                  <c:v>8.6</c:v>
                </c:pt>
                <c:pt idx="258">
                  <c:v>8.3000000000000007</c:v>
                </c:pt>
                <c:pt idx="259">
                  <c:v>8.1</c:v>
                </c:pt>
                <c:pt idx="260">
                  <c:v>7.9</c:v>
                </c:pt>
                <c:pt idx="261">
                  <c:v>7.8</c:v>
                </c:pt>
                <c:pt idx="262">
                  <c:v>7.7</c:v>
                </c:pt>
                <c:pt idx="263">
                  <c:v>7.6</c:v>
                </c:pt>
                <c:pt idx="264">
                  <c:v>7.4</c:v>
                </c:pt>
                <c:pt idx="265">
                  <c:v>7.4</c:v>
                </c:pt>
                <c:pt idx="266">
                  <c:v>7.2</c:v>
                </c:pt>
                <c:pt idx="267">
                  <c:v>7.1</c:v>
                </c:pt>
                <c:pt idx="268">
                  <c:v>7.2</c:v>
                </c:pt>
                <c:pt idx="269">
                  <c:v>7.2</c:v>
                </c:pt>
                <c:pt idx="270">
                  <c:v>7.2</c:v>
                </c:pt>
                <c:pt idx="271">
                  <c:v>7.2</c:v>
                </c:pt>
                <c:pt idx="272">
                  <c:v>7.2</c:v>
                </c:pt>
                <c:pt idx="273">
                  <c:v>7.2</c:v>
                </c:pt>
                <c:pt idx="274">
                  <c:v>7</c:v>
                </c:pt>
                <c:pt idx="275">
                  <c:v>6.9</c:v>
                </c:pt>
                <c:pt idx="276">
                  <c:v>6.9</c:v>
                </c:pt>
                <c:pt idx="277">
                  <c:v>7.1</c:v>
                </c:pt>
                <c:pt idx="278">
                  <c:v>7.3</c:v>
                </c:pt>
                <c:pt idx="279">
                  <c:v>7.4</c:v>
                </c:pt>
                <c:pt idx="280">
                  <c:v>7.3</c:v>
                </c:pt>
                <c:pt idx="281">
                  <c:v>7.4</c:v>
                </c:pt>
                <c:pt idx="282">
                  <c:v>7.6</c:v>
                </c:pt>
                <c:pt idx="283">
                  <c:v>7.7</c:v>
                </c:pt>
                <c:pt idx="284">
                  <c:v>7.7</c:v>
                </c:pt>
                <c:pt idx="285">
                  <c:v>7.8</c:v>
                </c:pt>
                <c:pt idx="286">
                  <c:v>7.8</c:v>
                </c:pt>
                <c:pt idx="287">
                  <c:v>7.9</c:v>
                </c:pt>
                <c:pt idx="288">
                  <c:v>8</c:v>
                </c:pt>
                <c:pt idx="289">
                  <c:v>3.8968730329285406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254-E14A-BD0E-1BD00FC13D22}"/>
            </c:ext>
          </c:extLst>
        </c:ser>
        <c:ser>
          <c:idx val="35"/>
          <c:order val="35"/>
          <c:tx>
            <c:strRef>
              <c:f>'Day View'!$AM$2</c:f>
              <c:strCache>
                <c:ptCount val="1"/>
                <c:pt idx="0">
                  <c:v>Tues wk6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View'!$AM$3:$AM$292</c:f>
              <c:numCache>
                <c:formatCode>General</c:formatCode>
                <c:ptCount val="290"/>
                <c:pt idx="1">
                  <c:v>9.4</c:v>
                </c:pt>
                <c:pt idx="2">
                  <c:v>9.5</c:v>
                </c:pt>
                <c:pt idx="3">
                  <c:v>9.5</c:v>
                </c:pt>
                <c:pt idx="4">
                  <c:v>9.5</c:v>
                </c:pt>
                <c:pt idx="5">
                  <c:v>9.6</c:v>
                </c:pt>
                <c:pt idx="6">
                  <c:v>9.6</c:v>
                </c:pt>
                <c:pt idx="7">
                  <c:v>9.6999999999999993</c:v>
                </c:pt>
                <c:pt idx="8">
                  <c:v>9.8000000000000007</c:v>
                </c:pt>
                <c:pt idx="9">
                  <c:v>10.1</c:v>
                </c:pt>
                <c:pt idx="10">
                  <c:v>10.199999999999999</c:v>
                </c:pt>
                <c:pt idx="11">
                  <c:v>10.199999999999999</c:v>
                </c:pt>
                <c:pt idx="12">
                  <c:v>10.3</c:v>
                </c:pt>
                <c:pt idx="13">
                  <c:v>10.3</c:v>
                </c:pt>
                <c:pt idx="14">
                  <c:v>10.3</c:v>
                </c:pt>
                <c:pt idx="15">
                  <c:v>10.4</c:v>
                </c:pt>
                <c:pt idx="16">
                  <c:v>10.199999999999999</c:v>
                </c:pt>
                <c:pt idx="17">
                  <c:v>9.9</c:v>
                </c:pt>
                <c:pt idx="18">
                  <c:v>9.8000000000000007</c:v>
                </c:pt>
                <c:pt idx="19">
                  <c:v>9.8000000000000007</c:v>
                </c:pt>
                <c:pt idx="20">
                  <c:v>9.4</c:v>
                </c:pt>
                <c:pt idx="21">
                  <c:v>9.4</c:v>
                </c:pt>
                <c:pt idx="22">
                  <c:v>9.4</c:v>
                </c:pt>
                <c:pt idx="23">
                  <c:v>9.4</c:v>
                </c:pt>
                <c:pt idx="24">
                  <c:v>9.4</c:v>
                </c:pt>
                <c:pt idx="25">
                  <c:v>9.3000000000000007</c:v>
                </c:pt>
                <c:pt idx="26">
                  <c:v>9.4</c:v>
                </c:pt>
                <c:pt idx="27">
                  <c:v>9.6</c:v>
                </c:pt>
                <c:pt idx="28">
                  <c:v>9.4</c:v>
                </c:pt>
                <c:pt idx="29">
                  <c:v>9.4</c:v>
                </c:pt>
                <c:pt idx="30">
                  <c:v>9.3000000000000007</c:v>
                </c:pt>
                <c:pt idx="31">
                  <c:v>9.3000000000000007</c:v>
                </c:pt>
                <c:pt idx="32">
                  <c:v>9.4</c:v>
                </c:pt>
                <c:pt idx="33">
                  <c:v>9.3000000000000007</c:v>
                </c:pt>
                <c:pt idx="34">
                  <c:v>9.3000000000000007</c:v>
                </c:pt>
                <c:pt idx="35">
                  <c:v>9.3000000000000007</c:v>
                </c:pt>
                <c:pt idx="36">
                  <c:v>9.3000000000000007</c:v>
                </c:pt>
                <c:pt idx="37">
                  <c:v>9.6999999999999993</c:v>
                </c:pt>
                <c:pt idx="38">
                  <c:v>9.1999999999999993</c:v>
                </c:pt>
                <c:pt idx="39">
                  <c:v>8.9</c:v>
                </c:pt>
                <c:pt idx="40">
                  <c:v>8.9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9.1999999999999993</c:v>
                </c:pt>
                <c:pt idx="45">
                  <c:v>9.1999999999999993</c:v>
                </c:pt>
                <c:pt idx="46">
                  <c:v>9.1</c:v>
                </c:pt>
                <c:pt idx="47">
                  <c:v>8.8000000000000007</c:v>
                </c:pt>
                <c:pt idx="48">
                  <c:v>8.6999999999999993</c:v>
                </c:pt>
                <c:pt idx="49">
                  <c:v>8.5</c:v>
                </c:pt>
                <c:pt idx="50">
                  <c:v>8.3000000000000007</c:v>
                </c:pt>
                <c:pt idx="51">
                  <c:v>8.1</c:v>
                </c:pt>
                <c:pt idx="52">
                  <c:v>8.1</c:v>
                </c:pt>
                <c:pt idx="53">
                  <c:v>8.1999999999999993</c:v>
                </c:pt>
                <c:pt idx="54">
                  <c:v>8.3000000000000007</c:v>
                </c:pt>
                <c:pt idx="55">
                  <c:v>8.3000000000000007</c:v>
                </c:pt>
                <c:pt idx="56">
                  <c:v>8.1999999999999993</c:v>
                </c:pt>
                <c:pt idx="57">
                  <c:v>8.6</c:v>
                </c:pt>
                <c:pt idx="58">
                  <c:v>8.6999999999999993</c:v>
                </c:pt>
                <c:pt idx="59">
                  <c:v>8.6999999999999993</c:v>
                </c:pt>
                <c:pt idx="60">
                  <c:v>8.5</c:v>
                </c:pt>
                <c:pt idx="61">
                  <c:v>8.1999999999999993</c:v>
                </c:pt>
                <c:pt idx="62">
                  <c:v>7.7</c:v>
                </c:pt>
                <c:pt idx="63">
                  <c:v>7.5</c:v>
                </c:pt>
                <c:pt idx="64">
                  <c:v>7.4</c:v>
                </c:pt>
                <c:pt idx="65">
                  <c:v>7.2</c:v>
                </c:pt>
                <c:pt idx="66">
                  <c:v>7.2</c:v>
                </c:pt>
                <c:pt idx="67">
                  <c:v>7.6</c:v>
                </c:pt>
                <c:pt idx="68">
                  <c:v>7.6</c:v>
                </c:pt>
                <c:pt idx="69">
                  <c:v>7.5</c:v>
                </c:pt>
                <c:pt idx="70">
                  <c:v>7.4</c:v>
                </c:pt>
                <c:pt idx="71">
                  <c:v>7.3</c:v>
                </c:pt>
                <c:pt idx="72">
                  <c:v>7.2</c:v>
                </c:pt>
                <c:pt idx="73">
                  <c:v>7</c:v>
                </c:pt>
                <c:pt idx="74">
                  <c:v>6.9</c:v>
                </c:pt>
                <c:pt idx="75">
                  <c:v>6.8</c:v>
                </c:pt>
                <c:pt idx="76">
                  <c:v>6.7</c:v>
                </c:pt>
                <c:pt idx="77">
                  <c:v>6.7</c:v>
                </c:pt>
                <c:pt idx="78">
                  <c:v>6.4</c:v>
                </c:pt>
                <c:pt idx="79">
                  <c:v>6.3</c:v>
                </c:pt>
                <c:pt idx="80">
                  <c:v>6.3</c:v>
                </c:pt>
                <c:pt idx="81">
                  <c:v>6.3</c:v>
                </c:pt>
                <c:pt idx="82">
                  <c:v>6.4</c:v>
                </c:pt>
                <c:pt idx="83">
                  <c:v>6.6</c:v>
                </c:pt>
                <c:pt idx="84">
                  <c:v>6.6</c:v>
                </c:pt>
                <c:pt idx="85">
                  <c:v>6.6</c:v>
                </c:pt>
                <c:pt idx="86">
                  <c:v>6.7</c:v>
                </c:pt>
                <c:pt idx="87">
                  <c:v>6.7</c:v>
                </c:pt>
                <c:pt idx="88">
                  <c:v>6.7</c:v>
                </c:pt>
                <c:pt idx="89">
                  <c:v>7.1</c:v>
                </c:pt>
                <c:pt idx="90">
                  <c:v>7.2</c:v>
                </c:pt>
                <c:pt idx="91">
                  <c:v>7.1</c:v>
                </c:pt>
                <c:pt idx="92">
                  <c:v>7</c:v>
                </c:pt>
                <c:pt idx="93">
                  <c:v>7</c:v>
                </c:pt>
                <c:pt idx="94">
                  <c:v>7.3</c:v>
                </c:pt>
                <c:pt idx="95">
                  <c:v>7.3</c:v>
                </c:pt>
                <c:pt idx="96">
                  <c:v>7.4</c:v>
                </c:pt>
                <c:pt idx="97">
                  <c:v>7.5</c:v>
                </c:pt>
                <c:pt idx="98">
                  <c:v>7.6</c:v>
                </c:pt>
                <c:pt idx="99">
                  <c:v>6.9</c:v>
                </c:pt>
                <c:pt idx="100">
                  <c:v>6.9</c:v>
                </c:pt>
                <c:pt idx="101">
                  <c:v>7.1</c:v>
                </c:pt>
                <c:pt idx="102">
                  <c:v>7.4</c:v>
                </c:pt>
                <c:pt idx="103">
                  <c:v>8.1</c:v>
                </c:pt>
                <c:pt idx="104">
                  <c:v>8.6999999999999993</c:v>
                </c:pt>
                <c:pt idx="105">
                  <c:v>9.6</c:v>
                </c:pt>
                <c:pt idx="106">
                  <c:v>10.1</c:v>
                </c:pt>
                <c:pt idx="107">
                  <c:v>10.4</c:v>
                </c:pt>
                <c:pt idx="108">
                  <c:v>10.5</c:v>
                </c:pt>
                <c:pt idx="109">
                  <c:v>10.8</c:v>
                </c:pt>
                <c:pt idx="110">
                  <c:v>11</c:v>
                </c:pt>
                <c:pt idx="111">
                  <c:v>10.9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11.5</c:v>
                </c:pt>
                <c:pt idx="117">
                  <c:v>11.4</c:v>
                </c:pt>
                <c:pt idx="118">
                  <c:v>11.5</c:v>
                </c:pt>
                <c:pt idx="119">
                  <c:v>11.3</c:v>
                </c:pt>
                <c:pt idx="120">
                  <c:v>11.2</c:v>
                </c:pt>
                <c:pt idx="121">
                  <c:v>11.2</c:v>
                </c:pt>
                <c:pt idx="197">
                  <c:v>6.3</c:v>
                </c:pt>
                <c:pt idx="198">
                  <c:v>6.1</c:v>
                </c:pt>
                <c:pt idx="199">
                  <c:v>5.9</c:v>
                </c:pt>
                <c:pt idx="200">
                  <c:v>5.7</c:v>
                </c:pt>
                <c:pt idx="201">
                  <c:v>5.6</c:v>
                </c:pt>
                <c:pt idx="202">
                  <c:v>5.5</c:v>
                </c:pt>
                <c:pt idx="203">
                  <c:v>5.2</c:v>
                </c:pt>
                <c:pt idx="204">
                  <c:v>5.0999999999999996</c:v>
                </c:pt>
                <c:pt idx="205">
                  <c:v>4.9000000000000004</c:v>
                </c:pt>
                <c:pt idx="206">
                  <c:v>4.8</c:v>
                </c:pt>
                <c:pt idx="207">
                  <c:v>4.7</c:v>
                </c:pt>
                <c:pt idx="208">
                  <c:v>4.4000000000000004</c:v>
                </c:pt>
                <c:pt idx="209">
                  <c:v>4.2</c:v>
                </c:pt>
                <c:pt idx="210">
                  <c:v>4.2</c:v>
                </c:pt>
                <c:pt idx="211">
                  <c:v>4.2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3.9</c:v>
                </c:pt>
                <c:pt idx="215">
                  <c:v>3.8</c:v>
                </c:pt>
                <c:pt idx="216">
                  <c:v>3.6</c:v>
                </c:pt>
                <c:pt idx="217">
                  <c:v>3.6</c:v>
                </c:pt>
                <c:pt idx="218">
                  <c:v>3.7</c:v>
                </c:pt>
                <c:pt idx="219">
                  <c:v>3.8</c:v>
                </c:pt>
                <c:pt idx="220">
                  <c:v>3.9</c:v>
                </c:pt>
                <c:pt idx="221">
                  <c:v>4.4000000000000004</c:v>
                </c:pt>
                <c:pt idx="222">
                  <c:v>4.8</c:v>
                </c:pt>
                <c:pt idx="223">
                  <c:v>5.0999999999999996</c:v>
                </c:pt>
                <c:pt idx="224">
                  <c:v>5.6</c:v>
                </c:pt>
                <c:pt idx="225">
                  <c:v>6.1</c:v>
                </c:pt>
                <c:pt idx="226">
                  <c:v>6.6</c:v>
                </c:pt>
                <c:pt idx="227">
                  <c:v>6.6</c:v>
                </c:pt>
                <c:pt idx="228">
                  <c:v>6.5</c:v>
                </c:pt>
                <c:pt idx="229">
                  <c:v>6.4</c:v>
                </c:pt>
                <c:pt idx="230">
                  <c:v>6.4</c:v>
                </c:pt>
                <c:pt idx="231">
                  <c:v>6.4</c:v>
                </c:pt>
                <c:pt idx="232">
                  <c:v>6.3</c:v>
                </c:pt>
                <c:pt idx="233">
                  <c:v>6.3</c:v>
                </c:pt>
                <c:pt idx="234">
                  <c:v>6.2</c:v>
                </c:pt>
                <c:pt idx="235">
                  <c:v>6</c:v>
                </c:pt>
                <c:pt idx="236">
                  <c:v>6.1</c:v>
                </c:pt>
                <c:pt idx="237">
                  <c:v>6.1</c:v>
                </c:pt>
                <c:pt idx="238">
                  <c:v>6.2</c:v>
                </c:pt>
                <c:pt idx="239">
                  <c:v>5.9</c:v>
                </c:pt>
                <c:pt idx="240">
                  <c:v>5.8</c:v>
                </c:pt>
                <c:pt idx="241">
                  <c:v>5.6</c:v>
                </c:pt>
                <c:pt idx="242">
                  <c:v>5.9</c:v>
                </c:pt>
                <c:pt idx="243">
                  <c:v>5.9</c:v>
                </c:pt>
                <c:pt idx="244">
                  <c:v>5.9</c:v>
                </c:pt>
                <c:pt idx="245">
                  <c:v>5.8</c:v>
                </c:pt>
                <c:pt idx="246">
                  <c:v>5.8</c:v>
                </c:pt>
                <c:pt idx="247">
                  <c:v>5.9</c:v>
                </c:pt>
                <c:pt idx="248">
                  <c:v>6.2</c:v>
                </c:pt>
                <c:pt idx="249">
                  <c:v>6.4</c:v>
                </c:pt>
                <c:pt idx="250">
                  <c:v>7.1</c:v>
                </c:pt>
                <c:pt idx="251">
                  <c:v>7.9</c:v>
                </c:pt>
                <c:pt idx="252">
                  <c:v>8.8000000000000007</c:v>
                </c:pt>
                <c:pt idx="253">
                  <c:v>8.6</c:v>
                </c:pt>
                <c:pt idx="254">
                  <c:v>9</c:v>
                </c:pt>
                <c:pt idx="255">
                  <c:v>9.3000000000000007</c:v>
                </c:pt>
                <c:pt idx="256">
                  <c:v>9.8000000000000007</c:v>
                </c:pt>
                <c:pt idx="257">
                  <c:v>10.199999999999999</c:v>
                </c:pt>
                <c:pt idx="258">
                  <c:v>10.3</c:v>
                </c:pt>
                <c:pt idx="259">
                  <c:v>10.3</c:v>
                </c:pt>
                <c:pt idx="260">
                  <c:v>10.1</c:v>
                </c:pt>
                <c:pt idx="261">
                  <c:v>10.1</c:v>
                </c:pt>
                <c:pt idx="262">
                  <c:v>10</c:v>
                </c:pt>
                <c:pt idx="263">
                  <c:v>9.9</c:v>
                </c:pt>
                <c:pt idx="264">
                  <c:v>9.6999999999999993</c:v>
                </c:pt>
                <c:pt idx="265">
                  <c:v>9.4</c:v>
                </c:pt>
                <c:pt idx="266">
                  <c:v>9.1999999999999993</c:v>
                </c:pt>
                <c:pt idx="267">
                  <c:v>8.9</c:v>
                </c:pt>
                <c:pt idx="268">
                  <c:v>8.6999999999999993</c:v>
                </c:pt>
                <c:pt idx="269">
                  <c:v>8.5</c:v>
                </c:pt>
                <c:pt idx="270">
                  <c:v>8.3000000000000007</c:v>
                </c:pt>
                <c:pt idx="271">
                  <c:v>8.1999999999999993</c:v>
                </c:pt>
                <c:pt idx="272">
                  <c:v>8.1999999999999993</c:v>
                </c:pt>
                <c:pt idx="273">
                  <c:v>8.1</c:v>
                </c:pt>
                <c:pt idx="274">
                  <c:v>8</c:v>
                </c:pt>
                <c:pt idx="275">
                  <c:v>7.9</c:v>
                </c:pt>
                <c:pt idx="276">
                  <c:v>7.9</c:v>
                </c:pt>
                <c:pt idx="277">
                  <c:v>7.9</c:v>
                </c:pt>
                <c:pt idx="278">
                  <c:v>7.8</c:v>
                </c:pt>
                <c:pt idx="279">
                  <c:v>7.9</c:v>
                </c:pt>
                <c:pt idx="280">
                  <c:v>7.9</c:v>
                </c:pt>
                <c:pt idx="281">
                  <c:v>7.9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8.1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3.4098266790747203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254-E14A-BD0E-1BD00FC13D22}"/>
            </c:ext>
          </c:extLst>
        </c:ser>
        <c:ser>
          <c:idx val="36"/>
          <c:order val="36"/>
          <c:tx>
            <c:strRef>
              <c:f>'Day View'!$AN$2</c:f>
              <c:strCache>
                <c:ptCount val="1"/>
                <c:pt idx="0">
                  <c:v>Wed wk6 (16/06)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View'!$AN$3:$AN$292</c:f>
              <c:numCache>
                <c:formatCode>General</c:formatCode>
                <c:ptCount val="290"/>
                <c:pt idx="1">
                  <c:v>8.3000000000000007</c:v>
                </c:pt>
                <c:pt idx="2">
                  <c:v>8.6</c:v>
                </c:pt>
                <c:pt idx="3">
                  <c:v>8.8000000000000007</c:v>
                </c:pt>
                <c:pt idx="4">
                  <c:v>8.9</c:v>
                </c:pt>
                <c:pt idx="5">
                  <c:v>8.9</c:v>
                </c:pt>
                <c:pt idx="6">
                  <c:v>9.1</c:v>
                </c:pt>
                <c:pt idx="7">
                  <c:v>8.6999999999999993</c:v>
                </c:pt>
                <c:pt idx="8">
                  <c:v>8.3000000000000007</c:v>
                </c:pt>
                <c:pt idx="9">
                  <c:v>8.3000000000000007</c:v>
                </c:pt>
                <c:pt idx="10">
                  <c:v>8.3000000000000007</c:v>
                </c:pt>
                <c:pt idx="11">
                  <c:v>8.3000000000000007</c:v>
                </c:pt>
                <c:pt idx="12">
                  <c:v>8.3000000000000007</c:v>
                </c:pt>
                <c:pt idx="13">
                  <c:v>8.3000000000000007</c:v>
                </c:pt>
                <c:pt idx="14">
                  <c:v>8.4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</c:v>
                </c:pt>
                <c:pt idx="19">
                  <c:v>8.4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8.6999999999999993</c:v>
                </c:pt>
                <c:pt idx="23">
                  <c:v>8.6999999999999993</c:v>
                </c:pt>
                <c:pt idx="24">
                  <c:v>8.6999999999999993</c:v>
                </c:pt>
                <c:pt idx="25">
                  <c:v>8.8000000000000007</c:v>
                </c:pt>
                <c:pt idx="26">
                  <c:v>8.9</c:v>
                </c:pt>
                <c:pt idx="27">
                  <c:v>8.5</c:v>
                </c:pt>
                <c:pt idx="28">
                  <c:v>8.1</c:v>
                </c:pt>
                <c:pt idx="29">
                  <c:v>8.1999999999999993</c:v>
                </c:pt>
                <c:pt idx="30">
                  <c:v>8.3000000000000007</c:v>
                </c:pt>
                <c:pt idx="31">
                  <c:v>8.3000000000000007</c:v>
                </c:pt>
                <c:pt idx="32">
                  <c:v>8.3000000000000007</c:v>
                </c:pt>
                <c:pt idx="33">
                  <c:v>8.4</c:v>
                </c:pt>
                <c:pt idx="34">
                  <c:v>8.4</c:v>
                </c:pt>
                <c:pt idx="35">
                  <c:v>8.4</c:v>
                </c:pt>
                <c:pt idx="36">
                  <c:v>8.4</c:v>
                </c:pt>
                <c:pt idx="37">
                  <c:v>8.3000000000000007</c:v>
                </c:pt>
                <c:pt idx="38">
                  <c:v>8.3000000000000007</c:v>
                </c:pt>
                <c:pt idx="39">
                  <c:v>8.1999999999999993</c:v>
                </c:pt>
                <c:pt idx="40">
                  <c:v>8.3000000000000007</c:v>
                </c:pt>
                <c:pt idx="41">
                  <c:v>8.3000000000000007</c:v>
                </c:pt>
                <c:pt idx="42">
                  <c:v>8.3000000000000007</c:v>
                </c:pt>
                <c:pt idx="43">
                  <c:v>8.6</c:v>
                </c:pt>
                <c:pt idx="44">
                  <c:v>8.3000000000000007</c:v>
                </c:pt>
                <c:pt idx="45">
                  <c:v>8.1</c:v>
                </c:pt>
                <c:pt idx="46">
                  <c:v>8.1</c:v>
                </c:pt>
                <c:pt idx="47">
                  <c:v>8.1</c:v>
                </c:pt>
                <c:pt idx="48">
                  <c:v>8.1</c:v>
                </c:pt>
                <c:pt idx="49">
                  <c:v>8</c:v>
                </c:pt>
                <c:pt idx="50">
                  <c:v>7.9</c:v>
                </c:pt>
                <c:pt idx="51">
                  <c:v>7.8</c:v>
                </c:pt>
                <c:pt idx="52">
                  <c:v>7.7</c:v>
                </c:pt>
                <c:pt idx="53">
                  <c:v>7.7</c:v>
                </c:pt>
                <c:pt idx="54">
                  <c:v>7.6</c:v>
                </c:pt>
                <c:pt idx="55">
                  <c:v>7.5</c:v>
                </c:pt>
                <c:pt idx="56">
                  <c:v>7.4</c:v>
                </c:pt>
                <c:pt idx="57">
                  <c:v>7.3</c:v>
                </c:pt>
                <c:pt idx="58">
                  <c:v>7</c:v>
                </c:pt>
                <c:pt idx="59">
                  <c:v>6.9</c:v>
                </c:pt>
                <c:pt idx="60">
                  <c:v>6.9</c:v>
                </c:pt>
                <c:pt idx="61">
                  <c:v>6.9</c:v>
                </c:pt>
                <c:pt idx="62">
                  <c:v>6.8</c:v>
                </c:pt>
                <c:pt idx="63">
                  <c:v>6.8</c:v>
                </c:pt>
                <c:pt idx="64">
                  <c:v>6.7</c:v>
                </c:pt>
                <c:pt idx="65">
                  <c:v>6.7</c:v>
                </c:pt>
                <c:pt idx="107">
                  <c:v>9.6</c:v>
                </c:pt>
                <c:pt idx="108">
                  <c:v>9.3000000000000007</c:v>
                </c:pt>
                <c:pt idx="109">
                  <c:v>9.1999999999999993</c:v>
                </c:pt>
                <c:pt idx="110">
                  <c:v>9.4</c:v>
                </c:pt>
                <c:pt idx="111">
                  <c:v>9.6</c:v>
                </c:pt>
                <c:pt idx="112">
                  <c:v>9.6999999999999993</c:v>
                </c:pt>
                <c:pt idx="113">
                  <c:v>9.6999999999999993</c:v>
                </c:pt>
                <c:pt idx="114">
                  <c:v>10.199999999999999</c:v>
                </c:pt>
                <c:pt idx="115">
                  <c:v>10.7</c:v>
                </c:pt>
                <c:pt idx="116">
                  <c:v>11.1</c:v>
                </c:pt>
                <c:pt idx="117">
                  <c:v>11.3</c:v>
                </c:pt>
                <c:pt idx="118">
                  <c:v>11.4</c:v>
                </c:pt>
                <c:pt idx="119">
                  <c:v>11.1</c:v>
                </c:pt>
                <c:pt idx="120">
                  <c:v>10.8</c:v>
                </c:pt>
                <c:pt idx="121">
                  <c:v>10.199999999999999</c:v>
                </c:pt>
                <c:pt idx="122">
                  <c:v>9.9</c:v>
                </c:pt>
                <c:pt idx="123">
                  <c:v>10.1</c:v>
                </c:pt>
                <c:pt idx="124">
                  <c:v>9.9</c:v>
                </c:pt>
                <c:pt idx="125">
                  <c:v>10.4</c:v>
                </c:pt>
                <c:pt idx="126">
                  <c:v>10.199999999999999</c:v>
                </c:pt>
                <c:pt idx="127">
                  <c:v>9.9</c:v>
                </c:pt>
                <c:pt idx="128">
                  <c:v>9.6999999999999993</c:v>
                </c:pt>
                <c:pt idx="129">
                  <c:v>9.3000000000000007</c:v>
                </c:pt>
                <c:pt idx="130">
                  <c:v>8.9</c:v>
                </c:pt>
                <c:pt idx="131">
                  <c:v>8.6</c:v>
                </c:pt>
                <c:pt idx="132">
                  <c:v>8.6999999999999993</c:v>
                </c:pt>
                <c:pt idx="133">
                  <c:v>9.1</c:v>
                </c:pt>
                <c:pt idx="134">
                  <c:v>8.9</c:v>
                </c:pt>
                <c:pt idx="135">
                  <c:v>8.6</c:v>
                </c:pt>
                <c:pt idx="136">
                  <c:v>8.1999999999999993</c:v>
                </c:pt>
                <c:pt idx="137">
                  <c:v>7.8</c:v>
                </c:pt>
                <c:pt idx="138">
                  <c:v>7.7</c:v>
                </c:pt>
                <c:pt idx="139">
                  <c:v>7.5</c:v>
                </c:pt>
                <c:pt idx="140">
                  <c:v>7.3</c:v>
                </c:pt>
                <c:pt idx="141">
                  <c:v>6.9</c:v>
                </c:pt>
                <c:pt idx="142">
                  <c:v>6.7</c:v>
                </c:pt>
                <c:pt idx="143">
                  <c:v>6.4</c:v>
                </c:pt>
                <c:pt idx="144">
                  <c:v>6.1</c:v>
                </c:pt>
                <c:pt idx="145">
                  <c:v>5.7</c:v>
                </c:pt>
                <c:pt idx="146">
                  <c:v>5.0999999999999996</c:v>
                </c:pt>
                <c:pt idx="147">
                  <c:v>4.5</c:v>
                </c:pt>
                <c:pt idx="148">
                  <c:v>4.2</c:v>
                </c:pt>
                <c:pt idx="149">
                  <c:v>3.8</c:v>
                </c:pt>
                <c:pt idx="150">
                  <c:v>3.4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3.6</c:v>
                </c:pt>
                <c:pt idx="155">
                  <c:v>3.8</c:v>
                </c:pt>
                <c:pt idx="156">
                  <c:v>4.0999999999999996</c:v>
                </c:pt>
                <c:pt idx="157">
                  <c:v>4.3</c:v>
                </c:pt>
                <c:pt idx="158">
                  <c:v>4.7</c:v>
                </c:pt>
                <c:pt idx="159">
                  <c:v>5.6</c:v>
                </c:pt>
                <c:pt idx="160">
                  <c:v>6.1</c:v>
                </c:pt>
                <c:pt idx="161">
                  <c:v>6.6</c:v>
                </c:pt>
                <c:pt idx="162">
                  <c:v>7.3</c:v>
                </c:pt>
                <c:pt idx="163">
                  <c:v>7.8</c:v>
                </c:pt>
                <c:pt idx="164">
                  <c:v>8.1</c:v>
                </c:pt>
                <c:pt idx="165">
                  <c:v>8.1</c:v>
                </c:pt>
                <c:pt idx="166">
                  <c:v>8.1</c:v>
                </c:pt>
                <c:pt idx="167">
                  <c:v>8.6999999999999993</c:v>
                </c:pt>
                <c:pt idx="168">
                  <c:v>8.9</c:v>
                </c:pt>
                <c:pt idx="169">
                  <c:v>8.8000000000000007</c:v>
                </c:pt>
                <c:pt idx="170">
                  <c:v>8.4</c:v>
                </c:pt>
                <c:pt idx="171">
                  <c:v>8.6</c:v>
                </c:pt>
                <c:pt idx="172">
                  <c:v>8.8000000000000007</c:v>
                </c:pt>
                <c:pt idx="173">
                  <c:v>8.6</c:v>
                </c:pt>
                <c:pt idx="174">
                  <c:v>8.3000000000000007</c:v>
                </c:pt>
                <c:pt idx="175">
                  <c:v>8.1999999999999993</c:v>
                </c:pt>
                <c:pt idx="176">
                  <c:v>8.3000000000000007</c:v>
                </c:pt>
                <c:pt idx="177">
                  <c:v>8.6999999999999993</c:v>
                </c:pt>
                <c:pt idx="178">
                  <c:v>8.9</c:v>
                </c:pt>
                <c:pt idx="179">
                  <c:v>8.6999999999999993</c:v>
                </c:pt>
                <c:pt idx="180">
                  <c:v>8.1999999999999993</c:v>
                </c:pt>
                <c:pt idx="181">
                  <c:v>8.1</c:v>
                </c:pt>
                <c:pt idx="182">
                  <c:v>7.7</c:v>
                </c:pt>
                <c:pt idx="183">
                  <c:v>7.5</c:v>
                </c:pt>
                <c:pt idx="184">
                  <c:v>7.1</c:v>
                </c:pt>
                <c:pt idx="185">
                  <c:v>7.7</c:v>
                </c:pt>
                <c:pt idx="186">
                  <c:v>8.3000000000000007</c:v>
                </c:pt>
                <c:pt idx="187">
                  <c:v>8.6999999999999993</c:v>
                </c:pt>
                <c:pt idx="188">
                  <c:v>8.8000000000000007</c:v>
                </c:pt>
                <c:pt idx="189">
                  <c:v>8.6999999999999993</c:v>
                </c:pt>
                <c:pt idx="190">
                  <c:v>8.4</c:v>
                </c:pt>
                <c:pt idx="191">
                  <c:v>7.9</c:v>
                </c:pt>
                <c:pt idx="192">
                  <c:v>7.7</c:v>
                </c:pt>
                <c:pt idx="193">
                  <c:v>7.8</c:v>
                </c:pt>
                <c:pt idx="194">
                  <c:v>7.9</c:v>
                </c:pt>
                <c:pt idx="195">
                  <c:v>7.9</c:v>
                </c:pt>
                <c:pt idx="196">
                  <c:v>8.1</c:v>
                </c:pt>
                <c:pt idx="197">
                  <c:v>8.8000000000000007</c:v>
                </c:pt>
                <c:pt idx="198">
                  <c:v>9.4</c:v>
                </c:pt>
                <c:pt idx="199">
                  <c:v>9</c:v>
                </c:pt>
                <c:pt idx="200">
                  <c:v>9.1</c:v>
                </c:pt>
                <c:pt idx="201">
                  <c:v>9.1</c:v>
                </c:pt>
                <c:pt idx="202">
                  <c:v>8.9</c:v>
                </c:pt>
                <c:pt idx="203">
                  <c:v>8.8000000000000007</c:v>
                </c:pt>
                <c:pt idx="204">
                  <c:v>9.6999999999999993</c:v>
                </c:pt>
                <c:pt idx="205">
                  <c:v>10.4</c:v>
                </c:pt>
                <c:pt idx="206">
                  <c:v>9.9</c:v>
                </c:pt>
                <c:pt idx="207">
                  <c:v>9.9</c:v>
                </c:pt>
                <c:pt idx="208">
                  <c:v>9.8000000000000007</c:v>
                </c:pt>
                <c:pt idx="209">
                  <c:v>9.5</c:v>
                </c:pt>
                <c:pt idx="210">
                  <c:v>9.4</c:v>
                </c:pt>
                <c:pt idx="211">
                  <c:v>8.8000000000000007</c:v>
                </c:pt>
                <c:pt idx="212">
                  <c:v>8.4</c:v>
                </c:pt>
                <c:pt idx="213">
                  <c:v>8.6</c:v>
                </c:pt>
                <c:pt idx="214">
                  <c:v>8.1999999999999993</c:v>
                </c:pt>
                <c:pt idx="215">
                  <c:v>7.9</c:v>
                </c:pt>
                <c:pt idx="216">
                  <c:v>7.7</c:v>
                </c:pt>
                <c:pt idx="217">
                  <c:v>7.9</c:v>
                </c:pt>
                <c:pt idx="218">
                  <c:v>8</c:v>
                </c:pt>
                <c:pt idx="219">
                  <c:v>7.8</c:v>
                </c:pt>
                <c:pt idx="220">
                  <c:v>7.8</c:v>
                </c:pt>
                <c:pt idx="221">
                  <c:v>7.4</c:v>
                </c:pt>
                <c:pt idx="222">
                  <c:v>7.1</c:v>
                </c:pt>
                <c:pt idx="223">
                  <c:v>6.8</c:v>
                </c:pt>
                <c:pt idx="224">
                  <c:v>6.9</c:v>
                </c:pt>
                <c:pt idx="225">
                  <c:v>7.2</c:v>
                </c:pt>
                <c:pt idx="226">
                  <c:v>6.8</c:v>
                </c:pt>
                <c:pt idx="227">
                  <c:v>6.4</c:v>
                </c:pt>
                <c:pt idx="228">
                  <c:v>6.3</c:v>
                </c:pt>
                <c:pt idx="229">
                  <c:v>5.8</c:v>
                </c:pt>
                <c:pt idx="230">
                  <c:v>5.6</c:v>
                </c:pt>
                <c:pt idx="231">
                  <c:v>5.6</c:v>
                </c:pt>
                <c:pt idx="232">
                  <c:v>5.4</c:v>
                </c:pt>
                <c:pt idx="233">
                  <c:v>5.4</c:v>
                </c:pt>
                <c:pt idx="234">
                  <c:v>5.4</c:v>
                </c:pt>
                <c:pt idx="235">
                  <c:v>4.4000000000000004</c:v>
                </c:pt>
                <c:pt idx="236">
                  <c:v>4.4000000000000004</c:v>
                </c:pt>
                <c:pt idx="237">
                  <c:v>4.5999999999999996</c:v>
                </c:pt>
                <c:pt idx="238">
                  <c:v>4.4000000000000004</c:v>
                </c:pt>
                <c:pt idx="239">
                  <c:v>4.4000000000000004</c:v>
                </c:pt>
                <c:pt idx="240">
                  <c:v>4.8</c:v>
                </c:pt>
                <c:pt idx="241">
                  <c:v>5.5</c:v>
                </c:pt>
                <c:pt idx="242">
                  <c:v>6.3</c:v>
                </c:pt>
                <c:pt idx="243">
                  <c:v>6.9</c:v>
                </c:pt>
                <c:pt idx="244">
                  <c:v>7.3</c:v>
                </c:pt>
                <c:pt idx="245">
                  <c:v>7.7</c:v>
                </c:pt>
                <c:pt idx="246">
                  <c:v>8.6</c:v>
                </c:pt>
                <c:pt idx="247">
                  <c:v>9.3000000000000007</c:v>
                </c:pt>
                <c:pt idx="248">
                  <c:v>9.9</c:v>
                </c:pt>
                <c:pt idx="249">
                  <c:v>10.4</c:v>
                </c:pt>
                <c:pt idx="250">
                  <c:v>11.2</c:v>
                </c:pt>
                <c:pt idx="251">
                  <c:v>12.1</c:v>
                </c:pt>
                <c:pt idx="252">
                  <c:v>12</c:v>
                </c:pt>
                <c:pt idx="253">
                  <c:v>11.9</c:v>
                </c:pt>
                <c:pt idx="254">
                  <c:v>12.1</c:v>
                </c:pt>
                <c:pt idx="255">
                  <c:v>12.1</c:v>
                </c:pt>
                <c:pt idx="256">
                  <c:v>11.9</c:v>
                </c:pt>
                <c:pt idx="257">
                  <c:v>12.2</c:v>
                </c:pt>
                <c:pt idx="258">
                  <c:v>12.3</c:v>
                </c:pt>
                <c:pt idx="259">
                  <c:v>12.4</c:v>
                </c:pt>
                <c:pt idx="260">
                  <c:v>12.6</c:v>
                </c:pt>
                <c:pt idx="261">
                  <c:v>13</c:v>
                </c:pt>
                <c:pt idx="262">
                  <c:v>13.5</c:v>
                </c:pt>
                <c:pt idx="263">
                  <c:v>12.8</c:v>
                </c:pt>
                <c:pt idx="264">
                  <c:v>13</c:v>
                </c:pt>
                <c:pt idx="265">
                  <c:v>13.4</c:v>
                </c:pt>
                <c:pt idx="266">
                  <c:v>13.6</c:v>
                </c:pt>
                <c:pt idx="267">
                  <c:v>13.7</c:v>
                </c:pt>
                <c:pt idx="268">
                  <c:v>13.7</c:v>
                </c:pt>
                <c:pt idx="269">
                  <c:v>13.6</c:v>
                </c:pt>
                <c:pt idx="270">
                  <c:v>13.5</c:v>
                </c:pt>
                <c:pt idx="271">
                  <c:v>13.4</c:v>
                </c:pt>
                <c:pt idx="272">
                  <c:v>13.3</c:v>
                </c:pt>
                <c:pt idx="273">
                  <c:v>13</c:v>
                </c:pt>
                <c:pt idx="274">
                  <c:v>12.8</c:v>
                </c:pt>
                <c:pt idx="275">
                  <c:v>12.6</c:v>
                </c:pt>
                <c:pt idx="276">
                  <c:v>12.5</c:v>
                </c:pt>
                <c:pt idx="277">
                  <c:v>12.2</c:v>
                </c:pt>
                <c:pt idx="278">
                  <c:v>11.7</c:v>
                </c:pt>
                <c:pt idx="279">
                  <c:v>11.5</c:v>
                </c:pt>
                <c:pt idx="280">
                  <c:v>11.1</c:v>
                </c:pt>
                <c:pt idx="281">
                  <c:v>10.5</c:v>
                </c:pt>
                <c:pt idx="282">
                  <c:v>10.1</c:v>
                </c:pt>
                <c:pt idx="283">
                  <c:v>10.8</c:v>
                </c:pt>
                <c:pt idx="284">
                  <c:v>11.1</c:v>
                </c:pt>
                <c:pt idx="285">
                  <c:v>10.9</c:v>
                </c:pt>
                <c:pt idx="286">
                  <c:v>11.5</c:v>
                </c:pt>
                <c:pt idx="287">
                  <c:v>11.1</c:v>
                </c:pt>
                <c:pt idx="288">
                  <c:v>10.9</c:v>
                </c:pt>
                <c:pt idx="289">
                  <c:v>4.4549916611854927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254-E14A-BD0E-1BD00FC13D22}"/>
            </c:ext>
          </c:extLst>
        </c:ser>
        <c:ser>
          <c:idx val="37"/>
          <c:order val="37"/>
          <c:tx>
            <c:strRef>
              <c:f>'Day View'!$AO$2</c:f>
              <c:strCache>
                <c:ptCount val="1"/>
                <c:pt idx="0">
                  <c:v>Thurs wk6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View'!$AO$3:$AO$292</c:f>
              <c:numCache>
                <c:formatCode>General</c:formatCode>
                <c:ptCount val="290"/>
                <c:pt idx="1">
                  <c:v>10.6</c:v>
                </c:pt>
                <c:pt idx="2">
                  <c:v>10.3</c:v>
                </c:pt>
                <c:pt idx="3">
                  <c:v>10.1</c:v>
                </c:pt>
                <c:pt idx="4">
                  <c:v>9.9</c:v>
                </c:pt>
                <c:pt idx="5">
                  <c:v>9.5</c:v>
                </c:pt>
                <c:pt idx="6">
                  <c:v>9.1</c:v>
                </c:pt>
                <c:pt idx="7">
                  <c:v>9.6</c:v>
                </c:pt>
                <c:pt idx="8">
                  <c:v>9.8000000000000007</c:v>
                </c:pt>
                <c:pt idx="9">
                  <c:v>9.8000000000000007</c:v>
                </c:pt>
                <c:pt idx="10">
                  <c:v>10</c:v>
                </c:pt>
                <c:pt idx="11">
                  <c:v>10.1</c:v>
                </c:pt>
                <c:pt idx="12">
                  <c:v>9.6999999999999993</c:v>
                </c:pt>
                <c:pt idx="13">
                  <c:v>9.5</c:v>
                </c:pt>
                <c:pt idx="14">
                  <c:v>9.4</c:v>
                </c:pt>
                <c:pt idx="15">
                  <c:v>9.4</c:v>
                </c:pt>
                <c:pt idx="16">
                  <c:v>9.4</c:v>
                </c:pt>
                <c:pt idx="17">
                  <c:v>9.4</c:v>
                </c:pt>
                <c:pt idx="18">
                  <c:v>9.4</c:v>
                </c:pt>
                <c:pt idx="19">
                  <c:v>9.8000000000000007</c:v>
                </c:pt>
                <c:pt idx="20">
                  <c:v>10.9</c:v>
                </c:pt>
                <c:pt idx="21">
                  <c:v>11.3</c:v>
                </c:pt>
                <c:pt idx="22">
                  <c:v>10.8</c:v>
                </c:pt>
                <c:pt idx="23">
                  <c:v>10.4</c:v>
                </c:pt>
                <c:pt idx="24">
                  <c:v>10.199999999999999</c:v>
                </c:pt>
                <c:pt idx="25">
                  <c:v>10.1</c:v>
                </c:pt>
                <c:pt idx="26">
                  <c:v>10.3</c:v>
                </c:pt>
                <c:pt idx="27">
                  <c:v>10.8</c:v>
                </c:pt>
                <c:pt idx="28">
                  <c:v>10.8</c:v>
                </c:pt>
                <c:pt idx="29">
                  <c:v>10.3</c:v>
                </c:pt>
                <c:pt idx="30">
                  <c:v>9.9</c:v>
                </c:pt>
                <c:pt idx="31">
                  <c:v>9.9</c:v>
                </c:pt>
                <c:pt idx="32">
                  <c:v>10.199999999999999</c:v>
                </c:pt>
                <c:pt idx="33">
                  <c:v>10.4</c:v>
                </c:pt>
                <c:pt idx="34">
                  <c:v>10.5</c:v>
                </c:pt>
                <c:pt idx="35">
                  <c:v>10.6</c:v>
                </c:pt>
                <c:pt idx="36">
                  <c:v>10.7</c:v>
                </c:pt>
                <c:pt idx="37">
                  <c:v>10.8</c:v>
                </c:pt>
                <c:pt idx="38">
                  <c:v>10.9</c:v>
                </c:pt>
                <c:pt idx="39">
                  <c:v>11.1</c:v>
                </c:pt>
                <c:pt idx="40">
                  <c:v>11.1</c:v>
                </c:pt>
                <c:pt idx="41">
                  <c:v>11.2</c:v>
                </c:pt>
                <c:pt idx="42">
                  <c:v>11.1</c:v>
                </c:pt>
                <c:pt idx="43">
                  <c:v>10.7</c:v>
                </c:pt>
                <c:pt idx="44">
                  <c:v>10.4</c:v>
                </c:pt>
                <c:pt idx="45">
                  <c:v>10.3</c:v>
                </c:pt>
                <c:pt idx="46">
                  <c:v>10.1</c:v>
                </c:pt>
                <c:pt idx="47">
                  <c:v>10</c:v>
                </c:pt>
                <c:pt idx="48">
                  <c:v>9.9</c:v>
                </c:pt>
                <c:pt idx="49">
                  <c:v>9.9</c:v>
                </c:pt>
                <c:pt idx="50">
                  <c:v>9.9</c:v>
                </c:pt>
                <c:pt idx="51">
                  <c:v>10.1</c:v>
                </c:pt>
                <c:pt idx="52">
                  <c:v>10.9</c:v>
                </c:pt>
                <c:pt idx="53">
                  <c:v>11.5</c:v>
                </c:pt>
                <c:pt idx="54">
                  <c:v>11.7</c:v>
                </c:pt>
                <c:pt idx="55">
                  <c:v>11.8</c:v>
                </c:pt>
                <c:pt idx="56">
                  <c:v>11.9</c:v>
                </c:pt>
                <c:pt idx="57">
                  <c:v>11.9</c:v>
                </c:pt>
                <c:pt idx="58">
                  <c:v>12.1</c:v>
                </c:pt>
                <c:pt idx="59">
                  <c:v>12.2</c:v>
                </c:pt>
                <c:pt idx="60">
                  <c:v>12.2</c:v>
                </c:pt>
                <c:pt idx="61">
                  <c:v>12.3</c:v>
                </c:pt>
                <c:pt idx="62">
                  <c:v>12</c:v>
                </c:pt>
                <c:pt idx="63">
                  <c:v>10.8</c:v>
                </c:pt>
                <c:pt idx="64">
                  <c:v>10.3</c:v>
                </c:pt>
                <c:pt idx="65">
                  <c:v>10.8</c:v>
                </c:pt>
                <c:pt idx="66">
                  <c:v>10.9</c:v>
                </c:pt>
                <c:pt idx="67">
                  <c:v>10.9</c:v>
                </c:pt>
                <c:pt idx="68">
                  <c:v>10.9</c:v>
                </c:pt>
                <c:pt idx="69">
                  <c:v>10.6</c:v>
                </c:pt>
                <c:pt idx="70">
                  <c:v>10.1</c:v>
                </c:pt>
                <c:pt idx="71">
                  <c:v>9.9</c:v>
                </c:pt>
                <c:pt idx="72">
                  <c:v>9.9</c:v>
                </c:pt>
                <c:pt idx="73">
                  <c:v>10.199999999999999</c:v>
                </c:pt>
                <c:pt idx="74">
                  <c:v>10.6</c:v>
                </c:pt>
                <c:pt idx="75">
                  <c:v>10.7</c:v>
                </c:pt>
                <c:pt idx="76">
                  <c:v>10.4</c:v>
                </c:pt>
                <c:pt idx="77">
                  <c:v>10.5</c:v>
                </c:pt>
                <c:pt idx="78">
                  <c:v>10.8</c:v>
                </c:pt>
                <c:pt idx="79">
                  <c:v>10.7</c:v>
                </c:pt>
                <c:pt idx="80">
                  <c:v>10.3</c:v>
                </c:pt>
                <c:pt idx="81">
                  <c:v>10</c:v>
                </c:pt>
                <c:pt idx="82">
                  <c:v>9.6999999999999993</c:v>
                </c:pt>
                <c:pt idx="83">
                  <c:v>9.4</c:v>
                </c:pt>
                <c:pt idx="84">
                  <c:v>9.1999999999999993</c:v>
                </c:pt>
                <c:pt idx="85">
                  <c:v>9.1</c:v>
                </c:pt>
                <c:pt idx="86">
                  <c:v>9.1</c:v>
                </c:pt>
                <c:pt idx="87">
                  <c:v>9.1999999999999993</c:v>
                </c:pt>
                <c:pt idx="88">
                  <c:v>9.4</c:v>
                </c:pt>
                <c:pt idx="89">
                  <c:v>9.6</c:v>
                </c:pt>
                <c:pt idx="98">
                  <c:v>9.4</c:v>
                </c:pt>
                <c:pt idx="99">
                  <c:v>9.6</c:v>
                </c:pt>
                <c:pt idx="100">
                  <c:v>9.9</c:v>
                </c:pt>
                <c:pt idx="101">
                  <c:v>10.3</c:v>
                </c:pt>
                <c:pt idx="102">
                  <c:v>10.8</c:v>
                </c:pt>
                <c:pt idx="103">
                  <c:v>11.5</c:v>
                </c:pt>
                <c:pt idx="104">
                  <c:v>12.2</c:v>
                </c:pt>
                <c:pt idx="105">
                  <c:v>12.8</c:v>
                </c:pt>
                <c:pt idx="106">
                  <c:v>13.4</c:v>
                </c:pt>
                <c:pt idx="107">
                  <c:v>14</c:v>
                </c:pt>
                <c:pt idx="108">
                  <c:v>14.3</c:v>
                </c:pt>
                <c:pt idx="109">
                  <c:v>14.6</c:v>
                </c:pt>
                <c:pt idx="110">
                  <c:v>15.1</c:v>
                </c:pt>
                <c:pt idx="111">
                  <c:v>15.6</c:v>
                </c:pt>
                <c:pt idx="112">
                  <c:v>15.4</c:v>
                </c:pt>
                <c:pt idx="113">
                  <c:v>15.3</c:v>
                </c:pt>
                <c:pt idx="114">
                  <c:v>15.2</c:v>
                </c:pt>
                <c:pt idx="115">
                  <c:v>15.3</c:v>
                </c:pt>
                <c:pt idx="116">
                  <c:v>15.4</c:v>
                </c:pt>
                <c:pt idx="117">
                  <c:v>15.3</c:v>
                </c:pt>
                <c:pt idx="118">
                  <c:v>15.1</c:v>
                </c:pt>
                <c:pt idx="119">
                  <c:v>15</c:v>
                </c:pt>
                <c:pt idx="120">
                  <c:v>14.8</c:v>
                </c:pt>
                <c:pt idx="121">
                  <c:v>14.8</c:v>
                </c:pt>
                <c:pt idx="122">
                  <c:v>14.5</c:v>
                </c:pt>
                <c:pt idx="123">
                  <c:v>14.3</c:v>
                </c:pt>
                <c:pt idx="124">
                  <c:v>14</c:v>
                </c:pt>
                <c:pt idx="125">
                  <c:v>13.7</c:v>
                </c:pt>
                <c:pt idx="126">
                  <c:v>13.7</c:v>
                </c:pt>
                <c:pt idx="127">
                  <c:v>13.2</c:v>
                </c:pt>
                <c:pt idx="128">
                  <c:v>12.8</c:v>
                </c:pt>
                <c:pt idx="129">
                  <c:v>12.4</c:v>
                </c:pt>
                <c:pt idx="130">
                  <c:v>12.4</c:v>
                </c:pt>
                <c:pt idx="131">
                  <c:v>12.5</c:v>
                </c:pt>
                <c:pt idx="132">
                  <c:v>12.7</c:v>
                </c:pt>
                <c:pt idx="133">
                  <c:v>12.9</c:v>
                </c:pt>
                <c:pt idx="134">
                  <c:v>13.1</c:v>
                </c:pt>
                <c:pt idx="135">
                  <c:v>13.1</c:v>
                </c:pt>
                <c:pt idx="136">
                  <c:v>13.2</c:v>
                </c:pt>
                <c:pt idx="137">
                  <c:v>13.5</c:v>
                </c:pt>
                <c:pt idx="138">
                  <c:v>13.4</c:v>
                </c:pt>
                <c:pt idx="139">
                  <c:v>13.4</c:v>
                </c:pt>
                <c:pt idx="140">
                  <c:v>13.6</c:v>
                </c:pt>
                <c:pt idx="141">
                  <c:v>13.1</c:v>
                </c:pt>
                <c:pt idx="142">
                  <c:v>12.7</c:v>
                </c:pt>
                <c:pt idx="143">
                  <c:v>12.5</c:v>
                </c:pt>
                <c:pt idx="144">
                  <c:v>12.3</c:v>
                </c:pt>
                <c:pt idx="145">
                  <c:v>12.2</c:v>
                </c:pt>
                <c:pt idx="146">
                  <c:v>11.8</c:v>
                </c:pt>
                <c:pt idx="147">
                  <c:v>11.5</c:v>
                </c:pt>
                <c:pt idx="148">
                  <c:v>10.9</c:v>
                </c:pt>
                <c:pt idx="149">
                  <c:v>10.4</c:v>
                </c:pt>
                <c:pt idx="150">
                  <c:v>8.6999999999999993</c:v>
                </c:pt>
                <c:pt idx="151">
                  <c:v>8.6</c:v>
                </c:pt>
                <c:pt idx="152">
                  <c:v>8.6999999999999993</c:v>
                </c:pt>
                <c:pt idx="153">
                  <c:v>8.4</c:v>
                </c:pt>
                <c:pt idx="154">
                  <c:v>8.3000000000000007</c:v>
                </c:pt>
                <c:pt idx="155">
                  <c:v>8.5</c:v>
                </c:pt>
                <c:pt idx="156">
                  <c:v>8.8000000000000007</c:v>
                </c:pt>
                <c:pt idx="157">
                  <c:v>9.1999999999999993</c:v>
                </c:pt>
                <c:pt idx="158">
                  <c:v>9.6999999999999993</c:v>
                </c:pt>
                <c:pt idx="159">
                  <c:v>10.199999999999999</c:v>
                </c:pt>
                <c:pt idx="160">
                  <c:v>10.7</c:v>
                </c:pt>
                <c:pt idx="161">
                  <c:v>11.2</c:v>
                </c:pt>
                <c:pt idx="162">
                  <c:v>12.2</c:v>
                </c:pt>
                <c:pt idx="163">
                  <c:v>12.5</c:v>
                </c:pt>
                <c:pt idx="164">
                  <c:v>12.6</c:v>
                </c:pt>
                <c:pt idx="165">
                  <c:v>12.9</c:v>
                </c:pt>
                <c:pt idx="166">
                  <c:v>12.9</c:v>
                </c:pt>
                <c:pt idx="167">
                  <c:v>12.8</c:v>
                </c:pt>
                <c:pt idx="168">
                  <c:v>12.7</c:v>
                </c:pt>
                <c:pt idx="169">
                  <c:v>12.7</c:v>
                </c:pt>
                <c:pt idx="170">
                  <c:v>12.9</c:v>
                </c:pt>
                <c:pt idx="171">
                  <c:v>13.1</c:v>
                </c:pt>
                <c:pt idx="172">
                  <c:v>13</c:v>
                </c:pt>
                <c:pt idx="173">
                  <c:v>13.1</c:v>
                </c:pt>
                <c:pt idx="174">
                  <c:v>12.9</c:v>
                </c:pt>
                <c:pt idx="175">
                  <c:v>12.9</c:v>
                </c:pt>
                <c:pt idx="176">
                  <c:v>12.9</c:v>
                </c:pt>
                <c:pt idx="177">
                  <c:v>12.7</c:v>
                </c:pt>
                <c:pt idx="178">
                  <c:v>12.4</c:v>
                </c:pt>
                <c:pt idx="179">
                  <c:v>12.3</c:v>
                </c:pt>
                <c:pt idx="180">
                  <c:v>12.4</c:v>
                </c:pt>
                <c:pt idx="181">
                  <c:v>12.5</c:v>
                </c:pt>
                <c:pt idx="182">
                  <c:v>12.6</c:v>
                </c:pt>
                <c:pt idx="183">
                  <c:v>12.5</c:v>
                </c:pt>
                <c:pt idx="184">
                  <c:v>12.2</c:v>
                </c:pt>
                <c:pt idx="185">
                  <c:v>12</c:v>
                </c:pt>
                <c:pt idx="186">
                  <c:v>11.8</c:v>
                </c:pt>
                <c:pt idx="187">
                  <c:v>11.8</c:v>
                </c:pt>
                <c:pt idx="188">
                  <c:v>11.8</c:v>
                </c:pt>
                <c:pt idx="189">
                  <c:v>11.8</c:v>
                </c:pt>
                <c:pt idx="190">
                  <c:v>11.7</c:v>
                </c:pt>
                <c:pt idx="191">
                  <c:v>11.6</c:v>
                </c:pt>
                <c:pt idx="192">
                  <c:v>11.4</c:v>
                </c:pt>
                <c:pt idx="193">
                  <c:v>10.9</c:v>
                </c:pt>
                <c:pt idx="194">
                  <c:v>10.7</c:v>
                </c:pt>
                <c:pt idx="195">
                  <c:v>10.3</c:v>
                </c:pt>
                <c:pt idx="196">
                  <c:v>9.9</c:v>
                </c:pt>
                <c:pt idx="197">
                  <c:v>9.6999999999999993</c:v>
                </c:pt>
                <c:pt idx="198">
                  <c:v>9.5</c:v>
                </c:pt>
                <c:pt idx="199">
                  <c:v>9.4</c:v>
                </c:pt>
                <c:pt idx="200">
                  <c:v>9.1</c:v>
                </c:pt>
                <c:pt idx="201">
                  <c:v>8.9</c:v>
                </c:pt>
                <c:pt idx="202">
                  <c:v>8.6</c:v>
                </c:pt>
                <c:pt idx="203">
                  <c:v>8.4</c:v>
                </c:pt>
                <c:pt idx="204">
                  <c:v>8.1999999999999993</c:v>
                </c:pt>
                <c:pt idx="205">
                  <c:v>7.9</c:v>
                </c:pt>
                <c:pt idx="206">
                  <c:v>7.7</c:v>
                </c:pt>
                <c:pt idx="207">
                  <c:v>7.5</c:v>
                </c:pt>
                <c:pt idx="208">
                  <c:v>7.3</c:v>
                </c:pt>
                <c:pt idx="209">
                  <c:v>7.2</c:v>
                </c:pt>
                <c:pt idx="210">
                  <c:v>7.1</c:v>
                </c:pt>
                <c:pt idx="211">
                  <c:v>6.8</c:v>
                </c:pt>
                <c:pt idx="212">
                  <c:v>6.6</c:v>
                </c:pt>
                <c:pt idx="213">
                  <c:v>6.3</c:v>
                </c:pt>
                <c:pt idx="214">
                  <c:v>6.1</c:v>
                </c:pt>
                <c:pt idx="215">
                  <c:v>5.8</c:v>
                </c:pt>
                <c:pt idx="216">
                  <c:v>5.6</c:v>
                </c:pt>
                <c:pt idx="217">
                  <c:v>5.4</c:v>
                </c:pt>
                <c:pt idx="218">
                  <c:v>5.3</c:v>
                </c:pt>
                <c:pt idx="219">
                  <c:v>5.2</c:v>
                </c:pt>
                <c:pt idx="220">
                  <c:v>5.0999999999999996</c:v>
                </c:pt>
                <c:pt idx="221">
                  <c:v>5</c:v>
                </c:pt>
                <c:pt idx="222">
                  <c:v>4.9000000000000004</c:v>
                </c:pt>
                <c:pt idx="223">
                  <c:v>4.8</c:v>
                </c:pt>
                <c:pt idx="224">
                  <c:v>4.8</c:v>
                </c:pt>
                <c:pt idx="225">
                  <c:v>4.5999999999999996</c:v>
                </c:pt>
                <c:pt idx="226">
                  <c:v>4.4000000000000004</c:v>
                </c:pt>
                <c:pt idx="227">
                  <c:v>4.3</c:v>
                </c:pt>
                <c:pt idx="228">
                  <c:v>4.2</c:v>
                </c:pt>
                <c:pt idx="229">
                  <c:v>4.2</c:v>
                </c:pt>
                <c:pt idx="230">
                  <c:v>4.0999999999999996</c:v>
                </c:pt>
                <c:pt idx="231">
                  <c:v>4.0999999999999996</c:v>
                </c:pt>
                <c:pt idx="232">
                  <c:v>4</c:v>
                </c:pt>
                <c:pt idx="233">
                  <c:v>4</c:v>
                </c:pt>
                <c:pt idx="234">
                  <c:v>4.0999999999999996</c:v>
                </c:pt>
                <c:pt idx="235">
                  <c:v>3.9</c:v>
                </c:pt>
                <c:pt idx="236">
                  <c:v>3.8</c:v>
                </c:pt>
                <c:pt idx="237">
                  <c:v>3.8</c:v>
                </c:pt>
                <c:pt idx="238">
                  <c:v>3.7</c:v>
                </c:pt>
                <c:pt idx="239">
                  <c:v>3.8</c:v>
                </c:pt>
                <c:pt idx="240">
                  <c:v>3.8</c:v>
                </c:pt>
                <c:pt idx="241">
                  <c:v>3.9</c:v>
                </c:pt>
                <c:pt idx="242">
                  <c:v>4.0999999999999996</c:v>
                </c:pt>
                <c:pt idx="243">
                  <c:v>4.4000000000000004</c:v>
                </c:pt>
                <c:pt idx="244">
                  <c:v>4.9000000000000004</c:v>
                </c:pt>
                <c:pt idx="245">
                  <c:v>5.6</c:v>
                </c:pt>
                <c:pt idx="246">
                  <c:v>5.9</c:v>
                </c:pt>
                <c:pt idx="247">
                  <c:v>6.3</c:v>
                </c:pt>
                <c:pt idx="248">
                  <c:v>6.8</c:v>
                </c:pt>
                <c:pt idx="249">
                  <c:v>7.2</c:v>
                </c:pt>
                <c:pt idx="250">
                  <c:v>7.7</c:v>
                </c:pt>
                <c:pt idx="251">
                  <c:v>8.1</c:v>
                </c:pt>
                <c:pt idx="252">
                  <c:v>8.6</c:v>
                </c:pt>
                <c:pt idx="253">
                  <c:v>9.1999999999999993</c:v>
                </c:pt>
                <c:pt idx="254">
                  <c:v>9.8000000000000007</c:v>
                </c:pt>
                <c:pt idx="255">
                  <c:v>10.199999999999999</c:v>
                </c:pt>
                <c:pt idx="256">
                  <c:v>10.4</c:v>
                </c:pt>
                <c:pt idx="257">
                  <c:v>10.8</c:v>
                </c:pt>
                <c:pt idx="258">
                  <c:v>11</c:v>
                </c:pt>
                <c:pt idx="259">
                  <c:v>11.1</c:v>
                </c:pt>
                <c:pt idx="260">
                  <c:v>11.2</c:v>
                </c:pt>
                <c:pt idx="261">
                  <c:v>11.4</c:v>
                </c:pt>
                <c:pt idx="262">
                  <c:v>11.6</c:v>
                </c:pt>
                <c:pt idx="263">
                  <c:v>11.9</c:v>
                </c:pt>
                <c:pt idx="264">
                  <c:v>12.4</c:v>
                </c:pt>
                <c:pt idx="265">
                  <c:v>12.6</c:v>
                </c:pt>
                <c:pt idx="266">
                  <c:v>12.9</c:v>
                </c:pt>
                <c:pt idx="267">
                  <c:v>13.3</c:v>
                </c:pt>
                <c:pt idx="268">
                  <c:v>14.4</c:v>
                </c:pt>
                <c:pt idx="269">
                  <c:v>14.7</c:v>
                </c:pt>
                <c:pt idx="270">
                  <c:v>14.5</c:v>
                </c:pt>
                <c:pt idx="271">
                  <c:v>14.7</c:v>
                </c:pt>
                <c:pt idx="272">
                  <c:v>14.8</c:v>
                </c:pt>
                <c:pt idx="273">
                  <c:v>14.5</c:v>
                </c:pt>
                <c:pt idx="274">
                  <c:v>14.5</c:v>
                </c:pt>
                <c:pt idx="275">
                  <c:v>14.6</c:v>
                </c:pt>
                <c:pt idx="276">
                  <c:v>14.7</c:v>
                </c:pt>
                <c:pt idx="277">
                  <c:v>14.8</c:v>
                </c:pt>
                <c:pt idx="278">
                  <c:v>14.8</c:v>
                </c:pt>
                <c:pt idx="279">
                  <c:v>14.9</c:v>
                </c:pt>
                <c:pt idx="280">
                  <c:v>15</c:v>
                </c:pt>
                <c:pt idx="281">
                  <c:v>15.9</c:v>
                </c:pt>
                <c:pt idx="282">
                  <c:v>15.9</c:v>
                </c:pt>
                <c:pt idx="283">
                  <c:v>15.5</c:v>
                </c:pt>
                <c:pt idx="284">
                  <c:v>14.8</c:v>
                </c:pt>
                <c:pt idx="285">
                  <c:v>14.1</c:v>
                </c:pt>
                <c:pt idx="286">
                  <c:v>13.7</c:v>
                </c:pt>
                <c:pt idx="287">
                  <c:v>13.5</c:v>
                </c:pt>
                <c:pt idx="288">
                  <c:v>13.4</c:v>
                </c:pt>
                <c:pt idx="289">
                  <c:v>3.8666440760884271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254-E14A-BD0E-1BD00FC13D22}"/>
            </c:ext>
          </c:extLst>
        </c:ser>
        <c:ser>
          <c:idx val="38"/>
          <c:order val="38"/>
          <c:tx>
            <c:strRef>
              <c:f>'Day View'!$AP$2</c:f>
              <c:strCache>
                <c:ptCount val="1"/>
                <c:pt idx="0">
                  <c:v>Fri wk6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View'!$AP$3:$AP$292</c:f>
              <c:numCache>
                <c:formatCode>General</c:formatCode>
                <c:ptCount val="290"/>
                <c:pt idx="1">
                  <c:v>13.6</c:v>
                </c:pt>
                <c:pt idx="2">
                  <c:v>14.1</c:v>
                </c:pt>
                <c:pt idx="3">
                  <c:v>14.6</c:v>
                </c:pt>
                <c:pt idx="4">
                  <c:v>14.9</c:v>
                </c:pt>
                <c:pt idx="5">
                  <c:v>15.3</c:v>
                </c:pt>
                <c:pt idx="6">
                  <c:v>15.8</c:v>
                </c:pt>
                <c:pt idx="7">
                  <c:v>15.9</c:v>
                </c:pt>
                <c:pt idx="8">
                  <c:v>15.9</c:v>
                </c:pt>
                <c:pt idx="9">
                  <c:v>15.8</c:v>
                </c:pt>
                <c:pt idx="10">
                  <c:v>15.6</c:v>
                </c:pt>
                <c:pt idx="11">
                  <c:v>15.4</c:v>
                </c:pt>
                <c:pt idx="12">
                  <c:v>15.2</c:v>
                </c:pt>
                <c:pt idx="13">
                  <c:v>15.1</c:v>
                </c:pt>
                <c:pt idx="14">
                  <c:v>15</c:v>
                </c:pt>
                <c:pt idx="15">
                  <c:v>14.9</c:v>
                </c:pt>
                <c:pt idx="16">
                  <c:v>14.9</c:v>
                </c:pt>
                <c:pt idx="17">
                  <c:v>14.9</c:v>
                </c:pt>
                <c:pt idx="18">
                  <c:v>14.7</c:v>
                </c:pt>
                <c:pt idx="19">
                  <c:v>14.5</c:v>
                </c:pt>
                <c:pt idx="20">
                  <c:v>13.9</c:v>
                </c:pt>
                <c:pt idx="21">
                  <c:v>13.1</c:v>
                </c:pt>
                <c:pt idx="22">
                  <c:v>13.7</c:v>
                </c:pt>
                <c:pt idx="23">
                  <c:v>13.8</c:v>
                </c:pt>
                <c:pt idx="24">
                  <c:v>13.6</c:v>
                </c:pt>
                <c:pt idx="25">
                  <c:v>13.4</c:v>
                </c:pt>
                <c:pt idx="26">
                  <c:v>13.2</c:v>
                </c:pt>
                <c:pt idx="27">
                  <c:v>12.9</c:v>
                </c:pt>
                <c:pt idx="28">
                  <c:v>12.7</c:v>
                </c:pt>
                <c:pt idx="29">
                  <c:v>12.8</c:v>
                </c:pt>
                <c:pt idx="30">
                  <c:v>12.9</c:v>
                </c:pt>
                <c:pt idx="31">
                  <c:v>13.2</c:v>
                </c:pt>
                <c:pt idx="32">
                  <c:v>13.3</c:v>
                </c:pt>
                <c:pt idx="33">
                  <c:v>13.2</c:v>
                </c:pt>
                <c:pt idx="34">
                  <c:v>13.1</c:v>
                </c:pt>
                <c:pt idx="35">
                  <c:v>12.9</c:v>
                </c:pt>
                <c:pt idx="36">
                  <c:v>12.7</c:v>
                </c:pt>
                <c:pt idx="37">
                  <c:v>12.3</c:v>
                </c:pt>
                <c:pt idx="38">
                  <c:v>12.3</c:v>
                </c:pt>
                <c:pt idx="39">
                  <c:v>12.4</c:v>
                </c:pt>
                <c:pt idx="40">
                  <c:v>12.4</c:v>
                </c:pt>
                <c:pt idx="41">
                  <c:v>12.3</c:v>
                </c:pt>
                <c:pt idx="42">
                  <c:v>12.1</c:v>
                </c:pt>
                <c:pt idx="43">
                  <c:v>11.8</c:v>
                </c:pt>
                <c:pt idx="44">
                  <c:v>11.7</c:v>
                </c:pt>
                <c:pt idx="45">
                  <c:v>11.4</c:v>
                </c:pt>
                <c:pt idx="46">
                  <c:v>11.2</c:v>
                </c:pt>
                <c:pt idx="47">
                  <c:v>10.9</c:v>
                </c:pt>
                <c:pt idx="48">
                  <c:v>10.7</c:v>
                </c:pt>
                <c:pt idx="49">
                  <c:v>10.5</c:v>
                </c:pt>
                <c:pt idx="50">
                  <c:v>9.9</c:v>
                </c:pt>
                <c:pt idx="51">
                  <c:v>9.4</c:v>
                </c:pt>
                <c:pt idx="52">
                  <c:v>9.1</c:v>
                </c:pt>
                <c:pt idx="53">
                  <c:v>9.4</c:v>
                </c:pt>
                <c:pt idx="54">
                  <c:v>9.6999999999999993</c:v>
                </c:pt>
                <c:pt idx="55">
                  <c:v>9.4</c:v>
                </c:pt>
                <c:pt idx="56">
                  <c:v>9.3000000000000007</c:v>
                </c:pt>
                <c:pt idx="57">
                  <c:v>9.1</c:v>
                </c:pt>
                <c:pt idx="58">
                  <c:v>8.9</c:v>
                </c:pt>
                <c:pt idx="59">
                  <c:v>8.8000000000000007</c:v>
                </c:pt>
                <c:pt idx="60">
                  <c:v>8.6999999999999993</c:v>
                </c:pt>
                <c:pt idx="61">
                  <c:v>8.5</c:v>
                </c:pt>
                <c:pt idx="62">
                  <c:v>8.3000000000000007</c:v>
                </c:pt>
                <c:pt idx="63">
                  <c:v>8.5</c:v>
                </c:pt>
                <c:pt idx="64">
                  <c:v>8.1999999999999993</c:v>
                </c:pt>
                <c:pt idx="65">
                  <c:v>7.7</c:v>
                </c:pt>
                <c:pt idx="66">
                  <c:v>7.4</c:v>
                </c:pt>
                <c:pt idx="67">
                  <c:v>7.4</c:v>
                </c:pt>
                <c:pt idx="68">
                  <c:v>7.2</c:v>
                </c:pt>
                <c:pt idx="69">
                  <c:v>7.1</c:v>
                </c:pt>
                <c:pt idx="70">
                  <c:v>6.9</c:v>
                </c:pt>
                <c:pt idx="71">
                  <c:v>6.6</c:v>
                </c:pt>
                <c:pt idx="72">
                  <c:v>6.3</c:v>
                </c:pt>
                <c:pt idx="73">
                  <c:v>6.2</c:v>
                </c:pt>
                <c:pt idx="74">
                  <c:v>6.6</c:v>
                </c:pt>
                <c:pt idx="75">
                  <c:v>6.4</c:v>
                </c:pt>
                <c:pt idx="76">
                  <c:v>6.2</c:v>
                </c:pt>
                <c:pt idx="77">
                  <c:v>5.8</c:v>
                </c:pt>
                <c:pt idx="78">
                  <c:v>5.7</c:v>
                </c:pt>
                <c:pt idx="79">
                  <c:v>5.7</c:v>
                </c:pt>
                <c:pt idx="80">
                  <c:v>5.4</c:v>
                </c:pt>
                <c:pt idx="81">
                  <c:v>5.3</c:v>
                </c:pt>
                <c:pt idx="82">
                  <c:v>5.3</c:v>
                </c:pt>
                <c:pt idx="83">
                  <c:v>5.4</c:v>
                </c:pt>
                <c:pt idx="84">
                  <c:v>5.4</c:v>
                </c:pt>
                <c:pt idx="85">
                  <c:v>5.3</c:v>
                </c:pt>
                <c:pt idx="86">
                  <c:v>5.6</c:v>
                </c:pt>
                <c:pt idx="87">
                  <c:v>5.8</c:v>
                </c:pt>
                <c:pt idx="88">
                  <c:v>6</c:v>
                </c:pt>
                <c:pt idx="89">
                  <c:v>6.2</c:v>
                </c:pt>
                <c:pt idx="90">
                  <c:v>6.3</c:v>
                </c:pt>
                <c:pt idx="91">
                  <c:v>6.6</c:v>
                </c:pt>
                <c:pt idx="92">
                  <c:v>6.6</c:v>
                </c:pt>
                <c:pt idx="93">
                  <c:v>6.7</c:v>
                </c:pt>
                <c:pt idx="94">
                  <c:v>6.9</c:v>
                </c:pt>
                <c:pt idx="95">
                  <c:v>7.2</c:v>
                </c:pt>
                <c:pt idx="96">
                  <c:v>7.2</c:v>
                </c:pt>
                <c:pt idx="97">
                  <c:v>7.5</c:v>
                </c:pt>
                <c:pt idx="98">
                  <c:v>7.7</c:v>
                </c:pt>
                <c:pt idx="99">
                  <c:v>7.6</c:v>
                </c:pt>
                <c:pt idx="100">
                  <c:v>7.6</c:v>
                </c:pt>
                <c:pt idx="101">
                  <c:v>7.8</c:v>
                </c:pt>
                <c:pt idx="102">
                  <c:v>8.1</c:v>
                </c:pt>
                <c:pt idx="103">
                  <c:v>8.3000000000000007</c:v>
                </c:pt>
                <c:pt idx="104">
                  <c:v>8.5</c:v>
                </c:pt>
                <c:pt idx="105">
                  <c:v>8.9</c:v>
                </c:pt>
                <c:pt idx="106">
                  <c:v>9.6999999999999993</c:v>
                </c:pt>
                <c:pt idx="107">
                  <c:v>10.6</c:v>
                </c:pt>
                <c:pt idx="108">
                  <c:v>11</c:v>
                </c:pt>
                <c:pt idx="109">
                  <c:v>11.4</c:v>
                </c:pt>
                <c:pt idx="110">
                  <c:v>11.8</c:v>
                </c:pt>
                <c:pt idx="111">
                  <c:v>12.1</c:v>
                </c:pt>
                <c:pt idx="112">
                  <c:v>12.4</c:v>
                </c:pt>
                <c:pt idx="113">
                  <c:v>12.7</c:v>
                </c:pt>
                <c:pt idx="114">
                  <c:v>12.7</c:v>
                </c:pt>
                <c:pt idx="115">
                  <c:v>12.8</c:v>
                </c:pt>
                <c:pt idx="116">
                  <c:v>12.7</c:v>
                </c:pt>
                <c:pt idx="117">
                  <c:v>12.6</c:v>
                </c:pt>
                <c:pt idx="118">
                  <c:v>12.5</c:v>
                </c:pt>
                <c:pt idx="119">
                  <c:v>12.4</c:v>
                </c:pt>
                <c:pt idx="120">
                  <c:v>12.1</c:v>
                </c:pt>
                <c:pt idx="121">
                  <c:v>12</c:v>
                </c:pt>
                <c:pt idx="122">
                  <c:v>11.6</c:v>
                </c:pt>
                <c:pt idx="123">
                  <c:v>11.1</c:v>
                </c:pt>
                <c:pt idx="124">
                  <c:v>10.7</c:v>
                </c:pt>
                <c:pt idx="125">
                  <c:v>10.3</c:v>
                </c:pt>
                <c:pt idx="126">
                  <c:v>10.1</c:v>
                </c:pt>
                <c:pt idx="127">
                  <c:v>10.1</c:v>
                </c:pt>
                <c:pt idx="128">
                  <c:v>9.9</c:v>
                </c:pt>
                <c:pt idx="129">
                  <c:v>9.8000000000000007</c:v>
                </c:pt>
                <c:pt idx="130">
                  <c:v>9.6</c:v>
                </c:pt>
                <c:pt idx="131">
                  <c:v>9.3000000000000007</c:v>
                </c:pt>
                <c:pt idx="132">
                  <c:v>9.1</c:v>
                </c:pt>
                <c:pt idx="133">
                  <c:v>8.8000000000000007</c:v>
                </c:pt>
                <c:pt idx="134">
                  <c:v>8.6</c:v>
                </c:pt>
                <c:pt idx="135">
                  <c:v>8.4</c:v>
                </c:pt>
                <c:pt idx="136">
                  <c:v>8.3000000000000007</c:v>
                </c:pt>
                <c:pt idx="137">
                  <c:v>8.1999999999999993</c:v>
                </c:pt>
                <c:pt idx="138">
                  <c:v>8.1</c:v>
                </c:pt>
                <c:pt idx="139">
                  <c:v>7.9</c:v>
                </c:pt>
                <c:pt idx="140">
                  <c:v>7.8</c:v>
                </c:pt>
                <c:pt idx="141">
                  <c:v>7.8</c:v>
                </c:pt>
                <c:pt idx="142">
                  <c:v>7.7</c:v>
                </c:pt>
                <c:pt idx="143">
                  <c:v>7.6</c:v>
                </c:pt>
                <c:pt idx="144">
                  <c:v>7.5</c:v>
                </c:pt>
                <c:pt idx="145">
                  <c:v>7.2</c:v>
                </c:pt>
                <c:pt idx="146">
                  <c:v>6.3</c:v>
                </c:pt>
                <c:pt idx="147">
                  <c:v>6.2</c:v>
                </c:pt>
                <c:pt idx="148">
                  <c:v>6.4</c:v>
                </c:pt>
                <c:pt idx="149">
                  <c:v>6.6</c:v>
                </c:pt>
                <c:pt idx="150">
                  <c:v>6.8</c:v>
                </c:pt>
                <c:pt idx="151">
                  <c:v>7.2</c:v>
                </c:pt>
                <c:pt idx="152">
                  <c:v>7.4</c:v>
                </c:pt>
                <c:pt idx="153">
                  <c:v>7.8</c:v>
                </c:pt>
                <c:pt idx="154">
                  <c:v>8.1</c:v>
                </c:pt>
                <c:pt idx="155">
                  <c:v>8.4</c:v>
                </c:pt>
                <c:pt idx="156">
                  <c:v>8.8000000000000007</c:v>
                </c:pt>
                <c:pt idx="157">
                  <c:v>9.3000000000000007</c:v>
                </c:pt>
                <c:pt idx="158">
                  <c:v>9.8000000000000007</c:v>
                </c:pt>
                <c:pt idx="159">
                  <c:v>10.3</c:v>
                </c:pt>
                <c:pt idx="160">
                  <c:v>10.8</c:v>
                </c:pt>
                <c:pt idx="161">
                  <c:v>11.2</c:v>
                </c:pt>
                <c:pt idx="162">
                  <c:v>11.7</c:v>
                </c:pt>
                <c:pt idx="163">
                  <c:v>12.2</c:v>
                </c:pt>
                <c:pt idx="164">
                  <c:v>12.4</c:v>
                </c:pt>
                <c:pt idx="165">
                  <c:v>12.4</c:v>
                </c:pt>
                <c:pt idx="166">
                  <c:v>12.6</c:v>
                </c:pt>
                <c:pt idx="167">
                  <c:v>12.7</c:v>
                </c:pt>
                <c:pt idx="168">
                  <c:v>12.7</c:v>
                </c:pt>
                <c:pt idx="169">
                  <c:v>12.8</c:v>
                </c:pt>
                <c:pt idx="170">
                  <c:v>12.9</c:v>
                </c:pt>
                <c:pt idx="171">
                  <c:v>13.2</c:v>
                </c:pt>
                <c:pt idx="172">
                  <c:v>13.6</c:v>
                </c:pt>
                <c:pt idx="173">
                  <c:v>13.6</c:v>
                </c:pt>
                <c:pt idx="174">
                  <c:v>13.4</c:v>
                </c:pt>
                <c:pt idx="175">
                  <c:v>13.3</c:v>
                </c:pt>
                <c:pt idx="176">
                  <c:v>13.1</c:v>
                </c:pt>
                <c:pt idx="177">
                  <c:v>13</c:v>
                </c:pt>
                <c:pt idx="178">
                  <c:v>13</c:v>
                </c:pt>
                <c:pt idx="179">
                  <c:v>12.8</c:v>
                </c:pt>
                <c:pt idx="180">
                  <c:v>12.5</c:v>
                </c:pt>
                <c:pt idx="181">
                  <c:v>12.2</c:v>
                </c:pt>
                <c:pt idx="182">
                  <c:v>12.3</c:v>
                </c:pt>
                <c:pt idx="183">
                  <c:v>12.3</c:v>
                </c:pt>
                <c:pt idx="184">
                  <c:v>11.9</c:v>
                </c:pt>
                <c:pt idx="185">
                  <c:v>11.6</c:v>
                </c:pt>
                <c:pt idx="186">
                  <c:v>11.3</c:v>
                </c:pt>
                <c:pt idx="187">
                  <c:v>11.2</c:v>
                </c:pt>
                <c:pt idx="188">
                  <c:v>11.1</c:v>
                </c:pt>
                <c:pt idx="189">
                  <c:v>10.9</c:v>
                </c:pt>
                <c:pt idx="190">
                  <c:v>10.8</c:v>
                </c:pt>
                <c:pt idx="191">
                  <c:v>10.6</c:v>
                </c:pt>
                <c:pt idx="192">
                  <c:v>10.7</c:v>
                </c:pt>
                <c:pt idx="193">
                  <c:v>10.5</c:v>
                </c:pt>
                <c:pt idx="194">
                  <c:v>10.3</c:v>
                </c:pt>
                <c:pt idx="195">
                  <c:v>10.199999999999999</c:v>
                </c:pt>
                <c:pt idx="196">
                  <c:v>10.1</c:v>
                </c:pt>
                <c:pt idx="197">
                  <c:v>9.6999999999999993</c:v>
                </c:pt>
                <c:pt idx="198">
                  <c:v>9.4</c:v>
                </c:pt>
                <c:pt idx="199">
                  <c:v>9.1999999999999993</c:v>
                </c:pt>
                <c:pt idx="200">
                  <c:v>8.9</c:v>
                </c:pt>
                <c:pt idx="201">
                  <c:v>8.6999999999999993</c:v>
                </c:pt>
                <c:pt idx="202">
                  <c:v>8.6999999999999993</c:v>
                </c:pt>
                <c:pt idx="203">
                  <c:v>8.6</c:v>
                </c:pt>
                <c:pt idx="204">
                  <c:v>8.4</c:v>
                </c:pt>
                <c:pt idx="205">
                  <c:v>8.1</c:v>
                </c:pt>
                <c:pt idx="206">
                  <c:v>7.9</c:v>
                </c:pt>
                <c:pt idx="207">
                  <c:v>7.7</c:v>
                </c:pt>
                <c:pt idx="208">
                  <c:v>7.4</c:v>
                </c:pt>
                <c:pt idx="209">
                  <c:v>7.2</c:v>
                </c:pt>
                <c:pt idx="210">
                  <c:v>7.2</c:v>
                </c:pt>
                <c:pt idx="211">
                  <c:v>7.1</c:v>
                </c:pt>
                <c:pt idx="212">
                  <c:v>6.8</c:v>
                </c:pt>
                <c:pt idx="213">
                  <c:v>5.7</c:v>
                </c:pt>
                <c:pt idx="214">
                  <c:v>5.7</c:v>
                </c:pt>
                <c:pt idx="215">
                  <c:v>5.7</c:v>
                </c:pt>
                <c:pt idx="216">
                  <c:v>5.7</c:v>
                </c:pt>
                <c:pt idx="217">
                  <c:v>5.7</c:v>
                </c:pt>
                <c:pt idx="218">
                  <c:v>5.8</c:v>
                </c:pt>
                <c:pt idx="219">
                  <c:v>5.9</c:v>
                </c:pt>
                <c:pt idx="220">
                  <c:v>6.2</c:v>
                </c:pt>
                <c:pt idx="221">
                  <c:v>6.5</c:v>
                </c:pt>
                <c:pt idx="222">
                  <c:v>6.9</c:v>
                </c:pt>
                <c:pt idx="223">
                  <c:v>7.3</c:v>
                </c:pt>
                <c:pt idx="224">
                  <c:v>7.7</c:v>
                </c:pt>
                <c:pt idx="225">
                  <c:v>8</c:v>
                </c:pt>
                <c:pt idx="226">
                  <c:v>8.3000000000000007</c:v>
                </c:pt>
                <c:pt idx="227">
                  <c:v>8.6</c:v>
                </c:pt>
                <c:pt idx="228">
                  <c:v>8.9</c:v>
                </c:pt>
                <c:pt idx="229">
                  <c:v>9.1</c:v>
                </c:pt>
                <c:pt idx="230">
                  <c:v>9.1</c:v>
                </c:pt>
                <c:pt idx="231">
                  <c:v>8.9</c:v>
                </c:pt>
                <c:pt idx="232">
                  <c:v>8.9</c:v>
                </c:pt>
                <c:pt idx="233">
                  <c:v>8.9</c:v>
                </c:pt>
                <c:pt idx="234">
                  <c:v>9</c:v>
                </c:pt>
                <c:pt idx="235">
                  <c:v>9.1</c:v>
                </c:pt>
                <c:pt idx="236">
                  <c:v>9.1999999999999993</c:v>
                </c:pt>
                <c:pt idx="237">
                  <c:v>9.1999999999999993</c:v>
                </c:pt>
                <c:pt idx="238">
                  <c:v>9.1</c:v>
                </c:pt>
                <c:pt idx="239">
                  <c:v>8.9</c:v>
                </c:pt>
                <c:pt idx="240">
                  <c:v>8.9</c:v>
                </c:pt>
                <c:pt idx="241">
                  <c:v>8.8000000000000007</c:v>
                </c:pt>
                <c:pt idx="242">
                  <c:v>8.6</c:v>
                </c:pt>
                <c:pt idx="243">
                  <c:v>8.4</c:v>
                </c:pt>
                <c:pt idx="244">
                  <c:v>8.1999999999999993</c:v>
                </c:pt>
                <c:pt idx="245">
                  <c:v>8.1</c:v>
                </c:pt>
                <c:pt idx="246">
                  <c:v>7.9</c:v>
                </c:pt>
                <c:pt idx="247">
                  <c:v>7.7</c:v>
                </c:pt>
                <c:pt idx="248">
                  <c:v>7.6</c:v>
                </c:pt>
                <c:pt idx="249">
                  <c:v>7.4</c:v>
                </c:pt>
                <c:pt idx="250">
                  <c:v>7.2</c:v>
                </c:pt>
                <c:pt idx="251">
                  <c:v>7.2</c:v>
                </c:pt>
                <c:pt idx="252">
                  <c:v>7.1</c:v>
                </c:pt>
                <c:pt idx="253">
                  <c:v>7.3</c:v>
                </c:pt>
                <c:pt idx="254">
                  <c:v>7.1</c:v>
                </c:pt>
                <c:pt idx="255">
                  <c:v>6.9</c:v>
                </c:pt>
                <c:pt idx="256">
                  <c:v>6.9</c:v>
                </c:pt>
                <c:pt idx="257">
                  <c:v>7</c:v>
                </c:pt>
                <c:pt idx="258">
                  <c:v>7.2</c:v>
                </c:pt>
                <c:pt idx="259">
                  <c:v>7.5</c:v>
                </c:pt>
                <c:pt idx="260">
                  <c:v>7.8</c:v>
                </c:pt>
                <c:pt idx="261">
                  <c:v>8.1999999999999993</c:v>
                </c:pt>
                <c:pt idx="262">
                  <c:v>8.5</c:v>
                </c:pt>
                <c:pt idx="263">
                  <c:v>8.8000000000000007</c:v>
                </c:pt>
                <c:pt idx="264">
                  <c:v>9.1</c:v>
                </c:pt>
                <c:pt idx="265">
                  <c:v>9.3000000000000007</c:v>
                </c:pt>
                <c:pt idx="266">
                  <c:v>9.4</c:v>
                </c:pt>
                <c:pt idx="267">
                  <c:v>9.4</c:v>
                </c:pt>
                <c:pt idx="268">
                  <c:v>9.6</c:v>
                </c:pt>
                <c:pt idx="269">
                  <c:v>9.6</c:v>
                </c:pt>
                <c:pt idx="270">
                  <c:v>9.6</c:v>
                </c:pt>
                <c:pt idx="271">
                  <c:v>9.6</c:v>
                </c:pt>
                <c:pt idx="272">
                  <c:v>9.6</c:v>
                </c:pt>
                <c:pt idx="273">
                  <c:v>9.5</c:v>
                </c:pt>
                <c:pt idx="274">
                  <c:v>9.4</c:v>
                </c:pt>
                <c:pt idx="275">
                  <c:v>9.4</c:v>
                </c:pt>
                <c:pt idx="276">
                  <c:v>9.4</c:v>
                </c:pt>
                <c:pt idx="277">
                  <c:v>9.4</c:v>
                </c:pt>
                <c:pt idx="278">
                  <c:v>9.1999999999999993</c:v>
                </c:pt>
                <c:pt idx="279">
                  <c:v>8.9</c:v>
                </c:pt>
                <c:pt idx="280">
                  <c:v>8.8000000000000007</c:v>
                </c:pt>
                <c:pt idx="281">
                  <c:v>8.5</c:v>
                </c:pt>
                <c:pt idx="282">
                  <c:v>8.1999999999999993</c:v>
                </c:pt>
                <c:pt idx="283">
                  <c:v>8</c:v>
                </c:pt>
                <c:pt idx="284">
                  <c:v>7.8</c:v>
                </c:pt>
                <c:pt idx="285">
                  <c:v>7.6</c:v>
                </c:pt>
                <c:pt idx="286">
                  <c:v>7.4</c:v>
                </c:pt>
                <c:pt idx="287">
                  <c:v>7.2</c:v>
                </c:pt>
                <c:pt idx="288">
                  <c:v>7.1</c:v>
                </c:pt>
                <c:pt idx="289">
                  <c:v>3.0957050036476264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254-E14A-BD0E-1BD00FC13D22}"/>
            </c:ext>
          </c:extLst>
        </c:ser>
        <c:ser>
          <c:idx val="39"/>
          <c:order val="39"/>
          <c:tx>
            <c:strRef>
              <c:f>'Day View'!$AQ$2</c:f>
              <c:strCache>
                <c:ptCount val="1"/>
                <c:pt idx="0">
                  <c:v>Sat wk6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View'!$AQ$3:$AQ$292</c:f>
              <c:numCache>
                <c:formatCode>General</c:formatCode>
                <c:ptCount val="290"/>
                <c:pt idx="1">
                  <c:v>6.9</c:v>
                </c:pt>
                <c:pt idx="2">
                  <c:v>6.8</c:v>
                </c:pt>
                <c:pt idx="3">
                  <c:v>6.7</c:v>
                </c:pt>
                <c:pt idx="4">
                  <c:v>6.6</c:v>
                </c:pt>
                <c:pt idx="5">
                  <c:v>6.4</c:v>
                </c:pt>
                <c:pt idx="6">
                  <c:v>6.4</c:v>
                </c:pt>
                <c:pt idx="7">
                  <c:v>6.3</c:v>
                </c:pt>
                <c:pt idx="8">
                  <c:v>6.2</c:v>
                </c:pt>
                <c:pt idx="9">
                  <c:v>6.3</c:v>
                </c:pt>
                <c:pt idx="10">
                  <c:v>6.1</c:v>
                </c:pt>
                <c:pt idx="11">
                  <c:v>6</c:v>
                </c:pt>
                <c:pt idx="12">
                  <c:v>5.9</c:v>
                </c:pt>
                <c:pt idx="13">
                  <c:v>5.8</c:v>
                </c:pt>
                <c:pt idx="14">
                  <c:v>5.7</c:v>
                </c:pt>
                <c:pt idx="15">
                  <c:v>5.6</c:v>
                </c:pt>
                <c:pt idx="16">
                  <c:v>5.5</c:v>
                </c:pt>
                <c:pt idx="17">
                  <c:v>5.4</c:v>
                </c:pt>
                <c:pt idx="18">
                  <c:v>5.3</c:v>
                </c:pt>
                <c:pt idx="19">
                  <c:v>5.3</c:v>
                </c:pt>
                <c:pt idx="20">
                  <c:v>5.2</c:v>
                </c:pt>
                <c:pt idx="21">
                  <c:v>5.2</c:v>
                </c:pt>
                <c:pt idx="22">
                  <c:v>5.0999999999999996</c:v>
                </c:pt>
                <c:pt idx="23">
                  <c:v>5</c:v>
                </c:pt>
                <c:pt idx="24">
                  <c:v>4.9000000000000004</c:v>
                </c:pt>
                <c:pt idx="25">
                  <c:v>4.9000000000000004</c:v>
                </c:pt>
                <c:pt idx="26">
                  <c:v>4.8</c:v>
                </c:pt>
                <c:pt idx="27">
                  <c:v>4.8</c:v>
                </c:pt>
                <c:pt idx="28">
                  <c:v>4.7</c:v>
                </c:pt>
                <c:pt idx="29">
                  <c:v>4.7</c:v>
                </c:pt>
                <c:pt idx="30">
                  <c:v>4.5999999999999996</c:v>
                </c:pt>
                <c:pt idx="31">
                  <c:v>4.5999999999999996</c:v>
                </c:pt>
                <c:pt idx="32">
                  <c:v>4.5999999999999996</c:v>
                </c:pt>
                <c:pt idx="33">
                  <c:v>4.5999999999999996</c:v>
                </c:pt>
                <c:pt idx="34">
                  <c:v>4.7</c:v>
                </c:pt>
                <c:pt idx="35">
                  <c:v>4.7</c:v>
                </c:pt>
                <c:pt idx="36">
                  <c:v>4.7</c:v>
                </c:pt>
                <c:pt idx="37">
                  <c:v>4.7</c:v>
                </c:pt>
                <c:pt idx="38">
                  <c:v>4.5999999999999996</c:v>
                </c:pt>
                <c:pt idx="39">
                  <c:v>4.5999999999999996</c:v>
                </c:pt>
                <c:pt idx="40">
                  <c:v>4.5</c:v>
                </c:pt>
                <c:pt idx="41">
                  <c:v>4.5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4.3</c:v>
                </c:pt>
                <c:pt idx="46">
                  <c:v>4.0999999999999996</c:v>
                </c:pt>
                <c:pt idx="47">
                  <c:v>4.0999999999999996</c:v>
                </c:pt>
                <c:pt idx="48">
                  <c:v>4</c:v>
                </c:pt>
                <c:pt idx="49">
                  <c:v>4</c:v>
                </c:pt>
                <c:pt idx="50">
                  <c:v>3.9</c:v>
                </c:pt>
                <c:pt idx="51">
                  <c:v>3.9</c:v>
                </c:pt>
                <c:pt idx="52">
                  <c:v>4.0999999999999996</c:v>
                </c:pt>
                <c:pt idx="53">
                  <c:v>4.2</c:v>
                </c:pt>
                <c:pt idx="54">
                  <c:v>4.2</c:v>
                </c:pt>
                <c:pt idx="55">
                  <c:v>4.2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4.0999999999999996</c:v>
                </c:pt>
                <c:pt idx="67">
                  <c:v>4.2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4.3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4.2</c:v>
                </c:pt>
                <c:pt idx="81">
                  <c:v>3.8</c:v>
                </c:pt>
                <c:pt idx="82">
                  <c:v>3.7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3.8</c:v>
                </c:pt>
                <c:pt idx="88">
                  <c:v>4.2</c:v>
                </c:pt>
                <c:pt idx="89">
                  <c:v>4.2</c:v>
                </c:pt>
                <c:pt idx="90">
                  <c:v>4.0999999999999996</c:v>
                </c:pt>
                <c:pt idx="91">
                  <c:v>4</c:v>
                </c:pt>
                <c:pt idx="92">
                  <c:v>4.2</c:v>
                </c:pt>
                <c:pt idx="93">
                  <c:v>4.3</c:v>
                </c:pt>
                <c:pt idx="94">
                  <c:v>4.3</c:v>
                </c:pt>
                <c:pt idx="95">
                  <c:v>4.3</c:v>
                </c:pt>
                <c:pt idx="96">
                  <c:v>4.3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4.5999999999999996</c:v>
                </c:pt>
                <c:pt idx="100">
                  <c:v>4.7</c:v>
                </c:pt>
                <c:pt idx="101">
                  <c:v>4.8</c:v>
                </c:pt>
                <c:pt idx="102">
                  <c:v>4.8</c:v>
                </c:pt>
                <c:pt idx="103">
                  <c:v>4.9000000000000004</c:v>
                </c:pt>
                <c:pt idx="104">
                  <c:v>5</c:v>
                </c:pt>
                <c:pt idx="105">
                  <c:v>5.3</c:v>
                </c:pt>
                <c:pt idx="106">
                  <c:v>5.4</c:v>
                </c:pt>
                <c:pt idx="107">
                  <c:v>5.7</c:v>
                </c:pt>
                <c:pt idx="108">
                  <c:v>6</c:v>
                </c:pt>
                <c:pt idx="109">
                  <c:v>6.2</c:v>
                </c:pt>
                <c:pt idx="110">
                  <c:v>6.4</c:v>
                </c:pt>
                <c:pt idx="111">
                  <c:v>6.7</c:v>
                </c:pt>
                <c:pt idx="112">
                  <c:v>7.1</c:v>
                </c:pt>
                <c:pt idx="113">
                  <c:v>7.4</c:v>
                </c:pt>
                <c:pt idx="114">
                  <c:v>7.9</c:v>
                </c:pt>
                <c:pt idx="115">
                  <c:v>8.1999999999999993</c:v>
                </c:pt>
                <c:pt idx="116">
                  <c:v>8.4</c:v>
                </c:pt>
                <c:pt idx="117">
                  <c:v>8.6999999999999993</c:v>
                </c:pt>
                <c:pt idx="118">
                  <c:v>8.9</c:v>
                </c:pt>
                <c:pt idx="119">
                  <c:v>9.1999999999999993</c:v>
                </c:pt>
                <c:pt idx="120">
                  <c:v>9.3000000000000007</c:v>
                </c:pt>
                <c:pt idx="121">
                  <c:v>9.3000000000000007</c:v>
                </c:pt>
                <c:pt idx="122">
                  <c:v>9.3000000000000007</c:v>
                </c:pt>
                <c:pt idx="123">
                  <c:v>9.1</c:v>
                </c:pt>
                <c:pt idx="124">
                  <c:v>8.8000000000000007</c:v>
                </c:pt>
                <c:pt idx="125">
                  <c:v>8.6999999999999993</c:v>
                </c:pt>
                <c:pt idx="126">
                  <c:v>8.6999999999999993</c:v>
                </c:pt>
                <c:pt idx="127">
                  <c:v>8.5</c:v>
                </c:pt>
                <c:pt idx="128">
                  <c:v>8.1999999999999993</c:v>
                </c:pt>
                <c:pt idx="129">
                  <c:v>7.8</c:v>
                </c:pt>
                <c:pt idx="130">
                  <c:v>7.4</c:v>
                </c:pt>
                <c:pt idx="131">
                  <c:v>7.2</c:v>
                </c:pt>
                <c:pt idx="132">
                  <c:v>7.2</c:v>
                </c:pt>
                <c:pt idx="133">
                  <c:v>7.2</c:v>
                </c:pt>
                <c:pt idx="134">
                  <c:v>7.2</c:v>
                </c:pt>
                <c:pt idx="135">
                  <c:v>7.1</c:v>
                </c:pt>
                <c:pt idx="136">
                  <c:v>7.1</c:v>
                </c:pt>
                <c:pt idx="137">
                  <c:v>6.9</c:v>
                </c:pt>
                <c:pt idx="138">
                  <c:v>6.9</c:v>
                </c:pt>
                <c:pt idx="139">
                  <c:v>6.8</c:v>
                </c:pt>
                <c:pt idx="140">
                  <c:v>6.9</c:v>
                </c:pt>
                <c:pt idx="141">
                  <c:v>6.9</c:v>
                </c:pt>
                <c:pt idx="142">
                  <c:v>7.1</c:v>
                </c:pt>
                <c:pt idx="143">
                  <c:v>7.1</c:v>
                </c:pt>
                <c:pt idx="144">
                  <c:v>7.3</c:v>
                </c:pt>
                <c:pt idx="145">
                  <c:v>7.5</c:v>
                </c:pt>
                <c:pt idx="146">
                  <c:v>7.8</c:v>
                </c:pt>
                <c:pt idx="147">
                  <c:v>8.1999999999999993</c:v>
                </c:pt>
                <c:pt idx="148">
                  <c:v>8.6</c:v>
                </c:pt>
                <c:pt idx="149">
                  <c:v>8.9</c:v>
                </c:pt>
                <c:pt idx="150">
                  <c:v>9.1</c:v>
                </c:pt>
                <c:pt idx="151">
                  <c:v>9.3000000000000007</c:v>
                </c:pt>
                <c:pt idx="152">
                  <c:v>9.4</c:v>
                </c:pt>
                <c:pt idx="153">
                  <c:v>9.6</c:v>
                </c:pt>
                <c:pt idx="154">
                  <c:v>9.8000000000000007</c:v>
                </c:pt>
                <c:pt idx="155">
                  <c:v>9.6999999999999993</c:v>
                </c:pt>
                <c:pt idx="156">
                  <c:v>9.6999999999999993</c:v>
                </c:pt>
                <c:pt idx="157">
                  <c:v>9.6999999999999993</c:v>
                </c:pt>
                <c:pt idx="158">
                  <c:v>9.6999999999999993</c:v>
                </c:pt>
                <c:pt idx="159">
                  <c:v>9.6999999999999993</c:v>
                </c:pt>
                <c:pt idx="160">
                  <c:v>9.6</c:v>
                </c:pt>
                <c:pt idx="161">
                  <c:v>9.4</c:v>
                </c:pt>
                <c:pt idx="162">
                  <c:v>9.3000000000000007</c:v>
                </c:pt>
                <c:pt idx="163">
                  <c:v>9.1999999999999993</c:v>
                </c:pt>
                <c:pt idx="164">
                  <c:v>9</c:v>
                </c:pt>
                <c:pt idx="165">
                  <c:v>8.8000000000000007</c:v>
                </c:pt>
                <c:pt idx="166">
                  <c:v>8.6999999999999993</c:v>
                </c:pt>
                <c:pt idx="167">
                  <c:v>8.6</c:v>
                </c:pt>
                <c:pt idx="168">
                  <c:v>8.4</c:v>
                </c:pt>
                <c:pt idx="169">
                  <c:v>8.3000000000000007</c:v>
                </c:pt>
                <c:pt idx="170">
                  <c:v>8.1999999999999993</c:v>
                </c:pt>
                <c:pt idx="171">
                  <c:v>8.1999999999999993</c:v>
                </c:pt>
                <c:pt idx="172">
                  <c:v>8.3000000000000007</c:v>
                </c:pt>
                <c:pt idx="173">
                  <c:v>8.3000000000000007</c:v>
                </c:pt>
                <c:pt idx="174">
                  <c:v>8.1999999999999993</c:v>
                </c:pt>
                <c:pt idx="175">
                  <c:v>8.1</c:v>
                </c:pt>
                <c:pt idx="176">
                  <c:v>7.9</c:v>
                </c:pt>
                <c:pt idx="177">
                  <c:v>7.9</c:v>
                </c:pt>
                <c:pt idx="178">
                  <c:v>7.9</c:v>
                </c:pt>
                <c:pt idx="179">
                  <c:v>7.7</c:v>
                </c:pt>
                <c:pt idx="180">
                  <c:v>7.7</c:v>
                </c:pt>
                <c:pt idx="181">
                  <c:v>7.6</c:v>
                </c:pt>
                <c:pt idx="182">
                  <c:v>7.3</c:v>
                </c:pt>
                <c:pt idx="183">
                  <c:v>7.1</c:v>
                </c:pt>
                <c:pt idx="184">
                  <c:v>6.9</c:v>
                </c:pt>
                <c:pt idx="185">
                  <c:v>6.9</c:v>
                </c:pt>
                <c:pt idx="186">
                  <c:v>6.8</c:v>
                </c:pt>
                <c:pt idx="187">
                  <c:v>6.9</c:v>
                </c:pt>
                <c:pt idx="188">
                  <c:v>6.8</c:v>
                </c:pt>
                <c:pt idx="189">
                  <c:v>6.9</c:v>
                </c:pt>
                <c:pt idx="190">
                  <c:v>6.9</c:v>
                </c:pt>
                <c:pt idx="191">
                  <c:v>6.9</c:v>
                </c:pt>
                <c:pt idx="192">
                  <c:v>7</c:v>
                </c:pt>
                <c:pt idx="193">
                  <c:v>7</c:v>
                </c:pt>
                <c:pt idx="194">
                  <c:v>6.9</c:v>
                </c:pt>
                <c:pt idx="195">
                  <c:v>6.8</c:v>
                </c:pt>
                <c:pt idx="196">
                  <c:v>6.8</c:v>
                </c:pt>
                <c:pt idx="197">
                  <c:v>6.8</c:v>
                </c:pt>
                <c:pt idx="198">
                  <c:v>6.7</c:v>
                </c:pt>
                <c:pt idx="199">
                  <c:v>6.6</c:v>
                </c:pt>
                <c:pt idx="200">
                  <c:v>6.4</c:v>
                </c:pt>
                <c:pt idx="201">
                  <c:v>6.3</c:v>
                </c:pt>
                <c:pt idx="202">
                  <c:v>6.2</c:v>
                </c:pt>
                <c:pt idx="203">
                  <c:v>6.1</c:v>
                </c:pt>
                <c:pt idx="204">
                  <c:v>5.9</c:v>
                </c:pt>
                <c:pt idx="205">
                  <c:v>5.8</c:v>
                </c:pt>
                <c:pt idx="206">
                  <c:v>5.8</c:v>
                </c:pt>
                <c:pt idx="207">
                  <c:v>5.8</c:v>
                </c:pt>
                <c:pt idx="208">
                  <c:v>5.9</c:v>
                </c:pt>
                <c:pt idx="209">
                  <c:v>6</c:v>
                </c:pt>
                <c:pt idx="210">
                  <c:v>6.1</c:v>
                </c:pt>
                <c:pt idx="211">
                  <c:v>6.2</c:v>
                </c:pt>
                <c:pt idx="212">
                  <c:v>6.2</c:v>
                </c:pt>
                <c:pt idx="213">
                  <c:v>6.2</c:v>
                </c:pt>
                <c:pt idx="214">
                  <c:v>6.2</c:v>
                </c:pt>
                <c:pt idx="215">
                  <c:v>6.2</c:v>
                </c:pt>
                <c:pt idx="216">
                  <c:v>6.3</c:v>
                </c:pt>
                <c:pt idx="217">
                  <c:v>6.3</c:v>
                </c:pt>
                <c:pt idx="218">
                  <c:v>6.2</c:v>
                </c:pt>
                <c:pt idx="219">
                  <c:v>6.2</c:v>
                </c:pt>
                <c:pt idx="220">
                  <c:v>6.2</c:v>
                </c:pt>
                <c:pt idx="221">
                  <c:v>6.3</c:v>
                </c:pt>
                <c:pt idx="222">
                  <c:v>6.4</c:v>
                </c:pt>
                <c:pt idx="223">
                  <c:v>6.5</c:v>
                </c:pt>
                <c:pt idx="224">
                  <c:v>6.6</c:v>
                </c:pt>
                <c:pt idx="225">
                  <c:v>6.7</c:v>
                </c:pt>
                <c:pt idx="226">
                  <c:v>6.8</c:v>
                </c:pt>
                <c:pt idx="227">
                  <c:v>6.9</c:v>
                </c:pt>
                <c:pt idx="228">
                  <c:v>7.1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8</c:v>
                </c:pt>
                <c:pt idx="233">
                  <c:v>8.3000000000000007</c:v>
                </c:pt>
                <c:pt idx="234">
                  <c:v>8.6</c:v>
                </c:pt>
                <c:pt idx="235">
                  <c:v>9</c:v>
                </c:pt>
                <c:pt idx="236">
                  <c:v>9.1999999999999993</c:v>
                </c:pt>
                <c:pt idx="237">
                  <c:v>9.5</c:v>
                </c:pt>
                <c:pt idx="238">
                  <c:v>9.9</c:v>
                </c:pt>
                <c:pt idx="239">
                  <c:v>10.4</c:v>
                </c:pt>
                <c:pt idx="240">
                  <c:v>10.8</c:v>
                </c:pt>
                <c:pt idx="241">
                  <c:v>11.2</c:v>
                </c:pt>
                <c:pt idx="242">
                  <c:v>11.6</c:v>
                </c:pt>
                <c:pt idx="243">
                  <c:v>11.8</c:v>
                </c:pt>
                <c:pt idx="244">
                  <c:v>12.1</c:v>
                </c:pt>
                <c:pt idx="245">
                  <c:v>12.3</c:v>
                </c:pt>
                <c:pt idx="246">
                  <c:v>12.7</c:v>
                </c:pt>
                <c:pt idx="247">
                  <c:v>12.8</c:v>
                </c:pt>
                <c:pt idx="248">
                  <c:v>13</c:v>
                </c:pt>
                <c:pt idx="249">
                  <c:v>13.2</c:v>
                </c:pt>
                <c:pt idx="250">
                  <c:v>13.4</c:v>
                </c:pt>
                <c:pt idx="251">
                  <c:v>13.5</c:v>
                </c:pt>
                <c:pt idx="252">
                  <c:v>13.6</c:v>
                </c:pt>
                <c:pt idx="253">
                  <c:v>13.5</c:v>
                </c:pt>
                <c:pt idx="254">
                  <c:v>13.4</c:v>
                </c:pt>
                <c:pt idx="255">
                  <c:v>13.7</c:v>
                </c:pt>
                <c:pt idx="256">
                  <c:v>13.8</c:v>
                </c:pt>
                <c:pt idx="257">
                  <c:v>13.7</c:v>
                </c:pt>
                <c:pt idx="258">
                  <c:v>13.7</c:v>
                </c:pt>
                <c:pt idx="259">
                  <c:v>13.6</c:v>
                </c:pt>
                <c:pt idx="260">
                  <c:v>13.7</c:v>
                </c:pt>
                <c:pt idx="261">
                  <c:v>13.7</c:v>
                </c:pt>
                <c:pt idx="262">
                  <c:v>13.8</c:v>
                </c:pt>
                <c:pt idx="263">
                  <c:v>13.8</c:v>
                </c:pt>
                <c:pt idx="264">
                  <c:v>13.8</c:v>
                </c:pt>
                <c:pt idx="265">
                  <c:v>13.9</c:v>
                </c:pt>
                <c:pt idx="266">
                  <c:v>14</c:v>
                </c:pt>
                <c:pt idx="267">
                  <c:v>14.1</c:v>
                </c:pt>
                <c:pt idx="268">
                  <c:v>14.1</c:v>
                </c:pt>
                <c:pt idx="269">
                  <c:v>14.1</c:v>
                </c:pt>
                <c:pt idx="270">
                  <c:v>14.1</c:v>
                </c:pt>
                <c:pt idx="271">
                  <c:v>14.1</c:v>
                </c:pt>
                <c:pt idx="272">
                  <c:v>14.1</c:v>
                </c:pt>
                <c:pt idx="273">
                  <c:v>13.9</c:v>
                </c:pt>
                <c:pt idx="274">
                  <c:v>13.7</c:v>
                </c:pt>
                <c:pt idx="275">
                  <c:v>13.6</c:v>
                </c:pt>
                <c:pt idx="276">
                  <c:v>13.5</c:v>
                </c:pt>
                <c:pt idx="277">
                  <c:v>13.6</c:v>
                </c:pt>
                <c:pt idx="278">
                  <c:v>13.3</c:v>
                </c:pt>
                <c:pt idx="279">
                  <c:v>13.1</c:v>
                </c:pt>
                <c:pt idx="280">
                  <c:v>12.9</c:v>
                </c:pt>
                <c:pt idx="281">
                  <c:v>12.7</c:v>
                </c:pt>
                <c:pt idx="282">
                  <c:v>12.8</c:v>
                </c:pt>
                <c:pt idx="283">
                  <c:v>13.2</c:v>
                </c:pt>
                <c:pt idx="284">
                  <c:v>13.2</c:v>
                </c:pt>
                <c:pt idx="285">
                  <c:v>13.1</c:v>
                </c:pt>
                <c:pt idx="286">
                  <c:v>12.8</c:v>
                </c:pt>
                <c:pt idx="287">
                  <c:v>12.6</c:v>
                </c:pt>
                <c:pt idx="288">
                  <c:v>12.3</c:v>
                </c:pt>
                <c:pt idx="289">
                  <c:v>2.0445881465765283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254-E14A-BD0E-1BD00FC13D22}"/>
            </c:ext>
          </c:extLst>
        </c:ser>
        <c:ser>
          <c:idx val="40"/>
          <c:order val="40"/>
          <c:tx>
            <c:strRef>
              <c:f>'Day View'!$AR$2</c:f>
              <c:strCache>
                <c:ptCount val="1"/>
                <c:pt idx="0">
                  <c:v>Sun wk6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View'!$AR$3:$AR$292</c:f>
              <c:numCache>
                <c:formatCode>General</c:formatCode>
                <c:ptCount val="290"/>
                <c:pt idx="1">
                  <c:v>12</c:v>
                </c:pt>
                <c:pt idx="2">
                  <c:v>11.7</c:v>
                </c:pt>
                <c:pt idx="3">
                  <c:v>11.4</c:v>
                </c:pt>
                <c:pt idx="4">
                  <c:v>11.1</c:v>
                </c:pt>
                <c:pt idx="5">
                  <c:v>10.7</c:v>
                </c:pt>
                <c:pt idx="6">
                  <c:v>10.4</c:v>
                </c:pt>
                <c:pt idx="7">
                  <c:v>10.3</c:v>
                </c:pt>
                <c:pt idx="8">
                  <c:v>10.199999999999999</c:v>
                </c:pt>
                <c:pt idx="9">
                  <c:v>9.9</c:v>
                </c:pt>
                <c:pt idx="10">
                  <c:v>9.6999999999999993</c:v>
                </c:pt>
                <c:pt idx="11">
                  <c:v>9.6</c:v>
                </c:pt>
                <c:pt idx="12">
                  <c:v>9.4</c:v>
                </c:pt>
                <c:pt idx="13">
                  <c:v>9.1999999999999993</c:v>
                </c:pt>
                <c:pt idx="14">
                  <c:v>9.3000000000000007</c:v>
                </c:pt>
                <c:pt idx="15">
                  <c:v>9.1</c:v>
                </c:pt>
                <c:pt idx="16">
                  <c:v>8.8000000000000007</c:v>
                </c:pt>
                <c:pt idx="17">
                  <c:v>8.8000000000000007</c:v>
                </c:pt>
                <c:pt idx="18">
                  <c:v>9.1999999999999993</c:v>
                </c:pt>
                <c:pt idx="19">
                  <c:v>9.3000000000000007</c:v>
                </c:pt>
                <c:pt idx="20">
                  <c:v>9.3000000000000007</c:v>
                </c:pt>
                <c:pt idx="21">
                  <c:v>9.5</c:v>
                </c:pt>
                <c:pt idx="22">
                  <c:v>9.6</c:v>
                </c:pt>
                <c:pt idx="23">
                  <c:v>9.6999999999999993</c:v>
                </c:pt>
                <c:pt idx="24">
                  <c:v>9.8000000000000007</c:v>
                </c:pt>
                <c:pt idx="25">
                  <c:v>9.8000000000000007</c:v>
                </c:pt>
                <c:pt idx="26">
                  <c:v>9.9</c:v>
                </c:pt>
                <c:pt idx="27">
                  <c:v>9.9</c:v>
                </c:pt>
                <c:pt idx="28">
                  <c:v>9.9</c:v>
                </c:pt>
                <c:pt idx="29">
                  <c:v>9.9</c:v>
                </c:pt>
                <c:pt idx="30">
                  <c:v>9.8000000000000007</c:v>
                </c:pt>
                <c:pt idx="31">
                  <c:v>9.6999999999999993</c:v>
                </c:pt>
                <c:pt idx="32">
                  <c:v>9.6999999999999993</c:v>
                </c:pt>
                <c:pt idx="33">
                  <c:v>9.4</c:v>
                </c:pt>
                <c:pt idx="34">
                  <c:v>9.4</c:v>
                </c:pt>
                <c:pt idx="35">
                  <c:v>9.6</c:v>
                </c:pt>
                <c:pt idx="36">
                  <c:v>9.3000000000000007</c:v>
                </c:pt>
                <c:pt idx="37">
                  <c:v>9.1999999999999993</c:v>
                </c:pt>
                <c:pt idx="38">
                  <c:v>9.1999999999999993</c:v>
                </c:pt>
                <c:pt idx="39">
                  <c:v>9.1</c:v>
                </c:pt>
                <c:pt idx="40">
                  <c:v>8.9</c:v>
                </c:pt>
                <c:pt idx="41">
                  <c:v>8.6999999999999993</c:v>
                </c:pt>
                <c:pt idx="42">
                  <c:v>8.6999999999999993</c:v>
                </c:pt>
                <c:pt idx="43">
                  <c:v>8.5</c:v>
                </c:pt>
                <c:pt idx="44">
                  <c:v>8.6</c:v>
                </c:pt>
                <c:pt idx="45">
                  <c:v>8.8000000000000007</c:v>
                </c:pt>
                <c:pt idx="46">
                  <c:v>8.6</c:v>
                </c:pt>
                <c:pt idx="47">
                  <c:v>8.4</c:v>
                </c:pt>
                <c:pt idx="48">
                  <c:v>8.3000000000000007</c:v>
                </c:pt>
                <c:pt idx="49">
                  <c:v>8.1999999999999993</c:v>
                </c:pt>
                <c:pt idx="50">
                  <c:v>8.1</c:v>
                </c:pt>
                <c:pt idx="51">
                  <c:v>7.9</c:v>
                </c:pt>
                <c:pt idx="52">
                  <c:v>7.8</c:v>
                </c:pt>
                <c:pt idx="53">
                  <c:v>7.7</c:v>
                </c:pt>
                <c:pt idx="54">
                  <c:v>7.6</c:v>
                </c:pt>
                <c:pt idx="55">
                  <c:v>7.6</c:v>
                </c:pt>
                <c:pt idx="56">
                  <c:v>7.4</c:v>
                </c:pt>
                <c:pt idx="57">
                  <c:v>7.3</c:v>
                </c:pt>
                <c:pt idx="58">
                  <c:v>7.2</c:v>
                </c:pt>
                <c:pt idx="59">
                  <c:v>7.1</c:v>
                </c:pt>
                <c:pt idx="60">
                  <c:v>7.1</c:v>
                </c:pt>
                <c:pt idx="61">
                  <c:v>6.9</c:v>
                </c:pt>
                <c:pt idx="62">
                  <c:v>6.8</c:v>
                </c:pt>
                <c:pt idx="63">
                  <c:v>6.7</c:v>
                </c:pt>
                <c:pt idx="64">
                  <c:v>6.6</c:v>
                </c:pt>
                <c:pt idx="65">
                  <c:v>6.5</c:v>
                </c:pt>
                <c:pt idx="66">
                  <c:v>6.4</c:v>
                </c:pt>
                <c:pt idx="67">
                  <c:v>6.3</c:v>
                </c:pt>
                <c:pt idx="68">
                  <c:v>6.3</c:v>
                </c:pt>
                <c:pt idx="69">
                  <c:v>6.2</c:v>
                </c:pt>
                <c:pt idx="70">
                  <c:v>6.1</c:v>
                </c:pt>
                <c:pt idx="71">
                  <c:v>5.9</c:v>
                </c:pt>
                <c:pt idx="72">
                  <c:v>5.8</c:v>
                </c:pt>
                <c:pt idx="73">
                  <c:v>5.8</c:v>
                </c:pt>
                <c:pt idx="74">
                  <c:v>5.7</c:v>
                </c:pt>
                <c:pt idx="75">
                  <c:v>5.7</c:v>
                </c:pt>
                <c:pt idx="76">
                  <c:v>5.8</c:v>
                </c:pt>
                <c:pt idx="77">
                  <c:v>5.8</c:v>
                </c:pt>
                <c:pt idx="78">
                  <c:v>5.7</c:v>
                </c:pt>
                <c:pt idx="79">
                  <c:v>5.7</c:v>
                </c:pt>
                <c:pt idx="80">
                  <c:v>5.7</c:v>
                </c:pt>
                <c:pt idx="81">
                  <c:v>5.6</c:v>
                </c:pt>
                <c:pt idx="82">
                  <c:v>5.6</c:v>
                </c:pt>
                <c:pt idx="83">
                  <c:v>5.4</c:v>
                </c:pt>
                <c:pt idx="84">
                  <c:v>5.2</c:v>
                </c:pt>
                <c:pt idx="85">
                  <c:v>5.3</c:v>
                </c:pt>
                <c:pt idx="86">
                  <c:v>5.3</c:v>
                </c:pt>
                <c:pt idx="87">
                  <c:v>5.2</c:v>
                </c:pt>
                <c:pt idx="88">
                  <c:v>5.0999999999999996</c:v>
                </c:pt>
                <c:pt idx="89">
                  <c:v>5</c:v>
                </c:pt>
                <c:pt idx="90">
                  <c:v>4.8</c:v>
                </c:pt>
                <c:pt idx="91">
                  <c:v>4.7</c:v>
                </c:pt>
                <c:pt idx="92">
                  <c:v>4.5</c:v>
                </c:pt>
                <c:pt idx="93">
                  <c:v>4.5</c:v>
                </c:pt>
                <c:pt idx="94">
                  <c:v>4.7</c:v>
                </c:pt>
                <c:pt idx="95">
                  <c:v>5</c:v>
                </c:pt>
                <c:pt idx="96">
                  <c:v>4.8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4.5999999999999996</c:v>
                </c:pt>
                <c:pt idx="100">
                  <c:v>4.9000000000000004</c:v>
                </c:pt>
                <c:pt idx="101">
                  <c:v>4.9000000000000004</c:v>
                </c:pt>
                <c:pt idx="102">
                  <c:v>5</c:v>
                </c:pt>
                <c:pt idx="103">
                  <c:v>5.0999999999999996</c:v>
                </c:pt>
                <c:pt idx="104">
                  <c:v>5.2</c:v>
                </c:pt>
                <c:pt idx="105">
                  <c:v>5.2</c:v>
                </c:pt>
                <c:pt idx="106">
                  <c:v>5.3</c:v>
                </c:pt>
                <c:pt idx="107">
                  <c:v>5.4</c:v>
                </c:pt>
                <c:pt idx="108">
                  <c:v>5.4</c:v>
                </c:pt>
                <c:pt idx="116">
                  <c:v>7.2</c:v>
                </c:pt>
                <c:pt idx="117">
                  <c:v>7.4</c:v>
                </c:pt>
                <c:pt idx="118">
                  <c:v>7.7</c:v>
                </c:pt>
                <c:pt idx="119">
                  <c:v>7.9</c:v>
                </c:pt>
                <c:pt idx="120">
                  <c:v>8.1999999999999993</c:v>
                </c:pt>
                <c:pt idx="121">
                  <c:v>8.6</c:v>
                </c:pt>
                <c:pt idx="122">
                  <c:v>9.1999999999999993</c:v>
                </c:pt>
                <c:pt idx="123">
                  <c:v>9.6999999999999993</c:v>
                </c:pt>
                <c:pt idx="124">
                  <c:v>10.3</c:v>
                </c:pt>
                <c:pt idx="125">
                  <c:v>10.7</c:v>
                </c:pt>
                <c:pt idx="126">
                  <c:v>11.1</c:v>
                </c:pt>
                <c:pt idx="127">
                  <c:v>11.5</c:v>
                </c:pt>
                <c:pt idx="128">
                  <c:v>11.9</c:v>
                </c:pt>
                <c:pt idx="129">
                  <c:v>12.3</c:v>
                </c:pt>
                <c:pt idx="130">
                  <c:v>12.5</c:v>
                </c:pt>
                <c:pt idx="131">
                  <c:v>12.6</c:v>
                </c:pt>
                <c:pt idx="132">
                  <c:v>12.6</c:v>
                </c:pt>
                <c:pt idx="133">
                  <c:v>12.6</c:v>
                </c:pt>
                <c:pt idx="134">
                  <c:v>12.6</c:v>
                </c:pt>
                <c:pt idx="135">
                  <c:v>12.5</c:v>
                </c:pt>
                <c:pt idx="136">
                  <c:v>12.2</c:v>
                </c:pt>
                <c:pt idx="137">
                  <c:v>12</c:v>
                </c:pt>
                <c:pt idx="138">
                  <c:v>11.8</c:v>
                </c:pt>
                <c:pt idx="139">
                  <c:v>11.7</c:v>
                </c:pt>
                <c:pt idx="140">
                  <c:v>11.7</c:v>
                </c:pt>
                <c:pt idx="141">
                  <c:v>11.5</c:v>
                </c:pt>
                <c:pt idx="142">
                  <c:v>11.4</c:v>
                </c:pt>
                <c:pt idx="143">
                  <c:v>11.3</c:v>
                </c:pt>
                <c:pt idx="144">
                  <c:v>11.1</c:v>
                </c:pt>
                <c:pt idx="145">
                  <c:v>11.1</c:v>
                </c:pt>
                <c:pt idx="146">
                  <c:v>10.9</c:v>
                </c:pt>
                <c:pt idx="147">
                  <c:v>8.5</c:v>
                </c:pt>
                <c:pt idx="148">
                  <c:v>8.4</c:v>
                </c:pt>
                <c:pt idx="149">
                  <c:v>8.3000000000000007</c:v>
                </c:pt>
                <c:pt idx="150">
                  <c:v>8.4</c:v>
                </c:pt>
                <c:pt idx="151">
                  <c:v>8.4</c:v>
                </c:pt>
                <c:pt idx="152">
                  <c:v>8.6</c:v>
                </c:pt>
                <c:pt idx="153">
                  <c:v>8.6999999999999993</c:v>
                </c:pt>
                <c:pt idx="154">
                  <c:v>8.9</c:v>
                </c:pt>
                <c:pt idx="155">
                  <c:v>9.1999999999999993</c:v>
                </c:pt>
                <c:pt idx="156">
                  <c:v>9.3000000000000007</c:v>
                </c:pt>
                <c:pt idx="157">
                  <c:v>9.3000000000000007</c:v>
                </c:pt>
                <c:pt idx="158">
                  <c:v>9.6</c:v>
                </c:pt>
                <c:pt idx="159">
                  <c:v>10.199999999999999</c:v>
                </c:pt>
                <c:pt idx="160">
                  <c:v>10.4</c:v>
                </c:pt>
                <c:pt idx="161">
                  <c:v>10.5</c:v>
                </c:pt>
                <c:pt idx="162">
                  <c:v>10.7</c:v>
                </c:pt>
                <c:pt idx="163">
                  <c:v>10.4</c:v>
                </c:pt>
                <c:pt idx="164">
                  <c:v>10.3</c:v>
                </c:pt>
                <c:pt idx="165">
                  <c:v>10.3</c:v>
                </c:pt>
                <c:pt idx="166">
                  <c:v>10.4</c:v>
                </c:pt>
                <c:pt idx="167">
                  <c:v>10.6</c:v>
                </c:pt>
                <c:pt idx="168">
                  <c:v>10.7</c:v>
                </c:pt>
                <c:pt idx="169">
                  <c:v>10.9</c:v>
                </c:pt>
                <c:pt idx="170">
                  <c:v>11.3</c:v>
                </c:pt>
                <c:pt idx="171">
                  <c:v>11.1</c:v>
                </c:pt>
                <c:pt idx="172">
                  <c:v>11</c:v>
                </c:pt>
                <c:pt idx="173">
                  <c:v>11</c:v>
                </c:pt>
                <c:pt idx="174">
                  <c:v>11.4</c:v>
                </c:pt>
                <c:pt idx="175">
                  <c:v>11.3</c:v>
                </c:pt>
                <c:pt idx="176">
                  <c:v>11</c:v>
                </c:pt>
                <c:pt idx="177">
                  <c:v>10.6</c:v>
                </c:pt>
                <c:pt idx="178">
                  <c:v>10.199999999999999</c:v>
                </c:pt>
                <c:pt idx="179">
                  <c:v>9.8000000000000007</c:v>
                </c:pt>
                <c:pt idx="180">
                  <c:v>9.4</c:v>
                </c:pt>
                <c:pt idx="181">
                  <c:v>9</c:v>
                </c:pt>
                <c:pt idx="182">
                  <c:v>8.6999999999999993</c:v>
                </c:pt>
                <c:pt idx="183">
                  <c:v>8.4</c:v>
                </c:pt>
                <c:pt idx="184">
                  <c:v>8.3000000000000007</c:v>
                </c:pt>
                <c:pt idx="185">
                  <c:v>8.1999999999999993</c:v>
                </c:pt>
                <c:pt idx="186">
                  <c:v>8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7.7</c:v>
                </c:pt>
                <c:pt idx="191">
                  <c:v>7.7</c:v>
                </c:pt>
                <c:pt idx="192">
                  <c:v>7.6</c:v>
                </c:pt>
                <c:pt idx="193">
                  <c:v>7.5</c:v>
                </c:pt>
                <c:pt idx="194">
                  <c:v>7.4</c:v>
                </c:pt>
                <c:pt idx="195">
                  <c:v>7.3</c:v>
                </c:pt>
                <c:pt idx="196">
                  <c:v>7.2</c:v>
                </c:pt>
                <c:pt idx="197">
                  <c:v>7.1</c:v>
                </c:pt>
                <c:pt idx="198">
                  <c:v>7.1</c:v>
                </c:pt>
                <c:pt idx="199">
                  <c:v>6.9</c:v>
                </c:pt>
                <c:pt idx="200">
                  <c:v>6.8</c:v>
                </c:pt>
                <c:pt idx="201">
                  <c:v>6.7</c:v>
                </c:pt>
                <c:pt idx="202">
                  <c:v>6.4</c:v>
                </c:pt>
                <c:pt idx="203">
                  <c:v>6.3</c:v>
                </c:pt>
                <c:pt idx="204">
                  <c:v>6.3</c:v>
                </c:pt>
                <c:pt idx="205">
                  <c:v>6.2</c:v>
                </c:pt>
                <c:pt idx="206">
                  <c:v>6.1</c:v>
                </c:pt>
                <c:pt idx="207">
                  <c:v>5.9</c:v>
                </c:pt>
                <c:pt idx="208">
                  <c:v>5.9</c:v>
                </c:pt>
                <c:pt idx="209">
                  <c:v>5.9</c:v>
                </c:pt>
                <c:pt idx="210">
                  <c:v>5.8</c:v>
                </c:pt>
                <c:pt idx="211">
                  <c:v>5.8</c:v>
                </c:pt>
                <c:pt idx="212">
                  <c:v>5.7</c:v>
                </c:pt>
                <c:pt idx="213">
                  <c:v>5.7</c:v>
                </c:pt>
                <c:pt idx="214">
                  <c:v>5.6</c:v>
                </c:pt>
                <c:pt idx="215">
                  <c:v>5.6</c:v>
                </c:pt>
                <c:pt idx="216">
                  <c:v>5.6</c:v>
                </c:pt>
                <c:pt idx="217">
                  <c:v>5.7</c:v>
                </c:pt>
                <c:pt idx="218">
                  <c:v>5.9</c:v>
                </c:pt>
                <c:pt idx="219">
                  <c:v>6.2</c:v>
                </c:pt>
                <c:pt idx="220">
                  <c:v>6.5</c:v>
                </c:pt>
                <c:pt idx="221">
                  <c:v>6.6</c:v>
                </c:pt>
                <c:pt idx="222">
                  <c:v>6.8</c:v>
                </c:pt>
                <c:pt idx="223">
                  <c:v>7.1</c:v>
                </c:pt>
                <c:pt idx="224">
                  <c:v>7.4</c:v>
                </c:pt>
                <c:pt idx="225">
                  <c:v>7.8</c:v>
                </c:pt>
                <c:pt idx="226">
                  <c:v>8.1999999999999993</c:v>
                </c:pt>
                <c:pt idx="227">
                  <c:v>8.6</c:v>
                </c:pt>
                <c:pt idx="228">
                  <c:v>8.8000000000000007</c:v>
                </c:pt>
                <c:pt idx="229">
                  <c:v>9.3000000000000007</c:v>
                </c:pt>
                <c:pt idx="230">
                  <c:v>9.6999999999999993</c:v>
                </c:pt>
                <c:pt idx="231">
                  <c:v>10.1</c:v>
                </c:pt>
                <c:pt idx="232">
                  <c:v>10.4</c:v>
                </c:pt>
                <c:pt idx="233">
                  <c:v>10.7</c:v>
                </c:pt>
                <c:pt idx="234">
                  <c:v>10.7</c:v>
                </c:pt>
                <c:pt idx="235">
                  <c:v>10.9</c:v>
                </c:pt>
                <c:pt idx="236">
                  <c:v>10.9</c:v>
                </c:pt>
                <c:pt idx="237">
                  <c:v>11.1</c:v>
                </c:pt>
                <c:pt idx="238">
                  <c:v>11.3</c:v>
                </c:pt>
                <c:pt idx="239">
                  <c:v>11.3</c:v>
                </c:pt>
                <c:pt idx="240">
                  <c:v>11.5</c:v>
                </c:pt>
                <c:pt idx="241">
                  <c:v>11.6</c:v>
                </c:pt>
                <c:pt idx="242">
                  <c:v>11.7</c:v>
                </c:pt>
                <c:pt idx="243">
                  <c:v>11.7</c:v>
                </c:pt>
                <c:pt idx="289">
                  <c:v>2.5158433083689484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254-E14A-BD0E-1BD00FC13D22}"/>
            </c:ext>
          </c:extLst>
        </c:ser>
        <c:ser>
          <c:idx val="41"/>
          <c:order val="41"/>
          <c:tx>
            <c:strRef>
              <c:f>'Day View'!$AS$2</c:f>
              <c:strCache>
                <c:ptCount val="1"/>
                <c:pt idx="0">
                  <c:v>Mon wk 7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View'!$AS$3:$AS$292</c:f>
              <c:numCache>
                <c:formatCode>General</c:formatCode>
                <c:ptCount val="290"/>
                <c:pt idx="289">
                  <c:v>1.9136187134658038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254-E14A-BD0E-1BD00FC13D22}"/>
            </c:ext>
          </c:extLst>
        </c:ser>
        <c:ser>
          <c:idx val="42"/>
          <c:order val="42"/>
          <c:tx>
            <c:strRef>
              <c:f>'Day View'!$AT$2</c:f>
              <c:strCache>
                <c:ptCount val="1"/>
                <c:pt idx="0">
                  <c:v>Tues wk7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View'!$AT$3:$AT$292</c:f>
              <c:numCache>
                <c:formatCode>General</c:formatCode>
                <c:ptCount val="290"/>
                <c:pt idx="1">
                  <c:v>8.1999999999999993</c:v>
                </c:pt>
                <c:pt idx="2">
                  <c:v>8.6</c:v>
                </c:pt>
                <c:pt idx="3">
                  <c:v>8.6</c:v>
                </c:pt>
                <c:pt idx="4">
                  <c:v>8.6</c:v>
                </c:pt>
                <c:pt idx="5">
                  <c:v>8.4</c:v>
                </c:pt>
                <c:pt idx="6">
                  <c:v>8.5</c:v>
                </c:pt>
                <c:pt idx="7">
                  <c:v>8.3000000000000007</c:v>
                </c:pt>
                <c:pt idx="8">
                  <c:v>8.1999999999999993</c:v>
                </c:pt>
                <c:pt idx="9">
                  <c:v>8</c:v>
                </c:pt>
                <c:pt idx="10">
                  <c:v>7.9</c:v>
                </c:pt>
                <c:pt idx="11">
                  <c:v>7.8</c:v>
                </c:pt>
                <c:pt idx="12">
                  <c:v>7.7</c:v>
                </c:pt>
                <c:pt idx="13">
                  <c:v>7.6</c:v>
                </c:pt>
                <c:pt idx="14">
                  <c:v>7.6</c:v>
                </c:pt>
                <c:pt idx="15">
                  <c:v>7.6</c:v>
                </c:pt>
                <c:pt idx="16">
                  <c:v>7.6</c:v>
                </c:pt>
                <c:pt idx="17">
                  <c:v>7.7</c:v>
                </c:pt>
                <c:pt idx="18">
                  <c:v>7.7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8.1</c:v>
                </c:pt>
                <c:pt idx="23">
                  <c:v>8.1999999999999993</c:v>
                </c:pt>
                <c:pt idx="24">
                  <c:v>8.1</c:v>
                </c:pt>
                <c:pt idx="25">
                  <c:v>7.9</c:v>
                </c:pt>
                <c:pt idx="26">
                  <c:v>7.9</c:v>
                </c:pt>
                <c:pt idx="27">
                  <c:v>7.9</c:v>
                </c:pt>
                <c:pt idx="28">
                  <c:v>7.9</c:v>
                </c:pt>
                <c:pt idx="29">
                  <c:v>7.5</c:v>
                </c:pt>
                <c:pt idx="30">
                  <c:v>6.9</c:v>
                </c:pt>
                <c:pt idx="31">
                  <c:v>6.5</c:v>
                </c:pt>
                <c:pt idx="32">
                  <c:v>6.3</c:v>
                </c:pt>
                <c:pt idx="33">
                  <c:v>6.1</c:v>
                </c:pt>
                <c:pt idx="34">
                  <c:v>6</c:v>
                </c:pt>
                <c:pt idx="35">
                  <c:v>5.8</c:v>
                </c:pt>
                <c:pt idx="36">
                  <c:v>5.7</c:v>
                </c:pt>
                <c:pt idx="37">
                  <c:v>5.6</c:v>
                </c:pt>
                <c:pt idx="38">
                  <c:v>5.4</c:v>
                </c:pt>
                <c:pt idx="39">
                  <c:v>5.3</c:v>
                </c:pt>
                <c:pt idx="40">
                  <c:v>5.3</c:v>
                </c:pt>
                <c:pt idx="41">
                  <c:v>6.2</c:v>
                </c:pt>
                <c:pt idx="42">
                  <c:v>6.6</c:v>
                </c:pt>
                <c:pt idx="43">
                  <c:v>6.6</c:v>
                </c:pt>
                <c:pt idx="44">
                  <c:v>6.4</c:v>
                </c:pt>
                <c:pt idx="45">
                  <c:v>6.3</c:v>
                </c:pt>
                <c:pt idx="46">
                  <c:v>6.2</c:v>
                </c:pt>
                <c:pt idx="47">
                  <c:v>6.2</c:v>
                </c:pt>
                <c:pt idx="48">
                  <c:v>6.1</c:v>
                </c:pt>
                <c:pt idx="49">
                  <c:v>6</c:v>
                </c:pt>
                <c:pt idx="50">
                  <c:v>5.9</c:v>
                </c:pt>
                <c:pt idx="51">
                  <c:v>5.9</c:v>
                </c:pt>
                <c:pt idx="52">
                  <c:v>6.2</c:v>
                </c:pt>
                <c:pt idx="53">
                  <c:v>6.3</c:v>
                </c:pt>
                <c:pt idx="54">
                  <c:v>6.4</c:v>
                </c:pt>
                <c:pt idx="55">
                  <c:v>6.7</c:v>
                </c:pt>
                <c:pt idx="56">
                  <c:v>6.7</c:v>
                </c:pt>
                <c:pt idx="57">
                  <c:v>6.3</c:v>
                </c:pt>
                <c:pt idx="58">
                  <c:v>6.1</c:v>
                </c:pt>
                <c:pt idx="59">
                  <c:v>5.9</c:v>
                </c:pt>
                <c:pt idx="60">
                  <c:v>5.6</c:v>
                </c:pt>
                <c:pt idx="61">
                  <c:v>5.6</c:v>
                </c:pt>
                <c:pt idx="62">
                  <c:v>6.1</c:v>
                </c:pt>
                <c:pt idx="63">
                  <c:v>6</c:v>
                </c:pt>
                <c:pt idx="64">
                  <c:v>5.9</c:v>
                </c:pt>
                <c:pt idx="65">
                  <c:v>5.9</c:v>
                </c:pt>
                <c:pt idx="66">
                  <c:v>5.9</c:v>
                </c:pt>
                <c:pt idx="67">
                  <c:v>5.8</c:v>
                </c:pt>
                <c:pt idx="68">
                  <c:v>5.8</c:v>
                </c:pt>
                <c:pt idx="69">
                  <c:v>5.7</c:v>
                </c:pt>
                <c:pt idx="70">
                  <c:v>5.6</c:v>
                </c:pt>
                <c:pt idx="71">
                  <c:v>5.6</c:v>
                </c:pt>
                <c:pt idx="72">
                  <c:v>5.6</c:v>
                </c:pt>
                <c:pt idx="73">
                  <c:v>5.5</c:v>
                </c:pt>
                <c:pt idx="74">
                  <c:v>5.4</c:v>
                </c:pt>
                <c:pt idx="75">
                  <c:v>5.3</c:v>
                </c:pt>
                <c:pt idx="114">
                  <c:v>7.1</c:v>
                </c:pt>
                <c:pt idx="115">
                  <c:v>6.9</c:v>
                </c:pt>
                <c:pt idx="116">
                  <c:v>7.1</c:v>
                </c:pt>
                <c:pt idx="117">
                  <c:v>7.2</c:v>
                </c:pt>
                <c:pt idx="118">
                  <c:v>7.3</c:v>
                </c:pt>
                <c:pt idx="119">
                  <c:v>8</c:v>
                </c:pt>
                <c:pt idx="120">
                  <c:v>8.9</c:v>
                </c:pt>
                <c:pt idx="121">
                  <c:v>9.3000000000000007</c:v>
                </c:pt>
                <c:pt idx="122">
                  <c:v>10.199999999999999</c:v>
                </c:pt>
                <c:pt idx="123">
                  <c:v>10.8</c:v>
                </c:pt>
                <c:pt idx="124">
                  <c:v>10.8</c:v>
                </c:pt>
                <c:pt idx="125">
                  <c:v>10.8</c:v>
                </c:pt>
                <c:pt idx="126">
                  <c:v>10.7</c:v>
                </c:pt>
                <c:pt idx="127">
                  <c:v>10.4</c:v>
                </c:pt>
                <c:pt idx="128">
                  <c:v>9.9</c:v>
                </c:pt>
                <c:pt idx="129">
                  <c:v>9.8000000000000007</c:v>
                </c:pt>
                <c:pt idx="130">
                  <c:v>10</c:v>
                </c:pt>
                <c:pt idx="131">
                  <c:v>9.9</c:v>
                </c:pt>
                <c:pt idx="132">
                  <c:v>9.6</c:v>
                </c:pt>
                <c:pt idx="133">
                  <c:v>9.1999999999999993</c:v>
                </c:pt>
                <c:pt idx="134">
                  <c:v>9.1</c:v>
                </c:pt>
                <c:pt idx="135">
                  <c:v>8.8000000000000007</c:v>
                </c:pt>
                <c:pt idx="136">
                  <c:v>8.6</c:v>
                </c:pt>
                <c:pt idx="137">
                  <c:v>8.4</c:v>
                </c:pt>
                <c:pt idx="138">
                  <c:v>8.3000000000000007</c:v>
                </c:pt>
                <c:pt idx="139">
                  <c:v>8.1</c:v>
                </c:pt>
                <c:pt idx="140">
                  <c:v>8.1999999999999993</c:v>
                </c:pt>
                <c:pt idx="141">
                  <c:v>8</c:v>
                </c:pt>
                <c:pt idx="142">
                  <c:v>7.9</c:v>
                </c:pt>
                <c:pt idx="143">
                  <c:v>7.7</c:v>
                </c:pt>
                <c:pt idx="144">
                  <c:v>7.3</c:v>
                </c:pt>
                <c:pt idx="145">
                  <c:v>7.3</c:v>
                </c:pt>
                <c:pt idx="146">
                  <c:v>7.3</c:v>
                </c:pt>
                <c:pt idx="147">
                  <c:v>7.2</c:v>
                </c:pt>
                <c:pt idx="148">
                  <c:v>6.9</c:v>
                </c:pt>
                <c:pt idx="149">
                  <c:v>6.6</c:v>
                </c:pt>
                <c:pt idx="150">
                  <c:v>6.5</c:v>
                </c:pt>
                <c:pt idx="151">
                  <c:v>6.6</c:v>
                </c:pt>
                <c:pt idx="152">
                  <c:v>6.5</c:v>
                </c:pt>
                <c:pt idx="153">
                  <c:v>5.5</c:v>
                </c:pt>
                <c:pt idx="154">
                  <c:v>5.4</c:v>
                </c:pt>
                <c:pt idx="155">
                  <c:v>5.7</c:v>
                </c:pt>
                <c:pt idx="156">
                  <c:v>6.1</c:v>
                </c:pt>
                <c:pt idx="157">
                  <c:v>6.7</c:v>
                </c:pt>
                <c:pt idx="158">
                  <c:v>7.3</c:v>
                </c:pt>
                <c:pt idx="159">
                  <c:v>7.2</c:v>
                </c:pt>
                <c:pt idx="160">
                  <c:v>7.1</c:v>
                </c:pt>
                <c:pt idx="161">
                  <c:v>7.5</c:v>
                </c:pt>
                <c:pt idx="162">
                  <c:v>7.9</c:v>
                </c:pt>
                <c:pt idx="163">
                  <c:v>8.3000000000000007</c:v>
                </c:pt>
                <c:pt idx="164">
                  <c:v>8.9</c:v>
                </c:pt>
                <c:pt idx="165">
                  <c:v>9.1999999999999993</c:v>
                </c:pt>
                <c:pt idx="166">
                  <c:v>9.5</c:v>
                </c:pt>
                <c:pt idx="167">
                  <c:v>9.6999999999999993</c:v>
                </c:pt>
                <c:pt idx="168">
                  <c:v>9.9</c:v>
                </c:pt>
                <c:pt idx="169">
                  <c:v>10</c:v>
                </c:pt>
                <c:pt idx="170">
                  <c:v>9.8000000000000007</c:v>
                </c:pt>
                <c:pt idx="171">
                  <c:v>8.9</c:v>
                </c:pt>
                <c:pt idx="172">
                  <c:v>9.3000000000000007</c:v>
                </c:pt>
                <c:pt idx="173">
                  <c:v>9.1999999999999993</c:v>
                </c:pt>
                <c:pt idx="174">
                  <c:v>9.1</c:v>
                </c:pt>
                <c:pt idx="175">
                  <c:v>8.9</c:v>
                </c:pt>
                <c:pt idx="176">
                  <c:v>8.8000000000000007</c:v>
                </c:pt>
                <c:pt idx="177">
                  <c:v>8.6999999999999993</c:v>
                </c:pt>
                <c:pt idx="178">
                  <c:v>8.5</c:v>
                </c:pt>
                <c:pt idx="179">
                  <c:v>8.3000000000000007</c:v>
                </c:pt>
                <c:pt idx="180">
                  <c:v>7.8</c:v>
                </c:pt>
                <c:pt idx="181">
                  <c:v>7.9</c:v>
                </c:pt>
                <c:pt idx="182">
                  <c:v>7.8</c:v>
                </c:pt>
                <c:pt idx="183">
                  <c:v>7.6</c:v>
                </c:pt>
                <c:pt idx="184">
                  <c:v>7.4</c:v>
                </c:pt>
                <c:pt idx="185">
                  <c:v>7.3</c:v>
                </c:pt>
                <c:pt idx="186">
                  <c:v>7.1</c:v>
                </c:pt>
                <c:pt idx="187">
                  <c:v>6.9</c:v>
                </c:pt>
                <c:pt idx="188">
                  <c:v>6.8</c:v>
                </c:pt>
                <c:pt idx="189">
                  <c:v>6.6</c:v>
                </c:pt>
                <c:pt idx="190">
                  <c:v>6.4</c:v>
                </c:pt>
                <c:pt idx="191">
                  <c:v>6.3</c:v>
                </c:pt>
                <c:pt idx="192">
                  <c:v>6.2</c:v>
                </c:pt>
                <c:pt idx="193">
                  <c:v>6.1</c:v>
                </c:pt>
                <c:pt idx="194">
                  <c:v>5.9</c:v>
                </c:pt>
                <c:pt idx="195">
                  <c:v>5.7</c:v>
                </c:pt>
                <c:pt idx="196">
                  <c:v>5.6</c:v>
                </c:pt>
                <c:pt idx="197">
                  <c:v>5.6</c:v>
                </c:pt>
                <c:pt idx="198">
                  <c:v>5.3</c:v>
                </c:pt>
                <c:pt idx="199">
                  <c:v>5.2</c:v>
                </c:pt>
                <c:pt idx="200">
                  <c:v>5.3</c:v>
                </c:pt>
                <c:pt idx="201">
                  <c:v>4.9000000000000004</c:v>
                </c:pt>
                <c:pt idx="202">
                  <c:v>4.8</c:v>
                </c:pt>
                <c:pt idx="203">
                  <c:v>4.8</c:v>
                </c:pt>
                <c:pt idx="204">
                  <c:v>4.5999999999999996</c:v>
                </c:pt>
                <c:pt idx="205">
                  <c:v>4.4000000000000004</c:v>
                </c:pt>
                <c:pt idx="206">
                  <c:v>4.3</c:v>
                </c:pt>
                <c:pt idx="207">
                  <c:v>4.2</c:v>
                </c:pt>
                <c:pt idx="208">
                  <c:v>4.2</c:v>
                </c:pt>
                <c:pt idx="209">
                  <c:v>4.3</c:v>
                </c:pt>
                <c:pt idx="210">
                  <c:v>4.2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4.3</c:v>
                </c:pt>
                <c:pt idx="214">
                  <c:v>4.3</c:v>
                </c:pt>
                <c:pt idx="215">
                  <c:v>4</c:v>
                </c:pt>
                <c:pt idx="216">
                  <c:v>4.2</c:v>
                </c:pt>
                <c:pt idx="217">
                  <c:v>4.5999999999999996</c:v>
                </c:pt>
                <c:pt idx="218">
                  <c:v>4.8</c:v>
                </c:pt>
                <c:pt idx="219">
                  <c:v>5.0999999999999996</c:v>
                </c:pt>
                <c:pt idx="220">
                  <c:v>5.5</c:v>
                </c:pt>
                <c:pt idx="221">
                  <c:v>6</c:v>
                </c:pt>
                <c:pt idx="222">
                  <c:v>6.8</c:v>
                </c:pt>
                <c:pt idx="223">
                  <c:v>7.4</c:v>
                </c:pt>
                <c:pt idx="224">
                  <c:v>7.4</c:v>
                </c:pt>
                <c:pt idx="225">
                  <c:v>7.7</c:v>
                </c:pt>
                <c:pt idx="226">
                  <c:v>8.4</c:v>
                </c:pt>
                <c:pt idx="227">
                  <c:v>8.9</c:v>
                </c:pt>
                <c:pt idx="228">
                  <c:v>9.5</c:v>
                </c:pt>
                <c:pt idx="229">
                  <c:v>9.1999999999999993</c:v>
                </c:pt>
                <c:pt idx="230">
                  <c:v>8.9</c:v>
                </c:pt>
                <c:pt idx="231">
                  <c:v>8.6999999999999993</c:v>
                </c:pt>
                <c:pt idx="232">
                  <c:v>8.6999999999999993</c:v>
                </c:pt>
                <c:pt idx="233">
                  <c:v>8.8000000000000007</c:v>
                </c:pt>
                <c:pt idx="234">
                  <c:v>9</c:v>
                </c:pt>
                <c:pt idx="235">
                  <c:v>9.1999999999999993</c:v>
                </c:pt>
                <c:pt idx="236">
                  <c:v>9.4</c:v>
                </c:pt>
                <c:pt idx="237">
                  <c:v>9.1</c:v>
                </c:pt>
                <c:pt idx="238">
                  <c:v>8.9</c:v>
                </c:pt>
                <c:pt idx="239">
                  <c:v>9.1999999999999993</c:v>
                </c:pt>
                <c:pt idx="240">
                  <c:v>9.4</c:v>
                </c:pt>
                <c:pt idx="241">
                  <c:v>9.6</c:v>
                </c:pt>
                <c:pt idx="242">
                  <c:v>9.6999999999999993</c:v>
                </c:pt>
                <c:pt idx="243">
                  <c:v>9.6999999999999993</c:v>
                </c:pt>
                <c:pt idx="244">
                  <c:v>9.8000000000000007</c:v>
                </c:pt>
                <c:pt idx="245">
                  <c:v>9.9</c:v>
                </c:pt>
                <c:pt idx="246">
                  <c:v>10.6</c:v>
                </c:pt>
                <c:pt idx="247">
                  <c:v>10.9</c:v>
                </c:pt>
                <c:pt idx="248">
                  <c:v>11.3</c:v>
                </c:pt>
                <c:pt idx="249">
                  <c:v>11.5</c:v>
                </c:pt>
                <c:pt idx="250">
                  <c:v>11.4</c:v>
                </c:pt>
                <c:pt idx="251">
                  <c:v>11.4</c:v>
                </c:pt>
                <c:pt idx="252">
                  <c:v>11.7</c:v>
                </c:pt>
                <c:pt idx="253">
                  <c:v>11.6</c:v>
                </c:pt>
                <c:pt idx="254">
                  <c:v>11.4</c:v>
                </c:pt>
                <c:pt idx="255">
                  <c:v>11.2</c:v>
                </c:pt>
                <c:pt idx="256">
                  <c:v>10.9</c:v>
                </c:pt>
                <c:pt idx="257">
                  <c:v>10.7</c:v>
                </c:pt>
                <c:pt idx="258">
                  <c:v>10.5</c:v>
                </c:pt>
                <c:pt idx="259">
                  <c:v>10.3</c:v>
                </c:pt>
                <c:pt idx="260">
                  <c:v>10.5</c:v>
                </c:pt>
                <c:pt idx="261">
                  <c:v>10.3</c:v>
                </c:pt>
                <c:pt idx="262">
                  <c:v>9.8000000000000007</c:v>
                </c:pt>
                <c:pt idx="263">
                  <c:v>9.1999999999999993</c:v>
                </c:pt>
                <c:pt idx="264">
                  <c:v>8.8000000000000007</c:v>
                </c:pt>
                <c:pt idx="265">
                  <c:v>9</c:v>
                </c:pt>
                <c:pt idx="266">
                  <c:v>9.1999999999999993</c:v>
                </c:pt>
                <c:pt idx="267">
                  <c:v>8.9</c:v>
                </c:pt>
                <c:pt idx="268">
                  <c:v>8.8000000000000007</c:v>
                </c:pt>
                <c:pt idx="269">
                  <c:v>8.5</c:v>
                </c:pt>
                <c:pt idx="270">
                  <c:v>8.1999999999999993</c:v>
                </c:pt>
                <c:pt idx="271">
                  <c:v>7.9</c:v>
                </c:pt>
                <c:pt idx="272">
                  <c:v>7.8</c:v>
                </c:pt>
                <c:pt idx="273">
                  <c:v>7.6</c:v>
                </c:pt>
                <c:pt idx="274">
                  <c:v>7.5</c:v>
                </c:pt>
                <c:pt idx="275">
                  <c:v>7.4</c:v>
                </c:pt>
                <c:pt idx="276">
                  <c:v>7.2</c:v>
                </c:pt>
                <c:pt idx="277">
                  <c:v>7.1</c:v>
                </c:pt>
                <c:pt idx="278">
                  <c:v>7</c:v>
                </c:pt>
                <c:pt idx="279">
                  <c:v>6.9</c:v>
                </c:pt>
                <c:pt idx="280">
                  <c:v>6.9</c:v>
                </c:pt>
                <c:pt idx="281">
                  <c:v>7.1</c:v>
                </c:pt>
                <c:pt idx="282">
                  <c:v>7</c:v>
                </c:pt>
                <c:pt idx="283">
                  <c:v>6.6</c:v>
                </c:pt>
                <c:pt idx="284">
                  <c:v>6.1</c:v>
                </c:pt>
                <c:pt idx="285">
                  <c:v>5.7</c:v>
                </c:pt>
                <c:pt idx="286">
                  <c:v>5.4</c:v>
                </c:pt>
                <c:pt idx="287">
                  <c:v>5.2</c:v>
                </c:pt>
                <c:pt idx="288">
                  <c:v>5</c:v>
                </c:pt>
                <c:pt idx="289">
                  <c:v>3.6163360371510804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254-E14A-BD0E-1BD00FC13D22}"/>
            </c:ext>
          </c:extLst>
        </c:ser>
        <c:ser>
          <c:idx val="43"/>
          <c:order val="43"/>
          <c:tx>
            <c:strRef>
              <c:f>'Day View'!$AU$2</c:f>
              <c:strCache>
                <c:ptCount val="1"/>
                <c:pt idx="0">
                  <c:v>Wed wk7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View'!$AU$3:$AU$292</c:f>
              <c:numCache>
                <c:formatCode>General</c:formatCode>
                <c:ptCount val="290"/>
                <c:pt idx="1">
                  <c:v>4.8</c:v>
                </c:pt>
                <c:pt idx="2">
                  <c:v>4.5999999999999996</c:v>
                </c:pt>
                <c:pt idx="3">
                  <c:v>4.4000000000000004</c:v>
                </c:pt>
                <c:pt idx="4">
                  <c:v>4.2</c:v>
                </c:pt>
                <c:pt idx="5">
                  <c:v>3.8</c:v>
                </c:pt>
                <c:pt idx="6">
                  <c:v>3.6</c:v>
                </c:pt>
                <c:pt idx="7">
                  <c:v>3.5</c:v>
                </c:pt>
                <c:pt idx="8">
                  <c:v>3.5</c:v>
                </c:pt>
                <c:pt idx="9">
                  <c:v>3.4</c:v>
                </c:pt>
                <c:pt idx="10">
                  <c:v>3.3</c:v>
                </c:pt>
                <c:pt idx="11">
                  <c:v>3.2</c:v>
                </c:pt>
                <c:pt idx="12">
                  <c:v>3.3</c:v>
                </c:pt>
                <c:pt idx="13">
                  <c:v>3.5</c:v>
                </c:pt>
                <c:pt idx="14">
                  <c:v>3.7</c:v>
                </c:pt>
                <c:pt idx="15">
                  <c:v>4.0999999999999996</c:v>
                </c:pt>
                <c:pt idx="16">
                  <c:v>4.3</c:v>
                </c:pt>
                <c:pt idx="17">
                  <c:v>4.4000000000000004</c:v>
                </c:pt>
                <c:pt idx="18">
                  <c:v>4.5</c:v>
                </c:pt>
                <c:pt idx="19">
                  <c:v>4.9000000000000004</c:v>
                </c:pt>
                <c:pt idx="20">
                  <c:v>5.5</c:v>
                </c:pt>
                <c:pt idx="21">
                  <c:v>5.6</c:v>
                </c:pt>
                <c:pt idx="22">
                  <c:v>5.6</c:v>
                </c:pt>
                <c:pt idx="23">
                  <c:v>5.6</c:v>
                </c:pt>
                <c:pt idx="24">
                  <c:v>5.6</c:v>
                </c:pt>
                <c:pt idx="25">
                  <c:v>5.8</c:v>
                </c:pt>
                <c:pt idx="26">
                  <c:v>5.9</c:v>
                </c:pt>
                <c:pt idx="27">
                  <c:v>6.1</c:v>
                </c:pt>
                <c:pt idx="28">
                  <c:v>6.4</c:v>
                </c:pt>
                <c:pt idx="29">
                  <c:v>6.6</c:v>
                </c:pt>
                <c:pt idx="30">
                  <c:v>6.9</c:v>
                </c:pt>
                <c:pt idx="31">
                  <c:v>7.6</c:v>
                </c:pt>
                <c:pt idx="32">
                  <c:v>7.9</c:v>
                </c:pt>
                <c:pt idx="33">
                  <c:v>7.9</c:v>
                </c:pt>
                <c:pt idx="34">
                  <c:v>7.9</c:v>
                </c:pt>
                <c:pt idx="35">
                  <c:v>7.9</c:v>
                </c:pt>
                <c:pt idx="36">
                  <c:v>8</c:v>
                </c:pt>
                <c:pt idx="37">
                  <c:v>8.1999999999999993</c:v>
                </c:pt>
                <c:pt idx="38">
                  <c:v>8.4</c:v>
                </c:pt>
                <c:pt idx="39">
                  <c:v>8.4</c:v>
                </c:pt>
                <c:pt idx="40">
                  <c:v>8.4</c:v>
                </c:pt>
                <c:pt idx="41">
                  <c:v>8.4</c:v>
                </c:pt>
                <c:pt idx="42">
                  <c:v>7.4</c:v>
                </c:pt>
                <c:pt idx="43">
                  <c:v>6.9</c:v>
                </c:pt>
                <c:pt idx="44">
                  <c:v>6.3</c:v>
                </c:pt>
                <c:pt idx="45">
                  <c:v>6</c:v>
                </c:pt>
                <c:pt idx="46">
                  <c:v>5.9</c:v>
                </c:pt>
                <c:pt idx="47">
                  <c:v>5.9</c:v>
                </c:pt>
                <c:pt idx="48">
                  <c:v>5.8</c:v>
                </c:pt>
                <c:pt idx="49">
                  <c:v>5.8</c:v>
                </c:pt>
                <c:pt idx="50">
                  <c:v>5.7</c:v>
                </c:pt>
                <c:pt idx="51">
                  <c:v>5.7</c:v>
                </c:pt>
                <c:pt idx="52">
                  <c:v>5.9</c:v>
                </c:pt>
                <c:pt idx="53">
                  <c:v>6.8</c:v>
                </c:pt>
                <c:pt idx="54">
                  <c:v>7.7</c:v>
                </c:pt>
                <c:pt idx="55">
                  <c:v>8.1</c:v>
                </c:pt>
                <c:pt idx="56">
                  <c:v>8.3000000000000007</c:v>
                </c:pt>
                <c:pt idx="57">
                  <c:v>8.3000000000000007</c:v>
                </c:pt>
                <c:pt idx="58">
                  <c:v>8.1999999999999993</c:v>
                </c:pt>
                <c:pt idx="59">
                  <c:v>7.8</c:v>
                </c:pt>
                <c:pt idx="60">
                  <c:v>7.8</c:v>
                </c:pt>
                <c:pt idx="61">
                  <c:v>8.1</c:v>
                </c:pt>
                <c:pt idx="62">
                  <c:v>8.1999999999999993</c:v>
                </c:pt>
                <c:pt idx="63">
                  <c:v>8.1999999999999993</c:v>
                </c:pt>
                <c:pt idx="64">
                  <c:v>8.1</c:v>
                </c:pt>
                <c:pt idx="65">
                  <c:v>7.9</c:v>
                </c:pt>
                <c:pt idx="66">
                  <c:v>7.8</c:v>
                </c:pt>
                <c:pt idx="67">
                  <c:v>7.6</c:v>
                </c:pt>
                <c:pt idx="68">
                  <c:v>7.6</c:v>
                </c:pt>
                <c:pt idx="69">
                  <c:v>7.7</c:v>
                </c:pt>
                <c:pt idx="70">
                  <c:v>7.8</c:v>
                </c:pt>
                <c:pt idx="71">
                  <c:v>7.6</c:v>
                </c:pt>
                <c:pt idx="72">
                  <c:v>7.2</c:v>
                </c:pt>
                <c:pt idx="73">
                  <c:v>7.2</c:v>
                </c:pt>
                <c:pt idx="74">
                  <c:v>7.1</c:v>
                </c:pt>
                <c:pt idx="75">
                  <c:v>7.1</c:v>
                </c:pt>
                <c:pt idx="76">
                  <c:v>7.3</c:v>
                </c:pt>
                <c:pt idx="77">
                  <c:v>6.8</c:v>
                </c:pt>
                <c:pt idx="78">
                  <c:v>6.6</c:v>
                </c:pt>
                <c:pt idx="79">
                  <c:v>6.5</c:v>
                </c:pt>
                <c:pt idx="80">
                  <c:v>6.4</c:v>
                </c:pt>
                <c:pt idx="81">
                  <c:v>6.3</c:v>
                </c:pt>
                <c:pt idx="82">
                  <c:v>6.2</c:v>
                </c:pt>
                <c:pt idx="83">
                  <c:v>6</c:v>
                </c:pt>
                <c:pt idx="84">
                  <c:v>6.2</c:v>
                </c:pt>
                <c:pt idx="85">
                  <c:v>6.1</c:v>
                </c:pt>
                <c:pt idx="86">
                  <c:v>6.2</c:v>
                </c:pt>
                <c:pt idx="87">
                  <c:v>6.6</c:v>
                </c:pt>
                <c:pt idx="88">
                  <c:v>6.7</c:v>
                </c:pt>
                <c:pt idx="96">
                  <c:v>8.1999999999999993</c:v>
                </c:pt>
                <c:pt idx="97">
                  <c:v>8.3000000000000007</c:v>
                </c:pt>
                <c:pt idx="98">
                  <c:v>8.5</c:v>
                </c:pt>
                <c:pt idx="99">
                  <c:v>8.9</c:v>
                </c:pt>
                <c:pt idx="100">
                  <c:v>10.1</c:v>
                </c:pt>
                <c:pt idx="101">
                  <c:v>11.4</c:v>
                </c:pt>
                <c:pt idx="102">
                  <c:v>12.5</c:v>
                </c:pt>
                <c:pt idx="103">
                  <c:v>13.9</c:v>
                </c:pt>
                <c:pt idx="104">
                  <c:v>14.7</c:v>
                </c:pt>
                <c:pt idx="105">
                  <c:v>15.4</c:v>
                </c:pt>
                <c:pt idx="106">
                  <c:v>15.1</c:v>
                </c:pt>
                <c:pt idx="107">
                  <c:v>15.3</c:v>
                </c:pt>
                <c:pt idx="108">
                  <c:v>15.2</c:v>
                </c:pt>
                <c:pt idx="109">
                  <c:v>14.8</c:v>
                </c:pt>
                <c:pt idx="110">
                  <c:v>14.5</c:v>
                </c:pt>
                <c:pt idx="111">
                  <c:v>14.1</c:v>
                </c:pt>
                <c:pt idx="112">
                  <c:v>13.7</c:v>
                </c:pt>
                <c:pt idx="113">
                  <c:v>12.8</c:v>
                </c:pt>
                <c:pt idx="114">
                  <c:v>12.2</c:v>
                </c:pt>
                <c:pt idx="115">
                  <c:v>11.7</c:v>
                </c:pt>
                <c:pt idx="116">
                  <c:v>11.3</c:v>
                </c:pt>
                <c:pt idx="117">
                  <c:v>10.9</c:v>
                </c:pt>
                <c:pt idx="118">
                  <c:v>11.1</c:v>
                </c:pt>
                <c:pt idx="119">
                  <c:v>10.9</c:v>
                </c:pt>
                <c:pt idx="120">
                  <c:v>10.5</c:v>
                </c:pt>
                <c:pt idx="121">
                  <c:v>10.1</c:v>
                </c:pt>
                <c:pt idx="122">
                  <c:v>9.6</c:v>
                </c:pt>
                <c:pt idx="123">
                  <c:v>9.3000000000000007</c:v>
                </c:pt>
                <c:pt idx="124">
                  <c:v>9.3000000000000007</c:v>
                </c:pt>
                <c:pt idx="125">
                  <c:v>9.1</c:v>
                </c:pt>
                <c:pt idx="126">
                  <c:v>8.8000000000000007</c:v>
                </c:pt>
                <c:pt idx="127">
                  <c:v>8.6</c:v>
                </c:pt>
                <c:pt idx="128">
                  <c:v>8.4</c:v>
                </c:pt>
                <c:pt idx="129">
                  <c:v>8.3000000000000007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7.9</c:v>
                </c:pt>
                <c:pt idx="134">
                  <c:v>8</c:v>
                </c:pt>
                <c:pt idx="135">
                  <c:v>7.8</c:v>
                </c:pt>
                <c:pt idx="136">
                  <c:v>7.9</c:v>
                </c:pt>
                <c:pt idx="137">
                  <c:v>7.9</c:v>
                </c:pt>
                <c:pt idx="138">
                  <c:v>7.8</c:v>
                </c:pt>
                <c:pt idx="139">
                  <c:v>7.7</c:v>
                </c:pt>
                <c:pt idx="140">
                  <c:v>7.6</c:v>
                </c:pt>
                <c:pt idx="141">
                  <c:v>7.5</c:v>
                </c:pt>
                <c:pt idx="142">
                  <c:v>7.3</c:v>
                </c:pt>
                <c:pt idx="143">
                  <c:v>7</c:v>
                </c:pt>
                <c:pt idx="144">
                  <c:v>6.9</c:v>
                </c:pt>
                <c:pt idx="145">
                  <c:v>6.9</c:v>
                </c:pt>
                <c:pt idx="146">
                  <c:v>6.6</c:v>
                </c:pt>
                <c:pt idx="147">
                  <c:v>6.3</c:v>
                </c:pt>
                <c:pt idx="148">
                  <c:v>6.1</c:v>
                </c:pt>
                <c:pt idx="149">
                  <c:v>5.9</c:v>
                </c:pt>
                <c:pt idx="150">
                  <c:v>6</c:v>
                </c:pt>
                <c:pt idx="151">
                  <c:v>5.7</c:v>
                </c:pt>
                <c:pt idx="152">
                  <c:v>5.4</c:v>
                </c:pt>
                <c:pt idx="153">
                  <c:v>5.3</c:v>
                </c:pt>
                <c:pt idx="154">
                  <c:v>5.2</c:v>
                </c:pt>
                <c:pt idx="155">
                  <c:v>4.7</c:v>
                </c:pt>
                <c:pt idx="156">
                  <c:v>4.7</c:v>
                </c:pt>
                <c:pt idx="157">
                  <c:v>4.5999999999999996</c:v>
                </c:pt>
                <c:pt idx="158">
                  <c:v>4.7</c:v>
                </c:pt>
                <c:pt idx="159">
                  <c:v>5.2</c:v>
                </c:pt>
                <c:pt idx="160">
                  <c:v>6</c:v>
                </c:pt>
                <c:pt idx="161">
                  <c:v>6.7</c:v>
                </c:pt>
                <c:pt idx="162">
                  <c:v>7.6</c:v>
                </c:pt>
                <c:pt idx="163">
                  <c:v>8.3000000000000007</c:v>
                </c:pt>
                <c:pt idx="164">
                  <c:v>9</c:v>
                </c:pt>
                <c:pt idx="165">
                  <c:v>9.6999999999999993</c:v>
                </c:pt>
                <c:pt idx="166">
                  <c:v>10.4</c:v>
                </c:pt>
                <c:pt idx="167">
                  <c:v>10.9</c:v>
                </c:pt>
                <c:pt idx="168">
                  <c:v>11.3</c:v>
                </c:pt>
                <c:pt idx="169">
                  <c:v>11.8</c:v>
                </c:pt>
                <c:pt idx="170">
                  <c:v>12.1</c:v>
                </c:pt>
                <c:pt idx="171">
                  <c:v>12.3</c:v>
                </c:pt>
                <c:pt idx="172">
                  <c:v>12.3</c:v>
                </c:pt>
                <c:pt idx="173">
                  <c:v>12.4</c:v>
                </c:pt>
                <c:pt idx="174">
                  <c:v>12.6</c:v>
                </c:pt>
                <c:pt idx="175">
                  <c:v>12.7</c:v>
                </c:pt>
                <c:pt idx="176">
                  <c:v>12.9</c:v>
                </c:pt>
                <c:pt idx="177">
                  <c:v>13.1</c:v>
                </c:pt>
                <c:pt idx="178">
                  <c:v>13.1</c:v>
                </c:pt>
                <c:pt idx="179">
                  <c:v>12.9</c:v>
                </c:pt>
                <c:pt idx="180">
                  <c:v>13.1</c:v>
                </c:pt>
                <c:pt idx="181">
                  <c:v>13.2</c:v>
                </c:pt>
                <c:pt idx="182">
                  <c:v>13.3</c:v>
                </c:pt>
                <c:pt idx="183">
                  <c:v>13.4</c:v>
                </c:pt>
                <c:pt idx="184">
                  <c:v>13.4</c:v>
                </c:pt>
                <c:pt idx="185">
                  <c:v>13.3</c:v>
                </c:pt>
                <c:pt idx="186">
                  <c:v>13.3</c:v>
                </c:pt>
                <c:pt idx="187">
                  <c:v>13.2</c:v>
                </c:pt>
                <c:pt idx="188">
                  <c:v>13</c:v>
                </c:pt>
                <c:pt idx="189">
                  <c:v>12.8</c:v>
                </c:pt>
                <c:pt idx="190">
                  <c:v>12.4</c:v>
                </c:pt>
                <c:pt idx="191">
                  <c:v>12</c:v>
                </c:pt>
                <c:pt idx="192">
                  <c:v>11.4</c:v>
                </c:pt>
                <c:pt idx="193">
                  <c:v>11</c:v>
                </c:pt>
                <c:pt idx="194">
                  <c:v>10.7</c:v>
                </c:pt>
                <c:pt idx="195">
                  <c:v>10.3</c:v>
                </c:pt>
                <c:pt idx="196">
                  <c:v>9.8000000000000007</c:v>
                </c:pt>
                <c:pt idx="197">
                  <c:v>9.3000000000000007</c:v>
                </c:pt>
                <c:pt idx="198">
                  <c:v>8.8000000000000007</c:v>
                </c:pt>
                <c:pt idx="199">
                  <c:v>8.4</c:v>
                </c:pt>
                <c:pt idx="200">
                  <c:v>8.1999999999999993</c:v>
                </c:pt>
                <c:pt idx="201">
                  <c:v>8.1999999999999993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7.9</c:v>
                </c:pt>
                <c:pt idx="205">
                  <c:v>7.9</c:v>
                </c:pt>
                <c:pt idx="206">
                  <c:v>7.8</c:v>
                </c:pt>
                <c:pt idx="207">
                  <c:v>7.6</c:v>
                </c:pt>
                <c:pt idx="208">
                  <c:v>7.4</c:v>
                </c:pt>
                <c:pt idx="209">
                  <c:v>7.2</c:v>
                </c:pt>
                <c:pt idx="210">
                  <c:v>7.1</c:v>
                </c:pt>
                <c:pt idx="211">
                  <c:v>6.8</c:v>
                </c:pt>
                <c:pt idx="212">
                  <c:v>6.6</c:v>
                </c:pt>
                <c:pt idx="213">
                  <c:v>6.4</c:v>
                </c:pt>
                <c:pt idx="214">
                  <c:v>6.2</c:v>
                </c:pt>
                <c:pt idx="215">
                  <c:v>5.9</c:v>
                </c:pt>
                <c:pt idx="216">
                  <c:v>5.6</c:v>
                </c:pt>
                <c:pt idx="217">
                  <c:v>5.2</c:v>
                </c:pt>
                <c:pt idx="218">
                  <c:v>5</c:v>
                </c:pt>
                <c:pt idx="219">
                  <c:v>4.8</c:v>
                </c:pt>
                <c:pt idx="220">
                  <c:v>4.5</c:v>
                </c:pt>
                <c:pt idx="221">
                  <c:v>4.3</c:v>
                </c:pt>
                <c:pt idx="222">
                  <c:v>4.0999999999999996</c:v>
                </c:pt>
                <c:pt idx="223">
                  <c:v>4.0999999999999996</c:v>
                </c:pt>
                <c:pt idx="224">
                  <c:v>4</c:v>
                </c:pt>
                <c:pt idx="225">
                  <c:v>4.0999999999999996</c:v>
                </c:pt>
                <c:pt idx="226">
                  <c:v>4.2</c:v>
                </c:pt>
                <c:pt idx="227">
                  <c:v>4.3</c:v>
                </c:pt>
                <c:pt idx="228">
                  <c:v>4.4000000000000004</c:v>
                </c:pt>
                <c:pt idx="229">
                  <c:v>4.8</c:v>
                </c:pt>
                <c:pt idx="230">
                  <c:v>5.2</c:v>
                </c:pt>
                <c:pt idx="231">
                  <c:v>5.7</c:v>
                </c:pt>
                <c:pt idx="232">
                  <c:v>6.2</c:v>
                </c:pt>
                <c:pt idx="233">
                  <c:v>6.6</c:v>
                </c:pt>
                <c:pt idx="234">
                  <c:v>6.9</c:v>
                </c:pt>
                <c:pt idx="235">
                  <c:v>7.1</c:v>
                </c:pt>
                <c:pt idx="236">
                  <c:v>7.1</c:v>
                </c:pt>
                <c:pt idx="237">
                  <c:v>7</c:v>
                </c:pt>
                <c:pt idx="238">
                  <c:v>6.9</c:v>
                </c:pt>
                <c:pt idx="239">
                  <c:v>6.8</c:v>
                </c:pt>
                <c:pt idx="240">
                  <c:v>6.6</c:v>
                </c:pt>
                <c:pt idx="241">
                  <c:v>6.3</c:v>
                </c:pt>
                <c:pt idx="242">
                  <c:v>6.2</c:v>
                </c:pt>
                <c:pt idx="243">
                  <c:v>5.7</c:v>
                </c:pt>
                <c:pt idx="244">
                  <c:v>5.6</c:v>
                </c:pt>
                <c:pt idx="245">
                  <c:v>5.5</c:v>
                </c:pt>
                <c:pt idx="246">
                  <c:v>5.5</c:v>
                </c:pt>
                <c:pt idx="247">
                  <c:v>5.8</c:v>
                </c:pt>
                <c:pt idx="248">
                  <c:v>6.2</c:v>
                </c:pt>
                <c:pt idx="249">
                  <c:v>6.7</c:v>
                </c:pt>
                <c:pt idx="250">
                  <c:v>7.2</c:v>
                </c:pt>
                <c:pt idx="251">
                  <c:v>7.8</c:v>
                </c:pt>
                <c:pt idx="252">
                  <c:v>8.4</c:v>
                </c:pt>
                <c:pt idx="253">
                  <c:v>8.6999999999999993</c:v>
                </c:pt>
                <c:pt idx="254">
                  <c:v>8.9</c:v>
                </c:pt>
                <c:pt idx="255">
                  <c:v>8.9</c:v>
                </c:pt>
                <c:pt idx="256">
                  <c:v>9</c:v>
                </c:pt>
                <c:pt idx="257">
                  <c:v>9.1</c:v>
                </c:pt>
                <c:pt idx="258">
                  <c:v>9.1</c:v>
                </c:pt>
                <c:pt idx="259">
                  <c:v>9.1</c:v>
                </c:pt>
                <c:pt idx="260">
                  <c:v>9.1</c:v>
                </c:pt>
                <c:pt idx="261">
                  <c:v>8.9</c:v>
                </c:pt>
                <c:pt idx="262">
                  <c:v>8.9</c:v>
                </c:pt>
                <c:pt idx="263">
                  <c:v>8.9</c:v>
                </c:pt>
                <c:pt idx="264">
                  <c:v>8.9</c:v>
                </c:pt>
                <c:pt idx="265">
                  <c:v>9.1</c:v>
                </c:pt>
                <c:pt idx="266">
                  <c:v>9.3000000000000007</c:v>
                </c:pt>
                <c:pt idx="267">
                  <c:v>9.6</c:v>
                </c:pt>
                <c:pt idx="268">
                  <c:v>9.6999999999999993</c:v>
                </c:pt>
                <c:pt idx="269">
                  <c:v>9.6999999999999993</c:v>
                </c:pt>
                <c:pt idx="270">
                  <c:v>9.8000000000000007</c:v>
                </c:pt>
                <c:pt idx="271">
                  <c:v>9.9</c:v>
                </c:pt>
                <c:pt idx="272">
                  <c:v>9.8000000000000007</c:v>
                </c:pt>
                <c:pt idx="273">
                  <c:v>9.6999999999999993</c:v>
                </c:pt>
                <c:pt idx="274">
                  <c:v>9.8000000000000007</c:v>
                </c:pt>
                <c:pt idx="275">
                  <c:v>10</c:v>
                </c:pt>
                <c:pt idx="276">
                  <c:v>10.1</c:v>
                </c:pt>
                <c:pt idx="277">
                  <c:v>9.9</c:v>
                </c:pt>
                <c:pt idx="278">
                  <c:v>9.8000000000000007</c:v>
                </c:pt>
                <c:pt idx="279">
                  <c:v>9.6</c:v>
                </c:pt>
                <c:pt idx="280">
                  <c:v>9.6</c:v>
                </c:pt>
                <c:pt idx="281">
                  <c:v>9.6</c:v>
                </c:pt>
                <c:pt idx="282">
                  <c:v>9.6</c:v>
                </c:pt>
                <c:pt idx="283">
                  <c:v>9.6</c:v>
                </c:pt>
                <c:pt idx="284">
                  <c:v>9.6</c:v>
                </c:pt>
                <c:pt idx="285">
                  <c:v>9.4</c:v>
                </c:pt>
                <c:pt idx="286">
                  <c:v>9.4</c:v>
                </c:pt>
                <c:pt idx="287">
                  <c:v>9.4</c:v>
                </c:pt>
                <c:pt idx="288">
                  <c:v>9.1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254-E14A-BD0E-1BD00FC13D22}"/>
            </c:ext>
          </c:extLst>
        </c:ser>
        <c:ser>
          <c:idx val="44"/>
          <c:order val="44"/>
          <c:tx>
            <c:strRef>
              <c:f>'Day View'!$AV$2</c:f>
              <c:strCache>
                <c:ptCount val="1"/>
                <c:pt idx="0">
                  <c:v>Thurs wk7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View'!$AV$3:$AV$292</c:f>
              <c:numCache>
                <c:formatCode>General</c:formatCode>
                <c:ptCount val="290"/>
                <c:pt idx="289">
                  <c:v>3.2765963946214165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254-E14A-BD0E-1BD00FC13D22}"/>
            </c:ext>
          </c:extLst>
        </c:ser>
        <c:ser>
          <c:idx val="45"/>
          <c:order val="45"/>
          <c:tx>
            <c:strRef>
              <c:f>'Day View'!$AW$2</c:f>
              <c:strCache>
                <c:ptCount val="1"/>
                <c:pt idx="0">
                  <c:v>Fri wk7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View'!$AW$3:$AW$292</c:f>
              <c:numCache>
                <c:formatCode>General</c:formatCode>
                <c:ptCount val="290"/>
                <c:pt idx="289">
                  <c:v>1.8739967957589934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254-E14A-BD0E-1BD00FC13D22}"/>
            </c:ext>
          </c:extLst>
        </c:ser>
        <c:ser>
          <c:idx val="46"/>
          <c:order val="46"/>
          <c:tx>
            <c:strRef>
              <c:f>'Day View'!$AX$2</c:f>
              <c:strCache>
                <c:ptCount val="1"/>
                <c:pt idx="0">
                  <c:v>Sat wk7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View'!$AX$3:$AX$292</c:f>
              <c:numCache>
                <c:formatCode>General</c:formatCode>
                <c:ptCount val="290"/>
                <c:pt idx="289">
                  <c:v>3.1187641615663169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254-E14A-BD0E-1BD00FC13D22}"/>
            </c:ext>
          </c:extLst>
        </c:ser>
        <c:ser>
          <c:idx val="47"/>
          <c:order val="47"/>
          <c:tx>
            <c:strRef>
              <c:f>'Day View'!$AY$2</c:f>
              <c:strCache>
                <c:ptCount val="1"/>
                <c:pt idx="0">
                  <c:v>Sun wk7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View'!$AY$3:$AY$292</c:f>
              <c:numCache>
                <c:formatCode>General</c:formatCode>
                <c:ptCount val="290"/>
                <c:pt idx="289">
                  <c:v>3.7567051778214013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254-E14A-BD0E-1BD00FC13D22}"/>
            </c:ext>
          </c:extLst>
        </c:ser>
        <c:ser>
          <c:idx val="48"/>
          <c:order val="48"/>
          <c:tx>
            <c:strRef>
              <c:f>'Day View'!$AZ$2</c:f>
              <c:strCache>
                <c:ptCount val="1"/>
                <c:pt idx="0">
                  <c:v>Monday week 8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View'!$AZ$3:$AZ$292</c:f>
              <c:numCache>
                <c:formatCode>General</c:formatCode>
                <c:ptCount val="290"/>
                <c:pt idx="289">
                  <c:v>2.1076958861497816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254-E14A-BD0E-1BD00FC13D22}"/>
            </c:ext>
          </c:extLst>
        </c:ser>
        <c:ser>
          <c:idx val="49"/>
          <c:order val="49"/>
          <c:tx>
            <c:strRef>
              <c:f>'Day View'!$BA$2</c:f>
              <c:strCache>
                <c:ptCount val="1"/>
                <c:pt idx="0">
                  <c:v>Tuesday week 8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View'!$BA$3:$BA$292</c:f>
              <c:numCache>
                <c:formatCode>General</c:formatCode>
                <c:ptCount val="290"/>
                <c:pt idx="289">
                  <c:v>3.5197846902760426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254-E14A-BD0E-1BD00FC13D22}"/>
            </c:ext>
          </c:extLst>
        </c:ser>
        <c:ser>
          <c:idx val="50"/>
          <c:order val="50"/>
          <c:tx>
            <c:strRef>
              <c:f>'Day View'!$BB$2</c:f>
              <c:strCache>
                <c:ptCount val="1"/>
                <c:pt idx="0">
                  <c:v>Wednesday week 8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View'!$BB$3:$BB$292</c:f>
              <c:numCache>
                <c:formatCode>0.0</c:formatCode>
                <c:ptCount val="290"/>
                <c:pt idx="0">
                  <c:v>8.9444444444444446</c:v>
                </c:pt>
                <c:pt idx="1">
                  <c:v>8.6111111111111107</c:v>
                </c:pt>
                <c:pt idx="2">
                  <c:v>8.3333333333333339</c:v>
                </c:pt>
                <c:pt idx="3">
                  <c:v>8.1666666666666661</c:v>
                </c:pt>
                <c:pt idx="4">
                  <c:v>8</c:v>
                </c:pt>
                <c:pt idx="5">
                  <c:v>7.833333333333333</c:v>
                </c:pt>
                <c:pt idx="6">
                  <c:v>7.7222222222222223</c:v>
                </c:pt>
                <c:pt idx="7">
                  <c:v>7.5</c:v>
                </c:pt>
                <c:pt idx="8">
                  <c:v>7.3888888888888893</c:v>
                </c:pt>
                <c:pt idx="9">
                  <c:v>7.2222222222222223</c:v>
                </c:pt>
                <c:pt idx="10">
                  <c:v>6.9444444444444446</c:v>
                </c:pt>
                <c:pt idx="11">
                  <c:v>6.7222222222222223</c:v>
                </c:pt>
                <c:pt idx="12">
                  <c:v>6.5</c:v>
                </c:pt>
                <c:pt idx="13">
                  <c:v>6.2777777777777777</c:v>
                </c:pt>
                <c:pt idx="14">
                  <c:v>6.1111111111111107</c:v>
                </c:pt>
                <c:pt idx="15">
                  <c:v>5.9444444444444446</c:v>
                </c:pt>
                <c:pt idx="16">
                  <c:v>5.833333333333333</c:v>
                </c:pt>
                <c:pt idx="17">
                  <c:v>5.7222222222222223</c:v>
                </c:pt>
                <c:pt idx="18">
                  <c:v>5.5555555555555554</c:v>
                </c:pt>
                <c:pt idx="19">
                  <c:v>5.4444444444444446</c:v>
                </c:pt>
                <c:pt idx="20">
                  <c:v>5.333333333333333</c:v>
                </c:pt>
                <c:pt idx="21">
                  <c:v>5.166666666666667</c:v>
                </c:pt>
                <c:pt idx="22">
                  <c:v>5.0555555555555554</c:v>
                </c:pt>
                <c:pt idx="23">
                  <c:v>4.9444444444444446</c:v>
                </c:pt>
                <c:pt idx="24">
                  <c:v>4.8888888888888893</c:v>
                </c:pt>
                <c:pt idx="25">
                  <c:v>4.833333333333333</c:v>
                </c:pt>
                <c:pt idx="26">
                  <c:v>4.7222222222222223</c:v>
                </c:pt>
                <c:pt idx="27">
                  <c:v>4.6111111111111107</c:v>
                </c:pt>
                <c:pt idx="28">
                  <c:v>4.5</c:v>
                </c:pt>
                <c:pt idx="29">
                  <c:v>4.3888888888888893</c:v>
                </c:pt>
                <c:pt idx="30">
                  <c:v>4.2777777777777777</c:v>
                </c:pt>
                <c:pt idx="31">
                  <c:v>4.2222222222222223</c:v>
                </c:pt>
                <c:pt idx="32">
                  <c:v>4.166666666666667</c:v>
                </c:pt>
                <c:pt idx="33">
                  <c:v>4.1111111111111107</c:v>
                </c:pt>
                <c:pt idx="34">
                  <c:v>4.166666666666667</c:v>
                </c:pt>
                <c:pt idx="35">
                  <c:v>4.166666666666667</c:v>
                </c:pt>
                <c:pt idx="36">
                  <c:v>4.166666666666667</c:v>
                </c:pt>
                <c:pt idx="37">
                  <c:v>4.2777777777777777</c:v>
                </c:pt>
                <c:pt idx="38">
                  <c:v>4.5</c:v>
                </c:pt>
                <c:pt idx="39">
                  <c:v>4.3888888888888893</c:v>
                </c:pt>
                <c:pt idx="40">
                  <c:v>4.2222222222222223</c:v>
                </c:pt>
                <c:pt idx="41">
                  <c:v>4.166666666666667</c:v>
                </c:pt>
                <c:pt idx="42">
                  <c:v>4.0555555555555554</c:v>
                </c:pt>
                <c:pt idx="43">
                  <c:v>4</c:v>
                </c:pt>
                <c:pt idx="44">
                  <c:v>4</c:v>
                </c:pt>
                <c:pt idx="45">
                  <c:v>4.0555555555555554</c:v>
                </c:pt>
                <c:pt idx="46">
                  <c:v>4.0555555555555554</c:v>
                </c:pt>
                <c:pt idx="47">
                  <c:v>4.0555555555555554</c:v>
                </c:pt>
                <c:pt idx="48">
                  <c:v>4.166666666666667</c:v>
                </c:pt>
                <c:pt idx="49">
                  <c:v>4.1111111111111107</c:v>
                </c:pt>
                <c:pt idx="50">
                  <c:v>4.1111111111111107</c:v>
                </c:pt>
                <c:pt idx="51">
                  <c:v>4.1111111111111107</c:v>
                </c:pt>
                <c:pt idx="52">
                  <c:v>4</c:v>
                </c:pt>
                <c:pt idx="53">
                  <c:v>3.8888888888888888</c:v>
                </c:pt>
                <c:pt idx="54">
                  <c:v>3.8333333333333335</c:v>
                </c:pt>
                <c:pt idx="55">
                  <c:v>3.7222222222222223</c:v>
                </c:pt>
                <c:pt idx="56">
                  <c:v>3.8888888888888888</c:v>
                </c:pt>
                <c:pt idx="57">
                  <c:v>3.9444444444444446</c:v>
                </c:pt>
                <c:pt idx="58">
                  <c:v>3.9444444444444446</c:v>
                </c:pt>
                <c:pt idx="59">
                  <c:v>3.9444444444444446</c:v>
                </c:pt>
                <c:pt idx="60">
                  <c:v>3.8888888888888888</c:v>
                </c:pt>
                <c:pt idx="61">
                  <c:v>3.8888888888888888</c:v>
                </c:pt>
                <c:pt idx="62">
                  <c:v>4</c:v>
                </c:pt>
                <c:pt idx="63">
                  <c:v>3.9444444444444446</c:v>
                </c:pt>
                <c:pt idx="64">
                  <c:v>3.9444444444444446</c:v>
                </c:pt>
                <c:pt idx="65">
                  <c:v>3.9444444444444446</c:v>
                </c:pt>
                <c:pt idx="66">
                  <c:v>3.9444444444444446</c:v>
                </c:pt>
                <c:pt idx="67">
                  <c:v>3.9444444444444446</c:v>
                </c:pt>
                <c:pt idx="68">
                  <c:v>4.0555555555555554</c:v>
                </c:pt>
                <c:pt idx="69">
                  <c:v>4.0555555555555554</c:v>
                </c:pt>
                <c:pt idx="70">
                  <c:v>4</c:v>
                </c:pt>
                <c:pt idx="71">
                  <c:v>3.8333333333333335</c:v>
                </c:pt>
                <c:pt idx="72">
                  <c:v>3.8333333333333335</c:v>
                </c:pt>
                <c:pt idx="73">
                  <c:v>4.0555555555555554</c:v>
                </c:pt>
                <c:pt idx="74">
                  <c:v>4.2222222222222223</c:v>
                </c:pt>
                <c:pt idx="75">
                  <c:v>4.1111111111111107</c:v>
                </c:pt>
                <c:pt idx="76">
                  <c:v>4</c:v>
                </c:pt>
                <c:pt idx="77">
                  <c:v>3.9444444444444446</c:v>
                </c:pt>
                <c:pt idx="78">
                  <c:v>4.0555555555555554</c:v>
                </c:pt>
                <c:pt idx="79">
                  <c:v>4</c:v>
                </c:pt>
                <c:pt idx="80">
                  <c:v>3.9444444444444446</c:v>
                </c:pt>
                <c:pt idx="81">
                  <c:v>3.8333333333333335</c:v>
                </c:pt>
                <c:pt idx="82">
                  <c:v>3.7222222222222223</c:v>
                </c:pt>
                <c:pt idx="83">
                  <c:v>3.6666666666666665</c:v>
                </c:pt>
                <c:pt idx="84">
                  <c:v>3.6111111111111112</c:v>
                </c:pt>
                <c:pt idx="85">
                  <c:v>3.6111111111111112</c:v>
                </c:pt>
                <c:pt idx="86">
                  <c:v>3.6666666666666665</c:v>
                </c:pt>
                <c:pt idx="87">
                  <c:v>3.5555555555555554</c:v>
                </c:pt>
                <c:pt idx="88">
                  <c:v>3.6111111111111112</c:v>
                </c:pt>
                <c:pt idx="89">
                  <c:v>3.5555555555555554</c:v>
                </c:pt>
                <c:pt idx="90">
                  <c:v>3.5</c:v>
                </c:pt>
                <c:pt idx="91">
                  <c:v>3.4444444444444446</c:v>
                </c:pt>
                <c:pt idx="92">
                  <c:v>3.4444444444444446</c:v>
                </c:pt>
                <c:pt idx="93">
                  <c:v>3.5</c:v>
                </c:pt>
                <c:pt idx="94">
                  <c:v>3.4444444444444446</c:v>
                </c:pt>
                <c:pt idx="95">
                  <c:v>3.5</c:v>
                </c:pt>
                <c:pt idx="99">
                  <c:v>3.7222222222222223</c:v>
                </c:pt>
                <c:pt idx="100">
                  <c:v>3.8333333333333335</c:v>
                </c:pt>
                <c:pt idx="101">
                  <c:v>3.9444444444444446</c:v>
                </c:pt>
                <c:pt idx="102">
                  <c:v>4.166666666666667</c:v>
                </c:pt>
                <c:pt idx="103">
                  <c:v>4.6111111111111107</c:v>
                </c:pt>
                <c:pt idx="104">
                  <c:v>4.9444444444444446</c:v>
                </c:pt>
                <c:pt idx="105">
                  <c:v>5.5</c:v>
                </c:pt>
                <c:pt idx="106">
                  <c:v>6.0555555555555554</c:v>
                </c:pt>
                <c:pt idx="107">
                  <c:v>6.2222222222222223</c:v>
                </c:pt>
                <c:pt idx="108">
                  <c:v>6.6111111111111107</c:v>
                </c:pt>
                <c:pt idx="109">
                  <c:v>7.0555555555555554</c:v>
                </c:pt>
                <c:pt idx="110">
                  <c:v>7.333333333333333</c:v>
                </c:pt>
                <c:pt idx="111">
                  <c:v>7.4444444444444446</c:v>
                </c:pt>
                <c:pt idx="112">
                  <c:v>7.9444444444444446</c:v>
                </c:pt>
                <c:pt idx="113">
                  <c:v>8.6111111111111107</c:v>
                </c:pt>
                <c:pt idx="114">
                  <c:v>9.2222222222222214</c:v>
                </c:pt>
                <c:pt idx="115">
                  <c:v>9.4444444444444446</c:v>
                </c:pt>
                <c:pt idx="116">
                  <c:v>9.3333333333333339</c:v>
                </c:pt>
                <c:pt idx="117">
                  <c:v>9.1666666666666661</c:v>
                </c:pt>
                <c:pt idx="118">
                  <c:v>9.0555555555555554</c:v>
                </c:pt>
                <c:pt idx="119">
                  <c:v>9.1111111111111107</c:v>
                </c:pt>
                <c:pt idx="120">
                  <c:v>9.1111111111111107</c:v>
                </c:pt>
                <c:pt idx="121">
                  <c:v>9.1111111111111107</c:v>
                </c:pt>
                <c:pt idx="122">
                  <c:v>9.1666666666666661</c:v>
                </c:pt>
                <c:pt idx="123">
                  <c:v>9.1666666666666661</c:v>
                </c:pt>
                <c:pt idx="124">
                  <c:v>9.3333333333333339</c:v>
                </c:pt>
                <c:pt idx="125">
                  <c:v>9.4444444444444446</c:v>
                </c:pt>
                <c:pt idx="126">
                  <c:v>9.4444444444444446</c:v>
                </c:pt>
                <c:pt idx="127">
                  <c:v>9.5</c:v>
                </c:pt>
                <c:pt idx="128">
                  <c:v>9.3333333333333339</c:v>
                </c:pt>
                <c:pt idx="129">
                  <c:v>9.2777777777777786</c:v>
                </c:pt>
                <c:pt idx="130">
                  <c:v>9.2222222222222214</c:v>
                </c:pt>
                <c:pt idx="131">
                  <c:v>9.2222222222222214</c:v>
                </c:pt>
                <c:pt idx="132">
                  <c:v>9.1666666666666661</c:v>
                </c:pt>
                <c:pt idx="133">
                  <c:v>9.0555555555555554</c:v>
                </c:pt>
                <c:pt idx="134">
                  <c:v>9.1666666666666661</c:v>
                </c:pt>
                <c:pt idx="135">
                  <c:v>9.2222222222222214</c:v>
                </c:pt>
                <c:pt idx="136">
                  <c:v>9.2222222222222214</c:v>
                </c:pt>
                <c:pt idx="137">
                  <c:v>9.2222222222222214</c:v>
                </c:pt>
                <c:pt idx="138">
                  <c:v>8.6666666666666661</c:v>
                </c:pt>
                <c:pt idx="139">
                  <c:v>8.5555555555555554</c:v>
                </c:pt>
                <c:pt idx="140">
                  <c:v>8.6666666666666661</c:v>
                </c:pt>
                <c:pt idx="141">
                  <c:v>8.6111111111111107</c:v>
                </c:pt>
                <c:pt idx="142">
                  <c:v>8.6111111111111107</c:v>
                </c:pt>
                <c:pt idx="143">
                  <c:v>8.4444444444444446</c:v>
                </c:pt>
                <c:pt idx="144">
                  <c:v>8.2777777777777786</c:v>
                </c:pt>
                <c:pt idx="145">
                  <c:v>8.1111111111111107</c:v>
                </c:pt>
                <c:pt idx="146">
                  <c:v>7.7777777777777777</c:v>
                </c:pt>
                <c:pt idx="147">
                  <c:v>7.666666666666667</c:v>
                </c:pt>
                <c:pt idx="148">
                  <c:v>7.6111111111111107</c:v>
                </c:pt>
                <c:pt idx="149">
                  <c:v>7.2777777777777777</c:v>
                </c:pt>
                <c:pt idx="150">
                  <c:v>7.0555555555555554</c:v>
                </c:pt>
                <c:pt idx="151">
                  <c:v>6.9444444444444446</c:v>
                </c:pt>
                <c:pt idx="152">
                  <c:v>7.166666666666667</c:v>
                </c:pt>
                <c:pt idx="153">
                  <c:v>7.3888888888888893</c:v>
                </c:pt>
                <c:pt idx="154">
                  <c:v>7.5555555555555554</c:v>
                </c:pt>
                <c:pt idx="155">
                  <c:v>7.666666666666667</c:v>
                </c:pt>
                <c:pt idx="156">
                  <c:v>8.1666666666666661</c:v>
                </c:pt>
                <c:pt idx="157">
                  <c:v>8.2222222222222214</c:v>
                </c:pt>
                <c:pt idx="158">
                  <c:v>8.5</c:v>
                </c:pt>
                <c:pt idx="159">
                  <c:v>9.2222222222222214</c:v>
                </c:pt>
                <c:pt idx="160">
                  <c:v>9.6666666666666661</c:v>
                </c:pt>
                <c:pt idx="161">
                  <c:v>10.166666666666666</c:v>
                </c:pt>
                <c:pt idx="162">
                  <c:v>10.555555555555555</c:v>
                </c:pt>
                <c:pt idx="163">
                  <c:v>10.777777777777779</c:v>
                </c:pt>
                <c:pt idx="164">
                  <c:v>11.111111111111111</c:v>
                </c:pt>
                <c:pt idx="165">
                  <c:v>12</c:v>
                </c:pt>
                <c:pt idx="166">
                  <c:v>12.222222222222221</c:v>
                </c:pt>
                <c:pt idx="167">
                  <c:v>12.277777777777779</c:v>
                </c:pt>
                <c:pt idx="168">
                  <c:v>12.5</c:v>
                </c:pt>
                <c:pt idx="169">
                  <c:v>13.111111111111111</c:v>
                </c:pt>
                <c:pt idx="170">
                  <c:v>13.611111111111111</c:v>
                </c:pt>
                <c:pt idx="171">
                  <c:v>13.388888888888889</c:v>
                </c:pt>
                <c:pt idx="172">
                  <c:v>13.5</c:v>
                </c:pt>
                <c:pt idx="173">
                  <c:v>13.611111111111111</c:v>
                </c:pt>
                <c:pt idx="174">
                  <c:v>13.888888888888889</c:v>
                </c:pt>
                <c:pt idx="175">
                  <c:v>14.277777777777779</c:v>
                </c:pt>
                <c:pt idx="176">
                  <c:v>15.166666666666666</c:v>
                </c:pt>
                <c:pt idx="177">
                  <c:v>15.611111111111111</c:v>
                </c:pt>
                <c:pt idx="178">
                  <c:v>16</c:v>
                </c:pt>
                <c:pt idx="179">
                  <c:v>16.222222222222221</c:v>
                </c:pt>
                <c:pt idx="180">
                  <c:v>16.388888888888889</c:v>
                </c:pt>
                <c:pt idx="181">
                  <c:v>16.5</c:v>
                </c:pt>
                <c:pt idx="182">
                  <c:v>16.5</c:v>
                </c:pt>
                <c:pt idx="183">
                  <c:v>16.388888888888889</c:v>
                </c:pt>
                <c:pt idx="184">
                  <c:v>16.111111111111111</c:v>
                </c:pt>
                <c:pt idx="185">
                  <c:v>15.944444444444445</c:v>
                </c:pt>
                <c:pt idx="186">
                  <c:v>15.555555555555555</c:v>
                </c:pt>
                <c:pt idx="187">
                  <c:v>14.722222222222221</c:v>
                </c:pt>
                <c:pt idx="188">
                  <c:v>14.555555555555555</c:v>
                </c:pt>
                <c:pt idx="189">
                  <c:v>14.222222222222221</c:v>
                </c:pt>
                <c:pt idx="190">
                  <c:v>13.5</c:v>
                </c:pt>
                <c:pt idx="191">
                  <c:v>12.888888888888889</c:v>
                </c:pt>
                <c:pt idx="192">
                  <c:v>12.444444444444445</c:v>
                </c:pt>
                <c:pt idx="193">
                  <c:v>11.944444444444445</c:v>
                </c:pt>
                <c:pt idx="194">
                  <c:v>11.611111111111111</c:v>
                </c:pt>
                <c:pt idx="195">
                  <c:v>11.333333333333334</c:v>
                </c:pt>
                <c:pt idx="196">
                  <c:v>10.944444444444445</c:v>
                </c:pt>
                <c:pt idx="197">
                  <c:v>10.611111111111111</c:v>
                </c:pt>
                <c:pt idx="198">
                  <c:v>10.166666666666666</c:v>
                </c:pt>
                <c:pt idx="199">
                  <c:v>9.7222222222222214</c:v>
                </c:pt>
                <c:pt idx="200">
                  <c:v>9.5</c:v>
                </c:pt>
                <c:pt idx="201">
                  <c:v>9.1666666666666661</c:v>
                </c:pt>
                <c:pt idx="202">
                  <c:v>8.8333333333333339</c:v>
                </c:pt>
                <c:pt idx="203">
                  <c:v>8.3333333333333304</c:v>
                </c:pt>
                <c:pt idx="204">
                  <c:v>8</c:v>
                </c:pt>
                <c:pt idx="205">
                  <c:v>7.8888888888888893</c:v>
                </c:pt>
                <c:pt idx="206">
                  <c:v>7.5</c:v>
                </c:pt>
                <c:pt idx="207">
                  <c:v>7.333333333333333</c:v>
                </c:pt>
                <c:pt idx="208">
                  <c:v>7.0555555555555554</c:v>
                </c:pt>
                <c:pt idx="209">
                  <c:v>6.833333333333333</c:v>
                </c:pt>
                <c:pt idx="210">
                  <c:v>6.7777777777777777</c:v>
                </c:pt>
                <c:pt idx="211">
                  <c:v>6.666666666666667</c:v>
                </c:pt>
                <c:pt idx="212">
                  <c:v>6.333333333333333</c:v>
                </c:pt>
                <c:pt idx="213">
                  <c:v>6.2222222222222223</c:v>
                </c:pt>
                <c:pt idx="214">
                  <c:v>5.9444444444444446</c:v>
                </c:pt>
                <c:pt idx="215">
                  <c:v>5.833333333333333</c:v>
                </c:pt>
                <c:pt idx="216">
                  <c:v>5.7222222222222223</c:v>
                </c:pt>
                <c:pt idx="217">
                  <c:v>5.4444444444444446</c:v>
                </c:pt>
                <c:pt idx="218">
                  <c:v>4.833333333333333</c:v>
                </c:pt>
                <c:pt idx="219">
                  <c:v>4.666666666666667</c:v>
                </c:pt>
                <c:pt idx="220">
                  <c:v>5</c:v>
                </c:pt>
                <c:pt idx="221">
                  <c:v>5.6111111111111107</c:v>
                </c:pt>
                <c:pt idx="222">
                  <c:v>6.2222222222222223</c:v>
                </c:pt>
                <c:pt idx="223">
                  <c:v>6.7777777777777777</c:v>
                </c:pt>
                <c:pt idx="224">
                  <c:v>7.3888888888888893</c:v>
                </c:pt>
                <c:pt idx="225">
                  <c:v>8.0555555555555554</c:v>
                </c:pt>
                <c:pt idx="226">
                  <c:v>8.5</c:v>
                </c:pt>
                <c:pt idx="227">
                  <c:v>9.1111111111111107</c:v>
                </c:pt>
                <c:pt idx="228">
                  <c:v>9.5555555555555554</c:v>
                </c:pt>
                <c:pt idx="229">
                  <c:v>9.8888888888888893</c:v>
                </c:pt>
                <c:pt idx="230">
                  <c:v>10.111111111111111</c:v>
                </c:pt>
                <c:pt idx="231">
                  <c:v>10.277777777777779</c:v>
                </c:pt>
                <c:pt idx="232">
                  <c:v>10.444444444444445</c:v>
                </c:pt>
                <c:pt idx="233">
                  <c:v>10.722222222222221</c:v>
                </c:pt>
                <c:pt idx="234">
                  <c:v>10.944444444444445</c:v>
                </c:pt>
                <c:pt idx="235">
                  <c:v>11</c:v>
                </c:pt>
                <c:pt idx="236">
                  <c:v>10.722222222222221</c:v>
                </c:pt>
                <c:pt idx="237">
                  <c:v>10.611111111111111</c:v>
                </c:pt>
                <c:pt idx="238">
                  <c:v>10.5</c:v>
                </c:pt>
                <c:pt idx="239">
                  <c:v>10.277777777777779</c:v>
                </c:pt>
                <c:pt idx="240">
                  <c:v>10.055555555555555</c:v>
                </c:pt>
                <c:pt idx="241">
                  <c:v>9.9444444444444446</c:v>
                </c:pt>
                <c:pt idx="242">
                  <c:v>9.7222222222222214</c:v>
                </c:pt>
                <c:pt idx="243">
                  <c:v>9.2222222222222214</c:v>
                </c:pt>
                <c:pt idx="244">
                  <c:v>8.7777777777777786</c:v>
                </c:pt>
                <c:pt idx="245">
                  <c:v>8.5555555555555554</c:v>
                </c:pt>
                <c:pt idx="246">
                  <c:v>8.2777777777777786</c:v>
                </c:pt>
                <c:pt idx="247">
                  <c:v>8</c:v>
                </c:pt>
                <c:pt idx="248">
                  <c:v>7.8888888888888893</c:v>
                </c:pt>
                <c:pt idx="249">
                  <c:v>8</c:v>
                </c:pt>
                <c:pt idx="250">
                  <c:v>8.1666666666666661</c:v>
                </c:pt>
                <c:pt idx="251">
                  <c:v>8.3333333333333339</c:v>
                </c:pt>
                <c:pt idx="252">
                  <c:v>8.5555555555555554</c:v>
                </c:pt>
                <c:pt idx="253">
                  <c:v>8.8333333333333339</c:v>
                </c:pt>
                <c:pt idx="254">
                  <c:v>9</c:v>
                </c:pt>
                <c:pt idx="255">
                  <c:v>9.2777777777777786</c:v>
                </c:pt>
                <c:pt idx="256">
                  <c:v>9.4444444444444446</c:v>
                </c:pt>
                <c:pt idx="257">
                  <c:v>9.5555555555555554</c:v>
                </c:pt>
                <c:pt idx="258">
                  <c:v>9.5555555555555554</c:v>
                </c:pt>
                <c:pt idx="259">
                  <c:v>9.5</c:v>
                </c:pt>
                <c:pt idx="260">
                  <c:v>9.4444444444444446</c:v>
                </c:pt>
                <c:pt idx="261">
                  <c:v>9.3333333333333339</c:v>
                </c:pt>
                <c:pt idx="262">
                  <c:v>9.2222222222222214</c:v>
                </c:pt>
                <c:pt idx="263">
                  <c:v>9.1111111111111107</c:v>
                </c:pt>
                <c:pt idx="264">
                  <c:v>9.1111111111111107</c:v>
                </c:pt>
                <c:pt idx="265">
                  <c:v>8.8888888888888893</c:v>
                </c:pt>
                <c:pt idx="266">
                  <c:v>8.6666666666666661</c:v>
                </c:pt>
                <c:pt idx="267">
                  <c:v>8.2777777777777786</c:v>
                </c:pt>
                <c:pt idx="268">
                  <c:v>7.8888888888888893</c:v>
                </c:pt>
                <c:pt idx="269">
                  <c:v>7.666666666666667</c:v>
                </c:pt>
                <c:pt idx="270">
                  <c:v>7.7222222222222223</c:v>
                </c:pt>
                <c:pt idx="271">
                  <c:v>7.7777777777777777</c:v>
                </c:pt>
                <c:pt idx="272">
                  <c:v>7.6111111111111107</c:v>
                </c:pt>
                <c:pt idx="273">
                  <c:v>7.5</c:v>
                </c:pt>
                <c:pt idx="274">
                  <c:v>7.2777777777777777</c:v>
                </c:pt>
                <c:pt idx="275">
                  <c:v>7.1111111111111107</c:v>
                </c:pt>
                <c:pt idx="276">
                  <c:v>6.9444444444444446</c:v>
                </c:pt>
                <c:pt idx="277">
                  <c:v>6.7777777777777777</c:v>
                </c:pt>
                <c:pt idx="278">
                  <c:v>6.833333333333333</c:v>
                </c:pt>
                <c:pt idx="279">
                  <c:v>6.7777777777777777</c:v>
                </c:pt>
                <c:pt idx="280">
                  <c:v>6.666666666666667</c:v>
                </c:pt>
                <c:pt idx="281">
                  <c:v>6.4444444444444446</c:v>
                </c:pt>
                <c:pt idx="282">
                  <c:v>6.1111111111111107</c:v>
                </c:pt>
                <c:pt idx="283">
                  <c:v>6</c:v>
                </c:pt>
                <c:pt idx="284">
                  <c:v>5.8888888888888893</c:v>
                </c:pt>
                <c:pt idx="285">
                  <c:v>5.8888888888888893</c:v>
                </c:pt>
                <c:pt idx="286">
                  <c:v>5.8888888888888893</c:v>
                </c:pt>
                <c:pt idx="287">
                  <c:v>5.8888888888888893</c:v>
                </c:pt>
                <c:pt idx="289" formatCode="General">
                  <c:v>2.1499482038339295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254-E14A-BD0E-1BD00FC13D22}"/>
            </c:ext>
          </c:extLst>
        </c:ser>
        <c:ser>
          <c:idx val="51"/>
          <c:order val="51"/>
          <c:tx>
            <c:strRef>
              <c:f>'Day View'!$BC$2</c:f>
              <c:strCache>
                <c:ptCount val="1"/>
                <c:pt idx="0">
                  <c:v>Thursday wek 8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View'!$BC$3:$BC$292</c:f>
              <c:numCache>
                <c:formatCode>0.0</c:formatCode>
                <c:ptCount val="290"/>
                <c:pt idx="0">
                  <c:v>5.9444444444444446</c:v>
                </c:pt>
                <c:pt idx="1">
                  <c:v>6.2777777777777777</c:v>
                </c:pt>
                <c:pt idx="2">
                  <c:v>6.2777777777777777</c:v>
                </c:pt>
                <c:pt idx="3">
                  <c:v>6.333333333333333</c:v>
                </c:pt>
                <c:pt idx="4">
                  <c:v>6.5</c:v>
                </c:pt>
                <c:pt idx="5">
                  <c:v>6.5</c:v>
                </c:pt>
                <c:pt idx="6">
                  <c:v>6.5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6.5555555555555554</c:v>
                </c:pt>
                <c:pt idx="11">
                  <c:v>6.6111111111111107</c:v>
                </c:pt>
                <c:pt idx="12">
                  <c:v>6.666666666666667</c:v>
                </c:pt>
                <c:pt idx="13">
                  <c:v>6.7222222222222223</c:v>
                </c:pt>
                <c:pt idx="14">
                  <c:v>6.833333333333333</c:v>
                </c:pt>
                <c:pt idx="15">
                  <c:v>6.8888888888888893</c:v>
                </c:pt>
                <c:pt idx="16">
                  <c:v>7</c:v>
                </c:pt>
                <c:pt idx="17">
                  <c:v>7.0555555555555554</c:v>
                </c:pt>
                <c:pt idx="18">
                  <c:v>7.1111111111111107</c:v>
                </c:pt>
                <c:pt idx="19">
                  <c:v>7.2222222222222223</c:v>
                </c:pt>
                <c:pt idx="20">
                  <c:v>7.333333333333333</c:v>
                </c:pt>
                <c:pt idx="21">
                  <c:v>7.5555555555555554</c:v>
                </c:pt>
                <c:pt idx="22">
                  <c:v>7.666666666666667</c:v>
                </c:pt>
                <c:pt idx="23">
                  <c:v>7.7222222222222223</c:v>
                </c:pt>
                <c:pt idx="24">
                  <c:v>7.7222222222222223</c:v>
                </c:pt>
                <c:pt idx="25">
                  <c:v>7.333333333333333</c:v>
                </c:pt>
                <c:pt idx="26">
                  <c:v>7.2222222222222223</c:v>
                </c:pt>
                <c:pt idx="27">
                  <c:v>7.1111111111111107</c:v>
                </c:pt>
                <c:pt idx="28">
                  <c:v>7.0555555555555554</c:v>
                </c:pt>
                <c:pt idx="29">
                  <c:v>7.0555555555555554</c:v>
                </c:pt>
                <c:pt idx="30">
                  <c:v>7.1111111111111107</c:v>
                </c:pt>
                <c:pt idx="31">
                  <c:v>7.5555555555555554</c:v>
                </c:pt>
                <c:pt idx="32">
                  <c:v>7.6111111111111107</c:v>
                </c:pt>
                <c:pt idx="33">
                  <c:v>7.6111111111111107</c:v>
                </c:pt>
                <c:pt idx="34">
                  <c:v>7.6111111111111107</c:v>
                </c:pt>
                <c:pt idx="35">
                  <c:v>7.6111111111111107</c:v>
                </c:pt>
                <c:pt idx="36">
                  <c:v>7.6111111111111107</c:v>
                </c:pt>
                <c:pt idx="37">
                  <c:v>7.666666666666667</c:v>
                </c:pt>
                <c:pt idx="38">
                  <c:v>7.666666666666667</c:v>
                </c:pt>
                <c:pt idx="39">
                  <c:v>7.7777777777777777</c:v>
                </c:pt>
                <c:pt idx="40">
                  <c:v>7.833333333333333</c:v>
                </c:pt>
                <c:pt idx="41">
                  <c:v>7.833333333333333</c:v>
                </c:pt>
                <c:pt idx="42">
                  <c:v>7.7777777777777777</c:v>
                </c:pt>
                <c:pt idx="43">
                  <c:v>7.7777777777777777</c:v>
                </c:pt>
                <c:pt idx="44">
                  <c:v>7.7777777777777777</c:v>
                </c:pt>
                <c:pt idx="45">
                  <c:v>7.7222222222222223</c:v>
                </c:pt>
                <c:pt idx="46">
                  <c:v>7.666666666666667</c:v>
                </c:pt>
                <c:pt idx="47">
                  <c:v>7.5</c:v>
                </c:pt>
                <c:pt idx="48">
                  <c:v>7.333333333333333</c:v>
                </c:pt>
                <c:pt idx="49">
                  <c:v>7.2222222222222223</c:v>
                </c:pt>
                <c:pt idx="50">
                  <c:v>7.166666666666667</c:v>
                </c:pt>
                <c:pt idx="51">
                  <c:v>7.166666666666667</c:v>
                </c:pt>
                <c:pt idx="52">
                  <c:v>7.166666666666667</c:v>
                </c:pt>
                <c:pt idx="53">
                  <c:v>7.2777777777777777</c:v>
                </c:pt>
                <c:pt idx="54">
                  <c:v>7.2777777777777777</c:v>
                </c:pt>
                <c:pt idx="55">
                  <c:v>7.333333333333333</c:v>
                </c:pt>
                <c:pt idx="56">
                  <c:v>7.4444444444444446</c:v>
                </c:pt>
                <c:pt idx="57">
                  <c:v>7.4444444444444446</c:v>
                </c:pt>
                <c:pt idx="58">
                  <c:v>7.3888888888888893</c:v>
                </c:pt>
                <c:pt idx="59">
                  <c:v>7.3888888888888893</c:v>
                </c:pt>
                <c:pt idx="60">
                  <c:v>7.333333333333333</c:v>
                </c:pt>
                <c:pt idx="61">
                  <c:v>7.2777777777777777</c:v>
                </c:pt>
                <c:pt idx="62">
                  <c:v>7.2777777777777777</c:v>
                </c:pt>
                <c:pt idx="63">
                  <c:v>7.4444444444444446</c:v>
                </c:pt>
                <c:pt idx="64">
                  <c:v>7.3888888888888893</c:v>
                </c:pt>
                <c:pt idx="65">
                  <c:v>7.3888888888888893</c:v>
                </c:pt>
                <c:pt idx="66">
                  <c:v>7.2777777777777777</c:v>
                </c:pt>
                <c:pt idx="67">
                  <c:v>7.2777777777777777</c:v>
                </c:pt>
                <c:pt idx="68">
                  <c:v>7.2222222222222223</c:v>
                </c:pt>
                <c:pt idx="69">
                  <c:v>7.166666666666667</c:v>
                </c:pt>
                <c:pt idx="70">
                  <c:v>7</c:v>
                </c:pt>
                <c:pt idx="97">
                  <c:v>7.3888888888888893</c:v>
                </c:pt>
                <c:pt idx="98">
                  <c:v>7.4444444444444446</c:v>
                </c:pt>
                <c:pt idx="99">
                  <c:v>7.3888888888888893</c:v>
                </c:pt>
                <c:pt idx="100">
                  <c:v>7.2777777777777777</c:v>
                </c:pt>
                <c:pt idx="101">
                  <c:v>7.5555555555555554</c:v>
                </c:pt>
                <c:pt idx="102">
                  <c:v>7.7777777777777777</c:v>
                </c:pt>
                <c:pt idx="103">
                  <c:v>7.833333333333333</c:v>
                </c:pt>
                <c:pt idx="104">
                  <c:v>8.2777777777777786</c:v>
                </c:pt>
                <c:pt idx="105">
                  <c:v>8.3888888888888893</c:v>
                </c:pt>
                <c:pt idx="106">
                  <c:v>8.3888888888888893</c:v>
                </c:pt>
                <c:pt idx="107">
                  <c:v>8.0555555555555554</c:v>
                </c:pt>
                <c:pt idx="108">
                  <c:v>8.2222222222222214</c:v>
                </c:pt>
                <c:pt idx="109">
                  <c:v>8.3888888888888893</c:v>
                </c:pt>
                <c:pt idx="110">
                  <c:v>8.6111111111111107</c:v>
                </c:pt>
                <c:pt idx="111">
                  <c:v>8.6111111111111107</c:v>
                </c:pt>
                <c:pt idx="112">
                  <c:v>8.8333333333333339</c:v>
                </c:pt>
                <c:pt idx="113">
                  <c:v>9.0555555555555554</c:v>
                </c:pt>
                <c:pt idx="114">
                  <c:v>9.3888888888888893</c:v>
                </c:pt>
                <c:pt idx="115">
                  <c:v>10.055555555555555</c:v>
                </c:pt>
                <c:pt idx="116">
                  <c:v>10.111111111111111</c:v>
                </c:pt>
                <c:pt idx="117">
                  <c:v>10.5</c:v>
                </c:pt>
                <c:pt idx="118">
                  <c:v>10.944444444444445</c:v>
                </c:pt>
                <c:pt idx="119">
                  <c:v>11.055555555555555</c:v>
                </c:pt>
                <c:pt idx="120">
                  <c:v>11.222222222222221</c:v>
                </c:pt>
                <c:pt idx="121">
                  <c:v>11.388888888888889</c:v>
                </c:pt>
                <c:pt idx="122">
                  <c:v>11.111111111111111</c:v>
                </c:pt>
                <c:pt idx="123">
                  <c:v>11</c:v>
                </c:pt>
                <c:pt idx="124">
                  <c:v>10.944444444444445</c:v>
                </c:pt>
                <c:pt idx="125">
                  <c:v>11</c:v>
                </c:pt>
                <c:pt idx="126">
                  <c:v>11.388888888888889</c:v>
                </c:pt>
                <c:pt idx="127">
                  <c:v>11.333333333333334</c:v>
                </c:pt>
                <c:pt idx="128">
                  <c:v>10.944444444444445</c:v>
                </c:pt>
                <c:pt idx="129">
                  <c:v>10.777777777777779</c:v>
                </c:pt>
                <c:pt idx="130">
                  <c:v>10.5</c:v>
                </c:pt>
                <c:pt idx="131">
                  <c:v>10.611111111111111</c:v>
                </c:pt>
                <c:pt idx="132">
                  <c:v>10.555555555555555</c:v>
                </c:pt>
                <c:pt idx="133">
                  <c:v>10.277777777777779</c:v>
                </c:pt>
                <c:pt idx="134">
                  <c:v>10.222222222222221</c:v>
                </c:pt>
                <c:pt idx="135">
                  <c:v>9.8333333333333339</c:v>
                </c:pt>
                <c:pt idx="136">
                  <c:v>9.5555555555555554</c:v>
                </c:pt>
                <c:pt idx="137">
                  <c:v>9.5555555555555554</c:v>
                </c:pt>
                <c:pt idx="138">
                  <c:v>9.3333333333333339</c:v>
                </c:pt>
                <c:pt idx="139">
                  <c:v>9.3333333333333339</c:v>
                </c:pt>
                <c:pt idx="140">
                  <c:v>9.3333333333333339</c:v>
                </c:pt>
                <c:pt idx="141">
                  <c:v>9.2222222222222214</c:v>
                </c:pt>
                <c:pt idx="142">
                  <c:v>9.1666666666666661</c:v>
                </c:pt>
                <c:pt idx="143">
                  <c:v>9.1111111111111107</c:v>
                </c:pt>
                <c:pt idx="144">
                  <c:v>9</c:v>
                </c:pt>
                <c:pt idx="145">
                  <c:v>8.7777777777777786</c:v>
                </c:pt>
                <c:pt idx="146">
                  <c:v>8.8888888888888893</c:v>
                </c:pt>
                <c:pt idx="147">
                  <c:v>8.9444444444444446</c:v>
                </c:pt>
                <c:pt idx="148">
                  <c:v>8.8888888888888893</c:v>
                </c:pt>
                <c:pt idx="149">
                  <c:v>8.9444444444444446</c:v>
                </c:pt>
                <c:pt idx="150">
                  <c:v>8.7777777777777786</c:v>
                </c:pt>
                <c:pt idx="151">
                  <c:v>8.6111111111111107</c:v>
                </c:pt>
                <c:pt idx="152">
                  <c:v>8.5</c:v>
                </c:pt>
                <c:pt idx="153">
                  <c:v>8.4444444444444446</c:v>
                </c:pt>
                <c:pt idx="154">
                  <c:v>8.3333333333333339</c:v>
                </c:pt>
                <c:pt idx="155">
                  <c:v>8.1666666666666661</c:v>
                </c:pt>
                <c:pt idx="156">
                  <c:v>8.2222222222222214</c:v>
                </c:pt>
                <c:pt idx="157">
                  <c:v>8.1111111111111107</c:v>
                </c:pt>
                <c:pt idx="158">
                  <c:v>8</c:v>
                </c:pt>
                <c:pt idx="159">
                  <c:v>7.7222222222222223</c:v>
                </c:pt>
                <c:pt idx="160">
                  <c:v>7.6111111111111107</c:v>
                </c:pt>
                <c:pt idx="161">
                  <c:v>7.5555555555555554</c:v>
                </c:pt>
                <c:pt idx="162">
                  <c:v>7.5</c:v>
                </c:pt>
                <c:pt idx="163">
                  <c:v>7.333333333333333</c:v>
                </c:pt>
                <c:pt idx="164">
                  <c:v>7.2777777777777777</c:v>
                </c:pt>
                <c:pt idx="165">
                  <c:v>7.333333333333333</c:v>
                </c:pt>
                <c:pt idx="166">
                  <c:v>7.333333333333333</c:v>
                </c:pt>
                <c:pt idx="167">
                  <c:v>7.333333333333333</c:v>
                </c:pt>
                <c:pt idx="168">
                  <c:v>7.2222222222222223</c:v>
                </c:pt>
                <c:pt idx="169">
                  <c:v>7.1111111111111107</c:v>
                </c:pt>
                <c:pt idx="170">
                  <c:v>7.2777777777777777</c:v>
                </c:pt>
                <c:pt idx="171">
                  <c:v>7.2222222222222223</c:v>
                </c:pt>
                <c:pt idx="172">
                  <c:v>7.1111111111111107</c:v>
                </c:pt>
                <c:pt idx="173">
                  <c:v>7.166666666666667</c:v>
                </c:pt>
                <c:pt idx="174">
                  <c:v>7.666666666666667</c:v>
                </c:pt>
                <c:pt idx="175">
                  <c:v>8.2222222222222214</c:v>
                </c:pt>
                <c:pt idx="176">
                  <c:v>8.8333333333333339</c:v>
                </c:pt>
                <c:pt idx="177">
                  <c:v>9.3333333333333339</c:v>
                </c:pt>
                <c:pt idx="178">
                  <c:v>10.055555555555555</c:v>
                </c:pt>
                <c:pt idx="179">
                  <c:v>10.833333333333334</c:v>
                </c:pt>
                <c:pt idx="180">
                  <c:v>11.611111111111111</c:v>
                </c:pt>
                <c:pt idx="181">
                  <c:v>12.222222222222221</c:v>
                </c:pt>
                <c:pt idx="182">
                  <c:v>12.611111111111111</c:v>
                </c:pt>
                <c:pt idx="183">
                  <c:v>13</c:v>
                </c:pt>
                <c:pt idx="184">
                  <c:v>13.055555555555555</c:v>
                </c:pt>
                <c:pt idx="185">
                  <c:v>13.111111111111111</c:v>
                </c:pt>
                <c:pt idx="186">
                  <c:v>13</c:v>
                </c:pt>
                <c:pt idx="187">
                  <c:v>12.888888888888889</c:v>
                </c:pt>
                <c:pt idx="188">
                  <c:v>12.611111111111111</c:v>
                </c:pt>
                <c:pt idx="189">
                  <c:v>12.611111111111111</c:v>
                </c:pt>
                <c:pt idx="190">
                  <c:v>13.222222222222221</c:v>
                </c:pt>
                <c:pt idx="191">
                  <c:v>13.222222222222221</c:v>
                </c:pt>
                <c:pt idx="192">
                  <c:v>13.055555555555555</c:v>
                </c:pt>
                <c:pt idx="193">
                  <c:v>12.888888888888889</c:v>
                </c:pt>
                <c:pt idx="194">
                  <c:v>13</c:v>
                </c:pt>
                <c:pt idx="195">
                  <c:v>12.888888888888889</c:v>
                </c:pt>
                <c:pt idx="196">
                  <c:v>12.777777777777779</c:v>
                </c:pt>
                <c:pt idx="197">
                  <c:v>13.166666666666666</c:v>
                </c:pt>
                <c:pt idx="198">
                  <c:v>12.888888888888889</c:v>
                </c:pt>
                <c:pt idx="199">
                  <c:v>12.666666666666666</c:v>
                </c:pt>
                <c:pt idx="200">
                  <c:v>12.5</c:v>
                </c:pt>
                <c:pt idx="201">
                  <c:v>12.5</c:v>
                </c:pt>
                <c:pt idx="202">
                  <c:v>12.388888888888889</c:v>
                </c:pt>
                <c:pt idx="203">
                  <c:v>12.277777777777779</c:v>
                </c:pt>
                <c:pt idx="204">
                  <c:v>12.222222222222221</c:v>
                </c:pt>
                <c:pt idx="205">
                  <c:v>12.277777777777779</c:v>
                </c:pt>
                <c:pt idx="206">
                  <c:v>12.388888888888889</c:v>
                </c:pt>
                <c:pt idx="207">
                  <c:v>12.388888888888889</c:v>
                </c:pt>
                <c:pt idx="208">
                  <c:v>12.333333333333334</c:v>
                </c:pt>
                <c:pt idx="209">
                  <c:v>12.222222222222221</c:v>
                </c:pt>
                <c:pt idx="210">
                  <c:v>12.222222222222221</c:v>
                </c:pt>
                <c:pt idx="211">
                  <c:v>11.833333333333334</c:v>
                </c:pt>
                <c:pt idx="212">
                  <c:v>11.722222222222221</c:v>
                </c:pt>
                <c:pt idx="213">
                  <c:v>11.5</c:v>
                </c:pt>
                <c:pt idx="214">
                  <c:v>11.666666666666666</c:v>
                </c:pt>
                <c:pt idx="215">
                  <c:v>11.777777777777779</c:v>
                </c:pt>
                <c:pt idx="216">
                  <c:v>11.833333333333334</c:v>
                </c:pt>
                <c:pt idx="217">
                  <c:v>12.055555555555555</c:v>
                </c:pt>
                <c:pt idx="218">
                  <c:v>12</c:v>
                </c:pt>
                <c:pt idx="219">
                  <c:v>11.888888888888889</c:v>
                </c:pt>
                <c:pt idx="220">
                  <c:v>11.888888888888889</c:v>
                </c:pt>
                <c:pt idx="221">
                  <c:v>11.944444444444445</c:v>
                </c:pt>
                <c:pt idx="222">
                  <c:v>11.944444444444445</c:v>
                </c:pt>
                <c:pt idx="223">
                  <c:v>11.777777777777779</c:v>
                </c:pt>
                <c:pt idx="224">
                  <c:v>11.555555555555555</c:v>
                </c:pt>
                <c:pt idx="225">
                  <c:v>11.444444444444445</c:v>
                </c:pt>
                <c:pt idx="226">
                  <c:v>11.277777777777779</c:v>
                </c:pt>
                <c:pt idx="227">
                  <c:v>10.888888888888889</c:v>
                </c:pt>
                <c:pt idx="228">
                  <c:v>10.611111111111111</c:v>
                </c:pt>
                <c:pt idx="229">
                  <c:v>10.611111111111111</c:v>
                </c:pt>
                <c:pt idx="230">
                  <c:v>10.777777777777779</c:v>
                </c:pt>
                <c:pt idx="231">
                  <c:v>10.777777777777779</c:v>
                </c:pt>
                <c:pt idx="232">
                  <c:v>10.666666666666666</c:v>
                </c:pt>
                <c:pt idx="233">
                  <c:v>10.666666666666666</c:v>
                </c:pt>
                <c:pt idx="234">
                  <c:v>10.944444444444445</c:v>
                </c:pt>
                <c:pt idx="235">
                  <c:v>10.888888888888889</c:v>
                </c:pt>
                <c:pt idx="236">
                  <c:v>10.944444444444445</c:v>
                </c:pt>
                <c:pt idx="237">
                  <c:v>11.111111111111111</c:v>
                </c:pt>
                <c:pt idx="238">
                  <c:v>11.388888888888889</c:v>
                </c:pt>
                <c:pt idx="239">
                  <c:v>12.055555555555555</c:v>
                </c:pt>
                <c:pt idx="240">
                  <c:v>12.722222222222221</c:v>
                </c:pt>
                <c:pt idx="241">
                  <c:v>13.277777777777779</c:v>
                </c:pt>
                <c:pt idx="242">
                  <c:v>13.777777777777779</c:v>
                </c:pt>
                <c:pt idx="243">
                  <c:v>14.166666666666666</c:v>
                </c:pt>
                <c:pt idx="244">
                  <c:v>14.444444444444445</c:v>
                </c:pt>
                <c:pt idx="245">
                  <c:v>14.833333333333334</c:v>
                </c:pt>
                <c:pt idx="246">
                  <c:v>15.388888888888889</c:v>
                </c:pt>
                <c:pt idx="247">
                  <c:v>15.944444444444445</c:v>
                </c:pt>
                <c:pt idx="248">
                  <c:v>16.444444444444443</c:v>
                </c:pt>
                <c:pt idx="249">
                  <c:v>16.666666666666668</c:v>
                </c:pt>
                <c:pt idx="250">
                  <c:v>17.055555555555557</c:v>
                </c:pt>
                <c:pt idx="251">
                  <c:v>17.5</c:v>
                </c:pt>
                <c:pt idx="252">
                  <c:v>17.777777777777779</c:v>
                </c:pt>
                <c:pt idx="253">
                  <c:v>18.055555555555557</c:v>
                </c:pt>
                <c:pt idx="254">
                  <c:v>18.444444444444443</c:v>
                </c:pt>
                <c:pt idx="255">
                  <c:v>18.611111111111111</c:v>
                </c:pt>
                <c:pt idx="256">
                  <c:v>18.166666666666668</c:v>
                </c:pt>
                <c:pt idx="257">
                  <c:v>17.833333333333332</c:v>
                </c:pt>
                <c:pt idx="258">
                  <c:v>17.722222222222221</c:v>
                </c:pt>
                <c:pt idx="259">
                  <c:v>17.388888888888889</c:v>
                </c:pt>
                <c:pt idx="260">
                  <c:v>17.111111111111111</c:v>
                </c:pt>
                <c:pt idx="261">
                  <c:v>17</c:v>
                </c:pt>
                <c:pt idx="262">
                  <c:v>16.666666666666668</c:v>
                </c:pt>
                <c:pt idx="263">
                  <c:v>16.555555555555557</c:v>
                </c:pt>
                <c:pt idx="264">
                  <c:v>16.5</c:v>
                </c:pt>
                <c:pt idx="265">
                  <c:v>16.444444444444443</c:v>
                </c:pt>
                <c:pt idx="266">
                  <c:v>16.5</c:v>
                </c:pt>
                <c:pt idx="267">
                  <c:v>16.444444444444443</c:v>
                </c:pt>
                <c:pt idx="268">
                  <c:v>16</c:v>
                </c:pt>
                <c:pt idx="269">
                  <c:v>15.666666666666666</c:v>
                </c:pt>
                <c:pt idx="270">
                  <c:v>15.666666666666666</c:v>
                </c:pt>
                <c:pt idx="271">
                  <c:v>16.166666666666668</c:v>
                </c:pt>
                <c:pt idx="272">
                  <c:v>15.777777777777779</c:v>
                </c:pt>
                <c:pt idx="273">
                  <c:v>16</c:v>
                </c:pt>
                <c:pt idx="274">
                  <c:v>15.833333333333334</c:v>
                </c:pt>
                <c:pt idx="275">
                  <c:v>15.777777777777779</c:v>
                </c:pt>
                <c:pt idx="276">
                  <c:v>15.833333333333334</c:v>
                </c:pt>
                <c:pt idx="277">
                  <c:v>15.833333333333334</c:v>
                </c:pt>
                <c:pt idx="278">
                  <c:v>15.833333333333334</c:v>
                </c:pt>
                <c:pt idx="279">
                  <c:v>15.666666666666666</c:v>
                </c:pt>
                <c:pt idx="280">
                  <c:v>15.444444444444445</c:v>
                </c:pt>
                <c:pt idx="281">
                  <c:v>15.5</c:v>
                </c:pt>
                <c:pt idx="282">
                  <c:v>15.166666666666666</c:v>
                </c:pt>
                <c:pt idx="283">
                  <c:v>15.055555555555555</c:v>
                </c:pt>
                <c:pt idx="284">
                  <c:v>15.111111111111111</c:v>
                </c:pt>
                <c:pt idx="285">
                  <c:v>15.444444444444445</c:v>
                </c:pt>
                <c:pt idx="286">
                  <c:v>15.611111111111111</c:v>
                </c:pt>
                <c:pt idx="287">
                  <c:v>15.722222222222221</c:v>
                </c:pt>
                <c:pt idx="28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254-E14A-BD0E-1BD00FC13D22}"/>
            </c:ext>
          </c:extLst>
        </c:ser>
        <c:ser>
          <c:idx val="52"/>
          <c:order val="52"/>
          <c:tx>
            <c:strRef>
              <c:f>'Day View'!$BD$2</c:f>
              <c:strCache>
                <c:ptCount val="1"/>
                <c:pt idx="0">
                  <c:v>Friday week 8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View'!$BD$3:$BD$292</c:f>
              <c:numCache>
                <c:formatCode>0.0</c:formatCode>
                <c:ptCount val="290"/>
                <c:pt idx="0">
                  <c:v>16</c:v>
                </c:pt>
                <c:pt idx="1">
                  <c:v>16.222222222222221</c:v>
                </c:pt>
                <c:pt idx="2">
                  <c:v>16</c:v>
                </c:pt>
                <c:pt idx="3">
                  <c:v>15.722222222222221</c:v>
                </c:pt>
                <c:pt idx="4">
                  <c:v>15.555555555555555</c:v>
                </c:pt>
                <c:pt idx="5">
                  <c:v>15.388888888888889</c:v>
                </c:pt>
                <c:pt idx="6">
                  <c:v>15</c:v>
                </c:pt>
                <c:pt idx="7">
                  <c:v>14.833333333333334</c:v>
                </c:pt>
                <c:pt idx="8">
                  <c:v>14.5</c:v>
                </c:pt>
                <c:pt idx="9">
                  <c:v>14.111111111111111</c:v>
                </c:pt>
                <c:pt idx="10">
                  <c:v>13.555555555555555</c:v>
                </c:pt>
                <c:pt idx="11">
                  <c:v>13.055555555555555</c:v>
                </c:pt>
                <c:pt idx="12">
                  <c:v>12.777777777777779</c:v>
                </c:pt>
                <c:pt idx="13">
                  <c:v>12.611111111111111</c:v>
                </c:pt>
                <c:pt idx="14">
                  <c:v>12.444444444444445</c:v>
                </c:pt>
                <c:pt idx="15">
                  <c:v>12.222222222222221</c:v>
                </c:pt>
                <c:pt idx="16">
                  <c:v>11.888888888888889</c:v>
                </c:pt>
                <c:pt idx="17">
                  <c:v>11.611111111111111</c:v>
                </c:pt>
                <c:pt idx="18">
                  <c:v>11.444444444444445</c:v>
                </c:pt>
                <c:pt idx="19">
                  <c:v>11.222222222222221</c:v>
                </c:pt>
                <c:pt idx="20">
                  <c:v>11.055555555555555</c:v>
                </c:pt>
                <c:pt idx="21">
                  <c:v>10.888888888888889</c:v>
                </c:pt>
                <c:pt idx="22">
                  <c:v>10.722222222222221</c:v>
                </c:pt>
                <c:pt idx="23">
                  <c:v>10.555555555555555</c:v>
                </c:pt>
                <c:pt idx="24">
                  <c:v>10.666666666666666</c:v>
                </c:pt>
                <c:pt idx="25">
                  <c:v>11</c:v>
                </c:pt>
                <c:pt idx="26">
                  <c:v>10.833333333333334</c:v>
                </c:pt>
                <c:pt idx="27">
                  <c:v>10.611111111111111</c:v>
                </c:pt>
                <c:pt idx="28">
                  <c:v>10.444444444444445</c:v>
                </c:pt>
                <c:pt idx="29">
                  <c:v>10.277777777777779</c:v>
                </c:pt>
                <c:pt idx="30">
                  <c:v>10.111111111111111</c:v>
                </c:pt>
                <c:pt idx="31">
                  <c:v>10</c:v>
                </c:pt>
                <c:pt idx="32">
                  <c:v>9.8333333333333339</c:v>
                </c:pt>
                <c:pt idx="33">
                  <c:v>9.6666666666666661</c:v>
                </c:pt>
                <c:pt idx="34">
                  <c:v>9.6111111111111107</c:v>
                </c:pt>
                <c:pt idx="35">
                  <c:v>9.5</c:v>
                </c:pt>
                <c:pt idx="36">
                  <c:v>9.1111111111111107</c:v>
                </c:pt>
                <c:pt idx="37">
                  <c:v>8.7777777777777786</c:v>
                </c:pt>
                <c:pt idx="38">
                  <c:v>8.6111111111111107</c:v>
                </c:pt>
                <c:pt idx="39">
                  <c:v>8.5555555555555554</c:v>
                </c:pt>
                <c:pt idx="40">
                  <c:v>8.4444444444444446</c:v>
                </c:pt>
                <c:pt idx="41">
                  <c:v>8.3888888888888893</c:v>
                </c:pt>
                <c:pt idx="42">
                  <c:v>8.3333333333333339</c:v>
                </c:pt>
                <c:pt idx="43">
                  <c:v>8.1111111111111107</c:v>
                </c:pt>
                <c:pt idx="44">
                  <c:v>8</c:v>
                </c:pt>
                <c:pt idx="45">
                  <c:v>8.1111111111111107</c:v>
                </c:pt>
                <c:pt idx="46">
                  <c:v>8.3333333333333339</c:v>
                </c:pt>
                <c:pt idx="47">
                  <c:v>8.1666666666666661</c:v>
                </c:pt>
                <c:pt idx="48">
                  <c:v>8.1111111111111107</c:v>
                </c:pt>
                <c:pt idx="49">
                  <c:v>8</c:v>
                </c:pt>
                <c:pt idx="50">
                  <c:v>7.7777777777777777</c:v>
                </c:pt>
                <c:pt idx="51">
                  <c:v>7.4444444444444446</c:v>
                </c:pt>
                <c:pt idx="52">
                  <c:v>7.2777777777777777</c:v>
                </c:pt>
                <c:pt idx="53">
                  <c:v>7.166666666666667</c:v>
                </c:pt>
                <c:pt idx="54">
                  <c:v>7.0555555555555554</c:v>
                </c:pt>
                <c:pt idx="55">
                  <c:v>7</c:v>
                </c:pt>
                <c:pt idx="56">
                  <c:v>6.9444444444444446</c:v>
                </c:pt>
                <c:pt idx="57">
                  <c:v>6.833333333333333</c:v>
                </c:pt>
                <c:pt idx="58">
                  <c:v>6.5555555555555554</c:v>
                </c:pt>
                <c:pt idx="59">
                  <c:v>6.4444444444444446</c:v>
                </c:pt>
                <c:pt idx="60">
                  <c:v>6.7777777777777777</c:v>
                </c:pt>
                <c:pt idx="61">
                  <c:v>6.8888888888888893</c:v>
                </c:pt>
                <c:pt idx="62">
                  <c:v>6.7777777777777777</c:v>
                </c:pt>
                <c:pt idx="63">
                  <c:v>6.333333333333333</c:v>
                </c:pt>
                <c:pt idx="64">
                  <c:v>6.166666666666667</c:v>
                </c:pt>
                <c:pt idx="65">
                  <c:v>6.333333333333333</c:v>
                </c:pt>
                <c:pt idx="66">
                  <c:v>6.7222222222222223</c:v>
                </c:pt>
                <c:pt idx="67">
                  <c:v>6.7777777777777777</c:v>
                </c:pt>
                <c:pt idx="68">
                  <c:v>6.833333333333333</c:v>
                </c:pt>
                <c:pt idx="69">
                  <c:v>6.833333333333333</c:v>
                </c:pt>
                <c:pt idx="70">
                  <c:v>6.7777777777777777</c:v>
                </c:pt>
                <c:pt idx="71">
                  <c:v>6.666666666666667</c:v>
                </c:pt>
                <c:pt idx="72">
                  <c:v>6.5</c:v>
                </c:pt>
                <c:pt idx="73">
                  <c:v>6.3888888888888893</c:v>
                </c:pt>
                <c:pt idx="74">
                  <c:v>6.2777777777777777</c:v>
                </c:pt>
                <c:pt idx="75">
                  <c:v>6.333333333333333</c:v>
                </c:pt>
                <c:pt idx="76">
                  <c:v>6.3888888888888893</c:v>
                </c:pt>
                <c:pt idx="77">
                  <c:v>6.1111111111111107</c:v>
                </c:pt>
                <c:pt idx="78">
                  <c:v>6.0555555555555554</c:v>
                </c:pt>
                <c:pt idx="79">
                  <c:v>6.166666666666667</c:v>
                </c:pt>
                <c:pt idx="80">
                  <c:v>6.333333333333333</c:v>
                </c:pt>
                <c:pt idx="81">
                  <c:v>6.3888888888888893</c:v>
                </c:pt>
                <c:pt idx="82">
                  <c:v>6.3888888888888893</c:v>
                </c:pt>
                <c:pt idx="83">
                  <c:v>6.5</c:v>
                </c:pt>
                <c:pt idx="84">
                  <c:v>6.6111111111111107</c:v>
                </c:pt>
                <c:pt idx="85">
                  <c:v>6.7222222222222223</c:v>
                </c:pt>
                <c:pt idx="86">
                  <c:v>6.8888888888888893</c:v>
                </c:pt>
                <c:pt idx="87">
                  <c:v>6.7777777777777777</c:v>
                </c:pt>
                <c:pt idx="88">
                  <c:v>6.8888888888888893</c:v>
                </c:pt>
                <c:pt idx="89">
                  <c:v>7</c:v>
                </c:pt>
                <c:pt idx="90">
                  <c:v>7.166666666666667</c:v>
                </c:pt>
                <c:pt idx="91">
                  <c:v>7.5555555555555554</c:v>
                </c:pt>
                <c:pt idx="92">
                  <c:v>8.0555555555555554</c:v>
                </c:pt>
                <c:pt idx="93">
                  <c:v>8.5555555555555554</c:v>
                </c:pt>
                <c:pt idx="94">
                  <c:v>8.8888888888888893</c:v>
                </c:pt>
                <c:pt idx="95">
                  <c:v>9.2777777777777786</c:v>
                </c:pt>
                <c:pt idx="96">
                  <c:v>9.5555555555555554</c:v>
                </c:pt>
                <c:pt idx="97">
                  <c:v>9.7777777777777786</c:v>
                </c:pt>
                <c:pt idx="98">
                  <c:v>7.8888888888888893</c:v>
                </c:pt>
                <c:pt idx="99">
                  <c:v>7.8888888888888893</c:v>
                </c:pt>
                <c:pt idx="100">
                  <c:v>8.1666666666666661</c:v>
                </c:pt>
                <c:pt idx="101">
                  <c:v>8.4444444444444446</c:v>
                </c:pt>
                <c:pt idx="102">
                  <c:v>8.7777777777777786</c:v>
                </c:pt>
                <c:pt idx="103">
                  <c:v>9.1111111111111107</c:v>
                </c:pt>
                <c:pt idx="104">
                  <c:v>9.2222222222222214</c:v>
                </c:pt>
                <c:pt idx="105">
                  <c:v>9.3888888888888893</c:v>
                </c:pt>
                <c:pt idx="106">
                  <c:v>9.8333333333333339</c:v>
                </c:pt>
                <c:pt idx="107">
                  <c:v>10.166666666666666</c:v>
                </c:pt>
                <c:pt idx="108">
                  <c:v>10.388888888888889</c:v>
                </c:pt>
                <c:pt idx="109">
                  <c:v>10.444444444444445</c:v>
                </c:pt>
                <c:pt idx="110">
                  <c:v>10.5</c:v>
                </c:pt>
                <c:pt idx="111">
                  <c:v>10.888888888888889</c:v>
                </c:pt>
                <c:pt idx="112">
                  <c:v>10.944444444444445</c:v>
                </c:pt>
                <c:pt idx="113">
                  <c:v>11.111111111111111</c:v>
                </c:pt>
                <c:pt idx="114">
                  <c:v>10.777777777777779</c:v>
                </c:pt>
                <c:pt idx="115">
                  <c:v>10.5</c:v>
                </c:pt>
                <c:pt idx="116">
                  <c:v>10.611111111111111</c:v>
                </c:pt>
                <c:pt idx="117">
                  <c:v>10.5</c:v>
                </c:pt>
                <c:pt idx="118">
                  <c:v>10.333333333333334</c:v>
                </c:pt>
                <c:pt idx="119">
                  <c:v>10.277777777777779</c:v>
                </c:pt>
                <c:pt idx="120">
                  <c:v>9.8888888888888893</c:v>
                </c:pt>
                <c:pt idx="121">
                  <c:v>9.4444444444444446</c:v>
                </c:pt>
                <c:pt idx="122">
                  <c:v>9.3333333333333339</c:v>
                </c:pt>
                <c:pt idx="123">
                  <c:v>9.2222222222222214</c:v>
                </c:pt>
                <c:pt idx="124">
                  <c:v>9.1111111111111107</c:v>
                </c:pt>
                <c:pt idx="125">
                  <c:v>8.9444444444444446</c:v>
                </c:pt>
                <c:pt idx="126">
                  <c:v>8.8888888888888893</c:v>
                </c:pt>
                <c:pt idx="127">
                  <c:v>8.8888888888888893</c:v>
                </c:pt>
                <c:pt idx="128">
                  <c:v>8.8888888888888893</c:v>
                </c:pt>
                <c:pt idx="129">
                  <c:v>8.8888888888888893</c:v>
                </c:pt>
                <c:pt idx="130">
                  <c:v>8.8888888888888893</c:v>
                </c:pt>
                <c:pt idx="131">
                  <c:v>9.2222222222222214</c:v>
                </c:pt>
                <c:pt idx="132">
                  <c:v>9.1666666666666661</c:v>
                </c:pt>
                <c:pt idx="133">
                  <c:v>9.1666666666666661</c:v>
                </c:pt>
                <c:pt idx="134">
                  <c:v>9</c:v>
                </c:pt>
                <c:pt idx="135">
                  <c:v>8.9444444444444446</c:v>
                </c:pt>
                <c:pt idx="136">
                  <c:v>8.9444444444444446</c:v>
                </c:pt>
                <c:pt idx="137">
                  <c:v>8.7777777777777786</c:v>
                </c:pt>
                <c:pt idx="138">
                  <c:v>8.6666666666666661</c:v>
                </c:pt>
                <c:pt idx="139">
                  <c:v>8.6666666666666661</c:v>
                </c:pt>
                <c:pt idx="140">
                  <c:v>8.8333333333333339</c:v>
                </c:pt>
                <c:pt idx="141">
                  <c:v>8.9444444444444446</c:v>
                </c:pt>
                <c:pt idx="142">
                  <c:v>9.0555555555555554</c:v>
                </c:pt>
                <c:pt idx="143">
                  <c:v>9.1111111111111107</c:v>
                </c:pt>
                <c:pt idx="144">
                  <c:v>8.8333333333333339</c:v>
                </c:pt>
                <c:pt idx="145">
                  <c:v>8.6111111111111107</c:v>
                </c:pt>
                <c:pt idx="146">
                  <c:v>8.2222222222222214</c:v>
                </c:pt>
                <c:pt idx="147">
                  <c:v>7.8888888888888893</c:v>
                </c:pt>
                <c:pt idx="148">
                  <c:v>7.833333333333333</c:v>
                </c:pt>
                <c:pt idx="149">
                  <c:v>7.666666666666667</c:v>
                </c:pt>
                <c:pt idx="150">
                  <c:v>7.5555555555555554</c:v>
                </c:pt>
                <c:pt idx="151">
                  <c:v>7.5</c:v>
                </c:pt>
                <c:pt idx="152">
                  <c:v>7.4444444444444446</c:v>
                </c:pt>
                <c:pt idx="153">
                  <c:v>7.5</c:v>
                </c:pt>
                <c:pt idx="154">
                  <c:v>7.833333333333333</c:v>
                </c:pt>
                <c:pt idx="155">
                  <c:v>7.666666666666667</c:v>
                </c:pt>
                <c:pt idx="156">
                  <c:v>7.7222222222222223</c:v>
                </c:pt>
                <c:pt idx="157">
                  <c:v>7.8888888888888893</c:v>
                </c:pt>
                <c:pt idx="158">
                  <c:v>7.9444444444444446</c:v>
                </c:pt>
                <c:pt idx="159">
                  <c:v>7.4444444444444446</c:v>
                </c:pt>
                <c:pt idx="160">
                  <c:v>7.333333333333333</c:v>
                </c:pt>
                <c:pt idx="161">
                  <c:v>7.2777777777777777</c:v>
                </c:pt>
                <c:pt idx="162">
                  <c:v>7.5</c:v>
                </c:pt>
                <c:pt idx="163">
                  <c:v>7.833333333333333</c:v>
                </c:pt>
                <c:pt idx="164">
                  <c:v>7.7777777777777777</c:v>
                </c:pt>
                <c:pt idx="165">
                  <c:v>7.8888888888888893</c:v>
                </c:pt>
                <c:pt idx="166">
                  <c:v>8.0555555555555554</c:v>
                </c:pt>
                <c:pt idx="167">
                  <c:v>8.2777777777777786</c:v>
                </c:pt>
                <c:pt idx="168">
                  <c:v>8.3888888888888893</c:v>
                </c:pt>
                <c:pt idx="169">
                  <c:v>8.5555555555555554</c:v>
                </c:pt>
                <c:pt idx="170">
                  <c:v>8.8333333333333339</c:v>
                </c:pt>
                <c:pt idx="171">
                  <c:v>9.3888888888888893</c:v>
                </c:pt>
                <c:pt idx="172">
                  <c:v>9.7222222222222214</c:v>
                </c:pt>
                <c:pt idx="173">
                  <c:v>10.111111111111111</c:v>
                </c:pt>
                <c:pt idx="174">
                  <c:v>10.444444444444445</c:v>
                </c:pt>
                <c:pt idx="175">
                  <c:v>10.777777777777779</c:v>
                </c:pt>
                <c:pt idx="176">
                  <c:v>10.944444444444445</c:v>
                </c:pt>
                <c:pt idx="177">
                  <c:v>11.277777777777779</c:v>
                </c:pt>
                <c:pt idx="178">
                  <c:v>11.388888888888889</c:v>
                </c:pt>
                <c:pt idx="179">
                  <c:v>11.166666666666666</c:v>
                </c:pt>
                <c:pt idx="180">
                  <c:v>11.111111111111111</c:v>
                </c:pt>
                <c:pt idx="181">
                  <c:v>11.055555555555555</c:v>
                </c:pt>
                <c:pt idx="182">
                  <c:v>11.111111111111111</c:v>
                </c:pt>
                <c:pt idx="183">
                  <c:v>11.388888888888889</c:v>
                </c:pt>
                <c:pt idx="184">
                  <c:v>11.333333333333334</c:v>
                </c:pt>
                <c:pt idx="185">
                  <c:v>11.277777777777779</c:v>
                </c:pt>
                <c:pt idx="186">
                  <c:v>11.666666666666666</c:v>
                </c:pt>
                <c:pt idx="187">
                  <c:v>11.722222222222221</c:v>
                </c:pt>
                <c:pt idx="188">
                  <c:v>11.777777777777779</c:v>
                </c:pt>
                <c:pt idx="189">
                  <c:v>11.833333333333334</c:v>
                </c:pt>
                <c:pt idx="190">
                  <c:v>11.888888888888889</c:v>
                </c:pt>
                <c:pt idx="191">
                  <c:v>12.055555555555555</c:v>
                </c:pt>
                <c:pt idx="192">
                  <c:v>12.222222222222221</c:v>
                </c:pt>
                <c:pt idx="193">
                  <c:v>12.333333333333334</c:v>
                </c:pt>
                <c:pt idx="194">
                  <c:v>12.388888888888889</c:v>
                </c:pt>
                <c:pt idx="195">
                  <c:v>12.444444444444445</c:v>
                </c:pt>
                <c:pt idx="196">
                  <c:v>12.333333333333334</c:v>
                </c:pt>
                <c:pt idx="197">
                  <c:v>12.222222222222221</c:v>
                </c:pt>
                <c:pt idx="198">
                  <c:v>12</c:v>
                </c:pt>
                <c:pt idx="199">
                  <c:v>11.666666666666666</c:v>
                </c:pt>
                <c:pt idx="200">
                  <c:v>11.444444444444445</c:v>
                </c:pt>
                <c:pt idx="201">
                  <c:v>11.5</c:v>
                </c:pt>
                <c:pt idx="202">
                  <c:v>11.722222222222221</c:v>
                </c:pt>
                <c:pt idx="203">
                  <c:v>11.666666666666666</c:v>
                </c:pt>
                <c:pt idx="204">
                  <c:v>11.555555555555555</c:v>
                </c:pt>
                <c:pt idx="205">
                  <c:v>11.5</c:v>
                </c:pt>
                <c:pt idx="206">
                  <c:v>11.5</c:v>
                </c:pt>
                <c:pt idx="207">
                  <c:v>11.444444444444445</c:v>
                </c:pt>
                <c:pt idx="208">
                  <c:v>11.388888888888889</c:v>
                </c:pt>
                <c:pt idx="209">
                  <c:v>11.388888888888889</c:v>
                </c:pt>
                <c:pt idx="210">
                  <c:v>11.388888888888889</c:v>
                </c:pt>
                <c:pt idx="211">
                  <c:v>11.388888888888889</c:v>
                </c:pt>
                <c:pt idx="212">
                  <c:v>11.333333333333334</c:v>
                </c:pt>
                <c:pt idx="213">
                  <c:v>11.222222222222221</c:v>
                </c:pt>
                <c:pt idx="214">
                  <c:v>11.166666666666666</c:v>
                </c:pt>
                <c:pt idx="215">
                  <c:v>11.222222222222221</c:v>
                </c:pt>
                <c:pt idx="216">
                  <c:v>11.222222222222221</c:v>
                </c:pt>
                <c:pt idx="217">
                  <c:v>11.055555555555555</c:v>
                </c:pt>
                <c:pt idx="218">
                  <c:v>10.722222222222221</c:v>
                </c:pt>
                <c:pt idx="219">
                  <c:v>10.666666666666666</c:v>
                </c:pt>
                <c:pt idx="220">
                  <c:v>12.111111111111111</c:v>
                </c:pt>
                <c:pt idx="221">
                  <c:v>11.833333333333334</c:v>
                </c:pt>
                <c:pt idx="222">
                  <c:v>11.833333333333334</c:v>
                </c:pt>
                <c:pt idx="223">
                  <c:v>11.888888888888889</c:v>
                </c:pt>
                <c:pt idx="224">
                  <c:v>11.833333333333334</c:v>
                </c:pt>
                <c:pt idx="225">
                  <c:v>11.944444444444445</c:v>
                </c:pt>
                <c:pt idx="226">
                  <c:v>12.333333333333334</c:v>
                </c:pt>
                <c:pt idx="227">
                  <c:v>12.722222222222221</c:v>
                </c:pt>
                <c:pt idx="228">
                  <c:v>13.111111111111111</c:v>
                </c:pt>
                <c:pt idx="229">
                  <c:v>13.166666666666666</c:v>
                </c:pt>
                <c:pt idx="230">
                  <c:v>12.944444444444445</c:v>
                </c:pt>
                <c:pt idx="231">
                  <c:v>13.166666666666666</c:v>
                </c:pt>
                <c:pt idx="232">
                  <c:v>13.444444444444445</c:v>
                </c:pt>
                <c:pt idx="233">
                  <c:v>13.777777777777779</c:v>
                </c:pt>
                <c:pt idx="234">
                  <c:v>14.166666666666666</c:v>
                </c:pt>
                <c:pt idx="235">
                  <c:v>14.833333333333334</c:v>
                </c:pt>
                <c:pt idx="236">
                  <c:v>14.833333333333334</c:v>
                </c:pt>
                <c:pt idx="237">
                  <c:v>14.666666666666666</c:v>
                </c:pt>
                <c:pt idx="238">
                  <c:v>14.666666666666666</c:v>
                </c:pt>
                <c:pt idx="239">
                  <c:v>14.611111111111111</c:v>
                </c:pt>
                <c:pt idx="240">
                  <c:v>14.388888888888889</c:v>
                </c:pt>
                <c:pt idx="241">
                  <c:v>14</c:v>
                </c:pt>
                <c:pt idx="242">
                  <c:v>13.833333333333334</c:v>
                </c:pt>
                <c:pt idx="243">
                  <c:v>13.833333333333334</c:v>
                </c:pt>
                <c:pt idx="244">
                  <c:v>13.611111111111111</c:v>
                </c:pt>
                <c:pt idx="245">
                  <c:v>13.333333333333334</c:v>
                </c:pt>
                <c:pt idx="246">
                  <c:v>13.111111111111111</c:v>
                </c:pt>
                <c:pt idx="247">
                  <c:v>12.888888888888889</c:v>
                </c:pt>
                <c:pt idx="248">
                  <c:v>12.722222222222221</c:v>
                </c:pt>
                <c:pt idx="249">
                  <c:v>12.333333333333334</c:v>
                </c:pt>
                <c:pt idx="250">
                  <c:v>11.944444444444445</c:v>
                </c:pt>
                <c:pt idx="251">
                  <c:v>11.777777777777779</c:v>
                </c:pt>
                <c:pt idx="252">
                  <c:v>11.722222222222221</c:v>
                </c:pt>
                <c:pt idx="253">
                  <c:v>11.277777777777779</c:v>
                </c:pt>
                <c:pt idx="254">
                  <c:v>11.5</c:v>
                </c:pt>
                <c:pt idx="255">
                  <c:v>12</c:v>
                </c:pt>
                <c:pt idx="256">
                  <c:v>11.722222222222221</c:v>
                </c:pt>
                <c:pt idx="257">
                  <c:v>11.5</c:v>
                </c:pt>
                <c:pt idx="258">
                  <c:v>11.555555555555555</c:v>
                </c:pt>
                <c:pt idx="259">
                  <c:v>11.722222222222221</c:v>
                </c:pt>
                <c:pt idx="260">
                  <c:v>11.944444444444445</c:v>
                </c:pt>
                <c:pt idx="261">
                  <c:v>12.222222222222221</c:v>
                </c:pt>
                <c:pt idx="262">
                  <c:v>12</c:v>
                </c:pt>
                <c:pt idx="263">
                  <c:v>11.777777777777779</c:v>
                </c:pt>
                <c:pt idx="264">
                  <c:v>11.888888888888889</c:v>
                </c:pt>
                <c:pt idx="265">
                  <c:v>12.222222222222221</c:v>
                </c:pt>
                <c:pt idx="266">
                  <c:v>12.555555555555555</c:v>
                </c:pt>
                <c:pt idx="267">
                  <c:v>12.777777777777779</c:v>
                </c:pt>
                <c:pt idx="268">
                  <c:v>13.055555555555555</c:v>
                </c:pt>
                <c:pt idx="269">
                  <c:v>13.166666666666666</c:v>
                </c:pt>
                <c:pt idx="270">
                  <c:v>12.944444444444445</c:v>
                </c:pt>
                <c:pt idx="271">
                  <c:v>12.5</c:v>
                </c:pt>
                <c:pt idx="272">
                  <c:v>12.055555555555555</c:v>
                </c:pt>
                <c:pt idx="273">
                  <c:v>11.611111111111111</c:v>
                </c:pt>
                <c:pt idx="274">
                  <c:v>10.722222222222221</c:v>
                </c:pt>
                <c:pt idx="275">
                  <c:v>10.333333333333334</c:v>
                </c:pt>
                <c:pt idx="276">
                  <c:v>10.055555555555555</c:v>
                </c:pt>
                <c:pt idx="277">
                  <c:v>9.7777777777777786</c:v>
                </c:pt>
                <c:pt idx="278">
                  <c:v>9.5555555555555554</c:v>
                </c:pt>
                <c:pt idx="279">
                  <c:v>9.3888888888888893</c:v>
                </c:pt>
                <c:pt idx="280">
                  <c:v>9.4444444444444446</c:v>
                </c:pt>
                <c:pt idx="281">
                  <c:v>9.8333333333333339</c:v>
                </c:pt>
                <c:pt idx="282">
                  <c:v>9.5</c:v>
                </c:pt>
                <c:pt idx="283">
                  <c:v>9.1666666666666661</c:v>
                </c:pt>
                <c:pt idx="284">
                  <c:v>9.0555555555555554</c:v>
                </c:pt>
                <c:pt idx="285">
                  <c:v>8.8888888888888893</c:v>
                </c:pt>
                <c:pt idx="286">
                  <c:v>8.6666666666666661</c:v>
                </c:pt>
                <c:pt idx="287">
                  <c:v>8.6111111111111107</c:v>
                </c:pt>
                <c:pt idx="289" formatCode="General">
                  <c:v>2.0910208048472878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254-E14A-BD0E-1BD00FC13D22}"/>
            </c:ext>
          </c:extLst>
        </c:ser>
        <c:ser>
          <c:idx val="53"/>
          <c:order val="53"/>
          <c:tx>
            <c:strRef>
              <c:f>'Day View'!$BE$2</c:f>
              <c:strCache>
                <c:ptCount val="1"/>
                <c:pt idx="0">
                  <c:v>Saturday week 8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View'!$BE$3:$BE$292</c:f>
              <c:numCache>
                <c:formatCode>0.0</c:formatCode>
                <c:ptCount val="290"/>
                <c:pt idx="0">
                  <c:v>8.5</c:v>
                </c:pt>
                <c:pt idx="1">
                  <c:v>8.5555555555555554</c:v>
                </c:pt>
                <c:pt idx="2">
                  <c:v>8.5555555555555554</c:v>
                </c:pt>
                <c:pt idx="3">
                  <c:v>8.6111111111111107</c:v>
                </c:pt>
                <c:pt idx="4">
                  <c:v>8.6111111111111107</c:v>
                </c:pt>
                <c:pt idx="5">
                  <c:v>8.6666666666666661</c:v>
                </c:pt>
                <c:pt idx="6">
                  <c:v>8.6111111111111107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8.8888888888888893</c:v>
                </c:pt>
                <c:pt idx="10">
                  <c:v>8.8888888888888893</c:v>
                </c:pt>
                <c:pt idx="11">
                  <c:v>8.9444444444444446</c:v>
                </c:pt>
                <c:pt idx="12">
                  <c:v>8.9444444444444446</c:v>
                </c:pt>
                <c:pt idx="13">
                  <c:v>8.9444444444444446</c:v>
                </c:pt>
                <c:pt idx="14">
                  <c:v>9</c:v>
                </c:pt>
                <c:pt idx="15">
                  <c:v>9</c:v>
                </c:pt>
                <c:pt idx="16">
                  <c:v>9.0555555555555554</c:v>
                </c:pt>
                <c:pt idx="17">
                  <c:v>9.1111111111111107</c:v>
                </c:pt>
                <c:pt idx="18">
                  <c:v>9.1666666666666661</c:v>
                </c:pt>
                <c:pt idx="19">
                  <c:v>9.1666666666666661</c:v>
                </c:pt>
                <c:pt idx="20">
                  <c:v>9.1666666666666661</c:v>
                </c:pt>
                <c:pt idx="21">
                  <c:v>9.1666666666666661</c:v>
                </c:pt>
                <c:pt idx="22">
                  <c:v>9.1666666666666661</c:v>
                </c:pt>
                <c:pt idx="23">
                  <c:v>9</c:v>
                </c:pt>
                <c:pt idx="24">
                  <c:v>8.8888888888888893</c:v>
                </c:pt>
                <c:pt idx="25">
                  <c:v>8.6666666666666661</c:v>
                </c:pt>
                <c:pt idx="26">
                  <c:v>8.3333333333333339</c:v>
                </c:pt>
                <c:pt idx="27">
                  <c:v>8.2222222222222214</c:v>
                </c:pt>
                <c:pt idx="28">
                  <c:v>8.1111111111111107</c:v>
                </c:pt>
                <c:pt idx="29">
                  <c:v>8.1111111111111107</c:v>
                </c:pt>
                <c:pt idx="30">
                  <c:v>8.1666666666666661</c:v>
                </c:pt>
                <c:pt idx="31">
                  <c:v>8.0555555555555554</c:v>
                </c:pt>
                <c:pt idx="32">
                  <c:v>8</c:v>
                </c:pt>
                <c:pt idx="33">
                  <c:v>7.8888888888888893</c:v>
                </c:pt>
                <c:pt idx="34">
                  <c:v>7.833333333333333</c:v>
                </c:pt>
                <c:pt idx="35">
                  <c:v>7.7222222222222223</c:v>
                </c:pt>
                <c:pt idx="36">
                  <c:v>7.666666666666667</c:v>
                </c:pt>
                <c:pt idx="37">
                  <c:v>7.6111111111111107</c:v>
                </c:pt>
                <c:pt idx="38">
                  <c:v>7.5555555555555554</c:v>
                </c:pt>
                <c:pt idx="39">
                  <c:v>7.5555555555555554</c:v>
                </c:pt>
                <c:pt idx="40">
                  <c:v>7.5</c:v>
                </c:pt>
                <c:pt idx="41">
                  <c:v>7.333333333333333</c:v>
                </c:pt>
                <c:pt idx="42">
                  <c:v>7.2222222222222223</c:v>
                </c:pt>
                <c:pt idx="43">
                  <c:v>7.1111111111111107</c:v>
                </c:pt>
                <c:pt idx="44">
                  <c:v>7.0555555555555554</c:v>
                </c:pt>
                <c:pt idx="45">
                  <c:v>7</c:v>
                </c:pt>
                <c:pt idx="46">
                  <c:v>7.2222222222222223</c:v>
                </c:pt>
                <c:pt idx="47">
                  <c:v>7.2222222222222223</c:v>
                </c:pt>
                <c:pt idx="48">
                  <c:v>7.1111111111111107</c:v>
                </c:pt>
                <c:pt idx="49">
                  <c:v>7</c:v>
                </c:pt>
                <c:pt idx="50">
                  <c:v>7</c:v>
                </c:pt>
                <c:pt idx="51">
                  <c:v>6.9444444444444446</c:v>
                </c:pt>
                <c:pt idx="52">
                  <c:v>6.7777777777777777</c:v>
                </c:pt>
                <c:pt idx="53">
                  <c:v>6.5</c:v>
                </c:pt>
                <c:pt idx="54">
                  <c:v>6.4444444444444446</c:v>
                </c:pt>
                <c:pt idx="55">
                  <c:v>6.3888888888888893</c:v>
                </c:pt>
                <c:pt idx="56">
                  <c:v>6.333333333333333</c:v>
                </c:pt>
                <c:pt idx="57">
                  <c:v>6.333333333333333</c:v>
                </c:pt>
                <c:pt idx="58">
                  <c:v>6.5</c:v>
                </c:pt>
                <c:pt idx="59">
                  <c:v>6.6111111111111107</c:v>
                </c:pt>
                <c:pt idx="60">
                  <c:v>6.666666666666667</c:v>
                </c:pt>
                <c:pt idx="61">
                  <c:v>6.4444444444444446</c:v>
                </c:pt>
                <c:pt idx="62">
                  <c:v>6.0555555555555554</c:v>
                </c:pt>
                <c:pt idx="63">
                  <c:v>5.9444444444444446</c:v>
                </c:pt>
                <c:pt idx="64">
                  <c:v>5.8888888888888893</c:v>
                </c:pt>
                <c:pt idx="65">
                  <c:v>5.833333333333333</c:v>
                </c:pt>
                <c:pt idx="66">
                  <c:v>5.7777777777777777</c:v>
                </c:pt>
                <c:pt idx="67">
                  <c:v>5.7777777777777777</c:v>
                </c:pt>
                <c:pt idx="68">
                  <c:v>5.7222222222222223</c:v>
                </c:pt>
                <c:pt idx="69">
                  <c:v>5.7222222222222223</c:v>
                </c:pt>
                <c:pt idx="70">
                  <c:v>5.7222222222222223</c:v>
                </c:pt>
                <c:pt idx="71">
                  <c:v>6.0555555555555554</c:v>
                </c:pt>
                <c:pt idx="72">
                  <c:v>6.1111111111111107</c:v>
                </c:pt>
                <c:pt idx="73">
                  <c:v>6.1111111111111107</c:v>
                </c:pt>
                <c:pt idx="74">
                  <c:v>6.1111111111111107</c:v>
                </c:pt>
                <c:pt idx="75">
                  <c:v>5.833333333333333</c:v>
                </c:pt>
                <c:pt idx="76">
                  <c:v>5.5555555555555554</c:v>
                </c:pt>
                <c:pt idx="77">
                  <c:v>5.4444444444444446</c:v>
                </c:pt>
                <c:pt idx="78">
                  <c:v>5.3888888888888893</c:v>
                </c:pt>
                <c:pt idx="79">
                  <c:v>5.333333333333333</c:v>
                </c:pt>
                <c:pt idx="80">
                  <c:v>5.5</c:v>
                </c:pt>
                <c:pt idx="81">
                  <c:v>5.666666666666667</c:v>
                </c:pt>
                <c:pt idx="82">
                  <c:v>5.7777777777777777</c:v>
                </c:pt>
                <c:pt idx="83">
                  <c:v>5.8888888888888893</c:v>
                </c:pt>
                <c:pt idx="84">
                  <c:v>5.9444444444444446</c:v>
                </c:pt>
                <c:pt idx="85">
                  <c:v>5.833333333333333</c:v>
                </c:pt>
                <c:pt idx="86">
                  <c:v>5.9444444444444446</c:v>
                </c:pt>
                <c:pt idx="87">
                  <c:v>6.0555555555555554</c:v>
                </c:pt>
                <c:pt idx="88">
                  <c:v>6</c:v>
                </c:pt>
                <c:pt idx="89">
                  <c:v>5.9444444444444446</c:v>
                </c:pt>
                <c:pt idx="90">
                  <c:v>5.8888888888888893</c:v>
                </c:pt>
                <c:pt idx="91">
                  <c:v>5.8888888888888893</c:v>
                </c:pt>
                <c:pt idx="92">
                  <c:v>5.7777777777777777</c:v>
                </c:pt>
                <c:pt idx="93">
                  <c:v>5.6111111111111107</c:v>
                </c:pt>
                <c:pt idx="94">
                  <c:v>5.6111111111111107</c:v>
                </c:pt>
                <c:pt idx="95">
                  <c:v>5.6111111111111107</c:v>
                </c:pt>
                <c:pt idx="96">
                  <c:v>5.6111111111111107</c:v>
                </c:pt>
                <c:pt idx="97">
                  <c:v>5.6111111111111107</c:v>
                </c:pt>
                <c:pt idx="98">
                  <c:v>5.666666666666667</c:v>
                </c:pt>
                <c:pt idx="99">
                  <c:v>5.6111111111111107</c:v>
                </c:pt>
                <c:pt idx="100">
                  <c:v>5.6111111111111107</c:v>
                </c:pt>
                <c:pt idx="101">
                  <c:v>5.5555555555555554</c:v>
                </c:pt>
                <c:pt idx="102">
                  <c:v>5.5555555555555554</c:v>
                </c:pt>
                <c:pt idx="103">
                  <c:v>5.5555555555555554</c:v>
                </c:pt>
                <c:pt idx="104">
                  <c:v>5.7777777777777777</c:v>
                </c:pt>
                <c:pt idx="105">
                  <c:v>5.8888888888888893</c:v>
                </c:pt>
                <c:pt idx="106">
                  <c:v>6.1111111111111107</c:v>
                </c:pt>
                <c:pt idx="107">
                  <c:v>6.5555555555555554</c:v>
                </c:pt>
                <c:pt idx="108">
                  <c:v>7</c:v>
                </c:pt>
                <c:pt idx="109">
                  <c:v>7.5555555555555554</c:v>
                </c:pt>
                <c:pt idx="110">
                  <c:v>7.7777777777777777</c:v>
                </c:pt>
                <c:pt idx="111">
                  <c:v>8.1111111111111107</c:v>
                </c:pt>
                <c:pt idx="112">
                  <c:v>8.2777777777777786</c:v>
                </c:pt>
                <c:pt idx="113">
                  <c:v>8.3333333333333339</c:v>
                </c:pt>
                <c:pt idx="114">
                  <c:v>8.5555555555555554</c:v>
                </c:pt>
                <c:pt idx="115">
                  <c:v>8.8333333333333339</c:v>
                </c:pt>
                <c:pt idx="116">
                  <c:v>9.2777777777777786</c:v>
                </c:pt>
                <c:pt idx="117">
                  <c:v>9.8888888888888893</c:v>
                </c:pt>
                <c:pt idx="118">
                  <c:v>10.611111111111111</c:v>
                </c:pt>
                <c:pt idx="119">
                  <c:v>11.444444444444445</c:v>
                </c:pt>
                <c:pt idx="120">
                  <c:v>11.777777777777779</c:v>
                </c:pt>
                <c:pt idx="121">
                  <c:v>11.944444444444445</c:v>
                </c:pt>
                <c:pt idx="122">
                  <c:v>12</c:v>
                </c:pt>
                <c:pt idx="123">
                  <c:v>12.111111111111111</c:v>
                </c:pt>
                <c:pt idx="124">
                  <c:v>12.111111111111111</c:v>
                </c:pt>
                <c:pt idx="125">
                  <c:v>11.722222222222221</c:v>
                </c:pt>
                <c:pt idx="126">
                  <c:v>11.222222222222221</c:v>
                </c:pt>
                <c:pt idx="127">
                  <c:v>11</c:v>
                </c:pt>
                <c:pt idx="128">
                  <c:v>10.888888888888889</c:v>
                </c:pt>
                <c:pt idx="129">
                  <c:v>10.833333333333334</c:v>
                </c:pt>
                <c:pt idx="130">
                  <c:v>10.944444444444445</c:v>
                </c:pt>
                <c:pt idx="131">
                  <c:v>11.055555555555555</c:v>
                </c:pt>
                <c:pt idx="132">
                  <c:v>11.055555555555555</c:v>
                </c:pt>
                <c:pt idx="133">
                  <c:v>10.944444444444445</c:v>
                </c:pt>
                <c:pt idx="134">
                  <c:v>10.722222222222221</c:v>
                </c:pt>
                <c:pt idx="135">
                  <c:v>10.277777777777779</c:v>
                </c:pt>
                <c:pt idx="136">
                  <c:v>10</c:v>
                </c:pt>
                <c:pt idx="137">
                  <c:v>9.5</c:v>
                </c:pt>
                <c:pt idx="138">
                  <c:v>9.6111111111111107</c:v>
                </c:pt>
                <c:pt idx="139">
                  <c:v>9.4444444444444446</c:v>
                </c:pt>
                <c:pt idx="140">
                  <c:v>9.2222222222222214</c:v>
                </c:pt>
                <c:pt idx="141">
                  <c:v>9.1111111111111107</c:v>
                </c:pt>
                <c:pt idx="142">
                  <c:v>8.7777777777777786</c:v>
                </c:pt>
                <c:pt idx="143">
                  <c:v>8.2222222222222214</c:v>
                </c:pt>
                <c:pt idx="144">
                  <c:v>8</c:v>
                </c:pt>
                <c:pt idx="145">
                  <c:v>8.1666666666666661</c:v>
                </c:pt>
                <c:pt idx="146">
                  <c:v>8.0555555555555554</c:v>
                </c:pt>
                <c:pt idx="147">
                  <c:v>7.833333333333333</c:v>
                </c:pt>
                <c:pt idx="148">
                  <c:v>7.7777777777777777</c:v>
                </c:pt>
                <c:pt idx="149">
                  <c:v>7.7222222222222223</c:v>
                </c:pt>
                <c:pt idx="150">
                  <c:v>7.8888888888888893</c:v>
                </c:pt>
                <c:pt idx="151">
                  <c:v>8.1666666666666661</c:v>
                </c:pt>
                <c:pt idx="152">
                  <c:v>8.3333333333333339</c:v>
                </c:pt>
                <c:pt idx="153">
                  <c:v>8.5</c:v>
                </c:pt>
                <c:pt idx="154">
                  <c:v>8.8333333333333339</c:v>
                </c:pt>
                <c:pt idx="155">
                  <c:v>9.1666666666666661</c:v>
                </c:pt>
                <c:pt idx="156">
                  <c:v>9.3333333333333339</c:v>
                </c:pt>
                <c:pt idx="157">
                  <c:v>9.7222222222222214</c:v>
                </c:pt>
                <c:pt idx="158">
                  <c:v>10</c:v>
                </c:pt>
                <c:pt idx="159">
                  <c:v>10.333333333333334</c:v>
                </c:pt>
                <c:pt idx="160">
                  <c:v>11.055555555555555</c:v>
                </c:pt>
                <c:pt idx="161">
                  <c:v>11.555555555555555</c:v>
                </c:pt>
                <c:pt idx="162">
                  <c:v>12</c:v>
                </c:pt>
                <c:pt idx="163">
                  <c:v>12.222222222222221</c:v>
                </c:pt>
                <c:pt idx="164">
                  <c:v>12.222222222222221</c:v>
                </c:pt>
                <c:pt idx="165">
                  <c:v>11.888888888888889</c:v>
                </c:pt>
                <c:pt idx="166">
                  <c:v>11.722222222222221</c:v>
                </c:pt>
                <c:pt idx="167">
                  <c:v>11.888888888888889</c:v>
                </c:pt>
                <c:pt idx="168">
                  <c:v>11.722222222222221</c:v>
                </c:pt>
                <c:pt idx="169">
                  <c:v>11.333333333333334</c:v>
                </c:pt>
                <c:pt idx="170">
                  <c:v>11.055555555555555</c:v>
                </c:pt>
                <c:pt idx="171">
                  <c:v>10.833333333333334</c:v>
                </c:pt>
                <c:pt idx="172">
                  <c:v>10.888888888888889</c:v>
                </c:pt>
                <c:pt idx="173">
                  <c:v>11.055555555555555</c:v>
                </c:pt>
                <c:pt idx="174">
                  <c:v>11.277777777777779</c:v>
                </c:pt>
                <c:pt idx="175">
                  <c:v>11.611111111111111</c:v>
                </c:pt>
                <c:pt idx="176">
                  <c:v>11.888888888888889</c:v>
                </c:pt>
                <c:pt idx="177">
                  <c:v>12.277777777777779</c:v>
                </c:pt>
                <c:pt idx="178">
                  <c:v>12.555555555555555</c:v>
                </c:pt>
                <c:pt idx="179">
                  <c:v>12.722222222222221</c:v>
                </c:pt>
                <c:pt idx="180">
                  <c:v>12.611111111111111</c:v>
                </c:pt>
                <c:pt idx="181">
                  <c:v>12.222222222222221</c:v>
                </c:pt>
                <c:pt idx="182">
                  <c:v>11.777777777777779</c:v>
                </c:pt>
                <c:pt idx="183">
                  <c:v>11.555555555555555</c:v>
                </c:pt>
                <c:pt idx="184">
                  <c:v>11.388888888888889</c:v>
                </c:pt>
                <c:pt idx="185">
                  <c:v>11.166666666666666</c:v>
                </c:pt>
                <c:pt idx="186">
                  <c:v>11.277777777777779</c:v>
                </c:pt>
                <c:pt idx="187">
                  <c:v>11.444444444444445</c:v>
                </c:pt>
                <c:pt idx="188">
                  <c:v>11.277777777777779</c:v>
                </c:pt>
                <c:pt idx="189">
                  <c:v>10.833333333333334</c:v>
                </c:pt>
                <c:pt idx="190">
                  <c:v>11</c:v>
                </c:pt>
                <c:pt idx="191">
                  <c:v>11.111111111111111</c:v>
                </c:pt>
                <c:pt idx="192">
                  <c:v>11</c:v>
                </c:pt>
                <c:pt idx="193">
                  <c:v>11</c:v>
                </c:pt>
                <c:pt idx="194">
                  <c:v>11.388888888888889</c:v>
                </c:pt>
                <c:pt idx="195">
                  <c:v>11.666666666666666</c:v>
                </c:pt>
                <c:pt idx="196">
                  <c:v>11.777777777777779</c:v>
                </c:pt>
                <c:pt idx="197">
                  <c:v>11.722222222222221</c:v>
                </c:pt>
                <c:pt idx="198">
                  <c:v>11.555555555555555</c:v>
                </c:pt>
                <c:pt idx="199">
                  <c:v>11.388888888888889</c:v>
                </c:pt>
                <c:pt idx="200">
                  <c:v>11.166666666666666</c:v>
                </c:pt>
                <c:pt idx="201">
                  <c:v>10.888888888888889</c:v>
                </c:pt>
                <c:pt idx="202">
                  <c:v>10.5</c:v>
                </c:pt>
                <c:pt idx="203">
                  <c:v>10.444444444444445</c:v>
                </c:pt>
                <c:pt idx="204">
                  <c:v>10.722222222222221</c:v>
                </c:pt>
                <c:pt idx="205">
                  <c:v>10.722222222222221</c:v>
                </c:pt>
                <c:pt idx="206">
                  <c:v>10.5</c:v>
                </c:pt>
                <c:pt idx="207">
                  <c:v>10.277777777777779</c:v>
                </c:pt>
                <c:pt idx="208">
                  <c:v>10.166666666666666</c:v>
                </c:pt>
                <c:pt idx="209">
                  <c:v>10.111111111111111</c:v>
                </c:pt>
                <c:pt idx="210">
                  <c:v>10.055555555555555</c:v>
                </c:pt>
                <c:pt idx="211">
                  <c:v>10.055555555555555</c:v>
                </c:pt>
                <c:pt idx="212">
                  <c:v>10.055555555555555</c:v>
                </c:pt>
                <c:pt idx="213">
                  <c:v>10</c:v>
                </c:pt>
                <c:pt idx="214">
                  <c:v>9.9444444444444446</c:v>
                </c:pt>
                <c:pt idx="215">
                  <c:v>9.9444444444444446</c:v>
                </c:pt>
                <c:pt idx="216">
                  <c:v>9.8333333333333339</c:v>
                </c:pt>
                <c:pt idx="217">
                  <c:v>9.6666666666666661</c:v>
                </c:pt>
                <c:pt idx="218">
                  <c:v>9.4444444444444446</c:v>
                </c:pt>
                <c:pt idx="219">
                  <c:v>9.5555555555555554</c:v>
                </c:pt>
                <c:pt idx="220">
                  <c:v>9.5555555555555554</c:v>
                </c:pt>
                <c:pt idx="221">
                  <c:v>9.4444444444444446</c:v>
                </c:pt>
                <c:pt idx="222">
                  <c:v>9.2777777777777786</c:v>
                </c:pt>
                <c:pt idx="223">
                  <c:v>9.2777777777777786</c:v>
                </c:pt>
                <c:pt idx="224">
                  <c:v>9.3888888888888893</c:v>
                </c:pt>
                <c:pt idx="225">
                  <c:v>9.3333333333333339</c:v>
                </c:pt>
                <c:pt idx="226">
                  <c:v>9.1666666666666661</c:v>
                </c:pt>
                <c:pt idx="227">
                  <c:v>9.3888888888888893</c:v>
                </c:pt>
                <c:pt idx="289" formatCode="General">
                  <c:v>3.6993061935172569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254-E14A-BD0E-1BD00FC13D22}"/>
            </c:ext>
          </c:extLst>
        </c:ser>
        <c:ser>
          <c:idx val="54"/>
          <c:order val="54"/>
          <c:tx>
            <c:strRef>
              <c:f>'Day View'!$BF$2</c:f>
              <c:strCache>
                <c:ptCount val="1"/>
                <c:pt idx="0">
                  <c:v>Sunday week 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View'!$BF$3:$BF$292</c:f>
              <c:numCache>
                <c:formatCode>General</c:formatCode>
                <c:ptCount val="290"/>
                <c:pt idx="285" formatCode="0.0">
                  <c:v>8.8888888888888893</c:v>
                </c:pt>
                <c:pt idx="286" formatCode="0.0">
                  <c:v>8.7777777777777786</c:v>
                </c:pt>
                <c:pt idx="287" formatCode="0.0">
                  <c:v>8.6666666666666661</c:v>
                </c:pt>
                <c:pt idx="289">
                  <c:v>2.6047121263825206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254-E14A-BD0E-1BD00FC13D22}"/>
            </c:ext>
          </c:extLst>
        </c:ser>
        <c:ser>
          <c:idx val="55"/>
          <c:order val="55"/>
          <c:tx>
            <c:strRef>
              <c:f>'Day View'!$BG$2</c:f>
              <c:strCache>
                <c:ptCount val="1"/>
                <c:pt idx="0">
                  <c:v>Monday week 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View'!$BG$3:$BG$292</c:f>
              <c:numCache>
                <c:formatCode>0.0</c:formatCode>
                <c:ptCount val="290"/>
                <c:pt idx="1">
                  <c:v>8.3888888888888893</c:v>
                </c:pt>
                <c:pt idx="2">
                  <c:v>8.1666666666666661</c:v>
                </c:pt>
                <c:pt idx="3">
                  <c:v>8</c:v>
                </c:pt>
                <c:pt idx="4">
                  <c:v>7.9444444444444446</c:v>
                </c:pt>
                <c:pt idx="5">
                  <c:v>7.7777777777777777</c:v>
                </c:pt>
                <c:pt idx="6">
                  <c:v>7.5555555555555554</c:v>
                </c:pt>
                <c:pt idx="7">
                  <c:v>7.5</c:v>
                </c:pt>
                <c:pt idx="8">
                  <c:v>7.7222222222222223</c:v>
                </c:pt>
                <c:pt idx="9">
                  <c:v>8</c:v>
                </c:pt>
                <c:pt idx="10">
                  <c:v>7.833333333333333</c:v>
                </c:pt>
                <c:pt idx="11">
                  <c:v>7.7222222222222223</c:v>
                </c:pt>
                <c:pt idx="12">
                  <c:v>7.6111111111111107</c:v>
                </c:pt>
                <c:pt idx="13">
                  <c:v>7.5555555555555554</c:v>
                </c:pt>
                <c:pt idx="14">
                  <c:v>7.5555555555555554</c:v>
                </c:pt>
                <c:pt idx="15">
                  <c:v>7.5555555555555554</c:v>
                </c:pt>
                <c:pt idx="16">
                  <c:v>7.5555555555555554</c:v>
                </c:pt>
                <c:pt idx="17">
                  <c:v>7.6111111111111107</c:v>
                </c:pt>
                <c:pt idx="18">
                  <c:v>7.6111111111111107</c:v>
                </c:pt>
                <c:pt idx="19">
                  <c:v>7.6111111111111107</c:v>
                </c:pt>
                <c:pt idx="20">
                  <c:v>7.5555555555555554</c:v>
                </c:pt>
                <c:pt idx="21">
                  <c:v>7.5</c:v>
                </c:pt>
                <c:pt idx="23">
                  <c:v>7.4444444444444446</c:v>
                </c:pt>
                <c:pt idx="24">
                  <c:v>7.3888888888888893</c:v>
                </c:pt>
                <c:pt idx="25">
                  <c:v>7.3888888888888893</c:v>
                </c:pt>
                <c:pt idx="26">
                  <c:v>7.2777777777777777</c:v>
                </c:pt>
                <c:pt idx="27">
                  <c:v>7.2222222222222223</c:v>
                </c:pt>
                <c:pt idx="28">
                  <c:v>7.5</c:v>
                </c:pt>
                <c:pt idx="29">
                  <c:v>7.7222222222222223</c:v>
                </c:pt>
                <c:pt idx="30">
                  <c:v>7.7777777777777777</c:v>
                </c:pt>
                <c:pt idx="31">
                  <c:v>8.3333333333333339</c:v>
                </c:pt>
                <c:pt idx="32">
                  <c:v>8.9444444444444446</c:v>
                </c:pt>
                <c:pt idx="33">
                  <c:v>8.6666666666666661</c:v>
                </c:pt>
                <c:pt idx="34">
                  <c:v>8.1666666666666661</c:v>
                </c:pt>
                <c:pt idx="35">
                  <c:v>7.6111111111111107</c:v>
                </c:pt>
                <c:pt idx="36">
                  <c:v>7.0555555555555554</c:v>
                </c:pt>
                <c:pt idx="37">
                  <c:v>6.5555555555555554</c:v>
                </c:pt>
                <c:pt idx="38">
                  <c:v>6.166666666666667</c:v>
                </c:pt>
                <c:pt idx="39">
                  <c:v>5.833333333333333</c:v>
                </c:pt>
                <c:pt idx="40">
                  <c:v>5.5555555555555554</c:v>
                </c:pt>
                <c:pt idx="41">
                  <c:v>5.5</c:v>
                </c:pt>
                <c:pt idx="42">
                  <c:v>5.5555555555555554</c:v>
                </c:pt>
                <c:pt idx="43">
                  <c:v>5.5</c:v>
                </c:pt>
                <c:pt idx="44">
                  <c:v>5.3888888888888893</c:v>
                </c:pt>
                <c:pt idx="45">
                  <c:v>5.5</c:v>
                </c:pt>
                <c:pt idx="46">
                  <c:v>6.6111111111111107</c:v>
                </c:pt>
                <c:pt idx="47">
                  <c:v>8</c:v>
                </c:pt>
                <c:pt idx="48">
                  <c:v>7.4444444444444446</c:v>
                </c:pt>
                <c:pt idx="49">
                  <c:v>7.333333333333333</c:v>
                </c:pt>
                <c:pt idx="50">
                  <c:v>6.7222222222222223</c:v>
                </c:pt>
                <c:pt idx="51">
                  <c:v>6.5555555555555554</c:v>
                </c:pt>
                <c:pt idx="52">
                  <c:v>7.0555555555555554</c:v>
                </c:pt>
                <c:pt idx="53">
                  <c:v>7.0555555555555554</c:v>
                </c:pt>
                <c:pt idx="54">
                  <c:v>6.7222222222222223</c:v>
                </c:pt>
                <c:pt idx="55">
                  <c:v>6.2777777777777777</c:v>
                </c:pt>
                <c:pt idx="56">
                  <c:v>5.833333333333333</c:v>
                </c:pt>
                <c:pt idx="57">
                  <c:v>5.5555555555555554</c:v>
                </c:pt>
                <c:pt idx="58">
                  <c:v>5.2222222222222223</c:v>
                </c:pt>
                <c:pt idx="59">
                  <c:v>4.833333333333333</c:v>
                </c:pt>
                <c:pt idx="60">
                  <c:v>4.5</c:v>
                </c:pt>
                <c:pt idx="61">
                  <c:v>4.2777777777777777</c:v>
                </c:pt>
                <c:pt idx="62">
                  <c:v>4.1111111111111107</c:v>
                </c:pt>
                <c:pt idx="63">
                  <c:v>4.0555555555555554</c:v>
                </c:pt>
                <c:pt idx="64">
                  <c:v>4.0555555555555554</c:v>
                </c:pt>
                <c:pt idx="65">
                  <c:v>4.0555555555555554</c:v>
                </c:pt>
                <c:pt idx="66">
                  <c:v>4.3888888888888893</c:v>
                </c:pt>
                <c:pt idx="67">
                  <c:v>4.5</c:v>
                </c:pt>
                <c:pt idx="68">
                  <c:v>4.5</c:v>
                </c:pt>
                <c:pt idx="69">
                  <c:v>4.4444444444444446</c:v>
                </c:pt>
                <c:pt idx="70">
                  <c:v>4.3888888888888893</c:v>
                </c:pt>
                <c:pt idx="71">
                  <c:v>4</c:v>
                </c:pt>
                <c:pt idx="72">
                  <c:v>4.2222222222222223</c:v>
                </c:pt>
                <c:pt idx="73">
                  <c:v>4.7222222222222223</c:v>
                </c:pt>
                <c:pt idx="74">
                  <c:v>4.7777777777777777</c:v>
                </c:pt>
                <c:pt idx="75">
                  <c:v>4.6111111111111107</c:v>
                </c:pt>
                <c:pt idx="76">
                  <c:v>4.5</c:v>
                </c:pt>
                <c:pt idx="77">
                  <c:v>4.4444444444444446</c:v>
                </c:pt>
                <c:pt idx="78">
                  <c:v>4.2777777777777777</c:v>
                </c:pt>
                <c:pt idx="79">
                  <c:v>4.1111111111111107</c:v>
                </c:pt>
                <c:pt idx="80">
                  <c:v>4.1111111111111107</c:v>
                </c:pt>
                <c:pt idx="81">
                  <c:v>4.3888888888888893</c:v>
                </c:pt>
                <c:pt idx="82">
                  <c:v>4.666666666666667</c:v>
                </c:pt>
                <c:pt idx="83">
                  <c:v>5</c:v>
                </c:pt>
                <c:pt idx="84">
                  <c:v>5.3888888888888893</c:v>
                </c:pt>
                <c:pt idx="85">
                  <c:v>5.4444444444444446</c:v>
                </c:pt>
                <c:pt idx="86">
                  <c:v>5.6111111111111107</c:v>
                </c:pt>
                <c:pt idx="87">
                  <c:v>5.833333333333333</c:v>
                </c:pt>
                <c:pt idx="91">
                  <c:v>6.4444444444444446</c:v>
                </c:pt>
                <c:pt idx="92">
                  <c:v>7.9444444444444446</c:v>
                </c:pt>
                <c:pt idx="93">
                  <c:v>7.9444444444444446</c:v>
                </c:pt>
                <c:pt idx="94">
                  <c:v>8.2222222222222214</c:v>
                </c:pt>
                <c:pt idx="95">
                  <c:v>8.6666666666666661</c:v>
                </c:pt>
                <c:pt idx="96">
                  <c:v>9.2222222222222214</c:v>
                </c:pt>
                <c:pt idx="97">
                  <c:v>9.9444444444444446</c:v>
                </c:pt>
                <c:pt idx="98">
                  <c:v>10.555555555555555</c:v>
                </c:pt>
                <c:pt idx="99">
                  <c:v>11</c:v>
                </c:pt>
                <c:pt idx="100">
                  <c:v>11.388888888888889</c:v>
                </c:pt>
                <c:pt idx="101">
                  <c:v>11.722222222222221</c:v>
                </c:pt>
                <c:pt idx="102">
                  <c:v>12.166666666666666</c:v>
                </c:pt>
                <c:pt idx="103">
                  <c:v>12.444444444444445</c:v>
                </c:pt>
                <c:pt idx="104">
                  <c:v>12.777777777777779</c:v>
                </c:pt>
                <c:pt idx="105">
                  <c:v>12.888888888888889</c:v>
                </c:pt>
                <c:pt idx="106">
                  <c:v>12.555555555555555</c:v>
                </c:pt>
                <c:pt idx="107">
                  <c:v>12.222222222222221</c:v>
                </c:pt>
                <c:pt idx="108">
                  <c:v>12.333333333333334</c:v>
                </c:pt>
                <c:pt idx="109">
                  <c:v>12.5</c:v>
                </c:pt>
                <c:pt idx="110">
                  <c:v>12.5</c:v>
                </c:pt>
                <c:pt idx="111">
                  <c:v>12.222222222222221</c:v>
                </c:pt>
                <c:pt idx="112">
                  <c:v>12.111111111111111</c:v>
                </c:pt>
                <c:pt idx="113">
                  <c:v>11.888888888888889</c:v>
                </c:pt>
                <c:pt idx="114">
                  <c:v>11.722222222222221</c:v>
                </c:pt>
                <c:pt idx="115">
                  <c:v>11.388888888888889</c:v>
                </c:pt>
                <c:pt idx="116">
                  <c:v>11</c:v>
                </c:pt>
                <c:pt idx="117">
                  <c:v>10.611111111111111</c:v>
                </c:pt>
                <c:pt idx="118">
                  <c:v>10.388888888888889</c:v>
                </c:pt>
                <c:pt idx="119">
                  <c:v>10.055555555555555</c:v>
                </c:pt>
                <c:pt idx="120">
                  <c:v>10</c:v>
                </c:pt>
                <c:pt idx="121">
                  <c:v>9.8888888888888893</c:v>
                </c:pt>
                <c:pt idx="122">
                  <c:v>9.6666666666666661</c:v>
                </c:pt>
                <c:pt idx="123">
                  <c:v>9.4444444444444446</c:v>
                </c:pt>
                <c:pt idx="124">
                  <c:v>9.2777777777777786</c:v>
                </c:pt>
                <c:pt idx="125">
                  <c:v>9.3333333333333339</c:v>
                </c:pt>
                <c:pt idx="126">
                  <c:v>9.3333333333333339</c:v>
                </c:pt>
                <c:pt idx="127">
                  <c:v>9.1111111111111107</c:v>
                </c:pt>
                <c:pt idx="128">
                  <c:v>8.7777777777777786</c:v>
                </c:pt>
                <c:pt idx="129">
                  <c:v>8.3888888888888893</c:v>
                </c:pt>
                <c:pt idx="130">
                  <c:v>8.1666666666666661</c:v>
                </c:pt>
                <c:pt idx="131">
                  <c:v>8.0555555555555554</c:v>
                </c:pt>
                <c:pt idx="132">
                  <c:v>8.1111111111111107</c:v>
                </c:pt>
                <c:pt idx="133">
                  <c:v>8.1666666666666661</c:v>
                </c:pt>
                <c:pt idx="134">
                  <c:v>8</c:v>
                </c:pt>
                <c:pt idx="135">
                  <c:v>7.9444444444444446</c:v>
                </c:pt>
                <c:pt idx="136">
                  <c:v>8.0555555555555554</c:v>
                </c:pt>
                <c:pt idx="137">
                  <c:v>8.3888888888888893</c:v>
                </c:pt>
                <c:pt idx="138">
                  <c:v>8.6666666666666661</c:v>
                </c:pt>
                <c:pt idx="139">
                  <c:v>8.5</c:v>
                </c:pt>
                <c:pt idx="140">
                  <c:v>8.8888888888888893</c:v>
                </c:pt>
                <c:pt idx="141">
                  <c:v>9.2777777777777786</c:v>
                </c:pt>
                <c:pt idx="142">
                  <c:v>9.2222222222222214</c:v>
                </c:pt>
                <c:pt idx="143">
                  <c:v>8.6666666666666661</c:v>
                </c:pt>
                <c:pt idx="144">
                  <c:v>8.2777777777777786</c:v>
                </c:pt>
                <c:pt idx="145">
                  <c:v>8</c:v>
                </c:pt>
                <c:pt idx="146">
                  <c:v>7.833333333333333</c:v>
                </c:pt>
                <c:pt idx="147">
                  <c:v>7.7777777777777777</c:v>
                </c:pt>
                <c:pt idx="148">
                  <c:v>7.4444444444444446</c:v>
                </c:pt>
                <c:pt idx="149">
                  <c:v>7.2222222222222223</c:v>
                </c:pt>
                <c:pt idx="150">
                  <c:v>7</c:v>
                </c:pt>
                <c:pt idx="151">
                  <c:v>6.833333333333333</c:v>
                </c:pt>
                <c:pt idx="152">
                  <c:v>6.8888888888888893</c:v>
                </c:pt>
                <c:pt idx="153">
                  <c:v>6.8888888888888893</c:v>
                </c:pt>
                <c:pt idx="154">
                  <c:v>6.9444444444444446</c:v>
                </c:pt>
                <c:pt idx="155">
                  <c:v>6.8888888888888893</c:v>
                </c:pt>
                <c:pt idx="156">
                  <c:v>6.666666666666667</c:v>
                </c:pt>
                <c:pt idx="157">
                  <c:v>6.5</c:v>
                </c:pt>
                <c:pt idx="158">
                  <c:v>6.4444444444444446</c:v>
                </c:pt>
                <c:pt idx="159">
                  <c:v>6.5</c:v>
                </c:pt>
                <c:pt idx="160">
                  <c:v>6.666666666666667</c:v>
                </c:pt>
                <c:pt idx="161">
                  <c:v>6.7777777777777777</c:v>
                </c:pt>
                <c:pt idx="162">
                  <c:v>7</c:v>
                </c:pt>
                <c:pt idx="163">
                  <c:v>7.2777777777777777</c:v>
                </c:pt>
                <c:pt idx="164">
                  <c:v>7.6111111111111107</c:v>
                </c:pt>
                <c:pt idx="165">
                  <c:v>8.5</c:v>
                </c:pt>
                <c:pt idx="166">
                  <c:v>9.0555555555555554</c:v>
                </c:pt>
                <c:pt idx="167">
                  <c:v>9.3888888888888893</c:v>
                </c:pt>
                <c:pt idx="168">
                  <c:v>9.7222222222222214</c:v>
                </c:pt>
                <c:pt idx="169">
                  <c:v>10.111111111111111</c:v>
                </c:pt>
                <c:pt idx="170">
                  <c:v>10.277777777777779</c:v>
                </c:pt>
                <c:pt idx="171">
                  <c:v>10.388888888888889</c:v>
                </c:pt>
                <c:pt idx="172">
                  <c:v>10.166666666666666</c:v>
                </c:pt>
                <c:pt idx="173">
                  <c:v>10.111111111111111</c:v>
                </c:pt>
                <c:pt idx="174">
                  <c:v>10.444444444444445</c:v>
                </c:pt>
                <c:pt idx="175">
                  <c:v>10.611111111111111</c:v>
                </c:pt>
                <c:pt idx="176">
                  <c:v>10.555555555555555</c:v>
                </c:pt>
                <c:pt idx="177">
                  <c:v>10.444444444444445</c:v>
                </c:pt>
                <c:pt idx="178">
                  <c:v>10.277777777777779</c:v>
                </c:pt>
                <c:pt idx="179">
                  <c:v>10.111111111111111</c:v>
                </c:pt>
                <c:pt idx="180">
                  <c:v>10</c:v>
                </c:pt>
                <c:pt idx="181">
                  <c:v>9.8888888888888893</c:v>
                </c:pt>
                <c:pt idx="182">
                  <c:v>9.8333333333333339</c:v>
                </c:pt>
                <c:pt idx="183">
                  <c:v>9.8333333333333339</c:v>
                </c:pt>
                <c:pt idx="184">
                  <c:v>9.8888888888888893</c:v>
                </c:pt>
                <c:pt idx="185">
                  <c:v>9.8333333333333339</c:v>
                </c:pt>
                <c:pt idx="186">
                  <c:v>10.166666666666666</c:v>
                </c:pt>
                <c:pt idx="187">
                  <c:v>10.277777777777779</c:v>
                </c:pt>
                <c:pt idx="188">
                  <c:v>10.333333333333334</c:v>
                </c:pt>
                <c:pt idx="189">
                  <c:v>10.222222222222221</c:v>
                </c:pt>
                <c:pt idx="190">
                  <c:v>10.111111111111111</c:v>
                </c:pt>
                <c:pt idx="191">
                  <c:v>10.055555555555555</c:v>
                </c:pt>
                <c:pt idx="192">
                  <c:v>9.9444444444444446</c:v>
                </c:pt>
                <c:pt idx="193">
                  <c:v>9.6666666666666661</c:v>
                </c:pt>
                <c:pt idx="194">
                  <c:v>9.4444444444444446</c:v>
                </c:pt>
                <c:pt idx="195">
                  <c:v>9.2777777777777786</c:v>
                </c:pt>
                <c:pt idx="196">
                  <c:v>9.0555555555555554</c:v>
                </c:pt>
                <c:pt idx="197">
                  <c:v>8.8888888888888893</c:v>
                </c:pt>
                <c:pt idx="198">
                  <c:v>8.7777777777777786</c:v>
                </c:pt>
                <c:pt idx="199">
                  <c:v>8.1111111111111107</c:v>
                </c:pt>
                <c:pt idx="200">
                  <c:v>7.7777777777777777</c:v>
                </c:pt>
                <c:pt idx="201">
                  <c:v>7.333333333333333</c:v>
                </c:pt>
                <c:pt idx="202">
                  <c:v>7.2222222222222223</c:v>
                </c:pt>
                <c:pt idx="203">
                  <c:v>6.8888888888888893</c:v>
                </c:pt>
                <c:pt idx="204">
                  <c:v>6.5555555555555554</c:v>
                </c:pt>
                <c:pt idx="205">
                  <c:v>6.333333333333333</c:v>
                </c:pt>
                <c:pt idx="206">
                  <c:v>6</c:v>
                </c:pt>
                <c:pt idx="207">
                  <c:v>5.666666666666667</c:v>
                </c:pt>
                <c:pt idx="208">
                  <c:v>5.4444444444444446</c:v>
                </c:pt>
                <c:pt idx="209">
                  <c:v>5.2777777777777777</c:v>
                </c:pt>
                <c:pt idx="210">
                  <c:v>5.166666666666667</c:v>
                </c:pt>
                <c:pt idx="211">
                  <c:v>5.2222222222222223</c:v>
                </c:pt>
                <c:pt idx="212">
                  <c:v>5.2222222222222223</c:v>
                </c:pt>
                <c:pt idx="213">
                  <c:v>5.5555555555555554</c:v>
                </c:pt>
                <c:pt idx="214">
                  <c:v>5.833333333333333</c:v>
                </c:pt>
                <c:pt idx="215">
                  <c:v>6.4444444444444446</c:v>
                </c:pt>
                <c:pt idx="216">
                  <c:v>7.1111111111111107</c:v>
                </c:pt>
                <c:pt idx="217">
                  <c:v>7.833333333333333</c:v>
                </c:pt>
                <c:pt idx="218">
                  <c:v>8.3333333333333339</c:v>
                </c:pt>
                <c:pt idx="219">
                  <c:v>8.7777777777777786</c:v>
                </c:pt>
                <c:pt idx="220">
                  <c:v>9.0555555555555554</c:v>
                </c:pt>
                <c:pt idx="221">
                  <c:v>9.1111111111111107</c:v>
                </c:pt>
                <c:pt idx="222">
                  <c:v>9.6666666666666661</c:v>
                </c:pt>
                <c:pt idx="223">
                  <c:v>10.166666666666666</c:v>
                </c:pt>
                <c:pt idx="224">
                  <c:v>10.388888888888889</c:v>
                </c:pt>
                <c:pt idx="225">
                  <c:v>10.5</c:v>
                </c:pt>
                <c:pt idx="226">
                  <c:v>10.611111111111111</c:v>
                </c:pt>
                <c:pt idx="227">
                  <c:v>10.666666666666666</c:v>
                </c:pt>
                <c:pt idx="228">
                  <c:v>11</c:v>
                </c:pt>
                <c:pt idx="229">
                  <c:v>11.055555555555555</c:v>
                </c:pt>
                <c:pt idx="230">
                  <c:v>10.666666666666666</c:v>
                </c:pt>
                <c:pt idx="231">
                  <c:v>10.333333333333334</c:v>
                </c:pt>
                <c:pt idx="232">
                  <c:v>10.388888888888889</c:v>
                </c:pt>
                <c:pt idx="233">
                  <c:v>10.611111111111111</c:v>
                </c:pt>
                <c:pt idx="234">
                  <c:v>10.222222222222221</c:v>
                </c:pt>
                <c:pt idx="235">
                  <c:v>9.7777777777777786</c:v>
                </c:pt>
                <c:pt idx="236">
                  <c:v>9.6111111111111107</c:v>
                </c:pt>
                <c:pt idx="237">
                  <c:v>9.6111111111111107</c:v>
                </c:pt>
                <c:pt idx="238">
                  <c:v>9.5555555555555554</c:v>
                </c:pt>
                <c:pt idx="239">
                  <c:v>9.5555555555555554</c:v>
                </c:pt>
                <c:pt idx="240">
                  <c:v>9.5</c:v>
                </c:pt>
                <c:pt idx="241">
                  <c:v>9.3888888888888893</c:v>
                </c:pt>
                <c:pt idx="242">
                  <c:v>9.2777777777777786</c:v>
                </c:pt>
                <c:pt idx="243">
                  <c:v>9.3333333333333339</c:v>
                </c:pt>
                <c:pt idx="244">
                  <c:v>9.2777777777777786</c:v>
                </c:pt>
                <c:pt idx="245">
                  <c:v>9.3888888888888893</c:v>
                </c:pt>
                <c:pt idx="246">
                  <c:v>9.1666666666666661</c:v>
                </c:pt>
                <c:pt idx="247">
                  <c:v>8.8333333333333339</c:v>
                </c:pt>
                <c:pt idx="248">
                  <c:v>8.6666666666666661</c:v>
                </c:pt>
                <c:pt idx="249">
                  <c:v>8.4444444444444446</c:v>
                </c:pt>
                <c:pt idx="250">
                  <c:v>8.2222222222222214</c:v>
                </c:pt>
                <c:pt idx="251">
                  <c:v>8.1666666666666661</c:v>
                </c:pt>
                <c:pt idx="252">
                  <c:v>8.0555555555555554</c:v>
                </c:pt>
                <c:pt idx="253">
                  <c:v>7.833333333333333</c:v>
                </c:pt>
                <c:pt idx="254">
                  <c:v>7.833333333333333</c:v>
                </c:pt>
                <c:pt idx="255">
                  <c:v>8.0555555555555554</c:v>
                </c:pt>
                <c:pt idx="256">
                  <c:v>8.3888888888888893</c:v>
                </c:pt>
                <c:pt idx="257">
                  <c:v>8.8333333333333339</c:v>
                </c:pt>
                <c:pt idx="258">
                  <c:v>9.3888888888888893</c:v>
                </c:pt>
                <c:pt idx="259">
                  <c:v>10</c:v>
                </c:pt>
                <c:pt idx="260">
                  <c:v>10.888888888888889</c:v>
                </c:pt>
                <c:pt idx="261">
                  <c:v>10.833333333333334</c:v>
                </c:pt>
                <c:pt idx="262">
                  <c:v>10.666666666666666</c:v>
                </c:pt>
                <c:pt idx="263">
                  <c:v>11</c:v>
                </c:pt>
                <c:pt idx="264">
                  <c:v>11.611111111111111</c:v>
                </c:pt>
                <c:pt idx="265">
                  <c:v>12.111111111111111</c:v>
                </c:pt>
                <c:pt idx="266">
                  <c:v>12.111111111111111</c:v>
                </c:pt>
                <c:pt idx="267">
                  <c:v>11.888888888888889</c:v>
                </c:pt>
                <c:pt idx="268">
                  <c:v>11.722222222222221</c:v>
                </c:pt>
                <c:pt idx="269">
                  <c:v>11.555555555555555</c:v>
                </c:pt>
                <c:pt idx="270">
                  <c:v>11.333333333333334</c:v>
                </c:pt>
                <c:pt idx="271">
                  <c:v>11.111111111111111</c:v>
                </c:pt>
                <c:pt idx="272">
                  <c:v>10.944444444444445</c:v>
                </c:pt>
                <c:pt idx="273">
                  <c:v>10.777777777777779</c:v>
                </c:pt>
                <c:pt idx="274">
                  <c:v>10.388888888888889</c:v>
                </c:pt>
                <c:pt idx="275">
                  <c:v>10.055555555555555</c:v>
                </c:pt>
                <c:pt idx="276">
                  <c:v>9.7222222222222214</c:v>
                </c:pt>
                <c:pt idx="277">
                  <c:v>9.5</c:v>
                </c:pt>
                <c:pt idx="278">
                  <c:v>9.2222222222222214</c:v>
                </c:pt>
                <c:pt idx="279">
                  <c:v>9</c:v>
                </c:pt>
                <c:pt idx="280">
                  <c:v>8.7777777777777786</c:v>
                </c:pt>
                <c:pt idx="281">
                  <c:v>8.6111111111111107</c:v>
                </c:pt>
                <c:pt idx="282">
                  <c:v>8.4444444444444446</c:v>
                </c:pt>
                <c:pt idx="283">
                  <c:v>8.3888888888888893</c:v>
                </c:pt>
                <c:pt idx="284">
                  <c:v>8.5</c:v>
                </c:pt>
                <c:pt idx="285">
                  <c:v>8.4444444444444446</c:v>
                </c:pt>
                <c:pt idx="286">
                  <c:v>8.3888888888888893</c:v>
                </c:pt>
                <c:pt idx="287">
                  <c:v>8.3333333333333339</c:v>
                </c:pt>
                <c:pt idx="289" formatCode="General">
                  <c:v>4.3134902034421696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254-E14A-BD0E-1BD00FC13D22}"/>
            </c:ext>
          </c:extLst>
        </c:ser>
        <c:ser>
          <c:idx val="56"/>
          <c:order val="56"/>
          <c:tx>
            <c:strRef>
              <c:f>'Day View'!$BH$2</c:f>
              <c:strCache>
                <c:ptCount val="1"/>
                <c:pt idx="0">
                  <c:v>Tuesday week 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View'!$BH$3:$BH$292</c:f>
              <c:numCache>
                <c:formatCode>0.0</c:formatCode>
                <c:ptCount val="290"/>
                <c:pt idx="0">
                  <c:v>8.1666666666666661</c:v>
                </c:pt>
                <c:pt idx="1">
                  <c:v>8</c:v>
                </c:pt>
                <c:pt idx="2">
                  <c:v>7.833333333333333</c:v>
                </c:pt>
                <c:pt idx="3">
                  <c:v>7.7777777777777777</c:v>
                </c:pt>
                <c:pt idx="4">
                  <c:v>7.666666666666667</c:v>
                </c:pt>
                <c:pt idx="5">
                  <c:v>7.5555555555555554</c:v>
                </c:pt>
                <c:pt idx="6">
                  <c:v>7.4444444444444446</c:v>
                </c:pt>
                <c:pt idx="7">
                  <c:v>7.333333333333333</c:v>
                </c:pt>
                <c:pt idx="8">
                  <c:v>7.2777777777777777</c:v>
                </c:pt>
                <c:pt idx="9">
                  <c:v>7.166666666666667</c:v>
                </c:pt>
                <c:pt idx="10">
                  <c:v>7.1111111111111107</c:v>
                </c:pt>
                <c:pt idx="11">
                  <c:v>7</c:v>
                </c:pt>
                <c:pt idx="12">
                  <c:v>6.9444444444444446</c:v>
                </c:pt>
                <c:pt idx="13">
                  <c:v>6.833333333333333</c:v>
                </c:pt>
                <c:pt idx="14">
                  <c:v>6.7222222222222223</c:v>
                </c:pt>
                <c:pt idx="15">
                  <c:v>6.4444444444444446</c:v>
                </c:pt>
                <c:pt idx="16">
                  <c:v>6.2777777777777777</c:v>
                </c:pt>
                <c:pt idx="17">
                  <c:v>6.2222222222222223</c:v>
                </c:pt>
                <c:pt idx="18">
                  <c:v>6</c:v>
                </c:pt>
                <c:pt idx="19">
                  <c:v>5.7222222222222223</c:v>
                </c:pt>
                <c:pt idx="20">
                  <c:v>6</c:v>
                </c:pt>
                <c:pt idx="21">
                  <c:v>6.166666666666667</c:v>
                </c:pt>
                <c:pt idx="22">
                  <c:v>6.1111111111111107</c:v>
                </c:pt>
                <c:pt idx="23">
                  <c:v>6.0555555555555554</c:v>
                </c:pt>
                <c:pt idx="24">
                  <c:v>5.9444444444444446</c:v>
                </c:pt>
                <c:pt idx="25">
                  <c:v>5.7777777777777777</c:v>
                </c:pt>
                <c:pt idx="26">
                  <c:v>5.5555555555555554</c:v>
                </c:pt>
                <c:pt idx="27">
                  <c:v>5.5</c:v>
                </c:pt>
                <c:pt idx="28">
                  <c:v>5.333333333333333</c:v>
                </c:pt>
                <c:pt idx="29">
                  <c:v>5.166666666666667</c:v>
                </c:pt>
                <c:pt idx="30">
                  <c:v>5.2777777777777777</c:v>
                </c:pt>
                <c:pt idx="31">
                  <c:v>5.4444444444444446</c:v>
                </c:pt>
                <c:pt idx="32">
                  <c:v>5.333333333333333</c:v>
                </c:pt>
                <c:pt idx="33">
                  <c:v>5.2777777777777777</c:v>
                </c:pt>
                <c:pt idx="34">
                  <c:v>5.166666666666667</c:v>
                </c:pt>
                <c:pt idx="35">
                  <c:v>5.0555555555555554</c:v>
                </c:pt>
                <c:pt idx="36">
                  <c:v>4.7777777777777777</c:v>
                </c:pt>
                <c:pt idx="37">
                  <c:v>4.7222222222222223</c:v>
                </c:pt>
                <c:pt idx="38">
                  <c:v>4.666666666666667</c:v>
                </c:pt>
                <c:pt idx="39">
                  <c:v>4.6111111111111107</c:v>
                </c:pt>
                <c:pt idx="40">
                  <c:v>4.6111111111111107</c:v>
                </c:pt>
                <c:pt idx="41">
                  <c:v>4.833333333333333</c:v>
                </c:pt>
                <c:pt idx="42">
                  <c:v>4.833333333333333</c:v>
                </c:pt>
                <c:pt idx="43">
                  <c:v>4.666666666666667</c:v>
                </c:pt>
                <c:pt idx="44">
                  <c:v>4.5555555555555554</c:v>
                </c:pt>
                <c:pt idx="45">
                  <c:v>4.5555555555555554</c:v>
                </c:pt>
                <c:pt idx="46">
                  <c:v>4.5</c:v>
                </c:pt>
                <c:pt idx="47">
                  <c:v>4.4444444444444446</c:v>
                </c:pt>
                <c:pt idx="48">
                  <c:v>4.4444444444444446</c:v>
                </c:pt>
                <c:pt idx="49">
                  <c:v>4.4444444444444446</c:v>
                </c:pt>
                <c:pt idx="50">
                  <c:v>4.3888888888888893</c:v>
                </c:pt>
                <c:pt idx="51">
                  <c:v>4.3888888888888893</c:v>
                </c:pt>
                <c:pt idx="52">
                  <c:v>4.3888888888888893</c:v>
                </c:pt>
                <c:pt idx="53">
                  <c:v>4.333333333333333</c:v>
                </c:pt>
                <c:pt idx="54">
                  <c:v>4.3888888888888893</c:v>
                </c:pt>
                <c:pt idx="55">
                  <c:v>4.4444444444444446</c:v>
                </c:pt>
                <c:pt idx="56">
                  <c:v>4.5555555555555554</c:v>
                </c:pt>
                <c:pt idx="57">
                  <c:v>4.5</c:v>
                </c:pt>
                <c:pt idx="58">
                  <c:v>4.3888888888888893</c:v>
                </c:pt>
                <c:pt idx="59">
                  <c:v>4.333333333333333</c:v>
                </c:pt>
                <c:pt idx="60">
                  <c:v>4.2777777777777777</c:v>
                </c:pt>
                <c:pt idx="61">
                  <c:v>4.2222222222222223</c:v>
                </c:pt>
                <c:pt idx="62">
                  <c:v>4.2222222222222223</c:v>
                </c:pt>
                <c:pt idx="63">
                  <c:v>4.2777777777777777</c:v>
                </c:pt>
                <c:pt idx="64">
                  <c:v>4.4444444444444446</c:v>
                </c:pt>
                <c:pt idx="65">
                  <c:v>4.6111111111111107</c:v>
                </c:pt>
                <c:pt idx="66">
                  <c:v>4.833333333333333</c:v>
                </c:pt>
                <c:pt idx="67">
                  <c:v>4.7777777777777777</c:v>
                </c:pt>
                <c:pt idx="68">
                  <c:v>4.833333333333333</c:v>
                </c:pt>
                <c:pt idx="69">
                  <c:v>4.8888888888888893</c:v>
                </c:pt>
                <c:pt idx="70">
                  <c:v>4.8888888888888893</c:v>
                </c:pt>
                <c:pt idx="71">
                  <c:v>4.833333333333333</c:v>
                </c:pt>
                <c:pt idx="72">
                  <c:v>4.7222222222222223</c:v>
                </c:pt>
                <c:pt idx="73">
                  <c:v>5.0555555555555554</c:v>
                </c:pt>
                <c:pt idx="74">
                  <c:v>5.3888888888888893</c:v>
                </c:pt>
                <c:pt idx="75">
                  <c:v>5.4444444444444446</c:v>
                </c:pt>
                <c:pt idx="76">
                  <c:v>5.3888888888888893</c:v>
                </c:pt>
                <c:pt idx="77">
                  <c:v>5.333333333333333</c:v>
                </c:pt>
                <c:pt idx="78">
                  <c:v>5.2777777777777777</c:v>
                </c:pt>
                <c:pt idx="79">
                  <c:v>5.2777777777777777</c:v>
                </c:pt>
                <c:pt idx="80">
                  <c:v>5.2777777777777777</c:v>
                </c:pt>
                <c:pt idx="81">
                  <c:v>5.6111111111111107</c:v>
                </c:pt>
                <c:pt idx="82">
                  <c:v>5.7777777777777777</c:v>
                </c:pt>
                <c:pt idx="83">
                  <c:v>6</c:v>
                </c:pt>
                <c:pt idx="84">
                  <c:v>6.4444444444444446</c:v>
                </c:pt>
                <c:pt idx="85">
                  <c:v>6.5</c:v>
                </c:pt>
                <c:pt idx="86">
                  <c:v>6.5</c:v>
                </c:pt>
                <c:pt idx="87">
                  <c:v>6.8888888888888893</c:v>
                </c:pt>
                <c:pt idx="88">
                  <c:v>7.1111111111111107</c:v>
                </c:pt>
                <c:pt idx="89">
                  <c:v>7.2222222222222223</c:v>
                </c:pt>
                <c:pt idx="90">
                  <c:v>7.333333333333333</c:v>
                </c:pt>
                <c:pt idx="91">
                  <c:v>7.3888888888888893</c:v>
                </c:pt>
                <c:pt idx="92">
                  <c:v>7.5</c:v>
                </c:pt>
                <c:pt idx="93">
                  <c:v>6.4444444444444446</c:v>
                </c:pt>
                <c:pt idx="94">
                  <c:v>6.5555555555555554</c:v>
                </c:pt>
                <c:pt idx="95">
                  <c:v>6.9444444444444446</c:v>
                </c:pt>
                <c:pt idx="96">
                  <c:v>7.5555555555555554</c:v>
                </c:pt>
                <c:pt idx="97">
                  <c:v>8.2777777777777786</c:v>
                </c:pt>
                <c:pt idx="98">
                  <c:v>9.0555555555555554</c:v>
                </c:pt>
                <c:pt idx="99">
                  <c:v>10.166666666666666</c:v>
                </c:pt>
                <c:pt idx="100">
                  <c:v>11.222222222222221</c:v>
                </c:pt>
                <c:pt idx="101">
                  <c:v>11.722222222222221</c:v>
                </c:pt>
                <c:pt idx="102">
                  <c:v>11.944444444444445</c:v>
                </c:pt>
                <c:pt idx="103">
                  <c:v>12</c:v>
                </c:pt>
                <c:pt idx="104">
                  <c:v>11.944444444444445</c:v>
                </c:pt>
                <c:pt idx="105">
                  <c:v>11.833333333333334</c:v>
                </c:pt>
                <c:pt idx="106">
                  <c:v>11.944444444444445</c:v>
                </c:pt>
                <c:pt idx="107">
                  <c:v>11.777777777777779</c:v>
                </c:pt>
                <c:pt idx="108">
                  <c:v>11.388888888888889</c:v>
                </c:pt>
                <c:pt idx="109">
                  <c:v>11.055555555555555</c:v>
                </c:pt>
                <c:pt idx="110">
                  <c:v>10.777777777777779</c:v>
                </c:pt>
                <c:pt idx="111">
                  <c:v>10.555555555555555</c:v>
                </c:pt>
                <c:pt idx="112">
                  <c:v>10.388888888888889</c:v>
                </c:pt>
                <c:pt idx="113">
                  <c:v>10.222222222222221</c:v>
                </c:pt>
                <c:pt idx="114">
                  <c:v>10.055555555555555</c:v>
                </c:pt>
                <c:pt idx="115">
                  <c:v>9.9444444444444446</c:v>
                </c:pt>
                <c:pt idx="116">
                  <c:v>9.8333333333333339</c:v>
                </c:pt>
                <c:pt idx="117">
                  <c:v>9.7777777777777786</c:v>
                </c:pt>
                <c:pt idx="118">
                  <c:v>9.5555555555555554</c:v>
                </c:pt>
                <c:pt idx="119">
                  <c:v>9.5</c:v>
                </c:pt>
                <c:pt idx="120">
                  <c:v>9.6111111111111107</c:v>
                </c:pt>
                <c:pt idx="121">
                  <c:v>9.3888888888888893</c:v>
                </c:pt>
                <c:pt idx="122">
                  <c:v>9.2222222222222214</c:v>
                </c:pt>
                <c:pt idx="123">
                  <c:v>9.1111111111111107</c:v>
                </c:pt>
                <c:pt idx="124">
                  <c:v>9</c:v>
                </c:pt>
                <c:pt idx="125">
                  <c:v>8.8888888888888893</c:v>
                </c:pt>
                <c:pt idx="126">
                  <c:v>8.8333333333333339</c:v>
                </c:pt>
                <c:pt idx="127">
                  <c:v>8.9444444444444446</c:v>
                </c:pt>
                <c:pt idx="128">
                  <c:v>8.8888888888888893</c:v>
                </c:pt>
                <c:pt idx="129">
                  <c:v>8.7777777777777786</c:v>
                </c:pt>
                <c:pt idx="130">
                  <c:v>8.6111111111111107</c:v>
                </c:pt>
                <c:pt idx="131">
                  <c:v>8.5</c:v>
                </c:pt>
                <c:pt idx="132">
                  <c:v>8.3333333333333339</c:v>
                </c:pt>
                <c:pt idx="133">
                  <c:v>8.1666666666666661</c:v>
                </c:pt>
                <c:pt idx="134">
                  <c:v>8.0555555555555554</c:v>
                </c:pt>
                <c:pt idx="135">
                  <c:v>7.833333333333333</c:v>
                </c:pt>
                <c:pt idx="136">
                  <c:v>7.666666666666667</c:v>
                </c:pt>
                <c:pt idx="137">
                  <c:v>7.4444444444444446</c:v>
                </c:pt>
                <c:pt idx="138">
                  <c:v>7.2777777777777777</c:v>
                </c:pt>
                <c:pt idx="139">
                  <c:v>7.1111111111111107</c:v>
                </c:pt>
                <c:pt idx="140">
                  <c:v>6.9444444444444446</c:v>
                </c:pt>
                <c:pt idx="141">
                  <c:v>6.7777777777777777</c:v>
                </c:pt>
                <c:pt idx="142">
                  <c:v>6.666666666666667</c:v>
                </c:pt>
                <c:pt idx="143">
                  <c:v>6.5555555555555554</c:v>
                </c:pt>
                <c:pt idx="144">
                  <c:v>6.3888888888888893</c:v>
                </c:pt>
                <c:pt idx="145">
                  <c:v>6.2222222222222223</c:v>
                </c:pt>
                <c:pt idx="146">
                  <c:v>6.0555555555555554</c:v>
                </c:pt>
                <c:pt idx="147">
                  <c:v>6</c:v>
                </c:pt>
                <c:pt idx="148">
                  <c:v>5.833333333333333</c:v>
                </c:pt>
                <c:pt idx="149">
                  <c:v>5.7777777777777777</c:v>
                </c:pt>
                <c:pt idx="150">
                  <c:v>5.833333333333333</c:v>
                </c:pt>
                <c:pt idx="151">
                  <c:v>5.833333333333333</c:v>
                </c:pt>
                <c:pt idx="152">
                  <c:v>5.7222222222222223</c:v>
                </c:pt>
                <c:pt idx="153">
                  <c:v>5.5555555555555554</c:v>
                </c:pt>
                <c:pt idx="154">
                  <c:v>5.5</c:v>
                </c:pt>
                <c:pt idx="155">
                  <c:v>5.5</c:v>
                </c:pt>
                <c:pt idx="156">
                  <c:v>4.5555555555555554</c:v>
                </c:pt>
                <c:pt idx="157">
                  <c:v>4.5555555555555554</c:v>
                </c:pt>
                <c:pt idx="158">
                  <c:v>4.5555555555555554</c:v>
                </c:pt>
                <c:pt idx="159">
                  <c:v>4.7222222222222223</c:v>
                </c:pt>
                <c:pt idx="160">
                  <c:v>5.2222222222222223</c:v>
                </c:pt>
                <c:pt idx="161">
                  <c:v>5.8888888888888893</c:v>
                </c:pt>
                <c:pt idx="162">
                  <c:v>6.2777777777777777</c:v>
                </c:pt>
                <c:pt idx="163">
                  <c:v>6.7777777777777777</c:v>
                </c:pt>
                <c:pt idx="164">
                  <c:v>7.3888888888888893</c:v>
                </c:pt>
                <c:pt idx="165">
                  <c:v>8</c:v>
                </c:pt>
                <c:pt idx="166">
                  <c:v>8.4444444444444446</c:v>
                </c:pt>
                <c:pt idx="167">
                  <c:v>8.8333333333333339</c:v>
                </c:pt>
                <c:pt idx="168">
                  <c:v>9.3888888888888893</c:v>
                </c:pt>
                <c:pt idx="169">
                  <c:v>10.222222222222221</c:v>
                </c:pt>
                <c:pt idx="170">
                  <c:v>10.777777777777779</c:v>
                </c:pt>
                <c:pt idx="171">
                  <c:v>11.222222222222221</c:v>
                </c:pt>
                <c:pt idx="172">
                  <c:v>11.5</c:v>
                </c:pt>
                <c:pt idx="173">
                  <c:v>11.666666666666666</c:v>
                </c:pt>
                <c:pt idx="174">
                  <c:v>11.722222222222221</c:v>
                </c:pt>
                <c:pt idx="175">
                  <c:v>11.666666666666666</c:v>
                </c:pt>
                <c:pt idx="176">
                  <c:v>11.611111111111111</c:v>
                </c:pt>
                <c:pt idx="177">
                  <c:v>11.611111111111111</c:v>
                </c:pt>
                <c:pt idx="178">
                  <c:v>11.833333333333334</c:v>
                </c:pt>
                <c:pt idx="179">
                  <c:v>12.222222222222221</c:v>
                </c:pt>
                <c:pt idx="180">
                  <c:v>12.444444444444445</c:v>
                </c:pt>
                <c:pt idx="181">
                  <c:v>12.611111111111111</c:v>
                </c:pt>
                <c:pt idx="182">
                  <c:v>12.777777777777779</c:v>
                </c:pt>
                <c:pt idx="183">
                  <c:v>12.888888888888889</c:v>
                </c:pt>
                <c:pt idx="184">
                  <c:v>13.111111111111111</c:v>
                </c:pt>
                <c:pt idx="185">
                  <c:v>13.166666666666666</c:v>
                </c:pt>
                <c:pt idx="186">
                  <c:v>13.111111111111111</c:v>
                </c:pt>
                <c:pt idx="187">
                  <c:v>13</c:v>
                </c:pt>
                <c:pt idx="188">
                  <c:v>12.888888888888889</c:v>
                </c:pt>
                <c:pt idx="189">
                  <c:v>12.777777777777779</c:v>
                </c:pt>
                <c:pt idx="190">
                  <c:v>12.611111111111111</c:v>
                </c:pt>
                <c:pt idx="191">
                  <c:v>12.555555555555555</c:v>
                </c:pt>
                <c:pt idx="192">
                  <c:v>12.444444444444445</c:v>
                </c:pt>
                <c:pt idx="193">
                  <c:v>12.166666666666666</c:v>
                </c:pt>
                <c:pt idx="194">
                  <c:v>11.611111111111111</c:v>
                </c:pt>
                <c:pt idx="195">
                  <c:v>11.111111111111111</c:v>
                </c:pt>
                <c:pt idx="196">
                  <c:v>10.777777777777779</c:v>
                </c:pt>
                <c:pt idx="197">
                  <c:v>10.444444444444445</c:v>
                </c:pt>
                <c:pt idx="198">
                  <c:v>10.055555555555555</c:v>
                </c:pt>
                <c:pt idx="199">
                  <c:v>9.7222222222222214</c:v>
                </c:pt>
                <c:pt idx="200">
                  <c:v>9.3888888888888893</c:v>
                </c:pt>
                <c:pt idx="201">
                  <c:v>8.9444444444444446</c:v>
                </c:pt>
                <c:pt idx="202">
                  <c:v>8.3888888888888893</c:v>
                </c:pt>
                <c:pt idx="203">
                  <c:v>7.9444444444444446</c:v>
                </c:pt>
                <c:pt idx="204">
                  <c:v>7.6111111111111107</c:v>
                </c:pt>
                <c:pt idx="205">
                  <c:v>7.2222222222222223</c:v>
                </c:pt>
                <c:pt idx="206">
                  <c:v>6.9444444444444446</c:v>
                </c:pt>
                <c:pt idx="207">
                  <c:v>6.7222222222222223</c:v>
                </c:pt>
                <c:pt idx="208">
                  <c:v>6.6111111111111107</c:v>
                </c:pt>
                <c:pt idx="209">
                  <c:v>6.5</c:v>
                </c:pt>
                <c:pt idx="210">
                  <c:v>6.3888888888888893</c:v>
                </c:pt>
                <c:pt idx="211">
                  <c:v>6.3888888888888893</c:v>
                </c:pt>
                <c:pt idx="212">
                  <c:v>6.333333333333333</c:v>
                </c:pt>
                <c:pt idx="213">
                  <c:v>6.2222222222222223</c:v>
                </c:pt>
                <c:pt idx="214">
                  <c:v>6.166666666666667</c:v>
                </c:pt>
                <c:pt idx="215">
                  <c:v>6.1111111111111107</c:v>
                </c:pt>
                <c:pt idx="216">
                  <c:v>6.0555555555555554</c:v>
                </c:pt>
                <c:pt idx="217">
                  <c:v>6.0555555555555554</c:v>
                </c:pt>
                <c:pt idx="218">
                  <c:v>6</c:v>
                </c:pt>
                <c:pt idx="219">
                  <c:v>5.8888888888888893</c:v>
                </c:pt>
                <c:pt idx="220">
                  <c:v>5.7222222222222223</c:v>
                </c:pt>
                <c:pt idx="221">
                  <c:v>5.6111111111111107</c:v>
                </c:pt>
                <c:pt idx="222">
                  <c:v>5.5</c:v>
                </c:pt>
                <c:pt idx="223">
                  <c:v>5.3888888888888893</c:v>
                </c:pt>
                <c:pt idx="224">
                  <c:v>5.2777777777777777</c:v>
                </c:pt>
                <c:pt idx="225">
                  <c:v>5.166666666666667</c:v>
                </c:pt>
                <c:pt idx="226">
                  <c:v>5</c:v>
                </c:pt>
                <c:pt idx="227">
                  <c:v>4.9444444444444446</c:v>
                </c:pt>
                <c:pt idx="228">
                  <c:v>4.8888888888888893</c:v>
                </c:pt>
                <c:pt idx="229">
                  <c:v>4.8888888888888893</c:v>
                </c:pt>
                <c:pt idx="230">
                  <c:v>4.9444444444444446</c:v>
                </c:pt>
                <c:pt idx="231">
                  <c:v>4.8888888888888893</c:v>
                </c:pt>
                <c:pt idx="232">
                  <c:v>4.8888888888888893</c:v>
                </c:pt>
                <c:pt idx="233">
                  <c:v>4.8888888888888893</c:v>
                </c:pt>
                <c:pt idx="234">
                  <c:v>5.166666666666667</c:v>
                </c:pt>
                <c:pt idx="235">
                  <c:v>5.166666666666667</c:v>
                </c:pt>
                <c:pt idx="236">
                  <c:v>5.2222222222222223</c:v>
                </c:pt>
                <c:pt idx="237">
                  <c:v>5.2777777777777777</c:v>
                </c:pt>
                <c:pt idx="238">
                  <c:v>5.4444444444444446</c:v>
                </c:pt>
                <c:pt idx="239">
                  <c:v>5.7777777777777777</c:v>
                </c:pt>
                <c:pt idx="240">
                  <c:v>6.0555555555555554</c:v>
                </c:pt>
                <c:pt idx="241">
                  <c:v>6.333333333333333</c:v>
                </c:pt>
                <c:pt idx="242">
                  <c:v>6.5</c:v>
                </c:pt>
                <c:pt idx="243">
                  <c:v>6.6111111111111107</c:v>
                </c:pt>
                <c:pt idx="244">
                  <c:v>6.9444444444444446</c:v>
                </c:pt>
                <c:pt idx="245">
                  <c:v>7.4444444444444446</c:v>
                </c:pt>
                <c:pt idx="246">
                  <c:v>7.8888888888888893</c:v>
                </c:pt>
                <c:pt idx="247">
                  <c:v>8.2777777777777786</c:v>
                </c:pt>
                <c:pt idx="248">
                  <c:v>8.6111111111111107</c:v>
                </c:pt>
                <c:pt idx="249">
                  <c:v>8.8888888888888893</c:v>
                </c:pt>
                <c:pt idx="250">
                  <c:v>9.1111111111111107</c:v>
                </c:pt>
                <c:pt idx="251">
                  <c:v>9.3333333333333339</c:v>
                </c:pt>
                <c:pt idx="252">
                  <c:v>9.5</c:v>
                </c:pt>
                <c:pt idx="253">
                  <c:v>9.6666666666666661</c:v>
                </c:pt>
                <c:pt idx="254">
                  <c:v>9.9444444444444446</c:v>
                </c:pt>
                <c:pt idx="255">
                  <c:v>10.111111111111111</c:v>
                </c:pt>
                <c:pt idx="256">
                  <c:v>10.222222222222221</c:v>
                </c:pt>
                <c:pt idx="257">
                  <c:v>10.388888888888889</c:v>
                </c:pt>
                <c:pt idx="258">
                  <c:v>10.444444444444445</c:v>
                </c:pt>
                <c:pt idx="259">
                  <c:v>10.5</c:v>
                </c:pt>
                <c:pt idx="260">
                  <c:v>10.5</c:v>
                </c:pt>
                <c:pt idx="261">
                  <c:v>10.555555555555555</c:v>
                </c:pt>
                <c:pt idx="262">
                  <c:v>10.555555555555555</c:v>
                </c:pt>
                <c:pt idx="263">
                  <c:v>10.611111111111111</c:v>
                </c:pt>
                <c:pt idx="264">
                  <c:v>10.944444444444445</c:v>
                </c:pt>
                <c:pt idx="265">
                  <c:v>10.777777777777779</c:v>
                </c:pt>
                <c:pt idx="266">
                  <c:v>10.722222222222221</c:v>
                </c:pt>
                <c:pt idx="267">
                  <c:v>10.833333333333334</c:v>
                </c:pt>
                <c:pt idx="268">
                  <c:v>11</c:v>
                </c:pt>
                <c:pt idx="269">
                  <c:v>11.277777777777779</c:v>
                </c:pt>
                <c:pt idx="270">
                  <c:v>11.611111111111111</c:v>
                </c:pt>
                <c:pt idx="271">
                  <c:v>11.722222222222221</c:v>
                </c:pt>
                <c:pt idx="272">
                  <c:v>11.722222222222221</c:v>
                </c:pt>
                <c:pt idx="273">
                  <c:v>12.111111111111111</c:v>
                </c:pt>
                <c:pt idx="274">
                  <c:v>12.555555555555555</c:v>
                </c:pt>
                <c:pt idx="275">
                  <c:v>12.722222222222221</c:v>
                </c:pt>
                <c:pt idx="276">
                  <c:v>12.888888888888889</c:v>
                </c:pt>
                <c:pt idx="277">
                  <c:v>12.944444444444445</c:v>
                </c:pt>
                <c:pt idx="278">
                  <c:v>12.888888888888889</c:v>
                </c:pt>
                <c:pt idx="279">
                  <c:v>12.722222222222221</c:v>
                </c:pt>
                <c:pt idx="280">
                  <c:v>12.333333333333334</c:v>
                </c:pt>
                <c:pt idx="281">
                  <c:v>12.222222222222221</c:v>
                </c:pt>
                <c:pt idx="282">
                  <c:v>12.222222222222221</c:v>
                </c:pt>
                <c:pt idx="283">
                  <c:v>12.166666666666666</c:v>
                </c:pt>
                <c:pt idx="284">
                  <c:v>12.222222222222221</c:v>
                </c:pt>
                <c:pt idx="285">
                  <c:v>12.222222222222221</c:v>
                </c:pt>
                <c:pt idx="286">
                  <c:v>12.222222222222221</c:v>
                </c:pt>
                <c:pt idx="287">
                  <c:v>12.111111111111111</c:v>
                </c:pt>
                <c:pt idx="289" formatCode="General">
                  <c:v>3.8968730329285406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254-E14A-BD0E-1BD00FC13D22}"/>
            </c:ext>
          </c:extLst>
        </c:ser>
        <c:ser>
          <c:idx val="57"/>
          <c:order val="57"/>
          <c:tx>
            <c:strRef>
              <c:f>'Day View'!$BI$2</c:f>
              <c:strCache>
                <c:ptCount val="1"/>
                <c:pt idx="0">
                  <c:v>Wednesday week 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View'!$BI$3:$BI$292</c:f>
              <c:numCache>
                <c:formatCode>0.0</c:formatCode>
                <c:ptCount val="290"/>
                <c:pt idx="0">
                  <c:v>11.888888888888889</c:v>
                </c:pt>
                <c:pt idx="1">
                  <c:v>11.666666666666666</c:v>
                </c:pt>
                <c:pt idx="2">
                  <c:v>11.333333333333334</c:v>
                </c:pt>
                <c:pt idx="3">
                  <c:v>10.944444444444445</c:v>
                </c:pt>
                <c:pt idx="4">
                  <c:v>10.722222222222221</c:v>
                </c:pt>
                <c:pt idx="5">
                  <c:v>10.5</c:v>
                </c:pt>
                <c:pt idx="6">
                  <c:v>10.277777777777779</c:v>
                </c:pt>
                <c:pt idx="7">
                  <c:v>10.055555555555555</c:v>
                </c:pt>
                <c:pt idx="8">
                  <c:v>9.8888888888888893</c:v>
                </c:pt>
                <c:pt idx="9">
                  <c:v>9.7222222222222214</c:v>
                </c:pt>
                <c:pt idx="10">
                  <c:v>9.6666666666666661</c:v>
                </c:pt>
                <c:pt idx="11">
                  <c:v>9.6666666666666661</c:v>
                </c:pt>
                <c:pt idx="12">
                  <c:v>9.5555555555555554</c:v>
                </c:pt>
                <c:pt idx="13">
                  <c:v>9.3333333333333339</c:v>
                </c:pt>
                <c:pt idx="14">
                  <c:v>9.2222222222222214</c:v>
                </c:pt>
                <c:pt idx="15">
                  <c:v>9.1111111111111107</c:v>
                </c:pt>
                <c:pt idx="16">
                  <c:v>9</c:v>
                </c:pt>
                <c:pt idx="17">
                  <c:v>8.8888888888888893</c:v>
                </c:pt>
                <c:pt idx="18">
                  <c:v>8.7777777777777786</c:v>
                </c:pt>
                <c:pt idx="19">
                  <c:v>8.7222222222222214</c:v>
                </c:pt>
                <c:pt idx="20">
                  <c:v>8.6666666666666661</c:v>
                </c:pt>
                <c:pt idx="21">
                  <c:v>8.6111111111111107</c:v>
                </c:pt>
                <c:pt idx="22">
                  <c:v>8.5555555555555554</c:v>
                </c:pt>
                <c:pt idx="23">
                  <c:v>8.3888888888888893</c:v>
                </c:pt>
                <c:pt idx="24">
                  <c:v>8.2777777777777786</c:v>
                </c:pt>
                <c:pt idx="25">
                  <c:v>8.1666666666666661</c:v>
                </c:pt>
                <c:pt idx="26">
                  <c:v>8.0555555555555554</c:v>
                </c:pt>
                <c:pt idx="27">
                  <c:v>7.9444444444444446</c:v>
                </c:pt>
                <c:pt idx="28">
                  <c:v>7.833333333333333</c:v>
                </c:pt>
                <c:pt idx="29">
                  <c:v>7.7777777777777777</c:v>
                </c:pt>
                <c:pt idx="30">
                  <c:v>7.7222222222222223</c:v>
                </c:pt>
                <c:pt idx="31">
                  <c:v>7.666666666666667</c:v>
                </c:pt>
                <c:pt idx="32">
                  <c:v>7.6111111111111107</c:v>
                </c:pt>
                <c:pt idx="33">
                  <c:v>7.5555555555555554</c:v>
                </c:pt>
                <c:pt idx="34">
                  <c:v>7.5</c:v>
                </c:pt>
                <c:pt idx="35">
                  <c:v>7.5555555555555554</c:v>
                </c:pt>
                <c:pt idx="36">
                  <c:v>7.5</c:v>
                </c:pt>
                <c:pt idx="37">
                  <c:v>7.5</c:v>
                </c:pt>
                <c:pt idx="38">
                  <c:v>7.4444444444444446</c:v>
                </c:pt>
                <c:pt idx="39">
                  <c:v>7.3888888888888893</c:v>
                </c:pt>
                <c:pt idx="40">
                  <c:v>7.2777777777777777</c:v>
                </c:pt>
                <c:pt idx="41">
                  <c:v>7.166666666666667</c:v>
                </c:pt>
                <c:pt idx="42">
                  <c:v>7</c:v>
                </c:pt>
                <c:pt idx="43">
                  <c:v>6.8888888888888893</c:v>
                </c:pt>
                <c:pt idx="44">
                  <c:v>6.7777777777777777</c:v>
                </c:pt>
                <c:pt idx="45">
                  <c:v>6.7222222222222223</c:v>
                </c:pt>
                <c:pt idx="46">
                  <c:v>6.7222222222222223</c:v>
                </c:pt>
                <c:pt idx="47">
                  <c:v>6.666666666666667</c:v>
                </c:pt>
                <c:pt idx="48">
                  <c:v>6.666666666666667</c:v>
                </c:pt>
                <c:pt idx="49">
                  <c:v>6.6111111111111107</c:v>
                </c:pt>
                <c:pt idx="50">
                  <c:v>6.5555555555555554</c:v>
                </c:pt>
                <c:pt idx="51">
                  <c:v>6.5555555555555554</c:v>
                </c:pt>
                <c:pt idx="52">
                  <c:v>6.5555555555555554</c:v>
                </c:pt>
                <c:pt idx="53">
                  <c:v>6.5</c:v>
                </c:pt>
                <c:pt idx="54">
                  <c:v>6.4444444444444446</c:v>
                </c:pt>
                <c:pt idx="55">
                  <c:v>6.3888888888888893</c:v>
                </c:pt>
                <c:pt idx="56">
                  <c:v>6.333333333333333</c:v>
                </c:pt>
                <c:pt idx="57">
                  <c:v>6.2777777777777777</c:v>
                </c:pt>
                <c:pt idx="58">
                  <c:v>6.333333333333333</c:v>
                </c:pt>
                <c:pt idx="59">
                  <c:v>6.333333333333333</c:v>
                </c:pt>
                <c:pt idx="60">
                  <c:v>6.2777777777777777</c:v>
                </c:pt>
                <c:pt idx="61">
                  <c:v>6.166666666666667</c:v>
                </c:pt>
                <c:pt idx="62">
                  <c:v>6.1111111111111107</c:v>
                </c:pt>
                <c:pt idx="63">
                  <c:v>6.0555555555555554</c:v>
                </c:pt>
                <c:pt idx="64">
                  <c:v>6.0555555555555554</c:v>
                </c:pt>
                <c:pt idx="65">
                  <c:v>6.1111111111111107</c:v>
                </c:pt>
                <c:pt idx="66">
                  <c:v>6.1111111111111107</c:v>
                </c:pt>
                <c:pt idx="67">
                  <c:v>6.0555555555555554</c:v>
                </c:pt>
                <c:pt idx="68">
                  <c:v>6.0555555555555554</c:v>
                </c:pt>
                <c:pt idx="69">
                  <c:v>6</c:v>
                </c:pt>
                <c:pt idx="70">
                  <c:v>5.9444444444444446</c:v>
                </c:pt>
                <c:pt idx="71">
                  <c:v>5.9444444444444446</c:v>
                </c:pt>
                <c:pt idx="72">
                  <c:v>5.9444444444444446</c:v>
                </c:pt>
                <c:pt idx="73">
                  <c:v>5.9444444444444446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5.9444444444444446</c:v>
                </c:pt>
                <c:pt idx="79">
                  <c:v>5.833333333333333</c:v>
                </c:pt>
                <c:pt idx="80">
                  <c:v>5.7222222222222223</c:v>
                </c:pt>
                <c:pt idx="81">
                  <c:v>5.833333333333333</c:v>
                </c:pt>
                <c:pt idx="82">
                  <c:v>5.8888888888888893</c:v>
                </c:pt>
                <c:pt idx="83">
                  <c:v>5.8888888888888893</c:v>
                </c:pt>
                <c:pt idx="84">
                  <c:v>6</c:v>
                </c:pt>
                <c:pt idx="85">
                  <c:v>6.333333333333333</c:v>
                </c:pt>
                <c:pt idx="86">
                  <c:v>6.5555555555555554</c:v>
                </c:pt>
                <c:pt idx="87">
                  <c:v>6.666666666666667</c:v>
                </c:pt>
                <c:pt idx="88">
                  <c:v>6.833333333333333</c:v>
                </c:pt>
                <c:pt idx="89">
                  <c:v>6.9444444444444446</c:v>
                </c:pt>
                <c:pt idx="90">
                  <c:v>7.1111111111111107</c:v>
                </c:pt>
                <c:pt idx="91">
                  <c:v>7.2222222222222223</c:v>
                </c:pt>
                <c:pt idx="92">
                  <c:v>7.333333333333333</c:v>
                </c:pt>
                <c:pt idx="93">
                  <c:v>7.6111111111111107</c:v>
                </c:pt>
                <c:pt idx="94">
                  <c:v>8.1666666666666661</c:v>
                </c:pt>
                <c:pt idx="95">
                  <c:v>8.7777777777777786</c:v>
                </c:pt>
                <c:pt idx="96">
                  <c:v>9.1666666666666661</c:v>
                </c:pt>
                <c:pt idx="97">
                  <c:v>9.6111111111111107</c:v>
                </c:pt>
                <c:pt idx="98">
                  <c:v>10</c:v>
                </c:pt>
                <c:pt idx="99">
                  <c:v>10.277777777777779</c:v>
                </c:pt>
                <c:pt idx="100">
                  <c:v>10.555555555555555</c:v>
                </c:pt>
                <c:pt idx="101">
                  <c:v>10.722222222222221</c:v>
                </c:pt>
                <c:pt idx="102">
                  <c:v>10.722222222222221</c:v>
                </c:pt>
                <c:pt idx="103">
                  <c:v>10.666666666666666</c:v>
                </c:pt>
                <c:pt idx="104">
                  <c:v>10.555555555555555</c:v>
                </c:pt>
                <c:pt idx="105">
                  <c:v>10.555555555555555</c:v>
                </c:pt>
                <c:pt idx="106">
                  <c:v>10.388888888888889</c:v>
                </c:pt>
                <c:pt idx="107">
                  <c:v>10.277777777777779</c:v>
                </c:pt>
                <c:pt idx="108">
                  <c:v>10.166666666666666</c:v>
                </c:pt>
                <c:pt idx="109">
                  <c:v>10</c:v>
                </c:pt>
                <c:pt idx="110">
                  <c:v>9.8333333333333339</c:v>
                </c:pt>
                <c:pt idx="111">
                  <c:v>9.6111111111111107</c:v>
                </c:pt>
                <c:pt idx="112">
                  <c:v>9.3888888888888893</c:v>
                </c:pt>
                <c:pt idx="113">
                  <c:v>9.2777777777777786</c:v>
                </c:pt>
                <c:pt idx="114">
                  <c:v>9.1666666666666661</c:v>
                </c:pt>
                <c:pt idx="115">
                  <c:v>9.1111111111111107</c:v>
                </c:pt>
                <c:pt idx="116">
                  <c:v>9.0555555555555554</c:v>
                </c:pt>
                <c:pt idx="117">
                  <c:v>9.0555555555555554</c:v>
                </c:pt>
                <c:pt idx="118">
                  <c:v>9.2222222222222214</c:v>
                </c:pt>
                <c:pt idx="119">
                  <c:v>9</c:v>
                </c:pt>
                <c:pt idx="120">
                  <c:v>8.8333333333333339</c:v>
                </c:pt>
                <c:pt idx="121">
                  <c:v>8.6111111111111107</c:v>
                </c:pt>
                <c:pt idx="122">
                  <c:v>8.5</c:v>
                </c:pt>
                <c:pt idx="123">
                  <c:v>8.4444444444444446</c:v>
                </c:pt>
                <c:pt idx="124">
                  <c:v>8.5</c:v>
                </c:pt>
                <c:pt idx="125">
                  <c:v>8.3333333333333339</c:v>
                </c:pt>
                <c:pt idx="126">
                  <c:v>8.2222222222222214</c:v>
                </c:pt>
                <c:pt idx="127">
                  <c:v>8.1111111111111107</c:v>
                </c:pt>
                <c:pt idx="128">
                  <c:v>7.8888888888888893</c:v>
                </c:pt>
                <c:pt idx="129">
                  <c:v>7.7222222222222223</c:v>
                </c:pt>
                <c:pt idx="130">
                  <c:v>7.6111111111111107</c:v>
                </c:pt>
                <c:pt idx="131">
                  <c:v>7.4444444444444446</c:v>
                </c:pt>
                <c:pt idx="132">
                  <c:v>7.333333333333333</c:v>
                </c:pt>
                <c:pt idx="133">
                  <c:v>7.2222222222222223</c:v>
                </c:pt>
                <c:pt idx="134">
                  <c:v>7.2222222222222223</c:v>
                </c:pt>
                <c:pt idx="135">
                  <c:v>7.1111111111111107</c:v>
                </c:pt>
                <c:pt idx="136">
                  <c:v>7</c:v>
                </c:pt>
                <c:pt idx="137">
                  <c:v>6.8888888888888893</c:v>
                </c:pt>
                <c:pt idx="138">
                  <c:v>6.8888888888888893</c:v>
                </c:pt>
                <c:pt idx="139">
                  <c:v>6.7222222222222223</c:v>
                </c:pt>
                <c:pt idx="140">
                  <c:v>6.6111111111111107</c:v>
                </c:pt>
                <c:pt idx="141">
                  <c:v>6.666666666666667</c:v>
                </c:pt>
                <c:pt idx="142">
                  <c:v>6.833333333333333</c:v>
                </c:pt>
                <c:pt idx="143">
                  <c:v>6.7777777777777777</c:v>
                </c:pt>
                <c:pt idx="144">
                  <c:v>6.8888888888888893</c:v>
                </c:pt>
                <c:pt idx="145">
                  <c:v>7.0555555555555554</c:v>
                </c:pt>
                <c:pt idx="146">
                  <c:v>7.333333333333333</c:v>
                </c:pt>
                <c:pt idx="147">
                  <c:v>7.6111111111111107</c:v>
                </c:pt>
                <c:pt idx="148">
                  <c:v>7.6111111111111107</c:v>
                </c:pt>
                <c:pt idx="149">
                  <c:v>7.833333333333333</c:v>
                </c:pt>
                <c:pt idx="150">
                  <c:v>8.3333333333333339</c:v>
                </c:pt>
                <c:pt idx="151">
                  <c:v>8.8888888888888893</c:v>
                </c:pt>
                <c:pt idx="152">
                  <c:v>9.1111111111111107</c:v>
                </c:pt>
                <c:pt idx="153">
                  <c:v>9.3888888888888893</c:v>
                </c:pt>
                <c:pt idx="154">
                  <c:v>9.6111111111111107</c:v>
                </c:pt>
                <c:pt idx="155">
                  <c:v>9.4444444444444446</c:v>
                </c:pt>
                <c:pt idx="156">
                  <c:v>9.7222222222222214</c:v>
                </c:pt>
                <c:pt idx="157">
                  <c:v>10.055555555555555</c:v>
                </c:pt>
                <c:pt idx="158">
                  <c:v>9.8888888888888893</c:v>
                </c:pt>
                <c:pt idx="159">
                  <c:v>9.7777777777777786</c:v>
                </c:pt>
                <c:pt idx="160">
                  <c:v>10.222222222222221</c:v>
                </c:pt>
                <c:pt idx="161">
                  <c:v>10.277777777777779</c:v>
                </c:pt>
                <c:pt idx="162">
                  <c:v>10.333333333333334</c:v>
                </c:pt>
                <c:pt idx="163">
                  <c:v>10.777777777777779</c:v>
                </c:pt>
                <c:pt idx="164">
                  <c:v>11.111111111111111</c:v>
                </c:pt>
                <c:pt idx="165">
                  <c:v>11.444444444444445</c:v>
                </c:pt>
                <c:pt idx="166">
                  <c:v>11.555555555555555</c:v>
                </c:pt>
                <c:pt idx="167">
                  <c:v>11.555555555555555</c:v>
                </c:pt>
                <c:pt idx="168">
                  <c:v>11.555555555555555</c:v>
                </c:pt>
                <c:pt idx="169">
                  <c:v>11.333333333333334</c:v>
                </c:pt>
                <c:pt idx="170">
                  <c:v>11.055555555555555</c:v>
                </c:pt>
                <c:pt idx="171">
                  <c:v>10.833333333333334</c:v>
                </c:pt>
                <c:pt idx="172">
                  <c:v>10.555555555555555</c:v>
                </c:pt>
                <c:pt idx="173">
                  <c:v>10.222222222222221</c:v>
                </c:pt>
                <c:pt idx="174">
                  <c:v>9.9444444444444446</c:v>
                </c:pt>
                <c:pt idx="175">
                  <c:v>9.6111111111111107</c:v>
                </c:pt>
                <c:pt idx="176">
                  <c:v>9.2777777777777786</c:v>
                </c:pt>
                <c:pt idx="177">
                  <c:v>9</c:v>
                </c:pt>
                <c:pt idx="178">
                  <c:v>8.6666666666666661</c:v>
                </c:pt>
                <c:pt idx="179">
                  <c:v>8.4444444444444446</c:v>
                </c:pt>
                <c:pt idx="180">
                  <c:v>8.1666666666666661</c:v>
                </c:pt>
                <c:pt idx="181">
                  <c:v>7.8888888888888893</c:v>
                </c:pt>
                <c:pt idx="182">
                  <c:v>7.6111111111111107</c:v>
                </c:pt>
                <c:pt idx="183">
                  <c:v>7.333333333333333</c:v>
                </c:pt>
                <c:pt idx="184">
                  <c:v>7</c:v>
                </c:pt>
                <c:pt idx="185">
                  <c:v>6.8888888888888893</c:v>
                </c:pt>
                <c:pt idx="186">
                  <c:v>6.6111111111111107</c:v>
                </c:pt>
                <c:pt idx="187">
                  <c:v>6.4444444444444446</c:v>
                </c:pt>
                <c:pt idx="188">
                  <c:v>6.5</c:v>
                </c:pt>
                <c:pt idx="189">
                  <c:v>6.5</c:v>
                </c:pt>
                <c:pt idx="190">
                  <c:v>6.3888888888888893</c:v>
                </c:pt>
                <c:pt idx="191">
                  <c:v>6.2777777777777777</c:v>
                </c:pt>
                <c:pt idx="192">
                  <c:v>6.166666666666667</c:v>
                </c:pt>
                <c:pt idx="193">
                  <c:v>6.0555555555555554</c:v>
                </c:pt>
                <c:pt idx="194">
                  <c:v>6</c:v>
                </c:pt>
                <c:pt idx="195">
                  <c:v>5.9444444444444446</c:v>
                </c:pt>
                <c:pt idx="196">
                  <c:v>5.7777777777777777</c:v>
                </c:pt>
                <c:pt idx="197">
                  <c:v>5.7222222222222223</c:v>
                </c:pt>
                <c:pt idx="198">
                  <c:v>5.5</c:v>
                </c:pt>
                <c:pt idx="199">
                  <c:v>5.3888888888888893</c:v>
                </c:pt>
                <c:pt idx="200">
                  <c:v>5.166666666666667</c:v>
                </c:pt>
                <c:pt idx="201">
                  <c:v>5.0555555555555554</c:v>
                </c:pt>
                <c:pt idx="202">
                  <c:v>5</c:v>
                </c:pt>
                <c:pt idx="203">
                  <c:v>5.166666666666667</c:v>
                </c:pt>
                <c:pt idx="204">
                  <c:v>4.8888888888888893</c:v>
                </c:pt>
                <c:pt idx="205">
                  <c:v>4.8888888888888893</c:v>
                </c:pt>
                <c:pt idx="206">
                  <c:v>5</c:v>
                </c:pt>
                <c:pt idx="207">
                  <c:v>5</c:v>
                </c:pt>
                <c:pt idx="208">
                  <c:v>5.0555555555555554</c:v>
                </c:pt>
                <c:pt idx="209">
                  <c:v>5.2777777777777777</c:v>
                </c:pt>
                <c:pt idx="210">
                  <c:v>5.2777777777777777</c:v>
                </c:pt>
                <c:pt idx="211">
                  <c:v>5.2777777777777777</c:v>
                </c:pt>
                <c:pt idx="212">
                  <c:v>5.3888888888888893</c:v>
                </c:pt>
                <c:pt idx="213">
                  <c:v>5.5555555555555554</c:v>
                </c:pt>
                <c:pt idx="214">
                  <c:v>5.6111111111111107</c:v>
                </c:pt>
                <c:pt idx="215">
                  <c:v>5.666666666666667</c:v>
                </c:pt>
                <c:pt idx="216">
                  <c:v>5.6111111111111107</c:v>
                </c:pt>
                <c:pt idx="217">
                  <c:v>5.666666666666667</c:v>
                </c:pt>
                <c:pt idx="218">
                  <c:v>5.7777777777777777</c:v>
                </c:pt>
                <c:pt idx="219">
                  <c:v>6</c:v>
                </c:pt>
                <c:pt idx="220">
                  <c:v>5.9444444444444446</c:v>
                </c:pt>
                <c:pt idx="221">
                  <c:v>6.1111111111111107</c:v>
                </c:pt>
                <c:pt idx="222">
                  <c:v>6.6111111111111107</c:v>
                </c:pt>
                <c:pt idx="223">
                  <c:v>7.0555555555555554</c:v>
                </c:pt>
                <c:pt idx="224">
                  <c:v>7.5</c:v>
                </c:pt>
                <c:pt idx="225">
                  <c:v>7.6111111111111107</c:v>
                </c:pt>
                <c:pt idx="226">
                  <c:v>7.9444444444444446</c:v>
                </c:pt>
                <c:pt idx="227">
                  <c:v>8.2777777777777786</c:v>
                </c:pt>
                <c:pt idx="228">
                  <c:v>8.4444444444444446</c:v>
                </c:pt>
                <c:pt idx="229">
                  <c:v>8.7777777777777786</c:v>
                </c:pt>
                <c:pt idx="230">
                  <c:v>9.1666666666666661</c:v>
                </c:pt>
                <c:pt idx="231">
                  <c:v>9.1666666666666661</c:v>
                </c:pt>
                <c:pt idx="232">
                  <c:v>9.0555555555555554</c:v>
                </c:pt>
                <c:pt idx="233">
                  <c:v>9.1666666666666661</c:v>
                </c:pt>
                <c:pt idx="234">
                  <c:v>9.5</c:v>
                </c:pt>
                <c:pt idx="235">
                  <c:v>9.5555555555555554</c:v>
                </c:pt>
                <c:pt idx="236">
                  <c:v>9.5555555555555554</c:v>
                </c:pt>
                <c:pt idx="237">
                  <c:v>9.6111111111111107</c:v>
                </c:pt>
                <c:pt idx="238">
                  <c:v>9.5555555555555554</c:v>
                </c:pt>
                <c:pt idx="239">
                  <c:v>9.5</c:v>
                </c:pt>
                <c:pt idx="240">
                  <c:v>9.7777777777777786</c:v>
                </c:pt>
                <c:pt idx="241">
                  <c:v>10.055555555555555</c:v>
                </c:pt>
                <c:pt idx="242">
                  <c:v>10</c:v>
                </c:pt>
                <c:pt idx="243">
                  <c:v>10</c:v>
                </c:pt>
                <c:pt idx="244">
                  <c:v>9.9444444444444446</c:v>
                </c:pt>
                <c:pt idx="245">
                  <c:v>9.7777777777777786</c:v>
                </c:pt>
                <c:pt idx="246">
                  <c:v>9.7777777777777786</c:v>
                </c:pt>
                <c:pt idx="247">
                  <c:v>9.7777777777777786</c:v>
                </c:pt>
                <c:pt idx="248">
                  <c:v>9.9444444444444446</c:v>
                </c:pt>
                <c:pt idx="249">
                  <c:v>10.111111111111111</c:v>
                </c:pt>
                <c:pt idx="250">
                  <c:v>10.111111111111111</c:v>
                </c:pt>
                <c:pt idx="251">
                  <c:v>10</c:v>
                </c:pt>
                <c:pt idx="252">
                  <c:v>9.8888888888888893</c:v>
                </c:pt>
                <c:pt idx="253">
                  <c:v>9.7777777777777786</c:v>
                </c:pt>
                <c:pt idx="254">
                  <c:v>9.6666666666666661</c:v>
                </c:pt>
                <c:pt idx="255">
                  <c:v>9.5555555555555554</c:v>
                </c:pt>
                <c:pt idx="256">
                  <c:v>9.3888888888888893</c:v>
                </c:pt>
                <c:pt idx="257">
                  <c:v>9.2777777777777786</c:v>
                </c:pt>
                <c:pt idx="258">
                  <c:v>9.1666666666666661</c:v>
                </c:pt>
                <c:pt idx="259">
                  <c:v>9.1111111111111107</c:v>
                </c:pt>
                <c:pt idx="260">
                  <c:v>9.1111111111111107</c:v>
                </c:pt>
                <c:pt idx="261">
                  <c:v>9.1666666666666661</c:v>
                </c:pt>
                <c:pt idx="262">
                  <c:v>9.5</c:v>
                </c:pt>
                <c:pt idx="263">
                  <c:v>10</c:v>
                </c:pt>
                <c:pt idx="264">
                  <c:v>10.277777777777779</c:v>
                </c:pt>
                <c:pt idx="265">
                  <c:v>10.333333333333334</c:v>
                </c:pt>
                <c:pt idx="266">
                  <c:v>10.722222222222221</c:v>
                </c:pt>
                <c:pt idx="267">
                  <c:v>11.666666666666666</c:v>
                </c:pt>
                <c:pt idx="268">
                  <c:v>12.055555555555555</c:v>
                </c:pt>
                <c:pt idx="269">
                  <c:v>11.777777777777779</c:v>
                </c:pt>
                <c:pt idx="270">
                  <c:v>11.888888888888889</c:v>
                </c:pt>
                <c:pt idx="271">
                  <c:v>12.055555555555555</c:v>
                </c:pt>
                <c:pt idx="272">
                  <c:v>12.333333333333334</c:v>
                </c:pt>
                <c:pt idx="273">
                  <c:v>12.666666666666666</c:v>
                </c:pt>
                <c:pt idx="274">
                  <c:v>12.888888888888889</c:v>
                </c:pt>
                <c:pt idx="275">
                  <c:v>12.944444444444445</c:v>
                </c:pt>
                <c:pt idx="276">
                  <c:v>12.777777777777779</c:v>
                </c:pt>
                <c:pt idx="277">
                  <c:v>12.555555555555555</c:v>
                </c:pt>
                <c:pt idx="278">
                  <c:v>11.944444444444445</c:v>
                </c:pt>
                <c:pt idx="279">
                  <c:v>11.666666666666666</c:v>
                </c:pt>
                <c:pt idx="280">
                  <c:v>11.388888888888889</c:v>
                </c:pt>
                <c:pt idx="281">
                  <c:v>11.055555555555555</c:v>
                </c:pt>
                <c:pt idx="282">
                  <c:v>10.722222222222221</c:v>
                </c:pt>
                <c:pt idx="283">
                  <c:v>10.388888888888889</c:v>
                </c:pt>
                <c:pt idx="284">
                  <c:v>10.055555555555555</c:v>
                </c:pt>
                <c:pt idx="285">
                  <c:v>9.7777777777777786</c:v>
                </c:pt>
                <c:pt idx="286">
                  <c:v>9.4444444444444446</c:v>
                </c:pt>
                <c:pt idx="287">
                  <c:v>9.2222222222222214</c:v>
                </c:pt>
                <c:pt idx="289" formatCode="General">
                  <c:v>2.2665850588498531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254-E14A-BD0E-1BD00FC13D22}"/>
            </c:ext>
          </c:extLst>
        </c:ser>
        <c:ser>
          <c:idx val="58"/>
          <c:order val="58"/>
          <c:tx>
            <c:strRef>
              <c:f>'Day View'!$BJ$2</c:f>
              <c:strCache>
                <c:ptCount val="1"/>
                <c:pt idx="0">
                  <c:v>Thursday week 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View'!$BJ$3:$BJ$292</c:f>
              <c:numCache>
                <c:formatCode>0.0</c:formatCode>
                <c:ptCount val="290"/>
                <c:pt idx="0">
                  <c:v>9.2777777777777786</c:v>
                </c:pt>
                <c:pt idx="1">
                  <c:v>9.2777777777777786</c:v>
                </c:pt>
                <c:pt idx="2">
                  <c:v>8.8333333333333339</c:v>
                </c:pt>
                <c:pt idx="3">
                  <c:v>8.5555555555555554</c:v>
                </c:pt>
                <c:pt idx="4">
                  <c:v>8.3333333333333339</c:v>
                </c:pt>
                <c:pt idx="5">
                  <c:v>8.1666666666666661</c:v>
                </c:pt>
                <c:pt idx="6">
                  <c:v>8</c:v>
                </c:pt>
                <c:pt idx="7">
                  <c:v>7.833333333333333</c:v>
                </c:pt>
                <c:pt idx="8">
                  <c:v>7.666666666666667</c:v>
                </c:pt>
                <c:pt idx="9">
                  <c:v>7.5</c:v>
                </c:pt>
                <c:pt idx="10">
                  <c:v>7.333333333333333</c:v>
                </c:pt>
                <c:pt idx="11">
                  <c:v>7.166666666666667</c:v>
                </c:pt>
                <c:pt idx="12">
                  <c:v>7.0555555555555554</c:v>
                </c:pt>
                <c:pt idx="13">
                  <c:v>6.8888888888888893</c:v>
                </c:pt>
                <c:pt idx="14">
                  <c:v>6.7777777777777777</c:v>
                </c:pt>
                <c:pt idx="15">
                  <c:v>6.666666666666667</c:v>
                </c:pt>
                <c:pt idx="16">
                  <c:v>6.5</c:v>
                </c:pt>
                <c:pt idx="17">
                  <c:v>6.3888888888888893</c:v>
                </c:pt>
                <c:pt idx="18">
                  <c:v>6.333333333333333</c:v>
                </c:pt>
                <c:pt idx="19">
                  <c:v>6.2777777777777777</c:v>
                </c:pt>
                <c:pt idx="20">
                  <c:v>6.166666666666667</c:v>
                </c:pt>
                <c:pt idx="21">
                  <c:v>6.0555555555555554</c:v>
                </c:pt>
                <c:pt idx="22">
                  <c:v>5.9444444444444446</c:v>
                </c:pt>
                <c:pt idx="23">
                  <c:v>5.833333333333333</c:v>
                </c:pt>
                <c:pt idx="24">
                  <c:v>5.7222222222222223</c:v>
                </c:pt>
                <c:pt idx="25">
                  <c:v>5.6111111111111107</c:v>
                </c:pt>
                <c:pt idx="26">
                  <c:v>5.5</c:v>
                </c:pt>
                <c:pt idx="27">
                  <c:v>5.4444444444444446</c:v>
                </c:pt>
                <c:pt idx="28">
                  <c:v>5.3888888888888893</c:v>
                </c:pt>
                <c:pt idx="29">
                  <c:v>5.333333333333333</c:v>
                </c:pt>
                <c:pt idx="30">
                  <c:v>5.2222222222222223</c:v>
                </c:pt>
                <c:pt idx="31">
                  <c:v>5.0555555555555554</c:v>
                </c:pt>
                <c:pt idx="32">
                  <c:v>5</c:v>
                </c:pt>
                <c:pt idx="33">
                  <c:v>4.9444444444444446</c:v>
                </c:pt>
                <c:pt idx="34">
                  <c:v>4.8888888888888893</c:v>
                </c:pt>
                <c:pt idx="35">
                  <c:v>4.833333333333333</c:v>
                </c:pt>
                <c:pt idx="36">
                  <c:v>4.833333333333333</c:v>
                </c:pt>
                <c:pt idx="37">
                  <c:v>4.7777777777777777</c:v>
                </c:pt>
                <c:pt idx="38">
                  <c:v>4.7222222222222223</c:v>
                </c:pt>
                <c:pt idx="39">
                  <c:v>4.7222222222222223</c:v>
                </c:pt>
                <c:pt idx="40">
                  <c:v>4.7222222222222223</c:v>
                </c:pt>
                <c:pt idx="41">
                  <c:v>4.7222222222222223</c:v>
                </c:pt>
                <c:pt idx="42">
                  <c:v>4.666666666666667</c:v>
                </c:pt>
                <c:pt idx="43">
                  <c:v>4.666666666666667</c:v>
                </c:pt>
                <c:pt idx="44">
                  <c:v>4.6111111111111107</c:v>
                </c:pt>
                <c:pt idx="45">
                  <c:v>4.6111111111111107</c:v>
                </c:pt>
                <c:pt idx="46">
                  <c:v>4.6111111111111107</c:v>
                </c:pt>
                <c:pt idx="47">
                  <c:v>4.6111111111111107</c:v>
                </c:pt>
                <c:pt idx="48">
                  <c:v>4.6111111111111107</c:v>
                </c:pt>
                <c:pt idx="49">
                  <c:v>4.5</c:v>
                </c:pt>
                <c:pt idx="50">
                  <c:v>4.5</c:v>
                </c:pt>
                <c:pt idx="51">
                  <c:v>4.4444444444444446</c:v>
                </c:pt>
                <c:pt idx="52">
                  <c:v>4.3888888888888893</c:v>
                </c:pt>
                <c:pt idx="53">
                  <c:v>4.3888888888888893</c:v>
                </c:pt>
                <c:pt idx="54">
                  <c:v>4.3888888888888893</c:v>
                </c:pt>
                <c:pt idx="55">
                  <c:v>4.333333333333333</c:v>
                </c:pt>
                <c:pt idx="56">
                  <c:v>4.3888888888888893</c:v>
                </c:pt>
                <c:pt idx="57">
                  <c:v>4.3888888888888893</c:v>
                </c:pt>
                <c:pt idx="58">
                  <c:v>4.3888888888888893</c:v>
                </c:pt>
                <c:pt idx="59">
                  <c:v>4.3888888888888893</c:v>
                </c:pt>
                <c:pt idx="60">
                  <c:v>4.3888888888888893</c:v>
                </c:pt>
                <c:pt idx="61">
                  <c:v>4.3888888888888893</c:v>
                </c:pt>
                <c:pt idx="62">
                  <c:v>4.3888888888888893</c:v>
                </c:pt>
                <c:pt idx="63">
                  <c:v>4.333333333333333</c:v>
                </c:pt>
                <c:pt idx="64">
                  <c:v>4.333333333333333</c:v>
                </c:pt>
                <c:pt idx="65">
                  <c:v>4.333333333333333</c:v>
                </c:pt>
                <c:pt idx="66">
                  <c:v>4.2777777777777777</c:v>
                </c:pt>
                <c:pt idx="67">
                  <c:v>4.2777777777777777</c:v>
                </c:pt>
                <c:pt idx="68">
                  <c:v>4.2777777777777777</c:v>
                </c:pt>
                <c:pt idx="69">
                  <c:v>4.333333333333333</c:v>
                </c:pt>
                <c:pt idx="70">
                  <c:v>4.333333333333333</c:v>
                </c:pt>
                <c:pt idx="71">
                  <c:v>4.333333333333333</c:v>
                </c:pt>
                <c:pt idx="72">
                  <c:v>4.2777777777777777</c:v>
                </c:pt>
                <c:pt idx="73">
                  <c:v>4.2222222222222223</c:v>
                </c:pt>
                <c:pt idx="74">
                  <c:v>4.166666666666667</c:v>
                </c:pt>
                <c:pt idx="75">
                  <c:v>4.0555555555555554</c:v>
                </c:pt>
                <c:pt idx="76">
                  <c:v>4</c:v>
                </c:pt>
                <c:pt idx="77">
                  <c:v>4</c:v>
                </c:pt>
                <c:pt idx="78">
                  <c:v>4.0555555555555554</c:v>
                </c:pt>
                <c:pt idx="79">
                  <c:v>4.166666666666667</c:v>
                </c:pt>
                <c:pt idx="80">
                  <c:v>4.2222222222222223</c:v>
                </c:pt>
                <c:pt idx="81">
                  <c:v>4.2777777777777777</c:v>
                </c:pt>
                <c:pt idx="82">
                  <c:v>4.2777777777777777</c:v>
                </c:pt>
                <c:pt idx="83">
                  <c:v>4.2777777777777777</c:v>
                </c:pt>
                <c:pt idx="84">
                  <c:v>4.3888888888888893</c:v>
                </c:pt>
                <c:pt idx="85">
                  <c:v>4.5555555555555554</c:v>
                </c:pt>
                <c:pt idx="86">
                  <c:v>4.5555555555555554</c:v>
                </c:pt>
                <c:pt idx="87">
                  <c:v>4.666666666666667</c:v>
                </c:pt>
                <c:pt idx="88">
                  <c:v>4.833333333333333</c:v>
                </c:pt>
                <c:pt idx="89">
                  <c:v>5.0555555555555554</c:v>
                </c:pt>
                <c:pt idx="90">
                  <c:v>5.2222222222222223</c:v>
                </c:pt>
                <c:pt idx="91">
                  <c:v>5.333333333333333</c:v>
                </c:pt>
                <c:pt idx="92">
                  <c:v>5.3888888888888893</c:v>
                </c:pt>
                <c:pt idx="93">
                  <c:v>5.5</c:v>
                </c:pt>
                <c:pt idx="94">
                  <c:v>5.5</c:v>
                </c:pt>
                <c:pt idx="95">
                  <c:v>5.5</c:v>
                </c:pt>
                <c:pt idx="96">
                  <c:v>5.833333333333333</c:v>
                </c:pt>
                <c:pt idx="97">
                  <c:v>6.2222222222222223</c:v>
                </c:pt>
                <c:pt idx="98">
                  <c:v>6.3888888888888893</c:v>
                </c:pt>
                <c:pt idx="99">
                  <c:v>6.5555555555555554</c:v>
                </c:pt>
                <c:pt idx="100">
                  <c:v>7.166666666666667</c:v>
                </c:pt>
                <c:pt idx="101">
                  <c:v>7.333333333333333</c:v>
                </c:pt>
                <c:pt idx="102">
                  <c:v>7.9444444444444446</c:v>
                </c:pt>
                <c:pt idx="103">
                  <c:v>8.7777777777777786</c:v>
                </c:pt>
                <c:pt idx="104">
                  <c:v>9.2777777777777786</c:v>
                </c:pt>
                <c:pt idx="105">
                  <c:v>9.6666666666666661</c:v>
                </c:pt>
                <c:pt idx="106">
                  <c:v>9.9444444444444446</c:v>
                </c:pt>
                <c:pt idx="107">
                  <c:v>10.055555555555555</c:v>
                </c:pt>
                <c:pt idx="108">
                  <c:v>10.277777777777779</c:v>
                </c:pt>
                <c:pt idx="109">
                  <c:v>10.444444444444445</c:v>
                </c:pt>
                <c:pt idx="110">
                  <c:v>10.555555555555555</c:v>
                </c:pt>
                <c:pt idx="111">
                  <c:v>10.777777777777779</c:v>
                </c:pt>
                <c:pt idx="112">
                  <c:v>10.833333333333334</c:v>
                </c:pt>
                <c:pt idx="113">
                  <c:v>10.888888888888889</c:v>
                </c:pt>
                <c:pt idx="114">
                  <c:v>11</c:v>
                </c:pt>
                <c:pt idx="115">
                  <c:v>11.055555555555555</c:v>
                </c:pt>
                <c:pt idx="116">
                  <c:v>10.944444444444445</c:v>
                </c:pt>
                <c:pt idx="117">
                  <c:v>10.833333333333334</c:v>
                </c:pt>
                <c:pt idx="118">
                  <c:v>10.666666666666666</c:v>
                </c:pt>
                <c:pt idx="119">
                  <c:v>10.333333333333334</c:v>
                </c:pt>
                <c:pt idx="120">
                  <c:v>10.111111111111111</c:v>
                </c:pt>
                <c:pt idx="121">
                  <c:v>9.8333333333333339</c:v>
                </c:pt>
                <c:pt idx="122">
                  <c:v>9.7222222222222214</c:v>
                </c:pt>
                <c:pt idx="123">
                  <c:v>9.3888888888888893</c:v>
                </c:pt>
                <c:pt idx="124">
                  <c:v>9.1666666666666661</c:v>
                </c:pt>
                <c:pt idx="125">
                  <c:v>8.8888888888888893</c:v>
                </c:pt>
                <c:pt idx="126">
                  <c:v>8.6111111111111107</c:v>
                </c:pt>
                <c:pt idx="127">
                  <c:v>8.3888888888888893</c:v>
                </c:pt>
                <c:pt idx="128">
                  <c:v>8.1666666666666661</c:v>
                </c:pt>
                <c:pt idx="129">
                  <c:v>7.9444444444444446</c:v>
                </c:pt>
                <c:pt idx="130">
                  <c:v>7.7222222222222223</c:v>
                </c:pt>
                <c:pt idx="131">
                  <c:v>7.5555555555555554</c:v>
                </c:pt>
                <c:pt idx="132">
                  <c:v>7.3888888888888893</c:v>
                </c:pt>
                <c:pt idx="133">
                  <c:v>7.2222222222222223</c:v>
                </c:pt>
                <c:pt idx="134">
                  <c:v>7.0555555555555554</c:v>
                </c:pt>
                <c:pt idx="135">
                  <c:v>6.833333333333333</c:v>
                </c:pt>
                <c:pt idx="136">
                  <c:v>6.7222222222222223</c:v>
                </c:pt>
                <c:pt idx="137">
                  <c:v>6.6111111111111107</c:v>
                </c:pt>
                <c:pt idx="138">
                  <c:v>6.4444444444444446</c:v>
                </c:pt>
                <c:pt idx="139">
                  <c:v>6.333333333333333</c:v>
                </c:pt>
                <c:pt idx="140">
                  <c:v>6</c:v>
                </c:pt>
                <c:pt idx="141">
                  <c:v>5.833333333333333</c:v>
                </c:pt>
                <c:pt idx="142">
                  <c:v>5.7777777777777777</c:v>
                </c:pt>
                <c:pt idx="143">
                  <c:v>5.666666666666667</c:v>
                </c:pt>
                <c:pt idx="144">
                  <c:v>4.7222222222222223</c:v>
                </c:pt>
                <c:pt idx="145">
                  <c:v>4.7222222222222223</c:v>
                </c:pt>
                <c:pt idx="146">
                  <c:v>4.7222222222222223</c:v>
                </c:pt>
                <c:pt idx="147">
                  <c:v>5</c:v>
                </c:pt>
                <c:pt idx="148">
                  <c:v>5.333333333333333</c:v>
                </c:pt>
                <c:pt idx="149">
                  <c:v>5.5</c:v>
                </c:pt>
                <c:pt idx="150">
                  <c:v>5.9444444444444446</c:v>
                </c:pt>
                <c:pt idx="151">
                  <c:v>6.666666666666667</c:v>
                </c:pt>
                <c:pt idx="152">
                  <c:v>7.4444444444444446</c:v>
                </c:pt>
                <c:pt idx="153">
                  <c:v>8.0555555555555554</c:v>
                </c:pt>
                <c:pt idx="154">
                  <c:v>8.4444444444444446</c:v>
                </c:pt>
                <c:pt idx="155">
                  <c:v>8.5</c:v>
                </c:pt>
                <c:pt idx="156">
                  <c:v>8.5</c:v>
                </c:pt>
                <c:pt idx="157">
                  <c:v>8.9444444444444446</c:v>
                </c:pt>
                <c:pt idx="158">
                  <c:v>9.2222222222222214</c:v>
                </c:pt>
                <c:pt idx="159">
                  <c:v>9.5</c:v>
                </c:pt>
                <c:pt idx="160">
                  <c:v>9.8333333333333339</c:v>
                </c:pt>
                <c:pt idx="161">
                  <c:v>10.166666666666666</c:v>
                </c:pt>
                <c:pt idx="162">
                  <c:v>10.333333333333334</c:v>
                </c:pt>
                <c:pt idx="163">
                  <c:v>10.444444444444445</c:v>
                </c:pt>
                <c:pt idx="164">
                  <c:v>10.555555555555555</c:v>
                </c:pt>
                <c:pt idx="165">
                  <c:v>10.5</c:v>
                </c:pt>
                <c:pt idx="166">
                  <c:v>10.388888888888889</c:v>
                </c:pt>
                <c:pt idx="167">
                  <c:v>10.555555555555555</c:v>
                </c:pt>
                <c:pt idx="168">
                  <c:v>10.666666666666666</c:v>
                </c:pt>
                <c:pt idx="169">
                  <c:v>10.611111111111111</c:v>
                </c:pt>
                <c:pt idx="170">
                  <c:v>10.444444444444445</c:v>
                </c:pt>
                <c:pt idx="171">
                  <c:v>10.388888888888889</c:v>
                </c:pt>
                <c:pt idx="172">
                  <c:v>10.5</c:v>
                </c:pt>
                <c:pt idx="173">
                  <c:v>10.666666666666666</c:v>
                </c:pt>
                <c:pt idx="174">
                  <c:v>10.888888888888889</c:v>
                </c:pt>
                <c:pt idx="175">
                  <c:v>11.055555555555555</c:v>
                </c:pt>
                <c:pt idx="176">
                  <c:v>11.222222222222221</c:v>
                </c:pt>
                <c:pt idx="177">
                  <c:v>11.222222222222221</c:v>
                </c:pt>
                <c:pt idx="178">
                  <c:v>11.277777777777779</c:v>
                </c:pt>
                <c:pt idx="179">
                  <c:v>11.388888888888889</c:v>
                </c:pt>
                <c:pt idx="180">
                  <c:v>11.388888888888889</c:v>
                </c:pt>
                <c:pt idx="181">
                  <c:v>11.333333333333334</c:v>
                </c:pt>
                <c:pt idx="182">
                  <c:v>11.333333333333334</c:v>
                </c:pt>
                <c:pt idx="183">
                  <c:v>11.388888888888889</c:v>
                </c:pt>
                <c:pt idx="184">
                  <c:v>11.277777777777779</c:v>
                </c:pt>
                <c:pt idx="185">
                  <c:v>11.222222222222221</c:v>
                </c:pt>
                <c:pt idx="186">
                  <c:v>11.222222222222221</c:v>
                </c:pt>
                <c:pt idx="187">
                  <c:v>11</c:v>
                </c:pt>
                <c:pt idx="188">
                  <c:v>10.722222222222221</c:v>
                </c:pt>
                <c:pt idx="189">
                  <c:v>10.277777777777779</c:v>
                </c:pt>
                <c:pt idx="190">
                  <c:v>9.8888888888888893</c:v>
                </c:pt>
                <c:pt idx="191">
                  <c:v>9.4444444444444446</c:v>
                </c:pt>
                <c:pt idx="192">
                  <c:v>9.2777777777777786</c:v>
                </c:pt>
                <c:pt idx="193">
                  <c:v>9.1666666666666661</c:v>
                </c:pt>
                <c:pt idx="194">
                  <c:v>8.8333333333333339</c:v>
                </c:pt>
                <c:pt idx="195">
                  <c:v>8.5555555555555554</c:v>
                </c:pt>
                <c:pt idx="196">
                  <c:v>8.4444444444444446</c:v>
                </c:pt>
                <c:pt idx="197">
                  <c:v>8.2777777777777786</c:v>
                </c:pt>
                <c:pt idx="198">
                  <c:v>8.1666666666666661</c:v>
                </c:pt>
                <c:pt idx="199">
                  <c:v>7.9444444444444446</c:v>
                </c:pt>
                <c:pt idx="200">
                  <c:v>7.6111111111111107</c:v>
                </c:pt>
                <c:pt idx="201">
                  <c:v>7.2222222222222223</c:v>
                </c:pt>
                <c:pt idx="202">
                  <c:v>6.7777777777777777</c:v>
                </c:pt>
                <c:pt idx="203">
                  <c:v>6.333333333333333</c:v>
                </c:pt>
                <c:pt idx="204">
                  <c:v>6</c:v>
                </c:pt>
                <c:pt idx="205">
                  <c:v>5.7222222222222223</c:v>
                </c:pt>
                <c:pt idx="206">
                  <c:v>5.5</c:v>
                </c:pt>
                <c:pt idx="207">
                  <c:v>5.3888888888888893</c:v>
                </c:pt>
                <c:pt idx="208">
                  <c:v>5.2222222222222223</c:v>
                </c:pt>
                <c:pt idx="209">
                  <c:v>4.9444444444444446</c:v>
                </c:pt>
                <c:pt idx="210">
                  <c:v>4.7222222222222223</c:v>
                </c:pt>
                <c:pt idx="211">
                  <c:v>4.4444444444444446</c:v>
                </c:pt>
                <c:pt idx="212">
                  <c:v>4.2222222222222223</c:v>
                </c:pt>
                <c:pt idx="213">
                  <c:v>4.0555555555555554</c:v>
                </c:pt>
                <c:pt idx="214">
                  <c:v>3.8888888888888888</c:v>
                </c:pt>
                <c:pt idx="215">
                  <c:v>3.6666666666666665</c:v>
                </c:pt>
                <c:pt idx="216">
                  <c:v>3.6111111111111112</c:v>
                </c:pt>
                <c:pt idx="217">
                  <c:v>3.6111111111111112</c:v>
                </c:pt>
                <c:pt idx="218">
                  <c:v>3.5555555555555554</c:v>
                </c:pt>
                <c:pt idx="219">
                  <c:v>3.6111111111111112</c:v>
                </c:pt>
                <c:pt idx="220">
                  <c:v>4.1111111111111107</c:v>
                </c:pt>
                <c:pt idx="221">
                  <c:v>4.6111111111111107</c:v>
                </c:pt>
                <c:pt idx="222">
                  <c:v>5.7222222222222223</c:v>
                </c:pt>
                <c:pt idx="223">
                  <c:v>5.8888888888888893</c:v>
                </c:pt>
                <c:pt idx="224">
                  <c:v>6.9444444444444446</c:v>
                </c:pt>
                <c:pt idx="225">
                  <c:v>7.8888888888888893</c:v>
                </c:pt>
                <c:pt idx="226">
                  <c:v>8.7777777777777786</c:v>
                </c:pt>
                <c:pt idx="227">
                  <c:v>10.388888888888889</c:v>
                </c:pt>
                <c:pt idx="228">
                  <c:v>11.111111111111111</c:v>
                </c:pt>
                <c:pt idx="229">
                  <c:v>11.5</c:v>
                </c:pt>
                <c:pt idx="230">
                  <c:v>11.944444444444445</c:v>
                </c:pt>
                <c:pt idx="231">
                  <c:v>12.277777777777779</c:v>
                </c:pt>
                <c:pt idx="232">
                  <c:v>12.444444444444445</c:v>
                </c:pt>
                <c:pt idx="233">
                  <c:v>12.611111111111111</c:v>
                </c:pt>
                <c:pt idx="234">
                  <c:v>12.777777777777779</c:v>
                </c:pt>
                <c:pt idx="235">
                  <c:v>12.833333333333334</c:v>
                </c:pt>
                <c:pt idx="236">
                  <c:v>12.833333333333334</c:v>
                </c:pt>
                <c:pt idx="237">
                  <c:v>12.722222222222221</c:v>
                </c:pt>
                <c:pt idx="238">
                  <c:v>12.444444444444445</c:v>
                </c:pt>
                <c:pt idx="239">
                  <c:v>11.944444444444445</c:v>
                </c:pt>
                <c:pt idx="240">
                  <c:v>11.5</c:v>
                </c:pt>
                <c:pt idx="241">
                  <c:v>11</c:v>
                </c:pt>
                <c:pt idx="242">
                  <c:v>10.555555555555555</c:v>
                </c:pt>
                <c:pt idx="243">
                  <c:v>10.388888888888889</c:v>
                </c:pt>
                <c:pt idx="244">
                  <c:v>10</c:v>
                </c:pt>
                <c:pt idx="245">
                  <c:v>9.5555555555555554</c:v>
                </c:pt>
                <c:pt idx="246">
                  <c:v>9.3333333333333339</c:v>
                </c:pt>
                <c:pt idx="247">
                  <c:v>9.2222222222222214</c:v>
                </c:pt>
                <c:pt idx="248">
                  <c:v>9.0555555555555554</c:v>
                </c:pt>
                <c:pt idx="249">
                  <c:v>9.1111111111111107</c:v>
                </c:pt>
                <c:pt idx="250">
                  <c:v>8.8888888888888893</c:v>
                </c:pt>
                <c:pt idx="251">
                  <c:v>8.6666666666666661</c:v>
                </c:pt>
                <c:pt idx="252">
                  <c:v>8.7222222222222214</c:v>
                </c:pt>
                <c:pt idx="253">
                  <c:v>8.3333333333333339</c:v>
                </c:pt>
                <c:pt idx="254">
                  <c:v>8.3888888888888893</c:v>
                </c:pt>
                <c:pt idx="255">
                  <c:v>8.4444444444444446</c:v>
                </c:pt>
                <c:pt idx="256">
                  <c:v>8.3888888888888893</c:v>
                </c:pt>
                <c:pt idx="257">
                  <c:v>8.3888888888888893</c:v>
                </c:pt>
                <c:pt idx="258">
                  <c:v>8.4444444444444446</c:v>
                </c:pt>
                <c:pt idx="259">
                  <c:v>8.2222222222222214</c:v>
                </c:pt>
                <c:pt idx="260">
                  <c:v>7.8888888888888893</c:v>
                </c:pt>
                <c:pt idx="261">
                  <c:v>7.333333333333333</c:v>
                </c:pt>
                <c:pt idx="262">
                  <c:v>6.833333333333333</c:v>
                </c:pt>
                <c:pt idx="263">
                  <c:v>6.5555555555555554</c:v>
                </c:pt>
                <c:pt idx="264">
                  <c:v>6.1111111111111107</c:v>
                </c:pt>
                <c:pt idx="265">
                  <c:v>5.833333333333333</c:v>
                </c:pt>
                <c:pt idx="266">
                  <c:v>5.666666666666667</c:v>
                </c:pt>
                <c:pt idx="267">
                  <c:v>5.3888888888888893</c:v>
                </c:pt>
                <c:pt idx="268">
                  <c:v>5.166666666666667</c:v>
                </c:pt>
                <c:pt idx="269">
                  <c:v>5</c:v>
                </c:pt>
                <c:pt idx="270">
                  <c:v>5</c:v>
                </c:pt>
                <c:pt idx="271">
                  <c:v>4.9444444444444446</c:v>
                </c:pt>
                <c:pt idx="272">
                  <c:v>5.166666666666667</c:v>
                </c:pt>
                <c:pt idx="273">
                  <c:v>5.666666666666667</c:v>
                </c:pt>
                <c:pt idx="274">
                  <c:v>6.4444444444444446</c:v>
                </c:pt>
                <c:pt idx="275">
                  <c:v>7.1111111111111107</c:v>
                </c:pt>
                <c:pt idx="276">
                  <c:v>7.666666666666667</c:v>
                </c:pt>
                <c:pt idx="277">
                  <c:v>8.2222222222222214</c:v>
                </c:pt>
                <c:pt idx="278">
                  <c:v>8.5</c:v>
                </c:pt>
                <c:pt idx="279">
                  <c:v>9.1111111111111107</c:v>
                </c:pt>
                <c:pt idx="280">
                  <c:v>9.8888888888888893</c:v>
                </c:pt>
                <c:pt idx="281">
                  <c:v>10.444444444444445</c:v>
                </c:pt>
                <c:pt idx="282">
                  <c:v>10.722222222222221</c:v>
                </c:pt>
                <c:pt idx="283">
                  <c:v>10.833333333333334</c:v>
                </c:pt>
                <c:pt idx="284">
                  <c:v>10.944444444444445</c:v>
                </c:pt>
                <c:pt idx="285">
                  <c:v>10.833333333333334</c:v>
                </c:pt>
                <c:pt idx="286">
                  <c:v>10.611111111111111</c:v>
                </c:pt>
                <c:pt idx="287">
                  <c:v>10.277777777777779</c:v>
                </c:pt>
                <c:pt idx="289" formatCode="General">
                  <c:v>3.6993061935172569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254-E14A-BD0E-1BD00FC13D22}"/>
            </c:ext>
          </c:extLst>
        </c:ser>
        <c:ser>
          <c:idx val="59"/>
          <c:order val="59"/>
          <c:tx>
            <c:strRef>
              <c:f>'Day View'!$BK$2</c:f>
              <c:strCache>
                <c:ptCount val="1"/>
                <c:pt idx="0">
                  <c:v>Friday week 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View'!$BK$3:$BK$292</c:f>
              <c:numCache>
                <c:formatCode>0.0</c:formatCode>
                <c:ptCount val="290"/>
                <c:pt idx="0">
                  <c:v>9.8888888888888893</c:v>
                </c:pt>
                <c:pt idx="1">
                  <c:v>9.2777777777777786</c:v>
                </c:pt>
                <c:pt idx="2">
                  <c:v>9.1111111111111107</c:v>
                </c:pt>
                <c:pt idx="3">
                  <c:v>9</c:v>
                </c:pt>
                <c:pt idx="4">
                  <c:v>8.8888888888888893</c:v>
                </c:pt>
                <c:pt idx="5">
                  <c:v>8.7222222222222214</c:v>
                </c:pt>
                <c:pt idx="6">
                  <c:v>8.5</c:v>
                </c:pt>
                <c:pt idx="7">
                  <c:v>8.3333333333333339</c:v>
                </c:pt>
                <c:pt idx="8">
                  <c:v>8.2222222222222214</c:v>
                </c:pt>
                <c:pt idx="9">
                  <c:v>8.1666666666666661</c:v>
                </c:pt>
                <c:pt idx="10">
                  <c:v>8.0555555555555554</c:v>
                </c:pt>
                <c:pt idx="11">
                  <c:v>7.9444444444444446</c:v>
                </c:pt>
                <c:pt idx="12">
                  <c:v>7.9444444444444446</c:v>
                </c:pt>
                <c:pt idx="13">
                  <c:v>8</c:v>
                </c:pt>
                <c:pt idx="14">
                  <c:v>8.0555555555555554</c:v>
                </c:pt>
                <c:pt idx="15">
                  <c:v>8.1111111111111107</c:v>
                </c:pt>
                <c:pt idx="16">
                  <c:v>8.1666666666666661</c:v>
                </c:pt>
                <c:pt idx="17">
                  <c:v>8.1666666666666661</c:v>
                </c:pt>
                <c:pt idx="18">
                  <c:v>8.2222222222222214</c:v>
                </c:pt>
                <c:pt idx="19">
                  <c:v>8.2222222222222214</c:v>
                </c:pt>
                <c:pt idx="20">
                  <c:v>8.2777777777777786</c:v>
                </c:pt>
                <c:pt idx="21">
                  <c:v>8.2777777777777786</c:v>
                </c:pt>
                <c:pt idx="22">
                  <c:v>8.3333333333333339</c:v>
                </c:pt>
                <c:pt idx="23">
                  <c:v>8.4444444444444446</c:v>
                </c:pt>
                <c:pt idx="24">
                  <c:v>8.5</c:v>
                </c:pt>
                <c:pt idx="25">
                  <c:v>8.4444444444444446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8.4444444444444446</c:v>
                </c:pt>
                <c:pt idx="30">
                  <c:v>8.3888888888888893</c:v>
                </c:pt>
                <c:pt idx="31">
                  <c:v>8.3333333333333339</c:v>
                </c:pt>
                <c:pt idx="32">
                  <c:v>8.2777777777777786</c:v>
                </c:pt>
                <c:pt idx="33">
                  <c:v>8.2222222222222214</c:v>
                </c:pt>
                <c:pt idx="34">
                  <c:v>8.1666666666666661</c:v>
                </c:pt>
                <c:pt idx="35">
                  <c:v>8.1111111111111107</c:v>
                </c:pt>
                <c:pt idx="36">
                  <c:v>8.0555555555555554</c:v>
                </c:pt>
                <c:pt idx="37">
                  <c:v>8.0555555555555554</c:v>
                </c:pt>
                <c:pt idx="38">
                  <c:v>8</c:v>
                </c:pt>
                <c:pt idx="39">
                  <c:v>7.9444444444444446</c:v>
                </c:pt>
                <c:pt idx="40">
                  <c:v>7.9444444444444446</c:v>
                </c:pt>
                <c:pt idx="41">
                  <c:v>7.8888888888888893</c:v>
                </c:pt>
                <c:pt idx="42">
                  <c:v>7.8888888888888893</c:v>
                </c:pt>
                <c:pt idx="43">
                  <c:v>7.833333333333333</c:v>
                </c:pt>
                <c:pt idx="44">
                  <c:v>7.7777777777777777</c:v>
                </c:pt>
                <c:pt idx="45">
                  <c:v>7.7222222222222223</c:v>
                </c:pt>
                <c:pt idx="46">
                  <c:v>7.6111111111111107</c:v>
                </c:pt>
                <c:pt idx="47">
                  <c:v>7.5</c:v>
                </c:pt>
                <c:pt idx="48">
                  <c:v>7.4444444444444446</c:v>
                </c:pt>
                <c:pt idx="49">
                  <c:v>7.333333333333333</c:v>
                </c:pt>
                <c:pt idx="50">
                  <c:v>7.2777777777777777</c:v>
                </c:pt>
                <c:pt idx="51">
                  <c:v>7.2222222222222223</c:v>
                </c:pt>
                <c:pt idx="52">
                  <c:v>7.2222222222222223</c:v>
                </c:pt>
                <c:pt idx="53">
                  <c:v>7.166666666666667</c:v>
                </c:pt>
                <c:pt idx="54">
                  <c:v>7.0555555555555554</c:v>
                </c:pt>
                <c:pt idx="55">
                  <c:v>7</c:v>
                </c:pt>
                <c:pt idx="56">
                  <c:v>6.9444444444444446</c:v>
                </c:pt>
                <c:pt idx="57">
                  <c:v>6.833333333333333</c:v>
                </c:pt>
                <c:pt idx="58">
                  <c:v>6.7777777777777777</c:v>
                </c:pt>
                <c:pt idx="59">
                  <c:v>6.7777777777777777</c:v>
                </c:pt>
                <c:pt idx="60">
                  <c:v>6.7222222222222223</c:v>
                </c:pt>
                <c:pt idx="61">
                  <c:v>6.666666666666667</c:v>
                </c:pt>
                <c:pt idx="62">
                  <c:v>6.5555555555555554</c:v>
                </c:pt>
                <c:pt idx="63">
                  <c:v>6.3888888888888893</c:v>
                </c:pt>
                <c:pt idx="64">
                  <c:v>6.3888888888888893</c:v>
                </c:pt>
                <c:pt idx="65">
                  <c:v>6.2777777777777777</c:v>
                </c:pt>
                <c:pt idx="66">
                  <c:v>6.2222222222222223</c:v>
                </c:pt>
                <c:pt idx="67">
                  <c:v>6.166666666666667</c:v>
                </c:pt>
                <c:pt idx="68">
                  <c:v>6.0555555555555554</c:v>
                </c:pt>
                <c:pt idx="69">
                  <c:v>6</c:v>
                </c:pt>
                <c:pt idx="70">
                  <c:v>6</c:v>
                </c:pt>
                <c:pt idx="71">
                  <c:v>5.9444444444444446</c:v>
                </c:pt>
                <c:pt idx="72">
                  <c:v>5.8888888888888893</c:v>
                </c:pt>
                <c:pt idx="73">
                  <c:v>5.8888888888888893</c:v>
                </c:pt>
                <c:pt idx="74">
                  <c:v>5.833333333333333</c:v>
                </c:pt>
                <c:pt idx="75">
                  <c:v>5.7777777777777777</c:v>
                </c:pt>
                <c:pt idx="76">
                  <c:v>5.7222222222222223</c:v>
                </c:pt>
                <c:pt idx="77">
                  <c:v>5.6111111111111107</c:v>
                </c:pt>
                <c:pt idx="78">
                  <c:v>5.6111111111111107</c:v>
                </c:pt>
                <c:pt idx="79">
                  <c:v>5.5555555555555554</c:v>
                </c:pt>
                <c:pt idx="80">
                  <c:v>5.5555555555555554</c:v>
                </c:pt>
                <c:pt idx="81">
                  <c:v>5.5555555555555554</c:v>
                </c:pt>
                <c:pt idx="82">
                  <c:v>5.5555555555555554</c:v>
                </c:pt>
                <c:pt idx="83">
                  <c:v>5.4444444444444446</c:v>
                </c:pt>
                <c:pt idx="84">
                  <c:v>5.333333333333333</c:v>
                </c:pt>
                <c:pt idx="85">
                  <c:v>5.2222222222222223</c:v>
                </c:pt>
                <c:pt idx="86">
                  <c:v>5.2222222222222223</c:v>
                </c:pt>
                <c:pt idx="87">
                  <c:v>5.166666666666667</c:v>
                </c:pt>
                <c:pt idx="88">
                  <c:v>5.0555555555555554</c:v>
                </c:pt>
                <c:pt idx="89">
                  <c:v>5.0555555555555554</c:v>
                </c:pt>
                <c:pt idx="90">
                  <c:v>4.9444444444444446</c:v>
                </c:pt>
                <c:pt idx="91">
                  <c:v>4.9444444444444446</c:v>
                </c:pt>
                <c:pt idx="92">
                  <c:v>4.9444444444444446</c:v>
                </c:pt>
                <c:pt idx="93">
                  <c:v>5</c:v>
                </c:pt>
                <c:pt idx="94">
                  <c:v>5.0555555555555554</c:v>
                </c:pt>
                <c:pt idx="95">
                  <c:v>5.166666666666667</c:v>
                </c:pt>
                <c:pt idx="96">
                  <c:v>5.333333333333333</c:v>
                </c:pt>
                <c:pt idx="97">
                  <c:v>5.4444444444444446</c:v>
                </c:pt>
                <c:pt idx="98">
                  <c:v>5.5555555555555554</c:v>
                </c:pt>
                <c:pt idx="99">
                  <c:v>5.7777777777777777</c:v>
                </c:pt>
                <c:pt idx="100">
                  <c:v>5.9444444444444446</c:v>
                </c:pt>
                <c:pt idx="101">
                  <c:v>6.0555555555555554</c:v>
                </c:pt>
                <c:pt idx="102">
                  <c:v>6.2222222222222223</c:v>
                </c:pt>
                <c:pt idx="103">
                  <c:v>6.333333333333333</c:v>
                </c:pt>
                <c:pt idx="104">
                  <c:v>6.3888888888888893</c:v>
                </c:pt>
                <c:pt idx="105">
                  <c:v>6.5555555555555554</c:v>
                </c:pt>
                <c:pt idx="106">
                  <c:v>6.666666666666667</c:v>
                </c:pt>
                <c:pt idx="107">
                  <c:v>6.6111111111111107</c:v>
                </c:pt>
                <c:pt idx="108">
                  <c:v>8</c:v>
                </c:pt>
                <c:pt idx="109">
                  <c:v>8.1666666666666661</c:v>
                </c:pt>
                <c:pt idx="110">
                  <c:v>8.2222222222222214</c:v>
                </c:pt>
                <c:pt idx="111">
                  <c:v>8.2222222222222214</c:v>
                </c:pt>
                <c:pt idx="112">
                  <c:v>8.4444444444444446</c:v>
                </c:pt>
                <c:pt idx="113">
                  <c:v>8.8333333333333339</c:v>
                </c:pt>
                <c:pt idx="114">
                  <c:v>9.1111111111111107</c:v>
                </c:pt>
                <c:pt idx="115">
                  <c:v>9.4444444444444446</c:v>
                </c:pt>
                <c:pt idx="116">
                  <c:v>9.8888888888888893</c:v>
                </c:pt>
                <c:pt idx="117">
                  <c:v>10.555555555555555</c:v>
                </c:pt>
                <c:pt idx="118">
                  <c:v>11.166666666666666</c:v>
                </c:pt>
                <c:pt idx="119">
                  <c:v>12.166666666666666</c:v>
                </c:pt>
                <c:pt idx="120">
                  <c:v>12.944444444444445</c:v>
                </c:pt>
                <c:pt idx="121">
                  <c:v>12.722222222222221</c:v>
                </c:pt>
                <c:pt idx="122">
                  <c:v>12.888888888888889</c:v>
                </c:pt>
                <c:pt idx="123">
                  <c:v>13.222222222222221</c:v>
                </c:pt>
                <c:pt idx="124">
                  <c:v>13.777777777777779</c:v>
                </c:pt>
                <c:pt idx="125">
                  <c:v>14.277777777777779</c:v>
                </c:pt>
                <c:pt idx="126">
                  <c:v>14.222222222222221</c:v>
                </c:pt>
                <c:pt idx="127">
                  <c:v>13.722222222222221</c:v>
                </c:pt>
                <c:pt idx="128">
                  <c:v>13.055555555555555</c:v>
                </c:pt>
                <c:pt idx="129">
                  <c:v>12.555555555555555</c:v>
                </c:pt>
                <c:pt idx="130">
                  <c:v>11.888888888888889</c:v>
                </c:pt>
                <c:pt idx="131">
                  <c:v>11.333333333333334</c:v>
                </c:pt>
                <c:pt idx="132">
                  <c:v>10.833333333333334</c:v>
                </c:pt>
                <c:pt idx="133">
                  <c:v>10.333333333333334</c:v>
                </c:pt>
                <c:pt idx="134">
                  <c:v>9.6111111111111107</c:v>
                </c:pt>
                <c:pt idx="135">
                  <c:v>9.3888888888888893</c:v>
                </c:pt>
                <c:pt idx="136">
                  <c:v>9.5555555555555554</c:v>
                </c:pt>
                <c:pt idx="137">
                  <c:v>9.5</c:v>
                </c:pt>
                <c:pt idx="138">
                  <c:v>9.2777777777777786</c:v>
                </c:pt>
                <c:pt idx="139">
                  <c:v>8.9444444444444446</c:v>
                </c:pt>
                <c:pt idx="140">
                  <c:v>8.8333333333333339</c:v>
                </c:pt>
                <c:pt idx="141">
                  <c:v>8.7222222222222214</c:v>
                </c:pt>
                <c:pt idx="142">
                  <c:v>8.7222222222222214</c:v>
                </c:pt>
                <c:pt idx="143">
                  <c:v>8.6111111111111107</c:v>
                </c:pt>
                <c:pt idx="144">
                  <c:v>8.3333333333333339</c:v>
                </c:pt>
                <c:pt idx="145">
                  <c:v>8.1666666666666661</c:v>
                </c:pt>
                <c:pt idx="146">
                  <c:v>7.9444444444444446</c:v>
                </c:pt>
                <c:pt idx="147">
                  <c:v>7.7222222222222223</c:v>
                </c:pt>
                <c:pt idx="148">
                  <c:v>7.2777777777777777</c:v>
                </c:pt>
                <c:pt idx="149">
                  <c:v>6.9444444444444446</c:v>
                </c:pt>
                <c:pt idx="150">
                  <c:v>6.4444444444444446</c:v>
                </c:pt>
                <c:pt idx="151">
                  <c:v>6.2222222222222223</c:v>
                </c:pt>
                <c:pt idx="152">
                  <c:v>6.3888888888888893</c:v>
                </c:pt>
                <c:pt idx="153">
                  <c:v>6.4444444444444446</c:v>
                </c:pt>
                <c:pt idx="154">
                  <c:v>6.7222222222222223</c:v>
                </c:pt>
                <c:pt idx="155">
                  <c:v>6.8888888888888893</c:v>
                </c:pt>
                <c:pt idx="156">
                  <c:v>6.9444444444444446</c:v>
                </c:pt>
                <c:pt idx="157">
                  <c:v>6.7777777777777777</c:v>
                </c:pt>
                <c:pt idx="158">
                  <c:v>6.666666666666667</c:v>
                </c:pt>
                <c:pt idx="159">
                  <c:v>6.5</c:v>
                </c:pt>
                <c:pt idx="160">
                  <c:v>6.3888888888888893</c:v>
                </c:pt>
                <c:pt idx="161">
                  <c:v>6.2222222222222223</c:v>
                </c:pt>
                <c:pt idx="162">
                  <c:v>5.5</c:v>
                </c:pt>
                <c:pt idx="163">
                  <c:v>5.333333333333333</c:v>
                </c:pt>
                <c:pt idx="164">
                  <c:v>5.4444444444444446</c:v>
                </c:pt>
                <c:pt idx="165">
                  <c:v>5.666666666666667</c:v>
                </c:pt>
                <c:pt idx="166">
                  <c:v>5.8888888888888893</c:v>
                </c:pt>
                <c:pt idx="167">
                  <c:v>6.3888888888888893</c:v>
                </c:pt>
                <c:pt idx="168">
                  <c:v>6.833333333333333</c:v>
                </c:pt>
                <c:pt idx="169">
                  <c:v>7.2222222222222223</c:v>
                </c:pt>
                <c:pt idx="170">
                  <c:v>7.6111111111111107</c:v>
                </c:pt>
                <c:pt idx="171">
                  <c:v>8</c:v>
                </c:pt>
                <c:pt idx="172">
                  <c:v>8.3888888888888893</c:v>
                </c:pt>
                <c:pt idx="173">
                  <c:v>8.6111111111111107</c:v>
                </c:pt>
                <c:pt idx="174">
                  <c:v>8.7777777777777786</c:v>
                </c:pt>
                <c:pt idx="175">
                  <c:v>8.7777777777777786</c:v>
                </c:pt>
                <c:pt idx="176">
                  <c:v>8.7777777777777786</c:v>
                </c:pt>
                <c:pt idx="177">
                  <c:v>8.5555555555555554</c:v>
                </c:pt>
                <c:pt idx="178">
                  <c:v>8.3888888888888893</c:v>
                </c:pt>
                <c:pt idx="179">
                  <c:v>8.2777777777777786</c:v>
                </c:pt>
                <c:pt idx="180">
                  <c:v>8.2222222222222214</c:v>
                </c:pt>
                <c:pt idx="181">
                  <c:v>8.1666666666666661</c:v>
                </c:pt>
                <c:pt idx="182">
                  <c:v>8.2777777777777786</c:v>
                </c:pt>
                <c:pt idx="183">
                  <c:v>8.3888888888888893</c:v>
                </c:pt>
                <c:pt idx="184">
                  <c:v>8.3333333333333339</c:v>
                </c:pt>
                <c:pt idx="185">
                  <c:v>8.1111111111111107</c:v>
                </c:pt>
                <c:pt idx="186">
                  <c:v>8</c:v>
                </c:pt>
                <c:pt idx="187">
                  <c:v>8</c:v>
                </c:pt>
                <c:pt idx="188">
                  <c:v>7.8888888888888893</c:v>
                </c:pt>
                <c:pt idx="189">
                  <c:v>7.7777777777777777</c:v>
                </c:pt>
                <c:pt idx="190">
                  <c:v>7.666666666666667</c:v>
                </c:pt>
                <c:pt idx="191">
                  <c:v>7.2222222222222223</c:v>
                </c:pt>
                <c:pt idx="192">
                  <c:v>6.8888888888888893</c:v>
                </c:pt>
                <c:pt idx="193">
                  <c:v>6.6111111111111107</c:v>
                </c:pt>
                <c:pt idx="194">
                  <c:v>6.2777777777777777</c:v>
                </c:pt>
                <c:pt idx="195">
                  <c:v>6.2777777777777777</c:v>
                </c:pt>
                <c:pt idx="196">
                  <c:v>6.1111111111111107</c:v>
                </c:pt>
                <c:pt idx="197">
                  <c:v>5.833333333333333</c:v>
                </c:pt>
                <c:pt idx="198">
                  <c:v>5.7222222222222223</c:v>
                </c:pt>
                <c:pt idx="199">
                  <c:v>5.7222222222222223</c:v>
                </c:pt>
                <c:pt idx="200">
                  <c:v>5.833333333333333</c:v>
                </c:pt>
                <c:pt idx="201">
                  <c:v>5.666666666666667</c:v>
                </c:pt>
                <c:pt idx="202">
                  <c:v>5.4444444444444446</c:v>
                </c:pt>
                <c:pt idx="203">
                  <c:v>5.3888888888888893</c:v>
                </c:pt>
                <c:pt idx="204">
                  <c:v>5.3888888888888893</c:v>
                </c:pt>
                <c:pt idx="205">
                  <c:v>5.2777777777777777</c:v>
                </c:pt>
                <c:pt idx="206">
                  <c:v>5.2222222222222223</c:v>
                </c:pt>
                <c:pt idx="207">
                  <c:v>5.0555555555555554</c:v>
                </c:pt>
                <c:pt idx="208">
                  <c:v>4.833333333333333</c:v>
                </c:pt>
                <c:pt idx="209">
                  <c:v>4.6111111111111107</c:v>
                </c:pt>
                <c:pt idx="210">
                  <c:v>4.5</c:v>
                </c:pt>
                <c:pt idx="211">
                  <c:v>4.5</c:v>
                </c:pt>
                <c:pt idx="212">
                  <c:v>4.4444444444444446</c:v>
                </c:pt>
                <c:pt idx="213">
                  <c:v>4.4444444444444446</c:v>
                </c:pt>
                <c:pt idx="214">
                  <c:v>4.5</c:v>
                </c:pt>
                <c:pt idx="215">
                  <c:v>4.5</c:v>
                </c:pt>
                <c:pt idx="216">
                  <c:v>4.333333333333333</c:v>
                </c:pt>
                <c:pt idx="217">
                  <c:v>4.2222222222222223</c:v>
                </c:pt>
                <c:pt idx="218">
                  <c:v>4.2222222222222223</c:v>
                </c:pt>
                <c:pt idx="219">
                  <c:v>4.2222222222222223</c:v>
                </c:pt>
                <c:pt idx="220">
                  <c:v>4.3888888888888893</c:v>
                </c:pt>
                <c:pt idx="221">
                  <c:v>4.5</c:v>
                </c:pt>
                <c:pt idx="222">
                  <c:v>4.5</c:v>
                </c:pt>
                <c:pt idx="223">
                  <c:v>4.4444444444444446</c:v>
                </c:pt>
                <c:pt idx="224">
                  <c:v>4.3888888888888893</c:v>
                </c:pt>
                <c:pt idx="225">
                  <c:v>4.2777777777777777</c:v>
                </c:pt>
                <c:pt idx="226">
                  <c:v>4.2222222222222223</c:v>
                </c:pt>
                <c:pt idx="227">
                  <c:v>4.2777777777777777</c:v>
                </c:pt>
                <c:pt idx="228">
                  <c:v>4.2777777777777777</c:v>
                </c:pt>
                <c:pt idx="229">
                  <c:v>4.2777777777777777</c:v>
                </c:pt>
                <c:pt idx="230">
                  <c:v>4.2222222222222223</c:v>
                </c:pt>
                <c:pt idx="231">
                  <c:v>4.166666666666667</c:v>
                </c:pt>
                <c:pt idx="232">
                  <c:v>4.2222222222222223</c:v>
                </c:pt>
                <c:pt idx="233">
                  <c:v>4.166666666666667</c:v>
                </c:pt>
                <c:pt idx="234">
                  <c:v>4.2222222222222223</c:v>
                </c:pt>
                <c:pt idx="235">
                  <c:v>4.5555555555555554</c:v>
                </c:pt>
                <c:pt idx="236">
                  <c:v>4.5555555555555554</c:v>
                </c:pt>
                <c:pt idx="237">
                  <c:v>4.5555555555555554</c:v>
                </c:pt>
                <c:pt idx="238">
                  <c:v>4.7222222222222223</c:v>
                </c:pt>
                <c:pt idx="239">
                  <c:v>4.9444444444444446</c:v>
                </c:pt>
                <c:pt idx="240">
                  <c:v>5.2222222222222223</c:v>
                </c:pt>
                <c:pt idx="241">
                  <c:v>5.5555555555555554</c:v>
                </c:pt>
                <c:pt idx="242">
                  <c:v>5.833333333333333</c:v>
                </c:pt>
                <c:pt idx="243">
                  <c:v>6.166666666666667</c:v>
                </c:pt>
                <c:pt idx="244">
                  <c:v>6.4444444444444446</c:v>
                </c:pt>
                <c:pt idx="245">
                  <c:v>6.5555555555555554</c:v>
                </c:pt>
                <c:pt idx="246">
                  <c:v>6.666666666666667</c:v>
                </c:pt>
                <c:pt idx="247">
                  <c:v>6.8888888888888893</c:v>
                </c:pt>
                <c:pt idx="248">
                  <c:v>6.9444444444444446</c:v>
                </c:pt>
                <c:pt idx="249">
                  <c:v>7</c:v>
                </c:pt>
                <c:pt idx="250">
                  <c:v>7.166666666666667</c:v>
                </c:pt>
                <c:pt idx="251">
                  <c:v>7.333333333333333</c:v>
                </c:pt>
                <c:pt idx="252">
                  <c:v>7.5</c:v>
                </c:pt>
                <c:pt idx="253">
                  <c:v>7.6111111111111107</c:v>
                </c:pt>
                <c:pt idx="254">
                  <c:v>7.833333333333333</c:v>
                </c:pt>
                <c:pt idx="255">
                  <c:v>7.8888888888888893</c:v>
                </c:pt>
                <c:pt idx="256">
                  <c:v>7.9444444444444446</c:v>
                </c:pt>
                <c:pt idx="257">
                  <c:v>7.9444444444444446</c:v>
                </c:pt>
                <c:pt idx="258">
                  <c:v>7.7222222222222223</c:v>
                </c:pt>
                <c:pt idx="259">
                  <c:v>7.4444444444444446</c:v>
                </c:pt>
                <c:pt idx="260">
                  <c:v>7.0555555555555554</c:v>
                </c:pt>
                <c:pt idx="261">
                  <c:v>6.7777777777777777</c:v>
                </c:pt>
                <c:pt idx="262">
                  <c:v>6.8888888888888893</c:v>
                </c:pt>
                <c:pt idx="263">
                  <c:v>6.9444444444444446</c:v>
                </c:pt>
                <c:pt idx="264">
                  <c:v>7</c:v>
                </c:pt>
                <c:pt idx="265">
                  <c:v>7.1111111111111107</c:v>
                </c:pt>
                <c:pt idx="266">
                  <c:v>7.3888888888888893</c:v>
                </c:pt>
                <c:pt idx="267">
                  <c:v>7.666666666666667</c:v>
                </c:pt>
                <c:pt idx="268">
                  <c:v>7.7777777777777777</c:v>
                </c:pt>
                <c:pt idx="269">
                  <c:v>7.6111111111111107</c:v>
                </c:pt>
                <c:pt idx="270">
                  <c:v>8</c:v>
                </c:pt>
                <c:pt idx="271">
                  <c:v>8.9444444444444446</c:v>
                </c:pt>
                <c:pt idx="272">
                  <c:v>9.6666666666666661</c:v>
                </c:pt>
                <c:pt idx="273">
                  <c:v>10.222222222222221</c:v>
                </c:pt>
                <c:pt idx="274">
                  <c:v>10.777777777777779</c:v>
                </c:pt>
                <c:pt idx="275">
                  <c:v>11.333333333333334</c:v>
                </c:pt>
                <c:pt idx="276">
                  <c:v>11.833333333333334</c:v>
                </c:pt>
                <c:pt idx="277">
                  <c:v>12.055555555555555</c:v>
                </c:pt>
                <c:pt idx="278">
                  <c:v>12.333333333333334</c:v>
                </c:pt>
                <c:pt idx="279">
                  <c:v>12.5</c:v>
                </c:pt>
                <c:pt idx="280">
                  <c:v>12.666666666666666</c:v>
                </c:pt>
                <c:pt idx="281">
                  <c:v>12.722222222222221</c:v>
                </c:pt>
                <c:pt idx="282">
                  <c:v>12.833333333333334</c:v>
                </c:pt>
                <c:pt idx="283">
                  <c:v>13</c:v>
                </c:pt>
                <c:pt idx="284">
                  <c:v>13.055555555555555</c:v>
                </c:pt>
                <c:pt idx="285">
                  <c:v>13.277777777777779</c:v>
                </c:pt>
                <c:pt idx="286">
                  <c:v>13.444444444444445</c:v>
                </c:pt>
                <c:pt idx="287">
                  <c:v>13.666666666666666</c:v>
                </c:pt>
                <c:pt idx="289" formatCode="General">
                  <c:v>2.6047121263825206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254-E14A-BD0E-1BD00FC13D22}"/>
            </c:ext>
          </c:extLst>
        </c:ser>
        <c:ser>
          <c:idx val="60"/>
          <c:order val="60"/>
          <c:tx>
            <c:strRef>
              <c:f>'Day View'!$BL$2</c:f>
              <c:strCache>
                <c:ptCount val="1"/>
                <c:pt idx="0">
                  <c:v>Saturday week 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View'!$BL$3:$BL$292</c:f>
              <c:numCache>
                <c:formatCode>0.0</c:formatCode>
                <c:ptCount val="290"/>
                <c:pt idx="1">
                  <c:v>13.833333333333334</c:v>
                </c:pt>
                <c:pt idx="2">
                  <c:v>14.055555555555555</c:v>
                </c:pt>
                <c:pt idx="3">
                  <c:v>14.277777777777779</c:v>
                </c:pt>
                <c:pt idx="4">
                  <c:v>14.5</c:v>
                </c:pt>
                <c:pt idx="5">
                  <c:v>14.833333333333334</c:v>
                </c:pt>
                <c:pt idx="6">
                  <c:v>15.111111111111111</c:v>
                </c:pt>
                <c:pt idx="7">
                  <c:v>15.5</c:v>
                </c:pt>
                <c:pt idx="8">
                  <c:v>15.888888888888889</c:v>
                </c:pt>
                <c:pt idx="9">
                  <c:v>16.166666666666668</c:v>
                </c:pt>
                <c:pt idx="10">
                  <c:v>16.555555555555557</c:v>
                </c:pt>
                <c:pt idx="11">
                  <c:v>16.833333333333332</c:v>
                </c:pt>
                <c:pt idx="12">
                  <c:v>17</c:v>
                </c:pt>
                <c:pt idx="13">
                  <c:v>16.944444444444443</c:v>
                </c:pt>
                <c:pt idx="14">
                  <c:v>16.611111111111111</c:v>
                </c:pt>
                <c:pt idx="15">
                  <c:v>16.222222222222221</c:v>
                </c:pt>
                <c:pt idx="16">
                  <c:v>15.833333333333334</c:v>
                </c:pt>
                <c:pt idx="17">
                  <c:v>15.555555555555555</c:v>
                </c:pt>
                <c:pt idx="18">
                  <c:v>15.444444444444445</c:v>
                </c:pt>
                <c:pt idx="19">
                  <c:v>15.444444444444445</c:v>
                </c:pt>
                <c:pt idx="20">
                  <c:v>15.555555555555555</c:v>
                </c:pt>
                <c:pt idx="21">
                  <c:v>15.611111111111111</c:v>
                </c:pt>
                <c:pt idx="22">
                  <c:v>15.611111111111111</c:v>
                </c:pt>
                <c:pt idx="23">
                  <c:v>15.277777777777779</c:v>
                </c:pt>
                <c:pt idx="24">
                  <c:v>14.777777777777779</c:v>
                </c:pt>
                <c:pt idx="25">
                  <c:v>14.444444444444445</c:v>
                </c:pt>
                <c:pt idx="26">
                  <c:v>14</c:v>
                </c:pt>
                <c:pt idx="27">
                  <c:v>13.722222222222221</c:v>
                </c:pt>
                <c:pt idx="28">
                  <c:v>13.333333333333334</c:v>
                </c:pt>
                <c:pt idx="29">
                  <c:v>13.166666666666666</c:v>
                </c:pt>
                <c:pt idx="30">
                  <c:v>12.944444444444445</c:v>
                </c:pt>
                <c:pt idx="31">
                  <c:v>12.666666666666666</c:v>
                </c:pt>
                <c:pt idx="32">
                  <c:v>12.555555555555555</c:v>
                </c:pt>
                <c:pt idx="33">
                  <c:v>12.611111111111111</c:v>
                </c:pt>
                <c:pt idx="34">
                  <c:v>12.611111111111111</c:v>
                </c:pt>
                <c:pt idx="35">
                  <c:v>12.611111111111111</c:v>
                </c:pt>
                <c:pt idx="36">
                  <c:v>12.555555555555555</c:v>
                </c:pt>
                <c:pt idx="37">
                  <c:v>12.611111111111111</c:v>
                </c:pt>
                <c:pt idx="38">
                  <c:v>12.722222222222221</c:v>
                </c:pt>
                <c:pt idx="39">
                  <c:v>12.833333333333334</c:v>
                </c:pt>
                <c:pt idx="40">
                  <c:v>13.222222222222221</c:v>
                </c:pt>
                <c:pt idx="41">
                  <c:v>13.333333333333334</c:v>
                </c:pt>
                <c:pt idx="42">
                  <c:v>13.333333333333334</c:v>
                </c:pt>
                <c:pt idx="43">
                  <c:v>13.388888888888889</c:v>
                </c:pt>
                <c:pt idx="44">
                  <c:v>13.277777777777779</c:v>
                </c:pt>
                <c:pt idx="45">
                  <c:v>13</c:v>
                </c:pt>
                <c:pt idx="46">
                  <c:v>12.888888888888889</c:v>
                </c:pt>
                <c:pt idx="47">
                  <c:v>12.777777777777779</c:v>
                </c:pt>
                <c:pt idx="48">
                  <c:v>12.666666666666666</c:v>
                </c:pt>
                <c:pt idx="49">
                  <c:v>12.5</c:v>
                </c:pt>
                <c:pt idx="50">
                  <c:v>12.388888888888889</c:v>
                </c:pt>
                <c:pt idx="51">
                  <c:v>12.277777777777779</c:v>
                </c:pt>
                <c:pt idx="52">
                  <c:v>12.388888888888889</c:v>
                </c:pt>
                <c:pt idx="53">
                  <c:v>12.5</c:v>
                </c:pt>
                <c:pt idx="54">
                  <c:v>12.388888888888889</c:v>
                </c:pt>
                <c:pt idx="55">
                  <c:v>12.277777777777779</c:v>
                </c:pt>
                <c:pt idx="56">
                  <c:v>12.111111111111111</c:v>
                </c:pt>
                <c:pt idx="57">
                  <c:v>12</c:v>
                </c:pt>
                <c:pt idx="58">
                  <c:v>11.888888888888889</c:v>
                </c:pt>
                <c:pt idx="59">
                  <c:v>11.833333333333334</c:v>
                </c:pt>
                <c:pt idx="60">
                  <c:v>11.722222222222221</c:v>
                </c:pt>
                <c:pt idx="61">
                  <c:v>11.611111111111111</c:v>
                </c:pt>
                <c:pt idx="62">
                  <c:v>11.5</c:v>
                </c:pt>
                <c:pt idx="63">
                  <c:v>11.388888888888889</c:v>
                </c:pt>
                <c:pt idx="64">
                  <c:v>11.222222222222221</c:v>
                </c:pt>
                <c:pt idx="65">
                  <c:v>11.111111111111111</c:v>
                </c:pt>
                <c:pt idx="66">
                  <c:v>11.111111111111111</c:v>
                </c:pt>
                <c:pt idx="67">
                  <c:v>11.111111111111111</c:v>
                </c:pt>
                <c:pt idx="68">
                  <c:v>11</c:v>
                </c:pt>
                <c:pt idx="69">
                  <c:v>10.833333333333334</c:v>
                </c:pt>
                <c:pt idx="70">
                  <c:v>10.611111111111111</c:v>
                </c:pt>
                <c:pt idx="71">
                  <c:v>10.444444444444445</c:v>
                </c:pt>
                <c:pt idx="72">
                  <c:v>10.277777777777779</c:v>
                </c:pt>
                <c:pt idx="73">
                  <c:v>10.166666666666666</c:v>
                </c:pt>
                <c:pt idx="74">
                  <c:v>10</c:v>
                </c:pt>
                <c:pt idx="75">
                  <c:v>9.7222222222222214</c:v>
                </c:pt>
                <c:pt idx="76">
                  <c:v>9.6111111111111107</c:v>
                </c:pt>
                <c:pt idx="77">
                  <c:v>9.6666666666666661</c:v>
                </c:pt>
                <c:pt idx="78">
                  <c:v>9.5</c:v>
                </c:pt>
                <c:pt idx="79">
                  <c:v>9.4444444444444446</c:v>
                </c:pt>
                <c:pt idx="80">
                  <c:v>9.3333333333333339</c:v>
                </c:pt>
                <c:pt idx="81">
                  <c:v>9.0555555555555554</c:v>
                </c:pt>
                <c:pt idx="82">
                  <c:v>8.8333333333333339</c:v>
                </c:pt>
                <c:pt idx="83">
                  <c:v>8.6666666666666661</c:v>
                </c:pt>
                <c:pt idx="84">
                  <c:v>8.5555555555555554</c:v>
                </c:pt>
                <c:pt idx="85">
                  <c:v>8.3888888888888893</c:v>
                </c:pt>
                <c:pt idx="86">
                  <c:v>8.2777777777777786</c:v>
                </c:pt>
                <c:pt idx="87">
                  <c:v>8.1666666666666661</c:v>
                </c:pt>
                <c:pt idx="88">
                  <c:v>8.0555555555555554</c:v>
                </c:pt>
                <c:pt idx="89">
                  <c:v>8</c:v>
                </c:pt>
                <c:pt idx="129">
                  <c:v>7</c:v>
                </c:pt>
                <c:pt idx="130">
                  <c:v>6.833333333333333</c:v>
                </c:pt>
                <c:pt idx="131">
                  <c:v>6.5555555555555554</c:v>
                </c:pt>
                <c:pt idx="132">
                  <c:v>6.6111111111111107</c:v>
                </c:pt>
                <c:pt idx="133">
                  <c:v>6.7777777777777777</c:v>
                </c:pt>
                <c:pt idx="134">
                  <c:v>6.9444444444444446</c:v>
                </c:pt>
                <c:pt idx="135">
                  <c:v>6.666666666666667</c:v>
                </c:pt>
                <c:pt idx="136">
                  <c:v>6.166666666666667</c:v>
                </c:pt>
                <c:pt idx="137">
                  <c:v>5.7777777777777777</c:v>
                </c:pt>
                <c:pt idx="138">
                  <c:v>5.5555555555555554</c:v>
                </c:pt>
                <c:pt idx="139">
                  <c:v>5.833333333333333</c:v>
                </c:pt>
                <c:pt idx="140">
                  <c:v>6.6111111111111107</c:v>
                </c:pt>
                <c:pt idx="141">
                  <c:v>7.0555555555555554</c:v>
                </c:pt>
                <c:pt idx="142">
                  <c:v>7.333333333333333</c:v>
                </c:pt>
                <c:pt idx="143">
                  <c:v>7.3888888888888893</c:v>
                </c:pt>
                <c:pt idx="144">
                  <c:v>7.333333333333333</c:v>
                </c:pt>
                <c:pt idx="145">
                  <c:v>7.2777777777777777</c:v>
                </c:pt>
                <c:pt idx="146">
                  <c:v>7.2777777777777777</c:v>
                </c:pt>
                <c:pt idx="147">
                  <c:v>7.2777777777777777</c:v>
                </c:pt>
                <c:pt idx="148">
                  <c:v>7.2777777777777777</c:v>
                </c:pt>
                <c:pt idx="149">
                  <c:v>7.2222222222222223</c:v>
                </c:pt>
                <c:pt idx="150">
                  <c:v>7.333333333333333</c:v>
                </c:pt>
                <c:pt idx="151">
                  <c:v>8.0555555555555554</c:v>
                </c:pt>
                <c:pt idx="152">
                  <c:v>8.3333333333333339</c:v>
                </c:pt>
                <c:pt idx="153">
                  <c:v>8.1111111111111107</c:v>
                </c:pt>
                <c:pt idx="154">
                  <c:v>8</c:v>
                </c:pt>
                <c:pt idx="155">
                  <c:v>7.7777777777777777</c:v>
                </c:pt>
                <c:pt idx="156">
                  <c:v>7.5555555555555554</c:v>
                </c:pt>
                <c:pt idx="157">
                  <c:v>7.3888888888888893</c:v>
                </c:pt>
                <c:pt idx="158">
                  <c:v>7.166666666666667</c:v>
                </c:pt>
                <c:pt idx="159">
                  <c:v>6.7777777777777777</c:v>
                </c:pt>
                <c:pt idx="160">
                  <c:v>5.833333333333333</c:v>
                </c:pt>
                <c:pt idx="161">
                  <c:v>5.3888888888888893</c:v>
                </c:pt>
                <c:pt idx="162">
                  <c:v>5.0555555555555554</c:v>
                </c:pt>
                <c:pt idx="163">
                  <c:v>4.5</c:v>
                </c:pt>
                <c:pt idx="164">
                  <c:v>4.2777777777777777</c:v>
                </c:pt>
                <c:pt idx="165">
                  <c:v>4.5</c:v>
                </c:pt>
                <c:pt idx="166">
                  <c:v>4.7777777777777777</c:v>
                </c:pt>
                <c:pt idx="167">
                  <c:v>4.9444444444444446</c:v>
                </c:pt>
                <c:pt idx="168">
                  <c:v>5.2222222222222223</c:v>
                </c:pt>
                <c:pt idx="169">
                  <c:v>5.4444444444444446</c:v>
                </c:pt>
                <c:pt idx="170">
                  <c:v>5.5</c:v>
                </c:pt>
                <c:pt idx="171">
                  <c:v>5.666666666666667</c:v>
                </c:pt>
                <c:pt idx="172">
                  <c:v>5.9444444444444446</c:v>
                </c:pt>
                <c:pt idx="173">
                  <c:v>6.2222222222222223</c:v>
                </c:pt>
                <c:pt idx="174">
                  <c:v>6.5555555555555554</c:v>
                </c:pt>
                <c:pt idx="175">
                  <c:v>6.833333333333333</c:v>
                </c:pt>
                <c:pt idx="176">
                  <c:v>6.666666666666667</c:v>
                </c:pt>
                <c:pt idx="177">
                  <c:v>6.2222222222222223</c:v>
                </c:pt>
                <c:pt idx="178">
                  <c:v>5.7222222222222223</c:v>
                </c:pt>
                <c:pt idx="179">
                  <c:v>5.2222222222222223</c:v>
                </c:pt>
                <c:pt idx="180">
                  <c:v>4.7222222222222223</c:v>
                </c:pt>
                <c:pt idx="181">
                  <c:v>4.2222222222222223</c:v>
                </c:pt>
                <c:pt idx="182">
                  <c:v>4.0555555555555554</c:v>
                </c:pt>
                <c:pt idx="183">
                  <c:v>4</c:v>
                </c:pt>
                <c:pt idx="184">
                  <c:v>3.9444444444444446</c:v>
                </c:pt>
                <c:pt idx="185">
                  <c:v>3.7222222222222223</c:v>
                </c:pt>
                <c:pt idx="186">
                  <c:v>3.6111111111111112</c:v>
                </c:pt>
                <c:pt idx="187">
                  <c:v>4.1111111111111107</c:v>
                </c:pt>
                <c:pt idx="188">
                  <c:v>4.9444444444444446</c:v>
                </c:pt>
                <c:pt idx="189">
                  <c:v>5.2222222222222223</c:v>
                </c:pt>
                <c:pt idx="190">
                  <c:v>5.9444444444444446</c:v>
                </c:pt>
                <c:pt idx="191">
                  <c:v>6.666666666666667</c:v>
                </c:pt>
                <c:pt idx="192">
                  <c:v>7.5</c:v>
                </c:pt>
                <c:pt idx="193">
                  <c:v>8.1666666666666661</c:v>
                </c:pt>
                <c:pt idx="194">
                  <c:v>8.6111111111111107</c:v>
                </c:pt>
                <c:pt idx="195">
                  <c:v>8.4444444444444446</c:v>
                </c:pt>
                <c:pt idx="196">
                  <c:v>8.1111111111111107</c:v>
                </c:pt>
                <c:pt idx="197">
                  <c:v>8</c:v>
                </c:pt>
                <c:pt idx="201">
                  <c:v>8.2222222222222214</c:v>
                </c:pt>
                <c:pt idx="202">
                  <c:v>13.666666666666666</c:v>
                </c:pt>
                <c:pt idx="203">
                  <c:v>14.555555555555555</c:v>
                </c:pt>
                <c:pt idx="204">
                  <c:v>15.055555555555555</c:v>
                </c:pt>
                <c:pt idx="205">
                  <c:v>15.388888888888889</c:v>
                </c:pt>
                <c:pt idx="206">
                  <c:v>15.555555555555555</c:v>
                </c:pt>
                <c:pt idx="207">
                  <c:v>15.5</c:v>
                </c:pt>
                <c:pt idx="208">
                  <c:v>15.444444444444445</c:v>
                </c:pt>
                <c:pt idx="209">
                  <c:v>15.166666666666666</c:v>
                </c:pt>
                <c:pt idx="210">
                  <c:v>14.833333333333334</c:v>
                </c:pt>
                <c:pt idx="211">
                  <c:v>14.777777777777779</c:v>
                </c:pt>
                <c:pt idx="212">
                  <c:v>14.833333333333334</c:v>
                </c:pt>
                <c:pt idx="213">
                  <c:v>14.888888888888889</c:v>
                </c:pt>
                <c:pt idx="214">
                  <c:v>14.722222222222221</c:v>
                </c:pt>
                <c:pt idx="215">
                  <c:v>14.777777777777779</c:v>
                </c:pt>
                <c:pt idx="216">
                  <c:v>15.222222222222221</c:v>
                </c:pt>
                <c:pt idx="217">
                  <c:v>15.5</c:v>
                </c:pt>
                <c:pt idx="218">
                  <c:v>15.222222222222221</c:v>
                </c:pt>
                <c:pt idx="219">
                  <c:v>15.277777777777779</c:v>
                </c:pt>
                <c:pt idx="220">
                  <c:v>15.555555555555555</c:v>
                </c:pt>
                <c:pt idx="221">
                  <c:v>15.555555555555555</c:v>
                </c:pt>
                <c:pt idx="222">
                  <c:v>15.222222222222221</c:v>
                </c:pt>
                <c:pt idx="223">
                  <c:v>15</c:v>
                </c:pt>
                <c:pt idx="224">
                  <c:v>14.888888888888889</c:v>
                </c:pt>
                <c:pt idx="225">
                  <c:v>15</c:v>
                </c:pt>
                <c:pt idx="226">
                  <c:v>15.111111111111111</c:v>
                </c:pt>
                <c:pt idx="227">
                  <c:v>16.055555555555557</c:v>
                </c:pt>
                <c:pt idx="228">
                  <c:v>17.055555555555557</c:v>
                </c:pt>
                <c:pt idx="229">
                  <c:v>17.388888888888889</c:v>
                </c:pt>
                <c:pt idx="230">
                  <c:v>17.388888888888889</c:v>
                </c:pt>
                <c:pt idx="231">
                  <c:v>17.444444444444443</c:v>
                </c:pt>
                <c:pt idx="232">
                  <c:v>17.555555555555557</c:v>
                </c:pt>
                <c:pt idx="233">
                  <c:v>17.333333333333332</c:v>
                </c:pt>
                <c:pt idx="234">
                  <c:v>16.888888888888889</c:v>
                </c:pt>
                <c:pt idx="235">
                  <c:v>16.555555555555557</c:v>
                </c:pt>
                <c:pt idx="236">
                  <c:v>16.888888888888889</c:v>
                </c:pt>
                <c:pt idx="237">
                  <c:v>17.277777777777779</c:v>
                </c:pt>
                <c:pt idx="238">
                  <c:v>17.388888888888889</c:v>
                </c:pt>
                <c:pt idx="239">
                  <c:v>17.777777777777779</c:v>
                </c:pt>
                <c:pt idx="240">
                  <c:v>17.833333333333332</c:v>
                </c:pt>
                <c:pt idx="241">
                  <c:v>17.444444444444443</c:v>
                </c:pt>
                <c:pt idx="242">
                  <c:v>17.333333333333332</c:v>
                </c:pt>
                <c:pt idx="243">
                  <c:v>17.222222222222221</c:v>
                </c:pt>
                <c:pt idx="244">
                  <c:v>16.722222222222221</c:v>
                </c:pt>
                <c:pt idx="245">
                  <c:v>16.277777777777779</c:v>
                </c:pt>
                <c:pt idx="246">
                  <c:v>16.277777777777779</c:v>
                </c:pt>
                <c:pt idx="247">
                  <c:v>16.722222222222221</c:v>
                </c:pt>
                <c:pt idx="248">
                  <c:v>17.055555555555557</c:v>
                </c:pt>
                <c:pt idx="249">
                  <c:v>17</c:v>
                </c:pt>
                <c:pt idx="250">
                  <c:v>16.666666666666668</c:v>
                </c:pt>
                <c:pt idx="251">
                  <c:v>16.444444444444443</c:v>
                </c:pt>
                <c:pt idx="252">
                  <c:v>16.444444444444443</c:v>
                </c:pt>
                <c:pt idx="253">
                  <c:v>16.222222222222221</c:v>
                </c:pt>
                <c:pt idx="254">
                  <c:v>15.777777777777779</c:v>
                </c:pt>
                <c:pt idx="255">
                  <c:v>15.166666666666666</c:v>
                </c:pt>
                <c:pt idx="256">
                  <c:v>14.555555555555555</c:v>
                </c:pt>
                <c:pt idx="289" formatCode="General">
                  <c:v>4.3134902034421696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254-E14A-BD0E-1BD00FC13D22}"/>
            </c:ext>
          </c:extLst>
        </c:ser>
        <c:ser>
          <c:idx val="61"/>
          <c:order val="61"/>
          <c:tx>
            <c:strRef>
              <c:f>'Day View'!$BM$2</c:f>
              <c:strCache>
                <c:ptCount val="1"/>
                <c:pt idx="0">
                  <c:v>Sunday week 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'Day View'!$BN$3:$BN$291</c:f>
              <c:numCache>
                <c:formatCode>h:mm</c:formatCode>
                <c:ptCount val="289"/>
                <c:pt idx="0">
                  <c:v>0</c:v>
                </c:pt>
                <c:pt idx="1">
                  <c:v>2.7777777777777779E-3</c:v>
                </c:pt>
                <c:pt idx="2">
                  <c:v>6.2499999999999995E-3</c:v>
                </c:pt>
                <c:pt idx="3">
                  <c:v>9.7222222222222206E-3</c:v>
                </c:pt>
                <c:pt idx="4">
                  <c:v>1.31944444444445E-2</c:v>
                </c:pt>
                <c:pt idx="5">
                  <c:v>1.6666666666666701E-2</c:v>
                </c:pt>
                <c:pt idx="6">
                  <c:v>2.0138888888888901E-2</c:v>
                </c:pt>
                <c:pt idx="7">
                  <c:v>2.36111111111111E-2</c:v>
                </c:pt>
                <c:pt idx="8">
                  <c:v>2.70833333333334E-2</c:v>
                </c:pt>
                <c:pt idx="9">
                  <c:v>3.05555555555556E-2</c:v>
                </c:pt>
                <c:pt idx="10">
                  <c:v>3.4027777777777803E-2</c:v>
                </c:pt>
                <c:pt idx="11">
                  <c:v>3.7499999999999999E-2</c:v>
                </c:pt>
                <c:pt idx="12">
                  <c:v>4.0972222222222202E-2</c:v>
                </c:pt>
                <c:pt idx="13">
                  <c:v>4.4444444444444502E-2</c:v>
                </c:pt>
                <c:pt idx="14">
                  <c:v>4.7916666666666698E-2</c:v>
                </c:pt>
                <c:pt idx="15">
                  <c:v>5.1388888888888901E-2</c:v>
                </c:pt>
                <c:pt idx="16">
                  <c:v>5.4861111111111097E-2</c:v>
                </c:pt>
                <c:pt idx="17">
                  <c:v>5.83333333333333E-2</c:v>
                </c:pt>
                <c:pt idx="18">
                  <c:v>6.18055555555556E-2</c:v>
                </c:pt>
                <c:pt idx="19">
                  <c:v>6.5277777777777796E-2</c:v>
                </c:pt>
                <c:pt idx="20">
                  <c:v>6.8750000000000006E-2</c:v>
                </c:pt>
                <c:pt idx="21">
                  <c:v>7.2222222222222202E-2</c:v>
                </c:pt>
                <c:pt idx="22">
                  <c:v>7.5694444444444495E-2</c:v>
                </c:pt>
                <c:pt idx="23">
                  <c:v>7.9166666666666705E-2</c:v>
                </c:pt>
                <c:pt idx="24">
                  <c:v>8.2638888888888901E-2</c:v>
                </c:pt>
                <c:pt idx="25">
                  <c:v>8.6111111111111097E-2</c:v>
                </c:pt>
                <c:pt idx="26">
                  <c:v>8.9583333333333307E-2</c:v>
                </c:pt>
                <c:pt idx="27">
                  <c:v>9.30555555555556E-2</c:v>
                </c:pt>
                <c:pt idx="28">
                  <c:v>9.6527777777777796E-2</c:v>
                </c:pt>
                <c:pt idx="29">
                  <c:v>0.1</c:v>
                </c:pt>
                <c:pt idx="30">
                  <c:v>0.10347222222222199</c:v>
                </c:pt>
                <c:pt idx="31">
                  <c:v>0.10694444444444499</c:v>
                </c:pt>
                <c:pt idx="32">
                  <c:v>0.110416666666667</c:v>
                </c:pt>
                <c:pt idx="33">
                  <c:v>0.113888888888889</c:v>
                </c:pt>
                <c:pt idx="34">
                  <c:v>0.117361111111111</c:v>
                </c:pt>
                <c:pt idx="35">
                  <c:v>0.120833333333334</c:v>
                </c:pt>
                <c:pt idx="36">
                  <c:v>0.124305555555556</c:v>
                </c:pt>
                <c:pt idx="37">
                  <c:v>0.12777777777777799</c:v>
                </c:pt>
                <c:pt idx="38">
                  <c:v>0.13125000000000001</c:v>
                </c:pt>
                <c:pt idx="39">
                  <c:v>0.13472222222222199</c:v>
                </c:pt>
                <c:pt idx="40">
                  <c:v>0.13819444444444501</c:v>
                </c:pt>
                <c:pt idx="41">
                  <c:v>0.141666666666667</c:v>
                </c:pt>
                <c:pt idx="42">
                  <c:v>0.14513888888888901</c:v>
                </c:pt>
                <c:pt idx="43">
                  <c:v>0.148611111111111</c:v>
                </c:pt>
                <c:pt idx="44">
                  <c:v>0.15208333333333399</c:v>
                </c:pt>
                <c:pt idx="45">
                  <c:v>0.155555555555556</c:v>
                </c:pt>
                <c:pt idx="46">
                  <c:v>0.15902777777777799</c:v>
                </c:pt>
                <c:pt idx="47">
                  <c:v>0.16250000000000001</c:v>
                </c:pt>
                <c:pt idx="48">
                  <c:v>0.16597222222222199</c:v>
                </c:pt>
                <c:pt idx="49">
                  <c:v>0.16944444444444501</c:v>
                </c:pt>
                <c:pt idx="50">
                  <c:v>0.172916666666667</c:v>
                </c:pt>
                <c:pt idx="51">
                  <c:v>0.17638888888888901</c:v>
                </c:pt>
                <c:pt idx="52">
                  <c:v>0.179861111111111</c:v>
                </c:pt>
                <c:pt idx="53">
                  <c:v>0.18333333333333399</c:v>
                </c:pt>
                <c:pt idx="54">
                  <c:v>0.186805555555556</c:v>
                </c:pt>
                <c:pt idx="55">
                  <c:v>0.19027777777777799</c:v>
                </c:pt>
                <c:pt idx="56">
                  <c:v>0.19375000000000001</c:v>
                </c:pt>
                <c:pt idx="57">
                  <c:v>0.19722222222222199</c:v>
                </c:pt>
                <c:pt idx="58">
                  <c:v>0.20069444444444501</c:v>
                </c:pt>
                <c:pt idx="59">
                  <c:v>0.204166666666667</c:v>
                </c:pt>
                <c:pt idx="60">
                  <c:v>0.20763888888888901</c:v>
                </c:pt>
                <c:pt idx="61">
                  <c:v>0.211111111111111</c:v>
                </c:pt>
                <c:pt idx="62">
                  <c:v>0.21458333333333399</c:v>
                </c:pt>
                <c:pt idx="63">
                  <c:v>0.218055555555556</c:v>
                </c:pt>
                <c:pt idx="64">
                  <c:v>0.22152777777777799</c:v>
                </c:pt>
                <c:pt idx="65">
                  <c:v>0.22500000000000001</c:v>
                </c:pt>
                <c:pt idx="66">
                  <c:v>0.22847222222222199</c:v>
                </c:pt>
                <c:pt idx="67">
                  <c:v>0.23194444444444501</c:v>
                </c:pt>
                <c:pt idx="68">
                  <c:v>0.235416666666667</c:v>
                </c:pt>
                <c:pt idx="69">
                  <c:v>0.23888888888888901</c:v>
                </c:pt>
                <c:pt idx="70">
                  <c:v>0.242361111111111</c:v>
                </c:pt>
                <c:pt idx="71">
                  <c:v>0.24583333333333399</c:v>
                </c:pt>
                <c:pt idx="72">
                  <c:v>0.249305555555556</c:v>
                </c:pt>
                <c:pt idx="73">
                  <c:v>0.25277777777777799</c:v>
                </c:pt>
                <c:pt idx="74">
                  <c:v>0.25624999999999998</c:v>
                </c:pt>
                <c:pt idx="75">
                  <c:v>0.25972222222222202</c:v>
                </c:pt>
                <c:pt idx="76">
                  <c:v>0.26319444444444501</c:v>
                </c:pt>
                <c:pt idx="77">
                  <c:v>0.266666666666667</c:v>
                </c:pt>
                <c:pt idx="78">
                  <c:v>0.27013888888888898</c:v>
                </c:pt>
                <c:pt idx="79">
                  <c:v>0.27361111111111103</c:v>
                </c:pt>
                <c:pt idx="80">
                  <c:v>0.27708333333333401</c:v>
                </c:pt>
                <c:pt idx="81">
                  <c:v>0.280555555555556</c:v>
                </c:pt>
                <c:pt idx="82">
                  <c:v>0.28402777777777799</c:v>
                </c:pt>
                <c:pt idx="83">
                  <c:v>0.28749999999999998</c:v>
                </c:pt>
                <c:pt idx="84">
                  <c:v>0.29097222222222202</c:v>
                </c:pt>
                <c:pt idx="85">
                  <c:v>0.29444444444444501</c:v>
                </c:pt>
                <c:pt idx="86">
                  <c:v>0.297916666666667</c:v>
                </c:pt>
                <c:pt idx="87">
                  <c:v>0.30138888888888898</c:v>
                </c:pt>
                <c:pt idx="88">
                  <c:v>0.30486111111111103</c:v>
                </c:pt>
                <c:pt idx="89">
                  <c:v>0.30833333333333401</c:v>
                </c:pt>
                <c:pt idx="90">
                  <c:v>0.311805555555556</c:v>
                </c:pt>
                <c:pt idx="91">
                  <c:v>0.31527777777777799</c:v>
                </c:pt>
                <c:pt idx="92">
                  <c:v>0.31874999999999998</c:v>
                </c:pt>
                <c:pt idx="93">
                  <c:v>0.32222222222222202</c:v>
                </c:pt>
                <c:pt idx="94">
                  <c:v>0.32569444444444501</c:v>
                </c:pt>
                <c:pt idx="95">
                  <c:v>0.329166666666667</c:v>
                </c:pt>
                <c:pt idx="96">
                  <c:v>0.33263888888888898</c:v>
                </c:pt>
                <c:pt idx="97">
                  <c:v>0.33611111111111103</c:v>
                </c:pt>
                <c:pt idx="98">
                  <c:v>0.33958333333333302</c:v>
                </c:pt>
                <c:pt idx="99">
                  <c:v>0.343055555555556</c:v>
                </c:pt>
                <c:pt idx="100">
                  <c:v>0.34652777777777799</c:v>
                </c:pt>
                <c:pt idx="101">
                  <c:v>0.35</c:v>
                </c:pt>
                <c:pt idx="102">
                  <c:v>0.35347222222222202</c:v>
                </c:pt>
                <c:pt idx="103">
                  <c:v>0.35694444444444501</c:v>
                </c:pt>
                <c:pt idx="104">
                  <c:v>0.360416666666667</c:v>
                </c:pt>
                <c:pt idx="105">
                  <c:v>0.36388888888888898</c:v>
                </c:pt>
                <c:pt idx="106">
                  <c:v>0.36736111111111103</c:v>
                </c:pt>
                <c:pt idx="107">
                  <c:v>0.37083333333333302</c:v>
                </c:pt>
                <c:pt idx="108">
                  <c:v>0.374305555555556</c:v>
                </c:pt>
                <c:pt idx="109">
                  <c:v>0.37777777777777799</c:v>
                </c:pt>
                <c:pt idx="110">
                  <c:v>0.38124999999999998</c:v>
                </c:pt>
                <c:pt idx="111">
                  <c:v>0.38472222222222202</c:v>
                </c:pt>
                <c:pt idx="112">
                  <c:v>0.38819444444444501</c:v>
                </c:pt>
                <c:pt idx="113">
                  <c:v>0.391666666666667</c:v>
                </c:pt>
                <c:pt idx="114">
                  <c:v>0.39513888888888898</c:v>
                </c:pt>
                <c:pt idx="115">
                  <c:v>0.39861111111111103</c:v>
                </c:pt>
                <c:pt idx="116">
                  <c:v>0.40208333333333302</c:v>
                </c:pt>
                <c:pt idx="117">
                  <c:v>0.405555555555556</c:v>
                </c:pt>
                <c:pt idx="118">
                  <c:v>0.40902777777777799</c:v>
                </c:pt>
                <c:pt idx="119">
                  <c:v>0.41249999999999998</c:v>
                </c:pt>
                <c:pt idx="120">
                  <c:v>0.41597222222222202</c:v>
                </c:pt>
                <c:pt idx="121">
                  <c:v>0.41944444444444501</c:v>
                </c:pt>
                <c:pt idx="122">
                  <c:v>0.422916666666667</c:v>
                </c:pt>
                <c:pt idx="123">
                  <c:v>0.42638888888888898</c:v>
                </c:pt>
                <c:pt idx="124">
                  <c:v>0.42986111111111103</c:v>
                </c:pt>
                <c:pt idx="125">
                  <c:v>0.43333333333333302</c:v>
                </c:pt>
                <c:pt idx="126">
                  <c:v>0.436805555555556</c:v>
                </c:pt>
                <c:pt idx="127">
                  <c:v>0.44027777777777799</c:v>
                </c:pt>
                <c:pt idx="128">
                  <c:v>0.44374999999999998</c:v>
                </c:pt>
                <c:pt idx="129">
                  <c:v>0.44722222222222202</c:v>
                </c:pt>
                <c:pt idx="130">
                  <c:v>0.45069444444444501</c:v>
                </c:pt>
                <c:pt idx="131">
                  <c:v>0.454166666666667</c:v>
                </c:pt>
                <c:pt idx="132">
                  <c:v>0.45763888888888898</c:v>
                </c:pt>
                <c:pt idx="133">
                  <c:v>0.46111111111111103</c:v>
                </c:pt>
                <c:pt idx="134">
                  <c:v>0.46458333333333302</c:v>
                </c:pt>
                <c:pt idx="135">
                  <c:v>0.468055555555556</c:v>
                </c:pt>
                <c:pt idx="136">
                  <c:v>0.47152777777777799</c:v>
                </c:pt>
                <c:pt idx="137">
                  <c:v>0.47499999999999998</c:v>
                </c:pt>
                <c:pt idx="138">
                  <c:v>0.47847222222222202</c:v>
                </c:pt>
                <c:pt idx="139">
                  <c:v>0.48194444444444501</c:v>
                </c:pt>
                <c:pt idx="140">
                  <c:v>0.485416666666667</c:v>
                </c:pt>
                <c:pt idx="141">
                  <c:v>0.48888888888888898</c:v>
                </c:pt>
                <c:pt idx="142">
                  <c:v>0.49236111111111103</c:v>
                </c:pt>
                <c:pt idx="143">
                  <c:v>0.49583333333333302</c:v>
                </c:pt>
                <c:pt idx="144">
                  <c:v>0.499305555555556</c:v>
                </c:pt>
                <c:pt idx="145">
                  <c:v>0.50277777777777799</c:v>
                </c:pt>
                <c:pt idx="146">
                  <c:v>0.50624999999999998</c:v>
                </c:pt>
                <c:pt idx="147">
                  <c:v>0.50972222222222197</c:v>
                </c:pt>
                <c:pt idx="148">
                  <c:v>0.51319444444444495</c:v>
                </c:pt>
                <c:pt idx="149">
                  <c:v>0.51666666666666705</c:v>
                </c:pt>
                <c:pt idx="150">
                  <c:v>0.52013888888888904</c:v>
                </c:pt>
                <c:pt idx="151">
                  <c:v>0.52361111111111103</c:v>
                </c:pt>
                <c:pt idx="152">
                  <c:v>0.52708333333333302</c:v>
                </c:pt>
                <c:pt idx="153">
                  <c:v>0.530555555555556</c:v>
                </c:pt>
                <c:pt idx="154">
                  <c:v>0.53402777777777799</c:v>
                </c:pt>
                <c:pt idx="155">
                  <c:v>0.53749999999999998</c:v>
                </c:pt>
                <c:pt idx="156">
                  <c:v>0.54097222222222197</c:v>
                </c:pt>
                <c:pt idx="157">
                  <c:v>0.54444444444444495</c:v>
                </c:pt>
                <c:pt idx="158">
                  <c:v>0.54791666666666705</c:v>
                </c:pt>
                <c:pt idx="159">
                  <c:v>0.55138888888888904</c:v>
                </c:pt>
                <c:pt idx="160">
                  <c:v>0.55486111111111103</c:v>
                </c:pt>
                <c:pt idx="161">
                  <c:v>0.55833333333333302</c:v>
                </c:pt>
                <c:pt idx="162">
                  <c:v>0.561805555555556</c:v>
                </c:pt>
                <c:pt idx="163">
                  <c:v>0.56527777777777799</c:v>
                </c:pt>
                <c:pt idx="164">
                  <c:v>0.56874999999999998</c:v>
                </c:pt>
                <c:pt idx="165">
                  <c:v>0.57222222222222197</c:v>
                </c:pt>
                <c:pt idx="166">
                  <c:v>0.57569444444444495</c:v>
                </c:pt>
                <c:pt idx="167">
                  <c:v>0.57916666666666705</c:v>
                </c:pt>
                <c:pt idx="168">
                  <c:v>0.58263888888888904</c:v>
                </c:pt>
                <c:pt idx="169">
                  <c:v>0.58611111111111103</c:v>
                </c:pt>
                <c:pt idx="170">
                  <c:v>0.58958333333333302</c:v>
                </c:pt>
                <c:pt idx="171">
                  <c:v>0.593055555555556</c:v>
                </c:pt>
                <c:pt idx="172">
                  <c:v>0.59652777777777799</c:v>
                </c:pt>
                <c:pt idx="173">
                  <c:v>0.6</c:v>
                </c:pt>
                <c:pt idx="174">
                  <c:v>0.60347222222222197</c:v>
                </c:pt>
                <c:pt idx="175">
                  <c:v>0.60694444444444495</c:v>
                </c:pt>
                <c:pt idx="176">
                  <c:v>0.61041666666666705</c:v>
                </c:pt>
                <c:pt idx="177">
                  <c:v>0.61388888888888904</c:v>
                </c:pt>
                <c:pt idx="178">
                  <c:v>0.61736111111111103</c:v>
                </c:pt>
                <c:pt idx="179">
                  <c:v>0.62083333333333302</c:v>
                </c:pt>
                <c:pt idx="180">
                  <c:v>0.624305555555556</c:v>
                </c:pt>
                <c:pt idx="181">
                  <c:v>0.62777777777777799</c:v>
                </c:pt>
                <c:pt idx="182">
                  <c:v>0.63124999999999998</c:v>
                </c:pt>
                <c:pt idx="183">
                  <c:v>0.63472222222222197</c:v>
                </c:pt>
                <c:pt idx="184">
                  <c:v>0.63819444444444495</c:v>
                </c:pt>
                <c:pt idx="185">
                  <c:v>0.64166666666666705</c:v>
                </c:pt>
                <c:pt idx="186">
                  <c:v>0.64513888888888904</c:v>
                </c:pt>
                <c:pt idx="187">
                  <c:v>0.64861111111111103</c:v>
                </c:pt>
                <c:pt idx="188">
                  <c:v>0.65208333333333302</c:v>
                </c:pt>
                <c:pt idx="189">
                  <c:v>0.655555555555556</c:v>
                </c:pt>
                <c:pt idx="190">
                  <c:v>0.65902777777777799</c:v>
                </c:pt>
                <c:pt idx="191">
                  <c:v>0.66249999999999998</c:v>
                </c:pt>
                <c:pt idx="192">
                  <c:v>0.66597222222222197</c:v>
                </c:pt>
                <c:pt idx="193">
                  <c:v>0.66944444444444495</c:v>
                </c:pt>
                <c:pt idx="194">
                  <c:v>0.67291666666666705</c:v>
                </c:pt>
                <c:pt idx="195">
                  <c:v>0.67638888888888904</c:v>
                </c:pt>
                <c:pt idx="196">
                  <c:v>0.67986111111111103</c:v>
                </c:pt>
                <c:pt idx="197">
                  <c:v>0.68333333333333302</c:v>
                </c:pt>
                <c:pt idx="198">
                  <c:v>0.686805555555556</c:v>
                </c:pt>
                <c:pt idx="199">
                  <c:v>0.69027777777777799</c:v>
                </c:pt>
                <c:pt idx="200">
                  <c:v>0.69374999999999998</c:v>
                </c:pt>
                <c:pt idx="201">
                  <c:v>0.69722222222222197</c:v>
                </c:pt>
                <c:pt idx="202">
                  <c:v>0.70069444444444495</c:v>
                </c:pt>
                <c:pt idx="203">
                  <c:v>0.70416666666666705</c:v>
                </c:pt>
                <c:pt idx="204">
                  <c:v>0.70763888888888904</c:v>
                </c:pt>
                <c:pt idx="205">
                  <c:v>0.71111111111111103</c:v>
                </c:pt>
                <c:pt idx="206">
                  <c:v>0.71458333333333302</c:v>
                </c:pt>
                <c:pt idx="207">
                  <c:v>0.718055555555556</c:v>
                </c:pt>
                <c:pt idx="208">
                  <c:v>0.72152777777777799</c:v>
                </c:pt>
                <c:pt idx="209">
                  <c:v>0.72499999999999998</c:v>
                </c:pt>
                <c:pt idx="210">
                  <c:v>0.72847222222222197</c:v>
                </c:pt>
                <c:pt idx="211">
                  <c:v>0.73194444444444495</c:v>
                </c:pt>
                <c:pt idx="212">
                  <c:v>0.73541666666666705</c:v>
                </c:pt>
                <c:pt idx="213">
                  <c:v>0.73888888888888904</c:v>
                </c:pt>
                <c:pt idx="214">
                  <c:v>0.74236111111111103</c:v>
                </c:pt>
                <c:pt idx="215">
                  <c:v>0.74583333333333302</c:v>
                </c:pt>
                <c:pt idx="216">
                  <c:v>0.749305555555556</c:v>
                </c:pt>
                <c:pt idx="217">
                  <c:v>0.75277777777777799</c:v>
                </c:pt>
                <c:pt idx="218">
                  <c:v>0.75624999999999998</c:v>
                </c:pt>
                <c:pt idx="219">
                  <c:v>0.75972222222222197</c:v>
                </c:pt>
                <c:pt idx="220">
                  <c:v>0.76319444444444495</c:v>
                </c:pt>
                <c:pt idx="221">
                  <c:v>0.76666666666666705</c:v>
                </c:pt>
                <c:pt idx="222">
                  <c:v>0.77013888888888904</c:v>
                </c:pt>
                <c:pt idx="223">
                  <c:v>0.77361111111111103</c:v>
                </c:pt>
                <c:pt idx="224">
                  <c:v>0.77708333333333302</c:v>
                </c:pt>
                <c:pt idx="225">
                  <c:v>0.780555555555556</c:v>
                </c:pt>
                <c:pt idx="226">
                  <c:v>0.78402777777777799</c:v>
                </c:pt>
                <c:pt idx="227">
                  <c:v>0.78749999999999998</c:v>
                </c:pt>
                <c:pt idx="228">
                  <c:v>0.79097222222222197</c:v>
                </c:pt>
                <c:pt idx="229">
                  <c:v>0.79444444444444495</c:v>
                </c:pt>
                <c:pt idx="230">
                  <c:v>0.79791666666666705</c:v>
                </c:pt>
                <c:pt idx="231">
                  <c:v>0.80138888888888904</c:v>
                </c:pt>
                <c:pt idx="232">
                  <c:v>0.80486111111111103</c:v>
                </c:pt>
                <c:pt idx="233">
                  <c:v>0.80833333333333302</c:v>
                </c:pt>
                <c:pt idx="234">
                  <c:v>0.811805555555556</c:v>
                </c:pt>
                <c:pt idx="235">
                  <c:v>0.81527777777777799</c:v>
                </c:pt>
                <c:pt idx="236">
                  <c:v>0.81874999999999998</c:v>
                </c:pt>
                <c:pt idx="237">
                  <c:v>0.82222222222222197</c:v>
                </c:pt>
                <c:pt idx="238">
                  <c:v>0.82569444444444495</c:v>
                </c:pt>
                <c:pt idx="239">
                  <c:v>0.82916666666666705</c:v>
                </c:pt>
                <c:pt idx="240">
                  <c:v>0.83263888888888904</c:v>
                </c:pt>
                <c:pt idx="241">
                  <c:v>0.83611111111111103</c:v>
                </c:pt>
                <c:pt idx="242">
                  <c:v>0.83958333333333302</c:v>
                </c:pt>
                <c:pt idx="243">
                  <c:v>0.843055555555556</c:v>
                </c:pt>
                <c:pt idx="244">
                  <c:v>0.84652777777777799</c:v>
                </c:pt>
                <c:pt idx="245">
                  <c:v>0.85</c:v>
                </c:pt>
                <c:pt idx="246">
                  <c:v>0.85347222222222197</c:v>
                </c:pt>
                <c:pt idx="247">
                  <c:v>0.85694444444444495</c:v>
                </c:pt>
                <c:pt idx="248">
                  <c:v>0.86041666666666705</c:v>
                </c:pt>
                <c:pt idx="249">
                  <c:v>0.86388888888888904</c:v>
                </c:pt>
                <c:pt idx="250">
                  <c:v>0.86736111111111103</c:v>
                </c:pt>
                <c:pt idx="251">
                  <c:v>0.87083333333333302</c:v>
                </c:pt>
                <c:pt idx="252">
                  <c:v>0.874305555555556</c:v>
                </c:pt>
                <c:pt idx="253">
                  <c:v>0.87777777777777799</c:v>
                </c:pt>
                <c:pt idx="254">
                  <c:v>0.88124999999999998</c:v>
                </c:pt>
                <c:pt idx="255">
                  <c:v>0.88472222222222197</c:v>
                </c:pt>
                <c:pt idx="256">
                  <c:v>0.88819444444444495</c:v>
                </c:pt>
                <c:pt idx="257">
                  <c:v>0.89166666666666705</c:v>
                </c:pt>
                <c:pt idx="258">
                  <c:v>0.89513888888888904</c:v>
                </c:pt>
                <c:pt idx="259">
                  <c:v>0.89861111111111103</c:v>
                </c:pt>
                <c:pt idx="260">
                  <c:v>0.90208333333333302</c:v>
                </c:pt>
                <c:pt idx="261">
                  <c:v>0.905555555555556</c:v>
                </c:pt>
                <c:pt idx="262">
                  <c:v>0.90902777777777799</c:v>
                </c:pt>
                <c:pt idx="263">
                  <c:v>0.91249999999999998</c:v>
                </c:pt>
                <c:pt idx="264">
                  <c:v>0.91597222222222197</c:v>
                </c:pt>
                <c:pt idx="265">
                  <c:v>0.91944444444444495</c:v>
                </c:pt>
                <c:pt idx="266">
                  <c:v>0.92291666666666705</c:v>
                </c:pt>
                <c:pt idx="267">
                  <c:v>0.92638888888888904</c:v>
                </c:pt>
                <c:pt idx="268">
                  <c:v>0.92986111111111103</c:v>
                </c:pt>
                <c:pt idx="269">
                  <c:v>0.93333333333333302</c:v>
                </c:pt>
                <c:pt idx="270">
                  <c:v>0.936805555555556</c:v>
                </c:pt>
                <c:pt idx="271">
                  <c:v>0.94027777777777799</c:v>
                </c:pt>
                <c:pt idx="272">
                  <c:v>0.94374999999999998</c:v>
                </c:pt>
                <c:pt idx="273">
                  <c:v>0.94722222222222197</c:v>
                </c:pt>
                <c:pt idx="274">
                  <c:v>0.95069444444444495</c:v>
                </c:pt>
                <c:pt idx="275">
                  <c:v>0.95416666666666705</c:v>
                </c:pt>
                <c:pt idx="276">
                  <c:v>0.95763888888888904</c:v>
                </c:pt>
                <c:pt idx="277">
                  <c:v>0.96111111111111103</c:v>
                </c:pt>
                <c:pt idx="278">
                  <c:v>0.96458333333333302</c:v>
                </c:pt>
                <c:pt idx="279">
                  <c:v>0.968055555555556</c:v>
                </c:pt>
                <c:pt idx="280">
                  <c:v>0.97152777777777799</c:v>
                </c:pt>
                <c:pt idx="281">
                  <c:v>0.97499999999999998</c:v>
                </c:pt>
                <c:pt idx="282">
                  <c:v>0.97847222222222197</c:v>
                </c:pt>
                <c:pt idx="283">
                  <c:v>0.98194444444444495</c:v>
                </c:pt>
                <c:pt idx="284">
                  <c:v>0.98541666666666705</c:v>
                </c:pt>
                <c:pt idx="285">
                  <c:v>0.98888888888888904</c:v>
                </c:pt>
                <c:pt idx="286">
                  <c:v>0.99236111111111103</c:v>
                </c:pt>
                <c:pt idx="287">
                  <c:v>0.99583333333333302</c:v>
                </c:pt>
                <c:pt idx="288">
                  <c:v>0.999305555555556</c:v>
                </c:pt>
              </c:numCache>
            </c:numRef>
          </c:cat>
          <c:val>
            <c:numRef>
              <c:f>'Day View'!$BM$3:$BM$292</c:f>
              <c:numCache>
                <c:formatCode>General</c:formatCode>
                <c:ptCount val="290"/>
                <c:pt idx="289">
                  <c:v>3.8968730329285406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254-E14A-BD0E-1BD00FC13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877520"/>
        <c:axId val="1371380991"/>
      </c:lineChart>
      <c:catAx>
        <c:axId val="1090877520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380991"/>
        <c:crosses val="autoZero"/>
        <c:auto val="1"/>
        <c:lblAlgn val="ctr"/>
        <c:lblOffset val="100"/>
        <c:noMultiLvlLbl val="0"/>
      </c:catAx>
      <c:valAx>
        <c:axId val="137138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8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 View'!$H$1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'Day View'!$A:$A</c:f>
              <c:strCache>
                <c:ptCount val="292"/>
                <c:pt idx="1">
                  <c:v>Time Line</c:v>
                </c:pt>
                <c:pt idx="2">
                  <c:v>00:00</c:v>
                </c:pt>
                <c:pt idx="3">
                  <c:v>00:04</c:v>
                </c:pt>
                <c:pt idx="4">
                  <c:v>00:09</c:v>
                </c:pt>
                <c:pt idx="5">
                  <c:v>00:14</c:v>
                </c:pt>
                <c:pt idx="6">
                  <c:v>00:19</c:v>
                </c:pt>
                <c:pt idx="7">
                  <c:v>00:24</c:v>
                </c:pt>
                <c:pt idx="8">
                  <c:v>00:29</c:v>
                </c:pt>
                <c:pt idx="9">
                  <c:v>00:34</c:v>
                </c:pt>
                <c:pt idx="10">
                  <c:v>00:39</c:v>
                </c:pt>
                <c:pt idx="11">
                  <c:v>00:44</c:v>
                </c:pt>
                <c:pt idx="12">
                  <c:v>00:49</c:v>
                </c:pt>
                <c:pt idx="13">
                  <c:v>00:54</c:v>
                </c:pt>
                <c:pt idx="14">
                  <c:v>00:59</c:v>
                </c:pt>
                <c:pt idx="15">
                  <c:v>01:04</c:v>
                </c:pt>
                <c:pt idx="16">
                  <c:v>01:09</c:v>
                </c:pt>
                <c:pt idx="17">
                  <c:v>01:14</c:v>
                </c:pt>
                <c:pt idx="18">
                  <c:v>01:19</c:v>
                </c:pt>
                <c:pt idx="19">
                  <c:v>01:24</c:v>
                </c:pt>
                <c:pt idx="20">
                  <c:v>01:29</c:v>
                </c:pt>
                <c:pt idx="21">
                  <c:v>01:34</c:v>
                </c:pt>
                <c:pt idx="22">
                  <c:v>01:39</c:v>
                </c:pt>
                <c:pt idx="23">
                  <c:v>01:44</c:v>
                </c:pt>
                <c:pt idx="24">
                  <c:v>01:49</c:v>
                </c:pt>
                <c:pt idx="25">
                  <c:v>01:54</c:v>
                </c:pt>
                <c:pt idx="26">
                  <c:v>01:59</c:v>
                </c:pt>
                <c:pt idx="27">
                  <c:v>02:04</c:v>
                </c:pt>
                <c:pt idx="28">
                  <c:v>02:09</c:v>
                </c:pt>
                <c:pt idx="29">
                  <c:v>02:14</c:v>
                </c:pt>
                <c:pt idx="30">
                  <c:v>02:19</c:v>
                </c:pt>
                <c:pt idx="31">
                  <c:v>02:24</c:v>
                </c:pt>
                <c:pt idx="32">
                  <c:v>02:29</c:v>
                </c:pt>
                <c:pt idx="33">
                  <c:v>02:34</c:v>
                </c:pt>
                <c:pt idx="34">
                  <c:v>02:39</c:v>
                </c:pt>
                <c:pt idx="35">
                  <c:v>02:44</c:v>
                </c:pt>
                <c:pt idx="36">
                  <c:v>02:49</c:v>
                </c:pt>
                <c:pt idx="37">
                  <c:v>02:54</c:v>
                </c:pt>
                <c:pt idx="38">
                  <c:v>02:59</c:v>
                </c:pt>
                <c:pt idx="39">
                  <c:v>03:04</c:v>
                </c:pt>
                <c:pt idx="40">
                  <c:v>03:09</c:v>
                </c:pt>
                <c:pt idx="41">
                  <c:v>03:14</c:v>
                </c:pt>
                <c:pt idx="42">
                  <c:v>03:19</c:v>
                </c:pt>
                <c:pt idx="43">
                  <c:v>03:24</c:v>
                </c:pt>
                <c:pt idx="44">
                  <c:v>03:29</c:v>
                </c:pt>
                <c:pt idx="45">
                  <c:v>03:34</c:v>
                </c:pt>
                <c:pt idx="46">
                  <c:v>03:39</c:v>
                </c:pt>
                <c:pt idx="47">
                  <c:v>03:44</c:v>
                </c:pt>
                <c:pt idx="48">
                  <c:v>03:49</c:v>
                </c:pt>
                <c:pt idx="49">
                  <c:v>03:54</c:v>
                </c:pt>
                <c:pt idx="50">
                  <c:v>03:59</c:v>
                </c:pt>
                <c:pt idx="51">
                  <c:v>04:04</c:v>
                </c:pt>
                <c:pt idx="52">
                  <c:v>04:09</c:v>
                </c:pt>
                <c:pt idx="53">
                  <c:v>04:14</c:v>
                </c:pt>
                <c:pt idx="54">
                  <c:v>04:19</c:v>
                </c:pt>
                <c:pt idx="55">
                  <c:v>04:24</c:v>
                </c:pt>
                <c:pt idx="56">
                  <c:v>04:29</c:v>
                </c:pt>
                <c:pt idx="57">
                  <c:v>04:34</c:v>
                </c:pt>
                <c:pt idx="58">
                  <c:v>04:39</c:v>
                </c:pt>
                <c:pt idx="59">
                  <c:v>04:44</c:v>
                </c:pt>
                <c:pt idx="60">
                  <c:v>04:49</c:v>
                </c:pt>
                <c:pt idx="61">
                  <c:v>04:54</c:v>
                </c:pt>
                <c:pt idx="62">
                  <c:v>04:59</c:v>
                </c:pt>
                <c:pt idx="63">
                  <c:v>05:04</c:v>
                </c:pt>
                <c:pt idx="64">
                  <c:v>05:09</c:v>
                </c:pt>
                <c:pt idx="65">
                  <c:v>05:14</c:v>
                </c:pt>
                <c:pt idx="66">
                  <c:v>05:19</c:v>
                </c:pt>
                <c:pt idx="67">
                  <c:v>05:24</c:v>
                </c:pt>
                <c:pt idx="68">
                  <c:v>05:29</c:v>
                </c:pt>
                <c:pt idx="69">
                  <c:v>05:34</c:v>
                </c:pt>
                <c:pt idx="70">
                  <c:v>05:39</c:v>
                </c:pt>
                <c:pt idx="71">
                  <c:v>05:44</c:v>
                </c:pt>
                <c:pt idx="72">
                  <c:v>05:49</c:v>
                </c:pt>
                <c:pt idx="73">
                  <c:v>05:54</c:v>
                </c:pt>
                <c:pt idx="74">
                  <c:v>05:59</c:v>
                </c:pt>
                <c:pt idx="75">
                  <c:v>06:04</c:v>
                </c:pt>
                <c:pt idx="76">
                  <c:v>06:09</c:v>
                </c:pt>
                <c:pt idx="77">
                  <c:v>06:14</c:v>
                </c:pt>
                <c:pt idx="78">
                  <c:v>06:19</c:v>
                </c:pt>
                <c:pt idx="79">
                  <c:v>06:24</c:v>
                </c:pt>
                <c:pt idx="80">
                  <c:v>06:29</c:v>
                </c:pt>
                <c:pt idx="81">
                  <c:v>06:34</c:v>
                </c:pt>
                <c:pt idx="82">
                  <c:v>06:39</c:v>
                </c:pt>
                <c:pt idx="83">
                  <c:v>06:44</c:v>
                </c:pt>
                <c:pt idx="84">
                  <c:v>06:49</c:v>
                </c:pt>
                <c:pt idx="85">
                  <c:v>06:54</c:v>
                </c:pt>
                <c:pt idx="86">
                  <c:v>06:59</c:v>
                </c:pt>
                <c:pt idx="87">
                  <c:v>07:04</c:v>
                </c:pt>
                <c:pt idx="88">
                  <c:v>07:09</c:v>
                </c:pt>
                <c:pt idx="89">
                  <c:v>07:14</c:v>
                </c:pt>
                <c:pt idx="90">
                  <c:v>07:19</c:v>
                </c:pt>
                <c:pt idx="91">
                  <c:v>07:24</c:v>
                </c:pt>
                <c:pt idx="92">
                  <c:v>07:29</c:v>
                </c:pt>
                <c:pt idx="93">
                  <c:v>07:34</c:v>
                </c:pt>
                <c:pt idx="94">
                  <c:v>07:39</c:v>
                </c:pt>
                <c:pt idx="95">
                  <c:v>07:44</c:v>
                </c:pt>
                <c:pt idx="96">
                  <c:v>07:49</c:v>
                </c:pt>
                <c:pt idx="97">
                  <c:v>07:54</c:v>
                </c:pt>
                <c:pt idx="98">
                  <c:v>07:59</c:v>
                </c:pt>
                <c:pt idx="99">
                  <c:v>08:04</c:v>
                </c:pt>
                <c:pt idx="100">
                  <c:v>08:09</c:v>
                </c:pt>
                <c:pt idx="101">
                  <c:v>08:14</c:v>
                </c:pt>
                <c:pt idx="102">
                  <c:v>08:19</c:v>
                </c:pt>
                <c:pt idx="103">
                  <c:v>08:24</c:v>
                </c:pt>
                <c:pt idx="104">
                  <c:v>08:29</c:v>
                </c:pt>
                <c:pt idx="105">
                  <c:v>08:34</c:v>
                </c:pt>
                <c:pt idx="106">
                  <c:v>08:39</c:v>
                </c:pt>
                <c:pt idx="107">
                  <c:v>08:44</c:v>
                </c:pt>
                <c:pt idx="108">
                  <c:v>08:49</c:v>
                </c:pt>
                <c:pt idx="109">
                  <c:v>08:54</c:v>
                </c:pt>
                <c:pt idx="110">
                  <c:v>08:59</c:v>
                </c:pt>
                <c:pt idx="111">
                  <c:v>09:04</c:v>
                </c:pt>
                <c:pt idx="112">
                  <c:v>09:09</c:v>
                </c:pt>
                <c:pt idx="113">
                  <c:v>09:14</c:v>
                </c:pt>
                <c:pt idx="114">
                  <c:v>09:19</c:v>
                </c:pt>
                <c:pt idx="115">
                  <c:v>09:24</c:v>
                </c:pt>
                <c:pt idx="116">
                  <c:v>09:29</c:v>
                </c:pt>
                <c:pt idx="117">
                  <c:v>09:34</c:v>
                </c:pt>
                <c:pt idx="118">
                  <c:v>09:39</c:v>
                </c:pt>
                <c:pt idx="119">
                  <c:v>09:44</c:v>
                </c:pt>
                <c:pt idx="120">
                  <c:v>09:49</c:v>
                </c:pt>
                <c:pt idx="121">
                  <c:v>09:54</c:v>
                </c:pt>
                <c:pt idx="122">
                  <c:v>09:59</c:v>
                </c:pt>
                <c:pt idx="123">
                  <c:v>10:04</c:v>
                </c:pt>
                <c:pt idx="124">
                  <c:v>10:09</c:v>
                </c:pt>
                <c:pt idx="125">
                  <c:v>10:14</c:v>
                </c:pt>
                <c:pt idx="126">
                  <c:v>10:19</c:v>
                </c:pt>
                <c:pt idx="127">
                  <c:v>10:24</c:v>
                </c:pt>
                <c:pt idx="128">
                  <c:v>10:29</c:v>
                </c:pt>
                <c:pt idx="129">
                  <c:v>10:34</c:v>
                </c:pt>
                <c:pt idx="130">
                  <c:v>10:39</c:v>
                </c:pt>
                <c:pt idx="131">
                  <c:v>10:44</c:v>
                </c:pt>
                <c:pt idx="132">
                  <c:v>10:49</c:v>
                </c:pt>
                <c:pt idx="133">
                  <c:v>10:54</c:v>
                </c:pt>
                <c:pt idx="134">
                  <c:v>10:59</c:v>
                </c:pt>
                <c:pt idx="135">
                  <c:v>11:04</c:v>
                </c:pt>
                <c:pt idx="136">
                  <c:v>11:09</c:v>
                </c:pt>
                <c:pt idx="137">
                  <c:v>11:14</c:v>
                </c:pt>
                <c:pt idx="138">
                  <c:v>11:19</c:v>
                </c:pt>
                <c:pt idx="139">
                  <c:v>11:24</c:v>
                </c:pt>
                <c:pt idx="140">
                  <c:v>11:29</c:v>
                </c:pt>
                <c:pt idx="141">
                  <c:v>11:34</c:v>
                </c:pt>
                <c:pt idx="142">
                  <c:v>11:39</c:v>
                </c:pt>
                <c:pt idx="143">
                  <c:v>11:44</c:v>
                </c:pt>
                <c:pt idx="144">
                  <c:v>11:49</c:v>
                </c:pt>
                <c:pt idx="145">
                  <c:v>11:54</c:v>
                </c:pt>
                <c:pt idx="146">
                  <c:v>11:59</c:v>
                </c:pt>
                <c:pt idx="147">
                  <c:v>12:04</c:v>
                </c:pt>
                <c:pt idx="148">
                  <c:v>12:09</c:v>
                </c:pt>
                <c:pt idx="149">
                  <c:v>12:14</c:v>
                </c:pt>
                <c:pt idx="150">
                  <c:v>12:19</c:v>
                </c:pt>
                <c:pt idx="151">
                  <c:v>12:24</c:v>
                </c:pt>
                <c:pt idx="152">
                  <c:v>12:29</c:v>
                </c:pt>
                <c:pt idx="153">
                  <c:v>12:34</c:v>
                </c:pt>
                <c:pt idx="154">
                  <c:v>12:39</c:v>
                </c:pt>
                <c:pt idx="155">
                  <c:v>12:44</c:v>
                </c:pt>
                <c:pt idx="156">
                  <c:v>12:49</c:v>
                </c:pt>
                <c:pt idx="157">
                  <c:v>12:54</c:v>
                </c:pt>
                <c:pt idx="158">
                  <c:v>12:59</c:v>
                </c:pt>
                <c:pt idx="159">
                  <c:v>13:04</c:v>
                </c:pt>
                <c:pt idx="160">
                  <c:v>13:09</c:v>
                </c:pt>
                <c:pt idx="161">
                  <c:v>13:14</c:v>
                </c:pt>
                <c:pt idx="162">
                  <c:v>13:19</c:v>
                </c:pt>
                <c:pt idx="163">
                  <c:v>13:24</c:v>
                </c:pt>
                <c:pt idx="164">
                  <c:v>13:29</c:v>
                </c:pt>
                <c:pt idx="165">
                  <c:v>13:34</c:v>
                </c:pt>
                <c:pt idx="166">
                  <c:v>13:39</c:v>
                </c:pt>
                <c:pt idx="167">
                  <c:v>13:44</c:v>
                </c:pt>
                <c:pt idx="168">
                  <c:v>13:49</c:v>
                </c:pt>
                <c:pt idx="169">
                  <c:v>13:54</c:v>
                </c:pt>
                <c:pt idx="170">
                  <c:v>13:59</c:v>
                </c:pt>
                <c:pt idx="171">
                  <c:v>14:04</c:v>
                </c:pt>
                <c:pt idx="172">
                  <c:v>14:09</c:v>
                </c:pt>
                <c:pt idx="173">
                  <c:v>14:14</c:v>
                </c:pt>
                <c:pt idx="174">
                  <c:v>14:19</c:v>
                </c:pt>
                <c:pt idx="175">
                  <c:v>14:24</c:v>
                </c:pt>
                <c:pt idx="176">
                  <c:v>14:29</c:v>
                </c:pt>
                <c:pt idx="177">
                  <c:v>14:34</c:v>
                </c:pt>
                <c:pt idx="178">
                  <c:v>14:39</c:v>
                </c:pt>
                <c:pt idx="179">
                  <c:v>14:44</c:v>
                </c:pt>
                <c:pt idx="180">
                  <c:v>14:49</c:v>
                </c:pt>
                <c:pt idx="181">
                  <c:v>14:54</c:v>
                </c:pt>
                <c:pt idx="182">
                  <c:v>14:59</c:v>
                </c:pt>
                <c:pt idx="183">
                  <c:v>15:04</c:v>
                </c:pt>
                <c:pt idx="184">
                  <c:v>15:09</c:v>
                </c:pt>
                <c:pt idx="185">
                  <c:v>15:14</c:v>
                </c:pt>
                <c:pt idx="186">
                  <c:v>15:19</c:v>
                </c:pt>
                <c:pt idx="187">
                  <c:v>15:24</c:v>
                </c:pt>
                <c:pt idx="188">
                  <c:v>15:29</c:v>
                </c:pt>
                <c:pt idx="189">
                  <c:v>15:34</c:v>
                </c:pt>
                <c:pt idx="190">
                  <c:v>15:39</c:v>
                </c:pt>
                <c:pt idx="191">
                  <c:v>15:44</c:v>
                </c:pt>
                <c:pt idx="192">
                  <c:v>15:49</c:v>
                </c:pt>
                <c:pt idx="193">
                  <c:v>15:54</c:v>
                </c:pt>
                <c:pt idx="194">
                  <c:v>15:59</c:v>
                </c:pt>
                <c:pt idx="195">
                  <c:v>16:04</c:v>
                </c:pt>
                <c:pt idx="196">
                  <c:v>16:09</c:v>
                </c:pt>
                <c:pt idx="197">
                  <c:v>16:14</c:v>
                </c:pt>
                <c:pt idx="198">
                  <c:v>16:19</c:v>
                </c:pt>
                <c:pt idx="199">
                  <c:v>16:24</c:v>
                </c:pt>
                <c:pt idx="200">
                  <c:v>16:29</c:v>
                </c:pt>
                <c:pt idx="201">
                  <c:v>16:34</c:v>
                </c:pt>
                <c:pt idx="202">
                  <c:v>16:39</c:v>
                </c:pt>
                <c:pt idx="203">
                  <c:v>16:44</c:v>
                </c:pt>
                <c:pt idx="204">
                  <c:v>16:49</c:v>
                </c:pt>
                <c:pt idx="205">
                  <c:v>16:54</c:v>
                </c:pt>
                <c:pt idx="206">
                  <c:v>16:59</c:v>
                </c:pt>
                <c:pt idx="207">
                  <c:v>17:04</c:v>
                </c:pt>
                <c:pt idx="208">
                  <c:v>17:09</c:v>
                </c:pt>
                <c:pt idx="209">
                  <c:v>17:14</c:v>
                </c:pt>
                <c:pt idx="210">
                  <c:v>17:19</c:v>
                </c:pt>
                <c:pt idx="211">
                  <c:v>17:24</c:v>
                </c:pt>
                <c:pt idx="212">
                  <c:v>17:29</c:v>
                </c:pt>
                <c:pt idx="213">
                  <c:v>17:34</c:v>
                </c:pt>
                <c:pt idx="214">
                  <c:v>17:39</c:v>
                </c:pt>
                <c:pt idx="215">
                  <c:v>17:44</c:v>
                </c:pt>
                <c:pt idx="216">
                  <c:v>17:49</c:v>
                </c:pt>
                <c:pt idx="217">
                  <c:v>17:54</c:v>
                </c:pt>
                <c:pt idx="218">
                  <c:v>17:59</c:v>
                </c:pt>
                <c:pt idx="219">
                  <c:v>18:04</c:v>
                </c:pt>
                <c:pt idx="220">
                  <c:v>18:09</c:v>
                </c:pt>
                <c:pt idx="221">
                  <c:v>18:14</c:v>
                </c:pt>
                <c:pt idx="222">
                  <c:v>18:19</c:v>
                </c:pt>
                <c:pt idx="223">
                  <c:v>18:24</c:v>
                </c:pt>
                <c:pt idx="224">
                  <c:v>18:29</c:v>
                </c:pt>
                <c:pt idx="225">
                  <c:v>18:34</c:v>
                </c:pt>
                <c:pt idx="226">
                  <c:v>18:39</c:v>
                </c:pt>
                <c:pt idx="227">
                  <c:v>18:44</c:v>
                </c:pt>
                <c:pt idx="228">
                  <c:v>18:49</c:v>
                </c:pt>
                <c:pt idx="229">
                  <c:v>18:54</c:v>
                </c:pt>
                <c:pt idx="230">
                  <c:v>18:59</c:v>
                </c:pt>
                <c:pt idx="231">
                  <c:v>19:04</c:v>
                </c:pt>
                <c:pt idx="232">
                  <c:v>19:09</c:v>
                </c:pt>
                <c:pt idx="233">
                  <c:v>19:14</c:v>
                </c:pt>
                <c:pt idx="234">
                  <c:v>19:19</c:v>
                </c:pt>
                <c:pt idx="235">
                  <c:v>19:24</c:v>
                </c:pt>
                <c:pt idx="236">
                  <c:v>19:29</c:v>
                </c:pt>
                <c:pt idx="237">
                  <c:v>19:34</c:v>
                </c:pt>
                <c:pt idx="238">
                  <c:v>19:39</c:v>
                </c:pt>
                <c:pt idx="239">
                  <c:v>19:44</c:v>
                </c:pt>
                <c:pt idx="240">
                  <c:v>19:49</c:v>
                </c:pt>
                <c:pt idx="241">
                  <c:v>19:54</c:v>
                </c:pt>
                <c:pt idx="242">
                  <c:v>19:59</c:v>
                </c:pt>
                <c:pt idx="243">
                  <c:v>20:04</c:v>
                </c:pt>
                <c:pt idx="244">
                  <c:v>20:09</c:v>
                </c:pt>
                <c:pt idx="245">
                  <c:v>20:14</c:v>
                </c:pt>
                <c:pt idx="246">
                  <c:v>20:19</c:v>
                </c:pt>
                <c:pt idx="247">
                  <c:v>20:24</c:v>
                </c:pt>
                <c:pt idx="248">
                  <c:v>20:29</c:v>
                </c:pt>
                <c:pt idx="249">
                  <c:v>20:34</c:v>
                </c:pt>
                <c:pt idx="250">
                  <c:v>20:39</c:v>
                </c:pt>
                <c:pt idx="251">
                  <c:v>20:44</c:v>
                </c:pt>
                <c:pt idx="252">
                  <c:v>20:49</c:v>
                </c:pt>
                <c:pt idx="253">
                  <c:v>20:54</c:v>
                </c:pt>
                <c:pt idx="254">
                  <c:v>20:59</c:v>
                </c:pt>
                <c:pt idx="255">
                  <c:v>21:04</c:v>
                </c:pt>
                <c:pt idx="256">
                  <c:v>21:09</c:v>
                </c:pt>
                <c:pt idx="257">
                  <c:v>21:14</c:v>
                </c:pt>
                <c:pt idx="258">
                  <c:v>21:19</c:v>
                </c:pt>
                <c:pt idx="259">
                  <c:v>21:24</c:v>
                </c:pt>
                <c:pt idx="260">
                  <c:v>21:29</c:v>
                </c:pt>
                <c:pt idx="261">
                  <c:v>21:34</c:v>
                </c:pt>
                <c:pt idx="262">
                  <c:v>21:39</c:v>
                </c:pt>
                <c:pt idx="263">
                  <c:v>21:44</c:v>
                </c:pt>
                <c:pt idx="264">
                  <c:v>21:49</c:v>
                </c:pt>
                <c:pt idx="265">
                  <c:v>21:54</c:v>
                </c:pt>
                <c:pt idx="266">
                  <c:v>21:59</c:v>
                </c:pt>
                <c:pt idx="267">
                  <c:v>22:04</c:v>
                </c:pt>
                <c:pt idx="268">
                  <c:v>22:09</c:v>
                </c:pt>
                <c:pt idx="269">
                  <c:v>22:14</c:v>
                </c:pt>
                <c:pt idx="270">
                  <c:v>22:19</c:v>
                </c:pt>
                <c:pt idx="271">
                  <c:v>22:24</c:v>
                </c:pt>
                <c:pt idx="272">
                  <c:v>22:29</c:v>
                </c:pt>
                <c:pt idx="273">
                  <c:v>22:34</c:v>
                </c:pt>
                <c:pt idx="274">
                  <c:v>22:39</c:v>
                </c:pt>
                <c:pt idx="275">
                  <c:v>22:44</c:v>
                </c:pt>
                <c:pt idx="276">
                  <c:v>22:49</c:v>
                </c:pt>
                <c:pt idx="277">
                  <c:v>22:54</c:v>
                </c:pt>
                <c:pt idx="278">
                  <c:v>22:59</c:v>
                </c:pt>
                <c:pt idx="279">
                  <c:v>23:04</c:v>
                </c:pt>
                <c:pt idx="280">
                  <c:v>23:09</c:v>
                </c:pt>
                <c:pt idx="281">
                  <c:v>23:14</c:v>
                </c:pt>
                <c:pt idx="282">
                  <c:v>23:19</c:v>
                </c:pt>
                <c:pt idx="283">
                  <c:v>23:24</c:v>
                </c:pt>
                <c:pt idx="284">
                  <c:v>23:29</c:v>
                </c:pt>
                <c:pt idx="285">
                  <c:v>23:34</c:v>
                </c:pt>
                <c:pt idx="286">
                  <c:v>23:39</c:v>
                </c:pt>
                <c:pt idx="287">
                  <c:v>23:44</c:v>
                </c:pt>
                <c:pt idx="288">
                  <c:v>23:49</c:v>
                </c:pt>
                <c:pt idx="289">
                  <c:v>23:54</c:v>
                </c:pt>
                <c:pt idx="290">
                  <c:v>23:59</c:v>
                </c:pt>
                <c:pt idx="291">
                  <c:v>SD</c:v>
                </c:pt>
              </c:strCache>
            </c:strRef>
          </c:cat>
          <c:val>
            <c:numRef>
              <c:f>'Day View'!$H$2:$H$292</c:f>
              <c:numCache>
                <c:formatCode>General</c:formatCode>
                <c:ptCount val="291"/>
                <c:pt idx="0">
                  <c:v>0</c:v>
                </c:pt>
                <c:pt idx="2">
                  <c:v>10.9</c:v>
                </c:pt>
                <c:pt idx="3">
                  <c:v>10.7</c:v>
                </c:pt>
                <c:pt idx="4">
                  <c:v>10.6</c:v>
                </c:pt>
                <c:pt idx="5">
                  <c:v>10.4</c:v>
                </c:pt>
                <c:pt idx="6">
                  <c:v>10.1</c:v>
                </c:pt>
                <c:pt idx="7">
                  <c:v>9.8000000000000007</c:v>
                </c:pt>
                <c:pt idx="8">
                  <c:v>9.6</c:v>
                </c:pt>
                <c:pt idx="9">
                  <c:v>9.4</c:v>
                </c:pt>
                <c:pt idx="10">
                  <c:v>9.1999999999999993</c:v>
                </c:pt>
                <c:pt idx="11">
                  <c:v>8.9</c:v>
                </c:pt>
                <c:pt idx="12">
                  <c:v>8.9</c:v>
                </c:pt>
                <c:pt idx="13">
                  <c:v>8.9</c:v>
                </c:pt>
                <c:pt idx="14">
                  <c:v>8.8000000000000007</c:v>
                </c:pt>
                <c:pt idx="15">
                  <c:v>8.6</c:v>
                </c:pt>
                <c:pt idx="16">
                  <c:v>8.3000000000000007</c:v>
                </c:pt>
                <c:pt idx="17">
                  <c:v>8.1</c:v>
                </c:pt>
                <c:pt idx="18">
                  <c:v>7.8</c:v>
                </c:pt>
                <c:pt idx="19">
                  <c:v>7.6</c:v>
                </c:pt>
                <c:pt idx="20">
                  <c:v>7.3</c:v>
                </c:pt>
                <c:pt idx="21">
                  <c:v>7.1</c:v>
                </c:pt>
                <c:pt idx="22">
                  <c:v>7.1</c:v>
                </c:pt>
                <c:pt idx="23">
                  <c:v>7.3</c:v>
                </c:pt>
                <c:pt idx="24">
                  <c:v>7.5</c:v>
                </c:pt>
                <c:pt idx="25">
                  <c:v>7.9</c:v>
                </c:pt>
                <c:pt idx="26">
                  <c:v>8.3000000000000007</c:v>
                </c:pt>
                <c:pt idx="27">
                  <c:v>8.6</c:v>
                </c:pt>
                <c:pt idx="28">
                  <c:v>9.1</c:v>
                </c:pt>
                <c:pt idx="29">
                  <c:v>9.4</c:v>
                </c:pt>
                <c:pt idx="30">
                  <c:v>9.6999999999999993</c:v>
                </c:pt>
                <c:pt idx="31">
                  <c:v>9.9</c:v>
                </c:pt>
                <c:pt idx="32">
                  <c:v>10</c:v>
                </c:pt>
                <c:pt idx="33">
                  <c:v>10.1</c:v>
                </c:pt>
                <c:pt idx="34">
                  <c:v>10.1</c:v>
                </c:pt>
                <c:pt idx="35">
                  <c:v>10.1</c:v>
                </c:pt>
                <c:pt idx="36">
                  <c:v>9.9</c:v>
                </c:pt>
                <c:pt idx="37">
                  <c:v>9.8000000000000007</c:v>
                </c:pt>
                <c:pt idx="38">
                  <c:v>9.8000000000000007</c:v>
                </c:pt>
                <c:pt idx="39">
                  <c:v>9.6999999999999993</c:v>
                </c:pt>
                <c:pt idx="40">
                  <c:v>9.6</c:v>
                </c:pt>
                <c:pt idx="41">
                  <c:v>9.6</c:v>
                </c:pt>
                <c:pt idx="42">
                  <c:v>9.6</c:v>
                </c:pt>
                <c:pt idx="43">
                  <c:v>9.4</c:v>
                </c:pt>
                <c:pt idx="44">
                  <c:v>9.3000000000000007</c:v>
                </c:pt>
                <c:pt idx="45">
                  <c:v>9.3000000000000007</c:v>
                </c:pt>
                <c:pt idx="46">
                  <c:v>9.1999999999999993</c:v>
                </c:pt>
                <c:pt idx="47">
                  <c:v>8.8000000000000007</c:v>
                </c:pt>
                <c:pt idx="48">
                  <c:v>8.4</c:v>
                </c:pt>
                <c:pt idx="49">
                  <c:v>8.1999999999999993</c:v>
                </c:pt>
                <c:pt idx="50">
                  <c:v>8.1</c:v>
                </c:pt>
                <c:pt idx="51">
                  <c:v>8.1999999999999993</c:v>
                </c:pt>
                <c:pt idx="52">
                  <c:v>8.6999999999999993</c:v>
                </c:pt>
                <c:pt idx="53">
                  <c:v>8.6999999999999993</c:v>
                </c:pt>
                <c:pt idx="54">
                  <c:v>8.4</c:v>
                </c:pt>
                <c:pt idx="55">
                  <c:v>8.1</c:v>
                </c:pt>
                <c:pt idx="56">
                  <c:v>8.1</c:v>
                </c:pt>
                <c:pt idx="57">
                  <c:v>8.3000000000000007</c:v>
                </c:pt>
                <c:pt idx="58">
                  <c:v>8.1999999999999993</c:v>
                </c:pt>
                <c:pt idx="59">
                  <c:v>8.1</c:v>
                </c:pt>
                <c:pt idx="60">
                  <c:v>7.9</c:v>
                </c:pt>
                <c:pt idx="61">
                  <c:v>7.8</c:v>
                </c:pt>
                <c:pt idx="62">
                  <c:v>7.7</c:v>
                </c:pt>
                <c:pt idx="63">
                  <c:v>7.6</c:v>
                </c:pt>
                <c:pt idx="64">
                  <c:v>7.6</c:v>
                </c:pt>
                <c:pt idx="65">
                  <c:v>7.4</c:v>
                </c:pt>
                <c:pt idx="66">
                  <c:v>7.3</c:v>
                </c:pt>
                <c:pt idx="67">
                  <c:v>7.3</c:v>
                </c:pt>
                <c:pt idx="68">
                  <c:v>7.2</c:v>
                </c:pt>
                <c:pt idx="69">
                  <c:v>7.1</c:v>
                </c:pt>
                <c:pt idx="70">
                  <c:v>6.9</c:v>
                </c:pt>
                <c:pt idx="71">
                  <c:v>6.9</c:v>
                </c:pt>
                <c:pt idx="72">
                  <c:v>6.8</c:v>
                </c:pt>
                <c:pt idx="73">
                  <c:v>6.7</c:v>
                </c:pt>
                <c:pt idx="74">
                  <c:v>6.6</c:v>
                </c:pt>
                <c:pt idx="75">
                  <c:v>6.5</c:v>
                </c:pt>
                <c:pt idx="76">
                  <c:v>6.4</c:v>
                </c:pt>
                <c:pt idx="77">
                  <c:v>6.3</c:v>
                </c:pt>
                <c:pt idx="78">
                  <c:v>6.3</c:v>
                </c:pt>
                <c:pt idx="79">
                  <c:v>6.3</c:v>
                </c:pt>
                <c:pt idx="80">
                  <c:v>6.2</c:v>
                </c:pt>
                <c:pt idx="81">
                  <c:v>6.1</c:v>
                </c:pt>
                <c:pt idx="82">
                  <c:v>6.1</c:v>
                </c:pt>
                <c:pt idx="83">
                  <c:v>6</c:v>
                </c:pt>
                <c:pt idx="84">
                  <c:v>5.9</c:v>
                </c:pt>
                <c:pt idx="85">
                  <c:v>5.8</c:v>
                </c:pt>
                <c:pt idx="86">
                  <c:v>5.7</c:v>
                </c:pt>
                <c:pt idx="87">
                  <c:v>5.6</c:v>
                </c:pt>
                <c:pt idx="88">
                  <c:v>5.5</c:v>
                </c:pt>
                <c:pt idx="89">
                  <c:v>5.3</c:v>
                </c:pt>
                <c:pt idx="90">
                  <c:v>5.3</c:v>
                </c:pt>
                <c:pt idx="91">
                  <c:v>5.2</c:v>
                </c:pt>
                <c:pt idx="92">
                  <c:v>5.0999999999999996</c:v>
                </c:pt>
                <c:pt idx="93">
                  <c:v>5</c:v>
                </c:pt>
                <c:pt idx="94">
                  <c:v>4.9000000000000004</c:v>
                </c:pt>
                <c:pt idx="95">
                  <c:v>4.9000000000000004</c:v>
                </c:pt>
                <c:pt idx="96">
                  <c:v>5</c:v>
                </c:pt>
                <c:pt idx="97">
                  <c:v>4.9000000000000004</c:v>
                </c:pt>
                <c:pt idx="98">
                  <c:v>4.8</c:v>
                </c:pt>
                <c:pt idx="99">
                  <c:v>4.8</c:v>
                </c:pt>
                <c:pt idx="100">
                  <c:v>4.7</c:v>
                </c:pt>
                <c:pt idx="101">
                  <c:v>4.5999999999999996</c:v>
                </c:pt>
                <c:pt idx="102">
                  <c:v>4.5999999999999996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4.8</c:v>
                </c:pt>
                <c:pt idx="111">
                  <c:v>4.9000000000000004</c:v>
                </c:pt>
                <c:pt idx="112">
                  <c:v>5.0999999999999996</c:v>
                </c:pt>
                <c:pt idx="113">
                  <c:v>5.2</c:v>
                </c:pt>
                <c:pt idx="114">
                  <c:v>5.3</c:v>
                </c:pt>
                <c:pt idx="115">
                  <c:v>5.4</c:v>
                </c:pt>
                <c:pt idx="116">
                  <c:v>5.6</c:v>
                </c:pt>
                <c:pt idx="117">
                  <c:v>5.6</c:v>
                </c:pt>
                <c:pt idx="118">
                  <c:v>5.5</c:v>
                </c:pt>
                <c:pt idx="119">
                  <c:v>5.6</c:v>
                </c:pt>
                <c:pt idx="120">
                  <c:v>6.2</c:v>
                </c:pt>
                <c:pt idx="121">
                  <c:v>6.4</c:v>
                </c:pt>
                <c:pt idx="122">
                  <c:v>6.7</c:v>
                </c:pt>
                <c:pt idx="123">
                  <c:v>6.8</c:v>
                </c:pt>
                <c:pt idx="124">
                  <c:v>6.7</c:v>
                </c:pt>
                <c:pt idx="125">
                  <c:v>6.8</c:v>
                </c:pt>
                <c:pt idx="126">
                  <c:v>7</c:v>
                </c:pt>
                <c:pt idx="127">
                  <c:v>7.2</c:v>
                </c:pt>
                <c:pt idx="128">
                  <c:v>7.3</c:v>
                </c:pt>
                <c:pt idx="129">
                  <c:v>7.4</c:v>
                </c:pt>
                <c:pt idx="130">
                  <c:v>7.5</c:v>
                </c:pt>
                <c:pt idx="131">
                  <c:v>7.7</c:v>
                </c:pt>
                <c:pt idx="132">
                  <c:v>7.9</c:v>
                </c:pt>
                <c:pt idx="133">
                  <c:v>8</c:v>
                </c:pt>
                <c:pt idx="134">
                  <c:v>8.1</c:v>
                </c:pt>
                <c:pt idx="135">
                  <c:v>8.1999999999999993</c:v>
                </c:pt>
                <c:pt idx="136">
                  <c:v>8</c:v>
                </c:pt>
                <c:pt idx="137">
                  <c:v>7.9</c:v>
                </c:pt>
                <c:pt idx="138">
                  <c:v>7.9</c:v>
                </c:pt>
                <c:pt idx="139">
                  <c:v>7.8</c:v>
                </c:pt>
                <c:pt idx="140">
                  <c:v>7.8</c:v>
                </c:pt>
                <c:pt idx="141">
                  <c:v>6.9</c:v>
                </c:pt>
                <c:pt idx="142">
                  <c:v>6.9</c:v>
                </c:pt>
                <c:pt idx="143">
                  <c:v>7.3</c:v>
                </c:pt>
                <c:pt idx="144">
                  <c:v>7.5</c:v>
                </c:pt>
                <c:pt idx="145">
                  <c:v>7.7</c:v>
                </c:pt>
                <c:pt idx="146">
                  <c:v>7.9</c:v>
                </c:pt>
                <c:pt idx="147">
                  <c:v>7.9</c:v>
                </c:pt>
                <c:pt idx="148">
                  <c:v>8.3000000000000007</c:v>
                </c:pt>
                <c:pt idx="149">
                  <c:v>8.6</c:v>
                </c:pt>
                <c:pt idx="150">
                  <c:v>8.8000000000000007</c:v>
                </c:pt>
                <c:pt idx="151">
                  <c:v>9.4</c:v>
                </c:pt>
                <c:pt idx="152">
                  <c:v>10</c:v>
                </c:pt>
                <c:pt idx="153">
                  <c:v>10.6</c:v>
                </c:pt>
                <c:pt idx="154">
                  <c:v>11.2</c:v>
                </c:pt>
                <c:pt idx="155">
                  <c:v>11.7</c:v>
                </c:pt>
                <c:pt idx="156">
                  <c:v>12.3</c:v>
                </c:pt>
                <c:pt idx="157">
                  <c:v>12.9</c:v>
                </c:pt>
                <c:pt idx="158">
                  <c:v>13.6</c:v>
                </c:pt>
                <c:pt idx="159">
                  <c:v>14.4</c:v>
                </c:pt>
                <c:pt idx="160">
                  <c:v>15.1</c:v>
                </c:pt>
                <c:pt idx="161">
                  <c:v>16.100000000000001</c:v>
                </c:pt>
                <c:pt idx="162">
                  <c:v>16.100000000000001</c:v>
                </c:pt>
                <c:pt idx="163">
                  <c:v>16.399999999999999</c:v>
                </c:pt>
                <c:pt idx="164">
                  <c:v>16.899999999999999</c:v>
                </c:pt>
                <c:pt idx="165">
                  <c:v>17.399999999999999</c:v>
                </c:pt>
                <c:pt idx="166">
                  <c:v>17.600000000000001</c:v>
                </c:pt>
                <c:pt idx="167">
                  <c:v>17.600000000000001</c:v>
                </c:pt>
                <c:pt idx="168">
                  <c:v>17.899999999999999</c:v>
                </c:pt>
                <c:pt idx="169">
                  <c:v>18</c:v>
                </c:pt>
                <c:pt idx="170">
                  <c:v>17.8</c:v>
                </c:pt>
                <c:pt idx="171">
                  <c:v>17.899999999999999</c:v>
                </c:pt>
                <c:pt idx="172">
                  <c:v>18.3</c:v>
                </c:pt>
                <c:pt idx="173">
                  <c:v>18.2</c:v>
                </c:pt>
                <c:pt idx="174">
                  <c:v>17.8</c:v>
                </c:pt>
                <c:pt idx="175">
                  <c:v>18.100000000000001</c:v>
                </c:pt>
                <c:pt idx="176">
                  <c:v>18.2</c:v>
                </c:pt>
                <c:pt idx="177">
                  <c:v>18.2</c:v>
                </c:pt>
                <c:pt idx="178">
                  <c:v>18.2</c:v>
                </c:pt>
                <c:pt idx="179">
                  <c:v>17.899999999999999</c:v>
                </c:pt>
                <c:pt idx="180">
                  <c:v>17.600000000000001</c:v>
                </c:pt>
                <c:pt idx="181">
                  <c:v>17.7</c:v>
                </c:pt>
                <c:pt idx="182">
                  <c:v>17.5</c:v>
                </c:pt>
                <c:pt idx="183">
                  <c:v>17.100000000000001</c:v>
                </c:pt>
                <c:pt idx="184">
                  <c:v>16.8</c:v>
                </c:pt>
                <c:pt idx="185">
                  <c:v>16.399999999999999</c:v>
                </c:pt>
                <c:pt idx="186">
                  <c:v>16.100000000000001</c:v>
                </c:pt>
                <c:pt idx="187">
                  <c:v>15.7</c:v>
                </c:pt>
                <c:pt idx="188">
                  <c:v>15.4</c:v>
                </c:pt>
                <c:pt idx="189">
                  <c:v>15.1</c:v>
                </c:pt>
                <c:pt idx="190">
                  <c:v>14.9</c:v>
                </c:pt>
                <c:pt idx="191">
                  <c:v>14.6</c:v>
                </c:pt>
                <c:pt idx="192">
                  <c:v>14.4</c:v>
                </c:pt>
                <c:pt idx="193">
                  <c:v>14.1</c:v>
                </c:pt>
                <c:pt idx="194">
                  <c:v>13.7</c:v>
                </c:pt>
                <c:pt idx="195">
                  <c:v>13.7</c:v>
                </c:pt>
                <c:pt idx="196">
                  <c:v>13.4</c:v>
                </c:pt>
                <c:pt idx="197">
                  <c:v>13.1</c:v>
                </c:pt>
                <c:pt idx="198">
                  <c:v>12.6</c:v>
                </c:pt>
                <c:pt idx="199">
                  <c:v>12.6</c:v>
                </c:pt>
                <c:pt idx="200">
                  <c:v>12.6</c:v>
                </c:pt>
                <c:pt idx="201">
                  <c:v>12.4</c:v>
                </c:pt>
                <c:pt idx="202">
                  <c:v>12.2</c:v>
                </c:pt>
                <c:pt idx="203">
                  <c:v>12.2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11.9</c:v>
                </c:pt>
                <c:pt idx="208">
                  <c:v>11.9</c:v>
                </c:pt>
                <c:pt idx="209">
                  <c:v>11.9</c:v>
                </c:pt>
                <c:pt idx="210">
                  <c:v>11.8</c:v>
                </c:pt>
                <c:pt idx="211">
                  <c:v>11.6</c:v>
                </c:pt>
                <c:pt idx="212">
                  <c:v>11.5</c:v>
                </c:pt>
                <c:pt idx="213">
                  <c:v>11.4</c:v>
                </c:pt>
                <c:pt idx="214">
                  <c:v>11.4</c:v>
                </c:pt>
                <c:pt idx="215">
                  <c:v>11.1</c:v>
                </c:pt>
                <c:pt idx="216">
                  <c:v>11</c:v>
                </c:pt>
                <c:pt idx="217">
                  <c:v>10.8</c:v>
                </c:pt>
                <c:pt idx="218">
                  <c:v>10.7</c:v>
                </c:pt>
                <c:pt idx="219">
                  <c:v>10.6</c:v>
                </c:pt>
                <c:pt idx="220">
                  <c:v>10.3</c:v>
                </c:pt>
                <c:pt idx="221">
                  <c:v>10.3</c:v>
                </c:pt>
                <c:pt idx="222">
                  <c:v>10.5</c:v>
                </c:pt>
                <c:pt idx="223">
                  <c:v>10.4</c:v>
                </c:pt>
                <c:pt idx="224">
                  <c:v>11.1</c:v>
                </c:pt>
                <c:pt idx="225">
                  <c:v>11.2</c:v>
                </c:pt>
                <c:pt idx="226">
                  <c:v>10.7</c:v>
                </c:pt>
                <c:pt idx="227">
                  <c:v>10.7</c:v>
                </c:pt>
                <c:pt idx="228">
                  <c:v>11.4</c:v>
                </c:pt>
                <c:pt idx="229">
                  <c:v>12.3</c:v>
                </c:pt>
                <c:pt idx="230">
                  <c:v>13.2</c:v>
                </c:pt>
                <c:pt idx="231">
                  <c:v>14</c:v>
                </c:pt>
                <c:pt idx="232">
                  <c:v>14.6</c:v>
                </c:pt>
                <c:pt idx="233">
                  <c:v>15.1</c:v>
                </c:pt>
                <c:pt idx="234">
                  <c:v>15.6</c:v>
                </c:pt>
                <c:pt idx="235">
                  <c:v>16.100000000000001</c:v>
                </c:pt>
                <c:pt idx="236">
                  <c:v>16.600000000000001</c:v>
                </c:pt>
                <c:pt idx="237">
                  <c:v>17.3</c:v>
                </c:pt>
                <c:pt idx="238">
                  <c:v>17.600000000000001</c:v>
                </c:pt>
                <c:pt idx="239">
                  <c:v>17.8</c:v>
                </c:pt>
                <c:pt idx="240">
                  <c:v>17.8</c:v>
                </c:pt>
                <c:pt idx="241">
                  <c:v>17.7</c:v>
                </c:pt>
                <c:pt idx="242">
                  <c:v>17.399999999999999</c:v>
                </c:pt>
                <c:pt idx="243">
                  <c:v>17.100000000000001</c:v>
                </c:pt>
                <c:pt idx="244">
                  <c:v>16.8</c:v>
                </c:pt>
                <c:pt idx="245">
                  <c:v>16.7</c:v>
                </c:pt>
                <c:pt idx="246">
                  <c:v>16.600000000000001</c:v>
                </c:pt>
                <c:pt idx="247">
                  <c:v>16.3</c:v>
                </c:pt>
                <c:pt idx="248">
                  <c:v>16.2</c:v>
                </c:pt>
                <c:pt idx="249">
                  <c:v>15.1</c:v>
                </c:pt>
                <c:pt idx="250">
                  <c:v>14.7</c:v>
                </c:pt>
                <c:pt idx="251">
                  <c:v>14.3</c:v>
                </c:pt>
                <c:pt idx="252">
                  <c:v>14</c:v>
                </c:pt>
                <c:pt idx="253">
                  <c:v>13.9</c:v>
                </c:pt>
                <c:pt idx="254">
                  <c:v>13.8</c:v>
                </c:pt>
                <c:pt idx="255">
                  <c:v>13.8</c:v>
                </c:pt>
                <c:pt idx="256">
                  <c:v>13.8</c:v>
                </c:pt>
                <c:pt idx="257">
                  <c:v>13.7</c:v>
                </c:pt>
                <c:pt idx="258">
                  <c:v>13.6</c:v>
                </c:pt>
                <c:pt idx="259">
                  <c:v>13.4</c:v>
                </c:pt>
                <c:pt idx="260">
                  <c:v>13.2</c:v>
                </c:pt>
                <c:pt idx="261">
                  <c:v>12.9</c:v>
                </c:pt>
                <c:pt idx="262">
                  <c:v>12.7</c:v>
                </c:pt>
                <c:pt idx="263">
                  <c:v>12.4</c:v>
                </c:pt>
                <c:pt idx="264">
                  <c:v>12.2</c:v>
                </c:pt>
                <c:pt idx="265">
                  <c:v>12</c:v>
                </c:pt>
                <c:pt idx="266">
                  <c:v>11.8</c:v>
                </c:pt>
                <c:pt idx="267">
                  <c:v>11.6</c:v>
                </c:pt>
                <c:pt idx="268">
                  <c:v>11.3</c:v>
                </c:pt>
                <c:pt idx="269">
                  <c:v>11.2</c:v>
                </c:pt>
                <c:pt idx="270">
                  <c:v>11.1</c:v>
                </c:pt>
                <c:pt idx="271">
                  <c:v>10.9</c:v>
                </c:pt>
                <c:pt idx="272">
                  <c:v>10.8</c:v>
                </c:pt>
                <c:pt idx="273">
                  <c:v>10.6</c:v>
                </c:pt>
                <c:pt idx="274">
                  <c:v>10.3</c:v>
                </c:pt>
                <c:pt idx="275">
                  <c:v>9.8000000000000007</c:v>
                </c:pt>
                <c:pt idx="276">
                  <c:v>9.6999999999999993</c:v>
                </c:pt>
                <c:pt idx="277">
                  <c:v>9.6</c:v>
                </c:pt>
                <c:pt idx="278">
                  <c:v>9.3000000000000007</c:v>
                </c:pt>
                <c:pt idx="279">
                  <c:v>8.9</c:v>
                </c:pt>
                <c:pt idx="280">
                  <c:v>8.6</c:v>
                </c:pt>
                <c:pt idx="281">
                  <c:v>8.3000000000000007</c:v>
                </c:pt>
                <c:pt idx="282">
                  <c:v>8.1</c:v>
                </c:pt>
                <c:pt idx="283">
                  <c:v>7.8</c:v>
                </c:pt>
                <c:pt idx="284">
                  <c:v>7.6</c:v>
                </c:pt>
                <c:pt idx="285">
                  <c:v>7.5</c:v>
                </c:pt>
                <c:pt idx="286">
                  <c:v>7.3</c:v>
                </c:pt>
                <c:pt idx="287">
                  <c:v>6.9</c:v>
                </c:pt>
                <c:pt idx="288">
                  <c:v>6.7</c:v>
                </c:pt>
                <c:pt idx="289">
                  <c:v>6.5</c:v>
                </c:pt>
                <c:pt idx="290">
                  <c:v>3.8968730329285406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2-4547-B2A9-0CCC61A0F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276576"/>
        <c:axId val="838074415"/>
      </c:lineChart>
      <c:catAx>
        <c:axId val="66627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74415"/>
        <c:crosses val="autoZero"/>
        <c:auto val="1"/>
        <c:lblAlgn val="ctr"/>
        <c:lblOffset val="100"/>
        <c:noMultiLvlLbl val="0"/>
      </c:catAx>
      <c:valAx>
        <c:axId val="83807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7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View'!$B$217</c:f>
              <c:strCache>
                <c:ptCount val="1"/>
                <c:pt idx="0">
                  <c:v>Monday week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View'!$B$218:$B$266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C2-B441-A295-789BB4F80FB4}"/>
            </c:ext>
          </c:extLst>
        </c:ser>
        <c:ser>
          <c:idx val="1"/>
          <c:order val="1"/>
          <c:tx>
            <c:strRef>
              <c:f>'Breakfast View'!$C$217</c:f>
              <c:strCache>
                <c:ptCount val="1"/>
                <c:pt idx="0">
                  <c:v>Tues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View'!$C$218:$C$266</c:f>
              <c:numCache>
                <c:formatCode>General</c:formatCode>
                <c:ptCount val="49"/>
                <c:pt idx="14">
                  <c:v>0</c:v>
                </c:pt>
                <c:pt idx="15">
                  <c:v>9.9999999999999645E-2</c:v>
                </c:pt>
                <c:pt idx="16">
                  <c:v>0.29999999999999893</c:v>
                </c:pt>
                <c:pt idx="17">
                  <c:v>0.5</c:v>
                </c:pt>
                <c:pt idx="18">
                  <c:v>0.40000000000000036</c:v>
                </c:pt>
                <c:pt idx="19">
                  <c:v>0.5</c:v>
                </c:pt>
                <c:pt idx="20">
                  <c:v>0.90000000000000036</c:v>
                </c:pt>
                <c:pt idx="21">
                  <c:v>1.1999999999999993</c:v>
                </c:pt>
                <c:pt idx="22">
                  <c:v>1.4000000000000004</c:v>
                </c:pt>
                <c:pt idx="23">
                  <c:v>1.5999999999999996</c:v>
                </c:pt>
                <c:pt idx="24">
                  <c:v>1.7999999999999989</c:v>
                </c:pt>
                <c:pt idx="25">
                  <c:v>1.6999999999999993</c:v>
                </c:pt>
                <c:pt idx="26">
                  <c:v>1.6999999999999993</c:v>
                </c:pt>
                <c:pt idx="27">
                  <c:v>1.6999999999999993</c:v>
                </c:pt>
                <c:pt idx="28">
                  <c:v>1.0999999999999996</c:v>
                </c:pt>
                <c:pt idx="29">
                  <c:v>0.69999999999999929</c:v>
                </c:pt>
                <c:pt idx="30">
                  <c:v>0.69999999999999929</c:v>
                </c:pt>
                <c:pt idx="31">
                  <c:v>0.19999999999999929</c:v>
                </c:pt>
                <c:pt idx="32">
                  <c:v>-0.20000000000000107</c:v>
                </c:pt>
                <c:pt idx="33">
                  <c:v>-0.5</c:v>
                </c:pt>
                <c:pt idx="34">
                  <c:v>-0.70000000000000107</c:v>
                </c:pt>
                <c:pt idx="35">
                  <c:v>-1</c:v>
                </c:pt>
                <c:pt idx="36">
                  <c:v>-1.3000000000000007</c:v>
                </c:pt>
                <c:pt idx="37">
                  <c:v>-1.5999999999999996</c:v>
                </c:pt>
                <c:pt idx="38">
                  <c:v>-1.8000000000000007</c:v>
                </c:pt>
                <c:pt idx="39">
                  <c:v>-2</c:v>
                </c:pt>
                <c:pt idx="40">
                  <c:v>-2.4000000000000004</c:v>
                </c:pt>
                <c:pt idx="41">
                  <c:v>-2.7000000000000011</c:v>
                </c:pt>
                <c:pt idx="42">
                  <c:v>-3</c:v>
                </c:pt>
                <c:pt idx="43">
                  <c:v>-3.2</c:v>
                </c:pt>
                <c:pt idx="44">
                  <c:v>-3.3000000000000007</c:v>
                </c:pt>
                <c:pt idx="45">
                  <c:v>-3.6000000000000005</c:v>
                </c:pt>
                <c:pt idx="46">
                  <c:v>-3.8000000000000007</c:v>
                </c:pt>
                <c:pt idx="47">
                  <c:v>-4</c:v>
                </c:pt>
                <c:pt idx="48">
                  <c:v>-4.2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C2-B441-A295-789BB4F80FB4}"/>
            </c:ext>
          </c:extLst>
        </c:ser>
        <c:ser>
          <c:idx val="2"/>
          <c:order val="2"/>
          <c:tx>
            <c:strRef>
              <c:f>'Breakfast View'!$D$217</c:f>
              <c:strCache>
                <c:ptCount val="1"/>
                <c:pt idx="0">
                  <c:v>Wed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View'!$D$218:$D$266</c:f>
              <c:numCache>
                <c:formatCode>General</c:formatCode>
                <c:ptCount val="49"/>
                <c:pt idx="9">
                  <c:v>0</c:v>
                </c:pt>
                <c:pt idx="10">
                  <c:v>0.20000000000000107</c:v>
                </c:pt>
                <c:pt idx="11">
                  <c:v>0.70000000000000107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0.70000000000000107</c:v>
                </c:pt>
                <c:pt idx="16">
                  <c:v>0.5</c:v>
                </c:pt>
                <c:pt idx="17">
                  <c:v>0.80000000000000071</c:v>
                </c:pt>
                <c:pt idx="18">
                  <c:v>1.4000000000000004</c:v>
                </c:pt>
                <c:pt idx="19">
                  <c:v>2</c:v>
                </c:pt>
                <c:pt idx="20">
                  <c:v>2.7000000000000011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4.8000000000000007</c:v>
                </c:pt>
                <c:pt idx="25">
                  <c:v>4.8000000000000007</c:v>
                </c:pt>
                <c:pt idx="26">
                  <c:v>4.8000000000000007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3.8000000000000007</c:v>
                </c:pt>
                <c:pt idx="30">
                  <c:v>3.5</c:v>
                </c:pt>
                <c:pt idx="31">
                  <c:v>3.3000000000000007</c:v>
                </c:pt>
                <c:pt idx="32">
                  <c:v>3</c:v>
                </c:pt>
                <c:pt idx="33">
                  <c:v>2.5999999999999996</c:v>
                </c:pt>
                <c:pt idx="34">
                  <c:v>2.5</c:v>
                </c:pt>
                <c:pt idx="35">
                  <c:v>2</c:v>
                </c:pt>
                <c:pt idx="36">
                  <c:v>1.7000000000000011</c:v>
                </c:pt>
                <c:pt idx="37">
                  <c:v>1.7000000000000011</c:v>
                </c:pt>
                <c:pt idx="38">
                  <c:v>1.8000000000000007</c:v>
                </c:pt>
                <c:pt idx="39">
                  <c:v>1.5999999999999996</c:v>
                </c:pt>
                <c:pt idx="40">
                  <c:v>1.3000000000000007</c:v>
                </c:pt>
                <c:pt idx="41">
                  <c:v>1.2000000000000011</c:v>
                </c:pt>
                <c:pt idx="42">
                  <c:v>1.0999999999999996</c:v>
                </c:pt>
                <c:pt idx="43">
                  <c:v>1.0999999999999996</c:v>
                </c:pt>
                <c:pt idx="44">
                  <c:v>1.0999999999999996</c:v>
                </c:pt>
                <c:pt idx="45">
                  <c:v>0.70000000000000107</c:v>
                </c:pt>
                <c:pt idx="46">
                  <c:v>0.30000000000000071</c:v>
                </c:pt>
                <c:pt idx="47">
                  <c:v>0.20000000000000107</c:v>
                </c:pt>
                <c:pt idx="48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C2-B441-A295-789BB4F80FB4}"/>
            </c:ext>
          </c:extLst>
        </c:ser>
        <c:ser>
          <c:idx val="3"/>
          <c:order val="3"/>
          <c:tx>
            <c:strRef>
              <c:f>'Breakfast View'!$E$217</c:f>
              <c:strCache>
                <c:ptCount val="1"/>
                <c:pt idx="0">
                  <c:v>Thurs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View'!$E$218:$E$266</c:f>
              <c:numCache>
                <c:formatCode>General</c:formatCode>
                <c:ptCount val="49"/>
                <c:pt idx="11">
                  <c:v>0</c:v>
                </c:pt>
                <c:pt idx="12">
                  <c:v>-0.40000000000000036</c:v>
                </c:pt>
                <c:pt idx="13">
                  <c:v>-0.30000000000000071</c:v>
                </c:pt>
                <c:pt idx="14">
                  <c:v>-0.10000000000000053</c:v>
                </c:pt>
                <c:pt idx="15">
                  <c:v>0.39999999999999947</c:v>
                </c:pt>
                <c:pt idx="16">
                  <c:v>1</c:v>
                </c:pt>
                <c:pt idx="17">
                  <c:v>1.6999999999999993</c:v>
                </c:pt>
                <c:pt idx="18">
                  <c:v>2.5999999999999996</c:v>
                </c:pt>
                <c:pt idx="19">
                  <c:v>3.6999999999999993</c:v>
                </c:pt>
                <c:pt idx="20">
                  <c:v>4.1999999999999993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5.6999999999999993</c:v>
                </c:pt>
                <c:pt idx="24">
                  <c:v>6</c:v>
                </c:pt>
                <c:pt idx="25">
                  <c:v>6</c:v>
                </c:pt>
                <c:pt idx="26">
                  <c:v>5.6999999999999993</c:v>
                </c:pt>
                <c:pt idx="27">
                  <c:v>5.5</c:v>
                </c:pt>
                <c:pt idx="28">
                  <c:v>5.2999999999999989</c:v>
                </c:pt>
                <c:pt idx="29">
                  <c:v>5</c:v>
                </c:pt>
                <c:pt idx="30">
                  <c:v>4.7999999999999989</c:v>
                </c:pt>
                <c:pt idx="31">
                  <c:v>4.4000000000000004</c:v>
                </c:pt>
                <c:pt idx="32">
                  <c:v>4.5</c:v>
                </c:pt>
                <c:pt idx="33">
                  <c:v>4.1999999999999993</c:v>
                </c:pt>
                <c:pt idx="34">
                  <c:v>3.5999999999999996</c:v>
                </c:pt>
                <c:pt idx="35">
                  <c:v>3.5999999999999996</c:v>
                </c:pt>
                <c:pt idx="36">
                  <c:v>3.2999999999999989</c:v>
                </c:pt>
                <c:pt idx="37">
                  <c:v>3.5</c:v>
                </c:pt>
                <c:pt idx="38">
                  <c:v>3.9000000000000004</c:v>
                </c:pt>
                <c:pt idx="39">
                  <c:v>3.7999999999999989</c:v>
                </c:pt>
                <c:pt idx="40">
                  <c:v>3.7999999999999989</c:v>
                </c:pt>
                <c:pt idx="41">
                  <c:v>3.7999999999999989</c:v>
                </c:pt>
                <c:pt idx="42">
                  <c:v>3.6999999999999993</c:v>
                </c:pt>
                <c:pt idx="43">
                  <c:v>3.9000000000000004</c:v>
                </c:pt>
                <c:pt idx="44">
                  <c:v>4.1999999999999993</c:v>
                </c:pt>
                <c:pt idx="45">
                  <c:v>4.0999999999999996</c:v>
                </c:pt>
                <c:pt idx="46">
                  <c:v>4.0999999999999996</c:v>
                </c:pt>
                <c:pt idx="47">
                  <c:v>4.1999999999999993</c:v>
                </c:pt>
                <c:pt idx="48">
                  <c:v>4.1999999999999993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C2-B441-A295-789BB4F80FB4}"/>
            </c:ext>
          </c:extLst>
        </c:ser>
        <c:ser>
          <c:idx val="4"/>
          <c:order val="4"/>
          <c:tx>
            <c:strRef>
              <c:f>'Breakfast View'!$F$217</c:f>
              <c:strCache>
                <c:ptCount val="1"/>
                <c:pt idx="0">
                  <c:v>Fri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View'!$F$218:$F$266</c:f>
              <c:numCache>
                <c:formatCode>General</c:formatCode>
                <c:ptCount val="49"/>
                <c:pt idx="9">
                  <c:v>0</c:v>
                </c:pt>
                <c:pt idx="10">
                  <c:v>0.39999999999999947</c:v>
                </c:pt>
                <c:pt idx="11">
                  <c:v>0.5</c:v>
                </c:pt>
                <c:pt idx="12">
                  <c:v>0.79999999999999982</c:v>
                </c:pt>
                <c:pt idx="13">
                  <c:v>1.5</c:v>
                </c:pt>
                <c:pt idx="14">
                  <c:v>2.2999999999999989</c:v>
                </c:pt>
                <c:pt idx="15">
                  <c:v>2.2999999999999989</c:v>
                </c:pt>
                <c:pt idx="16">
                  <c:v>2.7999999999999989</c:v>
                </c:pt>
                <c:pt idx="17">
                  <c:v>3.1999999999999993</c:v>
                </c:pt>
                <c:pt idx="18">
                  <c:v>4</c:v>
                </c:pt>
                <c:pt idx="19">
                  <c:v>4.7999999999999989</c:v>
                </c:pt>
                <c:pt idx="20">
                  <c:v>5.0999999999999996</c:v>
                </c:pt>
                <c:pt idx="21">
                  <c:v>5.5</c:v>
                </c:pt>
                <c:pt idx="22">
                  <c:v>5.7999999999999989</c:v>
                </c:pt>
                <c:pt idx="23">
                  <c:v>5.9</c:v>
                </c:pt>
                <c:pt idx="24">
                  <c:v>6.1</c:v>
                </c:pt>
                <c:pt idx="25">
                  <c:v>6.1</c:v>
                </c:pt>
                <c:pt idx="26">
                  <c:v>6</c:v>
                </c:pt>
                <c:pt idx="27">
                  <c:v>5.9</c:v>
                </c:pt>
                <c:pt idx="28">
                  <c:v>5.9</c:v>
                </c:pt>
                <c:pt idx="29">
                  <c:v>5.7999999999999989</c:v>
                </c:pt>
                <c:pt idx="30">
                  <c:v>5.7999999999999989</c:v>
                </c:pt>
                <c:pt idx="31">
                  <c:v>5.7999999999999989</c:v>
                </c:pt>
                <c:pt idx="32">
                  <c:v>5.6</c:v>
                </c:pt>
                <c:pt idx="33">
                  <c:v>5.4</c:v>
                </c:pt>
                <c:pt idx="34">
                  <c:v>5.1999999999999993</c:v>
                </c:pt>
                <c:pt idx="35">
                  <c:v>4.7999999999999989</c:v>
                </c:pt>
                <c:pt idx="36">
                  <c:v>4.5</c:v>
                </c:pt>
                <c:pt idx="37">
                  <c:v>4.1999999999999993</c:v>
                </c:pt>
                <c:pt idx="38">
                  <c:v>3.9000000000000004</c:v>
                </c:pt>
                <c:pt idx="39">
                  <c:v>3.6999999999999993</c:v>
                </c:pt>
                <c:pt idx="40">
                  <c:v>3</c:v>
                </c:pt>
                <c:pt idx="41">
                  <c:v>2.7999999999999989</c:v>
                </c:pt>
                <c:pt idx="42">
                  <c:v>2.4000000000000004</c:v>
                </c:pt>
                <c:pt idx="43">
                  <c:v>2.4000000000000004</c:v>
                </c:pt>
                <c:pt idx="44">
                  <c:v>2.9000000000000004</c:v>
                </c:pt>
                <c:pt idx="45">
                  <c:v>2.6999999999999993</c:v>
                </c:pt>
                <c:pt idx="46">
                  <c:v>2.2999999999999989</c:v>
                </c:pt>
                <c:pt idx="47">
                  <c:v>2.1999999999999993</c:v>
                </c:pt>
                <c:pt idx="48">
                  <c:v>2.1999999999999993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C2-B441-A295-789BB4F80FB4}"/>
            </c:ext>
          </c:extLst>
        </c:ser>
        <c:ser>
          <c:idx val="5"/>
          <c:order val="5"/>
          <c:tx>
            <c:strRef>
              <c:f>'Breakfast View'!$G$217</c:f>
              <c:strCache>
                <c:ptCount val="1"/>
                <c:pt idx="0">
                  <c:v>Sat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View'!$G$218:$G$266</c:f>
              <c:numCache>
                <c:formatCode>General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0.5</c:v>
                </c:pt>
                <c:pt idx="5">
                  <c:v>0.69999999999999929</c:v>
                </c:pt>
                <c:pt idx="6">
                  <c:v>0.69999999999999929</c:v>
                </c:pt>
                <c:pt idx="7">
                  <c:v>0.59999999999999964</c:v>
                </c:pt>
                <c:pt idx="8">
                  <c:v>0.69999999999999929</c:v>
                </c:pt>
                <c:pt idx="9">
                  <c:v>1.2999999999999998</c:v>
                </c:pt>
                <c:pt idx="10">
                  <c:v>1.5</c:v>
                </c:pt>
                <c:pt idx="11">
                  <c:v>1.7999999999999998</c:v>
                </c:pt>
                <c:pt idx="12">
                  <c:v>1.8999999999999995</c:v>
                </c:pt>
                <c:pt idx="13">
                  <c:v>1.7999999999999998</c:v>
                </c:pt>
                <c:pt idx="14">
                  <c:v>1.8999999999999995</c:v>
                </c:pt>
                <c:pt idx="15">
                  <c:v>2.0999999999999996</c:v>
                </c:pt>
                <c:pt idx="16">
                  <c:v>2.2999999999999998</c:v>
                </c:pt>
                <c:pt idx="17">
                  <c:v>2.3999999999999995</c:v>
                </c:pt>
                <c:pt idx="18">
                  <c:v>2.5</c:v>
                </c:pt>
                <c:pt idx="19">
                  <c:v>2.5999999999999996</c:v>
                </c:pt>
                <c:pt idx="20">
                  <c:v>2.8</c:v>
                </c:pt>
                <c:pt idx="21">
                  <c:v>3</c:v>
                </c:pt>
                <c:pt idx="22">
                  <c:v>3.0999999999999996</c:v>
                </c:pt>
                <c:pt idx="23">
                  <c:v>3.1999999999999993</c:v>
                </c:pt>
                <c:pt idx="24">
                  <c:v>3.2999999999999989</c:v>
                </c:pt>
                <c:pt idx="25">
                  <c:v>3.0999999999999996</c:v>
                </c:pt>
                <c:pt idx="26">
                  <c:v>3</c:v>
                </c:pt>
                <c:pt idx="27">
                  <c:v>3</c:v>
                </c:pt>
                <c:pt idx="28">
                  <c:v>2.8999999999999995</c:v>
                </c:pt>
                <c:pt idx="29">
                  <c:v>2.8999999999999995</c:v>
                </c:pt>
                <c:pt idx="30">
                  <c:v>2</c:v>
                </c:pt>
                <c:pt idx="31">
                  <c:v>2</c:v>
                </c:pt>
                <c:pt idx="32">
                  <c:v>2.3999999999999995</c:v>
                </c:pt>
                <c:pt idx="33">
                  <c:v>2.5999999999999996</c:v>
                </c:pt>
                <c:pt idx="34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C2-B441-A295-789BB4F80FB4}"/>
            </c:ext>
          </c:extLst>
        </c:ser>
        <c:ser>
          <c:idx val="6"/>
          <c:order val="6"/>
          <c:tx>
            <c:strRef>
              <c:f>'Breakfast View'!$H$217</c:f>
              <c:strCache>
                <c:ptCount val="1"/>
                <c:pt idx="0">
                  <c:v>Sun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View'!$H$218:$H$266</c:f>
              <c:numCache>
                <c:formatCode>General</c:formatCode>
                <c:ptCount val="49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0.10000000000000053</c:v>
                </c:pt>
                <c:pt idx="8">
                  <c:v>0.5</c:v>
                </c:pt>
                <c:pt idx="9">
                  <c:v>0.60000000000000053</c:v>
                </c:pt>
                <c:pt idx="10">
                  <c:v>0.60000000000000053</c:v>
                </c:pt>
                <c:pt idx="11">
                  <c:v>1</c:v>
                </c:pt>
                <c:pt idx="12">
                  <c:v>1.4000000000000004</c:v>
                </c:pt>
                <c:pt idx="13">
                  <c:v>2</c:v>
                </c:pt>
                <c:pt idx="14">
                  <c:v>2.5999999999999996</c:v>
                </c:pt>
                <c:pt idx="15">
                  <c:v>3.2000000000000011</c:v>
                </c:pt>
                <c:pt idx="16">
                  <c:v>3.5999999999999996</c:v>
                </c:pt>
                <c:pt idx="17">
                  <c:v>4.2000000000000011</c:v>
                </c:pt>
                <c:pt idx="18">
                  <c:v>4.8000000000000007</c:v>
                </c:pt>
                <c:pt idx="19">
                  <c:v>5.7000000000000011</c:v>
                </c:pt>
                <c:pt idx="20">
                  <c:v>6</c:v>
                </c:pt>
                <c:pt idx="21">
                  <c:v>6.2000000000000011</c:v>
                </c:pt>
                <c:pt idx="22">
                  <c:v>6.1</c:v>
                </c:pt>
                <c:pt idx="23">
                  <c:v>6.3000000000000007</c:v>
                </c:pt>
                <c:pt idx="24">
                  <c:v>6.4</c:v>
                </c:pt>
                <c:pt idx="25">
                  <c:v>6.3000000000000007</c:v>
                </c:pt>
                <c:pt idx="26">
                  <c:v>6.2000000000000011</c:v>
                </c:pt>
                <c:pt idx="27">
                  <c:v>6</c:v>
                </c:pt>
                <c:pt idx="28">
                  <c:v>5.5</c:v>
                </c:pt>
                <c:pt idx="29">
                  <c:v>4.7000000000000011</c:v>
                </c:pt>
                <c:pt idx="30">
                  <c:v>5</c:v>
                </c:pt>
                <c:pt idx="31">
                  <c:v>4.8000000000000007</c:v>
                </c:pt>
                <c:pt idx="32">
                  <c:v>4.5</c:v>
                </c:pt>
                <c:pt idx="33">
                  <c:v>4.5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4.5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4.2000000000000011</c:v>
                </c:pt>
                <c:pt idx="40">
                  <c:v>4</c:v>
                </c:pt>
                <c:pt idx="41">
                  <c:v>3.3000000000000007</c:v>
                </c:pt>
                <c:pt idx="42">
                  <c:v>3</c:v>
                </c:pt>
                <c:pt idx="43">
                  <c:v>2.7000000000000011</c:v>
                </c:pt>
                <c:pt idx="44">
                  <c:v>1.5999999999999996</c:v>
                </c:pt>
                <c:pt idx="45">
                  <c:v>1.3000000000000007</c:v>
                </c:pt>
                <c:pt idx="46">
                  <c:v>2.3000000000000007</c:v>
                </c:pt>
                <c:pt idx="47">
                  <c:v>3.5999999999999996</c:v>
                </c:pt>
                <c:pt idx="48">
                  <c:v>5.2000000000000011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C2-B441-A295-789BB4F80FB4}"/>
            </c:ext>
          </c:extLst>
        </c:ser>
        <c:ser>
          <c:idx val="7"/>
          <c:order val="7"/>
          <c:tx>
            <c:strRef>
              <c:f>'Breakfast View'!$I$217</c:f>
              <c:strCache>
                <c:ptCount val="1"/>
                <c:pt idx="0">
                  <c:v>Mon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View'!$I$218:$I$266</c:f>
              <c:numCache>
                <c:formatCode>General</c:formatCode>
                <c:ptCount val="49"/>
                <c:pt idx="7">
                  <c:v>0</c:v>
                </c:pt>
                <c:pt idx="8">
                  <c:v>-0.20000000000000107</c:v>
                </c:pt>
                <c:pt idx="9">
                  <c:v>-0.5</c:v>
                </c:pt>
                <c:pt idx="10">
                  <c:v>-0.30000000000000071</c:v>
                </c:pt>
                <c:pt idx="11">
                  <c:v>0.29999999999999893</c:v>
                </c:pt>
                <c:pt idx="12">
                  <c:v>0.90000000000000036</c:v>
                </c:pt>
                <c:pt idx="13">
                  <c:v>1.4000000000000004</c:v>
                </c:pt>
                <c:pt idx="14">
                  <c:v>2</c:v>
                </c:pt>
                <c:pt idx="15">
                  <c:v>2.6999999999999993</c:v>
                </c:pt>
                <c:pt idx="16">
                  <c:v>3</c:v>
                </c:pt>
                <c:pt idx="17">
                  <c:v>3.4000000000000004</c:v>
                </c:pt>
                <c:pt idx="18">
                  <c:v>3.9000000000000004</c:v>
                </c:pt>
                <c:pt idx="19">
                  <c:v>4.0999999999999996</c:v>
                </c:pt>
                <c:pt idx="20">
                  <c:v>4</c:v>
                </c:pt>
                <c:pt idx="21">
                  <c:v>4</c:v>
                </c:pt>
                <c:pt idx="22">
                  <c:v>3.9000000000000004</c:v>
                </c:pt>
                <c:pt idx="23">
                  <c:v>4</c:v>
                </c:pt>
                <c:pt idx="24">
                  <c:v>4.1999999999999993</c:v>
                </c:pt>
                <c:pt idx="25">
                  <c:v>4</c:v>
                </c:pt>
                <c:pt idx="26">
                  <c:v>3.6999999999999993</c:v>
                </c:pt>
                <c:pt idx="27">
                  <c:v>3.7999999999999989</c:v>
                </c:pt>
                <c:pt idx="28">
                  <c:v>3.6999999999999993</c:v>
                </c:pt>
                <c:pt idx="29">
                  <c:v>3.5999999999999996</c:v>
                </c:pt>
                <c:pt idx="30">
                  <c:v>3.5</c:v>
                </c:pt>
                <c:pt idx="31">
                  <c:v>3.4000000000000004</c:v>
                </c:pt>
                <c:pt idx="32">
                  <c:v>3.5</c:v>
                </c:pt>
                <c:pt idx="33">
                  <c:v>3.1999999999999993</c:v>
                </c:pt>
                <c:pt idx="34">
                  <c:v>2.7999999999999989</c:v>
                </c:pt>
                <c:pt idx="35">
                  <c:v>2.7999999999999989</c:v>
                </c:pt>
                <c:pt idx="36">
                  <c:v>2.6999999999999993</c:v>
                </c:pt>
                <c:pt idx="37">
                  <c:v>2.5</c:v>
                </c:pt>
                <c:pt idx="38">
                  <c:v>2.5</c:v>
                </c:pt>
                <c:pt idx="39">
                  <c:v>2.1999999999999993</c:v>
                </c:pt>
                <c:pt idx="40">
                  <c:v>2</c:v>
                </c:pt>
                <c:pt idx="41">
                  <c:v>1.9000000000000004</c:v>
                </c:pt>
                <c:pt idx="42">
                  <c:v>1.5</c:v>
                </c:pt>
                <c:pt idx="43">
                  <c:v>1.2999999999999989</c:v>
                </c:pt>
                <c:pt idx="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2-B441-A295-789BB4F80FB4}"/>
            </c:ext>
          </c:extLst>
        </c:ser>
        <c:ser>
          <c:idx val="8"/>
          <c:order val="8"/>
          <c:tx>
            <c:strRef>
              <c:f>'Breakfast View'!$J$217</c:f>
              <c:strCache>
                <c:ptCount val="1"/>
                <c:pt idx="0">
                  <c:v>Tues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View'!$J$218:$J$266</c:f>
              <c:numCache>
                <c:formatCode>General</c:formatCode>
                <c:ptCount val="49"/>
                <c:pt idx="11">
                  <c:v>0</c:v>
                </c:pt>
                <c:pt idx="12">
                  <c:v>0.60000000000000142</c:v>
                </c:pt>
                <c:pt idx="13">
                  <c:v>1.2000000000000011</c:v>
                </c:pt>
                <c:pt idx="14">
                  <c:v>1.4000000000000004</c:v>
                </c:pt>
                <c:pt idx="15">
                  <c:v>2</c:v>
                </c:pt>
                <c:pt idx="16">
                  <c:v>2.4000000000000004</c:v>
                </c:pt>
                <c:pt idx="17">
                  <c:v>3.5</c:v>
                </c:pt>
                <c:pt idx="18">
                  <c:v>4.5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5.5</c:v>
                </c:pt>
                <c:pt idx="22">
                  <c:v>6</c:v>
                </c:pt>
                <c:pt idx="23">
                  <c:v>6.2000000000000011</c:v>
                </c:pt>
                <c:pt idx="24">
                  <c:v>6.4000000000000021</c:v>
                </c:pt>
                <c:pt idx="25">
                  <c:v>6.3000000000000007</c:v>
                </c:pt>
                <c:pt idx="26">
                  <c:v>6</c:v>
                </c:pt>
                <c:pt idx="27">
                  <c:v>5.9</c:v>
                </c:pt>
                <c:pt idx="28">
                  <c:v>5.9</c:v>
                </c:pt>
                <c:pt idx="29">
                  <c:v>5.7000000000000011</c:v>
                </c:pt>
                <c:pt idx="30">
                  <c:v>5.5</c:v>
                </c:pt>
                <c:pt idx="31">
                  <c:v>5.5</c:v>
                </c:pt>
                <c:pt idx="32">
                  <c:v>5.5</c:v>
                </c:pt>
                <c:pt idx="33">
                  <c:v>5.7000000000000011</c:v>
                </c:pt>
                <c:pt idx="34">
                  <c:v>5.5</c:v>
                </c:pt>
                <c:pt idx="35">
                  <c:v>5.5</c:v>
                </c:pt>
                <c:pt idx="36">
                  <c:v>5.4</c:v>
                </c:pt>
                <c:pt idx="37">
                  <c:v>5</c:v>
                </c:pt>
                <c:pt idx="38">
                  <c:v>4.6000000000000014</c:v>
                </c:pt>
                <c:pt idx="39">
                  <c:v>4.9000000000000004</c:v>
                </c:pt>
                <c:pt idx="40">
                  <c:v>5.1000000000000014</c:v>
                </c:pt>
                <c:pt idx="41">
                  <c:v>5</c:v>
                </c:pt>
                <c:pt idx="42">
                  <c:v>4.6000000000000014</c:v>
                </c:pt>
                <c:pt idx="43">
                  <c:v>4.5</c:v>
                </c:pt>
                <c:pt idx="44">
                  <c:v>4.4000000000000004</c:v>
                </c:pt>
                <c:pt idx="45">
                  <c:v>4</c:v>
                </c:pt>
                <c:pt idx="46">
                  <c:v>4</c:v>
                </c:pt>
                <c:pt idx="47">
                  <c:v>3.7000000000000011</c:v>
                </c:pt>
                <c:pt idx="48">
                  <c:v>3.6000000000000014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C2-B441-A295-789BB4F80FB4}"/>
            </c:ext>
          </c:extLst>
        </c:ser>
        <c:ser>
          <c:idx val="9"/>
          <c:order val="9"/>
          <c:tx>
            <c:strRef>
              <c:f>'Breakfast View'!$K$217</c:f>
              <c:strCache>
                <c:ptCount val="1"/>
                <c:pt idx="0">
                  <c:v>Wed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View'!$K$218:$K$266</c:f>
              <c:numCache>
                <c:formatCode>General</c:formatCode>
                <c:ptCount val="49"/>
                <c:pt idx="14">
                  <c:v>0</c:v>
                </c:pt>
                <c:pt idx="15">
                  <c:v>0.39999999999999947</c:v>
                </c:pt>
                <c:pt idx="16">
                  <c:v>1</c:v>
                </c:pt>
                <c:pt idx="17">
                  <c:v>1.5999999999999996</c:v>
                </c:pt>
                <c:pt idx="18">
                  <c:v>2.2999999999999998</c:v>
                </c:pt>
                <c:pt idx="19">
                  <c:v>2.8999999999999995</c:v>
                </c:pt>
                <c:pt idx="20">
                  <c:v>4</c:v>
                </c:pt>
                <c:pt idx="21">
                  <c:v>5</c:v>
                </c:pt>
                <c:pt idx="22">
                  <c:v>5.7999999999999989</c:v>
                </c:pt>
                <c:pt idx="23">
                  <c:v>6.2999999999999989</c:v>
                </c:pt>
                <c:pt idx="24">
                  <c:v>6.5</c:v>
                </c:pt>
                <c:pt idx="25">
                  <c:v>6.2999999999999989</c:v>
                </c:pt>
                <c:pt idx="26">
                  <c:v>6.1999999999999993</c:v>
                </c:pt>
                <c:pt idx="27">
                  <c:v>6.2999999999999989</c:v>
                </c:pt>
                <c:pt idx="28">
                  <c:v>6.2999999999999989</c:v>
                </c:pt>
                <c:pt idx="29">
                  <c:v>6.2999999999999989</c:v>
                </c:pt>
                <c:pt idx="30">
                  <c:v>6</c:v>
                </c:pt>
                <c:pt idx="31">
                  <c:v>5.6999999999999993</c:v>
                </c:pt>
                <c:pt idx="32">
                  <c:v>5.6999999999999993</c:v>
                </c:pt>
                <c:pt idx="33">
                  <c:v>5.4</c:v>
                </c:pt>
                <c:pt idx="34">
                  <c:v>5.2999999999999989</c:v>
                </c:pt>
                <c:pt idx="35">
                  <c:v>5.2999999999999989</c:v>
                </c:pt>
                <c:pt idx="36">
                  <c:v>5.2999999999999989</c:v>
                </c:pt>
                <c:pt idx="37">
                  <c:v>5.4</c:v>
                </c:pt>
                <c:pt idx="38">
                  <c:v>5.4</c:v>
                </c:pt>
                <c:pt idx="39">
                  <c:v>5.7999999999999989</c:v>
                </c:pt>
                <c:pt idx="40">
                  <c:v>6</c:v>
                </c:pt>
                <c:pt idx="41">
                  <c:v>6.1</c:v>
                </c:pt>
                <c:pt idx="42">
                  <c:v>5.9</c:v>
                </c:pt>
                <c:pt idx="43">
                  <c:v>5.4</c:v>
                </c:pt>
                <c:pt idx="44">
                  <c:v>5.2999999999999989</c:v>
                </c:pt>
                <c:pt idx="45">
                  <c:v>5.6999999999999993</c:v>
                </c:pt>
                <c:pt idx="46">
                  <c:v>6.1999999999999993</c:v>
                </c:pt>
                <c:pt idx="47">
                  <c:v>5.9</c:v>
                </c:pt>
                <c:pt idx="48">
                  <c:v>5.7999999999999989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C2-B441-A295-789BB4F80FB4}"/>
            </c:ext>
          </c:extLst>
        </c:ser>
        <c:ser>
          <c:idx val="10"/>
          <c:order val="10"/>
          <c:tx>
            <c:strRef>
              <c:f>'Breakfast View'!$L$217</c:f>
              <c:strCache>
                <c:ptCount val="1"/>
                <c:pt idx="0">
                  <c:v>Thurs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View'!$L$218:$L$266</c:f>
              <c:numCache>
                <c:formatCode>General</c:formatCode>
                <c:ptCount val="49"/>
                <c:pt idx="7">
                  <c:v>0</c:v>
                </c:pt>
                <c:pt idx="8">
                  <c:v>0.20000000000000018</c:v>
                </c:pt>
                <c:pt idx="9">
                  <c:v>0.5</c:v>
                </c:pt>
                <c:pt idx="10">
                  <c:v>1.0999999999999996</c:v>
                </c:pt>
                <c:pt idx="11">
                  <c:v>1.2000000000000002</c:v>
                </c:pt>
                <c:pt idx="12">
                  <c:v>1.2999999999999998</c:v>
                </c:pt>
                <c:pt idx="13">
                  <c:v>2.0999999999999996</c:v>
                </c:pt>
                <c:pt idx="14">
                  <c:v>2.0999999999999996</c:v>
                </c:pt>
                <c:pt idx="15">
                  <c:v>2.2999999999999998</c:v>
                </c:pt>
                <c:pt idx="16">
                  <c:v>2.5999999999999996</c:v>
                </c:pt>
                <c:pt idx="17">
                  <c:v>2.2999999999999998</c:v>
                </c:pt>
                <c:pt idx="18">
                  <c:v>2.5999999999999996</c:v>
                </c:pt>
                <c:pt idx="19">
                  <c:v>2.8999999999999995</c:v>
                </c:pt>
                <c:pt idx="20">
                  <c:v>3</c:v>
                </c:pt>
                <c:pt idx="21">
                  <c:v>3</c:v>
                </c:pt>
                <c:pt idx="22">
                  <c:v>3.3999999999999995</c:v>
                </c:pt>
                <c:pt idx="23">
                  <c:v>3.8</c:v>
                </c:pt>
                <c:pt idx="24">
                  <c:v>3.8999999999999995</c:v>
                </c:pt>
                <c:pt idx="25">
                  <c:v>3.8</c:v>
                </c:pt>
                <c:pt idx="26">
                  <c:v>3.5999999999999996</c:v>
                </c:pt>
                <c:pt idx="27">
                  <c:v>3.3999999999999995</c:v>
                </c:pt>
                <c:pt idx="28">
                  <c:v>3.5</c:v>
                </c:pt>
                <c:pt idx="29">
                  <c:v>3.3999999999999995</c:v>
                </c:pt>
                <c:pt idx="30">
                  <c:v>3.2</c:v>
                </c:pt>
                <c:pt idx="31">
                  <c:v>3.0999999999999996</c:v>
                </c:pt>
                <c:pt idx="32">
                  <c:v>3.0999999999999996</c:v>
                </c:pt>
                <c:pt idx="33">
                  <c:v>3.0999999999999996</c:v>
                </c:pt>
                <c:pt idx="34">
                  <c:v>3.3999999999999995</c:v>
                </c:pt>
                <c:pt idx="35">
                  <c:v>3.5999999999999996</c:v>
                </c:pt>
                <c:pt idx="36">
                  <c:v>3.7</c:v>
                </c:pt>
                <c:pt idx="37">
                  <c:v>3.5</c:v>
                </c:pt>
                <c:pt idx="38">
                  <c:v>3</c:v>
                </c:pt>
                <c:pt idx="39">
                  <c:v>3</c:v>
                </c:pt>
                <c:pt idx="40">
                  <c:v>3.2</c:v>
                </c:pt>
                <c:pt idx="41">
                  <c:v>3.3999999999999995</c:v>
                </c:pt>
                <c:pt idx="42">
                  <c:v>3.3999999999999995</c:v>
                </c:pt>
                <c:pt idx="43">
                  <c:v>3.3999999999999995</c:v>
                </c:pt>
                <c:pt idx="44">
                  <c:v>3.3</c:v>
                </c:pt>
                <c:pt idx="45">
                  <c:v>3.3</c:v>
                </c:pt>
                <c:pt idx="46">
                  <c:v>3.0999999999999996</c:v>
                </c:pt>
                <c:pt idx="47">
                  <c:v>3.0999999999999996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C2-B441-A295-789BB4F80FB4}"/>
            </c:ext>
          </c:extLst>
        </c:ser>
        <c:ser>
          <c:idx val="11"/>
          <c:order val="11"/>
          <c:tx>
            <c:strRef>
              <c:f>'Breakfast View'!$M$217</c:f>
              <c:strCache>
                <c:ptCount val="1"/>
                <c:pt idx="0">
                  <c:v>Fri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View'!$M$218:$M$266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9.9999999999999645E-2</c:v>
                </c:pt>
                <c:pt idx="11">
                  <c:v>0.5</c:v>
                </c:pt>
                <c:pt idx="12">
                  <c:v>1.2000000000000002</c:v>
                </c:pt>
                <c:pt idx="13">
                  <c:v>1.8999999999999995</c:v>
                </c:pt>
                <c:pt idx="14">
                  <c:v>2.6000000000000005</c:v>
                </c:pt>
                <c:pt idx="15">
                  <c:v>3.2</c:v>
                </c:pt>
                <c:pt idx="16">
                  <c:v>3.8</c:v>
                </c:pt>
                <c:pt idx="17">
                  <c:v>4.3</c:v>
                </c:pt>
                <c:pt idx="18">
                  <c:v>4.9999999999999991</c:v>
                </c:pt>
                <c:pt idx="19">
                  <c:v>4.8999999999999995</c:v>
                </c:pt>
                <c:pt idx="20">
                  <c:v>4.9999999999999991</c:v>
                </c:pt>
                <c:pt idx="21">
                  <c:v>5.3999999999999995</c:v>
                </c:pt>
                <c:pt idx="22">
                  <c:v>5.6000000000000005</c:v>
                </c:pt>
                <c:pt idx="23">
                  <c:v>5.7</c:v>
                </c:pt>
                <c:pt idx="24">
                  <c:v>5.8999999999999995</c:v>
                </c:pt>
                <c:pt idx="25">
                  <c:v>5.8</c:v>
                </c:pt>
                <c:pt idx="26">
                  <c:v>5.7</c:v>
                </c:pt>
                <c:pt idx="27">
                  <c:v>5.8</c:v>
                </c:pt>
                <c:pt idx="28">
                  <c:v>5.6000000000000005</c:v>
                </c:pt>
                <c:pt idx="29">
                  <c:v>5.4999999999999991</c:v>
                </c:pt>
                <c:pt idx="30">
                  <c:v>5.2</c:v>
                </c:pt>
                <c:pt idx="31">
                  <c:v>4.9999999999999991</c:v>
                </c:pt>
                <c:pt idx="32">
                  <c:v>4.6000000000000005</c:v>
                </c:pt>
                <c:pt idx="33">
                  <c:v>4.4999999999999991</c:v>
                </c:pt>
                <c:pt idx="34">
                  <c:v>4.7</c:v>
                </c:pt>
                <c:pt idx="35">
                  <c:v>4.3999999999999995</c:v>
                </c:pt>
                <c:pt idx="36">
                  <c:v>4.4999999999999991</c:v>
                </c:pt>
                <c:pt idx="37">
                  <c:v>4.7</c:v>
                </c:pt>
                <c:pt idx="38">
                  <c:v>4.3999999999999995</c:v>
                </c:pt>
                <c:pt idx="39">
                  <c:v>4.7</c:v>
                </c:pt>
                <c:pt idx="40">
                  <c:v>4.9999999999999991</c:v>
                </c:pt>
                <c:pt idx="41">
                  <c:v>5.3</c:v>
                </c:pt>
                <c:pt idx="42">
                  <c:v>5.3999999999999995</c:v>
                </c:pt>
                <c:pt idx="43">
                  <c:v>5.3999999999999995</c:v>
                </c:pt>
                <c:pt idx="44">
                  <c:v>5.3</c:v>
                </c:pt>
                <c:pt idx="45">
                  <c:v>5.2</c:v>
                </c:pt>
                <c:pt idx="46">
                  <c:v>5.1000000000000005</c:v>
                </c:pt>
                <c:pt idx="47">
                  <c:v>4.6000000000000005</c:v>
                </c:pt>
                <c:pt idx="48">
                  <c:v>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3C2-B441-A295-789BB4F80FB4}"/>
            </c:ext>
          </c:extLst>
        </c:ser>
        <c:ser>
          <c:idx val="12"/>
          <c:order val="12"/>
          <c:tx>
            <c:strRef>
              <c:f>'Breakfast View'!$N$217</c:f>
              <c:strCache>
                <c:ptCount val="1"/>
                <c:pt idx="0">
                  <c:v>Sat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View'!$N$218:$N$266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0.39999999999999947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0.59999999999999964</c:v>
                </c:pt>
                <c:pt idx="10">
                  <c:v>0.89999999999999947</c:v>
                </c:pt>
                <c:pt idx="11">
                  <c:v>1.0999999999999996</c:v>
                </c:pt>
                <c:pt idx="12">
                  <c:v>1.5</c:v>
                </c:pt>
                <c:pt idx="13">
                  <c:v>2.2999999999999998</c:v>
                </c:pt>
                <c:pt idx="14">
                  <c:v>3.1999999999999993</c:v>
                </c:pt>
                <c:pt idx="15">
                  <c:v>3.9000000000000004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4.9000000000000004</c:v>
                </c:pt>
                <c:pt idx="19">
                  <c:v>5.4</c:v>
                </c:pt>
                <c:pt idx="20">
                  <c:v>5.9</c:v>
                </c:pt>
                <c:pt idx="21">
                  <c:v>6.1</c:v>
                </c:pt>
                <c:pt idx="22">
                  <c:v>6.7999999999999989</c:v>
                </c:pt>
                <c:pt idx="23">
                  <c:v>7.1</c:v>
                </c:pt>
                <c:pt idx="24">
                  <c:v>7.1999999999999993</c:v>
                </c:pt>
                <c:pt idx="25">
                  <c:v>7</c:v>
                </c:pt>
                <c:pt idx="26">
                  <c:v>6.7999999999999989</c:v>
                </c:pt>
                <c:pt idx="27">
                  <c:v>6.2999999999999989</c:v>
                </c:pt>
                <c:pt idx="28">
                  <c:v>5.7999999999999989</c:v>
                </c:pt>
                <c:pt idx="29">
                  <c:v>5.5</c:v>
                </c:pt>
                <c:pt idx="30">
                  <c:v>5.2999999999999989</c:v>
                </c:pt>
                <c:pt idx="31">
                  <c:v>5.2999999999999989</c:v>
                </c:pt>
                <c:pt idx="32">
                  <c:v>5.4</c:v>
                </c:pt>
                <c:pt idx="33">
                  <c:v>5.4</c:v>
                </c:pt>
                <c:pt idx="34">
                  <c:v>5.2999999999999989</c:v>
                </c:pt>
                <c:pt idx="35">
                  <c:v>5.0999999999999996</c:v>
                </c:pt>
                <c:pt idx="36">
                  <c:v>4.9000000000000004</c:v>
                </c:pt>
                <c:pt idx="37">
                  <c:v>4.9000000000000004</c:v>
                </c:pt>
                <c:pt idx="38">
                  <c:v>5</c:v>
                </c:pt>
                <c:pt idx="39">
                  <c:v>5</c:v>
                </c:pt>
                <c:pt idx="40">
                  <c:v>4.7999999999999989</c:v>
                </c:pt>
                <c:pt idx="41">
                  <c:v>4.4000000000000004</c:v>
                </c:pt>
                <c:pt idx="42">
                  <c:v>4.1999999999999993</c:v>
                </c:pt>
                <c:pt idx="43">
                  <c:v>4.0999999999999996</c:v>
                </c:pt>
                <c:pt idx="44">
                  <c:v>3.3999999999999995</c:v>
                </c:pt>
                <c:pt idx="45">
                  <c:v>3.3999999999999995</c:v>
                </c:pt>
                <c:pt idx="46">
                  <c:v>3.1999999999999993</c:v>
                </c:pt>
                <c:pt idx="47">
                  <c:v>3.3999999999999995</c:v>
                </c:pt>
                <c:pt idx="48">
                  <c:v>3.3999999999999995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3C2-B441-A295-789BB4F80FB4}"/>
            </c:ext>
          </c:extLst>
        </c:ser>
        <c:ser>
          <c:idx val="13"/>
          <c:order val="13"/>
          <c:tx>
            <c:strRef>
              <c:f>'Breakfast View'!$O$217</c:f>
              <c:strCache>
                <c:ptCount val="1"/>
                <c:pt idx="0">
                  <c:v>Sun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View'!$O$218:$O$266</c:f>
              <c:numCache>
                <c:formatCode>General</c:formatCode>
                <c:ptCount val="49"/>
                <c:pt idx="22">
                  <c:v>0</c:v>
                </c:pt>
                <c:pt idx="23">
                  <c:v>0.40000000000000036</c:v>
                </c:pt>
                <c:pt idx="24">
                  <c:v>0.79999999999999982</c:v>
                </c:pt>
                <c:pt idx="25">
                  <c:v>0.79999999999999982</c:v>
                </c:pt>
                <c:pt idx="26">
                  <c:v>0.40000000000000036</c:v>
                </c:pt>
                <c:pt idx="27">
                  <c:v>-9.9999999999999645E-2</c:v>
                </c:pt>
                <c:pt idx="28">
                  <c:v>-0.59999999999999964</c:v>
                </c:pt>
                <c:pt idx="29">
                  <c:v>-0.79999999999999982</c:v>
                </c:pt>
                <c:pt idx="30">
                  <c:v>-0.59999999999999964</c:v>
                </c:pt>
                <c:pt idx="31">
                  <c:v>-0.59999999999999964</c:v>
                </c:pt>
                <c:pt idx="32">
                  <c:v>-0.70000000000000018</c:v>
                </c:pt>
                <c:pt idx="33">
                  <c:v>-0.70000000000000018</c:v>
                </c:pt>
                <c:pt idx="34">
                  <c:v>-0.79999999999999982</c:v>
                </c:pt>
                <c:pt idx="35">
                  <c:v>-0.89999999999999947</c:v>
                </c:pt>
                <c:pt idx="36">
                  <c:v>-0.59999999999999964</c:v>
                </c:pt>
                <c:pt idx="37">
                  <c:v>-0.29999999999999982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3C2-B441-A295-789BB4F80FB4}"/>
            </c:ext>
          </c:extLst>
        </c:ser>
        <c:ser>
          <c:idx val="14"/>
          <c:order val="14"/>
          <c:tx>
            <c:strRef>
              <c:f>'Breakfast View'!$P$217</c:f>
              <c:strCache>
                <c:ptCount val="1"/>
                <c:pt idx="0">
                  <c:v>Mon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View'!$P$218:$P$266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3C2-B441-A295-789BB4F80FB4}"/>
            </c:ext>
          </c:extLst>
        </c:ser>
        <c:ser>
          <c:idx val="15"/>
          <c:order val="15"/>
          <c:tx>
            <c:strRef>
              <c:f>'Breakfast View'!$Q$217</c:f>
              <c:strCache>
                <c:ptCount val="1"/>
                <c:pt idx="0">
                  <c:v>Tues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View'!$Q$218:$Q$266</c:f>
              <c:numCache>
                <c:formatCode>General</c:formatCode>
                <c:ptCount val="49"/>
                <c:pt idx="10">
                  <c:v>0</c:v>
                </c:pt>
                <c:pt idx="11">
                  <c:v>0</c:v>
                </c:pt>
                <c:pt idx="12">
                  <c:v>0.39999999999999947</c:v>
                </c:pt>
                <c:pt idx="13">
                  <c:v>1</c:v>
                </c:pt>
                <c:pt idx="14">
                  <c:v>1.6999999999999993</c:v>
                </c:pt>
                <c:pt idx="15">
                  <c:v>2.0999999999999996</c:v>
                </c:pt>
                <c:pt idx="16">
                  <c:v>2.4000000000000004</c:v>
                </c:pt>
                <c:pt idx="17">
                  <c:v>2.4000000000000004</c:v>
                </c:pt>
                <c:pt idx="18">
                  <c:v>2.7999999999999989</c:v>
                </c:pt>
                <c:pt idx="19">
                  <c:v>3.5</c:v>
                </c:pt>
                <c:pt idx="20">
                  <c:v>3.9000000000000004</c:v>
                </c:pt>
                <c:pt idx="21">
                  <c:v>4.2999999999999989</c:v>
                </c:pt>
                <c:pt idx="22">
                  <c:v>4.2999999999999989</c:v>
                </c:pt>
                <c:pt idx="23">
                  <c:v>4.2999999999999989</c:v>
                </c:pt>
                <c:pt idx="24">
                  <c:v>4.4000000000000004</c:v>
                </c:pt>
                <c:pt idx="25">
                  <c:v>4.1999999999999993</c:v>
                </c:pt>
                <c:pt idx="26">
                  <c:v>4.2999999999999989</c:v>
                </c:pt>
                <c:pt idx="27">
                  <c:v>4.1999999999999993</c:v>
                </c:pt>
                <c:pt idx="28">
                  <c:v>4</c:v>
                </c:pt>
                <c:pt idx="29">
                  <c:v>3.5999999999999996</c:v>
                </c:pt>
                <c:pt idx="30">
                  <c:v>3.1999999999999993</c:v>
                </c:pt>
                <c:pt idx="31">
                  <c:v>3.1999999999999993</c:v>
                </c:pt>
                <c:pt idx="32">
                  <c:v>3.4000000000000004</c:v>
                </c:pt>
                <c:pt idx="33">
                  <c:v>3</c:v>
                </c:pt>
                <c:pt idx="34">
                  <c:v>3</c:v>
                </c:pt>
                <c:pt idx="35">
                  <c:v>3.0999999999999996</c:v>
                </c:pt>
                <c:pt idx="36">
                  <c:v>3.1999999999999993</c:v>
                </c:pt>
                <c:pt idx="37">
                  <c:v>3.1999999999999993</c:v>
                </c:pt>
                <c:pt idx="38">
                  <c:v>3</c:v>
                </c:pt>
                <c:pt idx="39">
                  <c:v>2.7999999999999989</c:v>
                </c:pt>
                <c:pt idx="40">
                  <c:v>2.7999999999999989</c:v>
                </c:pt>
                <c:pt idx="41">
                  <c:v>2.6999999999999993</c:v>
                </c:pt>
                <c:pt idx="42">
                  <c:v>2.5</c:v>
                </c:pt>
                <c:pt idx="43">
                  <c:v>2.1999999999999993</c:v>
                </c:pt>
                <c:pt idx="44">
                  <c:v>2.0999999999999996</c:v>
                </c:pt>
                <c:pt idx="45">
                  <c:v>2</c:v>
                </c:pt>
                <c:pt idx="46">
                  <c:v>2</c:v>
                </c:pt>
                <c:pt idx="47">
                  <c:v>1.7999999999999989</c:v>
                </c:pt>
                <c:pt idx="48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3C2-B441-A295-789BB4F80FB4}"/>
            </c:ext>
          </c:extLst>
        </c:ser>
        <c:ser>
          <c:idx val="16"/>
          <c:order val="16"/>
          <c:tx>
            <c:strRef>
              <c:f>'Breakfast View'!$R$217</c:f>
              <c:strCache>
                <c:ptCount val="1"/>
                <c:pt idx="0">
                  <c:v>Wed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View'!$R$218:$R$266</c:f>
              <c:numCache>
                <c:formatCode>General</c:formatCode>
                <c:ptCount val="49"/>
                <c:pt idx="14">
                  <c:v>0</c:v>
                </c:pt>
                <c:pt idx="15">
                  <c:v>-0.10000000000000053</c:v>
                </c:pt>
                <c:pt idx="16">
                  <c:v>0.20000000000000018</c:v>
                </c:pt>
                <c:pt idx="17">
                  <c:v>0.70000000000000018</c:v>
                </c:pt>
                <c:pt idx="18">
                  <c:v>0.79999999999999982</c:v>
                </c:pt>
                <c:pt idx="19">
                  <c:v>1.2000000000000002</c:v>
                </c:pt>
                <c:pt idx="20">
                  <c:v>1.7999999999999998</c:v>
                </c:pt>
                <c:pt idx="21">
                  <c:v>2.2999999999999998</c:v>
                </c:pt>
                <c:pt idx="22">
                  <c:v>2.8999999999999995</c:v>
                </c:pt>
                <c:pt idx="23">
                  <c:v>3.3</c:v>
                </c:pt>
                <c:pt idx="24">
                  <c:v>3.6000000000000005</c:v>
                </c:pt>
                <c:pt idx="25">
                  <c:v>3.4999999999999991</c:v>
                </c:pt>
                <c:pt idx="26">
                  <c:v>3.3</c:v>
                </c:pt>
                <c:pt idx="27">
                  <c:v>3.1000000000000005</c:v>
                </c:pt>
                <c:pt idx="28">
                  <c:v>2.9999999999999991</c:v>
                </c:pt>
                <c:pt idx="29">
                  <c:v>2.9999999999999991</c:v>
                </c:pt>
                <c:pt idx="30">
                  <c:v>2.7</c:v>
                </c:pt>
                <c:pt idx="31">
                  <c:v>2.4999999999999991</c:v>
                </c:pt>
                <c:pt idx="32">
                  <c:v>2.2000000000000002</c:v>
                </c:pt>
                <c:pt idx="33">
                  <c:v>2.1000000000000005</c:v>
                </c:pt>
                <c:pt idx="34">
                  <c:v>1.9999999999999991</c:v>
                </c:pt>
                <c:pt idx="35">
                  <c:v>1.7000000000000002</c:v>
                </c:pt>
                <c:pt idx="36">
                  <c:v>1.4999999999999991</c:v>
                </c:pt>
                <c:pt idx="37">
                  <c:v>1.4999999999999991</c:v>
                </c:pt>
                <c:pt idx="38">
                  <c:v>1.2000000000000002</c:v>
                </c:pt>
                <c:pt idx="39">
                  <c:v>0.99999999999999911</c:v>
                </c:pt>
                <c:pt idx="40">
                  <c:v>0.99999999999999911</c:v>
                </c:pt>
                <c:pt idx="41">
                  <c:v>1.1000000000000005</c:v>
                </c:pt>
                <c:pt idx="42">
                  <c:v>0.59999999999999964</c:v>
                </c:pt>
                <c:pt idx="43">
                  <c:v>0.59999999999999964</c:v>
                </c:pt>
                <c:pt idx="44">
                  <c:v>0.79999999999999982</c:v>
                </c:pt>
                <c:pt idx="45">
                  <c:v>0.59999999999999964</c:v>
                </c:pt>
                <c:pt idx="46">
                  <c:v>0.5</c:v>
                </c:pt>
                <c:pt idx="47">
                  <c:v>0.39999999999999947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3C2-B441-A295-789BB4F80FB4}"/>
            </c:ext>
          </c:extLst>
        </c:ser>
        <c:ser>
          <c:idx val="17"/>
          <c:order val="17"/>
          <c:tx>
            <c:strRef>
              <c:f>'Breakfast View'!$S$217</c:f>
              <c:strCache>
                <c:ptCount val="1"/>
                <c:pt idx="0">
                  <c:v>Thurs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View'!$S$218:$S$266</c:f>
              <c:numCache>
                <c:formatCode>General</c:formatCode>
                <c:ptCount val="49"/>
                <c:pt idx="11">
                  <c:v>0</c:v>
                </c:pt>
                <c:pt idx="12">
                  <c:v>0.40000000000000036</c:v>
                </c:pt>
                <c:pt idx="13">
                  <c:v>1.4000000000000004</c:v>
                </c:pt>
                <c:pt idx="14">
                  <c:v>1.9000000000000004</c:v>
                </c:pt>
                <c:pt idx="15">
                  <c:v>2.1999999999999993</c:v>
                </c:pt>
                <c:pt idx="16">
                  <c:v>2.5999999999999996</c:v>
                </c:pt>
                <c:pt idx="17">
                  <c:v>3.1999999999999993</c:v>
                </c:pt>
                <c:pt idx="18">
                  <c:v>4.0999999999999996</c:v>
                </c:pt>
                <c:pt idx="19">
                  <c:v>4.4000000000000004</c:v>
                </c:pt>
                <c:pt idx="20">
                  <c:v>4.6999999999999993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5.1999999999999993</c:v>
                </c:pt>
                <c:pt idx="24">
                  <c:v>5.4</c:v>
                </c:pt>
                <c:pt idx="25">
                  <c:v>5.5</c:v>
                </c:pt>
                <c:pt idx="26">
                  <c:v>5.3000000000000007</c:v>
                </c:pt>
                <c:pt idx="27">
                  <c:v>4.5999999999999996</c:v>
                </c:pt>
                <c:pt idx="28">
                  <c:v>4.0999999999999996</c:v>
                </c:pt>
                <c:pt idx="29">
                  <c:v>3.6999999999999993</c:v>
                </c:pt>
                <c:pt idx="30">
                  <c:v>3.5999999999999996</c:v>
                </c:pt>
                <c:pt idx="31">
                  <c:v>3.1999999999999993</c:v>
                </c:pt>
                <c:pt idx="32">
                  <c:v>2.9000000000000004</c:v>
                </c:pt>
                <c:pt idx="33">
                  <c:v>2.8000000000000007</c:v>
                </c:pt>
                <c:pt idx="34">
                  <c:v>2.9000000000000004</c:v>
                </c:pt>
                <c:pt idx="35">
                  <c:v>2.9000000000000004</c:v>
                </c:pt>
                <c:pt idx="36">
                  <c:v>2.5999999999999996</c:v>
                </c:pt>
                <c:pt idx="37">
                  <c:v>2.5999999999999996</c:v>
                </c:pt>
                <c:pt idx="38">
                  <c:v>2.6999999999999993</c:v>
                </c:pt>
                <c:pt idx="39">
                  <c:v>2.3000000000000007</c:v>
                </c:pt>
                <c:pt idx="40">
                  <c:v>1.9000000000000004</c:v>
                </c:pt>
                <c:pt idx="41">
                  <c:v>1.8000000000000007</c:v>
                </c:pt>
                <c:pt idx="42">
                  <c:v>1.5999999999999996</c:v>
                </c:pt>
                <c:pt idx="43">
                  <c:v>1.5</c:v>
                </c:pt>
                <c:pt idx="44">
                  <c:v>1.3000000000000007</c:v>
                </c:pt>
                <c:pt idx="45">
                  <c:v>0.90000000000000036</c:v>
                </c:pt>
                <c:pt idx="46">
                  <c:v>1</c:v>
                </c:pt>
                <c:pt idx="47">
                  <c:v>1.0999999999999996</c:v>
                </c:pt>
                <c:pt idx="48">
                  <c:v>0.69999999999999929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3C2-B441-A295-789BB4F80FB4}"/>
            </c:ext>
          </c:extLst>
        </c:ser>
        <c:ser>
          <c:idx val="18"/>
          <c:order val="18"/>
          <c:tx>
            <c:strRef>
              <c:f>'Breakfast View'!$T$217</c:f>
              <c:strCache>
                <c:ptCount val="1"/>
                <c:pt idx="0">
                  <c:v>Fri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View'!$T$218:$T$266</c:f>
              <c:numCache>
                <c:formatCode>General</c:formatCode>
                <c:ptCount val="49"/>
                <c:pt idx="14">
                  <c:v>0</c:v>
                </c:pt>
                <c:pt idx="15">
                  <c:v>0.40000000000000036</c:v>
                </c:pt>
                <c:pt idx="16">
                  <c:v>0.79999999999999893</c:v>
                </c:pt>
                <c:pt idx="17">
                  <c:v>1.2999999999999989</c:v>
                </c:pt>
                <c:pt idx="18">
                  <c:v>1.6999999999999993</c:v>
                </c:pt>
                <c:pt idx="19">
                  <c:v>2.0999999999999996</c:v>
                </c:pt>
                <c:pt idx="20">
                  <c:v>2.5</c:v>
                </c:pt>
                <c:pt idx="21">
                  <c:v>3</c:v>
                </c:pt>
                <c:pt idx="22">
                  <c:v>3.2999999999999989</c:v>
                </c:pt>
                <c:pt idx="23">
                  <c:v>3.6999999999999993</c:v>
                </c:pt>
                <c:pt idx="24">
                  <c:v>4</c:v>
                </c:pt>
                <c:pt idx="25">
                  <c:v>3.7999999999999989</c:v>
                </c:pt>
                <c:pt idx="26">
                  <c:v>3.5</c:v>
                </c:pt>
                <c:pt idx="27">
                  <c:v>3.6999999999999993</c:v>
                </c:pt>
                <c:pt idx="28">
                  <c:v>3.5</c:v>
                </c:pt>
                <c:pt idx="29">
                  <c:v>3.1999999999999993</c:v>
                </c:pt>
                <c:pt idx="30">
                  <c:v>3</c:v>
                </c:pt>
                <c:pt idx="31">
                  <c:v>2.9000000000000004</c:v>
                </c:pt>
                <c:pt idx="32">
                  <c:v>3</c:v>
                </c:pt>
                <c:pt idx="33">
                  <c:v>2.7999999999999989</c:v>
                </c:pt>
                <c:pt idx="34">
                  <c:v>2.5</c:v>
                </c:pt>
                <c:pt idx="35">
                  <c:v>1.7999999999999989</c:v>
                </c:pt>
                <c:pt idx="36">
                  <c:v>1.4000000000000004</c:v>
                </c:pt>
                <c:pt idx="37">
                  <c:v>1.0999999999999996</c:v>
                </c:pt>
                <c:pt idx="38">
                  <c:v>0.69999999999999929</c:v>
                </c:pt>
                <c:pt idx="39">
                  <c:v>0.40000000000000036</c:v>
                </c:pt>
                <c:pt idx="40">
                  <c:v>0.19999999999999929</c:v>
                </c:pt>
                <c:pt idx="41">
                  <c:v>0</c:v>
                </c:pt>
                <c:pt idx="42">
                  <c:v>-0.20000000000000107</c:v>
                </c:pt>
                <c:pt idx="43">
                  <c:v>-0.30000000000000071</c:v>
                </c:pt>
                <c:pt idx="44">
                  <c:v>-0.60000000000000053</c:v>
                </c:pt>
                <c:pt idx="45">
                  <c:v>-0.70000000000000018</c:v>
                </c:pt>
                <c:pt idx="46">
                  <c:v>-0.80000000000000071</c:v>
                </c:pt>
                <c:pt idx="47">
                  <c:v>-1</c:v>
                </c:pt>
                <c:pt idx="48">
                  <c:v>-1.2000000000000002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3C2-B441-A295-789BB4F80FB4}"/>
            </c:ext>
          </c:extLst>
        </c:ser>
        <c:ser>
          <c:idx val="19"/>
          <c:order val="19"/>
          <c:tx>
            <c:strRef>
              <c:f>'Breakfast View'!$U$217</c:f>
              <c:strCache>
                <c:ptCount val="1"/>
                <c:pt idx="0">
                  <c:v>Sat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View'!$U$218:$U$266</c:f>
              <c:numCache>
                <c:formatCode>General</c:formatCode>
                <c:ptCount val="49"/>
                <c:pt idx="11">
                  <c:v>0</c:v>
                </c:pt>
                <c:pt idx="12">
                  <c:v>0</c:v>
                </c:pt>
                <c:pt idx="13">
                  <c:v>9.9999999999999645E-2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</c:v>
                </c:pt>
                <c:pt idx="17">
                  <c:v>0.59999999999999964</c:v>
                </c:pt>
                <c:pt idx="18">
                  <c:v>0.69999999999999929</c:v>
                </c:pt>
                <c:pt idx="19">
                  <c:v>0.80000000000000071</c:v>
                </c:pt>
                <c:pt idx="20">
                  <c:v>0.90000000000000036</c:v>
                </c:pt>
                <c:pt idx="21">
                  <c:v>1</c:v>
                </c:pt>
                <c:pt idx="22">
                  <c:v>1.0999999999999996</c:v>
                </c:pt>
                <c:pt idx="23">
                  <c:v>1.1999999999999993</c:v>
                </c:pt>
                <c:pt idx="24">
                  <c:v>1.3000000000000007</c:v>
                </c:pt>
                <c:pt idx="25">
                  <c:v>1.3000000000000007</c:v>
                </c:pt>
                <c:pt idx="26">
                  <c:v>1.3000000000000007</c:v>
                </c:pt>
                <c:pt idx="27">
                  <c:v>1.3000000000000007</c:v>
                </c:pt>
                <c:pt idx="28">
                  <c:v>1.3000000000000007</c:v>
                </c:pt>
                <c:pt idx="29">
                  <c:v>1.4000000000000004</c:v>
                </c:pt>
                <c:pt idx="30">
                  <c:v>1.3000000000000007</c:v>
                </c:pt>
                <c:pt idx="31">
                  <c:v>1.0999999999999996</c:v>
                </c:pt>
                <c:pt idx="32">
                  <c:v>1</c:v>
                </c:pt>
                <c:pt idx="33">
                  <c:v>0.90000000000000036</c:v>
                </c:pt>
                <c:pt idx="34">
                  <c:v>1.0999999999999996</c:v>
                </c:pt>
                <c:pt idx="35">
                  <c:v>1.0999999999999996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3C2-B441-A295-789BB4F80FB4}"/>
            </c:ext>
          </c:extLst>
        </c:ser>
        <c:ser>
          <c:idx val="20"/>
          <c:order val="20"/>
          <c:tx>
            <c:strRef>
              <c:f>'Breakfast View'!$V$217</c:f>
              <c:strCache>
                <c:ptCount val="1"/>
                <c:pt idx="0">
                  <c:v>Sun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View'!$V$218:$V$266</c:f>
              <c:numCache>
                <c:formatCode>General</c:formatCode>
                <c:ptCount val="49"/>
                <c:pt idx="21">
                  <c:v>0</c:v>
                </c:pt>
                <c:pt idx="22">
                  <c:v>9.9999999999999645E-2</c:v>
                </c:pt>
                <c:pt idx="23">
                  <c:v>0.5</c:v>
                </c:pt>
                <c:pt idx="24">
                  <c:v>0.59999999999999964</c:v>
                </c:pt>
                <c:pt idx="25">
                  <c:v>0.5</c:v>
                </c:pt>
                <c:pt idx="26">
                  <c:v>0.39999999999999947</c:v>
                </c:pt>
                <c:pt idx="27">
                  <c:v>0.29999999999999982</c:v>
                </c:pt>
                <c:pt idx="28">
                  <c:v>9.9999999999999645E-2</c:v>
                </c:pt>
                <c:pt idx="29">
                  <c:v>-0.20000000000000018</c:v>
                </c:pt>
                <c:pt idx="30">
                  <c:v>-0.29999999999999982</c:v>
                </c:pt>
                <c:pt idx="31">
                  <c:v>-0.40000000000000036</c:v>
                </c:pt>
                <c:pt idx="32">
                  <c:v>-0.5</c:v>
                </c:pt>
                <c:pt idx="33">
                  <c:v>-0.60000000000000053</c:v>
                </c:pt>
                <c:pt idx="34">
                  <c:v>-0.79999999999999982</c:v>
                </c:pt>
                <c:pt idx="35">
                  <c:v>-0.60000000000000053</c:v>
                </c:pt>
                <c:pt idx="36">
                  <c:v>-0.29999999999999982</c:v>
                </c:pt>
                <c:pt idx="37">
                  <c:v>0</c:v>
                </c:pt>
                <c:pt idx="38">
                  <c:v>0</c:v>
                </c:pt>
                <c:pt idx="39">
                  <c:v>-0.10000000000000053</c:v>
                </c:pt>
                <c:pt idx="40">
                  <c:v>-0.29999999999999982</c:v>
                </c:pt>
                <c:pt idx="41">
                  <c:v>-0.40000000000000036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3C2-B441-A295-789BB4F80FB4}"/>
            </c:ext>
          </c:extLst>
        </c:ser>
        <c:ser>
          <c:idx val="21"/>
          <c:order val="21"/>
          <c:tx>
            <c:strRef>
              <c:f>'Breakfast View'!$W$217</c:f>
              <c:strCache>
                <c:ptCount val="1"/>
                <c:pt idx="0">
                  <c:v>Mon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View'!$W$218:$W$266</c:f>
              <c:numCache>
                <c:formatCode>General</c:formatCode>
                <c:ptCount val="49"/>
                <c:pt idx="22">
                  <c:v>0</c:v>
                </c:pt>
                <c:pt idx="23">
                  <c:v>0</c:v>
                </c:pt>
                <c:pt idx="24">
                  <c:v>0.30000000000000071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3C2-B441-A295-789BB4F80FB4}"/>
            </c:ext>
          </c:extLst>
        </c:ser>
        <c:ser>
          <c:idx val="22"/>
          <c:order val="22"/>
          <c:tx>
            <c:strRef>
              <c:f>'Breakfast View'!$X$217</c:f>
              <c:strCache>
                <c:ptCount val="1"/>
                <c:pt idx="0">
                  <c:v>Tues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View'!$X$218:$X$266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3C2-B441-A295-789BB4F80FB4}"/>
            </c:ext>
          </c:extLst>
        </c:ser>
        <c:ser>
          <c:idx val="23"/>
          <c:order val="23"/>
          <c:tx>
            <c:strRef>
              <c:f>'Breakfast View'!$Y$217</c:f>
              <c:strCache>
                <c:ptCount val="1"/>
                <c:pt idx="0">
                  <c:v>Wed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View'!$Y$218:$Y$266</c:f>
              <c:numCache>
                <c:formatCode>General</c:formatCode>
                <c:ptCount val="49"/>
                <c:pt idx="3">
                  <c:v>0</c:v>
                </c:pt>
                <c:pt idx="4">
                  <c:v>0.20000000000000018</c:v>
                </c:pt>
                <c:pt idx="5">
                  <c:v>0.5</c:v>
                </c:pt>
                <c:pt idx="6">
                  <c:v>0.80000000000000071</c:v>
                </c:pt>
                <c:pt idx="7">
                  <c:v>0.59999999999999964</c:v>
                </c:pt>
                <c:pt idx="8">
                  <c:v>0.30000000000000071</c:v>
                </c:pt>
                <c:pt idx="9">
                  <c:v>0.20000000000000018</c:v>
                </c:pt>
                <c:pt idx="10">
                  <c:v>0.10000000000000053</c:v>
                </c:pt>
                <c:pt idx="11">
                  <c:v>0.30000000000000071</c:v>
                </c:pt>
                <c:pt idx="12">
                  <c:v>0.5</c:v>
                </c:pt>
                <c:pt idx="13">
                  <c:v>0.80000000000000071</c:v>
                </c:pt>
                <c:pt idx="14">
                  <c:v>0.90000000000000036</c:v>
                </c:pt>
                <c:pt idx="15">
                  <c:v>1.2000000000000011</c:v>
                </c:pt>
                <c:pt idx="16">
                  <c:v>1.5</c:v>
                </c:pt>
                <c:pt idx="17">
                  <c:v>2</c:v>
                </c:pt>
                <c:pt idx="18">
                  <c:v>1.7000000000000011</c:v>
                </c:pt>
                <c:pt idx="19">
                  <c:v>2.4000000000000004</c:v>
                </c:pt>
                <c:pt idx="20">
                  <c:v>3</c:v>
                </c:pt>
                <c:pt idx="21">
                  <c:v>4.2000000000000011</c:v>
                </c:pt>
                <c:pt idx="22">
                  <c:v>5.3000000000000007</c:v>
                </c:pt>
                <c:pt idx="23">
                  <c:v>6</c:v>
                </c:pt>
                <c:pt idx="24">
                  <c:v>6.2000000000000011</c:v>
                </c:pt>
                <c:pt idx="25">
                  <c:v>5.4</c:v>
                </c:pt>
                <c:pt idx="26">
                  <c:v>4.0999999999999996</c:v>
                </c:pt>
                <c:pt idx="27">
                  <c:v>3.5</c:v>
                </c:pt>
                <c:pt idx="28">
                  <c:v>3</c:v>
                </c:pt>
                <c:pt idx="29">
                  <c:v>2.8000000000000007</c:v>
                </c:pt>
                <c:pt idx="30">
                  <c:v>2.9000000000000004</c:v>
                </c:pt>
                <c:pt idx="31">
                  <c:v>3.0999999999999996</c:v>
                </c:pt>
                <c:pt idx="32">
                  <c:v>3.3000000000000007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3.3000000000000007</c:v>
                </c:pt>
                <c:pt idx="37">
                  <c:v>2.5999999999999996</c:v>
                </c:pt>
                <c:pt idx="38">
                  <c:v>2.0999999999999996</c:v>
                </c:pt>
                <c:pt idx="39">
                  <c:v>2</c:v>
                </c:pt>
                <c:pt idx="40">
                  <c:v>2</c:v>
                </c:pt>
                <c:pt idx="41">
                  <c:v>1.8000000000000007</c:v>
                </c:pt>
                <c:pt idx="42">
                  <c:v>1.5</c:v>
                </c:pt>
                <c:pt idx="43">
                  <c:v>1.3000000000000007</c:v>
                </c:pt>
                <c:pt idx="44">
                  <c:v>1</c:v>
                </c:pt>
                <c:pt idx="45">
                  <c:v>0.59999999999999964</c:v>
                </c:pt>
                <c:pt idx="46">
                  <c:v>0.40000000000000036</c:v>
                </c:pt>
                <c:pt idx="47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3C2-B441-A295-789BB4F80FB4}"/>
            </c:ext>
          </c:extLst>
        </c:ser>
        <c:ser>
          <c:idx val="24"/>
          <c:order val="24"/>
          <c:tx>
            <c:strRef>
              <c:f>'Breakfast View'!$Z$217</c:f>
              <c:strCache>
                <c:ptCount val="1"/>
                <c:pt idx="0">
                  <c:v>Thurs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View'!$Z$218:$Z$266</c:f>
              <c:numCache>
                <c:formatCode>General</c:formatCode>
                <c:ptCount val="49"/>
                <c:pt idx="0">
                  <c:v>0.70000000000000018</c:v>
                </c:pt>
                <c:pt idx="1">
                  <c:v>1.0999999999999996</c:v>
                </c:pt>
                <c:pt idx="2">
                  <c:v>1.2000000000000002</c:v>
                </c:pt>
                <c:pt idx="3">
                  <c:v>0.20000000000000018</c:v>
                </c:pt>
                <c:pt idx="4">
                  <c:v>-0.29999999999999982</c:v>
                </c:pt>
                <c:pt idx="5">
                  <c:v>-0.20000000000000018</c:v>
                </c:pt>
                <c:pt idx="6">
                  <c:v>-0.29999999999999982</c:v>
                </c:pt>
                <c:pt idx="7">
                  <c:v>0</c:v>
                </c:pt>
                <c:pt idx="8">
                  <c:v>0.5</c:v>
                </c:pt>
                <c:pt idx="9">
                  <c:v>0.79999999999999982</c:v>
                </c:pt>
                <c:pt idx="10">
                  <c:v>0.79999999999999982</c:v>
                </c:pt>
                <c:pt idx="11">
                  <c:v>0.70000000000000018</c:v>
                </c:pt>
                <c:pt idx="12">
                  <c:v>0.89999999999999947</c:v>
                </c:pt>
                <c:pt idx="13">
                  <c:v>1.2000000000000002</c:v>
                </c:pt>
                <c:pt idx="14">
                  <c:v>1.5</c:v>
                </c:pt>
                <c:pt idx="15">
                  <c:v>1.5</c:v>
                </c:pt>
                <c:pt idx="16">
                  <c:v>1.5999999999999996</c:v>
                </c:pt>
                <c:pt idx="17">
                  <c:v>1.7000000000000002</c:v>
                </c:pt>
                <c:pt idx="18">
                  <c:v>1.5999999999999996</c:v>
                </c:pt>
                <c:pt idx="19">
                  <c:v>1.7999999999999998</c:v>
                </c:pt>
                <c:pt idx="20">
                  <c:v>1.5999999999999996</c:v>
                </c:pt>
                <c:pt idx="21">
                  <c:v>1.0999999999999996</c:v>
                </c:pt>
                <c:pt idx="22">
                  <c:v>1.5</c:v>
                </c:pt>
                <c:pt idx="23">
                  <c:v>2.1000000000000005</c:v>
                </c:pt>
                <c:pt idx="24">
                  <c:v>2.4999999999999991</c:v>
                </c:pt>
                <c:pt idx="25">
                  <c:v>2.3999999999999995</c:v>
                </c:pt>
                <c:pt idx="26">
                  <c:v>2.4999999999999991</c:v>
                </c:pt>
                <c:pt idx="27">
                  <c:v>2.4999999999999991</c:v>
                </c:pt>
                <c:pt idx="28">
                  <c:v>2.1000000000000005</c:v>
                </c:pt>
                <c:pt idx="29">
                  <c:v>1.8999999999999995</c:v>
                </c:pt>
                <c:pt idx="30">
                  <c:v>1.7999999999999998</c:v>
                </c:pt>
                <c:pt idx="31">
                  <c:v>1.5</c:v>
                </c:pt>
                <c:pt idx="32">
                  <c:v>1.7000000000000002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3C2-B441-A295-789BB4F80FB4}"/>
            </c:ext>
          </c:extLst>
        </c:ser>
        <c:ser>
          <c:idx val="25"/>
          <c:order val="25"/>
          <c:tx>
            <c:strRef>
              <c:f>'Breakfast View'!$AA$217</c:f>
              <c:strCache>
                <c:ptCount val="1"/>
                <c:pt idx="0">
                  <c:v>Fri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View'!$AA$218:$AA$266</c:f>
              <c:numCache>
                <c:formatCode>General</c:formatCode>
                <c:ptCount val="49"/>
                <c:pt idx="12">
                  <c:v>0</c:v>
                </c:pt>
                <c:pt idx="13">
                  <c:v>0.10000000000000053</c:v>
                </c:pt>
                <c:pt idx="14">
                  <c:v>0.40000000000000036</c:v>
                </c:pt>
                <c:pt idx="15">
                  <c:v>0.79999999999999982</c:v>
                </c:pt>
                <c:pt idx="16">
                  <c:v>1.2999999999999998</c:v>
                </c:pt>
                <c:pt idx="17">
                  <c:v>1.6000000000000005</c:v>
                </c:pt>
                <c:pt idx="18">
                  <c:v>2.2999999999999998</c:v>
                </c:pt>
                <c:pt idx="19">
                  <c:v>3.0000000000000009</c:v>
                </c:pt>
                <c:pt idx="20">
                  <c:v>3.7</c:v>
                </c:pt>
                <c:pt idx="21">
                  <c:v>4.1000000000000005</c:v>
                </c:pt>
                <c:pt idx="22">
                  <c:v>4.3999999999999995</c:v>
                </c:pt>
                <c:pt idx="23">
                  <c:v>4.3999999999999995</c:v>
                </c:pt>
                <c:pt idx="24">
                  <c:v>4.6000000000000005</c:v>
                </c:pt>
                <c:pt idx="25">
                  <c:v>4.6000000000000005</c:v>
                </c:pt>
                <c:pt idx="26">
                  <c:v>4.3999999999999995</c:v>
                </c:pt>
                <c:pt idx="27">
                  <c:v>4.5000000000000009</c:v>
                </c:pt>
                <c:pt idx="28">
                  <c:v>4.3999999999999995</c:v>
                </c:pt>
                <c:pt idx="29">
                  <c:v>4.0000000000000009</c:v>
                </c:pt>
                <c:pt idx="30">
                  <c:v>3.8</c:v>
                </c:pt>
                <c:pt idx="31">
                  <c:v>3.7</c:v>
                </c:pt>
                <c:pt idx="32">
                  <c:v>3.7</c:v>
                </c:pt>
                <c:pt idx="33">
                  <c:v>3.6000000000000005</c:v>
                </c:pt>
                <c:pt idx="34">
                  <c:v>3.6000000000000005</c:v>
                </c:pt>
                <c:pt idx="35">
                  <c:v>3.3999999999999995</c:v>
                </c:pt>
                <c:pt idx="36">
                  <c:v>3.2</c:v>
                </c:pt>
                <c:pt idx="37">
                  <c:v>2.8999999999999995</c:v>
                </c:pt>
                <c:pt idx="38">
                  <c:v>2.5000000000000009</c:v>
                </c:pt>
                <c:pt idx="39">
                  <c:v>2.5000000000000009</c:v>
                </c:pt>
                <c:pt idx="40">
                  <c:v>2.2999999999999998</c:v>
                </c:pt>
                <c:pt idx="41">
                  <c:v>2.0000000000000009</c:v>
                </c:pt>
                <c:pt idx="42">
                  <c:v>1.7999999999999998</c:v>
                </c:pt>
                <c:pt idx="43">
                  <c:v>1.7999999999999998</c:v>
                </c:pt>
                <c:pt idx="44">
                  <c:v>1.6000000000000005</c:v>
                </c:pt>
                <c:pt idx="4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3C2-B441-A295-789BB4F80FB4}"/>
            </c:ext>
          </c:extLst>
        </c:ser>
        <c:ser>
          <c:idx val="26"/>
          <c:order val="26"/>
          <c:tx>
            <c:strRef>
              <c:f>'Breakfast View'!$AB$217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View'!$AB$218:$AB$266</c:f>
              <c:numCache>
                <c:formatCode>General</c:formatCode>
                <c:ptCount val="49"/>
                <c:pt idx="11">
                  <c:v>0</c:v>
                </c:pt>
                <c:pt idx="12">
                  <c:v>9.9999999999999645E-2</c:v>
                </c:pt>
                <c:pt idx="13">
                  <c:v>0.29999999999999982</c:v>
                </c:pt>
                <c:pt idx="14">
                  <c:v>0.5</c:v>
                </c:pt>
                <c:pt idx="15">
                  <c:v>1.2000000000000002</c:v>
                </c:pt>
                <c:pt idx="16">
                  <c:v>1.5</c:v>
                </c:pt>
                <c:pt idx="17">
                  <c:v>1.8999999999999995</c:v>
                </c:pt>
                <c:pt idx="18">
                  <c:v>2.7</c:v>
                </c:pt>
                <c:pt idx="19">
                  <c:v>3.4999999999999991</c:v>
                </c:pt>
                <c:pt idx="20">
                  <c:v>3.9999999999999991</c:v>
                </c:pt>
                <c:pt idx="21">
                  <c:v>4.2</c:v>
                </c:pt>
                <c:pt idx="22">
                  <c:v>4.3999999999999995</c:v>
                </c:pt>
                <c:pt idx="23">
                  <c:v>4.4999999999999991</c:v>
                </c:pt>
                <c:pt idx="24">
                  <c:v>4.6000000000000005</c:v>
                </c:pt>
                <c:pt idx="25">
                  <c:v>4.4999999999999991</c:v>
                </c:pt>
                <c:pt idx="26">
                  <c:v>4.3999999999999995</c:v>
                </c:pt>
                <c:pt idx="27">
                  <c:v>4.3</c:v>
                </c:pt>
                <c:pt idx="28">
                  <c:v>4.2</c:v>
                </c:pt>
                <c:pt idx="29">
                  <c:v>3.8</c:v>
                </c:pt>
                <c:pt idx="30">
                  <c:v>3.4999999999999991</c:v>
                </c:pt>
                <c:pt idx="31">
                  <c:v>3.2</c:v>
                </c:pt>
                <c:pt idx="32">
                  <c:v>3.1000000000000005</c:v>
                </c:pt>
                <c:pt idx="33">
                  <c:v>2.8999999999999995</c:v>
                </c:pt>
                <c:pt idx="34">
                  <c:v>2.6000000000000005</c:v>
                </c:pt>
                <c:pt idx="35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3C2-B441-A295-789BB4F80FB4}"/>
            </c:ext>
          </c:extLst>
        </c:ser>
        <c:ser>
          <c:idx val="27"/>
          <c:order val="27"/>
          <c:tx>
            <c:strRef>
              <c:f>'Breakfast View'!$AC$217</c:f>
              <c:strCache>
                <c:ptCount val="1"/>
                <c:pt idx="0">
                  <c:v>Sun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View'!$AC$218:$AC$266</c:f>
              <c:numCache>
                <c:formatCode>General</c:formatCode>
                <c:ptCount val="49"/>
                <c:pt idx="0">
                  <c:v>0.69999999999999929</c:v>
                </c:pt>
                <c:pt idx="1">
                  <c:v>0.69999999999999929</c:v>
                </c:pt>
                <c:pt idx="2">
                  <c:v>0.5</c:v>
                </c:pt>
                <c:pt idx="3">
                  <c:v>0.40000000000000036</c:v>
                </c:pt>
                <c:pt idx="4">
                  <c:v>0.69999999999999929</c:v>
                </c:pt>
                <c:pt idx="5">
                  <c:v>0.90000000000000036</c:v>
                </c:pt>
                <c:pt idx="6">
                  <c:v>0.90000000000000036</c:v>
                </c:pt>
                <c:pt idx="7">
                  <c:v>1.1999999999999993</c:v>
                </c:pt>
                <c:pt idx="8">
                  <c:v>1.5</c:v>
                </c:pt>
                <c:pt idx="9">
                  <c:v>1.6999999999999993</c:v>
                </c:pt>
                <c:pt idx="10">
                  <c:v>1.9000000000000004</c:v>
                </c:pt>
                <c:pt idx="11">
                  <c:v>2.0999999999999996</c:v>
                </c:pt>
                <c:pt idx="12">
                  <c:v>2.4000000000000004</c:v>
                </c:pt>
                <c:pt idx="13">
                  <c:v>2.9000000000000004</c:v>
                </c:pt>
                <c:pt idx="14">
                  <c:v>3.1999999999999993</c:v>
                </c:pt>
                <c:pt idx="15">
                  <c:v>3.4000000000000004</c:v>
                </c:pt>
                <c:pt idx="16">
                  <c:v>3.6999999999999993</c:v>
                </c:pt>
                <c:pt idx="17">
                  <c:v>3.4000000000000004</c:v>
                </c:pt>
                <c:pt idx="18">
                  <c:v>2.9000000000000004</c:v>
                </c:pt>
                <c:pt idx="19">
                  <c:v>3.1999999999999993</c:v>
                </c:pt>
                <c:pt idx="20">
                  <c:v>3.2999999999999989</c:v>
                </c:pt>
                <c:pt idx="21">
                  <c:v>3.7999999999999989</c:v>
                </c:pt>
                <c:pt idx="22">
                  <c:v>4.0999999999999996</c:v>
                </c:pt>
                <c:pt idx="23">
                  <c:v>4.4999999999999982</c:v>
                </c:pt>
                <c:pt idx="24">
                  <c:v>4.7000000000000011</c:v>
                </c:pt>
                <c:pt idx="25">
                  <c:v>4.2999999999999989</c:v>
                </c:pt>
                <c:pt idx="26">
                  <c:v>3.6999999999999993</c:v>
                </c:pt>
                <c:pt idx="27">
                  <c:v>3.2999999999999989</c:v>
                </c:pt>
                <c:pt idx="28">
                  <c:v>3.1999999999999993</c:v>
                </c:pt>
                <c:pt idx="29">
                  <c:v>3.4000000000000004</c:v>
                </c:pt>
                <c:pt idx="30">
                  <c:v>3.5</c:v>
                </c:pt>
                <c:pt idx="31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3C2-B441-A295-789BB4F80FB4}"/>
            </c:ext>
          </c:extLst>
        </c:ser>
        <c:ser>
          <c:idx val="28"/>
          <c:order val="28"/>
          <c:tx>
            <c:strRef>
              <c:f>'Breakfast View'!$AD$217</c:f>
              <c:strCache>
                <c:ptCount val="1"/>
                <c:pt idx="0">
                  <c:v>Mon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View'!$AD$218:$AD$266</c:f>
              <c:numCache>
                <c:formatCode>General</c:formatCode>
                <c:ptCount val="49"/>
                <c:pt idx="13">
                  <c:v>0</c:v>
                </c:pt>
                <c:pt idx="14">
                  <c:v>0.5</c:v>
                </c:pt>
                <c:pt idx="15">
                  <c:v>0.89999999999999947</c:v>
                </c:pt>
                <c:pt idx="16">
                  <c:v>1.5</c:v>
                </c:pt>
                <c:pt idx="17">
                  <c:v>2.0999999999999996</c:v>
                </c:pt>
                <c:pt idx="18">
                  <c:v>2.6999999999999993</c:v>
                </c:pt>
                <c:pt idx="19">
                  <c:v>3.5</c:v>
                </c:pt>
                <c:pt idx="20">
                  <c:v>3.7999999999999989</c:v>
                </c:pt>
                <c:pt idx="21">
                  <c:v>4.6999999999999993</c:v>
                </c:pt>
                <c:pt idx="22">
                  <c:v>5.5</c:v>
                </c:pt>
                <c:pt idx="23">
                  <c:v>6.1</c:v>
                </c:pt>
                <c:pt idx="24">
                  <c:v>6.2999999999999989</c:v>
                </c:pt>
                <c:pt idx="25">
                  <c:v>6.2999999999999989</c:v>
                </c:pt>
                <c:pt idx="26">
                  <c:v>6.2999999999999989</c:v>
                </c:pt>
                <c:pt idx="27">
                  <c:v>6.1999999999999993</c:v>
                </c:pt>
                <c:pt idx="28">
                  <c:v>6.1</c:v>
                </c:pt>
                <c:pt idx="29">
                  <c:v>5.7999999999999989</c:v>
                </c:pt>
                <c:pt idx="30">
                  <c:v>5.2999999999999989</c:v>
                </c:pt>
                <c:pt idx="31">
                  <c:v>5.1999999999999993</c:v>
                </c:pt>
                <c:pt idx="32">
                  <c:v>5.2999999999999989</c:v>
                </c:pt>
                <c:pt idx="33">
                  <c:v>5.0999999999999996</c:v>
                </c:pt>
                <c:pt idx="34">
                  <c:v>4.6999999999999993</c:v>
                </c:pt>
                <c:pt idx="35">
                  <c:v>4.4000000000000004</c:v>
                </c:pt>
                <c:pt idx="36">
                  <c:v>4.0999999999999996</c:v>
                </c:pt>
                <c:pt idx="37">
                  <c:v>3.5</c:v>
                </c:pt>
                <c:pt idx="38">
                  <c:v>3.5999999999999996</c:v>
                </c:pt>
                <c:pt idx="39">
                  <c:v>3.5999999999999996</c:v>
                </c:pt>
                <c:pt idx="40">
                  <c:v>3.5</c:v>
                </c:pt>
                <c:pt idx="41">
                  <c:v>3.1999999999999993</c:v>
                </c:pt>
                <c:pt idx="42">
                  <c:v>2.7999999999999989</c:v>
                </c:pt>
                <c:pt idx="43">
                  <c:v>2.7999999999999989</c:v>
                </c:pt>
                <c:pt idx="44">
                  <c:v>3</c:v>
                </c:pt>
                <c:pt idx="45">
                  <c:v>2.9000000000000004</c:v>
                </c:pt>
                <c:pt idx="46">
                  <c:v>2.5999999999999996</c:v>
                </c:pt>
                <c:pt idx="47">
                  <c:v>2.2999999999999989</c:v>
                </c:pt>
                <c:pt idx="48">
                  <c:v>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43C2-B441-A295-789BB4F80FB4}"/>
            </c:ext>
          </c:extLst>
        </c:ser>
        <c:ser>
          <c:idx val="29"/>
          <c:order val="29"/>
          <c:tx>
            <c:strRef>
              <c:f>'Breakfast View'!$AE$217</c:f>
              <c:strCache>
                <c:ptCount val="1"/>
                <c:pt idx="0">
                  <c:v>Tues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View'!$AE$218:$AE$266</c:f>
              <c:numCache>
                <c:formatCode>General</c:formatCode>
                <c:ptCount val="49"/>
                <c:pt idx="3">
                  <c:v>0</c:v>
                </c:pt>
                <c:pt idx="4">
                  <c:v>0.20000000000000018</c:v>
                </c:pt>
                <c:pt idx="5">
                  <c:v>0.5</c:v>
                </c:pt>
                <c:pt idx="6">
                  <c:v>0.90000000000000036</c:v>
                </c:pt>
                <c:pt idx="7">
                  <c:v>1.4000000000000004</c:v>
                </c:pt>
                <c:pt idx="8">
                  <c:v>2.5000000000000009</c:v>
                </c:pt>
                <c:pt idx="9">
                  <c:v>3.0000000000000009</c:v>
                </c:pt>
                <c:pt idx="10">
                  <c:v>3.3</c:v>
                </c:pt>
                <c:pt idx="11">
                  <c:v>3.6000000000000005</c:v>
                </c:pt>
                <c:pt idx="12">
                  <c:v>4.6000000000000005</c:v>
                </c:pt>
                <c:pt idx="13">
                  <c:v>5.3999999999999995</c:v>
                </c:pt>
                <c:pt idx="14">
                  <c:v>6.2</c:v>
                </c:pt>
                <c:pt idx="15">
                  <c:v>6.5000000000000009</c:v>
                </c:pt>
                <c:pt idx="16">
                  <c:v>6.3</c:v>
                </c:pt>
                <c:pt idx="17">
                  <c:v>6.3999999999999995</c:v>
                </c:pt>
                <c:pt idx="18">
                  <c:v>6.5000000000000009</c:v>
                </c:pt>
                <c:pt idx="19">
                  <c:v>6.3999999999999995</c:v>
                </c:pt>
                <c:pt idx="20">
                  <c:v>6.3</c:v>
                </c:pt>
                <c:pt idx="21">
                  <c:v>6.3</c:v>
                </c:pt>
                <c:pt idx="22">
                  <c:v>6.2</c:v>
                </c:pt>
                <c:pt idx="23">
                  <c:v>6.3</c:v>
                </c:pt>
                <c:pt idx="24">
                  <c:v>6.6000000000000005</c:v>
                </c:pt>
                <c:pt idx="25">
                  <c:v>6.3</c:v>
                </c:pt>
                <c:pt idx="26">
                  <c:v>6.0000000000000009</c:v>
                </c:pt>
                <c:pt idx="27">
                  <c:v>5.8</c:v>
                </c:pt>
                <c:pt idx="28">
                  <c:v>5.8</c:v>
                </c:pt>
                <c:pt idx="29">
                  <c:v>5.7</c:v>
                </c:pt>
                <c:pt idx="30">
                  <c:v>6.0000000000000009</c:v>
                </c:pt>
                <c:pt idx="31">
                  <c:v>5.8999999999999995</c:v>
                </c:pt>
                <c:pt idx="32">
                  <c:v>5.6000000000000005</c:v>
                </c:pt>
                <c:pt idx="33">
                  <c:v>5.8</c:v>
                </c:pt>
                <c:pt idx="34">
                  <c:v>5.8999999999999995</c:v>
                </c:pt>
                <c:pt idx="35">
                  <c:v>5.6000000000000005</c:v>
                </c:pt>
                <c:pt idx="36">
                  <c:v>5.5000000000000009</c:v>
                </c:pt>
                <c:pt idx="37">
                  <c:v>5.3999999999999995</c:v>
                </c:pt>
                <c:pt idx="38">
                  <c:v>5.3</c:v>
                </c:pt>
                <c:pt idx="39">
                  <c:v>5.2</c:v>
                </c:pt>
                <c:pt idx="40">
                  <c:v>4.8999999999999995</c:v>
                </c:pt>
                <c:pt idx="41">
                  <c:v>5.0000000000000009</c:v>
                </c:pt>
                <c:pt idx="42">
                  <c:v>5.1000000000000005</c:v>
                </c:pt>
                <c:pt idx="43">
                  <c:v>4.8999999999999995</c:v>
                </c:pt>
                <c:pt idx="44">
                  <c:v>4.8999999999999995</c:v>
                </c:pt>
                <c:pt idx="45">
                  <c:v>5.0000000000000009</c:v>
                </c:pt>
                <c:pt idx="46">
                  <c:v>4.8999999999999995</c:v>
                </c:pt>
                <c:pt idx="47">
                  <c:v>4.7</c:v>
                </c:pt>
                <c:pt idx="48">
                  <c:v>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43C2-B441-A295-789BB4F80FB4}"/>
            </c:ext>
          </c:extLst>
        </c:ser>
        <c:ser>
          <c:idx val="30"/>
          <c:order val="30"/>
          <c:tx>
            <c:strRef>
              <c:f>'Breakfast View'!$AF$217</c:f>
              <c:strCache>
                <c:ptCount val="1"/>
                <c:pt idx="0">
                  <c:v>Wed wk 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View'!$AF$218:$AF$266</c:f>
              <c:numCache>
                <c:formatCode>General</c:formatCode>
                <c:ptCount val="49"/>
                <c:pt idx="0">
                  <c:v>2.0999999999999996</c:v>
                </c:pt>
                <c:pt idx="1">
                  <c:v>2.8999999999999995</c:v>
                </c:pt>
                <c:pt idx="2">
                  <c:v>3.7</c:v>
                </c:pt>
                <c:pt idx="3">
                  <c:v>4.3999999999999995</c:v>
                </c:pt>
                <c:pt idx="4">
                  <c:v>4.8999999999999995</c:v>
                </c:pt>
                <c:pt idx="5">
                  <c:v>5.2</c:v>
                </c:pt>
                <c:pt idx="6">
                  <c:v>5.7</c:v>
                </c:pt>
                <c:pt idx="7">
                  <c:v>5.9999999999999991</c:v>
                </c:pt>
                <c:pt idx="8">
                  <c:v>6.1000000000000005</c:v>
                </c:pt>
                <c:pt idx="9">
                  <c:v>5.9999999999999991</c:v>
                </c:pt>
                <c:pt idx="10">
                  <c:v>6.1000000000000005</c:v>
                </c:pt>
                <c:pt idx="11">
                  <c:v>6.1000000000000005</c:v>
                </c:pt>
                <c:pt idx="12">
                  <c:v>6.1000000000000005</c:v>
                </c:pt>
                <c:pt idx="13">
                  <c:v>6.2</c:v>
                </c:pt>
                <c:pt idx="14">
                  <c:v>6.4999999999999991</c:v>
                </c:pt>
                <c:pt idx="15">
                  <c:v>6.4999999999999991</c:v>
                </c:pt>
                <c:pt idx="16">
                  <c:v>6.1000000000000005</c:v>
                </c:pt>
                <c:pt idx="17">
                  <c:v>5.8999999999999995</c:v>
                </c:pt>
                <c:pt idx="18">
                  <c:v>5.8</c:v>
                </c:pt>
                <c:pt idx="19">
                  <c:v>5.8999999999999995</c:v>
                </c:pt>
                <c:pt idx="20">
                  <c:v>5.8999999999999995</c:v>
                </c:pt>
                <c:pt idx="21">
                  <c:v>5.9999999999999991</c:v>
                </c:pt>
                <c:pt idx="22">
                  <c:v>6.2</c:v>
                </c:pt>
                <c:pt idx="23">
                  <c:v>6.3</c:v>
                </c:pt>
                <c:pt idx="24">
                  <c:v>6.3999999999999995</c:v>
                </c:pt>
                <c:pt idx="25">
                  <c:v>6.2</c:v>
                </c:pt>
                <c:pt idx="26">
                  <c:v>5.9999999999999991</c:v>
                </c:pt>
                <c:pt idx="27">
                  <c:v>5.6000000000000005</c:v>
                </c:pt>
                <c:pt idx="28">
                  <c:v>5.3999999999999995</c:v>
                </c:pt>
                <c:pt idx="29">
                  <c:v>5.3</c:v>
                </c:pt>
                <c:pt idx="30">
                  <c:v>5.2</c:v>
                </c:pt>
                <c:pt idx="31">
                  <c:v>4.9999999999999991</c:v>
                </c:pt>
                <c:pt idx="32">
                  <c:v>4.7</c:v>
                </c:pt>
                <c:pt idx="33">
                  <c:v>4.9999999999999991</c:v>
                </c:pt>
                <c:pt idx="34">
                  <c:v>4.8999999999999995</c:v>
                </c:pt>
                <c:pt idx="35">
                  <c:v>4.6000000000000005</c:v>
                </c:pt>
                <c:pt idx="36">
                  <c:v>4.4999999999999991</c:v>
                </c:pt>
                <c:pt idx="37">
                  <c:v>4.3999999999999995</c:v>
                </c:pt>
                <c:pt idx="38">
                  <c:v>4.3</c:v>
                </c:pt>
                <c:pt idx="39">
                  <c:v>3.9999999999999991</c:v>
                </c:pt>
                <c:pt idx="40">
                  <c:v>3.8999999999999995</c:v>
                </c:pt>
                <c:pt idx="41">
                  <c:v>3.7</c:v>
                </c:pt>
                <c:pt idx="42">
                  <c:v>3.4999999999999991</c:v>
                </c:pt>
                <c:pt idx="43">
                  <c:v>3.4999999999999991</c:v>
                </c:pt>
                <c:pt idx="44">
                  <c:v>3.3999999999999995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43C2-B441-A295-789BB4F80FB4}"/>
            </c:ext>
          </c:extLst>
        </c:ser>
        <c:ser>
          <c:idx val="31"/>
          <c:order val="31"/>
          <c:tx>
            <c:strRef>
              <c:f>'Breakfast View'!$AG$217</c:f>
              <c:strCache>
                <c:ptCount val="1"/>
                <c:pt idx="0">
                  <c:v>Thurs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View'!$AG$218:$AG$266</c:f>
              <c:numCache>
                <c:formatCode>General</c:formatCode>
                <c:ptCount val="49"/>
                <c:pt idx="9">
                  <c:v>0</c:v>
                </c:pt>
                <c:pt idx="10">
                  <c:v>0</c:v>
                </c:pt>
                <c:pt idx="11">
                  <c:v>-0.19999999999999929</c:v>
                </c:pt>
                <c:pt idx="12">
                  <c:v>-0.29999999999999893</c:v>
                </c:pt>
                <c:pt idx="13">
                  <c:v>-9.9999999999999645E-2</c:v>
                </c:pt>
                <c:pt idx="14">
                  <c:v>-0.29999999999999893</c:v>
                </c:pt>
                <c:pt idx="15">
                  <c:v>-0.5</c:v>
                </c:pt>
                <c:pt idx="16">
                  <c:v>0.20000000000000107</c:v>
                </c:pt>
                <c:pt idx="17">
                  <c:v>0.5</c:v>
                </c:pt>
                <c:pt idx="18">
                  <c:v>0.20000000000000107</c:v>
                </c:pt>
                <c:pt idx="19">
                  <c:v>0.30000000000000071</c:v>
                </c:pt>
                <c:pt idx="20">
                  <c:v>0.20000000000000107</c:v>
                </c:pt>
                <c:pt idx="21">
                  <c:v>0.5</c:v>
                </c:pt>
                <c:pt idx="22">
                  <c:v>1</c:v>
                </c:pt>
                <c:pt idx="23">
                  <c:v>1.7000000000000011</c:v>
                </c:pt>
                <c:pt idx="24">
                  <c:v>1.9000000000000004</c:v>
                </c:pt>
                <c:pt idx="25">
                  <c:v>1.5</c:v>
                </c:pt>
                <c:pt idx="26">
                  <c:v>1.2000000000000011</c:v>
                </c:pt>
                <c:pt idx="27">
                  <c:v>1</c:v>
                </c:pt>
                <c:pt idx="28">
                  <c:v>0.70000000000000107</c:v>
                </c:pt>
                <c:pt idx="29">
                  <c:v>0.30000000000000071</c:v>
                </c:pt>
                <c:pt idx="30">
                  <c:v>9.9999999999999645E-2</c:v>
                </c:pt>
                <c:pt idx="31">
                  <c:v>-0.19999999999999929</c:v>
                </c:pt>
                <c:pt idx="32">
                  <c:v>-0.40000000000000036</c:v>
                </c:pt>
                <c:pt idx="33">
                  <c:v>-0.79999999999999893</c:v>
                </c:pt>
                <c:pt idx="34">
                  <c:v>-0.90000000000000036</c:v>
                </c:pt>
                <c:pt idx="35">
                  <c:v>-0.90000000000000036</c:v>
                </c:pt>
                <c:pt idx="36">
                  <c:v>-0.90000000000000036</c:v>
                </c:pt>
                <c:pt idx="37">
                  <c:v>-1.2999999999999989</c:v>
                </c:pt>
                <c:pt idx="38">
                  <c:v>-1.6999999999999993</c:v>
                </c:pt>
                <c:pt idx="39">
                  <c:v>-2.1999999999999993</c:v>
                </c:pt>
                <c:pt idx="40">
                  <c:v>-2.5</c:v>
                </c:pt>
                <c:pt idx="41">
                  <c:v>-3</c:v>
                </c:pt>
                <c:pt idx="42">
                  <c:v>-3.3</c:v>
                </c:pt>
                <c:pt idx="43">
                  <c:v>-3.5999999999999996</c:v>
                </c:pt>
                <c:pt idx="44">
                  <c:v>-3.5999999999999996</c:v>
                </c:pt>
                <c:pt idx="45">
                  <c:v>-3.6999999999999993</c:v>
                </c:pt>
                <c:pt idx="46">
                  <c:v>-4.0999999999999996</c:v>
                </c:pt>
                <c:pt idx="47">
                  <c:v>-4.3999999999999995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43C2-B441-A295-789BB4F80FB4}"/>
            </c:ext>
          </c:extLst>
        </c:ser>
        <c:ser>
          <c:idx val="32"/>
          <c:order val="32"/>
          <c:tx>
            <c:strRef>
              <c:f>'Breakfast View'!$AH$217</c:f>
              <c:strCache>
                <c:ptCount val="1"/>
                <c:pt idx="0">
                  <c:v>Fri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View'!$AH$218:$AH$266</c:f>
              <c:numCache>
                <c:formatCode>General</c:formatCode>
                <c:ptCount val="49"/>
                <c:pt idx="14">
                  <c:v>0</c:v>
                </c:pt>
                <c:pt idx="15">
                  <c:v>0.30000000000000071</c:v>
                </c:pt>
                <c:pt idx="16">
                  <c:v>-0.19999999999999929</c:v>
                </c:pt>
                <c:pt idx="17">
                  <c:v>0.59999999999999964</c:v>
                </c:pt>
                <c:pt idx="18">
                  <c:v>1.5999999999999996</c:v>
                </c:pt>
                <c:pt idx="19">
                  <c:v>2.5999999999999996</c:v>
                </c:pt>
                <c:pt idx="20">
                  <c:v>3.3000000000000007</c:v>
                </c:pt>
                <c:pt idx="21">
                  <c:v>4.1999999999999993</c:v>
                </c:pt>
                <c:pt idx="22">
                  <c:v>5.0999999999999996</c:v>
                </c:pt>
                <c:pt idx="23">
                  <c:v>5.6999999999999993</c:v>
                </c:pt>
                <c:pt idx="24">
                  <c:v>6.1</c:v>
                </c:pt>
                <c:pt idx="25">
                  <c:v>5.9</c:v>
                </c:pt>
                <c:pt idx="26">
                  <c:v>5.6999999999999993</c:v>
                </c:pt>
                <c:pt idx="27">
                  <c:v>5.5</c:v>
                </c:pt>
                <c:pt idx="28">
                  <c:v>5.3000000000000007</c:v>
                </c:pt>
                <c:pt idx="29">
                  <c:v>5.1999999999999993</c:v>
                </c:pt>
                <c:pt idx="30">
                  <c:v>5</c:v>
                </c:pt>
                <c:pt idx="31">
                  <c:v>4.8000000000000007</c:v>
                </c:pt>
                <c:pt idx="32">
                  <c:v>4.6999999999999993</c:v>
                </c:pt>
                <c:pt idx="33">
                  <c:v>4.4000000000000004</c:v>
                </c:pt>
                <c:pt idx="34">
                  <c:v>4.1999999999999993</c:v>
                </c:pt>
                <c:pt idx="35">
                  <c:v>3.6999999999999993</c:v>
                </c:pt>
                <c:pt idx="36">
                  <c:v>3.0999999999999996</c:v>
                </c:pt>
                <c:pt idx="37">
                  <c:v>2.8000000000000007</c:v>
                </c:pt>
                <c:pt idx="38">
                  <c:v>2.8000000000000007</c:v>
                </c:pt>
                <c:pt idx="39">
                  <c:v>2.3000000000000007</c:v>
                </c:pt>
                <c:pt idx="40">
                  <c:v>1.9000000000000004</c:v>
                </c:pt>
                <c:pt idx="41">
                  <c:v>1.6999999999999993</c:v>
                </c:pt>
                <c:pt idx="42">
                  <c:v>1.4000000000000004</c:v>
                </c:pt>
                <c:pt idx="43">
                  <c:v>1.3000000000000007</c:v>
                </c:pt>
                <c:pt idx="44">
                  <c:v>0.90000000000000036</c:v>
                </c:pt>
                <c:pt idx="45">
                  <c:v>0.40000000000000036</c:v>
                </c:pt>
                <c:pt idx="46">
                  <c:v>0.69999999999999929</c:v>
                </c:pt>
                <c:pt idx="47">
                  <c:v>0.69999999999999929</c:v>
                </c:pt>
                <c:pt idx="48">
                  <c:v>0.40000000000000036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43C2-B441-A295-789BB4F80FB4}"/>
            </c:ext>
          </c:extLst>
        </c:ser>
        <c:ser>
          <c:idx val="33"/>
          <c:order val="33"/>
          <c:tx>
            <c:strRef>
              <c:f>'Breakfast View'!$AI$217</c:f>
              <c:strCache>
                <c:ptCount val="1"/>
                <c:pt idx="0">
                  <c:v>Sat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View'!$AI$218:$AI$266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-0.60000000000000053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-0.10000000000000053</c:v>
                </c:pt>
                <c:pt idx="7">
                  <c:v>0.20000000000000018</c:v>
                </c:pt>
                <c:pt idx="8">
                  <c:v>0.29999999999999982</c:v>
                </c:pt>
                <c:pt idx="9">
                  <c:v>0.5</c:v>
                </c:pt>
                <c:pt idx="10">
                  <c:v>0.5</c:v>
                </c:pt>
                <c:pt idx="11">
                  <c:v>0.89999999999999947</c:v>
                </c:pt>
                <c:pt idx="12">
                  <c:v>1.3999999999999995</c:v>
                </c:pt>
                <c:pt idx="13">
                  <c:v>1.7000000000000002</c:v>
                </c:pt>
                <c:pt idx="14">
                  <c:v>1.7999999999999998</c:v>
                </c:pt>
                <c:pt idx="15">
                  <c:v>2.0999999999999996</c:v>
                </c:pt>
                <c:pt idx="16">
                  <c:v>2.5999999999999996</c:v>
                </c:pt>
                <c:pt idx="17">
                  <c:v>2.8999999999999995</c:v>
                </c:pt>
                <c:pt idx="18">
                  <c:v>3.2</c:v>
                </c:pt>
                <c:pt idx="19">
                  <c:v>3.4999999999999991</c:v>
                </c:pt>
                <c:pt idx="20">
                  <c:v>3.8</c:v>
                </c:pt>
                <c:pt idx="21">
                  <c:v>4.3</c:v>
                </c:pt>
                <c:pt idx="22">
                  <c:v>4.7</c:v>
                </c:pt>
                <c:pt idx="23">
                  <c:v>5.3</c:v>
                </c:pt>
                <c:pt idx="24">
                  <c:v>5.4999999999999991</c:v>
                </c:pt>
                <c:pt idx="25">
                  <c:v>5.3999999999999995</c:v>
                </c:pt>
                <c:pt idx="26">
                  <c:v>5.3</c:v>
                </c:pt>
                <c:pt idx="27">
                  <c:v>5.3</c:v>
                </c:pt>
                <c:pt idx="28">
                  <c:v>5.1000000000000005</c:v>
                </c:pt>
                <c:pt idx="29">
                  <c:v>4.9999999999999991</c:v>
                </c:pt>
                <c:pt idx="30">
                  <c:v>4.8999999999999995</c:v>
                </c:pt>
                <c:pt idx="31">
                  <c:v>4.4999999999999991</c:v>
                </c:pt>
                <c:pt idx="32">
                  <c:v>4.1000000000000005</c:v>
                </c:pt>
                <c:pt idx="33">
                  <c:v>3.8999999999999995</c:v>
                </c:pt>
                <c:pt idx="34">
                  <c:v>3.9999999999999991</c:v>
                </c:pt>
                <c:pt idx="35">
                  <c:v>3.7</c:v>
                </c:pt>
                <c:pt idx="36">
                  <c:v>3.3999999999999995</c:v>
                </c:pt>
                <c:pt idx="37">
                  <c:v>3.2</c:v>
                </c:pt>
                <c:pt idx="38">
                  <c:v>3.1000000000000005</c:v>
                </c:pt>
                <c:pt idx="39">
                  <c:v>2.9999999999999991</c:v>
                </c:pt>
                <c:pt idx="40">
                  <c:v>2.7</c:v>
                </c:pt>
                <c:pt idx="41">
                  <c:v>2.5</c:v>
                </c:pt>
                <c:pt idx="42">
                  <c:v>2.2000000000000002</c:v>
                </c:pt>
                <c:pt idx="43">
                  <c:v>2.0999999999999996</c:v>
                </c:pt>
                <c:pt idx="44">
                  <c:v>2.2999999999999998</c:v>
                </c:pt>
                <c:pt idx="45">
                  <c:v>2.3999999999999995</c:v>
                </c:pt>
                <c:pt idx="46">
                  <c:v>1.8999999999999995</c:v>
                </c:pt>
                <c:pt idx="47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43C2-B441-A295-789BB4F80FB4}"/>
            </c:ext>
          </c:extLst>
        </c:ser>
        <c:ser>
          <c:idx val="34"/>
          <c:order val="34"/>
          <c:tx>
            <c:strRef>
              <c:f>'Breakfast View'!$AJ$217</c:f>
              <c:strCache>
                <c:ptCount val="1"/>
                <c:pt idx="0">
                  <c:v>Sun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View'!$AJ$218:$AJ$266</c:f>
              <c:numCache>
                <c:formatCode>General</c:formatCode>
                <c:ptCount val="49"/>
                <c:pt idx="6">
                  <c:v>0</c:v>
                </c:pt>
                <c:pt idx="7">
                  <c:v>9.9999999999999645E-2</c:v>
                </c:pt>
                <c:pt idx="8">
                  <c:v>0.19999999999999929</c:v>
                </c:pt>
                <c:pt idx="9">
                  <c:v>0.29999999999999893</c:v>
                </c:pt>
                <c:pt idx="10">
                  <c:v>0.69999999999999929</c:v>
                </c:pt>
                <c:pt idx="11">
                  <c:v>0.69999999999999929</c:v>
                </c:pt>
                <c:pt idx="12">
                  <c:v>0.79999999999999893</c:v>
                </c:pt>
                <c:pt idx="13">
                  <c:v>0.5</c:v>
                </c:pt>
                <c:pt idx="14">
                  <c:v>0.5</c:v>
                </c:pt>
                <c:pt idx="15">
                  <c:v>0.79999999999999893</c:v>
                </c:pt>
                <c:pt idx="16">
                  <c:v>1.1999999999999993</c:v>
                </c:pt>
                <c:pt idx="17">
                  <c:v>1.2999999999999989</c:v>
                </c:pt>
                <c:pt idx="18">
                  <c:v>1.9000000000000004</c:v>
                </c:pt>
                <c:pt idx="19">
                  <c:v>2.2999999999999989</c:v>
                </c:pt>
                <c:pt idx="20">
                  <c:v>2.6999999999999993</c:v>
                </c:pt>
                <c:pt idx="21">
                  <c:v>3.4000000000000004</c:v>
                </c:pt>
                <c:pt idx="22">
                  <c:v>3.9000000000000004</c:v>
                </c:pt>
                <c:pt idx="23">
                  <c:v>4.2999999999999989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4.0999999999999996</c:v>
                </c:pt>
                <c:pt idx="27">
                  <c:v>3.7999999999999989</c:v>
                </c:pt>
                <c:pt idx="28">
                  <c:v>3.4000000000000004</c:v>
                </c:pt>
                <c:pt idx="29">
                  <c:v>3</c:v>
                </c:pt>
                <c:pt idx="30">
                  <c:v>2.6999999999999993</c:v>
                </c:pt>
                <c:pt idx="31">
                  <c:v>2.1999999999999993</c:v>
                </c:pt>
                <c:pt idx="32">
                  <c:v>1.7999999999999989</c:v>
                </c:pt>
                <c:pt idx="33">
                  <c:v>1.6999999999999993</c:v>
                </c:pt>
                <c:pt idx="34">
                  <c:v>1.5999999999999996</c:v>
                </c:pt>
                <c:pt idx="35">
                  <c:v>1.1999999999999993</c:v>
                </c:pt>
                <c:pt idx="36">
                  <c:v>1</c:v>
                </c:pt>
                <c:pt idx="37">
                  <c:v>0.79999999999999893</c:v>
                </c:pt>
                <c:pt idx="38">
                  <c:v>0.40000000000000036</c:v>
                </c:pt>
                <c:pt idx="39">
                  <c:v>0.19999999999999929</c:v>
                </c:pt>
                <c:pt idx="40">
                  <c:v>-0.5</c:v>
                </c:pt>
                <c:pt idx="41">
                  <c:v>-0.30000000000000071</c:v>
                </c:pt>
                <c:pt idx="42">
                  <c:v>-0.20000000000000018</c:v>
                </c:pt>
                <c:pt idx="43">
                  <c:v>0.29999999999999893</c:v>
                </c:pt>
                <c:pt idx="44">
                  <c:v>0.5</c:v>
                </c:pt>
                <c:pt idx="45">
                  <c:v>0.79999999999999893</c:v>
                </c:pt>
                <c:pt idx="46">
                  <c:v>1.5</c:v>
                </c:pt>
                <c:pt idx="47">
                  <c:v>2.2999999999999989</c:v>
                </c:pt>
                <c:pt idx="48">
                  <c:v>2.9000000000000004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43C2-B441-A295-789BB4F80FB4}"/>
            </c:ext>
          </c:extLst>
        </c:ser>
        <c:ser>
          <c:idx val="35"/>
          <c:order val="35"/>
          <c:tx>
            <c:strRef>
              <c:f>'Breakfast View'!$AK$217</c:f>
              <c:strCache>
                <c:ptCount val="1"/>
                <c:pt idx="0">
                  <c:v>Mon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View'!$AK$218:$AK$266</c:f>
              <c:numCache>
                <c:formatCode>General</c:formatCode>
                <c:ptCount val="49"/>
                <c:pt idx="5">
                  <c:v>0</c:v>
                </c:pt>
                <c:pt idx="6">
                  <c:v>0.39999999999999858</c:v>
                </c:pt>
                <c:pt idx="7">
                  <c:v>0.59999999999999964</c:v>
                </c:pt>
                <c:pt idx="8">
                  <c:v>0.59999999999999964</c:v>
                </c:pt>
                <c:pt idx="9">
                  <c:v>0.89999999999999858</c:v>
                </c:pt>
                <c:pt idx="10">
                  <c:v>0.79999999999999893</c:v>
                </c:pt>
                <c:pt idx="11">
                  <c:v>0.69999999999999929</c:v>
                </c:pt>
                <c:pt idx="12">
                  <c:v>0.59999999999999964</c:v>
                </c:pt>
                <c:pt idx="13">
                  <c:v>0.5</c:v>
                </c:pt>
                <c:pt idx="14">
                  <c:v>0.5</c:v>
                </c:pt>
                <c:pt idx="15">
                  <c:v>0.79999999999999893</c:v>
                </c:pt>
                <c:pt idx="16">
                  <c:v>1.2999999999999989</c:v>
                </c:pt>
                <c:pt idx="17">
                  <c:v>1.8999999999999986</c:v>
                </c:pt>
                <c:pt idx="18">
                  <c:v>2.2999999999999989</c:v>
                </c:pt>
                <c:pt idx="19">
                  <c:v>2.6999999999999993</c:v>
                </c:pt>
                <c:pt idx="20">
                  <c:v>3.0999999999999996</c:v>
                </c:pt>
                <c:pt idx="21">
                  <c:v>3.2999999999999989</c:v>
                </c:pt>
                <c:pt idx="22">
                  <c:v>3.5</c:v>
                </c:pt>
                <c:pt idx="23">
                  <c:v>3.5999999999999996</c:v>
                </c:pt>
                <c:pt idx="24">
                  <c:v>3.6999999999999993</c:v>
                </c:pt>
                <c:pt idx="25">
                  <c:v>3.6999999999999993</c:v>
                </c:pt>
                <c:pt idx="26">
                  <c:v>3.5999999999999996</c:v>
                </c:pt>
                <c:pt idx="27">
                  <c:v>3.5</c:v>
                </c:pt>
                <c:pt idx="28">
                  <c:v>3.2999999999999989</c:v>
                </c:pt>
                <c:pt idx="29">
                  <c:v>2.8999999999999986</c:v>
                </c:pt>
                <c:pt idx="30">
                  <c:v>2.5999999999999996</c:v>
                </c:pt>
                <c:pt idx="31">
                  <c:v>2.3999999999999986</c:v>
                </c:pt>
                <c:pt idx="32">
                  <c:v>2</c:v>
                </c:pt>
                <c:pt idx="33">
                  <c:v>1.7999999999999989</c:v>
                </c:pt>
                <c:pt idx="34">
                  <c:v>1.8999999999999986</c:v>
                </c:pt>
                <c:pt idx="35">
                  <c:v>2</c:v>
                </c:pt>
                <c:pt idx="36">
                  <c:v>2.1999999999999993</c:v>
                </c:pt>
                <c:pt idx="37">
                  <c:v>2.3999999999999986</c:v>
                </c:pt>
                <c:pt idx="38">
                  <c:v>2.5</c:v>
                </c:pt>
                <c:pt idx="39">
                  <c:v>2.5999999999999996</c:v>
                </c:pt>
                <c:pt idx="40">
                  <c:v>2.5</c:v>
                </c:pt>
                <c:pt idx="41">
                  <c:v>2.5999999999999996</c:v>
                </c:pt>
                <c:pt idx="42">
                  <c:v>2.5999999999999996</c:v>
                </c:pt>
                <c:pt idx="43">
                  <c:v>2.5</c:v>
                </c:pt>
                <c:pt idx="44">
                  <c:v>2.2999999999999989</c:v>
                </c:pt>
                <c:pt idx="45">
                  <c:v>2.3999999999999986</c:v>
                </c:pt>
                <c:pt idx="46">
                  <c:v>2.2999999999999989</c:v>
                </c:pt>
                <c:pt idx="47">
                  <c:v>2.1999999999999993</c:v>
                </c:pt>
                <c:pt idx="48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43C2-B441-A295-789BB4F80FB4}"/>
            </c:ext>
          </c:extLst>
        </c:ser>
        <c:ser>
          <c:idx val="36"/>
          <c:order val="36"/>
          <c:tx>
            <c:strRef>
              <c:f>'Breakfast View'!$AL$217</c:f>
              <c:strCache>
                <c:ptCount val="1"/>
                <c:pt idx="0">
                  <c:v>Tues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View'!$AL$218:$AL$266</c:f>
              <c:numCache>
                <c:formatCode>General</c:formatCode>
                <c:ptCount val="49"/>
                <c:pt idx="4">
                  <c:v>0</c:v>
                </c:pt>
                <c:pt idx="5">
                  <c:v>9.9999999999999645E-2</c:v>
                </c:pt>
                <c:pt idx="6">
                  <c:v>0.19999999999999929</c:v>
                </c:pt>
                <c:pt idx="7">
                  <c:v>-0.5</c:v>
                </c:pt>
                <c:pt idx="8">
                  <c:v>-0.5</c:v>
                </c:pt>
                <c:pt idx="9">
                  <c:v>-0.30000000000000071</c:v>
                </c:pt>
                <c:pt idx="10">
                  <c:v>0</c:v>
                </c:pt>
                <c:pt idx="11">
                  <c:v>0.69999999999999929</c:v>
                </c:pt>
                <c:pt idx="12">
                  <c:v>1.2999999999999989</c:v>
                </c:pt>
                <c:pt idx="13">
                  <c:v>2.1999999999999993</c:v>
                </c:pt>
                <c:pt idx="14">
                  <c:v>2.6999999999999993</c:v>
                </c:pt>
                <c:pt idx="15">
                  <c:v>3</c:v>
                </c:pt>
                <c:pt idx="16">
                  <c:v>3.0999999999999996</c:v>
                </c:pt>
                <c:pt idx="17">
                  <c:v>3.4000000000000004</c:v>
                </c:pt>
                <c:pt idx="18">
                  <c:v>3.5999999999999996</c:v>
                </c:pt>
                <c:pt idx="19">
                  <c:v>3.5</c:v>
                </c:pt>
                <c:pt idx="20">
                  <c:v>3.5999999999999996</c:v>
                </c:pt>
                <c:pt idx="21">
                  <c:v>3.5999999999999996</c:v>
                </c:pt>
                <c:pt idx="22">
                  <c:v>3.5999999999999996</c:v>
                </c:pt>
                <c:pt idx="23">
                  <c:v>3.5999999999999996</c:v>
                </c:pt>
                <c:pt idx="24">
                  <c:v>4.0999999999999996</c:v>
                </c:pt>
                <c:pt idx="25">
                  <c:v>4</c:v>
                </c:pt>
                <c:pt idx="26">
                  <c:v>4.0999999999999996</c:v>
                </c:pt>
                <c:pt idx="27">
                  <c:v>3.9000000000000004</c:v>
                </c:pt>
                <c:pt idx="28">
                  <c:v>3.7999999999999989</c:v>
                </c:pt>
                <c:pt idx="29">
                  <c:v>3.7999999999999989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43C2-B441-A295-789BB4F80FB4}"/>
            </c:ext>
          </c:extLst>
        </c:ser>
        <c:ser>
          <c:idx val="37"/>
          <c:order val="37"/>
          <c:tx>
            <c:strRef>
              <c:f>'Breakfast View'!$AM$217</c:f>
              <c:strCache>
                <c:ptCount val="1"/>
                <c:pt idx="0">
                  <c:v>Wed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View'!$AM$218:$AM$266</c:f>
              <c:numCache>
                <c:formatCode>General</c:formatCode>
                <c:ptCount val="49"/>
                <c:pt idx="13">
                  <c:v>0</c:v>
                </c:pt>
                <c:pt idx="14">
                  <c:v>-0.29999999999999893</c:v>
                </c:pt>
                <c:pt idx="15">
                  <c:v>-0.40000000000000036</c:v>
                </c:pt>
                <c:pt idx="16">
                  <c:v>-0.19999999999999929</c:v>
                </c:pt>
                <c:pt idx="17">
                  <c:v>0</c:v>
                </c:pt>
                <c:pt idx="18">
                  <c:v>9.9999999999999645E-2</c:v>
                </c:pt>
                <c:pt idx="19">
                  <c:v>9.9999999999999645E-2</c:v>
                </c:pt>
                <c:pt idx="20">
                  <c:v>0.59999999999999964</c:v>
                </c:pt>
                <c:pt idx="21">
                  <c:v>1.0999999999999996</c:v>
                </c:pt>
                <c:pt idx="22">
                  <c:v>1.5</c:v>
                </c:pt>
                <c:pt idx="23">
                  <c:v>1.7000000000000011</c:v>
                </c:pt>
                <c:pt idx="24">
                  <c:v>1.8000000000000007</c:v>
                </c:pt>
                <c:pt idx="25">
                  <c:v>1.5</c:v>
                </c:pt>
                <c:pt idx="26">
                  <c:v>1.2000000000000011</c:v>
                </c:pt>
                <c:pt idx="27">
                  <c:v>0.59999999999999964</c:v>
                </c:pt>
                <c:pt idx="28">
                  <c:v>0.30000000000000071</c:v>
                </c:pt>
                <c:pt idx="29">
                  <c:v>0.5</c:v>
                </c:pt>
                <c:pt idx="30">
                  <c:v>0.30000000000000071</c:v>
                </c:pt>
                <c:pt idx="31">
                  <c:v>0.80000000000000071</c:v>
                </c:pt>
                <c:pt idx="32">
                  <c:v>0.59999999999999964</c:v>
                </c:pt>
                <c:pt idx="33">
                  <c:v>0.30000000000000071</c:v>
                </c:pt>
                <c:pt idx="34">
                  <c:v>9.9999999999999645E-2</c:v>
                </c:pt>
                <c:pt idx="35">
                  <c:v>-0.29999999999999893</c:v>
                </c:pt>
                <c:pt idx="36">
                  <c:v>-0.69999999999999929</c:v>
                </c:pt>
                <c:pt idx="37">
                  <c:v>-1</c:v>
                </c:pt>
                <c:pt idx="38">
                  <c:v>-0.90000000000000036</c:v>
                </c:pt>
                <c:pt idx="39">
                  <c:v>-0.5</c:v>
                </c:pt>
                <c:pt idx="40">
                  <c:v>-0.69999999999999929</c:v>
                </c:pt>
                <c:pt idx="41">
                  <c:v>-1</c:v>
                </c:pt>
                <c:pt idx="42">
                  <c:v>-1.4000000000000004</c:v>
                </c:pt>
                <c:pt idx="43">
                  <c:v>-1.7999999999999998</c:v>
                </c:pt>
                <c:pt idx="44">
                  <c:v>-1.8999999999999995</c:v>
                </c:pt>
                <c:pt idx="45">
                  <c:v>-2.0999999999999996</c:v>
                </c:pt>
                <c:pt idx="46">
                  <c:v>-2.2999999999999998</c:v>
                </c:pt>
                <c:pt idx="47">
                  <c:v>-2.6999999999999993</c:v>
                </c:pt>
                <c:pt idx="48">
                  <c:v>-2.8999999999999995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43C2-B441-A295-789BB4F80FB4}"/>
            </c:ext>
          </c:extLst>
        </c:ser>
        <c:ser>
          <c:idx val="38"/>
          <c:order val="38"/>
          <c:tx>
            <c:strRef>
              <c:f>'Breakfast View'!$AN$217</c:f>
              <c:strCache>
                <c:ptCount val="1"/>
                <c:pt idx="0">
                  <c:v>Thurs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View'!$AN$218:$AN$266</c:f>
              <c:numCache>
                <c:formatCode>General</c:formatCode>
                <c:ptCount val="49"/>
                <c:pt idx="11">
                  <c:v>0</c:v>
                </c:pt>
                <c:pt idx="12">
                  <c:v>0.19999999999999929</c:v>
                </c:pt>
                <c:pt idx="13">
                  <c:v>0.5</c:v>
                </c:pt>
                <c:pt idx="14">
                  <c:v>0.90000000000000036</c:v>
                </c:pt>
                <c:pt idx="15">
                  <c:v>1.4000000000000004</c:v>
                </c:pt>
                <c:pt idx="16">
                  <c:v>2.0999999999999996</c:v>
                </c:pt>
                <c:pt idx="17">
                  <c:v>2.7999999999999989</c:v>
                </c:pt>
                <c:pt idx="18">
                  <c:v>3.4000000000000004</c:v>
                </c:pt>
                <c:pt idx="19">
                  <c:v>4</c:v>
                </c:pt>
                <c:pt idx="20">
                  <c:v>4.5999999999999996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5.6999999999999993</c:v>
                </c:pt>
                <c:pt idx="24">
                  <c:v>6.1999999999999993</c:v>
                </c:pt>
                <c:pt idx="25">
                  <c:v>6</c:v>
                </c:pt>
                <c:pt idx="26">
                  <c:v>5.9</c:v>
                </c:pt>
                <c:pt idx="27">
                  <c:v>5.7999999999999989</c:v>
                </c:pt>
                <c:pt idx="28">
                  <c:v>5.9</c:v>
                </c:pt>
                <c:pt idx="29">
                  <c:v>6</c:v>
                </c:pt>
                <c:pt idx="30">
                  <c:v>5.9</c:v>
                </c:pt>
                <c:pt idx="31">
                  <c:v>5.6999999999999993</c:v>
                </c:pt>
                <c:pt idx="32">
                  <c:v>5.6</c:v>
                </c:pt>
                <c:pt idx="33">
                  <c:v>5.4</c:v>
                </c:pt>
                <c:pt idx="34">
                  <c:v>5.4</c:v>
                </c:pt>
                <c:pt idx="35">
                  <c:v>5.0999999999999996</c:v>
                </c:pt>
                <c:pt idx="36">
                  <c:v>4.9000000000000004</c:v>
                </c:pt>
                <c:pt idx="37">
                  <c:v>4.5999999999999996</c:v>
                </c:pt>
                <c:pt idx="38">
                  <c:v>4.2999999999999989</c:v>
                </c:pt>
                <c:pt idx="39">
                  <c:v>4.2999999999999989</c:v>
                </c:pt>
                <c:pt idx="40">
                  <c:v>3.7999999999999989</c:v>
                </c:pt>
                <c:pt idx="41">
                  <c:v>3.4000000000000004</c:v>
                </c:pt>
                <c:pt idx="42">
                  <c:v>3</c:v>
                </c:pt>
                <c:pt idx="43">
                  <c:v>3</c:v>
                </c:pt>
                <c:pt idx="44">
                  <c:v>3.0999999999999996</c:v>
                </c:pt>
                <c:pt idx="45">
                  <c:v>3.2999999999999989</c:v>
                </c:pt>
                <c:pt idx="46">
                  <c:v>3.5</c:v>
                </c:pt>
                <c:pt idx="47">
                  <c:v>3.6999999999999993</c:v>
                </c:pt>
                <c:pt idx="48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43C2-B441-A295-789BB4F80FB4}"/>
            </c:ext>
          </c:extLst>
        </c:ser>
        <c:ser>
          <c:idx val="39"/>
          <c:order val="39"/>
          <c:tx>
            <c:strRef>
              <c:f>'Breakfast View'!$AO$217</c:f>
              <c:strCache>
                <c:ptCount val="1"/>
                <c:pt idx="0">
                  <c:v>Fri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View'!$AO$218:$AO$266</c:f>
              <c:numCache>
                <c:formatCode>General</c:formatCode>
                <c:ptCount val="49"/>
                <c:pt idx="5">
                  <c:v>0</c:v>
                </c:pt>
                <c:pt idx="6">
                  <c:v>0.29999999999999982</c:v>
                </c:pt>
                <c:pt idx="7">
                  <c:v>0.5</c:v>
                </c:pt>
                <c:pt idx="8">
                  <c:v>0.39999999999999947</c:v>
                </c:pt>
                <c:pt idx="9">
                  <c:v>0.39999999999999947</c:v>
                </c:pt>
                <c:pt idx="10">
                  <c:v>0.59999999999999964</c:v>
                </c:pt>
                <c:pt idx="11">
                  <c:v>0.89999999999999947</c:v>
                </c:pt>
                <c:pt idx="12">
                  <c:v>1.1000000000000005</c:v>
                </c:pt>
                <c:pt idx="13">
                  <c:v>1.2999999999999998</c:v>
                </c:pt>
                <c:pt idx="14">
                  <c:v>1.7000000000000002</c:v>
                </c:pt>
                <c:pt idx="15">
                  <c:v>2.4999999999999991</c:v>
                </c:pt>
                <c:pt idx="16">
                  <c:v>3.3999999999999995</c:v>
                </c:pt>
                <c:pt idx="17">
                  <c:v>3.8</c:v>
                </c:pt>
                <c:pt idx="18">
                  <c:v>4.2</c:v>
                </c:pt>
                <c:pt idx="19">
                  <c:v>4.6000000000000005</c:v>
                </c:pt>
                <c:pt idx="20">
                  <c:v>4.8999999999999995</c:v>
                </c:pt>
                <c:pt idx="21">
                  <c:v>5.2</c:v>
                </c:pt>
                <c:pt idx="22">
                  <c:v>5.4999999999999991</c:v>
                </c:pt>
                <c:pt idx="23">
                  <c:v>5.4999999999999991</c:v>
                </c:pt>
                <c:pt idx="24">
                  <c:v>5.6000000000000005</c:v>
                </c:pt>
                <c:pt idx="25">
                  <c:v>5.4999999999999991</c:v>
                </c:pt>
                <c:pt idx="26">
                  <c:v>5.3999999999999995</c:v>
                </c:pt>
                <c:pt idx="27">
                  <c:v>5.3</c:v>
                </c:pt>
                <c:pt idx="28">
                  <c:v>5.2</c:v>
                </c:pt>
                <c:pt idx="29">
                  <c:v>4.8999999999999995</c:v>
                </c:pt>
                <c:pt idx="30">
                  <c:v>4.8</c:v>
                </c:pt>
                <c:pt idx="31">
                  <c:v>4.3999999999999995</c:v>
                </c:pt>
                <c:pt idx="32">
                  <c:v>3.8999999999999995</c:v>
                </c:pt>
                <c:pt idx="33">
                  <c:v>3.4999999999999991</c:v>
                </c:pt>
                <c:pt idx="34">
                  <c:v>3.1000000000000005</c:v>
                </c:pt>
                <c:pt idx="35">
                  <c:v>2.8999999999999995</c:v>
                </c:pt>
                <c:pt idx="36">
                  <c:v>2.8999999999999995</c:v>
                </c:pt>
                <c:pt idx="37">
                  <c:v>2.7</c:v>
                </c:pt>
                <c:pt idx="38">
                  <c:v>2.6000000000000005</c:v>
                </c:pt>
                <c:pt idx="39">
                  <c:v>2.3999999999999995</c:v>
                </c:pt>
                <c:pt idx="40">
                  <c:v>2.1000000000000005</c:v>
                </c:pt>
                <c:pt idx="41">
                  <c:v>1.8999999999999995</c:v>
                </c:pt>
                <c:pt idx="42">
                  <c:v>1.6000000000000005</c:v>
                </c:pt>
                <c:pt idx="43">
                  <c:v>1.3999999999999995</c:v>
                </c:pt>
                <c:pt idx="44">
                  <c:v>1.2000000000000002</c:v>
                </c:pt>
                <c:pt idx="45">
                  <c:v>1.1000000000000005</c:v>
                </c:pt>
                <c:pt idx="46">
                  <c:v>0.99999999999999911</c:v>
                </c:pt>
                <c:pt idx="47">
                  <c:v>0.89999999999999947</c:v>
                </c:pt>
                <c:pt idx="48">
                  <c:v>0.70000000000000018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43C2-B441-A295-789BB4F80FB4}"/>
            </c:ext>
          </c:extLst>
        </c:ser>
        <c:ser>
          <c:idx val="40"/>
          <c:order val="40"/>
          <c:tx>
            <c:strRef>
              <c:f>'Breakfast View'!$AP$217</c:f>
              <c:strCache>
                <c:ptCount val="1"/>
                <c:pt idx="0">
                  <c:v>Sat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View'!$AP$218:$AP$266</c:f>
              <c:numCache>
                <c:formatCode>General</c:formatCode>
                <c:ptCount val="49"/>
                <c:pt idx="0">
                  <c:v>0</c:v>
                </c:pt>
                <c:pt idx="1">
                  <c:v>0.10000000000000053</c:v>
                </c:pt>
                <c:pt idx="2">
                  <c:v>0.10000000000000053</c:v>
                </c:pt>
                <c:pt idx="3">
                  <c:v>0.29999999999999982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</c:v>
                </c:pt>
                <c:pt idx="7">
                  <c:v>0.60000000000000053</c:v>
                </c:pt>
                <c:pt idx="8">
                  <c:v>0.70000000000000018</c:v>
                </c:pt>
                <c:pt idx="9">
                  <c:v>1</c:v>
                </c:pt>
                <c:pt idx="10">
                  <c:v>1.1000000000000005</c:v>
                </c:pt>
                <c:pt idx="11">
                  <c:v>1.4000000000000004</c:v>
                </c:pt>
                <c:pt idx="12">
                  <c:v>1.7000000000000002</c:v>
                </c:pt>
                <c:pt idx="13">
                  <c:v>1.9000000000000004</c:v>
                </c:pt>
                <c:pt idx="14">
                  <c:v>2.1000000000000005</c:v>
                </c:pt>
                <c:pt idx="15">
                  <c:v>2.4000000000000004</c:v>
                </c:pt>
                <c:pt idx="16">
                  <c:v>2.8</c:v>
                </c:pt>
                <c:pt idx="17">
                  <c:v>3.1000000000000005</c:v>
                </c:pt>
                <c:pt idx="18">
                  <c:v>3.6000000000000005</c:v>
                </c:pt>
                <c:pt idx="19">
                  <c:v>3.8999999999999995</c:v>
                </c:pt>
                <c:pt idx="20">
                  <c:v>4.1000000000000005</c:v>
                </c:pt>
                <c:pt idx="21">
                  <c:v>4.3999999999999995</c:v>
                </c:pt>
                <c:pt idx="22">
                  <c:v>4.6000000000000005</c:v>
                </c:pt>
                <c:pt idx="23">
                  <c:v>4.8999999999999995</c:v>
                </c:pt>
                <c:pt idx="24">
                  <c:v>5.0000000000000009</c:v>
                </c:pt>
                <c:pt idx="25">
                  <c:v>5.0000000000000009</c:v>
                </c:pt>
                <c:pt idx="26">
                  <c:v>5.0000000000000009</c:v>
                </c:pt>
                <c:pt idx="27">
                  <c:v>4.8</c:v>
                </c:pt>
                <c:pt idx="28">
                  <c:v>4.5000000000000009</c:v>
                </c:pt>
                <c:pt idx="29">
                  <c:v>4.3999999999999995</c:v>
                </c:pt>
                <c:pt idx="30">
                  <c:v>4.3999999999999995</c:v>
                </c:pt>
                <c:pt idx="31">
                  <c:v>4.2</c:v>
                </c:pt>
                <c:pt idx="32">
                  <c:v>3.8999999999999995</c:v>
                </c:pt>
                <c:pt idx="33">
                  <c:v>3.5</c:v>
                </c:pt>
                <c:pt idx="34">
                  <c:v>3.1000000000000005</c:v>
                </c:pt>
                <c:pt idx="35">
                  <c:v>2.9000000000000004</c:v>
                </c:pt>
                <c:pt idx="36">
                  <c:v>2.9000000000000004</c:v>
                </c:pt>
                <c:pt idx="37">
                  <c:v>2.9000000000000004</c:v>
                </c:pt>
                <c:pt idx="38">
                  <c:v>2.9000000000000004</c:v>
                </c:pt>
                <c:pt idx="39">
                  <c:v>2.8</c:v>
                </c:pt>
                <c:pt idx="40">
                  <c:v>2.8</c:v>
                </c:pt>
                <c:pt idx="41">
                  <c:v>2.6000000000000005</c:v>
                </c:pt>
                <c:pt idx="42">
                  <c:v>2.6000000000000005</c:v>
                </c:pt>
                <c:pt idx="43">
                  <c:v>2.5</c:v>
                </c:pt>
                <c:pt idx="44">
                  <c:v>2.6000000000000005</c:v>
                </c:pt>
                <c:pt idx="45">
                  <c:v>2.6000000000000005</c:v>
                </c:pt>
                <c:pt idx="46">
                  <c:v>2.8</c:v>
                </c:pt>
                <c:pt idx="47">
                  <c:v>2.8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43C2-B441-A295-789BB4F80FB4}"/>
            </c:ext>
          </c:extLst>
        </c:ser>
        <c:ser>
          <c:idx val="41"/>
          <c:order val="41"/>
          <c:tx>
            <c:strRef>
              <c:f>'Breakfast View'!$AQ$217</c:f>
              <c:strCache>
                <c:ptCount val="1"/>
                <c:pt idx="0">
                  <c:v>Sun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View'!$AQ$218:$AQ$266</c:f>
              <c:numCache>
                <c:formatCode>General</c:formatCode>
                <c:ptCount val="49"/>
                <c:pt idx="0">
                  <c:v>0.60000000000000053</c:v>
                </c:pt>
                <c:pt idx="1">
                  <c:v>0.60000000000000053</c:v>
                </c:pt>
                <c:pt idx="9">
                  <c:v>2.4000000000000004</c:v>
                </c:pt>
                <c:pt idx="10">
                  <c:v>2.6000000000000005</c:v>
                </c:pt>
                <c:pt idx="11">
                  <c:v>2.9000000000000004</c:v>
                </c:pt>
                <c:pt idx="12">
                  <c:v>3.1000000000000005</c:v>
                </c:pt>
                <c:pt idx="13">
                  <c:v>3.3999999999999995</c:v>
                </c:pt>
                <c:pt idx="14">
                  <c:v>3.8</c:v>
                </c:pt>
                <c:pt idx="15">
                  <c:v>4.3999999999999995</c:v>
                </c:pt>
                <c:pt idx="16">
                  <c:v>4.8999999999999995</c:v>
                </c:pt>
                <c:pt idx="17">
                  <c:v>5.5000000000000009</c:v>
                </c:pt>
                <c:pt idx="18">
                  <c:v>5.8999999999999995</c:v>
                </c:pt>
                <c:pt idx="19">
                  <c:v>6.3</c:v>
                </c:pt>
                <c:pt idx="20">
                  <c:v>6.7</c:v>
                </c:pt>
                <c:pt idx="21">
                  <c:v>7.1000000000000005</c:v>
                </c:pt>
                <c:pt idx="22">
                  <c:v>7.5000000000000009</c:v>
                </c:pt>
                <c:pt idx="23">
                  <c:v>7.7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7.8</c:v>
                </c:pt>
                <c:pt idx="28">
                  <c:v>7.7</c:v>
                </c:pt>
                <c:pt idx="29">
                  <c:v>7.3999999999999995</c:v>
                </c:pt>
                <c:pt idx="30">
                  <c:v>7.2</c:v>
                </c:pt>
                <c:pt idx="31">
                  <c:v>7.0000000000000009</c:v>
                </c:pt>
                <c:pt idx="32">
                  <c:v>6.8999999999999995</c:v>
                </c:pt>
                <c:pt idx="33">
                  <c:v>6.8999999999999995</c:v>
                </c:pt>
                <c:pt idx="34">
                  <c:v>6.7</c:v>
                </c:pt>
                <c:pt idx="35">
                  <c:v>6.6000000000000005</c:v>
                </c:pt>
                <c:pt idx="36">
                  <c:v>6.5000000000000009</c:v>
                </c:pt>
                <c:pt idx="37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43C2-B441-A295-789BB4F80FB4}"/>
            </c:ext>
          </c:extLst>
        </c:ser>
        <c:ser>
          <c:idx val="42"/>
          <c:order val="42"/>
          <c:tx>
            <c:strRef>
              <c:f>'Breakfast View'!$AR$217</c:f>
              <c:strCache>
                <c:ptCount val="1"/>
                <c:pt idx="0">
                  <c:v>Mon wk 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View'!$AR$218:$AR$266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43C2-B441-A295-789BB4F80FB4}"/>
            </c:ext>
          </c:extLst>
        </c:ser>
        <c:ser>
          <c:idx val="43"/>
          <c:order val="43"/>
          <c:tx>
            <c:strRef>
              <c:f>'Breakfast View'!$AS$217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View'!$AS$218:$AS$266</c:f>
              <c:numCache>
                <c:formatCode>General</c:formatCode>
                <c:ptCount val="49"/>
                <c:pt idx="15">
                  <c:v>0</c:v>
                </c:pt>
                <c:pt idx="16">
                  <c:v>-0.19999999999999929</c:v>
                </c:pt>
                <c:pt idx="17">
                  <c:v>0</c:v>
                </c:pt>
                <c:pt idx="18">
                  <c:v>0.10000000000000053</c:v>
                </c:pt>
                <c:pt idx="19">
                  <c:v>0.20000000000000018</c:v>
                </c:pt>
                <c:pt idx="20">
                  <c:v>0.90000000000000036</c:v>
                </c:pt>
                <c:pt idx="21">
                  <c:v>1.8000000000000007</c:v>
                </c:pt>
                <c:pt idx="22">
                  <c:v>2.2000000000000011</c:v>
                </c:pt>
                <c:pt idx="23">
                  <c:v>3.0999999999999996</c:v>
                </c:pt>
                <c:pt idx="24">
                  <c:v>3.7000000000000011</c:v>
                </c:pt>
                <c:pt idx="25">
                  <c:v>3.7000000000000011</c:v>
                </c:pt>
                <c:pt idx="26">
                  <c:v>3.7000000000000011</c:v>
                </c:pt>
                <c:pt idx="27">
                  <c:v>3.5999999999999996</c:v>
                </c:pt>
                <c:pt idx="28">
                  <c:v>3.3000000000000007</c:v>
                </c:pt>
                <c:pt idx="29">
                  <c:v>2.8000000000000007</c:v>
                </c:pt>
                <c:pt idx="30">
                  <c:v>2.7000000000000011</c:v>
                </c:pt>
                <c:pt idx="31">
                  <c:v>2.9000000000000004</c:v>
                </c:pt>
                <c:pt idx="32">
                  <c:v>2.8000000000000007</c:v>
                </c:pt>
                <c:pt idx="33">
                  <c:v>2.5</c:v>
                </c:pt>
                <c:pt idx="34">
                  <c:v>2.0999999999999996</c:v>
                </c:pt>
                <c:pt idx="35">
                  <c:v>2</c:v>
                </c:pt>
                <c:pt idx="36">
                  <c:v>1.7000000000000011</c:v>
                </c:pt>
                <c:pt idx="37">
                  <c:v>1.5</c:v>
                </c:pt>
                <c:pt idx="38">
                  <c:v>1.3000000000000007</c:v>
                </c:pt>
                <c:pt idx="39">
                  <c:v>1.2000000000000011</c:v>
                </c:pt>
                <c:pt idx="40">
                  <c:v>1</c:v>
                </c:pt>
                <c:pt idx="41">
                  <c:v>1.0999999999999996</c:v>
                </c:pt>
                <c:pt idx="42">
                  <c:v>0.90000000000000036</c:v>
                </c:pt>
                <c:pt idx="43">
                  <c:v>0.80000000000000071</c:v>
                </c:pt>
                <c:pt idx="44">
                  <c:v>0.60000000000000053</c:v>
                </c:pt>
                <c:pt idx="45">
                  <c:v>0.20000000000000018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43C2-B441-A295-789BB4F80FB4}"/>
            </c:ext>
          </c:extLst>
        </c:ser>
        <c:ser>
          <c:idx val="44"/>
          <c:order val="44"/>
          <c:tx>
            <c:strRef>
              <c:f>'Breakfast View'!$AT$217</c:f>
              <c:strCache>
                <c:ptCount val="1"/>
                <c:pt idx="0">
                  <c:v>Wed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View'!$AT$218:$AT$266</c:f>
              <c:numCache>
                <c:formatCode>General</c:formatCode>
                <c:ptCount val="49"/>
                <c:pt idx="13">
                  <c:v>0</c:v>
                </c:pt>
                <c:pt idx="14">
                  <c:v>0.10000000000000142</c:v>
                </c:pt>
                <c:pt idx="15">
                  <c:v>0.30000000000000071</c:v>
                </c:pt>
                <c:pt idx="16">
                  <c:v>0.70000000000000107</c:v>
                </c:pt>
                <c:pt idx="17">
                  <c:v>1.9000000000000004</c:v>
                </c:pt>
                <c:pt idx="18">
                  <c:v>3.2000000000000011</c:v>
                </c:pt>
                <c:pt idx="19">
                  <c:v>4.3000000000000007</c:v>
                </c:pt>
                <c:pt idx="20">
                  <c:v>5.7000000000000011</c:v>
                </c:pt>
                <c:pt idx="21">
                  <c:v>6.5</c:v>
                </c:pt>
                <c:pt idx="22">
                  <c:v>7.2000000000000011</c:v>
                </c:pt>
                <c:pt idx="23">
                  <c:v>6.9</c:v>
                </c:pt>
                <c:pt idx="24">
                  <c:v>7.1000000000000014</c:v>
                </c:pt>
                <c:pt idx="25">
                  <c:v>7</c:v>
                </c:pt>
                <c:pt idx="26">
                  <c:v>6.6000000000000014</c:v>
                </c:pt>
                <c:pt idx="27">
                  <c:v>6.3000000000000007</c:v>
                </c:pt>
                <c:pt idx="28">
                  <c:v>5.9</c:v>
                </c:pt>
                <c:pt idx="29">
                  <c:v>5.5</c:v>
                </c:pt>
                <c:pt idx="30">
                  <c:v>4.6000000000000014</c:v>
                </c:pt>
                <c:pt idx="31">
                  <c:v>4</c:v>
                </c:pt>
                <c:pt idx="32">
                  <c:v>3.5</c:v>
                </c:pt>
                <c:pt idx="33">
                  <c:v>3.1000000000000014</c:v>
                </c:pt>
                <c:pt idx="34">
                  <c:v>2.7000000000000011</c:v>
                </c:pt>
                <c:pt idx="35">
                  <c:v>2.9000000000000004</c:v>
                </c:pt>
                <c:pt idx="36">
                  <c:v>2.7000000000000011</c:v>
                </c:pt>
                <c:pt idx="37">
                  <c:v>2.3000000000000007</c:v>
                </c:pt>
                <c:pt idx="38">
                  <c:v>1.9000000000000004</c:v>
                </c:pt>
                <c:pt idx="39">
                  <c:v>1.4000000000000004</c:v>
                </c:pt>
                <c:pt idx="40">
                  <c:v>1.1000000000000014</c:v>
                </c:pt>
                <c:pt idx="41">
                  <c:v>1.1000000000000014</c:v>
                </c:pt>
                <c:pt idx="42">
                  <c:v>0.90000000000000036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43C2-B441-A295-789BB4F80FB4}"/>
            </c:ext>
          </c:extLst>
        </c:ser>
        <c:ser>
          <c:idx val="45"/>
          <c:order val="45"/>
          <c:tx>
            <c:strRef>
              <c:f>'Breakfast View'!$AU$217</c:f>
              <c:strCache>
                <c:ptCount val="1"/>
                <c:pt idx="0">
                  <c:v>Thurs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View'!$AU$218:$AU$266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43C2-B441-A295-789BB4F80FB4}"/>
            </c:ext>
          </c:extLst>
        </c:ser>
        <c:ser>
          <c:idx val="46"/>
          <c:order val="46"/>
          <c:tx>
            <c:strRef>
              <c:f>'Breakfast View'!$AV$217</c:f>
              <c:strCache>
                <c:ptCount val="1"/>
                <c:pt idx="0">
                  <c:v>Fri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View'!$AV$218:$AV$266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43C2-B441-A295-789BB4F80FB4}"/>
            </c:ext>
          </c:extLst>
        </c:ser>
        <c:ser>
          <c:idx val="47"/>
          <c:order val="47"/>
          <c:tx>
            <c:strRef>
              <c:f>'Breakfast View'!$AW$217</c:f>
              <c:strCache>
                <c:ptCount val="1"/>
                <c:pt idx="0">
                  <c:v>Sat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View'!$AW$218:$AW$266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43C2-B441-A295-789BB4F80FB4}"/>
            </c:ext>
          </c:extLst>
        </c:ser>
        <c:ser>
          <c:idx val="48"/>
          <c:order val="48"/>
          <c:tx>
            <c:strRef>
              <c:f>'Breakfast View'!$AX$217</c:f>
              <c:strCache>
                <c:ptCount val="1"/>
                <c:pt idx="0">
                  <c:v>Sun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View'!$AX$218:$AX$266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43C2-B441-A295-789BB4F80FB4}"/>
            </c:ext>
          </c:extLst>
        </c:ser>
        <c:ser>
          <c:idx val="49"/>
          <c:order val="49"/>
          <c:tx>
            <c:strRef>
              <c:f>'Breakfast View'!$AY$217</c:f>
              <c:strCache>
                <c:ptCount val="1"/>
                <c:pt idx="0">
                  <c:v>Monday wk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View'!$AY$218:$AY$266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43C2-B441-A295-789BB4F80FB4}"/>
            </c:ext>
          </c:extLst>
        </c:ser>
        <c:ser>
          <c:idx val="50"/>
          <c:order val="50"/>
          <c:tx>
            <c:strRef>
              <c:f>'Breakfast View'!$AZ$217</c:f>
              <c:strCache>
                <c:ptCount val="1"/>
                <c:pt idx="0">
                  <c:v>Tuesday wk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View'!$AZ$218:$AZ$266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43C2-B441-A295-789BB4F80FB4}"/>
            </c:ext>
          </c:extLst>
        </c:ser>
        <c:ser>
          <c:idx val="51"/>
          <c:order val="51"/>
          <c:tx>
            <c:strRef>
              <c:f>'Breakfast View'!$BA$217</c:f>
              <c:strCache>
                <c:ptCount val="1"/>
                <c:pt idx="0">
                  <c:v>Wednesday wk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View'!$BA$218:$BA$266</c:f>
              <c:numCache>
                <c:formatCode>0.0</c:formatCode>
                <c:ptCount val="49"/>
                <c:pt idx="0">
                  <c:v>0.8888888888888884</c:v>
                </c:pt>
                <c:pt idx="1">
                  <c:v>1.2222222222222223</c:v>
                </c:pt>
                <c:pt idx="2">
                  <c:v>1.7777777777777777</c:v>
                </c:pt>
                <c:pt idx="3">
                  <c:v>2.333333333333333</c:v>
                </c:pt>
                <c:pt idx="4">
                  <c:v>2.5</c:v>
                </c:pt>
                <c:pt idx="5">
                  <c:v>2.8888888888888884</c:v>
                </c:pt>
                <c:pt idx="6">
                  <c:v>3.333333333333333</c:v>
                </c:pt>
                <c:pt idx="7">
                  <c:v>3.6111111111111107</c:v>
                </c:pt>
                <c:pt idx="8">
                  <c:v>3.7222222222222223</c:v>
                </c:pt>
                <c:pt idx="9">
                  <c:v>4.2222222222222223</c:v>
                </c:pt>
                <c:pt idx="10">
                  <c:v>4.8888888888888884</c:v>
                </c:pt>
                <c:pt idx="11">
                  <c:v>5.4999999999999991</c:v>
                </c:pt>
                <c:pt idx="12">
                  <c:v>5.7222222222222223</c:v>
                </c:pt>
                <c:pt idx="13">
                  <c:v>5.6111111111111116</c:v>
                </c:pt>
                <c:pt idx="14">
                  <c:v>5.4444444444444438</c:v>
                </c:pt>
                <c:pt idx="15">
                  <c:v>5.333333333333333</c:v>
                </c:pt>
                <c:pt idx="16">
                  <c:v>5.3888888888888884</c:v>
                </c:pt>
                <c:pt idx="17">
                  <c:v>5.3888888888888884</c:v>
                </c:pt>
                <c:pt idx="18">
                  <c:v>5.3888888888888884</c:v>
                </c:pt>
                <c:pt idx="19">
                  <c:v>5.4444444444444438</c:v>
                </c:pt>
                <c:pt idx="20">
                  <c:v>5.4444444444444438</c:v>
                </c:pt>
                <c:pt idx="21">
                  <c:v>5.6111111111111116</c:v>
                </c:pt>
                <c:pt idx="22">
                  <c:v>5.7222222222222223</c:v>
                </c:pt>
                <c:pt idx="23">
                  <c:v>5.7222222222222223</c:v>
                </c:pt>
                <c:pt idx="24">
                  <c:v>5.7777777777777777</c:v>
                </c:pt>
                <c:pt idx="25">
                  <c:v>5.6111111111111116</c:v>
                </c:pt>
                <c:pt idx="26">
                  <c:v>5.5555555555555562</c:v>
                </c:pt>
                <c:pt idx="27">
                  <c:v>5.4999999999999991</c:v>
                </c:pt>
                <c:pt idx="28">
                  <c:v>5.4999999999999991</c:v>
                </c:pt>
                <c:pt idx="29">
                  <c:v>5.4444444444444438</c:v>
                </c:pt>
                <c:pt idx="30">
                  <c:v>5.333333333333333</c:v>
                </c:pt>
                <c:pt idx="31">
                  <c:v>5.4444444444444438</c:v>
                </c:pt>
                <c:pt idx="32">
                  <c:v>5.4999999999999991</c:v>
                </c:pt>
                <c:pt idx="33">
                  <c:v>5.4999999999999991</c:v>
                </c:pt>
                <c:pt idx="34">
                  <c:v>5.4999999999999991</c:v>
                </c:pt>
                <c:pt idx="35">
                  <c:v>4.9444444444444438</c:v>
                </c:pt>
                <c:pt idx="36">
                  <c:v>4.833333333333333</c:v>
                </c:pt>
                <c:pt idx="37">
                  <c:v>4.9444444444444438</c:v>
                </c:pt>
                <c:pt idx="38">
                  <c:v>4.8888888888888884</c:v>
                </c:pt>
                <c:pt idx="39">
                  <c:v>4.8888888888888884</c:v>
                </c:pt>
                <c:pt idx="40">
                  <c:v>4.7222222222222223</c:v>
                </c:pt>
                <c:pt idx="41">
                  <c:v>4.5555555555555562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43C2-B441-A295-789BB4F80FB4}"/>
            </c:ext>
          </c:extLst>
        </c:ser>
        <c:ser>
          <c:idx val="52"/>
          <c:order val="52"/>
          <c:tx>
            <c:strRef>
              <c:f>'Breakfast View'!$BB$217</c:f>
              <c:strCache>
                <c:ptCount val="1"/>
                <c:pt idx="0">
                  <c:v>Thursday wk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View'!$BB$218:$BB$266</c:f>
              <c:numCache>
                <c:formatCode>0.0</c:formatCode>
                <c:ptCount val="49"/>
                <c:pt idx="0">
                  <c:v>0</c:v>
                </c:pt>
                <c:pt idx="1">
                  <c:v>5.5555555555555358E-2</c:v>
                </c:pt>
                <c:pt idx="2">
                  <c:v>0</c:v>
                </c:pt>
                <c:pt idx="3">
                  <c:v>-0.1111111111111116</c:v>
                </c:pt>
                <c:pt idx="4">
                  <c:v>0.16666666666666607</c:v>
                </c:pt>
                <c:pt idx="5">
                  <c:v>0.3888888888888884</c:v>
                </c:pt>
                <c:pt idx="6">
                  <c:v>0.44444444444444375</c:v>
                </c:pt>
                <c:pt idx="7">
                  <c:v>0.88888888888888928</c:v>
                </c:pt>
                <c:pt idx="8">
                  <c:v>1</c:v>
                </c:pt>
                <c:pt idx="9">
                  <c:v>1</c:v>
                </c:pt>
                <c:pt idx="10">
                  <c:v>0.66666666666666607</c:v>
                </c:pt>
                <c:pt idx="11">
                  <c:v>0.83333333333333215</c:v>
                </c:pt>
                <c:pt idx="12">
                  <c:v>1</c:v>
                </c:pt>
                <c:pt idx="13">
                  <c:v>1.2222222222222214</c:v>
                </c:pt>
                <c:pt idx="14">
                  <c:v>1.2222222222222214</c:v>
                </c:pt>
                <c:pt idx="15">
                  <c:v>1.4444444444444446</c:v>
                </c:pt>
                <c:pt idx="16">
                  <c:v>1.6666666666666661</c:v>
                </c:pt>
                <c:pt idx="17">
                  <c:v>2</c:v>
                </c:pt>
                <c:pt idx="18">
                  <c:v>2.6666666666666661</c:v>
                </c:pt>
                <c:pt idx="19">
                  <c:v>2.7222222222222214</c:v>
                </c:pt>
                <c:pt idx="20">
                  <c:v>3.1111111111111107</c:v>
                </c:pt>
                <c:pt idx="21">
                  <c:v>3.5555555555555554</c:v>
                </c:pt>
                <c:pt idx="22">
                  <c:v>3.6666666666666661</c:v>
                </c:pt>
                <c:pt idx="23">
                  <c:v>3.8333333333333321</c:v>
                </c:pt>
                <c:pt idx="24">
                  <c:v>4</c:v>
                </c:pt>
                <c:pt idx="25">
                  <c:v>3.7222222222222214</c:v>
                </c:pt>
                <c:pt idx="26">
                  <c:v>3.6111111111111107</c:v>
                </c:pt>
                <c:pt idx="27">
                  <c:v>3.5555555555555554</c:v>
                </c:pt>
                <c:pt idx="28">
                  <c:v>3.6111111111111107</c:v>
                </c:pt>
                <c:pt idx="29">
                  <c:v>4</c:v>
                </c:pt>
                <c:pt idx="30">
                  <c:v>3.9444444444444446</c:v>
                </c:pt>
                <c:pt idx="31">
                  <c:v>3.5555555555555554</c:v>
                </c:pt>
                <c:pt idx="32">
                  <c:v>3.3888888888888893</c:v>
                </c:pt>
                <c:pt idx="33">
                  <c:v>3.1111111111111107</c:v>
                </c:pt>
                <c:pt idx="34">
                  <c:v>3.2222222222222214</c:v>
                </c:pt>
                <c:pt idx="35">
                  <c:v>3.1666666666666661</c:v>
                </c:pt>
                <c:pt idx="36">
                  <c:v>2.8888888888888893</c:v>
                </c:pt>
                <c:pt idx="37">
                  <c:v>2.8333333333333321</c:v>
                </c:pt>
                <c:pt idx="38">
                  <c:v>2.4444444444444446</c:v>
                </c:pt>
                <c:pt idx="39">
                  <c:v>2.1666666666666661</c:v>
                </c:pt>
                <c:pt idx="40">
                  <c:v>2.1666666666666661</c:v>
                </c:pt>
                <c:pt idx="41">
                  <c:v>1.9444444444444446</c:v>
                </c:pt>
                <c:pt idx="42">
                  <c:v>1.9444444444444446</c:v>
                </c:pt>
                <c:pt idx="43">
                  <c:v>1.9444444444444446</c:v>
                </c:pt>
                <c:pt idx="44">
                  <c:v>1.8333333333333321</c:v>
                </c:pt>
                <c:pt idx="45">
                  <c:v>1.7777777777777768</c:v>
                </c:pt>
                <c:pt idx="46">
                  <c:v>1.7222222222222214</c:v>
                </c:pt>
                <c:pt idx="47">
                  <c:v>1.6111111111111107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43C2-B441-A295-789BB4F80FB4}"/>
            </c:ext>
          </c:extLst>
        </c:ser>
        <c:ser>
          <c:idx val="53"/>
          <c:order val="53"/>
          <c:tx>
            <c:strRef>
              <c:f>'Breakfast View'!$BC$217</c:f>
              <c:strCache>
                <c:ptCount val="1"/>
                <c:pt idx="0">
                  <c:v>Friday wk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View'!$BC$218:$BC$266</c:f>
              <c:numCache>
                <c:formatCode>General</c:formatCode>
                <c:ptCount val="49"/>
                <c:pt idx="7" formatCode="0.0">
                  <c:v>0</c:v>
                </c:pt>
                <c:pt idx="8" formatCode="0.0">
                  <c:v>0.22222222222222321</c:v>
                </c:pt>
                <c:pt idx="9" formatCode="0.0">
                  <c:v>-1.6666666666666661</c:v>
                </c:pt>
                <c:pt idx="10" formatCode="0.0">
                  <c:v>-1.6666666666666661</c:v>
                </c:pt>
                <c:pt idx="11" formatCode="0.0">
                  <c:v>-1.3888888888888893</c:v>
                </c:pt>
                <c:pt idx="12" formatCode="0.0">
                  <c:v>-1.1111111111111107</c:v>
                </c:pt>
                <c:pt idx="13" formatCode="0.0">
                  <c:v>-0.77777777777777679</c:v>
                </c:pt>
                <c:pt idx="14" formatCode="0.0">
                  <c:v>-0.44444444444444464</c:v>
                </c:pt>
                <c:pt idx="15" formatCode="0.0">
                  <c:v>-0.33333333333333393</c:v>
                </c:pt>
                <c:pt idx="16" formatCode="0.0">
                  <c:v>-0.16666666666666607</c:v>
                </c:pt>
                <c:pt idx="17" formatCode="0.0">
                  <c:v>0.27777777777777857</c:v>
                </c:pt>
                <c:pt idx="18" formatCode="0.0">
                  <c:v>0.61111111111111072</c:v>
                </c:pt>
                <c:pt idx="19" formatCode="0.0">
                  <c:v>0.83333333333333393</c:v>
                </c:pt>
                <c:pt idx="20" formatCode="0.0">
                  <c:v>0.88888888888888928</c:v>
                </c:pt>
                <c:pt idx="21" formatCode="0.0">
                  <c:v>0.94444444444444464</c:v>
                </c:pt>
                <c:pt idx="22" formatCode="0.0">
                  <c:v>1.3333333333333339</c:v>
                </c:pt>
                <c:pt idx="23" formatCode="0.0">
                  <c:v>1.3888888888888893</c:v>
                </c:pt>
                <c:pt idx="24" formatCode="0.0">
                  <c:v>1.5555555555555554</c:v>
                </c:pt>
                <c:pt idx="25" formatCode="0.0">
                  <c:v>1.2222222222222232</c:v>
                </c:pt>
                <c:pt idx="26" formatCode="0.0">
                  <c:v>0.94444444444444464</c:v>
                </c:pt>
                <c:pt idx="27" formatCode="0.0">
                  <c:v>1.0555555555555554</c:v>
                </c:pt>
                <c:pt idx="28" formatCode="0.0">
                  <c:v>0.94444444444444464</c:v>
                </c:pt>
                <c:pt idx="29" formatCode="0.0">
                  <c:v>0.77777777777777857</c:v>
                </c:pt>
                <c:pt idx="30" formatCode="0.0">
                  <c:v>0.72222222222222321</c:v>
                </c:pt>
                <c:pt idx="31" formatCode="0.0">
                  <c:v>0.33333333333333393</c:v>
                </c:pt>
                <c:pt idx="32" formatCode="0.0">
                  <c:v>-0.11111111111111072</c:v>
                </c:pt>
                <c:pt idx="33" formatCode="0.0">
                  <c:v>-0.22222222222222143</c:v>
                </c:pt>
                <c:pt idx="34" formatCode="0.0">
                  <c:v>-0.33333333333333393</c:v>
                </c:pt>
                <c:pt idx="35" formatCode="0.0">
                  <c:v>-0.44444444444444464</c:v>
                </c:pt>
                <c:pt idx="36" formatCode="0.0">
                  <c:v>-0.61111111111111072</c:v>
                </c:pt>
                <c:pt idx="37" formatCode="0.0">
                  <c:v>-0.66666666666666607</c:v>
                </c:pt>
                <c:pt idx="38" formatCode="0.0">
                  <c:v>-0.66666666666666607</c:v>
                </c:pt>
                <c:pt idx="39" formatCode="0.0">
                  <c:v>-0.66666666666666607</c:v>
                </c:pt>
                <c:pt idx="40" formatCode="0.0">
                  <c:v>-0.66666666666666607</c:v>
                </c:pt>
                <c:pt idx="41" formatCode="0.0">
                  <c:v>-0.66666666666666607</c:v>
                </c:pt>
                <c:pt idx="42" formatCode="0.0">
                  <c:v>-0.33333333333333393</c:v>
                </c:pt>
                <c:pt idx="43" formatCode="0.0">
                  <c:v>-0.38888888888888928</c:v>
                </c:pt>
                <c:pt idx="44" formatCode="0.0">
                  <c:v>-0.38888888888888928</c:v>
                </c:pt>
                <c:pt idx="45" formatCode="0.0">
                  <c:v>-0.55555555555555536</c:v>
                </c:pt>
                <c:pt idx="46" formatCode="0.0">
                  <c:v>-0.61111111111111072</c:v>
                </c:pt>
                <c:pt idx="47" formatCode="0.0">
                  <c:v>-0.61111111111111072</c:v>
                </c:pt>
                <c:pt idx="48" formatCode="0.0">
                  <c:v>-0.77777777777777679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43C2-B441-A295-789BB4F80FB4}"/>
            </c:ext>
          </c:extLst>
        </c:ser>
        <c:ser>
          <c:idx val="54"/>
          <c:order val="54"/>
          <c:tx>
            <c:strRef>
              <c:f>'Breakfast View'!$BD$217</c:f>
              <c:strCache>
                <c:ptCount val="1"/>
                <c:pt idx="0">
                  <c:v>Saturday wk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View'!$BD$218:$BD$266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-5.5555555555555358E-2</c:v>
                </c:pt>
                <c:pt idx="3">
                  <c:v>-5.5555555555555358E-2</c:v>
                </c:pt>
                <c:pt idx="4">
                  <c:v>-5.5555555555555358E-2</c:v>
                </c:pt>
                <c:pt idx="5">
                  <c:v>0.16666666666666696</c:v>
                </c:pt>
                <c:pt idx="6">
                  <c:v>0.27777777777777857</c:v>
                </c:pt>
                <c:pt idx="7">
                  <c:v>0.5</c:v>
                </c:pt>
                <c:pt idx="8">
                  <c:v>0.94444444444444464</c:v>
                </c:pt>
                <c:pt idx="9">
                  <c:v>1.3888888888888893</c:v>
                </c:pt>
                <c:pt idx="10">
                  <c:v>1.9444444444444446</c:v>
                </c:pt>
                <c:pt idx="11">
                  <c:v>2.166666666666667</c:v>
                </c:pt>
                <c:pt idx="12">
                  <c:v>2.5</c:v>
                </c:pt>
                <c:pt idx="13">
                  <c:v>2.6666666666666679</c:v>
                </c:pt>
                <c:pt idx="14">
                  <c:v>2.7222222222222232</c:v>
                </c:pt>
                <c:pt idx="15">
                  <c:v>2.9444444444444446</c:v>
                </c:pt>
                <c:pt idx="16">
                  <c:v>3.2222222222222232</c:v>
                </c:pt>
                <c:pt idx="17">
                  <c:v>3.6666666666666679</c:v>
                </c:pt>
                <c:pt idx="18">
                  <c:v>4.2777777777777786</c:v>
                </c:pt>
                <c:pt idx="19">
                  <c:v>5</c:v>
                </c:pt>
                <c:pt idx="20">
                  <c:v>5.8333333333333339</c:v>
                </c:pt>
                <c:pt idx="21">
                  <c:v>6.1666666666666679</c:v>
                </c:pt>
                <c:pt idx="22">
                  <c:v>6.3333333333333339</c:v>
                </c:pt>
                <c:pt idx="23">
                  <c:v>6.3888888888888893</c:v>
                </c:pt>
                <c:pt idx="24">
                  <c:v>6.5</c:v>
                </c:pt>
                <c:pt idx="25">
                  <c:v>6.5</c:v>
                </c:pt>
                <c:pt idx="26">
                  <c:v>6.1111111111111107</c:v>
                </c:pt>
                <c:pt idx="27">
                  <c:v>5.6111111111111107</c:v>
                </c:pt>
                <c:pt idx="28">
                  <c:v>5.3888888888888893</c:v>
                </c:pt>
                <c:pt idx="29">
                  <c:v>5.2777777777777786</c:v>
                </c:pt>
                <c:pt idx="30">
                  <c:v>5.2222222222222232</c:v>
                </c:pt>
                <c:pt idx="31">
                  <c:v>5.3333333333333339</c:v>
                </c:pt>
                <c:pt idx="32">
                  <c:v>5.4444444444444446</c:v>
                </c:pt>
                <c:pt idx="33">
                  <c:v>5.4444444444444446</c:v>
                </c:pt>
                <c:pt idx="34">
                  <c:v>5.3333333333333339</c:v>
                </c:pt>
                <c:pt idx="35">
                  <c:v>5.1111111111111107</c:v>
                </c:pt>
                <c:pt idx="36">
                  <c:v>4.6666666666666679</c:v>
                </c:pt>
                <c:pt idx="37">
                  <c:v>4.3888888888888893</c:v>
                </c:pt>
                <c:pt idx="38">
                  <c:v>3.8888888888888893</c:v>
                </c:pt>
                <c:pt idx="39">
                  <c:v>4</c:v>
                </c:pt>
                <c:pt idx="40">
                  <c:v>3.8333333333333339</c:v>
                </c:pt>
                <c:pt idx="41">
                  <c:v>3.6111111111111107</c:v>
                </c:pt>
                <c:pt idx="42">
                  <c:v>3.5</c:v>
                </c:pt>
                <c:pt idx="43">
                  <c:v>3.1666666666666679</c:v>
                </c:pt>
                <c:pt idx="44">
                  <c:v>2.6111111111111107</c:v>
                </c:pt>
                <c:pt idx="45">
                  <c:v>2.3888888888888893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43C2-B441-A295-789BB4F80FB4}"/>
            </c:ext>
          </c:extLst>
        </c:ser>
        <c:ser>
          <c:idx val="55"/>
          <c:order val="55"/>
          <c:tx>
            <c:strRef>
              <c:f>'Breakfast View'!$BE$217</c:f>
              <c:strCache>
                <c:ptCount val="1"/>
                <c:pt idx="0">
                  <c:v>Sunday wk 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View'!$BE$218:$BE$266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43C2-B441-A295-789BB4F80FB4}"/>
            </c:ext>
          </c:extLst>
        </c:ser>
        <c:ser>
          <c:idx val="56"/>
          <c:order val="56"/>
          <c:tx>
            <c:strRef>
              <c:f>'Breakfast View'!$BF$217</c:f>
              <c:strCache>
                <c:ptCount val="1"/>
                <c:pt idx="0">
                  <c:v>Monday wk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View'!$BF$218:$BF$266</c:f>
              <c:numCache>
                <c:formatCode>General</c:formatCode>
                <c:ptCount val="49"/>
                <c:pt idx="15" formatCode="0.0">
                  <c:v>0</c:v>
                </c:pt>
                <c:pt idx="16" formatCode="0.0">
                  <c:v>0.72222222222222321</c:v>
                </c:pt>
                <c:pt idx="17" formatCode="0.0">
                  <c:v>1.3333333333333339</c:v>
                </c:pt>
                <c:pt idx="18" formatCode="0.0">
                  <c:v>1.7777777777777786</c:v>
                </c:pt>
                <c:pt idx="19" formatCode="0.0">
                  <c:v>2.1666666666666679</c:v>
                </c:pt>
                <c:pt idx="20" formatCode="0.0">
                  <c:v>2.5</c:v>
                </c:pt>
                <c:pt idx="21" formatCode="0.0">
                  <c:v>2.9444444444444446</c:v>
                </c:pt>
                <c:pt idx="22" formatCode="0.0">
                  <c:v>3.2222222222222232</c:v>
                </c:pt>
                <c:pt idx="23" formatCode="0.0">
                  <c:v>3.5555555555555571</c:v>
                </c:pt>
                <c:pt idx="24" formatCode="0.0">
                  <c:v>3.6666666666666679</c:v>
                </c:pt>
                <c:pt idx="25" formatCode="0.0">
                  <c:v>3.3333333333333339</c:v>
                </c:pt>
                <c:pt idx="26" formatCode="0.0">
                  <c:v>3</c:v>
                </c:pt>
                <c:pt idx="27" formatCode="0.0">
                  <c:v>3.1111111111111125</c:v>
                </c:pt>
                <c:pt idx="28" formatCode="0.0">
                  <c:v>3.2777777777777786</c:v>
                </c:pt>
                <c:pt idx="29" formatCode="0.0">
                  <c:v>3.2777777777777786</c:v>
                </c:pt>
                <c:pt idx="30" formatCode="0.0">
                  <c:v>3</c:v>
                </c:pt>
                <c:pt idx="31" formatCode="0.0">
                  <c:v>2.8888888888888893</c:v>
                </c:pt>
                <c:pt idx="32" formatCode="0.0">
                  <c:v>2.6666666666666679</c:v>
                </c:pt>
                <c:pt idx="33" formatCode="0.0">
                  <c:v>2.5</c:v>
                </c:pt>
                <c:pt idx="34" formatCode="0.0">
                  <c:v>2.1666666666666679</c:v>
                </c:pt>
                <c:pt idx="35" formatCode="0.0">
                  <c:v>1.7777777777777786</c:v>
                </c:pt>
                <c:pt idx="36" formatCode="0.0">
                  <c:v>1.3888888888888893</c:v>
                </c:pt>
                <c:pt idx="37" formatCode="0.0">
                  <c:v>1.1666666666666679</c:v>
                </c:pt>
                <c:pt idx="38" formatCode="0.0">
                  <c:v>0.83333333333333393</c:v>
                </c:pt>
                <c:pt idx="39" formatCode="0.0">
                  <c:v>0.77777777777777857</c:v>
                </c:pt>
                <c:pt idx="40" formatCode="0.0">
                  <c:v>0.66666666666666785</c:v>
                </c:pt>
                <c:pt idx="41" formatCode="0.0">
                  <c:v>0.44444444444444464</c:v>
                </c:pt>
                <c:pt idx="42" formatCode="0.0">
                  <c:v>0.22222222222222321</c:v>
                </c:pt>
                <c:pt idx="43" formatCode="0.0">
                  <c:v>5.5555555555557135E-2</c:v>
                </c:pt>
                <c:pt idx="44" formatCode="0.0">
                  <c:v>0.11111111111111249</c:v>
                </c:pt>
                <c:pt idx="45" formatCode="0.0">
                  <c:v>0.11111111111111249</c:v>
                </c:pt>
                <c:pt idx="46" formatCode="0.0">
                  <c:v>-0.11111111111111072</c:v>
                </c:pt>
                <c:pt idx="47" formatCode="0.0">
                  <c:v>-0.44444444444444287</c:v>
                </c:pt>
                <c:pt idx="48" formatCode="0.0">
                  <c:v>-0.83333333333333215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43C2-B441-A295-789BB4F80FB4}"/>
            </c:ext>
          </c:extLst>
        </c:ser>
        <c:ser>
          <c:idx val="57"/>
          <c:order val="57"/>
          <c:tx>
            <c:strRef>
              <c:f>'Breakfast View'!$BG$217</c:f>
              <c:strCache>
                <c:ptCount val="1"/>
                <c:pt idx="0">
                  <c:v>Tuesday wk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View'!$BG$218:$BG$266</c:f>
              <c:numCache>
                <c:formatCode>General</c:formatCode>
                <c:ptCount val="49"/>
                <c:pt idx="18" formatCode="0.0">
                  <c:v>0</c:v>
                </c:pt>
                <c:pt idx="19" formatCode="0.0">
                  <c:v>0.72222222222222321</c:v>
                </c:pt>
                <c:pt idx="20" formatCode="0.0">
                  <c:v>1.5</c:v>
                </c:pt>
                <c:pt idx="21" formatCode="0.0">
                  <c:v>2.6111111111111107</c:v>
                </c:pt>
                <c:pt idx="22" formatCode="0.0">
                  <c:v>3.6666666666666661</c:v>
                </c:pt>
                <c:pt idx="23" formatCode="0.0">
                  <c:v>4.1666666666666661</c:v>
                </c:pt>
                <c:pt idx="24" formatCode="0.0">
                  <c:v>4.3888888888888893</c:v>
                </c:pt>
                <c:pt idx="25" formatCode="0.0">
                  <c:v>4.4444444444444446</c:v>
                </c:pt>
                <c:pt idx="26" formatCode="0.0">
                  <c:v>4.3888888888888893</c:v>
                </c:pt>
                <c:pt idx="27" formatCode="0.0">
                  <c:v>4.2777777777777786</c:v>
                </c:pt>
                <c:pt idx="28" formatCode="0.0">
                  <c:v>4.3888888888888893</c:v>
                </c:pt>
                <c:pt idx="29" formatCode="0.0">
                  <c:v>4.2222222222222232</c:v>
                </c:pt>
                <c:pt idx="30" formatCode="0.0">
                  <c:v>3.8333333333333339</c:v>
                </c:pt>
                <c:pt idx="31" formatCode="0.0">
                  <c:v>3.5</c:v>
                </c:pt>
                <c:pt idx="32" formatCode="0.0">
                  <c:v>3.2222222222222232</c:v>
                </c:pt>
                <c:pt idx="33" formatCode="0.0">
                  <c:v>3</c:v>
                </c:pt>
                <c:pt idx="34" formatCode="0.0">
                  <c:v>2.8333333333333339</c:v>
                </c:pt>
                <c:pt idx="35" formatCode="0.0">
                  <c:v>2.6666666666666661</c:v>
                </c:pt>
                <c:pt idx="36" formatCode="0.0">
                  <c:v>2.5</c:v>
                </c:pt>
                <c:pt idx="37" formatCode="0.0">
                  <c:v>2.3888888888888893</c:v>
                </c:pt>
                <c:pt idx="38" formatCode="0.0">
                  <c:v>2.2777777777777786</c:v>
                </c:pt>
                <c:pt idx="39" formatCode="0.0">
                  <c:v>2.2222222222222232</c:v>
                </c:pt>
                <c:pt idx="40" formatCode="0.0">
                  <c:v>2</c:v>
                </c:pt>
                <c:pt idx="41" formatCode="0.0">
                  <c:v>1.9444444444444446</c:v>
                </c:pt>
                <c:pt idx="42" formatCode="0.0">
                  <c:v>2.0555555555555554</c:v>
                </c:pt>
                <c:pt idx="43" formatCode="0.0">
                  <c:v>1.8333333333333339</c:v>
                </c:pt>
                <c:pt idx="44" formatCode="0.0">
                  <c:v>1.6666666666666661</c:v>
                </c:pt>
                <c:pt idx="45" formatCode="0.0">
                  <c:v>1.5555555555555554</c:v>
                </c:pt>
                <c:pt idx="46" formatCode="0.0">
                  <c:v>1.4444444444444446</c:v>
                </c:pt>
                <c:pt idx="47" formatCode="0.0">
                  <c:v>1.3333333333333339</c:v>
                </c:pt>
                <c:pt idx="48" formatCode="0.0">
                  <c:v>1.2777777777777786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43C2-B441-A295-789BB4F80FB4}"/>
            </c:ext>
          </c:extLst>
        </c:ser>
        <c:ser>
          <c:idx val="58"/>
          <c:order val="58"/>
          <c:tx>
            <c:strRef>
              <c:f>'Breakfast View'!$BH$217</c:f>
              <c:strCache>
                <c:ptCount val="1"/>
                <c:pt idx="0">
                  <c:v>Wednesday wk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View'!$BH$218:$BH$266</c:f>
              <c:numCache>
                <c:formatCode>General</c:formatCode>
                <c:ptCount val="49"/>
                <c:pt idx="19" formatCode="0.0">
                  <c:v>0</c:v>
                </c:pt>
                <c:pt idx="20" formatCode="0.0">
                  <c:v>0.44444444444444464</c:v>
                </c:pt>
                <c:pt idx="21" formatCode="0.0">
                  <c:v>0.83333333333333393</c:v>
                </c:pt>
                <c:pt idx="22" formatCode="0.0">
                  <c:v>1.1111111111111125</c:v>
                </c:pt>
                <c:pt idx="23" formatCode="0.0">
                  <c:v>1.3888888888888893</c:v>
                </c:pt>
                <c:pt idx="24" formatCode="0.0">
                  <c:v>1.5555555555555554</c:v>
                </c:pt>
                <c:pt idx="25" formatCode="0.0">
                  <c:v>1.5555555555555554</c:v>
                </c:pt>
                <c:pt idx="26" formatCode="0.0">
                  <c:v>1.5</c:v>
                </c:pt>
                <c:pt idx="27" formatCode="0.0">
                  <c:v>1.3888888888888893</c:v>
                </c:pt>
                <c:pt idx="28" formatCode="0.0">
                  <c:v>1.3888888888888893</c:v>
                </c:pt>
                <c:pt idx="29" formatCode="0.0">
                  <c:v>1.2222222222222232</c:v>
                </c:pt>
                <c:pt idx="30" formatCode="0.0">
                  <c:v>1.1111111111111125</c:v>
                </c:pt>
                <c:pt idx="31" formatCode="0.0">
                  <c:v>1</c:v>
                </c:pt>
                <c:pt idx="32" formatCode="0.0">
                  <c:v>0.83333333333333393</c:v>
                </c:pt>
                <c:pt idx="33" formatCode="0.0">
                  <c:v>0.66666666666666785</c:v>
                </c:pt>
                <c:pt idx="34" formatCode="0.0">
                  <c:v>0.44444444444444464</c:v>
                </c:pt>
                <c:pt idx="35" formatCode="0.0">
                  <c:v>0.22222222222222321</c:v>
                </c:pt>
                <c:pt idx="36" formatCode="0.0">
                  <c:v>0.11111111111111249</c:v>
                </c:pt>
                <c:pt idx="37" formatCode="0.0">
                  <c:v>0</c:v>
                </c:pt>
                <c:pt idx="38" formatCode="0.0">
                  <c:v>-5.5555555555555358E-2</c:v>
                </c:pt>
                <c:pt idx="39" formatCode="0.0">
                  <c:v>-0.11111111111111072</c:v>
                </c:pt>
                <c:pt idx="40" formatCode="0.0">
                  <c:v>-0.11111111111111072</c:v>
                </c:pt>
                <c:pt idx="41" formatCode="0.0">
                  <c:v>5.5555555555555358E-2</c:v>
                </c:pt>
                <c:pt idx="42" formatCode="0.0">
                  <c:v>-0.16666666666666607</c:v>
                </c:pt>
                <c:pt idx="43" formatCode="0.0">
                  <c:v>-0.33333333333333215</c:v>
                </c:pt>
                <c:pt idx="44" formatCode="0.0">
                  <c:v>-0.55555555555555536</c:v>
                </c:pt>
                <c:pt idx="45" formatCode="0.0">
                  <c:v>-0.66666666666666607</c:v>
                </c:pt>
                <c:pt idx="46" formatCode="0.0">
                  <c:v>-0.72222222222222143</c:v>
                </c:pt>
                <c:pt idx="47" formatCode="0.0">
                  <c:v>-0.66666666666666607</c:v>
                </c:pt>
                <c:pt idx="48" formatCode="0.0">
                  <c:v>-0.83333333333333215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43C2-B441-A295-789BB4F80FB4}"/>
            </c:ext>
          </c:extLst>
        </c:ser>
        <c:ser>
          <c:idx val="59"/>
          <c:order val="59"/>
          <c:tx>
            <c:strRef>
              <c:f>'Breakfast View'!$BI$217</c:f>
              <c:strCache>
                <c:ptCount val="1"/>
                <c:pt idx="0">
                  <c:v>Thursday wk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View'!$BI$218:$BI$266</c:f>
              <c:numCache>
                <c:formatCode>General</c:formatCode>
                <c:ptCount val="49"/>
                <c:pt idx="6" formatCode="0.0">
                  <c:v>0</c:v>
                </c:pt>
                <c:pt idx="7" formatCode="0.0">
                  <c:v>0.38888888888888928</c:v>
                </c:pt>
                <c:pt idx="8" formatCode="0.0">
                  <c:v>0.55555555555555625</c:v>
                </c:pt>
                <c:pt idx="9" formatCode="0.0">
                  <c:v>0.72222222222222232</c:v>
                </c:pt>
                <c:pt idx="10" formatCode="0.0">
                  <c:v>1.3333333333333339</c:v>
                </c:pt>
                <c:pt idx="11" formatCode="0.0">
                  <c:v>1.5</c:v>
                </c:pt>
                <c:pt idx="12" formatCode="0.0">
                  <c:v>2.1111111111111116</c:v>
                </c:pt>
                <c:pt idx="13" formatCode="0.0">
                  <c:v>2.9444444444444455</c:v>
                </c:pt>
                <c:pt idx="14" formatCode="0.0">
                  <c:v>3.4444444444444455</c:v>
                </c:pt>
                <c:pt idx="15" formatCode="0.0">
                  <c:v>3.833333333333333</c:v>
                </c:pt>
                <c:pt idx="16" formatCode="0.0">
                  <c:v>4.1111111111111116</c:v>
                </c:pt>
                <c:pt idx="17" formatCode="0.0">
                  <c:v>4.2222222222222223</c:v>
                </c:pt>
                <c:pt idx="18" formatCode="0.0">
                  <c:v>4.4444444444444455</c:v>
                </c:pt>
                <c:pt idx="19" formatCode="0.0">
                  <c:v>4.6111111111111116</c:v>
                </c:pt>
                <c:pt idx="20" formatCode="0.0">
                  <c:v>4.7222222222222223</c:v>
                </c:pt>
                <c:pt idx="21" formatCode="0.0">
                  <c:v>4.9444444444444455</c:v>
                </c:pt>
                <c:pt idx="22" formatCode="0.0">
                  <c:v>5.0000000000000009</c:v>
                </c:pt>
                <c:pt idx="23" formatCode="0.0">
                  <c:v>5.0555555555555562</c:v>
                </c:pt>
                <c:pt idx="24" formatCode="0.0">
                  <c:v>5.166666666666667</c:v>
                </c:pt>
                <c:pt idx="25" formatCode="0.0">
                  <c:v>5.2222222222222223</c:v>
                </c:pt>
                <c:pt idx="26" formatCode="0.0">
                  <c:v>5.1111111111111116</c:v>
                </c:pt>
                <c:pt idx="27" formatCode="0.0">
                  <c:v>5.0000000000000009</c:v>
                </c:pt>
                <c:pt idx="28" formatCode="0.0">
                  <c:v>4.833333333333333</c:v>
                </c:pt>
                <c:pt idx="29" formatCode="0.0">
                  <c:v>4.5000000000000009</c:v>
                </c:pt>
                <c:pt idx="30" formatCode="0.0">
                  <c:v>4.2777777777777777</c:v>
                </c:pt>
                <c:pt idx="31" formatCode="0.0">
                  <c:v>4.0000000000000009</c:v>
                </c:pt>
                <c:pt idx="32" formatCode="0.0">
                  <c:v>3.8888888888888884</c:v>
                </c:pt>
                <c:pt idx="33" formatCode="0.0">
                  <c:v>3.5555555555555562</c:v>
                </c:pt>
                <c:pt idx="34" formatCode="0.0">
                  <c:v>3.333333333333333</c:v>
                </c:pt>
                <c:pt idx="35" formatCode="0.0">
                  <c:v>3.0555555555555562</c:v>
                </c:pt>
                <c:pt idx="36" formatCode="0.0">
                  <c:v>2.7777777777777777</c:v>
                </c:pt>
                <c:pt idx="37" formatCode="0.0">
                  <c:v>2.5555555555555562</c:v>
                </c:pt>
                <c:pt idx="38" formatCode="0.0">
                  <c:v>2.333333333333333</c:v>
                </c:pt>
                <c:pt idx="39" formatCode="0.0">
                  <c:v>2.1111111111111116</c:v>
                </c:pt>
                <c:pt idx="40" formatCode="0.0">
                  <c:v>1.8888888888888893</c:v>
                </c:pt>
                <c:pt idx="41" formatCode="0.0">
                  <c:v>1.7222222222222223</c:v>
                </c:pt>
                <c:pt idx="42" formatCode="0.0">
                  <c:v>1.5555555555555562</c:v>
                </c:pt>
                <c:pt idx="43" formatCode="0.0">
                  <c:v>1.3888888888888893</c:v>
                </c:pt>
                <c:pt idx="44" formatCode="0.0">
                  <c:v>1.2222222222222223</c:v>
                </c:pt>
                <c:pt idx="45" formatCode="0.0">
                  <c:v>1</c:v>
                </c:pt>
                <c:pt idx="46" formatCode="0.0">
                  <c:v>0.88888888888888928</c:v>
                </c:pt>
                <c:pt idx="47" formatCode="0.0">
                  <c:v>0.77777777777777768</c:v>
                </c:pt>
                <c:pt idx="48" formatCode="0.0">
                  <c:v>0.6111111111111116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43C2-B441-A295-789BB4F80FB4}"/>
            </c:ext>
          </c:extLst>
        </c:ser>
        <c:ser>
          <c:idx val="60"/>
          <c:order val="60"/>
          <c:tx>
            <c:strRef>
              <c:f>'Breakfast View'!$BJ$217</c:f>
              <c:strCache>
                <c:ptCount val="1"/>
                <c:pt idx="0">
                  <c:v>Friday wk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View'!$BJ$218:$BJ$266</c:f>
              <c:numCache>
                <c:formatCode>0.0</c:formatCode>
                <c:ptCount val="49"/>
                <c:pt idx="0">
                  <c:v>0.72222222222222232</c:v>
                </c:pt>
                <c:pt idx="1">
                  <c:v>0.88888888888888928</c:v>
                </c:pt>
                <c:pt idx="2">
                  <c:v>1</c:v>
                </c:pt>
                <c:pt idx="3">
                  <c:v>1.0555555555555562</c:v>
                </c:pt>
                <c:pt idx="4">
                  <c:v>1.2222222222222223</c:v>
                </c:pt>
                <c:pt idx="5">
                  <c:v>1.3333333333333339</c:v>
                </c:pt>
                <c:pt idx="6">
                  <c:v>1.2777777777777777</c:v>
                </c:pt>
                <c:pt idx="7">
                  <c:v>2.666666666666667</c:v>
                </c:pt>
                <c:pt idx="8">
                  <c:v>2.833333333333333</c:v>
                </c:pt>
                <c:pt idx="9">
                  <c:v>2.8888888888888884</c:v>
                </c:pt>
                <c:pt idx="10">
                  <c:v>2.8888888888888884</c:v>
                </c:pt>
                <c:pt idx="11">
                  <c:v>3.1111111111111116</c:v>
                </c:pt>
                <c:pt idx="12">
                  <c:v>3.5000000000000009</c:v>
                </c:pt>
                <c:pt idx="13">
                  <c:v>3.7777777777777777</c:v>
                </c:pt>
                <c:pt idx="14">
                  <c:v>4.1111111111111116</c:v>
                </c:pt>
                <c:pt idx="15">
                  <c:v>4.5555555555555562</c:v>
                </c:pt>
                <c:pt idx="16">
                  <c:v>5.2222222222222223</c:v>
                </c:pt>
                <c:pt idx="17">
                  <c:v>5.833333333333333</c:v>
                </c:pt>
                <c:pt idx="18">
                  <c:v>6.833333333333333</c:v>
                </c:pt>
                <c:pt idx="19">
                  <c:v>7.6111111111111116</c:v>
                </c:pt>
                <c:pt idx="20">
                  <c:v>7.3888888888888884</c:v>
                </c:pt>
                <c:pt idx="21">
                  <c:v>7.5555555555555562</c:v>
                </c:pt>
                <c:pt idx="22">
                  <c:v>7.8888888888888884</c:v>
                </c:pt>
                <c:pt idx="23">
                  <c:v>8.4444444444444464</c:v>
                </c:pt>
                <c:pt idx="24">
                  <c:v>8.9444444444444464</c:v>
                </c:pt>
                <c:pt idx="25">
                  <c:v>8.8888888888888893</c:v>
                </c:pt>
                <c:pt idx="26">
                  <c:v>8.3888888888888893</c:v>
                </c:pt>
                <c:pt idx="27">
                  <c:v>7.7222222222222223</c:v>
                </c:pt>
                <c:pt idx="28">
                  <c:v>7.2222222222222223</c:v>
                </c:pt>
                <c:pt idx="29">
                  <c:v>6.5555555555555562</c:v>
                </c:pt>
                <c:pt idx="30">
                  <c:v>6.0000000000000009</c:v>
                </c:pt>
                <c:pt idx="31">
                  <c:v>5.5000000000000009</c:v>
                </c:pt>
                <c:pt idx="32">
                  <c:v>5.0000000000000009</c:v>
                </c:pt>
                <c:pt idx="33">
                  <c:v>4.2777777777777777</c:v>
                </c:pt>
                <c:pt idx="34">
                  <c:v>4.0555555555555562</c:v>
                </c:pt>
                <c:pt idx="35">
                  <c:v>4.2222222222222223</c:v>
                </c:pt>
                <c:pt idx="36">
                  <c:v>4.166666666666667</c:v>
                </c:pt>
                <c:pt idx="37">
                  <c:v>3.9444444444444455</c:v>
                </c:pt>
                <c:pt idx="38">
                  <c:v>3.6111111111111116</c:v>
                </c:pt>
                <c:pt idx="39">
                  <c:v>3.5000000000000009</c:v>
                </c:pt>
                <c:pt idx="40">
                  <c:v>3.3888888888888884</c:v>
                </c:pt>
                <c:pt idx="41">
                  <c:v>3.3888888888888884</c:v>
                </c:pt>
                <c:pt idx="42">
                  <c:v>3.2777777777777777</c:v>
                </c:pt>
                <c:pt idx="43">
                  <c:v>3.0000000000000009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43C2-B441-A295-789BB4F80FB4}"/>
            </c:ext>
          </c:extLst>
        </c:ser>
        <c:ser>
          <c:idx val="61"/>
          <c:order val="61"/>
          <c:tx>
            <c:strRef>
              <c:f>'Breakfast View'!$BK$217</c:f>
              <c:strCache>
                <c:ptCount val="1"/>
                <c:pt idx="0">
                  <c:v>Saturday wk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View'!$BK$218:$BK$266</c:f>
              <c:numCache>
                <c:formatCode>General</c:formatCode>
                <c:ptCount val="49"/>
                <c:pt idx="10" formatCode="0.0">
                  <c:v>0</c:v>
                </c:pt>
                <c:pt idx="11" formatCode="0.0">
                  <c:v>-0.16666666666666696</c:v>
                </c:pt>
                <c:pt idx="12" formatCode="0.0">
                  <c:v>-0.44444444444444464</c:v>
                </c:pt>
                <c:pt idx="13" formatCode="0.0">
                  <c:v>-0.38888888888888928</c:v>
                </c:pt>
                <c:pt idx="14" formatCode="0.0">
                  <c:v>-0.22222222222222232</c:v>
                </c:pt>
                <c:pt idx="15" formatCode="0.0">
                  <c:v>-5.5555555555555358E-2</c:v>
                </c:pt>
                <c:pt idx="16" formatCode="0.0">
                  <c:v>-0.33333333333333304</c:v>
                </c:pt>
                <c:pt idx="17" formatCode="0.0">
                  <c:v>-0.83333333333333304</c:v>
                </c:pt>
                <c:pt idx="18" formatCode="0.0">
                  <c:v>-1.2222222222222223</c:v>
                </c:pt>
                <c:pt idx="19" formatCode="0.0">
                  <c:v>-1.4444444444444446</c:v>
                </c:pt>
                <c:pt idx="20" formatCode="0.0">
                  <c:v>-1.166666666666667</c:v>
                </c:pt>
                <c:pt idx="21" formatCode="0.0">
                  <c:v>-0.38888888888888928</c:v>
                </c:pt>
                <c:pt idx="22" formatCode="0.0">
                  <c:v>5.5555555555555358E-2</c:v>
                </c:pt>
                <c:pt idx="23" formatCode="0.0">
                  <c:v>0.33333333333333304</c:v>
                </c:pt>
                <c:pt idx="24" formatCode="0.0">
                  <c:v>0.38888888888888928</c:v>
                </c:pt>
                <c:pt idx="25" formatCode="0.0">
                  <c:v>0.33333333333333304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43C2-B441-A295-789BB4F80FB4}"/>
            </c:ext>
          </c:extLst>
        </c:ser>
        <c:ser>
          <c:idx val="62"/>
          <c:order val="62"/>
          <c:tx>
            <c:strRef>
              <c:f>'Breakfast View'!$BL$217</c:f>
              <c:strCache>
                <c:ptCount val="1"/>
                <c:pt idx="0">
                  <c:v>Sunday wk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View'!$A$218:$A$266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View'!$BL$218:$BL$266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43C2-B441-A295-789BB4F80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20175"/>
        <c:axId val="424460272"/>
      </c:scatterChart>
      <c:valAx>
        <c:axId val="213942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460272"/>
        <c:crosses val="autoZero"/>
        <c:crossBetween val="midCat"/>
      </c:valAx>
      <c:valAx>
        <c:axId val="4244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20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544: Breakfast Cluster 1</a:t>
            </a:r>
          </a:p>
        </c:rich>
      </c:tx>
      <c:layout>
        <c:manualLayout>
          <c:xMode val="edge"/>
          <c:yMode val="edge"/>
          <c:x val="0.43548389281724059"/>
          <c:y val="1.6219588537561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View'!$B$293</c:f>
              <c:strCache>
                <c:ptCount val="1"/>
                <c:pt idx="0">
                  <c:v>Sun wk2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View'!$A$294:$A$342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View'!$B$294:$B$342</c:f>
              <c:numCache>
                <c:formatCode>General</c:formatCode>
                <c:ptCount val="49"/>
                <c:pt idx="22">
                  <c:v>0</c:v>
                </c:pt>
                <c:pt idx="23">
                  <c:v>0.40000000000000036</c:v>
                </c:pt>
                <c:pt idx="24">
                  <c:v>0.79999999999999982</c:v>
                </c:pt>
                <c:pt idx="25">
                  <c:v>0.79999999999999982</c:v>
                </c:pt>
                <c:pt idx="26">
                  <c:v>0.40000000000000036</c:v>
                </c:pt>
                <c:pt idx="27">
                  <c:v>-9.9999999999999645E-2</c:v>
                </c:pt>
                <c:pt idx="28">
                  <c:v>-0.59999999999999964</c:v>
                </c:pt>
                <c:pt idx="29">
                  <c:v>-0.79999999999999982</c:v>
                </c:pt>
                <c:pt idx="30">
                  <c:v>-0.59999999999999964</c:v>
                </c:pt>
                <c:pt idx="31">
                  <c:v>-0.59999999999999964</c:v>
                </c:pt>
                <c:pt idx="32">
                  <c:v>-0.70000000000000018</c:v>
                </c:pt>
                <c:pt idx="33">
                  <c:v>-0.70000000000000018</c:v>
                </c:pt>
                <c:pt idx="34">
                  <c:v>-0.79999999999999982</c:v>
                </c:pt>
                <c:pt idx="35">
                  <c:v>-0.89999999999999947</c:v>
                </c:pt>
                <c:pt idx="36">
                  <c:v>-0.59999999999999964</c:v>
                </c:pt>
                <c:pt idx="37">
                  <c:v>-0.29999999999999982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DB-264B-BA45-A47428D48E13}"/>
            </c:ext>
          </c:extLst>
        </c:ser>
        <c:ser>
          <c:idx val="1"/>
          <c:order val="1"/>
          <c:tx>
            <c:strRef>
              <c:f>'Breakfast View'!$C$293</c:f>
              <c:strCache>
                <c:ptCount val="1"/>
                <c:pt idx="0">
                  <c:v>Sat wk3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View'!$A$294:$A$342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View'!$C$294:$C$342</c:f>
              <c:numCache>
                <c:formatCode>General</c:formatCode>
                <c:ptCount val="49"/>
                <c:pt idx="11">
                  <c:v>0</c:v>
                </c:pt>
                <c:pt idx="12">
                  <c:v>0</c:v>
                </c:pt>
                <c:pt idx="13">
                  <c:v>9.9999999999999645E-2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</c:v>
                </c:pt>
                <c:pt idx="17">
                  <c:v>0.59999999999999964</c:v>
                </c:pt>
                <c:pt idx="18">
                  <c:v>0.69999999999999929</c:v>
                </c:pt>
                <c:pt idx="19">
                  <c:v>0.80000000000000071</c:v>
                </c:pt>
                <c:pt idx="20">
                  <c:v>0.90000000000000036</c:v>
                </c:pt>
                <c:pt idx="21">
                  <c:v>1</c:v>
                </c:pt>
                <c:pt idx="22">
                  <c:v>1.0999999999999996</c:v>
                </c:pt>
                <c:pt idx="23">
                  <c:v>1.1999999999999993</c:v>
                </c:pt>
                <c:pt idx="24">
                  <c:v>1.3000000000000007</c:v>
                </c:pt>
                <c:pt idx="25">
                  <c:v>1.3000000000000007</c:v>
                </c:pt>
                <c:pt idx="26">
                  <c:v>1.3000000000000007</c:v>
                </c:pt>
                <c:pt idx="27">
                  <c:v>1.3000000000000007</c:v>
                </c:pt>
                <c:pt idx="28">
                  <c:v>1.3000000000000007</c:v>
                </c:pt>
                <c:pt idx="29">
                  <c:v>1.4000000000000004</c:v>
                </c:pt>
                <c:pt idx="30">
                  <c:v>1.3000000000000007</c:v>
                </c:pt>
                <c:pt idx="31">
                  <c:v>1.0999999999999996</c:v>
                </c:pt>
                <c:pt idx="32">
                  <c:v>1</c:v>
                </c:pt>
                <c:pt idx="33">
                  <c:v>0.90000000000000036</c:v>
                </c:pt>
                <c:pt idx="34">
                  <c:v>1.0999999999999996</c:v>
                </c:pt>
                <c:pt idx="35">
                  <c:v>1.0999999999999996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DB-264B-BA45-A47428D48E13}"/>
            </c:ext>
          </c:extLst>
        </c:ser>
        <c:ser>
          <c:idx val="2"/>
          <c:order val="2"/>
          <c:tx>
            <c:strRef>
              <c:f>'Breakfast View'!$D$293</c:f>
              <c:strCache>
                <c:ptCount val="1"/>
                <c:pt idx="0">
                  <c:v>Sun wk3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View'!$A$294:$A$342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View'!$D$294:$D$342</c:f>
              <c:numCache>
                <c:formatCode>General</c:formatCode>
                <c:ptCount val="49"/>
                <c:pt idx="21">
                  <c:v>0</c:v>
                </c:pt>
                <c:pt idx="22">
                  <c:v>9.9999999999999645E-2</c:v>
                </c:pt>
                <c:pt idx="23">
                  <c:v>0.5</c:v>
                </c:pt>
                <c:pt idx="24">
                  <c:v>0.59999999999999964</c:v>
                </c:pt>
                <c:pt idx="25">
                  <c:v>0.5</c:v>
                </c:pt>
                <c:pt idx="26">
                  <c:v>0.39999999999999947</c:v>
                </c:pt>
                <c:pt idx="27">
                  <c:v>0.29999999999999982</c:v>
                </c:pt>
                <c:pt idx="28">
                  <c:v>9.9999999999999645E-2</c:v>
                </c:pt>
                <c:pt idx="29">
                  <c:v>-0.20000000000000018</c:v>
                </c:pt>
                <c:pt idx="30">
                  <c:v>-0.29999999999999982</c:v>
                </c:pt>
                <c:pt idx="31">
                  <c:v>-0.40000000000000036</c:v>
                </c:pt>
                <c:pt idx="32">
                  <c:v>-0.5</c:v>
                </c:pt>
                <c:pt idx="33">
                  <c:v>-0.60000000000000053</c:v>
                </c:pt>
                <c:pt idx="34">
                  <c:v>-0.79999999999999982</c:v>
                </c:pt>
                <c:pt idx="35">
                  <c:v>-0.60000000000000053</c:v>
                </c:pt>
                <c:pt idx="36">
                  <c:v>-0.29999999999999982</c:v>
                </c:pt>
                <c:pt idx="37">
                  <c:v>0</c:v>
                </c:pt>
                <c:pt idx="38">
                  <c:v>0</c:v>
                </c:pt>
                <c:pt idx="39">
                  <c:v>-0.10000000000000053</c:v>
                </c:pt>
                <c:pt idx="40">
                  <c:v>-0.29999999999999982</c:v>
                </c:pt>
                <c:pt idx="41">
                  <c:v>-0.40000000000000036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DB-264B-BA45-A47428D48E13}"/>
            </c:ext>
          </c:extLst>
        </c:ser>
        <c:ser>
          <c:idx val="3"/>
          <c:order val="3"/>
          <c:tx>
            <c:strRef>
              <c:f>'Breakfast View'!$E$293</c:f>
              <c:strCache>
                <c:ptCount val="1"/>
                <c:pt idx="0">
                  <c:v>Mon wk4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View'!$A$294:$A$342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View'!$E$294:$E$342</c:f>
              <c:numCache>
                <c:formatCode>General</c:formatCode>
                <c:ptCount val="49"/>
                <c:pt idx="22">
                  <c:v>0</c:v>
                </c:pt>
                <c:pt idx="23">
                  <c:v>0</c:v>
                </c:pt>
                <c:pt idx="24">
                  <c:v>0.30000000000000071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DB-264B-BA45-A47428D48E13}"/>
            </c:ext>
          </c:extLst>
        </c:ser>
        <c:ser>
          <c:idx val="4"/>
          <c:order val="4"/>
          <c:tx>
            <c:strRef>
              <c:f>'Breakfast View'!$F$293</c:f>
              <c:strCache>
                <c:ptCount val="1"/>
                <c:pt idx="0">
                  <c:v>Thurs wk5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View'!$A$294:$A$342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View'!$F$294:$F$342</c:f>
              <c:numCache>
                <c:formatCode>General</c:formatCode>
                <c:ptCount val="49"/>
                <c:pt idx="9">
                  <c:v>0</c:v>
                </c:pt>
                <c:pt idx="10">
                  <c:v>0</c:v>
                </c:pt>
                <c:pt idx="11">
                  <c:v>-0.19999999999999929</c:v>
                </c:pt>
                <c:pt idx="12">
                  <c:v>-0.29999999999999893</c:v>
                </c:pt>
                <c:pt idx="13">
                  <c:v>-9.9999999999999645E-2</c:v>
                </c:pt>
                <c:pt idx="14">
                  <c:v>-0.29999999999999893</c:v>
                </c:pt>
                <c:pt idx="15">
                  <c:v>-0.5</c:v>
                </c:pt>
                <c:pt idx="16">
                  <c:v>0.20000000000000107</c:v>
                </c:pt>
                <c:pt idx="17">
                  <c:v>0.5</c:v>
                </c:pt>
                <c:pt idx="18">
                  <c:v>0.20000000000000107</c:v>
                </c:pt>
                <c:pt idx="19">
                  <c:v>0.30000000000000071</c:v>
                </c:pt>
                <c:pt idx="20">
                  <c:v>0.20000000000000107</c:v>
                </c:pt>
                <c:pt idx="21">
                  <c:v>0.5</c:v>
                </c:pt>
                <c:pt idx="22">
                  <c:v>1</c:v>
                </c:pt>
                <c:pt idx="23">
                  <c:v>1.7000000000000011</c:v>
                </c:pt>
                <c:pt idx="24">
                  <c:v>1.9000000000000004</c:v>
                </c:pt>
                <c:pt idx="25">
                  <c:v>1.5</c:v>
                </c:pt>
                <c:pt idx="26">
                  <c:v>1.2000000000000011</c:v>
                </c:pt>
                <c:pt idx="27">
                  <c:v>1</c:v>
                </c:pt>
                <c:pt idx="28">
                  <c:v>0.70000000000000107</c:v>
                </c:pt>
                <c:pt idx="29">
                  <c:v>0.30000000000000071</c:v>
                </c:pt>
                <c:pt idx="30">
                  <c:v>9.9999999999999645E-2</c:v>
                </c:pt>
                <c:pt idx="31">
                  <c:v>-0.19999999999999929</c:v>
                </c:pt>
                <c:pt idx="32">
                  <c:v>-0.40000000000000036</c:v>
                </c:pt>
                <c:pt idx="33">
                  <c:v>-0.79999999999999893</c:v>
                </c:pt>
                <c:pt idx="34">
                  <c:v>-0.90000000000000036</c:v>
                </c:pt>
                <c:pt idx="35">
                  <c:v>-0.90000000000000036</c:v>
                </c:pt>
                <c:pt idx="36">
                  <c:v>-0.90000000000000036</c:v>
                </c:pt>
                <c:pt idx="37">
                  <c:v>-1.2999999999999989</c:v>
                </c:pt>
                <c:pt idx="38">
                  <c:v>-1.6999999999999993</c:v>
                </c:pt>
                <c:pt idx="39">
                  <c:v>-2.1999999999999993</c:v>
                </c:pt>
                <c:pt idx="40">
                  <c:v>-2.5</c:v>
                </c:pt>
                <c:pt idx="41">
                  <c:v>-3</c:v>
                </c:pt>
                <c:pt idx="42">
                  <c:v>-3.3</c:v>
                </c:pt>
                <c:pt idx="43">
                  <c:v>-3.5999999999999996</c:v>
                </c:pt>
                <c:pt idx="44">
                  <c:v>-3.5999999999999996</c:v>
                </c:pt>
                <c:pt idx="45">
                  <c:v>-3.6999999999999993</c:v>
                </c:pt>
                <c:pt idx="46">
                  <c:v>-4.0999999999999996</c:v>
                </c:pt>
                <c:pt idx="47">
                  <c:v>-4.3999999999999995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DB-264B-BA45-A47428D48E13}"/>
            </c:ext>
          </c:extLst>
        </c:ser>
        <c:ser>
          <c:idx val="5"/>
          <c:order val="5"/>
          <c:tx>
            <c:strRef>
              <c:f>'Breakfast View'!$G$293</c:f>
              <c:strCache>
                <c:ptCount val="1"/>
                <c:pt idx="0">
                  <c:v>Wed wk6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View'!$A$294:$A$342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View'!$G$294:$G$342</c:f>
              <c:numCache>
                <c:formatCode>General</c:formatCode>
                <c:ptCount val="49"/>
                <c:pt idx="13">
                  <c:v>0</c:v>
                </c:pt>
                <c:pt idx="14">
                  <c:v>-0.29999999999999893</c:v>
                </c:pt>
                <c:pt idx="15">
                  <c:v>-0.40000000000000036</c:v>
                </c:pt>
                <c:pt idx="16">
                  <c:v>-0.19999999999999929</c:v>
                </c:pt>
                <c:pt idx="17">
                  <c:v>0</c:v>
                </c:pt>
                <c:pt idx="18">
                  <c:v>9.9999999999999645E-2</c:v>
                </c:pt>
                <c:pt idx="19">
                  <c:v>9.9999999999999645E-2</c:v>
                </c:pt>
                <c:pt idx="20">
                  <c:v>0.59999999999999964</c:v>
                </c:pt>
                <c:pt idx="21">
                  <c:v>1.0999999999999996</c:v>
                </c:pt>
                <c:pt idx="22">
                  <c:v>1.5</c:v>
                </c:pt>
                <c:pt idx="23">
                  <c:v>1.7000000000000011</c:v>
                </c:pt>
                <c:pt idx="24">
                  <c:v>1.8000000000000007</c:v>
                </c:pt>
                <c:pt idx="25">
                  <c:v>1.5</c:v>
                </c:pt>
                <c:pt idx="26">
                  <c:v>1.2000000000000011</c:v>
                </c:pt>
                <c:pt idx="27">
                  <c:v>0.59999999999999964</c:v>
                </c:pt>
                <c:pt idx="28">
                  <c:v>0.30000000000000071</c:v>
                </c:pt>
                <c:pt idx="29">
                  <c:v>0.5</c:v>
                </c:pt>
                <c:pt idx="30">
                  <c:v>0.30000000000000071</c:v>
                </c:pt>
                <c:pt idx="31">
                  <c:v>0.80000000000000071</c:v>
                </c:pt>
                <c:pt idx="32">
                  <c:v>0.59999999999999964</c:v>
                </c:pt>
                <c:pt idx="33">
                  <c:v>0.30000000000000071</c:v>
                </c:pt>
                <c:pt idx="34">
                  <c:v>9.9999999999999645E-2</c:v>
                </c:pt>
                <c:pt idx="35">
                  <c:v>-0.29999999999999893</c:v>
                </c:pt>
                <c:pt idx="36">
                  <c:v>-0.69999999999999929</c:v>
                </c:pt>
                <c:pt idx="37">
                  <c:v>-1</c:v>
                </c:pt>
                <c:pt idx="38">
                  <c:v>-0.90000000000000036</c:v>
                </c:pt>
                <c:pt idx="39">
                  <c:v>-0.5</c:v>
                </c:pt>
                <c:pt idx="40">
                  <c:v>-0.69999999999999929</c:v>
                </c:pt>
                <c:pt idx="41">
                  <c:v>-1</c:v>
                </c:pt>
                <c:pt idx="42">
                  <c:v>-1.4000000000000004</c:v>
                </c:pt>
                <c:pt idx="43">
                  <c:v>-1.7999999999999998</c:v>
                </c:pt>
                <c:pt idx="44">
                  <c:v>-1.8999999999999995</c:v>
                </c:pt>
                <c:pt idx="45">
                  <c:v>-2.0999999999999996</c:v>
                </c:pt>
                <c:pt idx="46">
                  <c:v>-2.2999999999999998</c:v>
                </c:pt>
                <c:pt idx="47">
                  <c:v>-2.6999999999999993</c:v>
                </c:pt>
                <c:pt idx="48">
                  <c:v>-2.8999999999999995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DB-264B-BA45-A47428D48E13}"/>
            </c:ext>
          </c:extLst>
        </c:ser>
        <c:ser>
          <c:idx val="6"/>
          <c:order val="6"/>
          <c:tx>
            <c:strRef>
              <c:f>'Breakfast View'!$H$293</c:f>
              <c:strCache>
                <c:ptCount val="1"/>
                <c:pt idx="0">
                  <c:v>Wednesday wk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View'!$A$294:$A$342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View'!$H$294:$H$342</c:f>
              <c:numCache>
                <c:formatCode>General</c:formatCode>
                <c:ptCount val="49"/>
                <c:pt idx="13">
                  <c:v>0</c:v>
                </c:pt>
                <c:pt idx="14">
                  <c:v>-0.29999999999999893</c:v>
                </c:pt>
                <c:pt idx="15">
                  <c:v>-0.40000000000000036</c:v>
                </c:pt>
                <c:pt idx="16">
                  <c:v>-0.19999999999999929</c:v>
                </c:pt>
                <c:pt idx="17">
                  <c:v>0</c:v>
                </c:pt>
                <c:pt idx="18">
                  <c:v>9.9999999999999645E-2</c:v>
                </c:pt>
                <c:pt idx="19">
                  <c:v>9.9999999999999645E-2</c:v>
                </c:pt>
                <c:pt idx="20">
                  <c:v>0.59999999999999964</c:v>
                </c:pt>
                <c:pt idx="21">
                  <c:v>1.0999999999999996</c:v>
                </c:pt>
                <c:pt idx="22">
                  <c:v>1.5</c:v>
                </c:pt>
                <c:pt idx="23">
                  <c:v>1.7000000000000011</c:v>
                </c:pt>
                <c:pt idx="24">
                  <c:v>1.8000000000000007</c:v>
                </c:pt>
                <c:pt idx="25">
                  <c:v>1.5</c:v>
                </c:pt>
                <c:pt idx="26">
                  <c:v>1.2000000000000011</c:v>
                </c:pt>
                <c:pt idx="27">
                  <c:v>0.59999999999999964</c:v>
                </c:pt>
                <c:pt idx="28">
                  <c:v>0.30000000000000071</c:v>
                </c:pt>
                <c:pt idx="29">
                  <c:v>0.5</c:v>
                </c:pt>
                <c:pt idx="30">
                  <c:v>0.30000000000000071</c:v>
                </c:pt>
                <c:pt idx="31">
                  <c:v>0.80000000000000071</c:v>
                </c:pt>
                <c:pt idx="32">
                  <c:v>0.59999999999999964</c:v>
                </c:pt>
                <c:pt idx="33">
                  <c:v>0.30000000000000071</c:v>
                </c:pt>
                <c:pt idx="34">
                  <c:v>9.9999999999999645E-2</c:v>
                </c:pt>
                <c:pt idx="35">
                  <c:v>-0.29999999999999893</c:v>
                </c:pt>
                <c:pt idx="36">
                  <c:v>-0.69999999999999929</c:v>
                </c:pt>
                <c:pt idx="37">
                  <c:v>-1</c:v>
                </c:pt>
                <c:pt idx="38">
                  <c:v>-0.90000000000000036</c:v>
                </c:pt>
                <c:pt idx="39">
                  <c:v>-0.5</c:v>
                </c:pt>
                <c:pt idx="40">
                  <c:v>-0.69999999999999929</c:v>
                </c:pt>
                <c:pt idx="41">
                  <c:v>-1</c:v>
                </c:pt>
                <c:pt idx="42">
                  <c:v>-1.4000000000000004</c:v>
                </c:pt>
                <c:pt idx="43">
                  <c:v>-1.7999999999999998</c:v>
                </c:pt>
                <c:pt idx="44">
                  <c:v>-1.8999999999999995</c:v>
                </c:pt>
                <c:pt idx="45">
                  <c:v>-2.0999999999999996</c:v>
                </c:pt>
                <c:pt idx="46">
                  <c:v>-2.2999999999999998</c:v>
                </c:pt>
                <c:pt idx="47">
                  <c:v>-2.6999999999999993</c:v>
                </c:pt>
                <c:pt idx="48">
                  <c:v>-2.8999999999999995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DB-264B-BA45-A47428D48E13}"/>
            </c:ext>
          </c:extLst>
        </c:ser>
        <c:ser>
          <c:idx val="7"/>
          <c:order val="7"/>
          <c:tx>
            <c:strRef>
              <c:f>'Breakfast View'!$I$293</c:f>
              <c:strCache>
                <c:ptCount val="1"/>
                <c:pt idx="0">
                  <c:v>Saturday week 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View'!$A$294:$A$342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View'!$I$294:$I$342</c:f>
              <c:numCache>
                <c:formatCode>General</c:formatCode>
                <c:ptCount val="49"/>
                <c:pt idx="10" formatCode="0.0">
                  <c:v>0</c:v>
                </c:pt>
                <c:pt idx="11" formatCode="0.0">
                  <c:v>-0.16666666666666696</c:v>
                </c:pt>
                <c:pt idx="12" formatCode="0.0">
                  <c:v>-0.44444444444444464</c:v>
                </c:pt>
                <c:pt idx="13" formatCode="0.0">
                  <c:v>-0.38888888888888928</c:v>
                </c:pt>
                <c:pt idx="14" formatCode="0.0">
                  <c:v>-0.22222222222222232</c:v>
                </c:pt>
                <c:pt idx="15" formatCode="0.0">
                  <c:v>-5.5555555555555358E-2</c:v>
                </c:pt>
                <c:pt idx="16" formatCode="0.0">
                  <c:v>-0.33333333333333304</c:v>
                </c:pt>
                <c:pt idx="17" formatCode="0.0">
                  <c:v>-0.83333333333333304</c:v>
                </c:pt>
                <c:pt idx="18" formatCode="0.0">
                  <c:v>-1.2222222222222223</c:v>
                </c:pt>
                <c:pt idx="19" formatCode="0.0">
                  <c:v>-1.4444444444444446</c:v>
                </c:pt>
                <c:pt idx="20" formatCode="0.0">
                  <c:v>-1.166666666666667</c:v>
                </c:pt>
                <c:pt idx="21" formatCode="0.0">
                  <c:v>-0.38888888888888928</c:v>
                </c:pt>
                <c:pt idx="22" formatCode="0.0">
                  <c:v>5.5555555555555358E-2</c:v>
                </c:pt>
                <c:pt idx="23" formatCode="0.0">
                  <c:v>0.33333333333333304</c:v>
                </c:pt>
                <c:pt idx="24" formatCode="0.0">
                  <c:v>0.38888888888888928</c:v>
                </c:pt>
                <c:pt idx="25" formatCode="0.0">
                  <c:v>0.33333333333333304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B-264B-BA45-A47428D48E13}"/>
            </c:ext>
          </c:extLst>
        </c:ser>
        <c:ser>
          <c:idx val="8"/>
          <c:order val="8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View'!$U$294:$U$342</c:f>
              <c:numCache>
                <c:formatCode>0.000</c:formatCode>
                <c:ptCount val="49"/>
                <c:pt idx="0">
                  <c:v>0.23333333333333339</c:v>
                </c:pt>
                <c:pt idx="1">
                  <c:v>0.45185185185185145</c:v>
                </c:pt>
                <c:pt idx="2">
                  <c:v>0.5</c:v>
                </c:pt>
                <c:pt idx="3">
                  <c:v>0.16296296296296267</c:v>
                </c:pt>
                <c:pt idx="4">
                  <c:v>0.12222222222222208</c:v>
                </c:pt>
                <c:pt idx="5">
                  <c:v>0.29629629629629584</c:v>
                </c:pt>
                <c:pt idx="6">
                  <c:v>0.28148148148148106</c:v>
                </c:pt>
                <c:pt idx="7">
                  <c:v>0.37222222222222223</c:v>
                </c:pt>
                <c:pt idx="8">
                  <c:v>0.59999999999999987</c:v>
                </c:pt>
                <c:pt idx="9">
                  <c:v>0.89999999999999991</c:v>
                </c:pt>
                <c:pt idx="10">
                  <c:v>1.0166666666666664</c:v>
                </c:pt>
                <c:pt idx="11">
                  <c:v>1.1333333333333331</c:v>
                </c:pt>
                <c:pt idx="12">
                  <c:v>1.2749999999999997</c:v>
                </c:pt>
                <c:pt idx="13">
                  <c:v>1.5805555555555553</c:v>
                </c:pt>
                <c:pt idx="14">
                  <c:v>1.3444444444444441</c:v>
                </c:pt>
                <c:pt idx="15">
                  <c:v>1.0349206349206348</c:v>
                </c:pt>
                <c:pt idx="16">
                  <c:v>1.26984126984127</c:v>
                </c:pt>
                <c:pt idx="17">
                  <c:v>1.4904761904761905</c:v>
                </c:pt>
                <c:pt idx="18">
                  <c:v>1.7206349206349205</c:v>
                </c:pt>
                <c:pt idx="19">
                  <c:v>1.9412698412698413</c:v>
                </c:pt>
                <c:pt idx="20">
                  <c:v>2.2444444444444445</c:v>
                </c:pt>
                <c:pt idx="21">
                  <c:v>2.5285714285714289</c:v>
                </c:pt>
                <c:pt idx="22">
                  <c:v>2.8555555555555552</c:v>
                </c:pt>
                <c:pt idx="23">
                  <c:v>3.2698412698412693</c:v>
                </c:pt>
                <c:pt idx="24">
                  <c:v>3.5238095238095242</c:v>
                </c:pt>
                <c:pt idx="25">
                  <c:v>3.3650793650793651</c:v>
                </c:pt>
                <c:pt idx="26">
                  <c:v>3.2444444444444445</c:v>
                </c:pt>
                <c:pt idx="27">
                  <c:v>3.1809523809523808</c:v>
                </c:pt>
                <c:pt idx="28">
                  <c:v>3.0984126984126985</c:v>
                </c:pt>
                <c:pt idx="29">
                  <c:v>3.0396825396825391</c:v>
                </c:pt>
                <c:pt idx="30">
                  <c:v>2.7634920634920634</c:v>
                </c:pt>
                <c:pt idx="31">
                  <c:v>2.6349206349206349</c:v>
                </c:pt>
                <c:pt idx="32">
                  <c:v>2.607936507936508</c:v>
                </c:pt>
                <c:pt idx="33">
                  <c:v>2.6518518518518519</c:v>
                </c:pt>
                <c:pt idx="34">
                  <c:v>2.6148148148148147</c:v>
                </c:pt>
                <c:pt idx="35">
                  <c:v>2.4488888888888889</c:v>
                </c:pt>
                <c:pt idx="36">
                  <c:v>2.235555555555556</c:v>
                </c:pt>
                <c:pt idx="37">
                  <c:v>2.1</c:v>
                </c:pt>
                <c:pt idx="38">
                  <c:v>1.7555555555555558</c:v>
                </c:pt>
                <c:pt idx="39">
                  <c:v>1.6288888888888891</c:v>
                </c:pt>
                <c:pt idx="40">
                  <c:v>1.6066666666666667</c:v>
                </c:pt>
                <c:pt idx="41">
                  <c:v>1.5977777777777777</c:v>
                </c:pt>
                <c:pt idx="42">
                  <c:v>1.4133333333333336</c:v>
                </c:pt>
                <c:pt idx="43">
                  <c:v>1.3600000000000003</c:v>
                </c:pt>
                <c:pt idx="44">
                  <c:v>1.328888888888889</c:v>
                </c:pt>
                <c:pt idx="45">
                  <c:v>1.1977777777777778</c:v>
                </c:pt>
                <c:pt idx="46">
                  <c:v>1.3027777777777776</c:v>
                </c:pt>
                <c:pt idx="47">
                  <c:v>1.1666666666666667</c:v>
                </c:pt>
                <c:pt idx="48">
                  <c:v>0.72222222222222265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C1DB-264B-BA45-A47428D48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010943"/>
        <c:axId val="881012591"/>
      </c:scatterChart>
      <c:valAx>
        <c:axId val="88101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012591"/>
        <c:crosses val="autoZero"/>
        <c:crossBetween val="midCat"/>
      </c:valAx>
      <c:valAx>
        <c:axId val="881012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010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544: Breakfast Cluster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View'!$N$293</c:f>
              <c:strCache>
                <c:ptCount val="1"/>
                <c:pt idx="0">
                  <c:v>Sat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View'!$M$294:$M$342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View'!$N$294:$N$342</c:f>
              <c:numCache>
                <c:formatCode>General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0.5</c:v>
                </c:pt>
                <c:pt idx="5">
                  <c:v>0.69999999999999929</c:v>
                </c:pt>
                <c:pt idx="6">
                  <c:v>0.69999999999999929</c:v>
                </c:pt>
                <c:pt idx="7">
                  <c:v>0.59999999999999964</c:v>
                </c:pt>
                <c:pt idx="8">
                  <c:v>0.69999999999999929</c:v>
                </c:pt>
                <c:pt idx="9">
                  <c:v>1.2999999999999998</c:v>
                </c:pt>
                <c:pt idx="10">
                  <c:v>1.5</c:v>
                </c:pt>
                <c:pt idx="11">
                  <c:v>1.7999999999999998</c:v>
                </c:pt>
                <c:pt idx="12">
                  <c:v>1.8999999999999995</c:v>
                </c:pt>
                <c:pt idx="13">
                  <c:v>1.7999999999999998</c:v>
                </c:pt>
                <c:pt idx="14">
                  <c:v>1.8999999999999995</c:v>
                </c:pt>
                <c:pt idx="15">
                  <c:v>2.0999999999999996</c:v>
                </c:pt>
                <c:pt idx="16">
                  <c:v>2.2999999999999998</c:v>
                </c:pt>
                <c:pt idx="17">
                  <c:v>2.3999999999999995</c:v>
                </c:pt>
                <c:pt idx="18">
                  <c:v>2.5</c:v>
                </c:pt>
                <c:pt idx="19">
                  <c:v>2.5999999999999996</c:v>
                </c:pt>
                <c:pt idx="20">
                  <c:v>2.8</c:v>
                </c:pt>
                <c:pt idx="21">
                  <c:v>3</c:v>
                </c:pt>
                <c:pt idx="22">
                  <c:v>3.0999999999999996</c:v>
                </c:pt>
                <c:pt idx="23">
                  <c:v>3.1999999999999993</c:v>
                </c:pt>
                <c:pt idx="24">
                  <c:v>3.2999999999999989</c:v>
                </c:pt>
                <c:pt idx="25">
                  <c:v>3.0999999999999996</c:v>
                </c:pt>
                <c:pt idx="26">
                  <c:v>3</c:v>
                </c:pt>
                <c:pt idx="27">
                  <c:v>3</c:v>
                </c:pt>
                <c:pt idx="28">
                  <c:v>2.8999999999999995</c:v>
                </c:pt>
                <c:pt idx="29">
                  <c:v>2.8999999999999995</c:v>
                </c:pt>
                <c:pt idx="30">
                  <c:v>2</c:v>
                </c:pt>
                <c:pt idx="31">
                  <c:v>2</c:v>
                </c:pt>
                <c:pt idx="32">
                  <c:v>2.3999999999999995</c:v>
                </c:pt>
                <c:pt idx="33">
                  <c:v>2.5999999999999996</c:v>
                </c:pt>
                <c:pt idx="34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8D-2547-AE51-F21C964E1937}"/>
            </c:ext>
          </c:extLst>
        </c:ser>
        <c:ser>
          <c:idx val="1"/>
          <c:order val="1"/>
          <c:tx>
            <c:strRef>
              <c:f>'Breakfast View'!$O$293</c:f>
              <c:strCache>
                <c:ptCount val="1"/>
                <c:pt idx="0">
                  <c:v>Thurs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View'!$M$294:$M$342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View'!$O$294:$O$342</c:f>
              <c:numCache>
                <c:formatCode>General</c:formatCode>
                <c:ptCount val="49"/>
                <c:pt idx="7">
                  <c:v>0</c:v>
                </c:pt>
                <c:pt idx="8">
                  <c:v>0.20000000000000018</c:v>
                </c:pt>
                <c:pt idx="9">
                  <c:v>0.5</c:v>
                </c:pt>
                <c:pt idx="10">
                  <c:v>1.0999999999999996</c:v>
                </c:pt>
                <c:pt idx="11">
                  <c:v>1.2000000000000002</c:v>
                </c:pt>
                <c:pt idx="12">
                  <c:v>1.2999999999999998</c:v>
                </c:pt>
                <c:pt idx="13">
                  <c:v>2.0999999999999996</c:v>
                </c:pt>
                <c:pt idx="14">
                  <c:v>2.0999999999999996</c:v>
                </c:pt>
                <c:pt idx="15">
                  <c:v>2.2999999999999998</c:v>
                </c:pt>
                <c:pt idx="16">
                  <c:v>2.5999999999999996</c:v>
                </c:pt>
                <c:pt idx="17">
                  <c:v>2.2999999999999998</c:v>
                </c:pt>
                <c:pt idx="18">
                  <c:v>2.5999999999999996</c:v>
                </c:pt>
                <c:pt idx="19">
                  <c:v>2.8999999999999995</c:v>
                </c:pt>
                <c:pt idx="20">
                  <c:v>3</c:v>
                </c:pt>
                <c:pt idx="21">
                  <c:v>3</c:v>
                </c:pt>
                <c:pt idx="22">
                  <c:v>3.3999999999999995</c:v>
                </c:pt>
                <c:pt idx="23">
                  <c:v>3.8</c:v>
                </c:pt>
                <c:pt idx="24">
                  <c:v>3.8999999999999995</c:v>
                </c:pt>
                <c:pt idx="25">
                  <c:v>3.8</c:v>
                </c:pt>
                <c:pt idx="26">
                  <c:v>3.5999999999999996</c:v>
                </c:pt>
                <c:pt idx="27">
                  <c:v>3.3999999999999995</c:v>
                </c:pt>
                <c:pt idx="28">
                  <c:v>3.5</c:v>
                </c:pt>
                <c:pt idx="29">
                  <c:v>3.3999999999999995</c:v>
                </c:pt>
                <c:pt idx="30">
                  <c:v>3.2</c:v>
                </c:pt>
                <c:pt idx="31">
                  <c:v>3.0999999999999996</c:v>
                </c:pt>
                <c:pt idx="32">
                  <c:v>3.0999999999999996</c:v>
                </c:pt>
                <c:pt idx="33">
                  <c:v>3.0999999999999996</c:v>
                </c:pt>
                <c:pt idx="34">
                  <c:v>3.3999999999999995</c:v>
                </c:pt>
                <c:pt idx="35">
                  <c:v>3.5999999999999996</c:v>
                </c:pt>
                <c:pt idx="36">
                  <c:v>3.7</c:v>
                </c:pt>
                <c:pt idx="37">
                  <c:v>3.5</c:v>
                </c:pt>
                <c:pt idx="38">
                  <c:v>3</c:v>
                </c:pt>
                <c:pt idx="39">
                  <c:v>3</c:v>
                </c:pt>
                <c:pt idx="40">
                  <c:v>3.2</c:v>
                </c:pt>
                <c:pt idx="41">
                  <c:v>3.3999999999999995</c:v>
                </c:pt>
                <c:pt idx="42">
                  <c:v>3.3999999999999995</c:v>
                </c:pt>
                <c:pt idx="43">
                  <c:v>3.3999999999999995</c:v>
                </c:pt>
                <c:pt idx="44">
                  <c:v>3.3</c:v>
                </c:pt>
                <c:pt idx="45">
                  <c:v>3.3</c:v>
                </c:pt>
                <c:pt idx="46">
                  <c:v>3.0999999999999996</c:v>
                </c:pt>
                <c:pt idx="47">
                  <c:v>3.0999999999999996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8D-2547-AE51-F21C964E1937}"/>
            </c:ext>
          </c:extLst>
        </c:ser>
        <c:ser>
          <c:idx val="2"/>
          <c:order val="2"/>
          <c:tx>
            <c:strRef>
              <c:f>'Breakfast View'!$P$293</c:f>
              <c:strCache>
                <c:ptCount val="1"/>
                <c:pt idx="0">
                  <c:v>Wed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View'!$M$294:$M$342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View'!$P$294:$P$342</c:f>
              <c:numCache>
                <c:formatCode>General</c:formatCode>
                <c:ptCount val="49"/>
                <c:pt idx="14">
                  <c:v>0</c:v>
                </c:pt>
                <c:pt idx="15">
                  <c:v>-0.10000000000000053</c:v>
                </c:pt>
                <c:pt idx="16">
                  <c:v>0.20000000000000018</c:v>
                </c:pt>
                <c:pt idx="17">
                  <c:v>0.70000000000000018</c:v>
                </c:pt>
                <c:pt idx="18">
                  <c:v>0.79999999999999982</c:v>
                </c:pt>
                <c:pt idx="19">
                  <c:v>1.2000000000000002</c:v>
                </c:pt>
                <c:pt idx="20">
                  <c:v>1.7999999999999998</c:v>
                </c:pt>
                <c:pt idx="21">
                  <c:v>2.2999999999999998</c:v>
                </c:pt>
                <c:pt idx="22">
                  <c:v>2.8999999999999995</c:v>
                </c:pt>
                <c:pt idx="23">
                  <c:v>3.3</c:v>
                </c:pt>
                <c:pt idx="24">
                  <c:v>3.6000000000000005</c:v>
                </c:pt>
                <c:pt idx="25">
                  <c:v>3.4999999999999991</c:v>
                </c:pt>
                <c:pt idx="26">
                  <c:v>3.3</c:v>
                </c:pt>
                <c:pt idx="27">
                  <c:v>3.1000000000000005</c:v>
                </c:pt>
                <c:pt idx="28">
                  <c:v>2.9999999999999991</c:v>
                </c:pt>
                <c:pt idx="29">
                  <c:v>2.9999999999999991</c:v>
                </c:pt>
                <c:pt idx="30">
                  <c:v>2.7</c:v>
                </c:pt>
                <c:pt idx="31">
                  <c:v>2.4999999999999991</c:v>
                </c:pt>
                <c:pt idx="32">
                  <c:v>2.2000000000000002</c:v>
                </c:pt>
                <c:pt idx="33">
                  <c:v>2.1000000000000005</c:v>
                </c:pt>
                <c:pt idx="34">
                  <c:v>1.9999999999999991</c:v>
                </c:pt>
                <c:pt idx="35">
                  <c:v>1.7000000000000002</c:v>
                </c:pt>
                <c:pt idx="36">
                  <c:v>1.4999999999999991</c:v>
                </c:pt>
                <c:pt idx="37">
                  <c:v>1.4999999999999991</c:v>
                </c:pt>
                <c:pt idx="38">
                  <c:v>1.2000000000000002</c:v>
                </c:pt>
                <c:pt idx="39">
                  <c:v>0.99999999999999911</c:v>
                </c:pt>
                <c:pt idx="40">
                  <c:v>0.99999999999999911</c:v>
                </c:pt>
                <c:pt idx="41">
                  <c:v>1.1000000000000005</c:v>
                </c:pt>
                <c:pt idx="42">
                  <c:v>0.59999999999999964</c:v>
                </c:pt>
                <c:pt idx="43">
                  <c:v>0.59999999999999964</c:v>
                </c:pt>
                <c:pt idx="44">
                  <c:v>0.79999999999999982</c:v>
                </c:pt>
                <c:pt idx="45">
                  <c:v>0.59999999999999964</c:v>
                </c:pt>
                <c:pt idx="46">
                  <c:v>0.5</c:v>
                </c:pt>
                <c:pt idx="47">
                  <c:v>0.39999999999999947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8D-2547-AE51-F21C964E1937}"/>
            </c:ext>
          </c:extLst>
        </c:ser>
        <c:ser>
          <c:idx val="3"/>
          <c:order val="3"/>
          <c:tx>
            <c:strRef>
              <c:f>'Breakfast View'!$Q$293</c:f>
              <c:strCache>
                <c:ptCount val="1"/>
                <c:pt idx="0">
                  <c:v>Thurs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View'!$M$294:$M$342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View'!$Q$294:$Q$342</c:f>
              <c:numCache>
                <c:formatCode>General</c:formatCode>
                <c:ptCount val="49"/>
                <c:pt idx="0">
                  <c:v>0.70000000000000018</c:v>
                </c:pt>
                <c:pt idx="1">
                  <c:v>1.0999999999999996</c:v>
                </c:pt>
                <c:pt idx="2">
                  <c:v>1.2000000000000002</c:v>
                </c:pt>
                <c:pt idx="3">
                  <c:v>0.20000000000000018</c:v>
                </c:pt>
                <c:pt idx="4">
                  <c:v>-0.29999999999999982</c:v>
                </c:pt>
                <c:pt idx="5">
                  <c:v>-0.20000000000000018</c:v>
                </c:pt>
                <c:pt idx="6">
                  <c:v>-0.29999999999999982</c:v>
                </c:pt>
                <c:pt idx="7">
                  <c:v>0</c:v>
                </c:pt>
                <c:pt idx="8">
                  <c:v>0.5</c:v>
                </c:pt>
                <c:pt idx="9">
                  <c:v>0.79999999999999982</c:v>
                </c:pt>
                <c:pt idx="10">
                  <c:v>0.79999999999999982</c:v>
                </c:pt>
                <c:pt idx="11">
                  <c:v>0.70000000000000018</c:v>
                </c:pt>
                <c:pt idx="12">
                  <c:v>0.89999999999999947</c:v>
                </c:pt>
                <c:pt idx="13">
                  <c:v>1.2000000000000002</c:v>
                </c:pt>
                <c:pt idx="14">
                  <c:v>1.5</c:v>
                </c:pt>
                <c:pt idx="15">
                  <c:v>1.5</c:v>
                </c:pt>
                <c:pt idx="16">
                  <c:v>1.5999999999999996</c:v>
                </c:pt>
                <c:pt idx="17">
                  <c:v>1.7000000000000002</c:v>
                </c:pt>
                <c:pt idx="18">
                  <c:v>1.5999999999999996</c:v>
                </c:pt>
                <c:pt idx="19">
                  <c:v>1.7999999999999998</c:v>
                </c:pt>
                <c:pt idx="20">
                  <c:v>1.5999999999999996</c:v>
                </c:pt>
                <c:pt idx="21">
                  <c:v>1.0999999999999996</c:v>
                </c:pt>
                <c:pt idx="22">
                  <c:v>1.5</c:v>
                </c:pt>
                <c:pt idx="23">
                  <c:v>2.1000000000000005</c:v>
                </c:pt>
                <c:pt idx="24">
                  <c:v>2.4999999999999991</c:v>
                </c:pt>
                <c:pt idx="25">
                  <c:v>2.3999999999999995</c:v>
                </c:pt>
                <c:pt idx="26">
                  <c:v>2.4999999999999991</c:v>
                </c:pt>
                <c:pt idx="27">
                  <c:v>2.4999999999999991</c:v>
                </c:pt>
                <c:pt idx="28">
                  <c:v>2.1000000000000005</c:v>
                </c:pt>
                <c:pt idx="29">
                  <c:v>1.8999999999999995</c:v>
                </c:pt>
                <c:pt idx="30">
                  <c:v>1.7999999999999998</c:v>
                </c:pt>
                <c:pt idx="31">
                  <c:v>1.5</c:v>
                </c:pt>
                <c:pt idx="32">
                  <c:v>1.7000000000000002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8D-2547-AE51-F21C964E1937}"/>
            </c:ext>
          </c:extLst>
        </c:ser>
        <c:ser>
          <c:idx val="4"/>
          <c:order val="4"/>
          <c:tx>
            <c:strRef>
              <c:f>'Breakfast View'!$R$293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View'!$M$294:$M$342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View'!$R$294:$R$342</c:f>
              <c:numCache>
                <c:formatCode>General</c:formatCode>
                <c:ptCount val="49"/>
                <c:pt idx="15">
                  <c:v>0</c:v>
                </c:pt>
                <c:pt idx="16">
                  <c:v>-0.19999999999999929</c:v>
                </c:pt>
                <c:pt idx="17">
                  <c:v>0</c:v>
                </c:pt>
                <c:pt idx="18">
                  <c:v>0.10000000000000053</c:v>
                </c:pt>
                <c:pt idx="19">
                  <c:v>0.20000000000000018</c:v>
                </c:pt>
                <c:pt idx="20">
                  <c:v>0.90000000000000036</c:v>
                </c:pt>
                <c:pt idx="21">
                  <c:v>1.8000000000000007</c:v>
                </c:pt>
                <c:pt idx="22">
                  <c:v>2.2000000000000011</c:v>
                </c:pt>
                <c:pt idx="23">
                  <c:v>3.0999999999999996</c:v>
                </c:pt>
                <c:pt idx="24">
                  <c:v>3.7000000000000011</c:v>
                </c:pt>
                <c:pt idx="25">
                  <c:v>3.7000000000000011</c:v>
                </c:pt>
                <c:pt idx="26">
                  <c:v>3.7000000000000011</c:v>
                </c:pt>
                <c:pt idx="27">
                  <c:v>3.5999999999999996</c:v>
                </c:pt>
                <c:pt idx="28">
                  <c:v>3.3000000000000007</c:v>
                </c:pt>
                <c:pt idx="29">
                  <c:v>2.8000000000000007</c:v>
                </c:pt>
                <c:pt idx="30">
                  <c:v>2.7000000000000011</c:v>
                </c:pt>
                <c:pt idx="31">
                  <c:v>2.9000000000000004</c:v>
                </c:pt>
                <c:pt idx="32">
                  <c:v>2.8000000000000007</c:v>
                </c:pt>
                <c:pt idx="33">
                  <c:v>2.5</c:v>
                </c:pt>
                <c:pt idx="34">
                  <c:v>2.0999999999999996</c:v>
                </c:pt>
                <c:pt idx="35">
                  <c:v>2</c:v>
                </c:pt>
                <c:pt idx="36">
                  <c:v>1.7000000000000011</c:v>
                </c:pt>
                <c:pt idx="37">
                  <c:v>1.5</c:v>
                </c:pt>
                <c:pt idx="38">
                  <c:v>1.3000000000000007</c:v>
                </c:pt>
                <c:pt idx="39">
                  <c:v>1.2000000000000011</c:v>
                </c:pt>
                <c:pt idx="40">
                  <c:v>1</c:v>
                </c:pt>
                <c:pt idx="41">
                  <c:v>1.0999999999999996</c:v>
                </c:pt>
                <c:pt idx="42">
                  <c:v>0.90000000000000036</c:v>
                </c:pt>
                <c:pt idx="43">
                  <c:v>0.80000000000000071</c:v>
                </c:pt>
                <c:pt idx="44">
                  <c:v>0.60000000000000053</c:v>
                </c:pt>
                <c:pt idx="45">
                  <c:v>0.20000000000000018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8D-2547-AE51-F21C964E1937}"/>
            </c:ext>
          </c:extLst>
        </c:ser>
        <c:ser>
          <c:idx val="5"/>
          <c:order val="5"/>
          <c:tx>
            <c:strRef>
              <c:f>'Breakfast View'!$S$293</c:f>
              <c:strCache>
                <c:ptCount val="1"/>
                <c:pt idx="0">
                  <c:v>Thursday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View'!$M$294:$M$342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View'!$S$294:$S$342</c:f>
              <c:numCache>
                <c:formatCode>0.0</c:formatCode>
                <c:ptCount val="49"/>
                <c:pt idx="0">
                  <c:v>0</c:v>
                </c:pt>
                <c:pt idx="1">
                  <c:v>5.5555555555555358E-2</c:v>
                </c:pt>
                <c:pt idx="2">
                  <c:v>0</c:v>
                </c:pt>
                <c:pt idx="3">
                  <c:v>-0.1111111111111116</c:v>
                </c:pt>
                <c:pt idx="4">
                  <c:v>0.16666666666666607</c:v>
                </c:pt>
                <c:pt idx="5">
                  <c:v>0.3888888888888884</c:v>
                </c:pt>
                <c:pt idx="6">
                  <c:v>0.44444444444444375</c:v>
                </c:pt>
                <c:pt idx="7">
                  <c:v>0.88888888888888928</c:v>
                </c:pt>
                <c:pt idx="8">
                  <c:v>1</c:v>
                </c:pt>
                <c:pt idx="9">
                  <c:v>1</c:v>
                </c:pt>
                <c:pt idx="10">
                  <c:v>0.66666666666666607</c:v>
                </c:pt>
                <c:pt idx="11">
                  <c:v>0.83333333333333215</c:v>
                </c:pt>
                <c:pt idx="12">
                  <c:v>1</c:v>
                </c:pt>
                <c:pt idx="13">
                  <c:v>1.2222222222222214</c:v>
                </c:pt>
                <c:pt idx="14">
                  <c:v>1.2222222222222214</c:v>
                </c:pt>
                <c:pt idx="15">
                  <c:v>1.4444444444444446</c:v>
                </c:pt>
                <c:pt idx="16">
                  <c:v>1.6666666666666661</c:v>
                </c:pt>
                <c:pt idx="17">
                  <c:v>2</c:v>
                </c:pt>
                <c:pt idx="18">
                  <c:v>2.6666666666666661</c:v>
                </c:pt>
                <c:pt idx="19">
                  <c:v>2.7222222222222214</c:v>
                </c:pt>
                <c:pt idx="20">
                  <c:v>3.1111111111111107</c:v>
                </c:pt>
                <c:pt idx="21">
                  <c:v>3.5555555555555554</c:v>
                </c:pt>
                <c:pt idx="22">
                  <c:v>3.6666666666666661</c:v>
                </c:pt>
                <c:pt idx="23">
                  <c:v>3.8333333333333321</c:v>
                </c:pt>
                <c:pt idx="24">
                  <c:v>4</c:v>
                </c:pt>
                <c:pt idx="25">
                  <c:v>3.7222222222222214</c:v>
                </c:pt>
                <c:pt idx="26">
                  <c:v>3.6111111111111107</c:v>
                </c:pt>
                <c:pt idx="27">
                  <c:v>3.5555555555555554</c:v>
                </c:pt>
                <c:pt idx="28">
                  <c:v>3.6111111111111107</c:v>
                </c:pt>
                <c:pt idx="29">
                  <c:v>4</c:v>
                </c:pt>
                <c:pt idx="30">
                  <c:v>3.9444444444444446</c:v>
                </c:pt>
                <c:pt idx="31">
                  <c:v>3.5555555555555554</c:v>
                </c:pt>
                <c:pt idx="32">
                  <c:v>3.3888888888888893</c:v>
                </c:pt>
                <c:pt idx="33">
                  <c:v>3.1111111111111107</c:v>
                </c:pt>
                <c:pt idx="34">
                  <c:v>3.2222222222222214</c:v>
                </c:pt>
                <c:pt idx="35">
                  <c:v>3.1666666666666661</c:v>
                </c:pt>
                <c:pt idx="36">
                  <c:v>2.8888888888888893</c:v>
                </c:pt>
                <c:pt idx="37">
                  <c:v>2.8333333333333321</c:v>
                </c:pt>
                <c:pt idx="38">
                  <c:v>2.4444444444444446</c:v>
                </c:pt>
                <c:pt idx="39">
                  <c:v>2.1666666666666661</c:v>
                </c:pt>
                <c:pt idx="40">
                  <c:v>2.1666666666666661</c:v>
                </c:pt>
                <c:pt idx="41">
                  <c:v>1.9444444444444446</c:v>
                </c:pt>
                <c:pt idx="42">
                  <c:v>1.9444444444444446</c:v>
                </c:pt>
                <c:pt idx="43">
                  <c:v>1.9444444444444446</c:v>
                </c:pt>
                <c:pt idx="44">
                  <c:v>1.8333333333333321</c:v>
                </c:pt>
                <c:pt idx="45">
                  <c:v>1.7777777777777768</c:v>
                </c:pt>
                <c:pt idx="46">
                  <c:v>1.7222222222222214</c:v>
                </c:pt>
                <c:pt idx="47">
                  <c:v>1.6111111111111107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8D-2547-AE51-F21C964E1937}"/>
            </c:ext>
          </c:extLst>
        </c:ser>
        <c:ser>
          <c:idx val="6"/>
          <c:order val="6"/>
          <c:tx>
            <c:strRef>
              <c:f>'Breakfast View'!$T$293</c:f>
              <c:strCache>
                <c:ptCount val="1"/>
                <c:pt idx="0">
                  <c:v>Monday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View'!$M$294:$M$342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View'!$T$294:$T$342</c:f>
              <c:numCache>
                <c:formatCode>General</c:formatCode>
                <c:ptCount val="49"/>
                <c:pt idx="15" formatCode="0.0">
                  <c:v>0</c:v>
                </c:pt>
                <c:pt idx="16" formatCode="0.0">
                  <c:v>0.72222222222222321</c:v>
                </c:pt>
                <c:pt idx="17" formatCode="0.0">
                  <c:v>1.3333333333333339</c:v>
                </c:pt>
                <c:pt idx="18" formatCode="0.0">
                  <c:v>1.7777777777777786</c:v>
                </c:pt>
                <c:pt idx="19" formatCode="0.0">
                  <c:v>2.1666666666666679</c:v>
                </c:pt>
                <c:pt idx="20" formatCode="0.0">
                  <c:v>2.5</c:v>
                </c:pt>
                <c:pt idx="21" formatCode="0.0">
                  <c:v>2.9444444444444446</c:v>
                </c:pt>
                <c:pt idx="22" formatCode="0.0">
                  <c:v>3.2222222222222232</c:v>
                </c:pt>
                <c:pt idx="23" formatCode="0.0">
                  <c:v>3.5555555555555571</c:v>
                </c:pt>
                <c:pt idx="24" formatCode="0.0">
                  <c:v>3.6666666666666679</c:v>
                </c:pt>
                <c:pt idx="25" formatCode="0.0">
                  <c:v>3.3333333333333339</c:v>
                </c:pt>
                <c:pt idx="26" formatCode="0.0">
                  <c:v>3</c:v>
                </c:pt>
                <c:pt idx="27" formatCode="0.0">
                  <c:v>3.1111111111111125</c:v>
                </c:pt>
                <c:pt idx="28" formatCode="0.0">
                  <c:v>3.2777777777777786</c:v>
                </c:pt>
                <c:pt idx="29" formatCode="0.0">
                  <c:v>3.2777777777777786</c:v>
                </c:pt>
                <c:pt idx="30" formatCode="0.0">
                  <c:v>3</c:v>
                </c:pt>
                <c:pt idx="31" formatCode="0.0">
                  <c:v>2.8888888888888893</c:v>
                </c:pt>
                <c:pt idx="32" formatCode="0.0">
                  <c:v>2.6666666666666679</c:v>
                </c:pt>
                <c:pt idx="33" formatCode="0.0">
                  <c:v>2.5</c:v>
                </c:pt>
                <c:pt idx="34" formatCode="0.0">
                  <c:v>2.1666666666666679</c:v>
                </c:pt>
                <c:pt idx="35" formatCode="0.0">
                  <c:v>1.7777777777777786</c:v>
                </c:pt>
                <c:pt idx="36" formatCode="0.0">
                  <c:v>1.3888888888888893</c:v>
                </c:pt>
                <c:pt idx="37" formatCode="0.0">
                  <c:v>1.1666666666666679</c:v>
                </c:pt>
                <c:pt idx="38" formatCode="0.0">
                  <c:v>0.83333333333333393</c:v>
                </c:pt>
                <c:pt idx="39" formatCode="0.0">
                  <c:v>0.77777777777777857</c:v>
                </c:pt>
                <c:pt idx="40" formatCode="0.0">
                  <c:v>0.66666666666666785</c:v>
                </c:pt>
                <c:pt idx="41" formatCode="0.0">
                  <c:v>0.44444444444444464</c:v>
                </c:pt>
                <c:pt idx="42" formatCode="0.0">
                  <c:v>0.22222222222222321</c:v>
                </c:pt>
                <c:pt idx="43" formatCode="0.0">
                  <c:v>5.5555555555557135E-2</c:v>
                </c:pt>
                <c:pt idx="44" formatCode="0.0">
                  <c:v>0.11111111111111249</c:v>
                </c:pt>
                <c:pt idx="45" formatCode="0.0">
                  <c:v>0.11111111111111249</c:v>
                </c:pt>
                <c:pt idx="46" formatCode="0.0">
                  <c:v>-0.11111111111111072</c:v>
                </c:pt>
                <c:pt idx="47" formatCode="0.0">
                  <c:v>-0.44444444444444287</c:v>
                </c:pt>
                <c:pt idx="48" formatCode="0.0">
                  <c:v>-0.83333333333333215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8D-2547-AE51-F21C964E1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393935"/>
        <c:axId val="880444879"/>
      </c:scatterChart>
      <c:valAx>
        <c:axId val="88039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44879"/>
        <c:crosses val="autoZero"/>
        <c:crossBetween val="midCat"/>
      </c:valAx>
      <c:valAx>
        <c:axId val="88044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393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544: Breakfast Cluster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View'!$X$293</c:f>
              <c:strCache>
                <c:ptCount val="1"/>
                <c:pt idx="0">
                  <c:v>Wed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View'!$X$294:$X$342</c:f>
              <c:numCache>
                <c:formatCode>General</c:formatCode>
                <c:ptCount val="49"/>
                <c:pt idx="9">
                  <c:v>0</c:v>
                </c:pt>
                <c:pt idx="10">
                  <c:v>0.20000000000000107</c:v>
                </c:pt>
                <c:pt idx="11">
                  <c:v>0.70000000000000107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0.70000000000000107</c:v>
                </c:pt>
                <c:pt idx="16">
                  <c:v>0.5</c:v>
                </c:pt>
                <c:pt idx="17">
                  <c:v>0.80000000000000071</c:v>
                </c:pt>
                <c:pt idx="18">
                  <c:v>1.4000000000000004</c:v>
                </c:pt>
                <c:pt idx="19">
                  <c:v>2</c:v>
                </c:pt>
                <c:pt idx="20">
                  <c:v>2.7000000000000011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4.8000000000000007</c:v>
                </c:pt>
                <c:pt idx="25">
                  <c:v>4.8000000000000007</c:v>
                </c:pt>
                <c:pt idx="26">
                  <c:v>4.8000000000000007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3.8000000000000007</c:v>
                </c:pt>
                <c:pt idx="30">
                  <c:v>3.5</c:v>
                </c:pt>
                <c:pt idx="31">
                  <c:v>3.3000000000000007</c:v>
                </c:pt>
                <c:pt idx="32">
                  <c:v>3</c:v>
                </c:pt>
                <c:pt idx="33">
                  <c:v>2.5999999999999996</c:v>
                </c:pt>
                <c:pt idx="34">
                  <c:v>2.5</c:v>
                </c:pt>
                <c:pt idx="35">
                  <c:v>2</c:v>
                </c:pt>
                <c:pt idx="36">
                  <c:v>1.7000000000000011</c:v>
                </c:pt>
                <c:pt idx="37">
                  <c:v>1.7000000000000011</c:v>
                </c:pt>
                <c:pt idx="38">
                  <c:v>1.8000000000000007</c:v>
                </c:pt>
                <c:pt idx="39">
                  <c:v>1.5999999999999996</c:v>
                </c:pt>
                <c:pt idx="40">
                  <c:v>1.3000000000000007</c:v>
                </c:pt>
                <c:pt idx="41">
                  <c:v>1.2000000000000011</c:v>
                </c:pt>
                <c:pt idx="42">
                  <c:v>1.0999999999999996</c:v>
                </c:pt>
                <c:pt idx="43">
                  <c:v>1.0999999999999996</c:v>
                </c:pt>
                <c:pt idx="44">
                  <c:v>1.0999999999999996</c:v>
                </c:pt>
                <c:pt idx="45">
                  <c:v>0.70000000000000107</c:v>
                </c:pt>
                <c:pt idx="46">
                  <c:v>0.30000000000000071</c:v>
                </c:pt>
                <c:pt idx="47">
                  <c:v>0.20000000000000107</c:v>
                </c:pt>
                <c:pt idx="48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5F-5F47-A738-EC533C469E49}"/>
            </c:ext>
          </c:extLst>
        </c:ser>
        <c:ser>
          <c:idx val="1"/>
          <c:order val="1"/>
          <c:tx>
            <c:strRef>
              <c:f>'Breakfast View'!$Y$293</c:f>
              <c:strCache>
                <c:ptCount val="1"/>
                <c:pt idx="0">
                  <c:v>Thurs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View'!$Y$294:$Y$342</c:f>
              <c:numCache>
                <c:formatCode>General</c:formatCode>
                <c:ptCount val="49"/>
                <c:pt idx="11">
                  <c:v>0</c:v>
                </c:pt>
                <c:pt idx="12">
                  <c:v>-0.40000000000000036</c:v>
                </c:pt>
                <c:pt idx="13">
                  <c:v>-0.30000000000000071</c:v>
                </c:pt>
                <c:pt idx="14">
                  <c:v>-0.10000000000000053</c:v>
                </c:pt>
                <c:pt idx="15">
                  <c:v>0.39999999999999947</c:v>
                </c:pt>
                <c:pt idx="16">
                  <c:v>1</c:v>
                </c:pt>
                <c:pt idx="17">
                  <c:v>1.6999999999999993</c:v>
                </c:pt>
                <c:pt idx="18">
                  <c:v>2.5999999999999996</c:v>
                </c:pt>
                <c:pt idx="19">
                  <c:v>3.6999999999999993</c:v>
                </c:pt>
                <c:pt idx="20">
                  <c:v>4.1999999999999993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5.6999999999999993</c:v>
                </c:pt>
                <c:pt idx="24">
                  <c:v>6</c:v>
                </c:pt>
                <c:pt idx="25">
                  <c:v>6</c:v>
                </c:pt>
                <c:pt idx="26">
                  <c:v>5.6999999999999993</c:v>
                </c:pt>
                <c:pt idx="27">
                  <c:v>5.5</c:v>
                </c:pt>
                <c:pt idx="28">
                  <c:v>5.2999999999999989</c:v>
                </c:pt>
                <c:pt idx="29">
                  <c:v>5</c:v>
                </c:pt>
                <c:pt idx="30">
                  <c:v>4.7999999999999989</c:v>
                </c:pt>
                <c:pt idx="31">
                  <c:v>4.4000000000000004</c:v>
                </c:pt>
                <c:pt idx="32">
                  <c:v>4.5</c:v>
                </c:pt>
                <c:pt idx="33">
                  <c:v>4.1999999999999993</c:v>
                </c:pt>
                <c:pt idx="34">
                  <c:v>3.5999999999999996</c:v>
                </c:pt>
                <c:pt idx="35">
                  <c:v>3.5999999999999996</c:v>
                </c:pt>
                <c:pt idx="36">
                  <c:v>3.2999999999999989</c:v>
                </c:pt>
                <c:pt idx="37">
                  <c:v>3.5</c:v>
                </c:pt>
                <c:pt idx="38">
                  <c:v>3.9000000000000004</c:v>
                </c:pt>
                <c:pt idx="39">
                  <c:v>3.7999999999999989</c:v>
                </c:pt>
                <c:pt idx="40">
                  <c:v>3.7999999999999989</c:v>
                </c:pt>
                <c:pt idx="41">
                  <c:v>3.7999999999999989</c:v>
                </c:pt>
                <c:pt idx="42">
                  <c:v>3.6999999999999993</c:v>
                </c:pt>
                <c:pt idx="43">
                  <c:v>3.9000000000000004</c:v>
                </c:pt>
                <c:pt idx="44">
                  <c:v>4.1999999999999993</c:v>
                </c:pt>
                <c:pt idx="45">
                  <c:v>4.0999999999999996</c:v>
                </c:pt>
                <c:pt idx="46">
                  <c:v>4.0999999999999996</c:v>
                </c:pt>
                <c:pt idx="47">
                  <c:v>4.1999999999999993</c:v>
                </c:pt>
                <c:pt idx="48">
                  <c:v>4.1999999999999993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5F-5F47-A738-EC533C469E49}"/>
            </c:ext>
          </c:extLst>
        </c:ser>
        <c:ser>
          <c:idx val="2"/>
          <c:order val="2"/>
          <c:tx>
            <c:strRef>
              <c:f>'Breakfast View'!$Z$293</c:f>
              <c:strCache>
                <c:ptCount val="1"/>
                <c:pt idx="0">
                  <c:v>Mon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View'!$Z$294:$Z$342</c:f>
              <c:numCache>
                <c:formatCode>General</c:formatCode>
                <c:ptCount val="49"/>
                <c:pt idx="7">
                  <c:v>0</c:v>
                </c:pt>
                <c:pt idx="8">
                  <c:v>-0.20000000000000107</c:v>
                </c:pt>
                <c:pt idx="9">
                  <c:v>-0.5</c:v>
                </c:pt>
                <c:pt idx="10">
                  <c:v>-0.30000000000000071</c:v>
                </c:pt>
                <c:pt idx="11">
                  <c:v>0.29999999999999893</c:v>
                </c:pt>
                <c:pt idx="12">
                  <c:v>0.90000000000000036</c:v>
                </c:pt>
                <c:pt idx="13">
                  <c:v>1.4000000000000004</c:v>
                </c:pt>
                <c:pt idx="14">
                  <c:v>2</c:v>
                </c:pt>
                <c:pt idx="15">
                  <c:v>2.6999999999999993</c:v>
                </c:pt>
                <c:pt idx="16">
                  <c:v>3</c:v>
                </c:pt>
                <c:pt idx="17">
                  <c:v>3.4000000000000004</c:v>
                </c:pt>
                <c:pt idx="18">
                  <c:v>3.9000000000000004</c:v>
                </c:pt>
                <c:pt idx="19">
                  <c:v>4.0999999999999996</c:v>
                </c:pt>
                <c:pt idx="20">
                  <c:v>4</c:v>
                </c:pt>
                <c:pt idx="21">
                  <c:v>4</c:v>
                </c:pt>
                <c:pt idx="22">
                  <c:v>3.9000000000000004</c:v>
                </c:pt>
                <c:pt idx="23">
                  <c:v>4</c:v>
                </c:pt>
                <c:pt idx="24">
                  <c:v>4.1999999999999993</c:v>
                </c:pt>
                <c:pt idx="25">
                  <c:v>4</c:v>
                </c:pt>
                <c:pt idx="26">
                  <c:v>3.6999999999999993</c:v>
                </c:pt>
                <c:pt idx="27">
                  <c:v>3.7999999999999989</c:v>
                </c:pt>
                <c:pt idx="28">
                  <c:v>3.6999999999999993</c:v>
                </c:pt>
                <c:pt idx="29">
                  <c:v>3.5999999999999996</c:v>
                </c:pt>
                <c:pt idx="30">
                  <c:v>3.5</c:v>
                </c:pt>
                <c:pt idx="31">
                  <c:v>3.4000000000000004</c:v>
                </c:pt>
                <c:pt idx="32">
                  <c:v>3.5</c:v>
                </c:pt>
                <c:pt idx="33">
                  <c:v>3.1999999999999993</c:v>
                </c:pt>
                <c:pt idx="34">
                  <c:v>2.7999999999999989</c:v>
                </c:pt>
                <c:pt idx="35">
                  <c:v>2.7999999999999989</c:v>
                </c:pt>
                <c:pt idx="36">
                  <c:v>2.6999999999999993</c:v>
                </c:pt>
                <c:pt idx="37">
                  <c:v>2.5</c:v>
                </c:pt>
                <c:pt idx="38">
                  <c:v>2.5</c:v>
                </c:pt>
                <c:pt idx="39">
                  <c:v>2.1999999999999993</c:v>
                </c:pt>
                <c:pt idx="40">
                  <c:v>2</c:v>
                </c:pt>
                <c:pt idx="41">
                  <c:v>1.9000000000000004</c:v>
                </c:pt>
                <c:pt idx="42">
                  <c:v>1.5</c:v>
                </c:pt>
                <c:pt idx="43">
                  <c:v>1.2999999999999989</c:v>
                </c:pt>
                <c:pt idx="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5F-5F47-A738-EC533C469E49}"/>
            </c:ext>
          </c:extLst>
        </c:ser>
        <c:ser>
          <c:idx val="3"/>
          <c:order val="3"/>
          <c:tx>
            <c:strRef>
              <c:f>'Breakfast View'!$AA$293</c:f>
              <c:strCache>
                <c:ptCount val="1"/>
                <c:pt idx="0">
                  <c:v>Fri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View'!$AA$294:$AA$342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9.9999999999999645E-2</c:v>
                </c:pt>
                <c:pt idx="11">
                  <c:v>0.5</c:v>
                </c:pt>
                <c:pt idx="12">
                  <c:v>1.2000000000000002</c:v>
                </c:pt>
                <c:pt idx="13">
                  <c:v>1.8999999999999995</c:v>
                </c:pt>
                <c:pt idx="14">
                  <c:v>2.6000000000000005</c:v>
                </c:pt>
                <c:pt idx="15">
                  <c:v>3.2</c:v>
                </c:pt>
                <c:pt idx="16">
                  <c:v>3.8</c:v>
                </c:pt>
                <c:pt idx="17">
                  <c:v>4.3</c:v>
                </c:pt>
                <c:pt idx="18">
                  <c:v>4.9999999999999991</c:v>
                </c:pt>
                <c:pt idx="19">
                  <c:v>4.8999999999999995</c:v>
                </c:pt>
                <c:pt idx="20">
                  <c:v>4.9999999999999991</c:v>
                </c:pt>
                <c:pt idx="21">
                  <c:v>5.3999999999999995</c:v>
                </c:pt>
                <c:pt idx="22">
                  <c:v>5.6000000000000005</c:v>
                </c:pt>
                <c:pt idx="23">
                  <c:v>5.7</c:v>
                </c:pt>
                <c:pt idx="24">
                  <c:v>5.8999999999999995</c:v>
                </c:pt>
                <c:pt idx="25">
                  <c:v>5.8</c:v>
                </c:pt>
                <c:pt idx="26">
                  <c:v>5.7</c:v>
                </c:pt>
                <c:pt idx="27">
                  <c:v>5.8</c:v>
                </c:pt>
                <c:pt idx="28">
                  <c:v>5.6000000000000005</c:v>
                </c:pt>
                <c:pt idx="29">
                  <c:v>5.4999999999999991</c:v>
                </c:pt>
                <c:pt idx="30">
                  <c:v>5.2</c:v>
                </c:pt>
                <c:pt idx="31">
                  <c:v>4.9999999999999991</c:v>
                </c:pt>
                <c:pt idx="32">
                  <c:v>4.6000000000000005</c:v>
                </c:pt>
                <c:pt idx="33">
                  <c:v>4.4999999999999991</c:v>
                </c:pt>
                <c:pt idx="34">
                  <c:v>4.7</c:v>
                </c:pt>
                <c:pt idx="35">
                  <c:v>4.3999999999999995</c:v>
                </c:pt>
                <c:pt idx="36">
                  <c:v>4.4999999999999991</c:v>
                </c:pt>
                <c:pt idx="37">
                  <c:v>4.7</c:v>
                </c:pt>
                <c:pt idx="38">
                  <c:v>4.3999999999999995</c:v>
                </c:pt>
                <c:pt idx="39">
                  <c:v>4.7</c:v>
                </c:pt>
                <c:pt idx="40">
                  <c:v>4.9999999999999991</c:v>
                </c:pt>
                <c:pt idx="41">
                  <c:v>5.3</c:v>
                </c:pt>
                <c:pt idx="42">
                  <c:v>5.3999999999999995</c:v>
                </c:pt>
                <c:pt idx="43">
                  <c:v>5.3999999999999995</c:v>
                </c:pt>
                <c:pt idx="44">
                  <c:v>5.3</c:v>
                </c:pt>
                <c:pt idx="45">
                  <c:v>5.2</c:v>
                </c:pt>
                <c:pt idx="46">
                  <c:v>5.1000000000000005</c:v>
                </c:pt>
                <c:pt idx="47">
                  <c:v>4.6000000000000005</c:v>
                </c:pt>
                <c:pt idx="48">
                  <c:v>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5F-5F47-A738-EC533C469E49}"/>
            </c:ext>
          </c:extLst>
        </c:ser>
        <c:ser>
          <c:idx val="4"/>
          <c:order val="4"/>
          <c:tx>
            <c:strRef>
              <c:f>'Breakfast View'!$AB$293</c:f>
              <c:strCache>
                <c:ptCount val="1"/>
                <c:pt idx="0">
                  <c:v>Thurs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View'!$AB$294:$AB$342</c:f>
              <c:numCache>
                <c:formatCode>General</c:formatCode>
                <c:ptCount val="49"/>
                <c:pt idx="11">
                  <c:v>0</c:v>
                </c:pt>
                <c:pt idx="12">
                  <c:v>0.40000000000000036</c:v>
                </c:pt>
                <c:pt idx="13">
                  <c:v>1.4000000000000004</c:v>
                </c:pt>
                <c:pt idx="14">
                  <c:v>1.9000000000000004</c:v>
                </c:pt>
                <c:pt idx="15">
                  <c:v>2.1999999999999993</c:v>
                </c:pt>
                <c:pt idx="16">
                  <c:v>2.5999999999999996</c:v>
                </c:pt>
                <c:pt idx="17">
                  <c:v>3.1999999999999993</c:v>
                </c:pt>
                <c:pt idx="18">
                  <c:v>4.0999999999999996</c:v>
                </c:pt>
                <c:pt idx="19">
                  <c:v>4.4000000000000004</c:v>
                </c:pt>
                <c:pt idx="20">
                  <c:v>4.6999999999999993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5.1999999999999993</c:v>
                </c:pt>
                <c:pt idx="24">
                  <c:v>5.4</c:v>
                </c:pt>
                <c:pt idx="25">
                  <c:v>5.5</c:v>
                </c:pt>
                <c:pt idx="26">
                  <c:v>5.3000000000000007</c:v>
                </c:pt>
                <c:pt idx="27">
                  <c:v>4.5999999999999996</c:v>
                </c:pt>
                <c:pt idx="28">
                  <c:v>4.0999999999999996</c:v>
                </c:pt>
                <c:pt idx="29">
                  <c:v>3.6999999999999993</c:v>
                </c:pt>
                <c:pt idx="30">
                  <c:v>3.5999999999999996</c:v>
                </c:pt>
                <c:pt idx="31">
                  <c:v>3.1999999999999993</c:v>
                </c:pt>
                <c:pt idx="32">
                  <c:v>2.9000000000000004</c:v>
                </c:pt>
                <c:pt idx="33">
                  <c:v>2.8000000000000007</c:v>
                </c:pt>
                <c:pt idx="34">
                  <c:v>2.9000000000000004</c:v>
                </c:pt>
                <c:pt idx="35">
                  <c:v>2.9000000000000004</c:v>
                </c:pt>
                <c:pt idx="36">
                  <c:v>2.5999999999999996</c:v>
                </c:pt>
                <c:pt idx="37">
                  <c:v>2.5999999999999996</c:v>
                </c:pt>
                <c:pt idx="38">
                  <c:v>2.6999999999999993</c:v>
                </c:pt>
                <c:pt idx="39">
                  <c:v>2.3000000000000007</c:v>
                </c:pt>
                <c:pt idx="40">
                  <c:v>1.9000000000000004</c:v>
                </c:pt>
                <c:pt idx="41">
                  <c:v>1.8000000000000007</c:v>
                </c:pt>
                <c:pt idx="42">
                  <c:v>1.5999999999999996</c:v>
                </c:pt>
                <c:pt idx="43">
                  <c:v>1.5</c:v>
                </c:pt>
                <c:pt idx="44">
                  <c:v>1.3000000000000007</c:v>
                </c:pt>
                <c:pt idx="45">
                  <c:v>0.90000000000000036</c:v>
                </c:pt>
                <c:pt idx="46">
                  <c:v>1</c:v>
                </c:pt>
                <c:pt idx="47">
                  <c:v>1.0999999999999996</c:v>
                </c:pt>
                <c:pt idx="48">
                  <c:v>0.69999999999999929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5F-5F47-A738-EC533C469E49}"/>
            </c:ext>
          </c:extLst>
        </c:ser>
        <c:ser>
          <c:idx val="5"/>
          <c:order val="5"/>
          <c:tx>
            <c:strRef>
              <c:f>'Breakfast View'!$AC$293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View'!$AC$294:$AC$342</c:f>
              <c:numCache>
                <c:formatCode>General</c:formatCode>
                <c:ptCount val="49"/>
                <c:pt idx="11">
                  <c:v>0</c:v>
                </c:pt>
                <c:pt idx="12">
                  <c:v>9.9999999999999645E-2</c:v>
                </c:pt>
                <c:pt idx="13">
                  <c:v>0.29999999999999982</c:v>
                </c:pt>
                <c:pt idx="14">
                  <c:v>0.5</c:v>
                </c:pt>
                <c:pt idx="15">
                  <c:v>1.2000000000000002</c:v>
                </c:pt>
                <c:pt idx="16">
                  <c:v>1.5</c:v>
                </c:pt>
                <c:pt idx="17">
                  <c:v>1.8999999999999995</c:v>
                </c:pt>
                <c:pt idx="18">
                  <c:v>2.7</c:v>
                </c:pt>
                <c:pt idx="19">
                  <c:v>3.4999999999999991</c:v>
                </c:pt>
                <c:pt idx="20">
                  <c:v>3.9999999999999991</c:v>
                </c:pt>
                <c:pt idx="21">
                  <c:v>4.2</c:v>
                </c:pt>
                <c:pt idx="22">
                  <c:v>4.3999999999999995</c:v>
                </c:pt>
                <c:pt idx="23">
                  <c:v>4.4999999999999991</c:v>
                </c:pt>
                <c:pt idx="24">
                  <c:v>4.6000000000000005</c:v>
                </c:pt>
                <c:pt idx="25">
                  <c:v>4.4999999999999991</c:v>
                </c:pt>
                <c:pt idx="26">
                  <c:v>4.3999999999999995</c:v>
                </c:pt>
                <c:pt idx="27">
                  <c:v>4.3</c:v>
                </c:pt>
                <c:pt idx="28">
                  <c:v>4.2</c:v>
                </c:pt>
                <c:pt idx="29">
                  <c:v>3.8</c:v>
                </c:pt>
                <c:pt idx="30">
                  <c:v>3.4999999999999991</c:v>
                </c:pt>
                <c:pt idx="31">
                  <c:v>3.2</c:v>
                </c:pt>
                <c:pt idx="32">
                  <c:v>3.1000000000000005</c:v>
                </c:pt>
                <c:pt idx="33">
                  <c:v>2.8999999999999995</c:v>
                </c:pt>
                <c:pt idx="34">
                  <c:v>2.6000000000000005</c:v>
                </c:pt>
                <c:pt idx="35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5F-5F47-A738-EC533C469E49}"/>
            </c:ext>
          </c:extLst>
        </c:ser>
        <c:ser>
          <c:idx val="6"/>
          <c:order val="6"/>
          <c:tx>
            <c:strRef>
              <c:f>'Breakfast View'!$AD$293</c:f>
              <c:strCache>
                <c:ptCount val="1"/>
                <c:pt idx="0">
                  <c:v>Sun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View'!$AD$294:$AD$342</c:f>
              <c:numCache>
                <c:formatCode>General</c:formatCode>
                <c:ptCount val="49"/>
                <c:pt idx="0">
                  <c:v>0.69999999999999929</c:v>
                </c:pt>
                <c:pt idx="1">
                  <c:v>0.69999999999999929</c:v>
                </c:pt>
                <c:pt idx="2">
                  <c:v>0.5</c:v>
                </c:pt>
                <c:pt idx="3">
                  <c:v>0.40000000000000036</c:v>
                </c:pt>
                <c:pt idx="4">
                  <c:v>0.69999999999999929</c:v>
                </c:pt>
                <c:pt idx="5">
                  <c:v>0.90000000000000036</c:v>
                </c:pt>
                <c:pt idx="6">
                  <c:v>0.90000000000000036</c:v>
                </c:pt>
                <c:pt idx="7">
                  <c:v>1.1999999999999993</c:v>
                </c:pt>
                <c:pt idx="8">
                  <c:v>1.5</c:v>
                </c:pt>
                <c:pt idx="9">
                  <c:v>1.6999999999999993</c:v>
                </c:pt>
                <c:pt idx="10">
                  <c:v>1.9000000000000004</c:v>
                </c:pt>
                <c:pt idx="11">
                  <c:v>2.0999999999999996</c:v>
                </c:pt>
                <c:pt idx="12">
                  <c:v>2.4000000000000004</c:v>
                </c:pt>
                <c:pt idx="13">
                  <c:v>2.9000000000000004</c:v>
                </c:pt>
                <c:pt idx="14">
                  <c:v>3.1999999999999993</c:v>
                </c:pt>
                <c:pt idx="15">
                  <c:v>3.4000000000000004</c:v>
                </c:pt>
                <c:pt idx="16">
                  <c:v>3.6999999999999993</c:v>
                </c:pt>
                <c:pt idx="17">
                  <c:v>3.4000000000000004</c:v>
                </c:pt>
                <c:pt idx="18">
                  <c:v>2.9000000000000004</c:v>
                </c:pt>
                <c:pt idx="19">
                  <c:v>3.1999999999999993</c:v>
                </c:pt>
                <c:pt idx="20">
                  <c:v>3.2999999999999989</c:v>
                </c:pt>
                <c:pt idx="21">
                  <c:v>3.7999999999999989</c:v>
                </c:pt>
                <c:pt idx="22">
                  <c:v>4.0999999999999996</c:v>
                </c:pt>
                <c:pt idx="23">
                  <c:v>4.4999999999999982</c:v>
                </c:pt>
                <c:pt idx="24">
                  <c:v>4.7000000000000011</c:v>
                </c:pt>
                <c:pt idx="25">
                  <c:v>4.2999999999999989</c:v>
                </c:pt>
                <c:pt idx="26">
                  <c:v>3.6999999999999993</c:v>
                </c:pt>
                <c:pt idx="27">
                  <c:v>3.2999999999999989</c:v>
                </c:pt>
                <c:pt idx="28">
                  <c:v>3.1999999999999993</c:v>
                </c:pt>
                <c:pt idx="29">
                  <c:v>3.4000000000000004</c:v>
                </c:pt>
                <c:pt idx="30">
                  <c:v>3.5</c:v>
                </c:pt>
                <c:pt idx="31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5F-5F47-A738-EC533C469E49}"/>
            </c:ext>
          </c:extLst>
        </c:ser>
        <c:ser>
          <c:idx val="7"/>
          <c:order val="7"/>
          <c:tx>
            <c:strRef>
              <c:f>'Breakfast View'!$AE$293</c:f>
              <c:strCache>
                <c:ptCount val="1"/>
                <c:pt idx="0">
                  <c:v>Sat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View'!$AE$294:$AE$342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-0.60000000000000053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-0.10000000000000053</c:v>
                </c:pt>
                <c:pt idx="7">
                  <c:v>0.20000000000000018</c:v>
                </c:pt>
                <c:pt idx="8">
                  <c:v>0.29999999999999982</c:v>
                </c:pt>
                <c:pt idx="9">
                  <c:v>0.5</c:v>
                </c:pt>
                <c:pt idx="10">
                  <c:v>0.5</c:v>
                </c:pt>
                <c:pt idx="11">
                  <c:v>0.89999999999999947</c:v>
                </c:pt>
                <c:pt idx="12">
                  <c:v>1.3999999999999995</c:v>
                </c:pt>
                <c:pt idx="13">
                  <c:v>1.7000000000000002</c:v>
                </c:pt>
                <c:pt idx="14">
                  <c:v>1.7999999999999998</c:v>
                </c:pt>
                <c:pt idx="15">
                  <c:v>2.0999999999999996</c:v>
                </c:pt>
                <c:pt idx="16">
                  <c:v>2.5999999999999996</c:v>
                </c:pt>
                <c:pt idx="17">
                  <c:v>2.8999999999999995</c:v>
                </c:pt>
                <c:pt idx="18">
                  <c:v>3.2</c:v>
                </c:pt>
                <c:pt idx="19">
                  <c:v>3.4999999999999991</c:v>
                </c:pt>
                <c:pt idx="20">
                  <c:v>3.8</c:v>
                </c:pt>
                <c:pt idx="21">
                  <c:v>4.3</c:v>
                </c:pt>
                <c:pt idx="22">
                  <c:v>4.7</c:v>
                </c:pt>
                <c:pt idx="23">
                  <c:v>5.3</c:v>
                </c:pt>
                <c:pt idx="24">
                  <c:v>5.4999999999999991</c:v>
                </c:pt>
                <c:pt idx="25">
                  <c:v>5.3999999999999995</c:v>
                </c:pt>
                <c:pt idx="26">
                  <c:v>5.3</c:v>
                </c:pt>
                <c:pt idx="27">
                  <c:v>5.3</c:v>
                </c:pt>
                <c:pt idx="28">
                  <c:v>5.1000000000000005</c:v>
                </c:pt>
                <c:pt idx="29">
                  <c:v>4.9999999999999991</c:v>
                </c:pt>
                <c:pt idx="30">
                  <c:v>4.8999999999999995</c:v>
                </c:pt>
                <c:pt idx="31">
                  <c:v>4.4999999999999991</c:v>
                </c:pt>
                <c:pt idx="32">
                  <c:v>4.1000000000000005</c:v>
                </c:pt>
                <c:pt idx="33">
                  <c:v>3.8999999999999995</c:v>
                </c:pt>
                <c:pt idx="34">
                  <c:v>3.9999999999999991</c:v>
                </c:pt>
                <c:pt idx="35">
                  <c:v>3.7</c:v>
                </c:pt>
                <c:pt idx="36">
                  <c:v>3.3999999999999995</c:v>
                </c:pt>
                <c:pt idx="37">
                  <c:v>3.2</c:v>
                </c:pt>
                <c:pt idx="38">
                  <c:v>3.1000000000000005</c:v>
                </c:pt>
                <c:pt idx="39">
                  <c:v>2.9999999999999991</c:v>
                </c:pt>
                <c:pt idx="40">
                  <c:v>2.7</c:v>
                </c:pt>
                <c:pt idx="41">
                  <c:v>2.5</c:v>
                </c:pt>
                <c:pt idx="42">
                  <c:v>2.2000000000000002</c:v>
                </c:pt>
                <c:pt idx="43">
                  <c:v>2.0999999999999996</c:v>
                </c:pt>
                <c:pt idx="44">
                  <c:v>2.2999999999999998</c:v>
                </c:pt>
                <c:pt idx="45">
                  <c:v>2.3999999999999995</c:v>
                </c:pt>
                <c:pt idx="46">
                  <c:v>1.8999999999999995</c:v>
                </c:pt>
                <c:pt idx="47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5F-5F47-A738-EC533C469E49}"/>
            </c:ext>
          </c:extLst>
        </c:ser>
        <c:ser>
          <c:idx val="8"/>
          <c:order val="8"/>
          <c:tx>
            <c:strRef>
              <c:f>'Breakfast View'!$AF$293</c:f>
              <c:strCache>
                <c:ptCount val="1"/>
                <c:pt idx="0">
                  <c:v>Tues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View'!$AF$294:$AF$342</c:f>
              <c:numCache>
                <c:formatCode>General</c:formatCode>
                <c:ptCount val="49"/>
                <c:pt idx="4">
                  <c:v>0</c:v>
                </c:pt>
                <c:pt idx="5">
                  <c:v>9.9999999999999645E-2</c:v>
                </c:pt>
                <c:pt idx="6">
                  <c:v>0.19999999999999929</c:v>
                </c:pt>
                <c:pt idx="7">
                  <c:v>-0.5</c:v>
                </c:pt>
                <c:pt idx="8">
                  <c:v>-0.5</c:v>
                </c:pt>
                <c:pt idx="9">
                  <c:v>-0.30000000000000071</c:v>
                </c:pt>
                <c:pt idx="10">
                  <c:v>0</c:v>
                </c:pt>
                <c:pt idx="11">
                  <c:v>0.69999999999999929</c:v>
                </c:pt>
                <c:pt idx="12">
                  <c:v>1.2999999999999989</c:v>
                </c:pt>
                <c:pt idx="13">
                  <c:v>2.1999999999999993</c:v>
                </c:pt>
                <c:pt idx="14">
                  <c:v>2.6999999999999993</c:v>
                </c:pt>
                <c:pt idx="15">
                  <c:v>3</c:v>
                </c:pt>
                <c:pt idx="16">
                  <c:v>3.0999999999999996</c:v>
                </c:pt>
                <c:pt idx="17">
                  <c:v>3.4000000000000004</c:v>
                </c:pt>
                <c:pt idx="18">
                  <c:v>3.5999999999999996</c:v>
                </c:pt>
                <c:pt idx="19">
                  <c:v>3.5</c:v>
                </c:pt>
                <c:pt idx="20">
                  <c:v>3.5999999999999996</c:v>
                </c:pt>
                <c:pt idx="21">
                  <c:v>3.5999999999999996</c:v>
                </c:pt>
                <c:pt idx="22">
                  <c:v>3.5999999999999996</c:v>
                </c:pt>
                <c:pt idx="23">
                  <c:v>3.5999999999999996</c:v>
                </c:pt>
                <c:pt idx="24">
                  <c:v>4.0999999999999996</c:v>
                </c:pt>
                <c:pt idx="25">
                  <c:v>4</c:v>
                </c:pt>
                <c:pt idx="26">
                  <c:v>4.0999999999999996</c:v>
                </c:pt>
                <c:pt idx="27">
                  <c:v>3.9000000000000004</c:v>
                </c:pt>
                <c:pt idx="28">
                  <c:v>3.7999999999999989</c:v>
                </c:pt>
                <c:pt idx="29">
                  <c:v>3.7999999999999989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5F-5F47-A738-EC533C469E49}"/>
            </c:ext>
          </c:extLst>
        </c:ser>
        <c:ser>
          <c:idx val="9"/>
          <c:order val="9"/>
          <c:tx>
            <c:strRef>
              <c:f>'Breakfast View'!$AG$293</c:f>
              <c:strCache>
                <c:ptCount val="1"/>
                <c:pt idx="0">
                  <c:v>Fri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View'!$AG$294:$AG$342</c:f>
              <c:numCache>
                <c:formatCode>General</c:formatCode>
                <c:ptCount val="49"/>
                <c:pt idx="5">
                  <c:v>0</c:v>
                </c:pt>
                <c:pt idx="6">
                  <c:v>0.29999999999999982</c:v>
                </c:pt>
                <c:pt idx="7">
                  <c:v>0.5</c:v>
                </c:pt>
                <c:pt idx="8">
                  <c:v>0.39999999999999947</c:v>
                </c:pt>
                <c:pt idx="9">
                  <c:v>0.39999999999999947</c:v>
                </c:pt>
                <c:pt idx="10">
                  <c:v>0.59999999999999964</c:v>
                </c:pt>
                <c:pt idx="11">
                  <c:v>0.89999999999999947</c:v>
                </c:pt>
                <c:pt idx="12">
                  <c:v>1.1000000000000005</c:v>
                </c:pt>
                <c:pt idx="13">
                  <c:v>1.2999999999999998</c:v>
                </c:pt>
                <c:pt idx="14">
                  <c:v>1.7000000000000002</c:v>
                </c:pt>
                <c:pt idx="15">
                  <c:v>2.4999999999999991</c:v>
                </c:pt>
                <c:pt idx="16">
                  <c:v>3.3999999999999995</c:v>
                </c:pt>
                <c:pt idx="17">
                  <c:v>3.8</c:v>
                </c:pt>
                <c:pt idx="18">
                  <c:v>4.2</c:v>
                </c:pt>
                <c:pt idx="19">
                  <c:v>4.6000000000000005</c:v>
                </c:pt>
                <c:pt idx="20">
                  <c:v>4.8999999999999995</c:v>
                </c:pt>
                <c:pt idx="21">
                  <c:v>5.2</c:v>
                </c:pt>
                <c:pt idx="22">
                  <c:v>5.4999999999999991</c:v>
                </c:pt>
                <c:pt idx="23">
                  <c:v>5.4999999999999991</c:v>
                </c:pt>
                <c:pt idx="24">
                  <c:v>5.6000000000000005</c:v>
                </c:pt>
                <c:pt idx="25">
                  <c:v>5.4999999999999991</c:v>
                </c:pt>
                <c:pt idx="26">
                  <c:v>5.3999999999999995</c:v>
                </c:pt>
                <c:pt idx="27">
                  <c:v>5.3</c:v>
                </c:pt>
                <c:pt idx="28">
                  <c:v>5.2</c:v>
                </c:pt>
                <c:pt idx="29">
                  <c:v>4.8999999999999995</c:v>
                </c:pt>
                <c:pt idx="30">
                  <c:v>4.8</c:v>
                </c:pt>
                <c:pt idx="31">
                  <c:v>4.3999999999999995</c:v>
                </c:pt>
                <c:pt idx="32">
                  <c:v>3.8999999999999995</c:v>
                </c:pt>
                <c:pt idx="33">
                  <c:v>3.4999999999999991</c:v>
                </c:pt>
                <c:pt idx="34">
                  <c:v>3.1000000000000005</c:v>
                </c:pt>
                <c:pt idx="35">
                  <c:v>2.8999999999999995</c:v>
                </c:pt>
                <c:pt idx="36">
                  <c:v>2.8999999999999995</c:v>
                </c:pt>
                <c:pt idx="37">
                  <c:v>2.7</c:v>
                </c:pt>
                <c:pt idx="38">
                  <c:v>2.6000000000000005</c:v>
                </c:pt>
                <c:pt idx="39">
                  <c:v>2.3999999999999995</c:v>
                </c:pt>
                <c:pt idx="40">
                  <c:v>2.1000000000000005</c:v>
                </c:pt>
                <c:pt idx="41">
                  <c:v>1.8999999999999995</c:v>
                </c:pt>
                <c:pt idx="42">
                  <c:v>1.6000000000000005</c:v>
                </c:pt>
                <c:pt idx="43">
                  <c:v>1.3999999999999995</c:v>
                </c:pt>
                <c:pt idx="44">
                  <c:v>1.2000000000000002</c:v>
                </c:pt>
                <c:pt idx="45">
                  <c:v>1.1000000000000005</c:v>
                </c:pt>
                <c:pt idx="46">
                  <c:v>0.99999999999999911</c:v>
                </c:pt>
                <c:pt idx="47">
                  <c:v>0.89999999999999947</c:v>
                </c:pt>
                <c:pt idx="48">
                  <c:v>0.70000000000000018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5F-5F47-A738-EC533C469E49}"/>
            </c:ext>
          </c:extLst>
        </c:ser>
        <c:ser>
          <c:idx val="10"/>
          <c:order val="10"/>
          <c:tx>
            <c:strRef>
              <c:f>'Breakfast View'!$AH$293</c:f>
              <c:strCache>
                <c:ptCount val="1"/>
                <c:pt idx="0">
                  <c:v>Sat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View'!$AH$294:$AH$342</c:f>
              <c:numCache>
                <c:formatCode>General</c:formatCode>
                <c:ptCount val="49"/>
                <c:pt idx="0">
                  <c:v>0</c:v>
                </c:pt>
                <c:pt idx="1">
                  <c:v>0.10000000000000053</c:v>
                </c:pt>
                <c:pt idx="2">
                  <c:v>0.10000000000000053</c:v>
                </c:pt>
                <c:pt idx="3">
                  <c:v>0.29999999999999982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</c:v>
                </c:pt>
                <c:pt idx="7">
                  <c:v>0.60000000000000053</c:v>
                </c:pt>
                <c:pt idx="8">
                  <c:v>0.70000000000000018</c:v>
                </c:pt>
                <c:pt idx="9">
                  <c:v>1</c:v>
                </c:pt>
                <c:pt idx="10">
                  <c:v>1.1000000000000005</c:v>
                </c:pt>
                <c:pt idx="11">
                  <c:v>1.4000000000000004</c:v>
                </c:pt>
                <c:pt idx="12">
                  <c:v>1.7000000000000002</c:v>
                </c:pt>
                <c:pt idx="13">
                  <c:v>1.9000000000000004</c:v>
                </c:pt>
                <c:pt idx="14">
                  <c:v>2.1000000000000005</c:v>
                </c:pt>
                <c:pt idx="15">
                  <c:v>2.4000000000000004</c:v>
                </c:pt>
                <c:pt idx="16">
                  <c:v>2.8</c:v>
                </c:pt>
                <c:pt idx="17">
                  <c:v>3.1000000000000005</c:v>
                </c:pt>
                <c:pt idx="18">
                  <c:v>3.6000000000000005</c:v>
                </c:pt>
                <c:pt idx="19">
                  <c:v>3.8999999999999995</c:v>
                </c:pt>
                <c:pt idx="20">
                  <c:v>4.1000000000000005</c:v>
                </c:pt>
                <c:pt idx="21">
                  <c:v>4.3999999999999995</c:v>
                </c:pt>
                <c:pt idx="22">
                  <c:v>4.6000000000000005</c:v>
                </c:pt>
                <c:pt idx="23">
                  <c:v>4.8999999999999995</c:v>
                </c:pt>
                <c:pt idx="24">
                  <c:v>5.0000000000000009</c:v>
                </c:pt>
                <c:pt idx="25">
                  <c:v>5.0000000000000009</c:v>
                </c:pt>
                <c:pt idx="26">
                  <c:v>5.0000000000000009</c:v>
                </c:pt>
                <c:pt idx="27">
                  <c:v>4.8</c:v>
                </c:pt>
                <c:pt idx="28">
                  <c:v>4.5000000000000009</c:v>
                </c:pt>
                <c:pt idx="29">
                  <c:v>4.3999999999999995</c:v>
                </c:pt>
                <c:pt idx="30">
                  <c:v>4.3999999999999995</c:v>
                </c:pt>
                <c:pt idx="31">
                  <c:v>4.2</c:v>
                </c:pt>
                <c:pt idx="32">
                  <c:v>3.8999999999999995</c:v>
                </c:pt>
                <c:pt idx="33">
                  <c:v>3.5</c:v>
                </c:pt>
                <c:pt idx="34">
                  <c:v>3.1000000000000005</c:v>
                </c:pt>
                <c:pt idx="35">
                  <c:v>2.9000000000000004</c:v>
                </c:pt>
                <c:pt idx="36">
                  <c:v>2.9000000000000004</c:v>
                </c:pt>
                <c:pt idx="37">
                  <c:v>2.9000000000000004</c:v>
                </c:pt>
                <c:pt idx="38">
                  <c:v>2.9000000000000004</c:v>
                </c:pt>
                <c:pt idx="39">
                  <c:v>2.8</c:v>
                </c:pt>
                <c:pt idx="40">
                  <c:v>2.8</c:v>
                </c:pt>
                <c:pt idx="41">
                  <c:v>2.6000000000000005</c:v>
                </c:pt>
                <c:pt idx="42">
                  <c:v>2.6000000000000005</c:v>
                </c:pt>
                <c:pt idx="43">
                  <c:v>2.5</c:v>
                </c:pt>
                <c:pt idx="44">
                  <c:v>2.6000000000000005</c:v>
                </c:pt>
                <c:pt idx="45">
                  <c:v>2.6000000000000005</c:v>
                </c:pt>
                <c:pt idx="46">
                  <c:v>2.8</c:v>
                </c:pt>
                <c:pt idx="47">
                  <c:v>2.8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5F-5F47-A738-EC533C469E49}"/>
            </c:ext>
          </c:extLst>
        </c:ser>
        <c:ser>
          <c:idx val="12"/>
          <c:order val="11"/>
          <c:tx>
            <c:strRef>
              <c:f>'Breakfast View'!$AJ$293</c:f>
              <c:strCache>
                <c:ptCount val="1"/>
                <c:pt idx="0">
                  <c:v>Tuesday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View'!$AJ$294:$AJ$342</c:f>
              <c:numCache>
                <c:formatCode>General</c:formatCode>
                <c:ptCount val="49"/>
                <c:pt idx="18" formatCode="0.0">
                  <c:v>0</c:v>
                </c:pt>
                <c:pt idx="19" formatCode="0.0">
                  <c:v>0.72222222222222321</c:v>
                </c:pt>
                <c:pt idx="20" formatCode="0.0">
                  <c:v>1.5</c:v>
                </c:pt>
                <c:pt idx="21" formatCode="0.0">
                  <c:v>2.6111111111111107</c:v>
                </c:pt>
                <c:pt idx="22" formatCode="0.0">
                  <c:v>3.6666666666666661</c:v>
                </c:pt>
                <c:pt idx="23" formatCode="0.0">
                  <c:v>4.1666666666666661</c:v>
                </c:pt>
                <c:pt idx="24" formatCode="0.0">
                  <c:v>4.3888888888888893</c:v>
                </c:pt>
                <c:pt idx="25" formatCode="0.0">
                  <c:v>4.4444444444444446</c:v>
                </c:pt>
                <c:pt idx="26" formatCode="0.0">
                  <c:v>4.3888888888888893</c:v>
                </c:pt>
                <c:pt idx="27" formatCode="0.0">
                  <c:v>4.2777777777777786</c:v>
                </c:pt>
                <c:pt idx="28" formatCode="0.0">
                  <c:v>4.3888888888888893</c:v>
                </c:pt>
                <c:pt idx="29" formatCode="0.0">
                  <c:v>4.2222222222222232</c:v>
                </c:pt>
                <c:pt idx="30" formatCode="0.0">
                  <c:v>3.8333333333333339</c:v>
                </c:pt>
                <c:pt idx="31" formatCode="0.0">
                  <c:v>3.5</c:v>
                </c:pt>
                <c:pt idx="32" formatCode="0.0">
                  <c:v>3.2222222222222232</c:v>
                </c:pt>
                <c:pt idx="33" formatCode="0.0">
                  <c:v>3</c:v>
                </c:pt>
                <c:pt idx="34" formatCode="0.0">
                  <c:v>2.8333333333333339</c:v>
                </c:pt>
                <c:pt idx="35" formatCode="0.0">
                  <c:v>2.6666666666666661</c:v>
                </c:pt>
                <c:pt idx="36" formatCode="0.0">
                  <c:v>2.5</c:v>
                </c:pt>
                <c:pt idx="37" formatCode="0.0">
                  <c:v>2.3888888888888893</c:v>
                </c:pt>
                <c:pt idx="38" formatCode="0.0">
                  <c:v>2.2777777777777786</c:v>
                </c:pt>
                <c:pt idx="39" formatCode="0.0">
                  <c:v>2.2222222222222232</c:v>
                </c:pt>
                <c:pt idx="40" formatCode="0.0">
                  <c:v>2</c:v>
                </c:pt>
                <c:pt idx="41" formatCode="0.0">
                  <c:v>1.9444444444444446</c:v>
                </c:pt>
                <c:pt idx="42" formatCode="0.0">
                  <c:v>2.0555555555555554</c:v>
                </c:pt>
                <c:pt idx="43" formatCode="0.0">
                  <c:v>1.8333333333333339</c:v>
                </c:pt>
                <c:pt idx="44" formatCode="0.0">
                  <c:v>1.6666666666666661</c:v>
                </c:pt>
                <c:pt idx="45" formatCode="0.0">
                  <c:v>1.5555555555555554</c:v>
                </c:pt>
                <c:pt idx="46" formatCode="0.0">
                  <c:v>1.4444444444444446</c:v>
                </c:pt>
                <c:pt idx="47" formatCode="0.0">
                  <c:v>1.3333333333333339</c:v>
                </c:pt>
                <c:pt idx="48" formatCode="0.0">
                  <c:v>1.2777777777777786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55F-5F47-A738-EC533C469E49}"/>
            </c:ext>
          </c:extLst>
        </c:ser>
        <c:ser>
          <c:idx val="13"/>
          <c:order val="12"/>
          <c:tx>
            <c:strRef>
              <c:f>'Breakfast View'!$AK$293</c:f>
              <c:strCache>
                <c:ptCount val="1"/>
                <c:pt idx="0">
                  <c:v>Thursday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View'!$W$294:$W$342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View'!$AK$294:$AK$342</c:f>
              <c:numCache>
                <c:formatCode>General</c:formatCode>
                <c:ptCount val="49"/>
                <c:pt idx="6" formatCode="0.0">
                  <c:v>0</c:v>
                </c:pt>
                <c:pt idx="7" formatCode="0.0">
                  <c:v>0.38888888888888928</c:v>
                </c:pt>
                <c:pt idx="8" formatCode="0.0">
                  <c:v>0.55555555555555625</c:v>
                </c:pt>
                <c:pt idx="9" formatCode="0.0">
                  <c:v>0.72222222222222232</c:v>
                </c:pt>
                <c:pt idx="10" formatCode="0.0">
                  <c:v>1.3333333333333339</c:v>
                </c:pt>
                <c:pt idx="11" formatCode="0.0">
                  <c:v>1.5</c:v>
                </c:pt>
                <c:pt idx="12" formatCode="0.0">
                  <c:v>2.1111111111111116</c:v>
                </c:pt>
                <c:pt idx="13" formatCode="0.0">
                  <c:v>2.9444444444444455</c:v>
                </c:pt>
                <c:pt idx="14" formatCode="0.0">
                  <c:v>3.4444444444444455</c:v>
                </c:pt>
                <c:pt idx="15" formatCode="0.0">
                  <c:v>3.833333333333333</c:v>
                </c:pt>
                <c:pt idx="16" formatCode="0.0">
                  <c:v>4.1111111111111116</c:v>
                </c:pt>
                <c:pt idx="17" formatCode="0.0">
                  <c:v>4.2222222222222223</c:v>
                </c:pt>
                <c:pt idx="18" formatCode="0.0">
                  <c:v>4.4444444444444455</c:v>
                </c:pt>
                <c:pt idx="19" formatCode="0.0">
                  <c:v>4.6111111111111116</c:v>
                </c:pt>
                <c:pt idx="20" formatCode="0.0">
                  <c:v>4.7222222222222223</c:v>
                </c:pt>
                <c:pt idx="21" formatCode="0.0">
                  <c:v>4.9444444444444455</c:v>
                </c:pt>
                <c:pt idx="22" formatCode="0.0">
                  <c:v>5.0000000000000009</c:v>
                </c:pt>
                <c:pt idx="23" formatCode="0.0">
                  <c:v>5.0555555555555562</c:v>
                </c:pt>
                <c:pt idx="24" formatCode="0.0">
                  <c:v>5.166666666666667</c:v>
                </c:pt>
                <c:pt idx="25" formatCode="0.0">
                  <c:v>5.2222222222222223</c:v>
                </c:pt>
                <c:pt idx="26" formatCode="0.0">
                  <c:v>5.1111111111111116</c:v>
                </c:pt>
                <c:pt idx="27" formatCode="0.0">
                  <c:v>5.0000000000000009</c:v>
                </c:pt>
                <c:pt idx="28" formatCode="0.0">
                  <c:v>4.833333333333333</c:v>
                </c:pt>
                <c:pt idx="29" formatCode="0.0">
                  <c:v>4.5000000000000009</c:v>
                </c:pt>
                <c:pt idx="30" formatCode="0.0">
                  <c:v>4.2777777777777777</c:v>
                </c:pt>
                <c:pt idx="31" formatCode="0.0">
                  <c:v>4.0000000000000009</c:v>
                </c:pt>
                <c:pt idx="32" formatCode="0.0">
                  <c:v>3.8888888888888884</c:v>
                </c:pt>
                <c:pt idx="33" formatCode="0.0">
                  <c:v>3.5555555555555562</c:v>
                </c:pt>
                <c:pt idx="34" formatCode="0.0">
                  <c:v>3.333333333333333</c:v>
                </c:pt>
                <c:pt idx="35" formatCode="0.0">
                  <c:v>3.0555555555555562</c:v>
                </c:pt>
                <c:pt idx="36" formatCode="0.0">
                  <c:v>2.7777777777777777</c:v>
                </c:pt>
                <c:pt idx="37" formatCode="0.0">
                  <c:v>2.5555555555555562</c:v>
                </c:pt>
                <c:pt idx="38" formatCode="0.0">
                  <c:v>2.333333333333333</c:v>
                </c:pt>
                <c:pt idx="39" formatCode="0.0">
                  <c:v>2.1111111111111116</c:v>
                </c:pt>
                <c:pt idx="40" formatCode="0.0">
                  <c:v>1.8888888888888893</c:v>
                </c:pt>
                <c:pt idx="41" formatCode="0.0">
                  <c:v>1.7222222222222223</c:v>
                </c:pt>
                <c:pt idx="42" formatCode="0.0">
                  <c:v>1.5555555555555562</c:v>
                </c:pt>
                <c:pt idx="43" formatCode="0.0">
                  <c:v>1.3888888888888893</c:v>
                </c:pt>
                <c:pt idx="44" formatCode="0.0">
                  <c:v>1.2222222222222223</c:v>
                </c:pt>
                <c:pt idx="45" formatCode="0.0">
                  <c:v>1</c:v>
                </c:pt>
                <c:pt idx="46" formatCode="0.0">
                  <c:v>0.88888888888888928</c:v>
                </c:pt>
                <c:pt idx="47" formatCode="0.0">
                  <c:v>0.77777777777777768</c:v>
                </c:pt>
                <c:pt idx="48" formatCode="0.0">
                  <c:v>0.6111111111111116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55F-5F47-A738-EC533C46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50720"/>
        <c:axId val="424552368"/>
      </c:scatterChart>
      <c:valAx>
        <c:axId val="4245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52368"/>
        <c:crosses val="autoZero"/>
        <c:crossBetween val="midCat"/>
      </c:valAx>
      <c:valAx>
        <c:axId val="4245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5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544: Breakfast Cluster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View'!$AO$293</c:f>
              <c:strCache>
                <c:ptCount val="1"/>
                <c:pt idx="0">
                  <c:v>Sat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View'!$AN$294:$AN$342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View'!$AO$294:$AO$342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0.39999999999999947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0.59999999999999964</c:v>
                </c:pt>
                <c:pt idx="10">
                  <c:v>0.89999999999999947</c:v>
                </c:pt>
                <c:pt idx="11">
                  <c:v>1.0999999999999996</c:v>
                </c:pt>
                <c:pt idx="12">
                  <c:v>1.5</c:v>
                </c:pt>
                <c:pt idx="13">
                  <c:v>2.2999999999999998</c:v>
                </c:pt>
                <c:pt idx="14">
                  <c:v>3.1999999999999993</c:v>
                </c:pt>
                <c:pt idx="15">
                  <c:v>3.9000000000000004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4.9000000000000004</c:v>
                </c:pt>
                <c:pt idx="19">
                  <c:v>5.4</c:v>
                </c:pt>
                <c:pt idx="20">
                  <c:v>5.9</c:v>
                </c:pt>
                <c:pt idx="21">
                  <c:v>6.1</c:v>
                </c:pt>
                <c:pt idx="22">
                  <c:v>6.7999999999999989</c:v>
                </c:pt>
                <c:pt idx="23">
                  <c:v>7.1</c:v>
                </c:pt>
                <c:pt idx="24">
                  <c:v>7.1999999999999993</c:v>
                </c:pt>
                <c:pt idx="25">
                  <c:v>7</c:v>
                </c:pt>
                <c:pt idx="26">
                  <c:v>6.7999999999999989</c:v>
                </c:pt>
                <c:pt idx="27">
                  <c:v>6.2999999999999989</c:v>
                </c:pt>
                <c:pt idx="28">
                  <c:v>5.7999999999999989</c:v>
                </c:pt>
                <c:pt idx="29">
                  <c:v>5.5</c:v>
                </c:pt>
                <c:pt idx="30">
                  <c:v>5.2999999999999989</c:v>
                </c:pt>
                <c:pt idx="31">
                  <c:v>5.2999999999999989</c:v>
                </c:pt>
                <c:pt idx="32">
                  <c:v>5.4</c:v>
                </c:pt>
                <c:pt idx="33">
                  <c:v>5.4</c:v>
                </c:pt>
                <c:pt idx="34">
                  <c:v>5.2999999999999989</c:v>
                </c:pt>
                <c:pt idx="35">
                  <c:v>5.0999999999999996</c:v>
                </c:pt>
                <c:pt idx="36">
                  <c:v>4.9000000000000004</c:v>
                </c:pt>
                <c:pt idx="37">
                  <c:v>4.9000000000000004</c:v>
                </c:pt>
                <c:pt idx="38">
                  <c:v>5</c:v>
                </c:pt>
                <c:pt idx="39">
                  <c:v>5</c:v>
                </c:pt>
                <c:pt idx="40">
                  <c:v>4.7999999999999989</c:v>
                </c:pt>
                <c:pt idx="41">
                  <c:v>4.4000000000000004</c:v>
                </c:pt>
                <c:pt idx="42">
                  <c:v>4.1999999999999993</c:v>
                </c:pt>
                <c:pt idx="43">
                  <c:v>4.0999999999999996</c:v>
                </c:pt>
                <c:pt idx="44">
                  <c:v>3.3999999999999995</c:v>
                </c:pt>
                <c:pt idx="45">
                  <c:v>3.3999999999999995</c:v>
                </c:pt>
                <c:pt idx="46">
                  <c:v>3.1999999999999993</c:v>
                </c:pt>
                <c:pt idx="47">
                  <c:v>3.3999999999999995</c:v>
                </c:pt>
                <c:pt idx="48">
                  <c:v>3.3999999999999995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56-9F43-8553-1A23B34A4E25}"/>
            </c:ext>
          </c:extLst>
        </c:ser>
        <c:ser>
          <c:idx val="1"/>
          <c:order val="1"/>
          <c:tx>
            <c:strRef>
              <c:f>'Breakfast View'!$AP$293</c:f>
              <c:strCache>
                <c:ptCount val="1"/>
                <c:pt idx="0">
                  <c:v>Tues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View'!$AN$294:$AN$342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View'!$AP$294:$AP$342</c:f>
              <c:numCache>
                <c:formatCode>General</c:formatCode>
                <c:ptCount val="49"/>
                <c:pt idx="3">
                  <c:v>0</c:v>
                </c:pt>
                <c:pt idx="4">
                  <c:v>0.20000000000000018</c:v>
                </c:pt>
                <c:pt idx="5">
                  <c:v>0.5</c:v>
                </c:pt>
                <c:pt idx="6">
                  <c:v>0.90000000000000036</c:v>
                </c:pt>
                <c:pt idx="7">
                  <c:v>1.4000000000000004</c:v>
                </c:pt>
                <c:pt idx="8">
                  <c:v>2.5000000000000009</c:v>
                </c:pt>
                <c:pt idx="9">
                  <c:v>3.0000000000000009</c:v>
                </c:pt>
                <c:pt idx="10">
                  <c:v>3.3</c:v>
                </c:pt>
                <c:pt idx="11">
                  <c:v>3.6000000000000005</c:v>
                </c:pt>
                <c:pt idx="12">
                  <c:v>4.6000000000000005</c:v>
                </c:pt>
                <c:pt idx="13">
                  <c:v>5.3999999999999995</c:v>
                </c:pt>
                <c:pt idx="14">
                  <c:v>6.2</c:v>
                </c:pt>
                <c:pt idx="15">
                  <c:v>6.5000000000000009</c:v>
                </c:pt>
                <c:pt idx="16">
                  <c:v>6.3</c:v>
                </c:pt>
                <c:pt idx="17">
                  <c:v>6.3999999999999995</c:v>
                </c:pt>
                <c:pt idx="18">
                  <c:v>6.5000000000000009</c:v>
                </c:pt>
                <c:pt idx="19">
                  <c:v>6.3999999999999995</c:v>
                </c:pt>
                <c:pt idx="20">
                  <c:v>6.3</c:v>
                </c:pt>
                <c:pt idx="21">
                  <c:v>6.3</c:v>
                </c:pt>
                <c:pt idx="22">
                  <c:v>6.2</c:v>
                </c:pt>
                <c:pt idx="23">
                  <c:v>6.3</c:v>
                </c:pt>
                <c:pt idx="24">
                  <c:v>6.6000000000000005</c:v>
                </c:pt>
                <c:pt idx="25">
                  <c:v>6.3</c:v>
                </c:pt>
                <c:pt idx="26">
                  <c:v>6.0000000000000009</c:v>
                </c:pt>
                <c:pt idx="27">
                  <c:v>5.8</c:v>
                </c:pt>
                <c:pt idx="28">
                  <c:v>5.8</c:v>
                </c:pt>
                <c:pt idx="29">
                  <c:v>5.7</c:v>
                </c:pt>
                <c:pt idx="30">
                  <c:v>6.0000000000000009</c:v>
                </c:pt>
                <c:pt idx="31">
                  <c:v>5.8999999999999995</c:v>
                </c:pt>
                <c:pt idx="32">
                  <c:v>5.6000000000000005</c:v>
                </c:pt>
                <c:pt idx="33">
                  <c:v>5.8</c:v>
                </c:pt>
                <c:pt idx="34">
                  <c:v>5.8999999999999995</c:v>
                </c:pt>
                <c:pt idx="35">
                  <c:v>5.6000000000000005</c:v>
                </c:pt>
                <c:pt idx="36">
                  <c:v>5.5000000000000009</c:v>
                </c:pt>
                <c:pt idx="37">
                  <c:v>5.3999999999999995</c:v>
                </c:pt>
                <c:pt idx="38">
                  <c:v>5.3</c:v>
                </c:pt>
                <c:pt idx="39">
                  <c:v>5.2</c:v>
                </c:pt>
                <c:pt idx="40">
                  <c:v>4.8999999999999995</c:v>
                </c:pt>
                <c:pt idx="41">
                  <c:v>5.0000000000000009</c:v>
                </c:pt>
                <c:pt idx="42">
                  <c:v>5.1000000000000005</c:v>
                </c:pt>
                <c:pt idx="43">
                  <c:v>4.8999999999999995</c:v>
                </c:pt>
                <c:pt idx="44">
                  <c:v>4.8999999999999995</c:v>
                </c:pt>
                <c:pt idx="45">
                  <c:v>5.0000000000000009</c:v>
                </c:pt>
                <c:pt idx="46">
                  <c:v>4.8999999999999995</c:v>
                </c:pt>
                <c:pt idx="47">
                  <c:v>4.7</c:v>
                </c:pt>
                <c:pt idx="48">
                  <c:v>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56-9F43-8553-1A23B34A4E25}"/>
            </c:ext>
          </c:extLst>
        </c:ser>
        <c:ser>
          <c:idx val="3"/>
          <c:order val="2"/>
          <c:tx>
            <c:strRef>
              <c:f>'Breakfast View'!$AR$293</c:f>
              <c:strCache>
                <c:ptCount val="1"/>
                <c:pt idx="0">
                  <c:v>Fri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View'!$AN$294:$AN$342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View'!$AR$294:$AR$342</c:f>
              <c:numCache>
                <c:formatCode>General</c:formatCode>
                <c:ptCount val="49"/>
                <c:pt idx="14">
                  <c:v>0</c:v>
                </c:pt>
                <c:pt idx="15">
                  <c:v>0.30000000000000071</c:v>
                </c:pt>
                <c:pt idx="16">
                  <c:v>-0.19999999999999929</c:v>
                </c:pt>
                <c:pt idx="17">
                  <c:v>0.59999999999999964</c:v>
                </c:pt>
                <c:pt idx="18">
                  <c:v>1.5999999999999996</c:v>
                </c:pt>
                <c:pt idx="19">
                  <c:v>2.5999999999999996</c:v>
                </c:pt>
                <c:pt idx="20">
                  <c:v>3.3000000000000007</c:v>
                </c:pt>
                <c:pt idx="21">
                  <c:v>4.1999999999999993</c:v>
                </c:pt>
                <c:pt idx="22">
                  <c:v>5.0999999999999996</c:v>
                </c:pt>
                <c:pt idx="23">
                  <c:v>5.6999999999999993</c:v>
                </c:pt>
                <c:pt idx="24">
                  <c:v>6.1</c:v>
                </c:pt>
                <c:pt idx="25">
                  <c:v>5.9</c:v>
                </c:pt>
                <c:pt idx="26">
                  <c:v>5.6999999999999993</c:v>
                </c:pt>
                <c:pt idx="27">
                  <c:v>5.5</c:v>
                </c:pt>
                <c:pt idx="28">
                  <c:v>5.3000000000000007</c:v>
                </c:pt>
                <c:pt idx="29">
                  <c:v>5.1999999999999993</c:v>
                </c:pt>
                <c:pt idx="30">
                  <c:v>5</c:v>
                </c:pt>
                <c:pt idx="31">
                  <c:v>4.8000000000000007</c:v>
                </c:pt>
                <c:pt idx="32">
                  <c:v>4.6999999999999993</c:v>
                </c:pt>
                <c:pt idx="33">
                  <c:v>4.4000000000000004</c:v>
                </c:pt>
                <c:pt idx="34">
                  <c:v>4.1999999999999993</c:v>
                </c:pt>
                <c:pt idx="35">
                  <c:v>3.6999999999999993</c:v>
                </c:pt>
                <c:pt idx="36">
                  <c:v>3.0999999999999996</c:v>
                </c:pt>
                <c:pt idx="37">
                  <c:v>2.8000000000000007</c:v>
                </c:pt>
                <c:pt idx="38">
                  <c:v>2.8000000000000007</c:v>
                </c:pt>
                <c:pt idx="39">
                  <c:v>2.3000000000000007</c:v>
                </c:pt>
                <c:pt idx="40">
                  <c:v>1.9000000000000004</c:v>
                </c:pt>
                <c:pt idx="41">
                  <c:v>1.6999999999999993</c:v>
                </c:pt>
                <c:pt idx="42">
                  <c:v>1.4000000000000004</c:v>
                </c:pt>
                <c:pt idx="43">
                  <c:v>1.3000000000000007</c:v>
                </c:pt>
                <c:pt idx="44">
                  <c:v>0.90000000000000036</c:v>
                </c:pt>
                <c:pt idx="45">
                  <c:v>0.40000000000000036</c:v>
                </c:pt>
                <c:pt idx="46">
                  <c:v>0.69999999999999929</c:v>
                </c:pt>
                <c:pt idx="47">
                  <c:v>0.69999999999999929</c:v>
                </c:pt>
                <c:pt idx="48">
                  <c:v>0.40000000000000036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56-9F43-8553-1A23B34A4E25}"/>
            </c:ext>
          </c:extLst>
        </c:ser>
        <c:ser>
          <c:idx val="4"/>
          <c:order val="3"/>
          <c:tx>
            <c:strRef>
              <c:f>'Breakfast View'!$AS$293</c:f>
              <c:strCache>
                <c:ptCount val="1"/>
                <c:pt idx="0">
                  <c:v>Thurs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View'!$AN$294:$AN$342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View'!$AS$294:$AS$342</c:f>
              <c:numCache>
                <c:formatCode>General</c:formatCode>
                <c:ptCount val="49"/>
                <c:pt idx="11">
                  <c:v>0</c:v>
                </c:pt>
                <c:pt idx="12">
                  <c:v>0.19999999999999929</c:v>
                </c:pt>
                <c:pt idx="13">
                  <c:v>0.5</c:v>
                </c:pt>
                <c:pt idx="14">
                  <c:v>0.90000000000000036</c:v>
                </c:pt>
                <c:pt idx="15">
                  <c:v>1.4000000000000004</c:v>
                </c:pt>
                <c:pt idx="16">
                  <c:v>2.0999999999999996</c:v>
                </c:pt>
                <c:pt idx="17">
                  <c:v>2.7999999999999989</c:v>
                </c:pt>
                <c:pt idx="18">
                  <c:v>3.4000000000000004</c:v>
                </c:pt>
                <c:pt idx="19">
                  <c:v>4</c:v>
                </c:pt>
                <c:pt idx="20">
                  <c:v>4.5999999999999996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5.6999999999999993</c:v>
                </c:pt>
                <c:pt idx="24">
                  <c:v>6.1999999999999993</c:v>
                </c:pt>
                <c:pt idx="25">
                  <c:v>6</c:v>
                </c:pt>
                <c:pt idx="26">
                  <c:v>5.9</c:v>
                </c:pt>
                <c:pt idx="27">
                  <c:v>5.7999999999999989</c:v>
                </c:pt>
                <c:pt idx="28">
                  <c:v>5.9</c:v>
                </c:pt>
                <c:pt idx="29">
                  <c:v>6</c:v>
                </c:pt>
                <c:pt idx="30">
                  <c:v>5.9</c:v>
                </c:pt>
                <c:pt idx="31">
                  <c:v>5.6999999999999993</c:v>
                </c:pt>
                <c:pt idx="32">
                  <c:v>5.6</c:v>
                </c:pt>
                <c:pt idx="33">
                  <c:v>5.4</c:v>
                </c:pt>
                <c:pt idx="34">
                  <c:v>5.4</c:v>
                </c:pt>
                <c:pt idx="35">
                  <c:v>5.0999999999999996</c:v>
                </c:pt>
                <c:pt idx="36">
                  <c:v>4.9000000000000004</c:v>
                </c:pt>
                <c:pt idx="37">
                  <c:v>4.5999999999999996</c:v>
                </c:pt>
                <c:pt idx="38">
                  <c:v>4.2999999999999989</c:v>
                </c:pt>
                <c:pt idx="39">
                  <c:v>4.2999999999999989</c:v>
                </c:pt>
                <c:pt idx="40">
                  <c:v>3.7999999999999989</c:v>
                </c:pt>
                <c:pt idx="41">
                  <c:v>3.4000000000000004</c:v>
                </c:pt>
                <c:pt idx="42">
                  <c:v>3</c:v>
                </c:pt>
                <c:pt idx="43">
                  <c:v>3</c:v>
                </c:pt>
                <c:pt idx="44">
                  <c:v>3.0999999999999996</c:v>
                </c:pt>
                <c:pt idx="45">
                  <c:v>3.2999999999999989</c:v>
                </c:pt>
                <c:pt idx="46">
                  <c:v>3.5</c:v>
                </c:pt>
                <c:pt idx="47">
                  <c:v>3.6999999999999993</c:v>
                </c:pt>
                <c:pt idx="48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56-9F43-8553-1A23B34A4E25}"/>
            </c:ext>
          </c:extLst>
        </c:ser>
        <c:ser>
          <c:idx val="5"/>
          <c:order val="4"/>
          <c:tx>
            <c:strRef>
              <c:f>'Breakfast View'!$AT$293</c:f>
              <c:strCache>
                <c:ptCount val="1"/>
                <c:pt idx="0">
                  <c:v>Sun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View'!$AN$294:$AN$342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View'!$AT$294:$AT$342</c:f>
              <c:numCache>
                <c:formatCode>General</c:formatCode>
                <c:ptCount val="49"/>
                <c:pt idx="0">
                  <c:v>0.60000000000000053</c:v>
                </c:pt>
                <c:pt idx="1">
                  <c:v>0.60000000000000053</c:v>
                </c:pt>
                <c:pt idx="9">
                  <c:v>2.4000000000000004</c:v>
                </c:pt>
                <c:pt idx="10">
                  <c:v>2.6000000000000005</c:v>
                </c:pt>
                <c:pt idx="11">
                  <c:v>2.9000000000000004</c:v>
                </c:pt>
                <c:pt idx="12">
                  <c:v>3.1000000000000005</c:v>
                </c:pt>
                <c:pt idx="13">
                  <c:v>3.3999999999999995</c:v>
                </c:pt>
                <c:pt idx="14">
                  <c:v>3.8</c:v>
                </c:pt>
                <c:pt idx="15">
                  <c:v>4.3999999999999995</c:v>
                </c:pt>
                <c:pt idx="16">
                  <c:v>4.8999999999999995</c:v>
                </c:pt>
                <c:pt idx="17">
                  <c:v>5.5000000000000009</c:v>
                </c:pt>
                <c:pt idx="18">
                  <c:v>5.8999999999999995</c:v>
                </c:pt>
                <c:pt idx="19">
                  <c:v>6.3</c:v>
                </c:pt>
                <c:pt idx="20">
                  <c:v>6.7</c:v>
                </c:pt>
                <c:pt idx="21">
                  <c:v>7.1000000000000005</c:v>
                </c:pt>
                <c:pt idx="22">
                  <c:v>7.5000000000000009</c:v>
                </c:pt>
                <c:pt idx="23">
                  <c:v>7.7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7.8</c:v>
                </c:pt>
                <c:pt idx="28">
                  <c:v>7.7</c:v>
                </c:pt>
                <c:pt idx="29">
                  <c:v>7.3999999999999995</c:v>
                </c:pt>
                <c:pt idx="30">
                  <c:v>7.2</c:v>
                </c:pt>
                <c:pt idx="31">
                  <c:v>7.0000000000000009</c:v>
                </c:pt>
                <c:pt idx="32">
                  <c:v>6.8999999999999995</c:v>
                </c:pt>
                <c:pt idx="33">
                  <c:v>6.8999999999999995</c:v>
                </c:pt>
                <c:pt idx="34">
                  <c:v>6.7</c:v>
                </c:pt>
                <c:pt idx="35">
                  <c:v>6.6000000000000005</c:v>
                </c:pt>
                <c:pt idx="36">
                  <c:v>6.5000000000000009</c:v>
                </c:pt>
                <c:pt idx="37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56-9F43-8553-1A23B34A4E25}"/>
            </c:ext>
          </c:extLst>
        </c:ser>
        <c:ser>
          <c:idx val="6"/>
          <c:order val="5"/>
          <c:tx>
            <c:strRef>
              <c:f>'Breakfast View'!$AU$293</c:f>
              <c:strCache>
                <c:ptCount val="1"/>
                <c:pt idx="0">
                  <c:v>Wed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View'!$AN$294:$AN$342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View'!$AU$294:$AU$342</c:f>
              <c:numCache>
                <c:formatCode>General</c:formatCode>
                <c:ptCount val="49"/>
                <c:pt idx="13">
                  <c:v>0</c:v>
                </c:pt>
                <c:pt idx="14">
                  <c:v>0.10000000000000142</c:v>
                </c:pt>
                <c:pt idx="15">
                  <c:v>0.30000000000000071</c:v>
                </c:pt>
                <c:pt idx="16">
                  <c:v>0.70000000000000107</c:v>
                </c:pt>
                <c:pt idx="17">
                  <c:v>1.9000000000000004</c:v>
                </c:pt>
                <c:pt idx="18">
                  <c:v>3.2000000000000011</c:v>
                </c:pt>
                <c:pt idx="19">
                  <c:v>4.3000000000000007</c:v>
                </c:pt>
                <c:pt idx="20">
                  <c:v>5.7000000000000011</c:v>
                </c:pt>
                <c:pt idx="21">
                  <c:v>6.5</c:v>
                </c:pt>
                <c:pt idx="22">
                  <c:v>7.2000000000000011</c:v>
                </c:pt>
                <c:pt idx="23">
                  <c:v>6.9</c:v>
                </c:pt>
                <c:pt idx="24">
                  <c:v>7.1000000000000014</c:v>
                </c:pt>
                <c:pt idx="25">
                  <c:v>7</c:v>
                </c:pt>
                <c:pt idx="26">
                  <c:v>6.6000000000000014</c:v>
                </c:pt>
                <c:pt idx="27">
                  <c:v>6.3000000000000007</c:v>
                </c:pt>
                <c:pt idx="28">
                  <c:v>5.9</c:v>
                </c:pt>
                <c:pt idx="29">
                  <c:v>5.5</c:v>
                </c:pt>
                <c:pt idx="30">
                  <c:v>4.6000000000000014</c:v>
                </c:pt>
                <c:pt idx="31">
                  <c:v>4</c:v>
                </c:pt>
                <c:pt idx="32">
                  <c:v>3.5</c:v>
                </c:pt>
                <c:pt idx="33">
                  <c:v>3.1000000000000014</c:v>
                </c:pt>
                <c:pt idx="34">
                  <c:v>2.7000000000000011</c:v>
                </c:pt>
                <c:pt idx="35">
                  <c:v>2.9000000000000004</c:v>
                </c:pt>
                <c:pt idx="36">
                  <c:v>2.7000000000000011</c:v>
                </c:pt>
                <c:pt idx="37">
                  <c:v>2.3000000000000007</c:v>
                </c:pt>
                <c:pt idx="38">
                  <c:v>1.9000000000000004</c:v>
                </c:pt>
                <c:pt idx="39">
                  <c:v>1.4000000000000004</c:v>
                </c:pt>
                <c:pt idx="40">
                  <c:v>1.1000000000000014</c:v>
                </c:pt>
                <c:pt idx="41">
                  <c:v>1.1000000000000014</c:v>
                </c:pt>
                <c:pt idx="42">
                  <c:v>0.90000000000000036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356-9F43-8553-1A23B34A4E25}"/>
            </c:ext>
          </c:extLst>
        </c:ser>
        <c:ser>
          <c:idx val="7"/>
          <c:order val="6"/>
          <c:tx>
            <c:strRef>
              <c:f>'Breakfast View'!$AV$293</c:f>
              <c:strCache>
                <c:ptCount val="1"/>
                <c:pt idx="0">
                  <c:v>Saturday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View'!$AN$294:$AN$342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View'!$AV$294:$AV$342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-5.5555555555555358E-2</c:v>
                </c:pt>
                <c:pt idx="3">
                  <c:v>-5.5555555555555358E-2</c:v>
                </c:pt>
                <c:pt idx="4">
                  <c:v>-5.5555555555555358E-2</c:v>
                </c:pt>
                <c:pt idx="5">
                  <c:v>0.16666666666666696</c:v>
                </c:pt>
                <c:pt idx="6">
                  <c:v>0.27777777777777857</c:v>
                </c:pt>
                <c:pt idx="7">
                  <c:v>0.5</c:v>
                </c:pt>
                <c:pt idx="8">
                  <c:v>0.94444444444444464</c:v>
                </c:pt>
                <c:pt idx="9">
                  <c:v>1.3888888888888893</c:v>
                </c:pt>
                <c:pt idx="10">
                  <c:v>1.9444444444444446</c:v>
                </c:pt>
                <c:pt idx="11">
                  <c:v>2.166666666666667</c:v>
                </c:pt>
                <c:pt idx="12">
                  <c:v>2.5</c:v>
                </c:pt>
                <c:pt idx="13">
                  <c:v>2.6666666666666679</c:v>
                </c:pt>
                <c:pt idx="14">
                  <c:v>2.7222222222222232</c:v>
                </c:pt>
                <c:pt idx="15">
                  <c:v>2.9444444444444446</c:v>
                </c:pt>
                <c:pt idx="16">
                  <c:v>3.2222222222222232</c:v>
                </c:pt>
                <c:pt idx="17">
                  <c:v>3.6666666666666679</c:v>
                </c:pt>
                <c:pt idx="18">
                  <c:v>4.2777777777777786</c:v>
                </c:pt>
                <c:pt idx="19">
                  <c:v>5</c:v>
                </c:pt>
                <c:pt idx="20">
                  <c:v>5.8333333333333339</c:v>
                </c:pt>
                <c:pt idx="21">
                  <c:v>6.1666666666666679</c:v>
                </c:pt>
                <c:pt idx="22">
                  <c:v>6.3333333333333339</c:v>
                </c:pt>
                <c:pt idx="23">
                  <c:v>6.3888888888888893</c:v>
                </c:pt>
                <c:pt idx="24">
                  <c:v>6.5</c:v>
                </c:pt>
                <c:pt idx="25">
                  <c:v>6.5</c:v>
                </c:pt>
                <c:pt idx="26">
                  <c:v>6.1111111111111107</c:v>
                </c:pt>
                <c:pt idx="27">
                  <c:v>5.6111111111111107</c:v>
                </c:pt>
                <c:pt idx="28">
                  <c:v>5.3888888888888893</c:v>
                </c:pt>
                <c:pt idx="29">
                  <c:v>5.2777777777777786</c:v>
                </c:pt>
                <c:pt idx="30">
                  <c:v>5.2222222222222232</c:v>
                </c:pt>
                <c:pt idx="31">
                  <c:v>5.3333333333333339</c:v>
                </c:pt>
                <c:pt idx="32">
                  <c:v>5.4444444444444446</c:v>
                </c:pt>
                <c:pt idx="33">
                  <c:v>5.4444444444444446</c:v>
                </c:pt>
                <c:pt idx="34">
                  <c:v>5.3333333333333339</c:v>
                </c:pt>
                <c:pt idx="35">
                  <c:v>5.1111111111111107</c:v>
                </c:pt>
                <c:pt idx="36">
                  <c:v>4.6666666666666679</c:v>
                </c:pt>
                <c:pt idx="37">
                  <c:v>4.3888888888888893</c:v>
                </c:pt>
                <c:pt idx="38">
                  <c:v>3.8888888888888893</c:v>
                </c:pt>
                <c:pt idx="39">
                  <c:v>4</c:v>
                </c:pt>
                <c:pt idx="40">
                  <c:v>3.8333333333333339</c:v>
                </c:pt>
                <c:pt idx="41">
                  <c:v>3.6111111111111107</c:v>
                </c:pt>
                <c:pt idx="42">
                  <c:v>3.5</c:v>
                </c:pt>
                <c:pt idx="43">
                  <c:v>3.1666666666666679</c:v>
                </c:pt>
                <c:pt idx="44">
                  <c:v>2.6111111111111107</c:v>
                </c:pt>
                <c:pt idx="45">
                  <c:v>2.3888888888888893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56-9F43-8553-1A23B34A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540447"/>
        <c:axId val="880694943"/>
      </c:scatterChart>
      <c:valAx>
        <c:axId val="88054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94943"/>
        <c:crosses val="autoZero"/>
        <c:crossBetween val="midCat"/>
      </c:valAx>
      <c:valAx>
        <c:axId val="88069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54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</a:t>
            </a:r>
            <a:r>
              <a:rPr lang="en-GB" baseline="0"/>
              <a:t> Breakfast Cluster 4</a:t>
            </a:r>
          </a:p>
          <a:p>
            <a:pPr>
              <a:defRPr/>
            </a:pPr>
            <a:r>
              <a:rPr lang="en-GB" baseline="0"/>
              <a:t>(iteration 1 - Rate of glucose appearance)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View'!$AU$381</c:f>
              <c:strCache>
                <c:ptCount val="1"/>
                <c:pt idx="0">
                  <c:v>Thurs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View'!$AU$382:$AU$430</c:f>
              <c:numCache>
                <c:formatCode>General</c:formatCode>
                <c:ptCount val="49"/>
                <c:pt idx="11">
                  <c:v>0</c:v>
                </c:pt>
                <c:pt idx="12">
                  <c:v>-0.40000000000000036</c:v>
                </c:pt>
                <c:pt idx="13">
                  <c:v>-0.30000000000000071</c:v>
                </c:pt>
                <c:pt idx="14">
                  <c:v>-0.10000000000000053</c:v>
                </c:pt>
                <c:pt idx="15">
                  <c:v>0.39999999999999947</c:v>
                </c:pt>
                <c:pt idx="16">
                  <c:v>1</c:v>
                </c:pt>
                <c:pt idx="17">
                  <c:v>1.6999999999999993</c:v>
                </c:pt>
                <c:pt idx="18">
                  <c:v>2.5999999999999996</c:v>
                </c:pt>
                <c:pt idx="19">
                  <c:v>3.6999999999999993</c:v>
                </c:pt>
                <c:pt idx="20">
                  <c:v>4.1999999999999993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5.6999999999999993</c:v>
                </c:pt>
                <c:pt idx="24">
                  <c:v>6</c:v>
                </c:pt>
                <c:pt idx="25">
                  <c:v>6</c:v>
                </c:pt>
                <c:pt idx="26">
                  <c:v>5.6999999999999993</c:v>
                </c:pt>
                <c:pt idx="27">
                  <c:v>5.5</c:v>
                </c:pt>
                <c:pt idx="28">
                  <c:v>5.2999999999999989</c:v>
                </c:pt>
                <c:pt idx="29">
                  <c:v>5</c:v>
                </c:pt>
                <c:pt idx="30">
                  <c:v>4.7999999999999989</c:v>
                </c:pt>
                <c:pt idx="31">
                  <c:v>4.4000000000000004</c:v>
                </c:pt>
                <c:pt idx="32">
                  <c:v>4.5</c:v>
                </c:pt>
                <c:pt idx="33">
                  <c:v>4.1999999999999993</c:v>
                </c:pt>
                <c:pt idx="34">
                  <c:v>3.5999999999999996</c:v>
                </c:pt>
                <c:pt idx="35">
                  <c:v>3.5999999999999996</c:v>
                </c:pt>
                <c:pt idx="36">
                  <c:v>3.2999999999999989</c:v>
                </c:pt>
                <c:pt idx="37">
                  <c:v>3.5</c:v>
                </c:pt>
                <c:pt idx="38">
                  <c:v>3.9000000000000004</c:v>
                </c:pt>
                <c:pt idx="39">
                  <c:v>3.7999999999999989</c:v>
                </c:pt>
                <c:pt idx="40">
                  <c:v>3.7999999999999989</c:v>
                </c:pt>
                <c:pt idx="41">
                  <c:v>3.7999999999999989</c:v>
                </c:pt>
                <c:pt idx="42">
                  <c:v>3.6999999999999993</c:v>
                </c:pt>
                <c:pt idx="43">
                  <c:v>3.9000000000000004</c:v>
                </c:pt>
                <c:pt idx="44">
                  <c:v>4.1999999999999993</c:v>
                </c:pt>
                <c:pt idx="45">
                  <c:v>4.0999999999999996</c:v>
                </c:pt>
                <c:pt idx="46">
                  <c:v>4.0999999999999996</c:v>
                </c:pt>
                <c:pt idx="47">
                  <c:v>4.1999999999999993</c:v>
                </c:pt>
                <c:pt idx="48">
                  <c:v>4.1999999999999993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A-9C4C-82EA-C6139559B560}"/>
            </c:ext>
          </c:extLst>
        </c:ser>
        <c:ser>
          <c:idx val="1"/>
          <c:order val="1"/>
          <c:tx>
            <c:strRef>
              <c:f>'Breakfast View'!$AV$381</c:f>
              <c:strCache>
                <c:ptCount val="1"/>
                <c:pt idx="0">
                  <c:v>Tues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View'!$AV$382:$AV$430</c:f>
              <c:numCache>
                <c:formatCode>General</c:formatCode>
                <c:ptCount val="49"/>
                <c:pt idx="11">
                  <c:v>0</c:v>
                </c:pt>
                <c:pt idx="12">
                  <c:v>0.60000000000000142</c:v>
                </c:pt>
                <c:pt idx="13">
                  <c:v>1.2000000000000011</c:v>
                </c:pt>
                <c:pt idx="14">
                  <c:v>1.4000000000000004</c:v>
                </c:pt>
                <c:pt idx="15">
                  <c:v>2</c:v>
                </c:pt>
                <c:pt idx="16">
                  <c:v>2.4000000000000004</c:v>
                </c:pt>
                <c:pt idx="17">
                  <c:v>3.5</c:v>
                </c:pt>
                <c:pt idx="18">
                  <c:v>4.5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5.5</c:v>
                </c:pt>
                <c:pt idx="22">
                  <c:v>6</c:v>
                </c:pt>
                <c:pt idx="23">
                  <c:v>6.2000000000000011</c:v>
                </c:pt>
                <c:pt idx="24">
                  <c:v>6.4000000000000021</c:v>
                </c:pt>
                <c:pt idx="25">
                  <c:v>6.3000000000000007</c:v>
                </c:pt>
                <c:pt idx="26">
                  <c:v>6</c:v>
                </c:pt>
                <c:pt idx="27">
                  <c:v>5.9</c:v>
                </c:pt>
                <c:pt idx="28">
                  <c:v>5.9</c:v>
                </c:pt>
                <c:pt idx="29">
                  <c:v>5.7000000000000011</c:v>
                </c:pt>
                <c:pt idx="30">
                  <c:v>5.5</c:v>
                </c:pt>
                <c:pt idx="31">
                  <c:v>5.5</c:v>
                </c:pt>
                <c:pt idx="32">
                  <c:v>5.5</c:v>
                </c:pt>
                <c:pt idx="33">
                  <c:v>5.7000000000000011</c:v>
                </c:pt>
                <c:pt idx="34">
                  <c:v>5.5</c:v>
                </c:pt>
                <c:pt idx="35">
                  <c:v>5.5</c:v>
                </c:pt>
                <c:pt idx="36">
                  <c:v>5.4</c:v>
                </c:pt>
                <c:pt idx="37">
                  <c:v>5</c:v>
                </c:pt>
                <c:pt idx="38">
                  <c:v>4.6000000000000014</c:v>
                </c:pt>
                <c:pt idx="39">
                  <c:v>4.9000000000000004</c:v>
                </c:pt>
                <c:pt idx="40">
                  <c:v>5.1000000000000014</c:v>
                </c:pt>
                <c:pt idx="41">
                  <c:v>5</c:v>
                </c:pt>
                <c:pt idx="42">
                  <c:v>4.6000000000000014</c:v>
                </c:pt>
                <c:pt idx="43">
                  <c:v>4.5</c:v>
                </c:pt>
                <c:pt idx="44">
                  <c:v>4.4000000000000004</c:v>
                </c:pt>
                <c:pt idx="45">
                  <c:v>4</c:v>
                </c:pt>
                <c:pt idx="46">
                  <c:v>4</c:v>
                </c:pt>
                <c:pt idx="47">
                  <c:v>3.7000000000000011</c:v>
                </c:pt>
                <c:pt idx="48">
                  <c:v>3.6000000000000014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7A-9C4C-82EA-C6139559B560}"/>
            </c:ext>
          </c:extLst>
        </c:ser>
        <c:ser>
          <c:idx val="2"/>
          <c:order val="2"/>
          <c:tx>
            <c:strRef>
              <c:f>'Breakfast View'!$AW$381</c:f>
              <c:strCache>
                <c:ptCount val="1"/>
                <c:pt idx="0">
                  <c:v>Mon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View'!$AW$382:$AW$430</c:f>
              <c:numCache>
                <c:formatCode>General</c:formatCode>
                <c:ptCount val="49"/>
                <c:pt idx="13">
                  <c:v>0</c:v>
                </c:pt>
                <c:pt idx="14">
                  <c:v>0.5</c:v>
                </c:pt>
                <c:pt idx="15">
                  <c:v>0.89999999999999947</c:v>
                </c:pt>
                <c:pt idx="16">
                  <c:v>1.5</c:v>
                </c:pt>
                <c:pt idx="17">
                  <c:v>2.0999999999999996</c:v>
                </c:pt>
                <c:pt idx="18">
                  <c:v>2.6999999999999993</c:v>
                </c:pt>
                <c:pt idx="19">
                  <c:v>3.5</c:v>
                </c:pt>
                <c:pt idx="20">
                  <c:v>3.7999999999999989</c:v>
                </c:pt>
                <c:pt idx="21">
                  <c:v>4.6999999999999993</c:v>
                </c:pt>
                <c:pt idx="22">
                  <c:v>5.5</c:v>
                </c:pt>
                <c:pt idx="23">
                  <c:v>6.1</c:v>
                </c:pt>
                <c:pt idx="24">
                  <c:v>6.2999999999999989</c:v>
                </c:pt>
                <c:pt idx="25">
                  <c:v>6.2999999999999989</c:v>
                </c:pt>
                <c:pt idx="26">
                  <c:v>6.2999999999999989</c:v>
                </c:pt>
                <c:pt idx="27">
                  <c:v>6.1999999999999993</c:v>
                </c:pt>
                <c:pt idx="28">
                  <c:v>6.1</c:v>
                </c:pt>
                <c:pt idx="29">
                  <c:v>5.7999999999999989</c:v>
                </c:pt>
                <c:pt idx="30">
                  <c:v>5.2999999999999989</c:v>
                </c:pt>
                <c:pt idx="31">
                  <c:v>5.1999999999999993</c:v>
                </c:pt>
                <c:pt idx="32">
                  <c:v>5.2999999999999989</c:v>
                </c:pt>
                <c:pt idx="33">
                  <c:v>5.0999999999999996</c:v>
                </c:pt>
                <c:pt idx="34">
                  <c:v>4.6999999999999993</c:v>
                </c:pt>
                <c:pt idx="35">
                  <c:v>4.4000000000000004</c:v>
                </c:pt>
                <c:pt idx="36">
                  <c:v>4.0999999999999996</c:v>
                </c:pt>
                <c:pt idx="37">
                  <c:v>3.5</c:v>
                </c:pt>
                <c:pt idx="38">
                  <c:v>3.5999999999999996</c:v>
                </c:pt>
                <c:pt idx="39">
                  <c:v>3.5999999999999996</c:v>
                </c:pt>
                <c:pt idx="40">
                  <c:v>3.5</c:v>
                </c:pt>
                <c:pt idx="41">
                  <c:v>3.1999999999999993</c:v>
                </c:pt>
                <c:pt idx="42">
                  <c:v>2.7999999999999989</c:v>
                </c:pt>
                <c:pt idx="43">
                  <c:v>2.7999999999999989</c:v>
                </c:pt>
                <c:pt idx="44">
                  <c:v>3</c:v>
                </c:pt>
                <c:pt idx="45">
                  <c:v>2.9000000000000004</c:v>
                </c:pt>
                <c:pt idx="46">
                  <c:v>2.5999999999999996</c:v>
                </c:pt>
                <c:pt idx="47">
                  <c:v>2.2999999999999989</c:v>
                </c:pt>
                <c:pt idx="48">
                  <c:v>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7A-9C4C-82EA-C6139559B560}"/>
            </c:ext>
          </c:extLst>
        </c:ser>
        <c:ser>
          <c:idx val="3"/>
          <c:order val="3"/>
          <c:tx>
            <c:strRef>
              <c:f>'Breakfast View'!$AX$381</c:f>
              <c:strCache>
                <c:ptCount val="1"/>
                <c:pt idx="0">
                  <c:v>Thurs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View'!$AX$382:$AX$430</c:f>
              <c:numCache>
                <c:formatCode>General</c:formatCode>
                <c:ptCount val="49"/>
                <c:pt idx="11">
                  <c:v>0</c:v>
                </c:pt>
                <c:pt idx="12">
                  <c:v>0.19999999999999929</c:v>
                </c:pt>
                <c:pt idx="13">
                  <c:v>0.5</c:v>
                </c:pt>
                <c:pt idx="14">
                  <c:v>0.90000000000000036</c:v>
                </c:pt>
                <c:pt idx="15">
                  <c:v>1.4000000000000004</c:v>
                </c:pt>
                <c:pt idx="16">
                  <c:v>2.0999999999999996</c:v>
                </c:pt>
                <c:pt idx="17">
                  <c:v>2.7999999999999989</c:v>
                </c:pt>
                <c:pt idx="18">
                  <c:v>3.4000000000000004</c:v>
                </c:pt>
                <c:pt idx="19">
                  <c:v>4</c:v>
                </c:pt>
                <c:pt idx="20">
                  <c:v>4.5999999999999996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5.6999999999999993</c:v>
                </c:pt>
                <c:pt idx="24">
                  <c:v>6.1999999999999993</c:v>
                </c:pt>
                <c:pt idx="25">
                  <c:v>6</c:v>
                </c:pt>
                <c:pt idx="26">
                  <c:v>5.9</c:v>
                </c:pt>
                <c:pt idx="27">
                  <c:v>5.7999999999999989</c:v>
                </c:pt>
                <c:pt idx="28">
                  <c:v>5.9</c:v>
                </c:pt>
                <c:pt idx="29">
                  <c:v>6</c:v>
                </c:pt>
                <c:pt idx="30">
                  <c:v>5.9</c:v>
                </c:pt>
                <c:pt idx="31">
                  <c:v>5.6999999999999993</c:v>
                </c:pt>
                <c:pt idx="32">
                  <c:v>5.6</c:v>
                </c:pt>
                <c:pt idx="33">
                  <c:v>5.4</c:v>
                </c:pt>
                <c:pt idx="34">
                  <c:v>5.4</c:v>
                </c:pt>
                <c:pt idx="35">
                  <c:v>5.0999999999999996</c:v>
                </c:pt>
                <c:pt idx="36">
                  <c:v>4.9000000000000004</c:v>
                </c:pt>
                <c:pt idx="37">
                  <c:v>4.5999999999999996</c:v>
                </c:pt>
                <c:pt idx="38">
                  <c:v>4.2999999999999989</c:v>
                </c:pt>
                <c:pt idx="39">
                  <c:v>4.2999999999999989</c:v>
                </c:pt>
                <c:pt idx="40">
                  <c:v>3.7999999999999989</c:v>
                </c:pt>
                <c:pt idx="41">
                  <c:v>3.4000000000000004</c:v>
                </c:pt>
                <c:pt idx="42">
                  <c:v>3</c:v>
                </c:pt>
                <c:pt idx="43">
                  <c:v>3</c:v>
                </c:pt>
                <c:pt idx="44">
                  <c:v>3.0999999999999996</c:v>
                </c:pt>
                <c:pt idx="45">
                  <c:v>3.2999999999999989</c:v>
                </c:pt>
                <c:pt idx="46">
                  <c:v>3.5</c:v>
                </c:pt>
                <c:pt idx="47">
                  <c:v>3.6999999999999993</c:v>
                </c:pt>
                <c:pt idx="48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7A-9C4C-82EA-C6139559B560}"/>
            </c:ext>
          </c:extLst>
        </c:ser>
        <c:ser>
          <c:idx val="4"/>
          <c:order val="4"/>
          <c:tx>
            <c:strRef>
              <c:f>'Breakfast View'!$AY$381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View'!$AY$382:$AY$430</c:f>
              <c:numCache>
                <c:formatCode>General</c:formatCode>
                <c:ptCount val="49"/>
                <c:pt idx="11" formatCode="0.00">
                  <c:v>0</c:v>
                </c:pt>
                <c:pt idx="12" formatCode="0.00">
                  <c:v>0.13333333333333344</c:v>
                </c:pt>
                <c:pt idx="13" formatCode="0.00">
                  <c:v>0.35000000000000009</c:v>
                </c:pt>
                <c:pt idx="14" formatCode="0.00">
                  <c:v>0.67500000000000004</c:v>
                </c:pt>
                <c:pt idx="15" formatCode="0.00">
                  <c:v>1.1749999999999998</c:v>
                </c:pt>
                <c:pt idx="16" formatCode="0.00">
                  <c:v>1.75</c:v>
                </c:pt>
                <c:pt idx="17" formatCode="0.00">
                  <c:v>2.5249999999999995</c:v>
                </c:pt>
                <c:pt idx="18" formatCode="0.00">
                  <c:v>3.3</c:v>
                </c:pt>
                <c:pt idx="19" formatCode="0.00">
                  <c:v>4.0250000000000004</c:v>
                </c:pt>
                <c:pt idx="20" formatCode="0.00">
                  <c:v>4.375</c:v>
                </c:pt>
                <c:pt idx="21" formatCode="0.00">
                  <c:v>5</c:v>
                </c:pt>
                <c:pt idx="22" formatCode="0.00">
                  <c:v>5.4749999999999996</c:v>
                </c:pt>
                <c:pt idx="23" formatCode="0.00">
                  <c:v>5.9249999999999998</c:v>
                </c:pt>
                <c:pt idx="24" formatCode="0.00">
                  <c:v>6.2250000000000005</c:v>
                </c:pt>
                <c:pt idx="25" formatCode="0.00">
                  <c:v>6.15</c:v>
                </c:pt>
                <c:pt idx="26" formatCode="0.00">
                  <c:v>5.9749999999999996</c:v>
                </c:pt>
                <c:pt idx="27" formatCode="0.00">
                  <c:v>5.85</c:v>
                </c:pt>
                <c:pt idx="28" formatCode="0.00">
                  <c:v>5.7999999999999989</c:v>
                </c:pt>
                <c:pt idx="29" formatCode="0.00">
                  <c:v>5.625</c:v>
                </c:pt>
                <c:pt idx="30" formatCode="0.00">
                  <c:v>5.375</c:v>
                </c:pt>
                <c:pt idx="31" formatCode="0.00">
                  <c:v>5.1999999999999993</c:v>
                </c:pt>
                <c:pt idx="32" formatCode="0.00">
                  <c:v>5.2249999999999996</c:v>
                </c:pt>
                <c:pt idx="33" formatCode="0.00">
                  <c:v>5.0999999999999996</c:v>
                </c:pt>
                <c:pt idx="34" formatCode="0.00">
                  <c:v>4.8</c:v>
                </c:pt>
                <c:pt idx="35" formatCode="0.00">
                  <c:v>4.6500000000000004</c:v>
                </c:pt>
                <c:pt idx="36" formatCode="0.00">
                  <c:v>4.4249999999999998</c:v>
                </c:pt>
                <c:pt idx="37" formatCode="0.00">
                  <c:v>4.1500000000000004</c:v>
                </c:pt>
                <c:pt idx="38" formatCode="0.00">
                  <c:v>4.0999999999999996</c:v>
                </c:pt>
                <c:pt idx="39" formatCode="0.00">
                  <c:v>4.1499999999999995</c:v>
                </c:pt>
                <c:pt idx="40" formatCode="0.00">
                  <c:v>4.05</c:v>
                </c:pt>
                <c:pt idx="41" formatCode="0.00">
                  <c:v>3.8499999999999996</c:v>
                </c:pt>
                <c:pt idx="42" formatCode="0.00">
                  <c:v>3.5249999999999999</c:v>
                </c:pt>
                <c:pt idx="43" formatCode="0.00">
                  <c:v>3.55</c:v>
                </c:pt>
                <c:pt idx="44" formatCode="0.00">
                  <c:v>3.6749999999999998</c:v>
                </c:pt>
                <c:pt idx="45" formatCode="0.00">
                  <c:v>3.5749999999999997</c:v>
                </c:pt>
                <c:pt idx="46" formatCode="0.00">
                  <c:v>3.55</c:v>
                </c:pt>
                <c:pt idx="47" formatCode="0.00">
                  <c:v>3.4749999999999996</c:v>
                </c:pt>
                <c:pt idx="48" formatCode="0.00">
                  <c:v>3.4499999999999997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7A-9C4C-82EA-C6139559B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791568"/>
        <c:axId val="385779824"/>
      </c:scatterChart>
      <c:valAx>
        <c:axId val="38579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79824"/>
        <c:crosses val="autoZero"/>
        <c:crossBetween val="midCat"/>
      </c:valAx>
      <c:valAx>
        <c:axId val="3857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9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</a:t>
            </a:r>
            <a:r>
              <a:rPr lang="en-GB" baseline="0"/>
              <a:t> Breakfast Cluster 3</a:t>
            </a:r>
          </a:p>
          <a:p>
            <a:pPr>
              <a:defRPr/>
            </a:pPr>
            <a:r>
              <a:rPr lang="en-GB" baseline="0"/>
              <a:t>(Iteration 1 - 'Rate of glucose appearance')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View'!$AE$381</c:f>
              <c:strCache>
                <c:ptCount val="1"/>
                <c:pt idx="0">
                  <c:v>Fri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View'!$AE$382:$AE$430</c:f>
              <c:numCache>
                <c:formatCode>General</c:formatCode>
                <c:ptCount val="49"/>
                <c:pt idx="9">
                  <c:v>0</c:v>
                </c:pt>
                <c:pt idx="10">
                  <c:v>0.39999999999999947</c:v>
                </c:pt>
                <c:pt idx="11">
                  <c:v>0.5</c:v>
                </c:pt>
                <c:pt idx="12">
                  <c:v>0.79999999999999982</c:v>
                </c:pt>
                <c:pt idx="13">
                  <c:v>1.5</c:v>
                </c:pt>
                <c:pt idx="14">
                  <c:v>2.2999999999999989</c:v>
                </c:pt>
                <c:pt idx="15">
                  <c:v>2.2999999999999989</c:v>
                </c:pt>
                <c:pt idx="16">
                  <c:v>2.7999999999999989</c:v>
                </c:pt>
                <c:pt idx="17">
                  <c:v>3.1999999999999993</c:v>
                </c:pt>
                <c:pt idx="18">
                  <c:v>4</c:v>
                </c:pt>
                <c:pt idx="19">
                  <c:v>4.7999999999999989</c:v>
                </c:pt>
                <c:pt idx="20">
                  <c:v>5.0999999999999996</c:v>
                </c:pt>
                <c:pt idx="21">
                  <c:v>5.5</c:v>
                </c:pt>
                <c:pt idx="22">
                  <c:v>5.7999999999999989</c:v>
                </c:pt>
                <c:pt idx="23">
                  <c:v>5.9</c:v>
                </c:pt>
                <c:pt idx="24">
                  <c:v>6.1</c:v>
                </c:pt>
                <c:pt idx="25">
                  <c:v>6.1</c:v>
                </c:pt>
                <c:pt idx="26">
                  <c:v>6</c:v>
                </c:pt>
                <c:pt idx="27">
                  <c:v>5.9</c:v>
                </c:pt>
                <c:pt idx="28">
                  <c:v>5.9</c:v>
                </c:pt>
                <c:pt idx="29">
                  <c:v>5.7999999999999989</c:v>
                </c:pt>
                <c:pt idx="30">
                  <c:v>5.7999999999999989</c:v>
                </c:pt>
                <c:pt idx="31">
                  <c:v>5.7999999999999989</c:v>
                </c:pt>
                <c:pt idx="32">
                  <c:v>5.6</c:v>
                </c:pt>
                <c:pt idx="33">
                  <c:v>5.4</c:v>
                </c:pt>
                <c:pt idx="34">
                  <c:v>5.1999999999999993</c:v>
                </c:pt>
                <c:pt idx="35">
                  <c:v>4.7999999999999989</c:v>
                </c:pt>
                <c:pt idx="36">
                  <c:v>4.5</c:v>
                </c:pt>
                <c:pt idx="37">
                  <c:v>4.1999999999999993</c:v>
                </c:pt>
                <c:pt idx="38">
                  <c:v>3.9000000000000004</c:v>
                </c:pt>
                <c:pt idx="39">
                  <c:v>3.6999999999999993</c:v>
                </c:pt>
                <c:pt idx="40">
                  <c:v>3</c:v>
                </c:pt>
                <c:pt idx="41">
                  <c:v>2.7999999999999989</c:v>
                </c:pt>
                <c:pt idx="42">
                  <c:v>2.4000000000000004</c:v>
                </c:pt>
                <c:pt idx="43">
                  <c:v>2.4000000000000004</c:v>
                </c:pt>
                <c:pt idx="44">
                  <c:v>2.9000000000000004</c:v>
                </c:pt>
                <c:pt idx="45">
                  <c:v>2.6999999999999993</c:v>
                </c:pt>
                <c:pt idx="46">
                  <c:v>2.2999999999999989</c:v>
                </c:pt>
                <c:pt idx="47">
                  <c:v>2.1999999999999993</c:v>
                </c:pt>
                <c:pt idx="48">
                  <c:v>2.1999999999999993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B-394C-AC35-92C74E64AAD7}"/>
            </c:ext>
          </c:extLst>
        </c:ser>
        <c:ser>
          <c:idx val="1"/>
          <c:order val="1"/>
          <c:tx>
            <c:strRef>
              <c:f>'Breakfast View'!$AN$381</c:f>
              <c:strCache>
                <c:ptCount val="1"/>
                <c:pt idx="0">
                  <c:v>Fri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View'!$AN$382:$AN$430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9.9999999999999645E-2</c:v>
                </c:pt>
                <c:pt idx="11">
                  <c:v>0.5</c:v>
                </c:pt>
                <c:pt idx="12">
                  <c:v>1.2000000000000002</c:v>
                </c:pt>
                <c:pt idx="13">
                  <c:v>1.8999999999999995</c:v>
                </c:pt>
                <c:pt idx="14">
                  <c:v>2.6000000000000005</c:v>
                </c:pt>
                <c:pt idx="15">
                  <c:v>3.2</c:v>
                </c:pt>
                <c:pt idx="16">
                  <c:v>3.8</c:v>
                </c:pt>
                <c:pt idx="17">
                  <c:v>4.3</c:v>
                </c:pt>
                <c:pt idx="18">
                  <c:v>4.9999999999999991</c:v>
                </c:pt>
                <c:pt idx="19">
                  <c:v>4.8999999999999995</c:v>
                </c:pt>
                <c:pt idx="20">
                  <c:v>4.9999999999999991</c:v>
                </c:pt>
                <c:pt idx="21">
                  <c:v>5.3999999999999995</c:v>
                </c:pt>
                <c:pt idx="22">
                  <c:v>5.6000000000000005</c:v>
                </c:pt>
                <c:pt idx="23">
                  <c:v>5.7</c:v>
                </c:pt>
                <c:pt idx="24">
                  <c:v>5.8999999999999995</c:v>
                </c:pt>
                <c:pt idx="25">
                  <c:v>5.8</c:v>
                </c:pt>
                <c:pt idx="26">
                  <c:v>5.7</c:v>
                </c:pt>
                <c:pt idx="27">
                  <c:v>5.8</c:v>
                </c:pt>
                <c:pt idx="28">
                  <c:v>5.6000000000000005</c:v>
                </c:pt>
                <c:pt idx="29">
                  <c:v>5.4999999999999991</c:v>
                </c:pt>
                <c:pt idx="30">
                  <c:v>5.2</c:v>
                </c:pt>
                <c:pt idx="31">
                  <c:v>4.9999999999999991</c:v>
                </c:pt>
                <c:pt idx="32">
                  <c:v>4.6000000000000005</c:v>
                </c:pt>
                <c:pt idx="33">
                  <c:v>4.4999999999999991</c:v>
                </c:pt>
                <c:pt idx="34">
                  <c:v>4.7</c:v>
                </c:pt>
                <c:pt idx="35">
                  <c:v>4.3999999999999995</c:v>
                </c:pt>
                <c:pt idx="36">
                  <c:v>4.4999999999999991</c:v>
                </c:pt>
                <c:pt idx="37">
                  <c:v>4.7</c:v>
                </c:pt>
                <c:pt idx="38">
                  <c:v>4.3999999999999995</c:v>
                </c:pt>
                <c:pt idx="39">
                  <c:v>4.7</c:v>
                </c:pt>
                <c:pt idx="40">
                  <c:v>4.9999999999999991</c:v>
                </c:pt>
                <c:pt idx="41">
                  <c:v>5.3</c:v>
                </c:pt>
                <c:pt idx="42">
                  <c:v>5.3999999999999995</c:v>
                </c:pt>
                <c:pt idx="43">
                  <c:v>5.3999999999999995</c:v>
                </c:pt>
                <c:pt idx="44">
                  <c:v>5.3</c:v>
                </c:pt>
                <c:pt idx="45">
                  <c:v>5.2</c:v>
                </c:pt>
                <c:pt idx="46">
                  <c:v>5.1000000000000005</c:v>
                </c:pt>
                <c:pt idx="47">
                  <c:v>4.6000000000000005</c:v>
                </c:pt>
                <c:pt idx="48">
                  <c:v>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B-394C-AC35-92C74E64AAD7}"/>
            </c:ext>
          </c:extLst>
        </c:ser>
        <c:ser>
          <c:idx val="2"/>
          <c:order val="2"/>
          <c:tx>
            <c:strRef>
              <c:f>'Breakfast View'!$AL$381</c:f>
              <c:strCache>
                <c:ptCount val="1"/>
                <c:pt idx="0">
                  <c:v>Tues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View'!$AL$382:$AL$430</c:f>
              <c:numCache>
                <c:formatCode>General</c:formatCode>
                <c:ptCount val="49"/>
                <c:pt idx="10">
                  <c:v>0</c:v>
                </c:pt>
                <c:pt idx="11">
                  <c:v>0</c:v>
                </c:pt>
                <c:pt idx="12">
                  <c:v>0.39999999999999947</c:v>
                </c:pt>
                <c:pt idx="13">
                  <c:v>1</c:v>
                </c:pt>
                <c:pt idx="14">
                  <c:v>1.6999999999999993</c:v>
                </c:pt>
                <c:pt idx="15">
                  <c:v>2.0999999999999996</c:v>
                </c:pt>
                <c:pt idx="16">
                  <c:v>2.4000000000000004</c:v>
                </c:pt>
                <c:pt idx="17">
                  <c:v>2.4000000000000004</c:v>
                </c:pt>
                <c:pt idx="18">
                  <c:v>2.7999999999999989</c:v>
                </c:pt>
                <c:pt idx="19">
                  <c:v>3.5</c:v>
                </c:pt>
                <c:pt idx="20">
                  <c:v>3.9000000000000004</c:v>
                </c:pt>
                <c:pt idx="21">
                  <c:v>4.2999999999999989</c:v>
                </c:pt>
                <c:pt idx="22">
                  <c:v>4.2999999999999989</c:v>
                </c:pt>
                <c:pt idx="23">
                  <c:v>4.2999999999999989</c:v>
                </c:pt>
                <c:pt idx="24">
                  <c:v>4.4000000000000004</c:v>
                </c:pt>
                <c:pt idx="25">
                  <c:v>4.1999999999999993</c:v>
                </c:pt>
                <c:pt idx="26">
                  <c:v>4.2999999999999989</c:v>
                </c:pt>
                <c:pt idx="27">
                  <c:v>4.1999999999999993</c:v>
                </c:pt>
                <c:pt idx="28">
                  <c:v>4</c:v>
                </c:pt>
                <c:pt idx="29">
                  <c:v>3.5999999999999996</c:v>
                </c:pt>
                <c:pt idx="30">
                  <c:v>3.1999999999999993</c:v>
                </c:pt>
                <c:pt idx="31">
                  <c:v>3.1999999999999993</c:v>
                </c:pt>
                <c:pt idx="32">
                  <c:v>3.4000000000000004</c:v>
                </c:pt>
                <c:pt idx="33">
                  <c:v>3</c:v>
                </c:pt>
                <c:pt idx="34">
                  <c:v>3</c:v>
                </c:pt>
                <c:pt idx="35">
                  <c:v>3.0999999999999996</c:v>
                </c:pt>
                <c:pt idx="36">
                  <c:v>3.1999999999999993</c:v>
                </c:pt>
                <c:pt idx="37">
                  <c:v>3.1999999999999993</c:v>
                </c:pt>
                <c:pt idx="38">
                  <c:v>3</c:v>
                </c:pt>
                <c:pt idx="39">
                  <c:v>2.7999999999999989</c:v>
                </c:pt>
                <c:pt idx="40">
                  <c:v>2.7999999999999989</c:v>
                </c:pt>
                <c:pt idx="41">
                  <c:v>2.6999999999999993</c:v>
                </c:pt>
                <c:pt idx="42">
                  <c:v>2.5</c:v>
                </c:pt>
                <c:pt idx="43">
                  <c:v>2.1999999999999993</c:v>
                </c:pt>
                <c:pt idx="44">
                  <c:v>2.0999999999999996</c:v>
                </c:pt>
                <c:pt idx="45">
                  <c:v>2</c:v>
                </c:pt>
                <c:pt idx="46">
                  <c:v>2</c:v>
                </c:pt>
                <c:pt idx="47">
                  <c:v>1.7999999999999989</c:v>
                </c:pt>
                <c:pt idx="48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FB-394C-AC35-92C74E64AAD7}"/>
            </c:ext>
          </c:extLst>
        </c:ser>
        <c:ser>
          <c:idx val="3"/>
          <c:order val="3"/>
          <c:tx>
            <c:strRef>
              <c:f>'Breakfast View'!$AF$381</c:f>
              <c:strCache>
                <c:ptCount val="1"/>
                <c:pt idx="0">
                  <c:v>Wed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View'!$AF$382:$AF$430</c:f>
              <c:numCache>
                <c:formatCode>General</c:formatCode>
                <c:ptCount val="49"/>
                <c:pt idx="14">
                  <c:v>0</c:v>
                </c:pt>
                <c:pt idx="15">
                  <c:v>-0.10000000000000053</c:v>
                </c:pt>
                <c:pt idx="16">
                  <c:v>0.20000000000000018</c:v>
                </c:pt>
                <c:pt idx="17">
                  <c:v>0.70000000000000018</c:v>
                </c:pt>
                <c:pt idx="18">
                  <c:v>0.79999999999999982</c:v>
                </c:pt>
                <c:pt idx="19">
                  <c:v>1.2000000000000002</c:v>
                </c:pt>
                <c:pt idx="20">
                  <c:v>1.7999999999999998</c:v>
                </c:pt>
                <c:pt idx="21">
                  <c:v>2.2999999999999998</c:v>
                </c:pt>
                <c:pt idx="22">
                  <c:v>2.8999999999999995</c:v>
                </c:pt>
                <c:pt idx="23">
                  <c:v>3.3</c:v>
                </c:pt>
                <c:pt idx="24">
                  <c:v>3.6000000000000005</c:v>
                </c:pt>
                <c:pt idx="25">
                  <c:v>3.4999999999999991</c:v>
                </c:pt>
                <c:pt idx="26">
                  <c:v>3.3</c:v>
                </c:pt>
                <c:pt idx="27">
                  <c:v>3.1000000000000005</c:v>
                </c:pt>
                <c:pt idx="28">
                  <c:v>2.9999999999999991</c:v>
                </c:pt>
                <c:pt idx="29">
                  <c:v>2.9999999999999991</c:v>
                </c:pt>
                <c:pt idx="30">
                  <c:v>2.7</c:v>
                </c:pt>
                <c:pt idx="31">
                  <c:v>2.4999999999999991</c:v>
                </c:pt>
                <c:pt idx="32">
                  <c:v>2.2000000000000002</c:v>
                </c:pt>
                <c:pt idx="33">
                  <c:v>2.1000000000000005</c:v>
                </c:pt>
                <c:pt idx="34">
                  <c:v>1.9999999999999991</c:v>
                </c:pt>
                <c:pt idx="35">
                  <c:v>1.7000000000000002</c:v>
                </c:pt>
                <c:pt idx="36">
                  <c:v>1.4999999999999991</c:v>
                </c:pt>
                <c:pt idx="37">
                  <c:v>1.4999999999999991</c:v>
                </c:pt>
                <c:pt idx="38">
                  <c:v>1.2000000000000002</c:v>
                </c:pt>
                <c:pt idx="39">
                  <c:v>0.99999999999999911</c:v>
                </c:pt>
                <c:pt idx="40">
                  <c:v>0.99999999999999911</c:v>
                </c:pt>
                <c:pt idx="41">
                  <c:v>1.1000000000000005</c:v>
                </c:pt>
                <c:pt idx="42">
                  <c:v>0.59999999999999964</c:v>
                </c:pt>
                <c:pt idx="43">
                  <c:v>0.59999999999999964</c:v>
                </c:pt>
                <c:pt idx="44">
                  <c:v>0.79999999999999982</c:v>
                </c:pt>
                <c:pt idx="45">
                  <c:v>0.59999999999999964</c:v>
                </c:pt>
                <c:pt idx="46">
                  <c:v>0.5</c:v>
                </c:pt>
                <c:pt idx="47">
                  <c:v>0.39999999999999947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B-394C-AC35-92C74E64AAD7}"/>
            </c:ext>
          </c:extLst>
        </c:ser>
        <c:ser>
          <c:idx val="4"/>
          <c:order val="4"/>
          <c:tx>
            <c:strRef>
              <c:f>'Breakfast View'!$AM$381</c:f>
              <c:strCache>
                <c:ptCount val="1"/>
                <c:pt idx="0">
                  <c:v>Thurs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View'!$AM$382:$AM$430</c:f>
              <c:numCache>
                <c:formatCode>General</c:formatCode>
                <c:ptCount val="49"/>
                <c:pt idx="11">
                  <c:v>0</c:v>
                </c:pt>
                <c:pt idx="12">
                  <c:v>0.40000000000000036</c:v>
                </c:pt>
                <c:pt idx="13">
                  <c:v>1.4000000000000004</c:v>
                </c:pt>
                <c:pt idx="14">
                  <c:v>1.9000000000000004</c:v>
                </c:pt>
                <c:pt idx="15">
                  <c:v>2.1999999999999993</c:v>
                </c:pt>
                <c:pt idx="16">
                  <c:v>2.5999999999999996</c:v>
                </c:pt>
                <c:pt idx="17">
                  <c:v>3.1999999999999993</c:v>
                </c:pt>
                <c:pt idx="18">
                  <c:v>4.0999999999999996</c:v>
                </c:pt>
                <c:pt idx="19">
                  <c:v>4.4000000000000004</c:v>
                </c:pt>
                <c:pt idx="20">
                  <c:v>4.6999999999999993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5.1999999999999993</c:v>
                </c:pt>
                <c:pt idx="24">
                  <c:v>5.4</c:v>
                </c:pt>
                <c:pt idx="25">
                  <c:v>5.5</c:v>
                </c:pt>
                <c:pt idx="26">
                  <c:v>5.3000000000000007</c:v>
                </c:pt>
                <c:pt idx="27">
                  <c:v>4.5999999999999996</c:v>
                </c:pt>
                <c:pt idx="28">
                  <c:v>4.0999999999999996</c:v>
                </c:pt>
                <c:pt idx="29">
                  <c:v>3.6999999999999993</c:v>
                </c:pt>
                <c:pt idx="30">
                  <c:v>3.5999999999999996</c:v>
                </c:pt>
                <c:pt idx="31">
                  <c:v>3.1999999999999993</c:v>
                </c:pt>
                <c:pt idx="32">
                  <c:v>2.9000000000000004</c:v>
                </c:pt>
                <c:pt idx="33">
                  <c:v>2.8000000000000007</c:v>
                </c:pt>
                <c:pt idx="34">
                  <c:v>2.9000000000000004</c:v>
                </c:pt>
                <c:pt idx="35">
                  <c:v>2.9000000000000004</c:v>
                </c:pt>
                <c:pt idx="36">
                  <c:v>2.5999999999999996</c:v>
                </c:pt>
                <c:pt idx="37">
                  <c:v>2.5999999999999996</c:v>
                </c:pt>
                <c:pt idx="38">
                  <c:v>2.6999999999999993</c:v>
                </c:pt>
                <c:pt idx="39">
                  <c:v>2.3000000000000007</c:v>
                </c:pt>
                <c:pt idx="40">
                  <c:v>1.9000000000000004</c:v>
                </c:pt>
                <c:pt idx="41">
                  <c:v>1.8000000000000007</c:v>
                </c:pt>
                <c:pt idx="42">
                  <c:v>1.5999999999999996</c:v>
                </c:pt>
                <c:pt idx="43">
                  <c:v>1.5</c:v>
                </c:pt>
                <c:pt idx="44">
                  <c:v>1.3000000000000007</c:v>
                </c:pt>
                <c:pt idx="45">
                  <c:v>0.90000000000000036</c:v>
                </c:pt>
                <c:pt idx="46">
                  <c:v>1</c:v>
                </c:pt>
                <c:pt idx="47">
                  <c:v>1.0999999999999996</c:v>
                </c:pt>
                <c:pt idx="48">
                  <c:v>0.69999999999999929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FB-394C-AC35-92C74E64AAD7}"/>
            </c:ext>
          </c:extLst>
        </c:ser>
        <c:ser>
          <c:idx val="5"/>
          <c:order val="5"/>
          <c:tx>
            <c:strRef>
              <c:f>'Breakfast View'!$AG$381</c:f>
              <c:strCache>
                <c:ptCount val="1"/>
                <c:pt idx="0">
                  <c:v>Fri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View'!$AG$382:$AG$430</c:f>
              <c:numCache>
                <c:formatCode>General</c:formatCode>
                <c:ptCount val="49"/>
                <c:pt idx="14">
                  <c:v>0</c:v>
                </c:pt>
                <c:pt idx="15">
                  <c:v>0.40000000000000036</c:v>
                </c:pt>
                <c:pt idx="16">
                  <c:v>0.79999999999999893</c:v>
                </c:pt>
                <c:pt idx="17">
                  <c:v>1.2999999999999989</c:v>
                </c:pt>
                <c:pt idx="18">
                  <c:v>1.6999999999999993</c:v>
                </c:pt>
                <c:pt idx="19">
                  <c:v>2.0999999999999996</c:v>
                </c:pt>
                <c:pt idx="20">
                  <c:v>2.5</c:v>
                </c:pt>
                <c:pt idx="21">
                  <c:v>3</c:v>
                </c:pt>
                <c:pt idx="22">
                  <c:v>3.2999999999999989</c:v>
                </c:pt>
                <c:pt idx="23">
                  <c:v>3.6999999999999993</c:v>
                </c:pt>
                <c:pt idx="24">
                  <c:v>4</c:v>
                </c:pt>
                <c:pt idx="25">
                  <c:v>3.7999999999999989</c:v>
                </c:pt>
                <c:pt idx="26">
                  <c:v>3.5</c:v>
                </c:pt>
                <c:pt idx="27">
                  <c:v>3.6999999999999993</c:v>
                </c:pt>
                <c:pt idx="28">
                  <c:v>3.5</c:v>
                </c:pt>
                <c:pt idx="29">
                  <c:v>3.1999999999999993</c:v>
                </c:pt>
                <c:pt idx="30">
                  <c:v>3</c:v>
                </c:pt>
                <c:pt idx="31">
                  <c:v>2.9000000000000004</c:v>
                </c:pt>
                <c:pt idx="32">
                  <c:v>3</c:v>
                </c:pt>
                <c:pt idx="33">
                  <c:v>2.7999999999999989</c:v>
                </c:pt>
                <c:pt idx="34">
                  <c:v>2.5</c:v>
                </c:pt>
                <c:pt idx="35">
                  <c:v>1.7999999999999989</c:v>
                </c:pt>
                <c:pt idx="36">
                  <c:v>1.4000000000000004</c:v>
                </c:pt>
                <c:pt idx="37">
                  <c:v>1.0999999999999996</c:v>
                </c:pt>
                <c:pt idx="38">
                  <c:v>0.69999999999999929</c:v>
                </c:pt>
                <c:pt idx="39">
                  <c:v>0.40000000000000036</c:v>
                </c:pt>
                <c:pt idx="40">
                  <c:v>0.19999999999999929</c:v>
                </c:pt>
                <c:pt idx="41">
                  <c:v>0</c:v>
                </c:pt>
                <c:pt idx="42">
                  <c:v>-0.20000000000000107</c:v>
                </c:pt>
                <c:pt idx="43">
                  <c:v>-0.30000000000000071</c:v>
                </c:pt>
                <c:pt idx="44">
                  <c:v>-0.60000000000000053</c:v>
                </c:pt>
                <c:pt idx="45">
                  <c:v>-0.70000000000000018</c:v>
                </c:pt>
                <c:pt idx="46">
                  <c:v>-0.80000000000000071</c:v>
                </c:pt>
                <c:pt idx="47">
                  <c:v>-1</c:v>
                </c:pt>
                <c:pt idx="48">
                  <c:v>-1.2000000000000002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FB-394C-AC35-92C74E64AAD7}"/>
            </c:ext>
          </c:extLst>
        </c:ser>
        <c:ser>
          <c:idx val="6"/>
          <c:order val="6"/>
          <c:tx>
            <c:strRef>
              <c:f>'Breakfast View'!$AH$381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View'!$AH$382:$AH$430</c:f>
              <c:numCache>
                <c:formatCode>General</c:formatCode>
                <c:ptCount val="49"/>
                <c:pt idx="11">
                  <c:v>0</c:v>
                </c:pt>
                <c:pt idx="12">
                  <c:v>9.9999999999999645E-2</c:v>
                </c:pt>
                <c:pt idx="13">
                  <c:v>0.29999999999999982</c:v>
                </c:pt>
                <c:pt idx="14">
                  <c:v>0.5</c:v>
                </c:pt>
                <c:pt idx="15">
                  <c:v>1.2000000000000002</c:v>
                </c:pt>
                <c:pt idx="16">
                  <c:v>1.5</c:v>
                </c:pt>
                <c:pt idx="17">
                  <c:v>1.8999999999999995</c:v>
                </c:pt>
                <c:pt idx="18">
                  <c:v>2.7</c:v>
                </c:pt>
                <c:pt idx="19">
                  <c:v>3.4999999999999991</c:v>
                </c:pt>
                <c:pt idx="20">
                  <c:v>3.9999999999999991</c:v>
                </c:pt>
                <c:pt idx="21">
                  <c:v>4.2</c:v>
                </c:pt>
                <c:pt idx="22">
                  <c:v>4.3999999999999995</c:v>
                </c:pt>
                <c:pt idx="23">
                  <c:v>4.4999999999999991</c:v>
                </c:pt>
                <c:pt idx="24">
                  <c:v>4.6000000000000005</c:v>
                </c:pt>
                <c:pt idx="25">
                  <c:v>4.4999999999999991</c:v>
                </c:pt>
                <c:pt idx="26">
                  <c:v>4.3999999999999995</c:v>
                </c:pt>
                <c:pt idx="27">
                  <c:v>4.3</c:v>
                </c:pt>
                <c:pt idx="28">
                  <c:v>4.2</c:v>
                </c:pt>
                <c:pt idx="29">
                  <c:v>3.8</c:v>
                </c:pt>
                <c:pt idx="30">
                  <c:v>3.4999999999999991</c:v>
                </c:pt>
                <c:pt idx="31">
                  <c:v>3.2</c:v>
                </c:pt>
                <c:pt idx="32">
                  <c:v>3.1000000000000005</c:v>
                </c:pt>
                <c:pt idx="33">
                  <c:v>2.8999999999999995</c:v>
                </c:pt>
                <c:pt idx="34">
                  <c:v>2.6000000000000005</c:v>
                </c:pt>
                <c:pt idx="35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FB-394C-AC35-92C74E64AAD7}"/>
            </c:ext>
          </c:extLst>
        </c:ser>
        <c:ser>
          <c:idx val="7"/>
          <c:order val="7"/>
          <c:tx>
            <c:strRef>
              <c:f>'Breakfast View'!$AI$381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View'!$AI$382:$AI$430</c:f>
              <c:numCache>
                <c:formatCode>General</c:formatCode>
                <c:ptCount val="49"/>
                <c:pt idx="15">
                  <c:v>0</c:v>
                </c:pt>
                <c:pt idx="16">
                  <c:v>-0.19999999999999929</c:v>
                </c:pt>
                <c:pt idx="17">
                  <c:v>0</c:v>
                </c:pt>
                <c:pt idx="18">
                  <c:v>0.10000000000000053</c:v>
                </c:pt>
                <c:pt idx="19">
                  <c:v>0.20000000000000018</c:v>
                </c:pt>
                <c:pt idx="20">
                  <c:v>0.90000000000000036</c:v>
                </c:pt>
                <c:pt idx="21">
                  <c:v>1.8000000000000007</c:v>
                </c:pt>
                <c:pt idx="22">
                  <c:v>2.2000000000000011</c:v>
                </c:pt>
                <c:pt idx="23">
                  <c:v>3.0999999999999996</c:v>
                </c:pt>
                <c:pt idx="24">
                  <c:v>3.7000000000000011</c:v>
                </c:pt>
                <c:pt idx="25">
                  <c:v>3.7000000000000011</c:v>
                </c:pt>
                <c:pt idx="26">
                  <c:v>3.7000000000000011</c:v>
                </c:pt>
                <c:pt idx="27">
                  <c:v>3.5999999999999996</c:v>
                </c:pt>
                <c:pt idx="28">
                  <c:v>3.3000000000000007</c:v>
                </c:pt>
                <c:pt idx="29">
                  <c:v>2.8000000000000007</c:v>
                </c:pt>
                <c:pt idx="30">
                  <c:v>2.7000000000000011</c:v>
                </c:pt>
                <c:pt idx="31">
                  <c:v>2.9000000000000004</c:v>
                </c:pt>
                <c:pt idx="32">
                  <c:v>2.8000000000000007</c:v>
                </c:pt>
                <c:pt idx="33">
                  <c:v>2.5</c:v>
                </c:pt>
                <c:pt idx="34">
                  <c:v>2.0999999999999996</c:v>
                </c:pt>
                <c:pt idx="35">
                  <c:v>2</c:v>
                </c:pt>
                <c:pt idx="36">
                  <c:v>1.7000000000000011</c:v>
                </c:pt>
                <c:pt idx="37">
                  <c:v>1.5</c:v>
                </c:pt>
                <c:pt idx="38">
                  <c:v>1.3000000000000007</c:v>
                </c:pt>
                <c:pt idx="39">
                  <c:v>1.2000000000000011</c:v>
                </c:pt>
                <c:pt idx="40">
                  <c:v>1</c:v>
                </c:pt>
                <c:pt idx="41">
                  <c:v>1.0999999999999996</c:v>
                </c:pt>
                <c:pt idx="42">
                  <c:v>0.90000000000000036</c:v>
                </c:pt>
                <c:pt idx="43">
                  <c:v>0.80000000000000071</c:v>
                </c:pt>
                <c:pt idx="44">
                  <c:v>0.60000000000000053</c:v>
                </c:pt>
                <c:pt idx="45">
                  <c:v>0.20000000000000018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B-394C-AC35-92C74E64AAD7}"/>
            </c:ext>
          </c:extLst>
        </c:ser>
        <c:ser>
          <c:idx val="8"/>
          <c:order val="8"/>
          <c:tx>
            <c:strRef>
              <c:f>'Breakfast View'!$AJ$381</c:f>
              <c:strCache>
                <c:ptCount val="1"/>
                <c:pt idx="0">
                  <c:v>Monday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View'!$AJ$382:$AJ$430</c:f>
              <c:numCache>
                <c:formatCode>General</c:formatCode>
                <c:ptCount val="49"/>
                <c:pt idx="15" formatCode="0.0">
                  <c:v>0</c:v>
                </c:pt>
                <c:pt idx="16" formatCode="0.0">
                  <c:v>0.72222222222222321</c:v>
                </c:pt>
                <c:pt idx="17" formatCode="0.0">
                  <c:v>1.3333333333333339</c:v>
                </c:pt>
                <c:pt idx="18" formatCode="0.0">
                  <c:v>1.7777777777777786</c:v>
                </c:pt>
                <c:pt idx="19" formatCode="0.0">
                  <c:v>2.1666666666666679</c:v>
                </c:pt>
                <c:pt idx="20" formatCode="0.0">
                  <c:v>2.5</c:v>
                </c:pt>
                <c:pt idx="21" formatCode="0.0">
                  <c:v>2.9444444444444446</c:v>
                </c:pt>
                <c:pt idx="22" formatCode="0.0">
                  <c:v>3.2222222222222232</c:v>
                </c:pt>
                <c:pt idx="23" formatCode="0.0">
                  <c:v>3.5555555555555571</c:v>
                </c:pt>
                <c:pt idx="24" formatCode="0.0">
                  <c:v>3.6666666666666679</c:v>
                </c:pt>
                <c:pt idx="25" formatCode="0.0">
                  <c:v>3.3333333333333339</c:v>
                </c:pt>
                <c:pt idx="26" formatCode="0.0">
                  <c:v>3</c:v>
                </c:pt>
                <c:pt idx="27" formatCode="0.0">
                  <c:v>3.1111111111111125</c:v>
                </c:pt>
                <c:pt idx="28" formatCode="0.0">
                  <c:v>3.2777777777777786</c:v>
                </c:pt>
                <c:pt idx="29" formatCode="0.0">
                  <c:v>3.2777777777777786</c:v>
                </c:pt>
                <c:pt idx="30" formatCode="0.0">
                  <c:v>3</c:v>
                </c:pt>
                <c:pt idx="31" formatCode="0.0">
                  <c:v>2.8888888888888893</c:v>
                </c:pt>
                <c:pt idx="32" formatCode="0.0">
                  <c:v>2.6666666666666679</c:v>
                </c:pt>
                <c:pt idx="33" formatCode="0.0">
                  <c:v>2.5</c:v>
                </c:pt>
                <c:pt idx="34" formatCode="0.0">
                  <c:v>2.1666666666666679</c:v>
                </c:pt>
                <c:pt idx="35" formatCode="0.0">
                  <c:v>1.7777777777777786</c:v>
                </c:pt>
                <c:pt idx="36" formatCode="0.0">
                  <c:v>1.3888888888888893</c:v>
                </c:pt>
                <c:pt idx="37" formatCode="0.0">
                  <c:v>1.1666666666666679</c:v>
                </c:pt>
                <c:pt idx="38" formatCode="0.0">
                  <c:v>0.83333333333333393</c:v>
                </c:pt>
                <c:pt idx="39" formatCode="0.0">
                  <c:v>0.77777777777777857</c:v>
                </c:pt>
                <c:pt idx="40" formatCode="0.0">
                  <c:v>0.66666666666666785</c:v>
                </c:pt>
                <c:pt idx="41" formatCode="0.0">
                  <c:v>0.44444444444444464</c:v>
                </c:pt>
                <c:pt idx="42" formatCode="0.0">
                  <c:v>0.22222222222222321</c:v>
                </c:pt>
                <c:pt idx="43" formatCode="0.0">
                  <c:v>5.5555555555557135E-2</c:v>
                </c:pt>
                <c:pt idx="44" formatCode="0.0">
                  <c:v>0.11111111111111249</c:v>
                </c:pt>
                <c:pt idx="45" formatCode="0.0">
                  <c:v>0.11111111111111249</c:v>
                </c:pt>
                <c:pt idx="46" formatCode="0.0">
                  <c:v>-0.11111111111111072</c:v>
                </c:pt>
                <c:pt idx="47" formatCode="0.0">
                  <c:v>-0.44444444444444287</c:v>
                </c:pt>
                <c:pt idx="48" formatCode="0.0">
                  <c:v>-0.83333333333333215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FB-394C-AC35-92C74E64AAD7}"/>
            </c:ext>
          </c:extLst>
        </c:ser>
        <c:ser>
          <c:idx val="9"/>
          <c:order val="9"/>
          <c:tx>
            <c:strRef>
              <c:f>'Breakfast View'!$AK$381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View'!$AK$382:$AK$430</c:f>
              <c:numCache>
                <c:formatCode>0.00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9.9999999999999645E-2</c:v>
                </c:pt>
                <c:pt idx="13">
                  <c:v>0.29999999999999982</c:v>
                </c:pt>
                <c:pt idx="14">
                  <c:v>0.16666666666666666</c:v>
                </c:pt>
                <c:pt idx="15">
                  <c:v>0.3</c:v>
                </c:pt>
                <c:pt idx="16">
                  <c:v>0.60444444444444456</c:v>
                </c:pt>
                <c:pt idx="17">
                  <c:v>1.0466666666666664</c:v>
                </c:pt>
                <c:pt idx="18">
                  <c:v>1.4155555555555557</c:v>
                </c:pt>
                <c:pt idx="19">
                  <c:v>1.8333333333333335</c:v>
                </c:pt>
                <c:pt idx="20">
                  <c:v>2.34</c:v>
                </c:pt>
                <c:pt idx="21">
                  <c:v>2.8488888888888892</c:v>
                </c:pt>
                <c:pt idx="22">
                  <c:v>3.2044444444444444</c:v>
                </c:pt>
                <c:pt idx="23">
                  <c:v>3.6311111111111112</c:v>
                </c:pt>
                <c:pt idx="24">
                  <c:v>3.913333333333334</c:v>
                </c:pt>
                <c:pt idx="25">
                  <c:v>3.7666666666666666</c:v>
                </c:pt>
                <c:pt idx="26">
                  <c:v>3.5799999999999996</c:v>
                </c:pt>
                <c:pt idx="27">
                  <c:v>3.5622222222222222</c:v>
                </c:pt>
                <c:pt idx="28">
                  <c:v>3.4555555555555557</c:v>
                </c:pt>
                <c:pt idx="29">
                  <c:v>3.2155555555555551</c:v>
                </c:pt>
                <c:pt idx="30">
                  <c:v>2.98</c:v>
                </c:pt>
                <c:pt idx="31">
                  <c:v>2.8777777777777778</c:v>
                </c:pt>
                <c:pt idx="32">
                  <c:v>2.7533333333333339</c:v>
                </c:pt>
                <c:pt idx="33">
                  <c:v>2.5599999999999996</c:v>
                </c:pt>
                <c:pt idx="34">
                  <c:v>2.2733333333333334</c:v>
                </c:pt>
                <c:pt idx="35">
                  <c:v>2.0155555555555553</c:v>
                </c:pt>
                <c:pt idx="36">
                  <c:v>1.4972222222222225</c:v>
                </c:pt>
                <c:pt idx="37">
                  <c:v>1.3166666666666667</c:v>
                </c:pt>
                <c:pt idx="38">
                  <c:v>1.0083333333333335</c:v>
                </c:pt>
                <c:pt idx="39">
                  <c:v>0.84444444444444478</c:v>
                </c:pt>
                <c:pt idx="40">
                  <c:v>0.71666666666666656</c:v>
                </c:pt>
                <c:pt idx="41">
                  <c:v>0.6611111111111112</c:v>
                </c:pt>
                <c:pt idx="42">
                  <c:v>0.38055555555555554</c:v>
                </c:pt>
                <c:pt idx="43">
                  <c:v>0.28888888888888919</c:v>
                </c:pt>
                <c:pt idx="44">
                  <c:v>0.22777777777777808</c:v>
                </c:pt>
                <c:pt idx="45">
                  <c:v>5.2777777777778034E-2</c:v>
                </c:pt>
                <c:pt idx="46">
                  <c:v>-0.13703703703703715</c:v>
                </c:pt>
                <c:pt idx="47">
                  <c:v>-0.34814814814814782</c:v>
                </c:pt>
                <c:pt idx="48">
                  <c:v>-0.67777777777777748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FB-394C-AC35-92C74E64A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488495"/>
        <c:axId val="990444575"/>
      </c:scatterChart>
      <c:valAx>
        <c:axId val="99048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44575"/>
        <c:crosses val="autoZero"/>
        <c:crossBetween val="midCat"/>
      </c:valAx>
      <c:valAx>
        <c:axId val="99044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88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1</a:t>
            </a:r>
          </a:p>
          <a:p>
            <a:pPr>
              <a:defRPr/>
            </a:pPr>
            <a:r>
              <a:rPr lang="en-GB"/>
              <a:t>(Iteration 1 - 'Rate</a:t>
            </a:r>
            <a:r>
              <a:rPr lang="en-GB" baseline="0"/>
              <a:t> of glucose appearance')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View'!$H$381</c:f>
              <c:strCache>
                <c:ptCount val="1"/>
                <c:pt idx="0">
                  <c:v>Tues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View'!$H$382:$H$430</c:f>
              <c:numCache>
                <c:formatCode>General</c:formatCode>
                <c:ptCount val="49"/>
                <c:pt idx="14">
                  <c:v>0</c:v>
                </c:pt>
                <c:pt idx="15">
                  <c:v>9.9999999999999645E-2</c:v>
                </c:pt>
                <c:pt idx="16">
                  <c:v>0.29999999999999893</c:v>
                </c:pt>
                <c:pt idx="17">
                  <c:v>0.5</c:v>
                </c:pt>
                <c:pt idx="18">
                  <c:v>0.40000000000000036</c:v>
                </c:pt>
                <c:pt idx="19">
                  <c:v>0.5</c:v>
                </c:pt>
                <c:pt idx="20">
                  <c:v>0.90000000000000036</c:v>
                </c:pt>
                <c:pt idx="21">
                  <c:v>1.1999999999999993</c:v>
                </c:pt>
                <c:pt idx="22">
                  <c:v>1.4000000000000004</c:v>
                </c:pt>
                <c:pt idx="23">
                  <c:v>1.5999999999999996</c:v>
                </c:pt>
                <c:pt idx="24">
                  <c:v>1.7999999999999989</c:v>
                </c:pt>
                <c:pt idx="25">
                  <c:v>1.6999999999999993</c:v>
                </c:pt>
                <c:pt idx="26">
                  <c:v>1.6999999999999993</c:v>
                </c:pt>
                <c:pt idx="27">
                  <c:v>1.6999999999999993</c:v>
                </c:pt>
                <c:pt idx="28">
                  <c:v>1.0999999999999996</c:v>
                </c:pt>
                <c:pt idx="29">
                  <c:v>0.69999999999999929</c:v>
                </c:pt>
                <c:pt idx="30">
                  <c:v>0.69999999999999929</c:v>
                </c:pt>
                <c:pt idx="31">
                  <c:v>0.19999999999999929</c:v>
                </c:pt>
                <c:pt idx="32">
                  <c:v>-0.20000000000000107</c:v>
                </c:pt>
                <c:pt idx="33">
                  <c:v>-0.5</c:v>
                </c:pt>
                <c:pt idx="34">
                  <c:v>-0.70000000000000107</c:v>
                </c:pt>
                <c:pt idx="35">
                  <c:v>-1</c:v>
                </c:pt>
                <c:pt idx="36">
                  <c:v>-1.3000000000000007</c:v>
                </c:pt>
                <c:pt idx="37">
                  <c:v>-1.5999999999999996</c:v>
                </c:pt>
                <c:pt idx="38">
                  <c:v>-1.8000000000000007</c:v>
                </c:pt>
                <c:pt idx="39">
                  <c:v>-2</c:v>
                </c:pt>
                <c:pt idx="40">
                  <c:v>-2.4000000000000004</c:v>
                </c:pt>
                <c:pt idx="41">
                  <c:v>-2.7000000000000011</c:v>
                </c:pt>
                <c:pt idx="42">
                  <c:v>-3</c:v>
                </c:pt>
                <c:pt idx="43">
                  <c:v>-3.2</c:v>
                </c:pt>
                <c:pt idx="44">
                  <c:v>-3.3000000000000007</c:v>
                </c:pt>
                <c:pt idx="45">
                  <c:v>-3.6000000000000005</c:v>
                </c:pt>
                <c:pt idx="46">
                  <c:v>-3.8000000000000007</c:v>
                </c:pt>
                <c:pt idx="47">
                  <c:v>-4</c:v>
                </c:pt>
                <c:pt idx="48">
                  <c:v>-4.2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CD-7D46-977E-D2E69D39F70A}"/>
            </c:ext>
          </c:extLst>
        </c:ser>
        <c:ser>
          <c:idx val="1"/>
          <c:order val="1"/>
          <c:tx>
            <c:strRef>
              <c:f>'Breakfast View'!$I$381</c:f>
              <c:strCache>
                <c:ptCount val="1"/>
                <c:pt idx="0">
                  <c:v>Mon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View'!$I$382:$I$430</c:f>
              <c:numCache>
                <c:formatCode>General</c:formatCode>
                <c:ptCount val="49"/>
                <c:pt idx="22">
                  <c:v>0</c:v>
                </c:pt>
                <c:pt idx="23">
                  <c:v>0</c:v>
                </c:pt>
                <c:pt idx="24">
                  <c:v>0.30000000000000071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CD-7D46-977E-D2E69D39F70A}"/>
            </c:ext>
          </c:extLst>
        </c:ser>
        <c:ser>
          <c:idx val="2"/>
          <c:order val="2"/>
          <c:tx>
            <c:strRef>
              <c:f>'Breakfast View'!$B$381</c:f>
              <c:strCache>
                <c:ptCount val="1"/>
                <c:pt idx="0">
                  <c:v>Sun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View'!$B$382:$B$430</c:f>
              <c:numCache>
                <c:formatCode>General</c:formatCode>
                <c:ptCount val="49"/>
                <c:pt idx="0">
                  <c:v>0.69999999999999929</c:v>
                </c:pt>
                <c:pt idx="1">
                  <c:v>0.69999999999999929</c:v>
                </c:pt>
                <c:pt idx="2">
                  <c:v>0.5</c:v>
                </c:pt>
                <c:pt idx="3">
                  <c:v>0.40000000000000036</c:v>
                </c:pt>
                <c:pt idx="4">
                  <c:v>0.69999999999999929</c:v>
                </c:pt>
                <c:pt idx="5">
                  <c:v>0.90000000000000036</c:v>
                </c:pt>
                <c:pt idx="6">
                  <c:v>0.90000000000000036</c:v>
                </c:pt>
                <c:pt idx="7">
                  <c:v>1.1999999999999993</c:v>
                </c:pt>
                <c:pt idx="8">
                  <c:v>1.5</c:v>
                </c:pt>
                <c:pt idx="9">
                  <c:v>1.6999999999999993</c:v>
                </c:pt>
                <c:pt idx="10">
                  <c:v>1.9000000000000004</c:v>
                </c:pt>
                <c:pt idx="11">
                  <c:v>2.0999999999999996</c:v>
                </c:pt>
                <c:pt idx="12">
                  <c:v>2.4000000000000004</c:v>
                </c:pt>
                <c:pt idx="13">
                  <c:v>2.9000000000000004</c:v>
                </c:pt>
                <c:pt idx="14">
                  <c:v>3.1999999999999993</c:v>
                </c:pt>
                <c:pt idx="15">
                  <c:v>3.4000000000000004</c:v>
                </c:pt>
                <c:pt idx="16">
                  <c:v>3.6999999999999993</c:v>
                </c:pt>
                <c:pt idx="17">
                  <c:v>3.4000000000000004</c:v>
                </c:pt>
                <c:pt idx="18">
                  <c:v>2.9000000000000004</c:v>
                </c:pt>
                <c:pt idx="19">
                  <c:v>3.1999999999999993</c:v>
                </c:pt>
                <c:pt idx="20">
                  <c:v>3.2999999999999989</c:v>
                </c:pt>
                <c:pt idx="21">
                  <c:v>3.7999999999999989</c:v>
                </c:pt>
                <c:pt idx="22">
                  <c:v>4.0999999999999996</c:v>
                </c:pt>
                <c:pt idx="23">
                  <c:v>4.4999999999999982</c:v>
                </c:pt>
                <c:pt idx="24">
                  <c:v>4.7000000000000011</c:v>
                </c:pt>
                <c:pt idx="25">
                  <c:v>4.2999999999999989</c:v>
                </c:pt>
                <c:pt idx="26">
                  <c:v>3.6999999999999993</c:v>
                </c:pt>
                <c:pt idx="27">
                  <c:v>3.2999999999999989</c:v>
                </c:pt>
                <c:pt idx="28">
                  <c:v>3.1999999999999993</c:v>
                </c:pt>
                <c:pt idx="29">
                  <c:v>3.4000000000000004</c:v>
                </c:pt>
                <c:pt idx="30">
                  <c:v>3.5</c:v>
                </c:pt>
                <c:pt idx="31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CD-7D46-977E-D2E69D39F70A}"/>
            </c:ext>
          </c:extLst>
        </c:ser>
        <c:ser>
          <c:idx val="3"/>
          <c:order val="3"/>
          <c:tx>
            <c:strRef>
              <c:f>'Breakfast View'!$J$381</c:f>
              <c:strCache>
                <c:ptCount val="1"/>
                <c:pt idx="0">
                  <c:v>Thurs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View'!$J$382:$J$430</c:f>
              <c:numCache>
                <c:formatCode>General</c:formatCode>
                <c:ptCount val="49"/>
                <c:pt idx="9">
                  <c:v>0</c:v>
                </c:pt>
                <c:pt idx="10">
                  <c:v>0</c:v>
                </c:pt>
                <c:pt idx="11">
                  <c:v>-0.19999999999999929</c:v>
                </c:pt>
                <c:pt idx="12">
                  <c:v>-0.29999999999999893</c:v>
                </c:pt>
                <c:pt idx="13">
                  <c:v>-9.9999999999999645E-2</c:v>
                </c:pt>
                <c:pt idx="14">
                  <c:v>-0.29999999999999893</c:v>
                </c:pt>
                <c:pt idx="15">
                  <c:v>-0.5</c:v>
                </c:pt>
                <c:pt idx="16">
                  <c:v>0.20000000000000107</c:v>
                </c:pt>
                <c:pt idx="17">
                  <c:v>0.5</c:v>
                </c:pt>
                <c:pt idx="18">
                  <c:v>0.20000000000000107</c:v>
                </c:pt>
                <c:pt idx="19">
                  <c:v>0.30000000000000071</c:v>
                </c:pt>
                <c:pt idx="20">
                  <c:v>0.20000000000000107</c:v>
                </c:pt>
                <c:pt idx="21">
                  <c:v>0.5</c:v>
                </c:pt>
                <c:pt idx="22">
                  <c:v>1</c:v>
                </c:pt>
                <c:pt idx="23">
                  <c:v>1.7000000000000011</c:v>
                </c:pt>
                <c:pt idx="24">
                  <c:v>1.9000000000000004</c:v>
                </c:pt>
                <c:pt idx="25">
                  <c:v>1.5</c:v>
                </c:pt>
                <c:pt idx="26">
                  <c:v>1.2000000000000011</c:v>
                </c:pt>
                <c:pt idx="27">
                  <c:v>1</c:v>
                </c:pt>
                <c:pt idx="28">
                  <c:v>0.70000000000000107</c:v>
                </c:pt>
                <c:pt idx="29">
                  <c:v>0.30000000000000071</c:v>
                </c:pt>
                <c:pt idx="30">
                  <c:v>9.9999999999999645E-2</c:v>
                </c:pt>
                <c:pt idx="31">
                  <c:v>-0.19999999999999929</c:v>
                </c:pt>
                <c:pt idx="32">
                  <c:v>-0.40000000000000036</c:v>
                </c:pt>
                <c:pt idx="33">
                  <c:v>-0.79999999999999893</c:v>
                </c:pt>
                <c:pt idx="34">
                  <c:v>-0.90000000000000036</c:v>
                </c:pt>
                <c:pt idx="35">
                  <c:v>-0.90000000000000036</c:v>
                </c:pt>
                <c:pt idx="36">
                  <c:v>-0.90000000000000036</c:v>
                </c:pt>
                <c:pt idx="37">
                  <c:v>-1.2999999999999989</c:v>
                </c:pt>
                <c:pt idx="38">
                  <c:v>-1.6999999999999993</c:v>
                </c:pt>
                <c:pt idx="39">
                  <c:v>-2.1999999999999993</c:v>
                </c:pt>
                <c:pt idx="40">
                  <c:v>-2.5</c:v>
                </c:pt>
                <c:pt idx="41">
                  <c:v>-3</c:v>
                </c:pt>
                <c:pt idx="42">
                  <c:v>-3.3</c:v>
                </c:pt>
                <c:pt idx="43">
                  <c:v>-3.5999999999999996</c:v>
                </c:pt>
                <c:pt idx="44">
                  <c:v>-3.5999999999999996</c:v>
                </c:pt>
                <c:pt idx="45">
                  <c:v>-3.6999999999999993</c:v>
                </c:pt>
                <c:pt idx="46">
                  <c:v>-4.0999999999999996</c:v>
                </c:pt>
                <c:pt idx="47">
                  <c:v>-4.3999999999999995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CD-7D46-977E-D2E69D39F70A}"/>
            </c:ext>
          </c:extLst>
        </c:ser>
        <c:ser>
          <c:idx val="4"/>
          <c:order val="4"/>
          <c:tx>
            <c:strRef>
              <c:f>'Breakfast View'!$C$381</c:f>
              <c:strCache>
                <c:ptCount val="1"/>
                <c:pt idx="0">
                  <c:v>Sat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View'!$C$382:$C$430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-0.60000000000000053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-0.10000000000000053</c:v>
                </c:pt>
                <c:pt idx="7">
                  <c:v>0.20000000000000018</c:v>
                </c:pt>
                <c:pt idx="8">
                  <c:v>0.29999999999999982</c:v>
                </c:pt>
                <c:pt idx="9">
                  <c:v>0.5</c:v>
                </c:pt>
                <c:pt idx="10">
                  <c:v>0.5</c:v>
                </c:pt>
                <c:pt idx="11">
                  <c:v>0.89999999999999947</c:v>
                </c:pt>
                <c:pt idx="12">
                  <c:v>1.3999999999999995</c:v>
                </c:pt>
                <c:pt idx="13">
                  <c:v>1.7000000000000002</c:v>
                </c:pt>
                <c:pt idx="14">
                  <c:v>1.7999999999999998</c:v>
                </c:pt>
                <c:pt idx="15">
                  <c:v>2.0999999999999996</c:v>
                </c:pt>
                <c:pt idx="16">
                  <c:v>2.5999999999999996</c:v>
                </c:pt>
                <c:pt idx="17">
                  <c:v>2.8999999999999995</c:v>
                </c:pt>
                <c:pt idx="18">
                  <c:v>3.2</c:v>
                </c:pt>
                <c:pt idx="19">
                  <c:v>3.4999999999999991</c:v>
                </c:pt>
                <c:pt idx="20">
                  <c:v>3.8</c:v>
                </c:pt>
                <c:pt idx="21">
                  <c:v>4.3</c:v>
                </c:pt>
                <c:pt idx="22">
                  <c:v>4.7</c:v>
                </c:pt>
                <c:pt idx="23">
                  <c:v>5.3</c:v>
                </c:pt>
                <c:pt idx="24">
                  <c:v>5.4999999999999991</c:v>
                </c:pt>
                <c:pt idx="25">
                  <c:v>5.3999999999999995</c:v>
                </c:pt>
                <c:pt idx="26">
                  <c:v>5.3</c:v>
                </c:pt>
                <c:pt idx="27">
                  <c:v>5.3</c:v>
                </c:pt>
                <c:pt idx="28">
                  <c:v>5.1000000000000005</c:v>
                </c:pt>
                <c:pt idx="29">
                  <c:v>4.9999999999999991</c:v>
                </c:pt>
                <c:pt idx="30">
                  <c:v>4.8999999999999995</c:v>
                </c:pt>
                <c:pt idx="31">
                  <c:v>4.4999999999999991</c:v>
                </c:pt>
                <c:pt idx="32">
                  <c:v>4.1000000000000005</c:v>
                </c:pt>
                <c:pt idx="33">
                  <c:v>3.8999999999999995</c:v>
                </c:pt>
                <c:pt idx="34">
                  <c:v>3.9999999999999991</c:v>
                </c:pt>
                <c:pt idx="35">
                  <c:v>3.7</c:v>
                </c:pt>
                <c:pt idx="36">
                  <c:v>3.3999999999999995</c:v>
                </c:pt>
                <c:pt idx="37">
                  <c:v>3.2</c:v>
                </c:pt>
                <c:pt idx="38">
                  <c:v>3.1000000000000005</c:v>
                </c:pt>
                <c:pt idx="39">
                  <c:v>2.9999999999999991</c:v>
                </c:pt>
                <c:pt idx="40">
                  <c:v>2.7</c:v>
                </c:pt>
                <c:pt idx="41">
                  <c:v>2.5</c:v>
                </c:pt>
                <c:pt idx="42">
                  <c:v>2.2000000000000002</c:v>
                </c:pt>
                <c:pt idx="43">
                  <c:v>2.0999999999999996</c:v>
                </c:pt>
                <c:pt idx="44">
                  <c:v>2.2999999999999998</c:v>
                </c:pt>
                <c:pt idx="45">
                  <c:v>2.3999999999999995</c:v>
                </c:pt>
                <c:pt idx="46">
                  <c:v>1.8999999999999995</c:v>
                </c:pt>
                <c:pt idx="47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CD-7D46-977E-D2E69D39F70A}"/>
            </c:ext>
          </c:extLst>
        </c:ser>
        <c:ser>
          <c:idx val="5"/>
          <c:order val="5"/>
          <c:tx>
            <c:strRef>
              <c:f>'Breakfast View'!$G$381</c:f>
              <c:strCache>
                <c:ptCount val="1"/>
                <c:pt idx="0">
                  <c:v>Mon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View'!$G$382:$G$430</c:f>
              <c:numCache>
                <c:formatCode>General</c:formatCode>
                <c:ptCount val="49"/>
                <c:pt idx="5">
                  <c:v>0</c:v>
                </c:pt>
                <c:pt idx="6">
                  <c:v>0.39999999999999858</c:v>
                </c:pt>
                <c:pt idx="7">
                  <c:v>0.59999999999999964</c:v>
                </c:pt>
                <c:pt idx="8">
                  <c:v>0.59999999999999964</c:v>
                </c:pt>
                <c:pt idx="9">
                  <c:v>0.89999999999999858</c:v>
                </c:pt>
                <c:pt idx="10">
                  <c:v>0.79999999999999893</c:v>
                </c:pt>
                <c:pt idx="11">
                  <c:v>0.69999999999999929</c:v>
                </c:pt>
                <c:pt idx="12">
                  <c:v>0.59999999999999964</c:v>
                </c:pt>
                <c:pt idx="13">
                  <c:v>0.5</c:v>
                </c:pt>
                <c:pt idx="14">
                  <c:v>0.5</c:v>
                </c:pt>
                <c:pt idx="15">
                  <c:v>0.79999999999999893</c:v>
                </c:pt>
                <c:pt idx="16">
                  <c:v>1.2999999999999989</c:v>
                </c:pt>
                <c:pt idx="17">
                  <c:v>1.8999999999999986</c:v>
                </c:pt>
                <c:pt idx="18">
                  <c:v>2.2999999999999989</c:v>
                </c:pt>
                <c:pt idx="19">
                  <c:v>2.6999999999999993</c:v>
                </c:pt>
                <c:pt idx="20">
                  <c:v>3.0999999999999996</c:v>
                </c:pt>
                <c:pt idx="21">
                  <c:v>3.2999999999999989</c:v>
                </c:pt>
                <c:pt idx="22">
                  <c:v>3.5</c:v>
                </c:pt>
                <c:pt idx="23">
                  <c:v>3.5999999999999996</c:v>
                </c:pt>
                <c:pt idx="24">
                  <c:v>3.6999999999999993</c:v>
                </c:pt>
                <c:pt idx="25">
                  <c:v>3.6999999999999993</c:v>
                </c:pt>
                <c:pt idx="26">
                  <c:v>3.5999999999999996</c:v>
                </c:pt>
                <c:pt idx="27">
                  <c:v>3.5</c:v>
                </c:pt>
                <c:pt idx="28">
                  <c:v>3.2999999999999989</c:v>
                </c:pt>
                <c:pt idx="29">
                  <c:v>2.8999999999999986</c:v>
                </c:pt>
                <c:pt idx="30">
                  <c:v>2.5999999999999996</c:v>
                </c:pt>
                <c:pt idx="31">
                  <c:v>2.3999999999999986</c:v>
                </c:pt>
                <c:pt idx="32">
                  <c:v>2</c:v>
                </c:pt>
                <c:pt idx="33">
                  <c:v>1.7999999999999989</c:v>
                </c:pt>
                <c:pt idx="34">
                  <c:v>1.8999999999999986</c:v>
                </c:pt>
                <c:pt idx="35">
                  <c:v>2</c:v>
                </c:pt>
                <c:pt idx="36">
                  <c:v>2.1999999999999993</c:v>
                </c:pt>
                <c:pt idx="37">
                  <c:v>2.3999999999999986</c:v>
                </c:pt>
                <c:pt idx="38">
                  <c:v>2.5</c:v>
                </c:pt>
                <c:pt idx="39">
                  <c:v>2.5999999999999996</c:v>
                </c:pt>
                <c:pt idx="40">
                  <c:v>2.5</c:v>
                </c:pt>
                <c:pt idx="41">
                  <c:v>2.5999999999999996</c:v>
                </c:pt>
                <c:pt idx="42">
                  <c:v>2.5999999999999996</c:v>
                </c:pt>
                <c:pt idx="43">
                  <c:v>2.5</c:v>
                </c:pt>
                <c:pt idx="44">
                  <c:v>2.2999999999999989</c:v>
                </c:pt>
                <c:pt idx="45">
                  <c:v>2.3999999999999986</c:v>
                </c:pt>
                <c:pt idx="46">
                  <c:v>2.2999999999999989</c:v>
                </c:pt>
                <c:pt idx="47">
                  <c:v>2.1999999999999993</c:v>
                </c:pt>
                <c:pt idx="48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7CD-7D46-977E-D2E69D39F70A}"/>
            </c:ext>
          </c:extLst>
        </c:ser>
        <c:ser>
          <c:idx val="6"/>
          <c:order val="6"/>
          <c:tx>
            <c:strRef>
              <c:f>'Breakfast View'!$D$381</c:f>
              <c:strCache>
                <c:ptCount val="1"/>
                <c:pt idx="0">
                  <c:v>Tues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View'!$D$382:$D$430</c:f>
              <c:numCache>
                <c:formatCode>General</c:formatCode>
                <c:ptCount val="49"/>
                <c:pt idx="4">
                  <c:v>0</c:v>
                </c:pt>
                <c:pt idx="5">
                  <c:v>9.9999999999999645E-2</c:v>
                </c:pt>
                <c:pt idx="6">
                  <c:v>0.19999999999999929</c:v>
                </c:pt>
                <c:pt idx="7">
                  <c:v>-0.5</c:v>
                </c:pt>
                <c:pt idx="8">
                  <c:v>-0.5</c:v>
                </c:pt>
                <c:pt idx="9">
                  <c:v>-0.30000000000000071</c:v>
                </c:pt>
                <c:pt idx="10">
                  <c:v>0</c:v>
                </c:pt>
                <c:pt idx="11">
                  <c:v>0.69999999999999929</c:v>
                </c:pt>
                <c:pt idx="12">
                  <c:v>1.2999999999999989</c:v>
                </c:pt>
                <c:pt idx="13">
                  <c:v>2.1999999999999993</c:v>
                </c:pt>
                <c:pt idx="14">
                  <c:v>2.6999999999999993</c:v>
                </c:pt>
                <c:pt idx="15">
                  <c:v>3</c:v>
                </c:pt>
                <c:pt idx="16">
                  <c:v>3.0999999999999996</c:v>
                </c:pt>
                <c:pt idx="17">
                  <c:v>3.4000000000000004</c:v>
                </c:pt>
                <c:pt idx="18">
                  <c:v>3.5999999999999996</c:v>
                </c:pt>
                <c:pt idx="19">
                  <c:v>3.5</c:v>
                </c:pt>
                <c:pt idx="20">
                  <c:v>3.5999999999999996</c:v>
                </c:pt>
                <c:pt idx="21">
                  <c:v>3.5999999999999996</c:v>
                </c:pt>
                <c:pt idx="22">
                  <c:v>3.5999999999999996</c:v>
                </c:pt>
                <c:pt idx="23">
                  <c:v>3.5999999999999996</c:v>
                </c:pt>
                <c:pt idx="24">
                  <c:v>4.0999999999999996</c:v>
                </c:pt>
                <c:pt idx="25">
                  <c:v>4</c:v>
                </c:pt>
                <c:pt idx="26">
                  <c:v>4.0999999999999996</c:v>
                </c:pt>
                <c:pt idx="27">
                  <c:v>3.9000000000000004</c:v>
                </c:pt>
                <c:pt idx="28">
                  <c:v>3.7999999999999989</c:v>
                </c:pt>
                <c:pt idx="29">
                  <c:v>3.7999999999999989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CD-7D46-977E-D2E69D39F70A}"/>
            </c:ext>
          </c:extLst>
        </c:ser>
        <c:ser>
          <c:idx val="7"/>
          <c:order val="7"/>
          <c:tx>
            <c:strRef>
              <c:f>'Breakfast View'!$E$381</c:f>
              <c:strCache>
                <c:ptCount val="1"/>
                <c:pt idx="0">
                  <c:v>Thursday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View'!$E$382:$E$430</c:f>
              <c:numCache>
                <c:formatCode>0.0</c:formatCode>
                <c:ptCount val="49"/>
                <c:pt idx="0">
                  <c:v>0</c:v>
                </c:pt>
                <c:pt idx="1">
                  <c:v>5.5555555555555358E-2</c:v>
                </c:pt>
                <c:pt idx="2">
                  <c:v>0</c:v>
                </c:pt>
                <c:pt idx="3">
                  <c:v>-0.1111111111111116</c:v>
                </c:pt>
                <c:pt idx="4">
                  <c:v>0.16666666666666607</c:v>
                </c:pt>
                <c:pt idx="5">
                  <c:v>0.3888888888888884</c:v>
                </c:pt>
                <c:pt idx="6">
                  <c:v>0.44444444444444375</c:v>
                </c:pt>
                <c:pt idx="7">
                  <c:v>0.88888888888888928</c:v>
                </c:pt>
                <c:pt idx="8">
                  <c:v>1</c:v>
                </c:pt>
                <c:pt idx="9">
                  <c:v>1</c:v>
                </c:pt>
                <c:pt idx="10">
                  <c:v>0.66666666666666607</c:v>
                </c:pt>
                <c:pt idx="11">
                  <c:v>0.83333333333333215</c:v>
                </c:pt>
                <c:pt idx="12">
                  <c:v>1</c:v>
                </c:pt>
                <c:pt idx="13">
                  <c:v>1.2222222222222214</c:v>
                </c:pt>
                <c:pt idx="14">
                  <c:v>1.2222222222222214</c:v>
                </c:pt>
                <c:pt idx="15">
                  <c:v>1.4444444444444446</c:v>
                </c:pt>
                <c:pt idx="16">
                  <c:v>1.6666666666666661</c:v>
                </c:pt>
                <c:pt idx="17">
                  <c:v>2</c:v>
                </c:pt>
                <c:pt idx="18">
                  <c:v>2.6666666666666661</c:v>
                </c:pt>
                <c:pt idx="19">
                  <c:v>2.7222222222222214</c:v>
                </c:pt>
                <c:pt idx="20">
                  <c:v>3.1111111111111107</c:v>
                </c:pt>
                <c:pt idx="21">
                  <c:v>3.5555555555555554</c:v>
                </c:pt>
                <c:pt idx="22">
                  <c:v>3.6666666666666661</c:v>
                </c:pt>
                <c:pt idx="23">
                  <c:v>3.8333333333333321</c:v>
                </c:pt>
                <c:pt idx="24">
                  <c:v>4</c:v>
                </c:pt>
                <c:pt idx="25">
                  <c:v>3.7222222222222214</c:v>
                </c:pt>
                <c:pt idx="26">
                  <c:v>3.6111111111111107</c:v>
                </c:pt>
                <c:pt idx="27">
                  <c:v>3.5555555555555554</c:v>
                </c:pt>
                <c:pt idx="28">
                  <c:v>3.6111111111111107</c:v>
                </c:pt>
                <c:pt idx="29">
                  <c:v>4</c:v>
                </c:pt>
                <c:pt idx="30">
                  <c:v>3.9444444444444446</c:v>
                </c:pt>
                <c:pt idx="31">
                  <c:v>3.5555555555555554</c:v>
                </c:pt>
                <c:pt idx="32">
                  <c:v>3.3888888888888893</c:v>
                </c:pt>
                <c:pt idx="33">
                  <c:v>3.1111111111111107</c:v>
                </c:pt>
                <c:pt idx="34">
                  <c:v>3.2222222222222214</c:v>
                </c:pt>
                <c:pt idx="35">
                  <c:v>3.1666666666666661</c:v>
                </c:pt>
                <c:pt idx="36">
                  <c:v>2.8888888888888893</c:v>
                </c:pt>
                <c:pt idx="37">
                  <c:v>2.8333333333333321</c:v>
                </c:pt>
                <c:pt idx="38">
                  <c:v>2.4444444444444446</c:v>
                </c:pt>
                <c:pt idx="39">
                  <c:v>2.1666666666666661</c:v>
                </c:pt>
                <c:pt idx="40">
                  <c:v>2.1666666666666661</c:v>
                </c:pt>
                <c:pt idx="41">
                  <c:v>1.9444444444444446</c:v>
                </c:pt>
                <c:pt idx="42">
                  <c:v>1.9444444444444446</c:v>
                </c:pt>
                <c:pt idx="43">
                  <c:v>1.9444444444444446</c:v>
                </c:pt>
                <c:pt idx="44">
                  <c:v>1.8333333333333321</c:v>
                </c:pt>
                <c:pt idx="45">
                  <c:v>1.7777777777777768</c:v>
                </c:pt>
                <c:pt idx="46">
                  <c:v>1.7222222222222214</c:v>
                </c:pt>
                <c:pt idx="47">
                  <c:v>1.6111111111111107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D-7D46-977E-D2E69D39F70A}"/>
            </c:ext>
          </c:extLst>
        </c:ser>
        <c:ser>
          <c:idx val="8"/>
          <c:order val="8"/>
          <c:tx>
            <c:strRef>
              <c:f>'Breakfast View'!$F$381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View'!$F$382:$F$430</c:f>
              <c:numCache>
                <c:formatCode>0.00</c:formatCode>
                <c:ptCount val="49"/>
                <c:pt idx="0">
                  <c:v>0.23333333333333309</c:v>
                </c:pt>
                <c:pt idx="1">
                  <c:v>0.25185185185185155</c:v>
                </c:pt>
                <c:pt idx="2">
                  <c:v>-3.3333333333333513E-2</c:v>
                </c:pt>
                <c:pt idx="3">
                  <c:v>-7.0370370370370416E-2</c:v>
                </c:pt>
                <c:pt idx="4">
                  <c:v>9.1666666666666341E-2</c:v>
                </c:pt>
                <c:pt idx="5">
                  <c:v>0.2222222222222221</c:v>
                </c:pt>
                <c:pt idx="6">
                  <c:v>0.36111111111111072</c:v>
                </c:pt>
                <c:pt idx="7">
                  <c:v>0.44722222222222219</c:v>
                </c:pt>
                <c:pt idx="8">
                  <c:v>0.57499999999999996</c:v>
                </c:pt>
                <c:pt idx="9">
                  <c:v>0.72499999999999964</c:v>
                </c:pt>
                <c:pt idx="10">
                  <c:v>0.76666666666666661</c:v>
                </c:pt>
                <c:pt idx="11">
                  <c:v>1.1333333333333326</c:v>
                </c:pt>
                <c:pt idx="12">
                  <c:v>1.5249999999999997</c:v>
                </c:pt>
                <c:pt idx="13">
                  <c:v>2.0055555555555555</c:v>
                </c:pt>
                <c:pt idx="14">
                  <c:v>2.2305555555555552</c:v>
                </c:pt>
                <c:pt idx="15">
                  <c:v>2.4861111111111112</c:v>
                </c:pt>
                <c:pt idx="16">
                  <c:v>2.7666666666666662</c:v>
                </c:pt>
                <c:pt idx="17">
                  <c:v>2.9249999999999998</c:v>
                </c:pt>
                <c:pt idx="18">
                  <c:v>3.0916666666666663</c:v>
                </c:pt>
                <c:pt idx="19">
                  <c:v>3.2305555555555552</c:v>
                </c:pt>
                <c:pt idx="20">
                  <c:v>3.4527777777777775</c:v>
                </c:pt>
                <c:pt idx="21">
                  <c:v>3.8138888888888882</c:v>
                </c:pt>
                <c:pt idx="22">
                  <c:v>4.0166666666666666</c:v>
                </c:pt>
                <c:pt idx="23">
                  <c:v>4.3083333333333318</c:v>
                </c:pt>
                <c:pt idx="24">
                  <c:v>4.5749999999999993</c:v>
                </c:pt>
                <c:pt idx="25">
                  <c:v>4.3555555555555552</c:v>
                </c:pt>
                <c:pt idx="26">
                  <c:v>4.1777777777777771</c:v>
                </c:pt>
                <c:pt idx="27">
                  <c:v>4.0138888888888884</c:v>
                </c:pt>
                <c:pt idx="28">
                  <c:v>3.9277777777777776</c:v>
                </c:pt>
                <c:pt idx="29">
                  <c:v>4.0499999999999989</c:v>
                </c:pt>
                <c:pt idx="30">
                  <c:v>4.1148148148148147</c:v>
                </c:pt>
                <c:pt idx="31">
                  <c:v>3.9185185185185181</c:v>
                </c:pt>
                <c:pt idx="32">
                  <c:v>3.7444444444444449</c:v>
                </c:pt>
                <c:pt idx="33">
                  <c:v>3.5055555555555551</c:v>
                </c:pt>
                <c:pt idx="34">
                  <c:v>3.6111111111111103</c:v>
                </c:pt>
                <c:pt idx="35">
                  <c:v>3.4333333333333331</c:v>
                </c:pt>
                <c:pt idx="36">
                  <c:v>3.1444444444444444</c:v>
                </c:pt>
                <c:pt idx="37">
                  <c:v>3.0166666666666662</c:v>
                </c:pt>
                <c:pt idx="38">
                  <c:v>2.7722222222222226</c:v>
                </c:pt>
                <c:pt idx="39">
                  <c:v>2.5833333333333326</c:v>
                </c:pt>
                <c:pt idx="40">
                  <c:v>2.4333333333333331</c:v>
                </c:pt>
                <c:pt idx="41">
                  <c:v>2.2222222222222223</c:v>
                </c:pt>
                <c:pt idx="42">
                  <c:v>2.0722222222222224</c:v>
                </c:pt>
                <c:pt idx="43">
                  <c:v>2.0222222222222221</c:v>
                </c:pt>
                <c:pt idx="44">
                  <c:v>2.066666666666666</c:v>
                </c:pt>
                <c:pt idx="45">
                  <c:v>2.0888888888888881</c:v>
                </c:pt>
                <c:pt idx="46">
                  <c:v>1.8111111111111104</c:v>
                </c:pt>
                <c:pt idx="47">
                  <c:v>1.6055555555555552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CD-7D46-977E-D2E69D39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208976"/>
        <c:axId val="1997199184"/>
      </c:scatterChart>
      <c:valAx>
        <c:axId val="199720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99184"/>
        <c:crosses val="autoZero"/>
        <c:crossBetween val="midCat"/>
      </c:valAx>
      <c:valAx>
        <c:axId val="19971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208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1</a:t>
            </a:r>
          </a:p>
          <a:p>
            <a:pPr>
              <a:defRPr/>
            </a:pPr>
            <a:r>
              <a:rPr lang="en-GB"/>
              <a:t>(iteration 2 - rate</a:t>
            </a:r>
            <a:r>
              <a:rPr lang="en-GB" baseline="0"/>
              <a:t> of glucose appearance + p</a:t>
            </a:r>
            <a:r>
              <a:rPr lang="en-GB"/>
              <a:t>eak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'Breakfast View'!$B$381</c:f>
              <c:strCache>
                <c:ptCount val="1"/>
                <c:pt idx="0">
                  <c:v>Sun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View'!$B$382:$B$430</c:f>
              <c:numCache>
                <c:formatCode>General</c:formatCode>
                <c:ptCount val="49"/>
                <c:pt idx="0">
                  <c:v>0.69999999999999929</c:v>
                </c:pt>
                <c:pt idx="1">
                  <c:v>0.69999999999999929</c:v>
                </c:pt>
                <c:pt idx="2">
                  <c:v>0.5</c:v>
                </c:pt>
                <c:pt idx="3">
                  <c:v>0.40000000000000036</c:v>
                </c:pt>
                <c:pt idx="4">
                  <c:v>0.69999999999999929</c:v>
                </c:pt>
                <c:pt idx="5">
                  <c:v>0.90000000000000036</c:v>
                </c:pt>
                <c:pt idx="6">
                  <c:v>0.90000000000000036</c:v>
                </c:pt>
                <c:pt idx="7">
                  <c:v>1.1999999999999993</c:v>
                </c:pt>
                <c:pt idx="8">
                  <c:v>1.5</c:v>
                </c:pt>
                <c:pt idx="9">
                  <c:v>1.6999999999999993</c:v>
                </c:pt>
                <c:pt idx="10">
                  <c:v>1.9000000000000004</c:v>
                </c:pt>
                <c:pt idx="11">
                  <c:v>2.0999999999999996</c:v>
                </c:pt>
                <c:pt idx="12">
                  <c:v>2.4000000000000004</c:v>
                </c:pt>
                <c:pt idx="13">
                  <c:v>2.9000000000000004</c:v>
                </c:pt>
                <c:pt idx="14">
                  <c:v>3.1999999999999993</c:v>
                </c:pt>
                <c:pt idx="15">
                  <c:v>3.4000000000000004</c:v>
                </c:pt>
                <c:pt idx="16">
                  <c:v>3.6999999999999993</c:v>
                </c:pt>
                <c:pt idx="17">
                  <c:v>3.4000000000000004</c:v>
                </c:pt>
                <c:pt idx="18">
                  <c:v>2.9000000000000004</c:v>
                </c:pt>
                <c:pt idx="19">
                  <c:v>3.1999999999999993</c:v>
                </c:pt>
                <c:pt idx="20">
                  <c:v>3.2999999999999989</c:v>
                </c:pt>
                <c:pt idx="21">
                  <c:v>3.7999999999999989</c:v>
                </c:pt>
                <c:pt idx="22">
                  <c:v>4.0999999999999996</c:v>
                </c:pt>
                <c:pt idx="23">
                  <c:v>4.4999999999999982</c:v>
                </c:pt>
                <c:pt idx="24">
                  <c:v>4.7000000000000011</c:v>
                </c:pt>
                <c:pt idx="25">
                  <c:v>4.2999999999999989</c:v>
                </c:pt>
                <c:pt idx="26">
                  <c:v>3.6999999999999993</c:v>
                </c:pt>
                <c:pt idx="27">
                  <c:v>3.2999999999999989</c:v>
                </c:pt>
                <c:pt idx="28">
                  <c:v>3.1999999999999993</c:v>
                </c:pt>
                <c:pt idx="29">
                  <c:v>3.4000000000000004</c:v>
                </c:pt>
                <c:pt idx="30">
                  <c:v>3.5</c:v>
                </c:pt>
                <c:pt idx="31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3D-CE4F-93FD-85FF1302866E}"/>
            </c:ext>
          </c:extLst>
        </c:ser>
        <c:ser>
          <c:idx val="4"/>
          <c:order val="1"/>
          <c:tx>
            <c:strRef>
              <c:f>'Breakfast View'!$C$381</c:f>
              <c:strCache>
                <c:ptCount val="1"/>
                <c:pt idx="0">
                  <c:v>Sat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View'!$C$382:$C$430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-0.60000000000000053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-0.10000000000000053</c:v>
                </c:pt>
                <c:pt idx="7">
                  <c:v>0.20000000000000018</c:v>
                </c:pt>
                <c:pt idx="8">
                  <c:v>0.29999999999999982</c:v>
                </c:pt>
                <c:pt idx="9">
                  <c:v>0.5</c:v>
                </c:pt>
                <c:pt idx="10">
                  <c:v>0.5</c:v>
                </c:pt>
                <c:pt idx="11">
                  <c:v>0.89999999999999947</c:v>
                </c:pt>
                <c:pt idx="12">
                  <c:v>1.3999999999999995</c:v>
                </c:pt>
                <c:pt idx="13">
                  <c:v>1.7000000000000002</c:v>
                </c:pt>
                <c:pt idx="14">
                  <c:v>1.7999999999999998</c:v>
                </c:pt>
                <c:pt idx="15">
                  <c:v>2.0999999999999996</c:v>
                </c:pt>
                <c:pt idx="16">
                  <c:v>2.5999999999999996</c:v>
                </c:pt>
                <c:pt idx="17">
                  <c:v>2.8999999999999995</c:v>
                </c:pt>
                <c:pt idx="18">
                  <c:v>3.2</c:v>
                </c:pt>
                <c:pt idx="19">
                  <c:v>3.4999999999999991</c:v>
                </c:pt>
                <c:pt idx="20">
                  <c:v>3.8</c:v>
                </c:pt>
                <c:pt idx="21">
                  <c:v>4.3</c:v>
                </c:pt>
                <c:pt idx="22">
                  <c:v>4.7</c:v>
                </c:pt>
                <c:pt idx="23">
                  <c:v>5.3</c:v>
                </c:pt>
                <c:pt idx="24">
                  <c:v>5.4999999999999991</c:v>
                </c:pt>
                <c:pt idx="25">
                  <c:v>5.3999999999999995</c:v>
                </c:pt>
                <c:pt idx="26">
                  <c:v>5.3</c:v>
                </c:pt>
                <c:pt idx="27">
                  <c:v>5.3</c:v>
                </c:pt>
                <c:pt idx="28">
                  <c:v>5.1000000000000005</c:v>
                </c:pt>
                <c:pt idx="29">
                  <c:v>4.9999999999999991</c:v>
                </c:pt>
                <c:pt idx="30">
                  <c:v>4.8999999999999995</c:v>
                </c:pt>
                <c:pt idx="31">
                  <c:v>4.4999999999999991</c:v>
                </c:pt>
                <c:pt idx="32">
                  <c:v>4.1000000000000005</c:v>
                </c:pt>
                <c:pt idx="33">
                  <c:v>3.8999999999999995</c:v>
                </c:pt>
                <c:pt idx="34">
                  <c:v>3.9999999999999991</c:v>
                </c:pt>
                <c:pt idx="35">
                  <c:v>3.7</c:v>
                </c:pt>
                <c:pt idx="36">
                  <c:v>3.3999999999999995</c:v>
                </c:pt>
                <c:pt idx="37">
                  <c:v>3.2</c:v>
                </c:pt>
                <c:pt idx="38">
                  <c:v>3.1000000000000005</c:v>
                </c:pt>
                <c:pt idx="39">
                  <c:v>2.9999999999999991</c:v>
                </c:pt>
                <c:pt idx="40">
                  <c:v>2.7</c:v>
                </c:pt>
                <c:pt idx="41">
                  <c:v>2.5</c:v>
                </c:pt>
                <c:pt idx="42">
                  <c:v>2.2000000000000002</c:v>
                </c:pt>
                <c:pt idx="43">
                  <c:v>2.0999999999999996</c:v>
                </c:pt>
                <c:pt idx="44">
                  <c:v>2.2999999999999998</c:v>
                </c:pt>
                <c:pt idx="45">
                  <c:v>2.3999999999999995</c:v>
                </c:pt>
                <c:pt idx="46">
                  <c:v>1.8999999999999995</c:v>
                </c:pt>
                <c:pt idx="47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3D-CE4F-93FD-85FF1302866E}"/>
            </c:ext>
          </c:extLst>
        </c:ser>
        <c:ser>
          <c:idx val="5"/>
          <c:order val="2"/>
          <c:tx>
            <c:strRef>
              <c:f>'Breakfast View'!$G$381</c:f>
              <c:strCache>
                <c:ptCount val="1"/>
                <c:pt idx="0">
                  <c:v>Mon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View'!$G$382:$G$430</c:f>
              <c:numCache>
                <c:formatCode>General</c:formatCode>
                <c:ptCount val="49"/>
                <c:pt idx="5">
                  <c:v>0</c:v>
                </c:pt>
                <c:pt idx="6">
                  <c:v>0.39999999999999858</c:v>
                </c:pt>
                <c:pt idx="7">
                  <c:v>0.59999999999999964</c:v>
                </c:pt>
                <c:pt idx="8">
                  <c:v>0.59999999999999964</c:v>
                </c:pt>
                <c:pt idx="9">
                  <c:v>0.89999999999999858</c:v>
                </c:pt>
                <c:pt idx="10">
                  <c:v>0.79999999999999893</c:v>
                </c:pt>
                <c:pt idx="11">
                  <c:v>0.69999999999999929</c:v>
                </c:pt>
                <c:pt idx="12">
                  <c:v>0.59999999999999964</c:v>
                </c:pt>
                <c:pt idx="13">
                  <c:v>0.5</c:v>
                </c:pt>
                <c:pt idx="14">
                  <c:v>0.5</c:v>
                </c:pt>
                <c:pt idx="15">
                  <c:v>0.79999999999999893</c:v>
                </c:pt>
                <c:pt idx="16">
                  <c:v>1.2999999999999989</c:v>
                </c:pt>
                <c:pt idx="17">
                  <c:v>1.8999999999999986</c:v>
                </c:pt>
                <c:pt idx="18">
                  <c:v>2.2999999999999989</c:v>
                </c:pt>
                <c:pt idx="19">
                  <c:v>2.6999999999999993</c:v>
                </c:pt>
                <c:pt idx="20">
                  <c:v>3.0999999999999996</c:v>
                </c:pt>
                <c:pt idx="21">
                  <c:v>3.2999999999999989</c:v>
                </c:pt>
                <c:pt idx="22">
                  <c:v>3.5</c:v>
                </c:pt>
                <c:pt idx="23">
                  <c:v>3.5999999999999996</c:v>
                </c:pt>
                <c:pt idx="24">
                  <c:v>3.6999999999999993</c:v>
                </c:pt>
                <c:pt idx="25">
                  <c:v>3.6999999999999993</c:v>
                </c:pt>
                <c:pt idx="26">
                  <c:v>3.5999999999999996</c:v>
                </c:pt>
                <c:pt idx="27">
                  <c:v>3.5</c:v>
                </c:pt>
                <c:pt idx="28">
                  <c:v>3.2999999999999989</c:v>
                </c:pt>
                <c:pt idx="29">
                  <c:v>2.8999999999999986</c:v>
                </c:pt>
                <c:pt idx="30">
                  <c:v>2.5999999999999996</c:v>
                </c:pt>
                <c:pt idx="31">
                  <c:v>2.3999999999999986</c:v>
                </c:pt>
                <c:pt idx="32">
                  <c:v>2</c:v>
                </c:pt>
                <c:pt idx="33">
                  <c:v>1.7999999999999989</c:v>
                </c:pt>
                <c:pt idx="34">
                  <c:v>1.8999999999999986</c:v>
                </c:pt>
                <c:pt idx="35">
                  <c:v>2</c:v>
                </c:pt>
                <c:pt idx="36">
                  <c:v>2.1999999999999993</c:v>
                </c:pt>
                <c:pt idx="37">
                  <c:v>2.3999999999999986</c:v>
                </c:pt>
                <c:pt idx="38">
                  <c:v>2.5</c:v>
                </c:pt>
                <c:pt idx="39">
                  <c:v>2.5999999999999996</c:v>
                </c:pt>
                <c:pt idx="40">
                  <c:v>2.5</c:v>
                </c:pt>
                <c:pt idx="41">
                  <c:v>2.5999999999999996</c:v>
                </c:pt>
                <c:pt idx="42">
                  <c:v>2.5999999999999996</c:v>
                </c:pt>
                <c:pt idx="43">
                  <c:v>2.5</c:v>
                </c:pt>
                <c:pt idx="44">
                  <c:v>2.2999999999999989</c:v>
                </c:pt>
                <c:pt idx="45">
                  <c:v>2.3999999999999986</c:v>
                </c:pt>
                <c:pt idx="46">
                  <c:v>2.2999999999999989</c:v>
                </c:pt>
                <c:pt idx="47">
                  <c:v>2.1999999999999993</c:v>
                </c:pt>
                <c:pt idx="48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3D-CE4F-93FD-85FF1302866E}"/>
            </c:ext>
          </c:extLst>
        </c:ser>
        <c:ser>
          <c:idx val="6"/>
          <c:order val="3"/>
          <c:tx>
            <c:strRef>
              <c:f>'Breakfast View'!$D$381</c:f>
              <c:strCache>
                <c:ptCount val="1"/>
                <c:pt idx="0">
                  <c:v>Tues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View'!$D$382:$D$430</c:f>
              <c:numCache>
                <c:formatCode>General</c:formatCode>
                <c:ptCount val="49"/>
                <c:pt idx="4">
                  <c:v>0</c:v>
                </c:pt>
                <c:pt idx="5">
                  <c:v>9.9999999999999645E-2</c:v>
                </c:pt>
                <c:pt idx="6">
                  <c:v>0.19999999999999929</c:v>
                </c:pt>
                <c:pt idx="7">
                  <c:v>-0.5</c:v>
                </c:pt>
                <c:pt idx="8">
                  <c:v>-0.5</c:v>
                </c:pt>
                <c:pt idx="9">
                  <c:v>-0.30000000000000071</c:v>
                </c:pt>
                <c:pt idx="10">
                  <c:v>0</c:v>
                </c:pt>
                <c:pt idx="11">
                  <c:v>0.69999999999999929</c:v>
                </c:pt>
                <c:pt idx="12">
                  <c:v>1.2999999999999989</c:v>
                </c:pt>
                <c:pt idx="13">
                  <c:v>2.1999999999999993</c:v>
                </c:pt>
                <c:pt idx="14">
                  <c:v>2.6999999999999993</c:v>
                </c:pt>
                <c:pt idx="15">
                  <c:v>3</c:v>
                </c:pt>
                <c:pt idx="16">
                  <c:v>3.0999999999999996</c:v>
                </c:pt>
                <c:pt idx="17">
                  <c:v>3.4000000000000004</c:v>
                </c:pt>
                <c:pt idx="18">
                  <c:v>3.5999999999999996</c:v>
                </c:pt>
                <c:pt idx="19">
                  <c:v>3.5</c:v>
                </c:pt>
                <c:pt idx="20">
                  <c:v>3.5999999999999996</c:v>
                </c:pt>
                <c:pt idx="21">
                  <c:v>3.5999999999999996</c:v>
                </c:pt>
                <c:pt idx="22">
                  <c:v>3.5999999999999996</c:v>
                </c:pt>
                <c:pt idx="23">
                  <c:v>3.5999999999999996</c:v>
                </c:pt>
                <c:pt idx="24">
                  <c:v>4.0999999999999996</c:v>
                </c:pt>
                <c:pt idx="25">
                  <c:v>4</c:v>
                </c:pt>
                <c:pt idx="26">
                  <c:v>4.0999999999999996</c:v>
                </c:pt>
                <c:pt idx="27">
                  <c:v>3.9000000000000004</c:v>
                </c:pt>
                <c:pt idx="28">
                  <c:v>3.7999999999999989</c:v>
                </c:pt>
                <c:pt idx="29">
                  <c:v>3.7999999999999989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3D-CE4F-93FD-85FF1302866E}"/>
            </c:ext>
          </c:extLst>
        </c:ser>
        <c:ser>
          <c:idx val="7"/>
          <c:order val="4"/>
          <c:tx>
            <c:strRef>
              <c:f>'Breakfast View'!$E$381</c:f>
              <c:strCache>
                <c:ptCount val="1"/>
                <c:pt idx="0">
                  <c:v>Thursday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View'!$E$382:$E$430</c:f>
              <c:numCache>
                <c:formatCode>0.0</c:formatCode>
                <c:ptCount val="49"/>
                <c:pt idx="0">
                  <c:v>0</c:v>
                </c:pt>
                <c:pt idx="1">
                  <c:v>5.5555555555555358E-2</c:v>
                </c:pt>
                <c:pt idx="2">
                  <c:v>0</c:v>
                </c:pt>
                <c:pt idx="3">
                  <c:v>-0.1111111111111116</c:v>
                </c:pt>
                <c:pt idx="4">
                  <c:v>0.16666666666666607</c:v>
                </c:pt>
                <c:pt idx="5">
                  <c:v>0.3888888888888884</c:v>
                </c:pt>
                <c:pt idx="6">
                  <c:v>0.44444444444444375</c:v>
                </c:pt>
                <c:pt idx="7">
                  <c:v>0.88888888888888928</c:v>
                </c:pt>
                <c:pt idx="8">
                  <c:v>1</c:v>
                </c:pt>
                <c:pt idx="9">
                  <c:v>1</c:v>
                </c:pt>
                <c:pt idx="10">
                  <c:v>0.66666666666666607</c:v>
                </c:pt>
                <c:pt idx="11">
                  <c:v>0.83333333333333215</c:v>
                </c:pt>
                <c:pt idx="12">
                  <c:v>1</c:v>
                </c:pt>
                <c:pt idx="13">
                  <c:v>1.2222222222222214</c:v>
                </c:pt>
                <c:pt idx="14">
                  <c:v>1.2222222222222214</c:v>
                </c:pt>
                <c:pt idx="15">
                  <c:v>1.4444444444444446</c:v>
                </c:pt>
                <c:pt idx="16">
                  <c:v>1.6666666666666661</c:v>
                </c:pt>
                <c:pt idx="17">
                  <c:v>2</c:v>
                </c:pt>
                <c:pt idx="18">
                  <c:v>2.6666666666666661</c:v>
                </c:pt>
                <c:pt idx="19">
                  <c:v>2.7222222222222214</c:v>
                </c:pt>
                <c:pt idx="20">
                  <c:v>3.1111111111111107</c:v>
                </c:pt>
                <c:pt idx="21">
                  <c:v>3.5555555555555554</c:v>
                </c:pt>
                <c:pt idx="22">
                  <c:v>3.6666666666666661</c:v>
                </c:pt>
                <c:pt idx="23">
                  <c:v>3.8333333333333321</c:v>
                </c:pt>
                <c:pt idx="24">
                  <c:v>4</c:v>
                </c:pt>
                <c:pt idx="25">
                  <c:v>3.7222222222222214</c:v>
                </c:pt>
                <c:pt idx="26">
                  <c:v>3.6111111111111107</c:v>
                </c:pt>
                <c:pt idx="27">
                  <c:v>3.5555555555555554</c:v>
                </c:pt>
                <c:pt idx="28">
                  <c:v>3.6111111111111107</c:v>
                </c:pt>
                <c:pt idx="29">
                  <c:v>4</c:v>
                </c:pt>
                <c:pt idx="30">
                  <c:v>3.9444444444444446</c:v>
                </c:pt>
                <c:pt idx="31">
                  <c:v>3.5555555555555554</c:v>
                </c:pt>
                <c:pt idx="32">
                  <c:v>3.3888888888888893</c:v>
                </c:pt>
                <c:pt idx="33">
                  <c:v>3.1111111111111107</c:v>
                </c:pt>
                <c:pt idx="34">
                  <c:v>3.2222222222222214</c:v>
                </c:pt>
                <c:pt idx="35">
                  <c:v>3.1666666666666661</c:v>
                </c:pt>
                <c:pt idx="36">
                  <c:v>2.8888888888888893</c:v>
                </c:pt>
                <c:pt idx="37">
                  <c:v>2.8333333333333321</c:v>
                </c:pt>
                <c:pt idx="38">
                  <c:v>2.4444444444444446</c:v>
                </c:pt>
                <c:pt idx="39">
                  <c:v>2.1666666666666661</c:v>
                </c:pt>
                <c:pt idx="40">
                  <c:v>2.1666666666666661</c:v>
                </c:pt>
                <c:pt idx="41">
                  <c:v>1.9444444444444446</c:v>
                </c:pt>
                <c:pt idx="42">
                  <c:v>1.9444444444444446</c:v>
                </c:pt>
                <c:pt idx="43">
                  <c:v>1.9444444444444446</c:v>
                </c:pt>
                <c:pt idx="44">
                  <c:v>1.8333333333333321</c:v>
                </c:pt>
                <c:pt idx="45">
                  <c:v>1.7777777777777768</c:v>
                </c:pt>
                <c:pt idx="46">
                  <c:v>1.7222222222222214</c:v>
                </c:pt>
                <c:pt idx="47">
                  <c:v>1.6111111111111107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3D-CE4F-93FD-85FF1302866E}"/>
            </c:ext>
          </c:extLst>
        </c:ser>
        <c:ser>
          <c:idx val="8"/>
          <c:order val="5"/>
          <c:tx>
            <c:strRef>
              <c:f>'Breakfast View'!$F$381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View'!$F$382:$F$430</c:f>
              <c:numCache>
                <c:formatCode>0.00</c:formatCode>
                <c:ptCount val="49"/>
                <c:pt idx="0">
                  <c:v>0.23333333333333309</c:v>
                </c:pt>
                <c:pt idx="1">
                  <c:v>0.25185185185185155</c:v>
                </c:pt>
                <c:pt idx="2">
                  <c:v>-3.3333333333333513E-2</c:v>
                </c:pt>
                <c:pt idx="3">
                  <c:v>-7.0370370370370416E-2</c:v>
                </c:pt>
                <c:pt idx="4">
                  <c:v>9.1666666666666341E-2</c:v>
                </c:pt>
                <c:pt idx="5">
                  <c:v>0.2222222222222221</c:v>
                </c:pt>
                <c:pt idx="6">
                  <c:v>0.36111111111111072</c:v>
                </c:pt>
                <c:pt idx="7">
                  <c:v>0.44722222222222219</c:v>
                </c:pt>
                <c:pt idx="8">
                  <c:v>0.57499999999999996</c:v>
                </c:pt>
                <c:pt idx="9">
                  <c:v>0.72499999999999964</c:v>
                </c:pt>
                <c:pt idx="10">
                  <c:v>0.76666666666666661</c:v>
                </c:pt>
                <c:pt idx="11">
                  <c:v>1.1333333333333326</c:v>
                </c:pt>
                <c:pt idx="12">
                  <c:v>1.5249999999999997</c:v>
                </c:pt>
                <c:pt idx="13">
                  <c:v>2.0055555555555555</c:v>
                </c:pt>
                <c:pt idx="14">
                  <c:v>2.2305555555555552</c:v>
                </c:pt>
                <c:pt idx="15">
                  <c:v>2.4861111111111112</c:v>
                </c:pt>
                <c:pt idx="16">
                  <c:v>2.7666666666666662</c:v>
                </c:pt>
                <c:pt idx="17">
                  <c:v>2.9249999999999998</c:v>
                </c:pt>
                <c:pt idx="18">
                  <c:v>3.0916666666666663</c:v>
                </c:pt>
                <c:pt idx="19">
                  <c:v>3.2305555555555552</c:v>
                </c:pt>
                <c:pt idx="20">
                  <c:v>3.4527777777777775</c:v>
                </c:pt>
                <c:pt idx="21">
                  <c:v>3.8138888888888882</c:v>
                </c:pt>
                <c:pt idx="22">
                  <c:v>4.0166666666666666</c:v>
                </c:pt>
                <c:pt idx="23">
                  <c:v>4.3083333333333318</c:v>
                </c:pt>
                <c:pt idx="24">
                  <c:v>4.5749999999999993</c:v>
                </c:pt>
                <c:pt idx="25">
                  <c:v>4.3555555555555552</c:v>
                </c:pt>
                <c:pt idx="26">
                  <c:v>4.1777777777777771</c:v>
                </c:pt>
                <c:pt idx="27">
                  <c:v>4.0138888888888884</c:v>
                </c:pt>
                <c:pt idx="28">
                  <c:v>3.9277777777777776</c:v>
                </c:pt>
                <c:pt idx="29">
                  <c:v>4.0499999999999989</c:v>
                </c:pt>
                <c:pt idx="30">
                  <c:v>4.1148148148148147</c:v>
                </c:pt>
                <c:pt idx="31">
                  <c:v>3.9185185185185181</c:v>
                </c:pt>
                <c:pt idx="32">
                  <c:v>3.7444444444444449</c:v>
                </c:pt>
                <c:pt idx="33">
                  <c:v>3.5055555555555551</c:v>
                </c:pt>
                <c:pt idx="34">
                  <c:v>3.6111111111111103</c:v>
                </c:pt>
                <c:pt idx="35">
                  <c:v>3.4333333333333331</c:v>
                </c:pt>
                <c:pt idx="36">
                  <c:v>3.1444444444444444</c:v>
                </c:pt>
                <c:pt idx="37">
                  <c:v>3.0166666666666662</c:v>
                </c:pt>
                <c:pt idx="38">
                  <c:v>2.7722222222222226</c:v>
                </c:pt>
                <c:pt idx="39">
                  <c:v>2.5833333333333326</c:v>
                </c:pt>
                <c:pt idx="40">
                  <c:v>2.4333333333333331</c:v>
                </c:pt>
                <c:pt idx="41">
                  <c:v>2.2222222222222223</c:v>
                </c:pt>
                <c:pt idx="42">
                  <c:v>2.0722222222222224</c:v>
                </c:pt>
                <c:pt idx="43">
                  <c:v>2.0222222222222221</c:v>
                </c:pt>
                <c:pt idx="44">
                  <c:v>2.066666666666666</c:v>
                </c:pt>
                <c:pt idx="45">
                  <c:v>2.0888888888888881</c:v>
                </c:pt>
                <c:pt idx="46">
                  <c:v>1.8111111111111104</c:v>
                </c:pt>
                <c:pt idx="47">
                  <c:v>1.6055555555555552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3D-CE4F-93FD-85FF13028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44960"/>
        <c:axId val="385846608"/>
      </c:scatterChart>
      <c:valAx>
        <c:axId val="38584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46608"/>
        <c:crosses val="autoZero"/>
        <c:crossBetween val="midCat"/>
      </c:valAx>
      <c:valAx>
        <c:axId val="38584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44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</a:t>
            </a:r>
            <a:r>
              <a:rPr lang="en-GB" baseline="0"/>
              <a:t> 5</a:t>
            </a:r>
          </a:p>
          <a:p>
            <a:pPr>
              <a:defRPr/>
            </a:pPr>
            <a:r>
              <a:rPr lang="en-GB" baseline="0"/>
              <a:t>(iteration 1 - 'Rate of glucose appearance')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View'!$BB$381</c:f>
              <c:strCache>
                <c:ptCount val="1"/>
                <c:pt idx="0">
                  <c:v>Sat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View'!$BB$382:$BB$430</c:f>
              <c:numCache>
                <c:formatCode>General</c:formatCode>
                <c:ptCount val="49"/>
                <c:pt idx="11">
                  <c:v>0</c:v>
                </c:pt>
                <c:pt idx="12">
                  <c:v>0</c:v>
                </c:pt>
                <c:pt idx="13">
                  <c:v>9.9999999999999645E-2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</c:v>
                </c:pt>
                <c:pt idx="17">
                  <c:v>0.59999999999999964</c:v>
                </c:pt>
                <c:pt idx="18">
                  <c:v>0.69999999999999929</c:v>
                </c:pt>
                <c:pt idx="19">
                  <c:v>0.80000000000000071</c:v>
                </c:pt>
                <c:pt idx="20">
                  <c:v>0.90000000000000036</c:v>
                </c:pt>
                <c:pt idx="21">
                  <c:v>1</c:v>
                </c:pt>
                <c:pt idx="22">
                  <c:v>1.0999999999999996</c:v>
                </c:pt>
                <c:pt idx="23">
                  <c:v>1.1999999999999993</c:v>
                </c:pt>
                <c:pt idx="24">
                  <c:v>1.3000000000000007</c:v>
                </c:pt>
                <c:pt idx="25">
                  <c:v>1.3000000000000007</c:v>
                </c:pt>
                <c:pt idx="26">
                  <c:v>1.3000000000000007</c:v>
                </c:pt>
                <c:pt idx="27">
                  <c:v>1.3000000000000007</c:v>
                </c:pt>
                <c:pt idx="28">
                  <c:v>1.3000000000000007</c:v>
                </c:pt>
                <c:pt idx="29">
                  <c:v>1.4000000000000004</c:v>
                </c:pt>
                <c:pt idx="30">
                  <c:v>1.3000000000000007</c:v>
                </c:pt>
                <c:pt idx="31">
                  <c:v>1.0999999999999996</c:v>
                </c:pt>
                <c:pt idx="32">
                  <c:v>1</c:v>
                </c:pt>
                <c:pt idx="33">
                  <c:v>0.90000000000000036</c:v>
                </c:pt>
                <c:pt idx="34">
                  <c:v>1.0999999999999996</c:v>
                </c:pt>
                <c:pt idx="35">
                  <c:v>1.0999999999999996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0-F64C-ADC7-99E8C1F8581B}"/>
            </c:ext>
          </c:extLst>
        </c:ser>
        <c:ser>
          <c:idx val="1"/>
          <c:order val="1"/>
          <c:tx>
            <c:strRef>
              <c:f>'Breakfast View'!$BC$381</c:f>
              <c:strCache>
                <c:ptCount val="1"/>
                <c:pt idx="0">
                  <c:v>Sun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View'!$BC$382:$BC$430</c:f>
              <c:numCache>
                <c:formatCode>General</c:formatCode>
                <c:ptCount val="49"/>
                <c:pt idx="21">
                  <c:v>0</c:v>
                </c:pt>
                <c:pt idx="22">
                  <c:v>9.9999999999999645E-2</c:v>
                </c:pt>
                <c:pt idx="23">
                  <c:v>0.5</c:v>
                </c:pt>
                <c:pt idx="24">
                  <c:v>0.59999999999999964</c:v>
                </c:pt>
                <c:pt idx="25">
                  <c:v>0.5</c:v>
                </c:pt>
                <c:pt idx="26">
                  <c:v>0.39999999999999947</c:v>
                </c:pt>
                <c:pt idx="27">
                  <c:v>0.29999999999999982</c:v>
                </c:pt>
                <c:pt idx="28">
                  <c:v>9.9999999999999645E-2</c:v>
                </c:pt>
                <c:pt idx="29">
                  <c:v>-0.20000000000000018</c:v>
                </c:pt>
                <c:pt idx="30">
                  <c:v>-0.29999999999999982</c:v>
                </c:pt>
                <c:pt idx="31">
                  <c:v>-0.40000000000000036</c:v>
                </c:pt>
                <c:pt idx="32">
                  <c:v>-0.5</c:v>
                </c:pt>
                <c:pt idx="33">
                  <c:v>-0.60000000000000053</c:v>
                </c:pt>
                <c:pt idx="34">
                  <c:v>-0.79999999999999982</c:v>
                </c:pt>
                <c:pt idx="35">
                  <c:v>-0.60000000000000053</c:v>
                </c:pt>
                <c:pt idx="36">
                  <c:v>-0.29999999999999982</c:v>
                </c:pt>
                <c:pt idx="37">
                  <c:v>0</c:v>
                </c:pt>
                <c:pt idx="38">
                  <c:v>0</c:v>
                </c:pt>
                <c:pt idx="39">
                  <c:v>-0.10000000000000053</c:v>
                </c:pt>
                <c:pt idx="40">
                  <c:v>-0.29999999999999982</c:v>
                </c:pt>
                <c:pt idx="41">
                  <c:v>-0.40000000000000036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0-F64C-ADC7-99E8C1F8581B}"/>
            </c:ext>
          </c:extLst>
        </c:ser>
        <c:ser>
          <c:idx val="2"/>
          <c:order val="2"/>
          <c:tx>
            <c:strRef>
              <c:f>'Breakfast View'!$BD$381</c:f>
              <c:strCache>
                <c:ptCount val="1"/>
                <c:pt idx="0">
                  <c:v>Sat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View'!$BD$382:$BD$430</c:f>
              <c:numCache>
                <c:formatCode>General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0.5</c:v>
                </c:pt>
                <c:pt idx="5">
                  <c:v>0.69999999999999929</c:v>
                </c:pt>
                <c:pt idx="6">
                  <c:v>0.69999999999999929</c:v>
                </c:pt>
                <c:pt idx="7">
                  <c:v>0.59999999999999964</c:v>
                </c:pt>
                <c:pt idx="8">
                  <c:v>0.69999999999999929</c:v>
                </c:pt>
                <c:pt idx="9">
                  <c:v>1.2999999999999998</c:v>
                </c:pt>
                <c:pt idx="10">
                  <c:v>1.5</c:v>
                </c:pt>
                <c:pt idx="11">
                  <c:v>1.7999999999999998</c:v>
                </c:pt>
                <c:pt idx="12">
                  <c:v>1.8999999999999995</c:v>
                </c:pt>
                <c:pt idx="13">
                  <c:v>1.7999999999999998</c:v>
                </c:pt>
                <c:pt idx="14">
                  <c:v>1.8999999999999995</c:v>
                </c:pt>
                <c:pt idx="15">
                  <c:v>2.0999999999999996</c:v>
                </c:pt>
                <c:pt idx="16">
                  <c:v>2.2999999999999998</c:v>
                </c:pt>
                <c:pt idx="17">
                  <c:v>2.3999999999999995</c:v>
                </c:pt>
                <c:pt idx="18">
                  <c:v>2.5</c:v>
                </c:pt>
                <c:pt idx="19">
                  <c:v>2.5999999999999996</c:v>
                </c:pt>
                <c:pt idx="20">
                  <c:v>2.8</c:v>
                </c:pt>
                <c:pt idx="21">
                  <c:v>3</c:v>
                </c:pt>
                <c:pt idx="22">
                  <c:v>3.0999999999999996</c:v>
                </c:pt>
                <c:pt idx="23">
                  <c:v>3.1999999999999993</c:v>
                </c:pt>
                <c:pt idx="24">
                  <c:v>3.2999999999999989</c:v>
                </c:pt>
                <c:pt idx="25">
                  <c:v>3.0999999999999996</c:v>
                </c:pt>
                <c:pt idx="26">
                  <c:v>3</c:v>
                </c:pt>
                <c:pt idx="27">
                  <c:v>3</c:v>
                </c:pt>
                <c:pt idx="28">
                  <c:v>2.8999999999999995</c:v>
                </c:pt>
                <c:pt idx="29">
                  <c:v>2.8999999999999995</c:v>
                </c:pt>
                <c:pt idx="30">
                  <c:v>2</c:v>
                </c:pt>
                <c:pt idx="31">
                  <c:v>2</c:v>
                </c:pt>
                <c:pt idx="32">
                  <c:v>2.3999999999999995</c:v>
                </c:pt>
                <c:pt idx="33">
                  <c:v>2.5999999999999996</c:v>
                </c:pt>
                <c:pt idx="34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10-F64C-ADC7-99E8C1F8581B}"/>
            </c:ext>
          </c:extLst>
        </c:ser>
        <c:ser>
          <c:idx val="3"/>
          <c:order val="3"/>
          <c:tx>
            <c:strRef>
              <c:f>'Breakfast View'!$BG$381</c:f>
              <c:strCache>
                <c:ptCount val="1"/>
                <c:pt idx="0">
                  <c:v>Thurs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View'!$BG$382:$BG$430</c:f>
              <c:numCache>
                <c:formatCode>General</c:formatCode>
                <c:ptCount val="49"/>
                <c:pt idx="0">
                  <c:v>0.70000000000000018</c:v>
                </c:pt>
                <c:pt idx="1">
                  <c:v>1.0999999999999996</c:v>
                </c:pt>
                <c:pt idx="2">
                  <c:v>1.2000000000000002</c:v>
                </c:pt>
                <c:pt idx="3">
                  <c:v>0.20000000000000018</c:v>
                </c:pt>
                <c:pt idx="4">
                  <c:v>-0.29999999999999982</c:v>
                </c:pt>
                <c:pt idx="5">
                  <c:v>-0.20000000000000018</c:v>
                </c:pt>
                <c:pt idx="6">
                  <c:v>-0.29999999999999982</c:v>
                </c:pt>
                <c:pt idx="7">
                  <c:v>0</c:v>
                </c:pt>
                <c:pt idx="8">
                  <c:v>0.5</c:v>
                </c:pt>
                <c:pt idx="9">
                  <c:v>0.79999999999999982</c:v>
                </c:pt>
                <c:pt idx="10">
                  <c:v>0.79999999999999982</c:v>
                </c:pt>
                <c:pt idx="11">
                  <c:v>0.70000000000000018</c:v>
                </c:pt>
                <c:pt idx="12">
                  <c:v>0.89999999999999947</c:v>
                </c:pt>
                <c:pt idx="13">
                  <c:v>1.2000000000000002</c:v>
                </c:pt>
                <c:pt idx="14">
                  <c:v>1.5</c:v>
                </c:pt>
                <c:pt idx="15">
                  <c:v>1.5</c:v>
                </c:pt>
                <c:pt idx="16">
                  <c:v>1.5999999999999996</c:v>
                </c:pt>
                <c:pt idx="17">
                  <c:v>1.7000000000000002</c:v>
                </c:pt>
                <c:pt idx="18">
                  <c:v>1.5999999999999996</c:v>
                </c:pt>
                <c:pt idx="19">
                  <c:v>1.7999999999999998</c:v>
                </c:pt>
                <c:pt idx="20">
                  <c:v>1.5999999999999996</c:v>
                </c:pt>
                <c:pt idx="21">
                  <c:v>1.0999999999999996</c:v>
                </c:pt>
                <c:pt idx="22">
                  <c:v>1.5</c:v>
                </c:pt>
                <c:pt idx="23">
                  <c:v>2.1000000000000005</c:v>
                </c:pt>
                <c:pt idx="24">
                  <c:v>2.4999999999999991</c:v>
                </c:pt>
                <c:pt idx="25">
                  <c:v>2.3999999999999995</c:v>
                </c:pt>
                <c:pt idx="26">
                  <c:v>2.4999999999999991</c:v>
                </c:pt>
                <c:pt idx="27">
                  <c:v>2.4999999999999991</c:v>
                </c:pt>
                <c:pt idx="28">
                  <c:v>2.1000000000000005</c:v>
                </c:pt>
                <c:pt idx="29">
                  <c:v>1.8999999999999995</c:v>
                </c:pt>
                <c:pt idx="30">
                  <c:v>1.7999999999999998</c:v>
                </c:pt>
                <c:pt idx="31">
                  <c:v>1.5</c:v>
                </c:pt>
                <c:pt idx="32">
                  <c:v>1.7000000000000002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10-F64C-ADC7-99E8C1F8581B}"/>
            </c:ext>
          </c:extLst>
        </c:ser>
        <c:ser>
          <c:idx val="4"/>
          <c:order val="4"/>
          <c:tx>
            <c:strRef>
              <c:f>'Breakfast View'!$BE$381</c:f>
              <c:strCache>
                <c:ptCount val="1"/>
                <c:pt idx="0">
                  <c:v>Friday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View'!$BE$382:$BE$430</c:f>
              <c:numCache>
                <c:formatCode>General</c:formatCode>
                <c:ptCount val="49"/>
                <c:pt idx="7" formatCode="0.0">
                  <c:v>0</c:v>
                </c:pt>
                <c:pt idx="8" formatCode="0.0">
                  <c:v>0.22222222222222321</c:v>
                </c:pt>
                <c:pt idx="9" formatCode="0.0">
                  <c:v>-1.6666666666666661</c:v>
                </c:pt>
                <c:pt idx="10" formatCode="0.0">
                  <c:v>-1.6666666666666661</c:v>
                </c:pt>
                <c:pt idx="11" formatCode="0.0">
                  <c:v>-1.3888888888888893</c:v>
                </c:pt>
                <c:pt idx="12" formatCode="0.0">
                  <c:v>-1.1111111111111107</c:v>
                </c:pt>
                <c:pt idx="13" formatCode="0.0">
                  <c:v>-0.77777777777777679</c:v>
                </c:pt>
                <c:pt idx="14" formatCode="0.0">
                  <c:v>-0.44444444444444464</c:v>
                </c:pt>
                <c:pt idx="15" formatCode="0.0">
                  <c:v>-0.33333333333333393</c:v>
                </c:pt>
                <c:pt idx="16" formatCode="0.0">
                  <c:v>-0.16666666666666607</c:v>
                </c:pt>
                <c:pt idx="17" formatCode="0.0">
                  <c:v>0.27777777777777857</c:v>
                </c:pt>
                <c:pt idx="18" formatCode="0.0">
                  <c:v>0.61111111111111072</c:v>
                </c:pt>
                <c:pt idx="19" formatCode="0.0">
                  <c:v>0.83333333333333393</c:v>
                </c:pt>
                <c:pt idx="20" formatCode="0.0">
                  <c:v>0.88888888888888928</c:v>
                </c:pt>
                <c:pt idx="21" formatCode="0.0">
                  <c:v>0.94444444444444464</c:v>
                </c:pt>
                <c:pt idx="22" formatCode="0.0">
                  <c:v>1.3333333333333339</c:v>
                </c:pt>
                <c:pt idx="23" formatCode="0.0">
                  <c:v>1.3888888888888893</c:v>
                </c:pt>
                <c:pt idx="24" formatCode="0.0">
                  <c:v>1.5555555555555554</c:v>
                </c:pt>
                <c:pt idx="25" formatCode="0.0">
                  <c:v>1.2222222222222232</c:v>
                </c:pt>
                <c:pt idx="26" formatCode="0.0">
                  <c:v>0.94444444444444464</c:v>
                </c:pt>
                <c:pt idx="27" formatCode="0.0">
                  <c:v>1.0555555555555554</c:v>
                </c:pt>
                <c:pt idx="28" formatCode="0.0">
                  <c:v>0.94444444444444464</c:v>
                </c:pt>
                <c:pt idx="29" formatCode="0.0">
                  <c:v>0.77777777777777857</c:v>
                </c:pt>
                <c:pt idx="30" formatCode="0.0">
                  <c:v>0.72222222222222321</c:v>
                </c:pt>
                <c:pt idx="31" formatCode="0.0">
                  <c:v>0.33333333333333393</c:v>
                </c:pt>
                <c:pt idx="32" formatCode="0.0">
                  <c:v>-0.11111111111111072</c:v>
                </c:pt>
                <c:pt idx="33" formatCode="0.0">
                  <c:v>-0.22222222222222143</c:v>
                </c:pt>
                <c:pt idx="34" formatCode="0.0">
                  <c:v>-0.33333333333333393</c:v>
                </c:pt>
                <c:pt idx="35" formatCode="0.0">
                  <c:v>-0.44444444444444464</c:v>
                </c:pt>
                <c:pt idx="36" formatCode="0.0">
                  <c:v>-0.61111111111111072</c:v>
                </c:pt>
                <c:pt idx="37" formatCode="0.0">
                  <c:v>-0.66666666666666607</c:v>
                </c:pt>
                <c:pt idx="38" formatCode="0.0">
                  <c:v>-0.66666666666666607</c:v>
                </c:pt>
                <c:pt idx="39" formatCode="0.0">
                  <c:v>-0.66666666666666607</c:v>
                </c:pt>
                <c:pt idx="40" formatCode="0.0">
                  <c:v>-0.66666666666666607</c:v>
                </c:pt>
                <c:pt idx="41" formatCode="0.0">
                  <c:v>-0.66666666666666607</c:v>
                </c:pt>
                <c:pt idx="42" formatCode="0.0">
                  <c:v>-0.33333333333333393</c:v>
                </c:pt>
                <c:pt idx="43" formatCode="0.0">
                  <c:v>-0.38888888888888928</c:v>
                </c:pt>
                <c:pt idx="44" formatCode="0.0">
                  <c:v>-0.38888888888888928</c:v>
                </c:pt>
                <c:pt idx="45" formatCode="0.0">
                  <c:v>-0.55555555555555536</c:v>
                </c:pt>
                <c:pt idx="46" formatCode="0.0">
                  <c:v>-0.61111111111111072</c:v>
                </c:pt>
                <c:pt idx="47" formatCode="0.0">
                  <c:v>-0.61111111111111072</c:v>
                </c:pt>
                <c:pt idx="48" formatCode="0.0">
                  <c:v>-0.77777777777777679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10-F64C-ADC7-99E8C1F8581B}"/>
            </c:ext>
          </c:extLst>
        </c:ser>
        <c:ser>
          <c:idx val="5"/>
          <c:order val="5"/>
          <c:tx>
            <c:strRef>
              <c:f>'Breakfast View'!$BH$381</c:f>
              <c:strCache>
                <c:ptCount val="1"/>
                <c:pt idx="0">
                  <c:v>Saturday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View'!$BH$382:$BH$430</c:f>
              <c:numCache>
                <c:formatCode>General</c:formatCode>
                <c:ptCount val="49"/>
                <c:pt idx="10" formatCode="0.0">
                  <c:v>0</c:v>
                </c:pt>
                <c:pt idx="11" formatCode="0.0">
                  <c:v>-0.16666666666666696</c:v>
                </c:pt>
                <c:pt idx="12" formatCode="0.0">
                  <c:v>-0.44444444444444464</c:v>
                </c:pt>
                <c:pt idx="13" formatCode="0.0">
                  <c:v>-0.38888888888888928</c:v>
                </c:pt>
                <c:pt idx="14" formatCode="0.0">
                  <c:v>-0.22222222222222232</c:v>
                </c:pt>
                <c:pt idx="15" formatCode="0.0">
                  <c:v>-5.5555555555555358E-2</c:v>
                </c:pt>
                <c:pt idx="16" formatCode="0.0">
                  <c:v>-0.33333333333333304</c:v>
                </c:pt>
                <c:pt idx="17" formatCode="0.0">
                  <c:v>-0.83333333333333304</c:v>
                </c:pt>
                <c:pt idx="18" formatCode="0.0">
                  <c:v>-1.2222222222222223</c:v>
                </c:pt>
                <c:pt idx="19" formatCode="0.0">
                  <c:v>-1.4444444444444446</c:v>
                </c:pt>
                <c:pt idx="20" formatCode="0.0">
                  <c:v>-1.166666666666667</c:v>
                </c:pt>
                <c:pt idx="21" formatCode="0.0">
                  <c:v>-0.38888888888888928</c:v>
                </c:pt>
                <c:pt idx="22" formatCode="0.0">
                  <c:v>5.5555555555555358E-2</c:v>
                </c:pt>
                <c:pt idx="23" formatCode="0.0">
                  <c:v>0.33333333333333304</c:v>
                </c:pt>
                <c:pt idx="24" formatCode="0.0">
                  <c:v>0.38888888888888928</c:v>
                </c:pt>
                <c:pt idx="25" formatCode="0.0">
                  <c:v>0.33333333333333304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10-F64C-ADC7-99E8C1F8581B}"/>
            </c:ext>
          </c:extLst>
        </c:ser>
        <c:ser>
          <c:idx val="6"/>
          <c:order val="6"/>
          <c:tx>
            <c:strRef>
              <c:f>'Breakfast View'!$BF$381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View'!$BF$382:$BF$430</c:f>
              <c:numCache>
                <c:formatCode>0.00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0.5</c:v>
                </c:pt>
                <c:pt idx="5">
                  <c:v>0.69999999999999929</c:v>
                </c:pt>
                <c:pt idx="6">
                  <c:v>0.69999999999999929</c:v>
                </c:pt>
                <c:pt idx="7">
                  <c:v>0.29999999999999982</c:v>
                </c:pt>
                <c:pt idx="8">
                  <c:v>0.46111111111111125</c:v>
                </c:pt>
                <c:pt idx="9">
                  <c:v>-0.18333333333333313</c:v>
                </c:pt>
                <c:pt idx="10">
                  <c:v>-8.3333333333333037E-2</c:v>
                </c:pt>
                <c:pt idx="11">
                  <c:v>0.13703703703703685</c:v>
                </c:pt>
                <c:pt idx="12">
                  <c:v>0.2629629629629629</c:v>
                </c:pt>
                <c:pt idx="13">
                  <c:v>0.37407407407407423</c:v>
                </c:pt>
                <c:pt idx="14">
                  <c:v>0.55185185185185137</c:v>
                </c:pt>
                <c:pt idx="15">
                  <c:v>0.72222222222222199</c:v>
                </c:pt>
                <c:pt idx="16">
                  <c:v>0.87777777777777788</c:v>
                </c:pt>
                <c:pt idx="17">
                  <c:v>1.0925925925925926</c:v>
                </c:pt>
                <c:pt idx="18">
                  <c:v>1.2703703703703699</c:v>
                </c:pt>
                <c:pt idx="19">
                  <c:v>1.4111111111111114</c:v>
                </c:pt>
                <c:pt idx="20">
                  <c:v>1.5296296296296299</c:v>
                </c:pt>
                <c:pt idx="21">
                  <c:v>1.2361111111111112</c:v>
                </c:pt>
                <c:pt idx="22">
                  <c:v>1.4083333333333332</c:v>
                </c:pt>
                <c:pt idx="23">
                  <c:v>1.572222222222222</c:v>
                </c:pt>
                <c:pt idx="24">
                  <c:v>1.6888888888888887</c:v>
                </c:pt>
                <c:pt idx="25">
                  <c:v>1.5305555555555559</c:v>
                </c:pt>
                <c:pt idx="26">
                  <c:v>1.4111111111111112</c:v>
                </c:pt>
                <c:pt idx="27">
                  <c:v>1.413888888888889</c:v>
                </c:pt>
                <c:pt idx="28">
                  <c:v>1.3111111111111111</c:v>
                </c:pt>
                <c:pt idx="29">
                  <c:v>1.2194444444444446</c:v>
                </c:pt>
                <c:pt idx="30">
                  <c:v>0.93055555555555602</c:v>
                </c:pt>
                <c:pt idx="31">
                  <c:v>0.7583333333333333</c:v>
                </c:pt>
                <c:pt idx="32">
                  <c:v>0.69722222222222219</c:v>
                </c:pt>
                <c:pt idx="33">
                  <c:v>0.66944444444444451</c:v>
                </c:pt>
                <c:pt idx="34">
                  <c:v>0.69166666666666643</c:v>
                </c:pt>
                <c:pt idx="35">
                  <c:v>1.8518518518518157E-2</c:v>
                </c:pt>
                <c:pt idx="36">
                  <c:v>-0.45555555555555527</c:v>
                </c:pt>
                <c:pt idx="37">
                  <c:v>-0.33333333333333304</c:v>
                </c:pt>
                <c:pt idx="38">
                  <c:v>-0.33333333333333304</c:v>
                </c:pt>
                <c:pt idx="39">
                  <c:v>-0.3833333333333333</c:v>
                </c:pt>
                <c:pt idx="40">
                  <c:v>-0.48333333333333295</c:v>
                </c:pt>
                <c:pt idx="41">
                  <c:v>-0.53333333333333321</c:v>
                </c:pt>
                <c:pt idx="42">
                  <c:v>-0.33333333333333393</c:v>
                </c:pt>
                <c:pt idx="43">
                  <c:v>-0.38888888888888928</c:v>
                </c:pt>
                <c:pt idx="44">
                  <c:v>-0.38888888888888928</c:v>
                </c:pt>
                <c:pt idx="45">
                  <c:v>-0.55555555555555536</c:v>
                </c:pt>
                <c:pt idx="46">
                  <c:v>-0.61111111111111072</c:v>
                </c:pt>
                <c:pt idx="47">
                  <c:v>-0.61111111111111072</c:v>
                </c:pt>
                <c:pt idx="48">
                  <c:v>-0.77777777777777679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10-F64C-ADC7-99E8C1F85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918944"/>
        <c:axId val="602920592"/>
      </c:scatterChart>
      <c:valAx>
        <c:axId val="60291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920592"/>
        <c:crosses val="autoZero"/>
        <c:crossBetween val="midCat"/>
      </c:valAx>
      <c:valAx>
        <c:axId val="6029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91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2</a:t>
            </a:r>
          </a:p>
          <a:p>
            <a:pPr>
              <a:defRPr/>
            </a:pPr>
            <a:r>
              <a:rPr lang="en-GB"/>
              <a:t>(iteration 1 - 'Rate of glucose</a:t>
            </a:r>
            <a:r>
              <a:rPr lang="en-GB" baseline="0"/>
              <a:t> appearance')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View'!$O$381</c:f>
              <c:strCache>
                <c:ptCount val="1"/>
                <c:pt idx="0">
                  <c:v>Wed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View'!$O$382:$O$430</c:f>
              <c:numCache>
                <c:formatCode>General</c:formatCode>
                <c:ptCount val="49"/>
                <c:pt idx="9">
                  <c:v>0</c:v>
                </c:pt>
                <c:pt idx="10">
                  <c:v>0.20000000000000107</c:v>
                </c:pt>
                <c:pt idx="11">
                  <c:v>0.70000000000000107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0.70000000000000107</c:v>
                </c:pt>
                <c:pt idx="16">
                  <c:v>0.5</c:v>
                </c:pt>
                <c:pt idx="17">
                  <c:v>0.80000000000000071</c:v>
                </c:pt>
                <c:pt idx="18">
                  <c:v>1.4000000000000004</c:v>
                </c:pt>
                <c:pt idx="19">
                  <c:v>2</c:v>
                </c:pt>
                <c:pt idx="20">
                  <c:v>2.7000000000000011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4.8000000000000007</c:v>
                </c:pt>
                <c:pt idx="25">
                  <c:v>4.8000000000000007</c:v>
                </c:pt>
                <c:pt idx="26">
                  <c:v>4.8000000000000007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3.8000000000000007</c:v>
                </c:pt>
                <c:pt idx="30">
                  <c:v>3.5</c:v>
                </c:pt>
                <c:pt idx="31">
                  <c:v>3.3000000000000007</c:v>
                </c:pt>
                <c:pt idx="32">
                  <c:v>3</c:v>
                </c:pt>
                <c:pt idx="33">
                  <c:v>2.5999999999999996</c:v>
                </c:pt>
                <c:pt idx="34">
                  <c:v>2.5</c:v>
                </c:pt>
                <c:pt idx="35">
                  <c:v>2</c:v>
                </c:pt>
                <c:pt idx="36">
                  <c:v>1.7000000000000011</c:v>
                </c:pt>
                <c:pt idx="37">
                  <c:v>1.7000000000000011</c:v>
                </c:pt>
                <c:pt idx="38">
                  <c:v>1.8000000000000007</c:v>
                </c:pt>
                <c:pt idx="39">
                  <c:v>1.5999999999999996</c:v>
                </c:pt>
                <c:pt idx="40">
                  <c:v>1.3000000000000007</c:v>
                </c:pt>
                <c:pt idx="41">
                  <c:v>1.2000000000000011</c:v>
                </c:pt>
                <c:pt idx="42">
                  <c:v>1.0999999999999996</c:v>
                </c:pt>
                <c:pt idx="43">
                  <c:v>1.0999999999999996</c:v>
                </c:pt>
                <c:pt idx="44">
                  <c:v>1.0999999999999996</c:v>
                </c:pt>
                <c:pt idx="45">
                  <c:v>0.70000000000000107</c:v>
                </c:pt>
                <c:pt idx="46">
                  <c:v>0.30000000000000071</c:v>
                </c:pt>
                <c:pt idx="47">
                  <c:v>0.20000000000000107</c:v>
                </c:pt>
                <c:pt idx="48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0B-1340-A620-DCC3B1E50C9F}"/>
            </c:ext>
          </c:extLst>
        </c:ser>
        <c:ser>
          <c:idx val="1"/>
          <c:order val="1"/>
          <c:tx>
            <c:strRef>
              <c:f>'Breakfast View'!$W$381</c:f>
              <c:strCache>
                <c:ptCount val="1"/>
                <c:pt idx="0">
                  <c:v>Sun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View'!$W$382:$W$430</c:f>
              <c:numCache>
                <c:formatCode>General</c:formatCode>
                <c:ptCount val="49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0.10000000000000053</c:v>
                </c:pt>
                <c:pt idx="8">
                  <c:v>0.5</c:v>
                </c:pt>
                <c:pt idx="9">
                  <c:v>0.60000000000000053</c:v>
                </c:pt>
                <c:pt idx="10">
                  <c:v>0.60000000000000053</c:v>
                </c:pt>
                <c:pt idx="11">
                  <c:v>1</c:v>
                </c:pt>
                <c:pt idx="12">
                  <c:v>1.4000000000000004</c:v>
                </c:pt>
                <c:pt idx="13">
                  <c:v>2</c:v>
                </c:pt>
                <c:pt idx="14">
                  <c:v>2.5999999999999996</c:v>
                </c:pt>
                <c:pt idx="15">
                  <c:v>3.2000000000000011</c:v>
                </c:pt>
                <c:pt idx="16">
                  <c:v>3.5999999999999996</c:v>
                </c:pt>
                <c:pt idx="17">
                  <c:v>4.2000000000000011</c:v>
                </c:pt>
                <c:pt idx="18">
                  <c:v>4.8000000000000007</c:v>
                </c:pt>
                <c:pt idx="19">
                  <c:v>5.7000000000000011</c:v>
                </c:pt>
                <c:pt idx="20">
                  <c:v>6</c:v>
                </c:pt>
                <c:pt idx="21">
                  <c:v>6.2000000000000011</c:v>
                </c:pt>
                <c:pt idx="22">
                  <c:v>6.1</c:v>
                </c:pt>
                <c:pt idx="23">
                  <c:v>6.3000000000000007</c:v>
                </c:pt>
                <c:pt idx="24">
                  <c:v>6.4</c:v>
                </c:pt>
                <c:pt idx="25">
                  <c:v>6.3000000000000007</c:v>
                </c:pt>
                <c:pt idx="26">
                  <c:v>6.2000000000000011</c:v>
                </c:pt>
                <c:pt idx="27">
                  <c:v>6</c:v>
                </c:pt>
                <c:pt idx="28">
                  <c:v>5.5</c:v>
                </c:pt>
                <c:pt idx="29">
                  <c:v>4.7000000000000011</c:v>
                </c:pt>
                <c:pt idx="30">
                  <c:v>5</c:v>
                </c:pt>
                <c:pt idx="31">
                  <c:v>4.8000000000000007</c:v>
                </c:pt>
                <c:pt idx="32">
                  <c:v>4.5</c:v>
                </c:pt>
                <c:pt idx="33">
                  <c:v>4.5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4.5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4.2000000000000011</c:v>
                </c:pt>
                <c:pt idx="40">
                  <c:v>4</c:v>
                </c:pt>
                <c:pt idx="41">
                  <c:v>3.3000000000000007</c:v>
                </c:pt>
                <c:pt idx="42">
                  <c:v>3</c:v>
                </c:pt>
                <c:pt idx="43">
                  <c:v>2.7000000000000011</c:v>
                </c:pt>
                <c:pt idx="44">
                  <c:v>1.5999999999999996</c:v>
                </c:pt>
                <c:pt idx="45">
                  <c:v>1.3000000000000007</c:v>
                </c:pt>
                <c:pt idx="46">
                  <c:v>2.3000000000000007</c:v>
                </c:pt>
                <c:pt idx="47">
                  <c:v>3.5999999999999996</c:v>
                </c:pt>
                <c:pt idx="48">
                  <c:v>5.2000000000000011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0B-1340-A620-DCC3B1E50C9F}"/>
            </c:ext>
          </c:extLst>
        </c:ser>
        <c:ser>
          <c:idx val="2"/>
          <c:order val="2"/>
          <c:tx>
            <c:strRef>
              <c:f>'Breakfast View'!$P$381</c:f>
              <c:strCache>
                <c:ptCount val="1"/>
                <c:pt idx="0">
                  <c:v>Mon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View'!$P$382:$P$430</c:f>
              <c:numCache>
                <c:formatCode>General</c:formatCode>
                <c:ptCount val="49"/>
                <c:pt idx="7">
                  <c:v>0</c:v>
                </c:pt>
                <c:pt idx="8">
                  <c:v>-0.20000000000000107</c:v>
                </c:pt>
                <c:pt idx="9">
                  <c:v>-0.5</c:v>
                </c:pt>
                <c:pt idx="10">
                  <c:v>-0.30000000000000071</c:v>
                </c:pt>
                <c:pt idx="11">
                  <c:v>0.29999999999999893</c:v>
                </c:pt>
                <c:pt idx="12">
                  <c:v>0.90000000000000036</c:v>
                </c:pt>
                <c:pt idx="13">
                  <c:v>1.4000000000000004</c:v>
                </c:pt>
                <c:pt idx="14">
                  <c:v>2</c:v>
                </c:pt>
                <c:pt idx="15">
                  <c:v>2.6999999999999993</c:v>
                </c:pt>
                <c:pt idx="16">
                  <c:v>3</c:v>
                </c:pt>
                <c:pt idx="17">
                  <c:v>3.4000000000000004</c:v>
                </c:pt>
                <c:pt idx="18">
                  <c:v>3.9000000000000004</c:v>
                </c:pt>
                <c:pt idx="19">
                  <c:v>4.0999999999999996</c:v>
                </c:pt>
                <c:pt idx="20">
                  <c:v>4</c:v>
                </c:pt>
                <c:pt idx="21">
                  <c:v>4</c:v>
                </c:pt>
                <c:pt idx="22">
                  <c:v>3.9000000000000004</c:v>
                </c:pt>
                <c:pt idx="23">
                  <c:v>4</c:v>
                </c:pt>
                <c:pt idx="24">
                  <c:v>4.1999999999999993</c:v>
                </c:pt>
                <c:pt idx="25">
                  <c:v>4</c:v>
                </c:pt>
                <c:pt idx="26">
                  <c:v>3.6999999999999993</c:v>
                </c:pt>
                <c:pt idx="27">
                  <c:v>3.7999999999999989</c:v>
                </c:pt>
                <c:pt idx="28">
                  <c:v>3.6999999999999993</c:v>
                </c:pt>
                <c:pt idx="29">
                  <c:v>3.5999999999999996</c:v>
                </c:pt>
                <c:pt idx="30">
                  <c:v>3.5</c:v>
                </c:pt>
                <c:pt idx="31">
                  <c:v>3.4000000000000004</c:v>
                </c:pt>
                <c:pt idx="32">
                  <c:v>3.5</c:v>
                </c:pt>
                <c:pt idx="33">
                  <c:v>3.1999999999999993</c:v>
                </c:pt>
                <c:pt idx="34">
                  <c:v>2.7999999999999989</c:v>
                </c:pt>
                <c:pt idx="35">
                  <c:v>2.7999999999999989</c:v>
                </c:pt>
                <c:pt idx="36">
                  <c:v>2.6999999999999993</c:v>
                </c:pt>
                <c:pt idx="37">
                  <c:v>2.5</c:v>
                </c:pt>
                <c:pt idx="38">
                  <c:v>2.5</c:v>
                </c:pt>
                <c:pt idx="39">
                  <c:v>2.1999999999999993</c:v>
                </c:pt>
                <c:pt idx="40">
                  <c:v>2</c:v>
                </c:pt>
                <c:pt idx="41">
                  <c:v>1.9000000000000004</c:v>
                </c:pt>
                <c:pt idx="42">
                  <c:v>1.5</c:v>
                </c:pt>
                <c:pt idx="43">
                  <c:v>1.2999999999999989</c:v>
                </c:pt>
                <c:pt idx="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0B-1340-A620-DCC3B1E50C9F}"/>
            </c:ext>
          </c:extLst>
        </c:ser>
        <c:ser>
          <c:idx val="3"/>
          <c:order val="3"/>
          <c:tx>
            <c:strRef>
              <c:f>'Breakfast View'!$Y$381</c:f>
              <c:strCache>
                <c:ptCount val="1"/>
                <c:pt idx="0">
                  <c:v>Thurs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View'!$Y$382:$Y$430</c:f>
              <c:numCache>
                <c:formatCode>General</c:formatCode>
                <c:ptCount val="49"/>
                <c:pt idx="7">
                  <c:v>0</c:v>
                </c:pt>
                <c:pt idx="8">
                  <c:v>0.20000000000000018</c:v>
                </c:pt>
                <c:pt idx="9">
                  <c:v>0.5</c:v>
                </c:pt>
                <c:pt idx="10">
                  <c:v>1.0999999999999996</c:v>
                </c:pt>
                <c:pt idx="11">
                  <c:v>1.2000000000000002</c:v>
                </c:pt>
                <c:pt idx="12">
                  <c:v>1.2999999999999998</c:v>
                </c:pt>
                <c:pt idx="13">
                  <c:v>2.0999999999999996</c:v>
                </c:pt>
                <c:pt idx="14">
                  <c:v>2.0999999999999996</c:v>
                </c:pt>
                <c:pt idx="15">
                  <c:v>2.2999999999999998</c:v>
                </c:pt>
                <c:pt idx="16">
                  <c:v>2.5999999999999996</c:v>
                </c:pt>
                <c:pt idx="17">
                  <c:v>2.2999999999999998</c:v>
                </c:pt>
                <c:pt idx="18">
                  <c:v>2.5999999999999996</c:v>
                </c:pt>
                <c:pt idx="19">
                  <c:v>2.8999999999999995</c:v>
                </c:pt>
                <c:pt idx="20">
                  <c:v>3</c:v>
                </c:pt>
                <c:pt idx="21">
                  <c:v>3</c:v>
                </c:pt>
                <c:pt idx="22">
                  <c:v>3.3999999999999995</c:v>
                </c:pt>
                <c:pt idx="23">
                  <c:v>3.8</c:v>
                </c:pt>
                <c:pt idx="24">
                  <c:v>3.8999999999999995</c:v>
                </c:pt>
                <c:pt idx="25">
                  <c:v>3.8</c:v>
                </c:pt>
                <c:pt idx="26">
                  <c:v>3.5999999999999996</c:v>
                </c:pt>
                <c:pt idx="27">
                  <c:v>3.3999999999999995</c:v>
                </c:pt>
                <c:pt idx="28">
                  <c:v>3.5</c:v>
                </c:pt>
                <c:pt idx="29">
                  <c:v>3.3999999999999995</c:v>
                </c:pt>
                <c:pt idx="30">
                  <c:v>3.2</c:v>
                </c:pt>
                <c:pt idx="31">
                  <c:v>3.0999999999999996</c:v>
                </c:pt>
                <c:pt idx="32">
                  <c:v>3.0999999999999996</c:v>
                </c:pt>
                <c:pt idx="33">
                  <c:v>3.0999999999999996</c:v>
                </c:pt>
                <c:pt idx="34">
                  <c:v>3.3999999999999995</c:v>
                </c:pt>
                <c:pt idx="35">
                  <c:v>3.5999999999999996</c:v>
                </c:pt>
                <c:pt idx="36">
                  <c:v>3.7</c:v>
                </c:pt>
                <c:pt idx="37">
                  <c:v>3.5</c:v>
                </c:pt>
                <c:pt idx="38">
                  <c:v>3</c:v>
                </c:pt>
                <c:pt idx="39">
                  <c:v>3</c:v>
                </c:pt>
                <c:pt idx="40">
                  <c:v>3.2</c:v>
                </c:pt>
                <c:pt idx="41">
                  <c:v>3.3999999999999995</c:v>
                </c:pt>
                <c:pt idx="42">
                  <c:v>3.3999999999999995</c:v>
                </c:pt>
                <c:pt idx="43">
                  <c:v>3.3999999999999995</c:v>
                </c:pt>
                <c:pt idx="44">
                  <c:v>3.3</c:v>
                </c:pt>
                <c:pt idx="45">
                  <c:v>3.3</c:v>
                </c:pt>
                <c:pt idx="46">
                  <c:v>3.0999999999999996</c:v>
                </c:pt>
                <c:pt idx="47">
                  <c:v>3.0999999999999996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0B-1340-A620-DCC3B1E50C9F}"/>
            </c:ext>
          </c:extLst>
        </c:ser>
        <c:ser>
          <c:idx val="4"/>
          <c:order val="4"/>
          <c:tx>
            <c:strRef>
              <c:f>'Breakfast View'!$Q$381</c:f>
              <c:strCache>
                <c:ptCount val="1"/>
                <c:pt idx="0">
                  <c:v>Fri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View'!$Q$382:$Q$430</c:f>
              <c:numCache>
                <c:formatCode>General</c:formatCode>
                <c:ptCount val="49"/>
                <c:pt idx="12">
                  <c:v>0</c:v>
                </c:pt>
                <c:pt idx="13">
                  <c:v>0.10000000000000053</c:v>
                </c:pt>
                <c:pt idx="14">
                  <c:v>0.40000000000000036</c:v>
                </c:pt>
                <c:pt idx="15">
                  <c:v>0.79999999999999982</c:v>
                </c:pt>
                <c:pt idx="16">
                  <c:v>1.2999999999999998</c:v>
                </c:pt>
                <c:pt idx="17">
                  <c:v>1.6000000000000005</c:v>
                </c:pt>
                <c:pt idx="18">
                  <c:v>2.2999999999999998</c:v>
                </c:pt>
                <c:pt idx="19">
                  <c:v>3.0000000000000009</c:v>
                </c:pt>
                <c:pt idx="20">
                  <c:v>3.7</c:v>
                </c:pt>
                <c:pt idx="21">
                  <c:v>4.1000000000000005</c:v>
                </c:pt>
                <c:pt idx="22">
                  <c:v>4.3999999999999995</c:v>
                </c:pt>
                <c:pt idx="23">
                  <c:v>4.3999999999999995</c:v>
                </c:pt>
                <c:pt idx="24">
                  <c:v>4.6000000000000005</c:v>
                </c:pt>
                <c:pt idx="25">
                  <c:v>4.6000000000000005</c:v>
                </c:pt>
                <c:pt idx="26">
                  <c:v>4.3999999999999995</c:v>
                </c:pt>
                <c:pt idx="27">
                  <c:v>4.5000000000000009</c:v>
                </c:pt>
                <c:pt idx="28">
                  <c:v>4.3999999999999995</c:v>
                </c:pt>
                <c:pt idx="29">
                  <c:v>4.0000000000000009</c:v>
                </c:pt>
                <c:pt idx="30">
                  <c:v>3.8</c:v>
                </c:pt>
                <c:pt idx="31">
                  <c:v>3.7</c:v>
                </c:pt>
                <c:pt idx="32">
                  <c:v>3.7</c:v>
                </c:pt>
                <c:pt idx="33">
                  <c:v>3.6000000000000005</c:v>
                </c:pt>
                <c:pt idx="34">
                  <c:v>3.6000000000000005</c:v>
                </c:pt>
                <c:pt idx="35">
                  <c:v>3.3999999999999995</c:v>
                </c:pt>
                <c:pt idx="36">
                  <c:v>3.2</c:v>
                </c:pt>
                <c:pt idx="37">
                  <c:v>2.8999999999999995</c:v>
                </c:pt>
                <c:pt idx="38">
                  <c:v>2.5000000000000009</c:v>
                </c:pt>
                <c:pt idx="39">
                  <c:v>2.5000000000000009</c:v>
                </c:pt>
                <c:pt idx="40">
                  <c:v>2.2999999999999998</c:v>
                </c:pt>
                <c:pt idx="41">
                  <c:v>2.0000000000000009</c:v>
                </c:pt>
                <c:pt idx="42">
                  <c:v>1.7999999999999998</c:v>
                </c:pt>
                <c:pt idx="43">
                  <c:v>1.7999999999999998</c:v>
                </c:pt>
                <c:pt idx="44">
                  <c:v>1.6000000000000005</c:v>
                </c:pt>
                <c:pt idx="4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0B-1340-A620-DCC3B1E50C9F}"/>
            </c:ext>
          </c:extLst>
        </c:ser>
        <c:ser>
          <c:idx val="5"/>
          <c:order val="5"/>
          <c:tx>
            <c:strRef>
              <c:f>'Breakfast View'!$R$381</c:f>
              <c:strCache>
                <c:ptCount val="1"/>
                <c:pt idx="0">
                  <c:v>Wed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View'!$R$382:$R$430</c:f>
              <c:numCache>
                <c:formatCode>General</c:formatCode>
                <c:ptCount val="49"/>
                <c:pt idx="3">
                  <c:v>0</c:v>
                </c:pt>
                <c:pt idx="4">
                  <c:v>0.20000000000000018</c:v>
                </c:pt>
                <c:pt idx="5">
                  <c:v>0.5</c:v>
                </c:pt>
                <c:pt idx="6">
                  <c:v>0.80000000000000071</c:v>
                </c:pt>
                <c:pt idx="7">
                  <c:v>0.59999999999999964</c:v>
                </c:pt>
                <c:pt idx="8">
                  <c:v>0.30000000000000071</c:v>
                </c:pt>
                <c:pt idx="9">
                  <c:v>0.20000000000000018</c:v>
                </c:pt>
                <c:pt idx="10">
                  <c:v>0.10000000000000053</c:v>
                </c:pt>
                <c:pt idx="11">
                  <c:v>0.30000000000000071</c:v>
                </c:pt>
                <c:pt idx="12">
                  <c:v>0.5</c:v>
                </c:pt>
                <c:pt idx="13">
                  <c:v>0.80000000000000071</c:v>
                </c:pt>
                <c:pt idx="14">
                  <c:v>0.90000000000000036</c:v>
                </c:pt>
                <c:pt idx="15">
                  <c:v>1.2000000000000011</c:v>
                </c:pt>
                <c:pt idx="16">
                  <c:v>1.5</c:v>
                </c:pt>
                <c:pt idx="17">
                  <c:v>2</c:v>
                </c:pt>
                <c:pt idx="18">
                  <c:v>1.7000000000000011</c:v>
                </c:pt>
                <c:pt idx="19">
                  <c:v>2.4000000000000004</c:v>
                </c:pt>
                <c:pt idx="20">
                  <c:v>3</c:v>
                </c:pt>
                <c:pt idx="21">
                  <c:v>4.2000000000000011</c:v>
                </c:pt>
                <c:pt idx="22">
                  <c:v>5.3000000000000007</c:v>
                </c:pt>
                <c:pt idx="23">
                  <c:v>6</c:v>
                </c:pt>
                <c:pt idx="24">
                  <c:v>6.2000000000000011</c:v>
                </c:pt>
                <c:pt idx="25">
                  <c:v>5.4</c:v>
                </c:pt>
                <c:pt idx="26">
                  <c:v>4.0999999999999996</c:v>
                </c:pt>
                <c:pt idx="27">
                  <c:v>3.5</c:v>
                </c:pt>
                <c:pt idx="28">
                  <c:v>3</c:v>
                </c:pt>
                <c:pt idx="29">
                  <c:v>2.8000000000000007</c:v>
                </c:pt>
                <c:pt idx="30">
                  <c:v>2.9000000000000004</c:v>
                </c:pt>
                <c:pt idx="31">
                  <c:v>3.0999999999999996</c:v>
                </c:pt>
                <c:pt idx="32">
                  <c:v>3.3000000000000007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3.3000000000000007</c:v>
                </c:pt>
                <c:pt idx="37">
                  <c:v>2.5999999999999996</c:v>
                </c:pt>
                <c:pt idx="38">
                  <c:v>2.0999999999999996</c:v>
                </c:pt>
                <c:pt idx="39">
                  <c:v>2</c:v>
                </c:pt>
                <c:pt idx="40">
                  <c:v>2</c:v>
                </c:pt>
                <c:pt idx="41">
                  <c:v>1.8000000000000007</c:v>
                </c:pt>
                <c:pt idx="42">
                  <c:v>1.5</c:v>
                </c:pt>
                <c:pt idx="43">
                  <c:v>1.3000000000000007</c:v>
                </c:pt>
                <c:pt idx="44">
                  <c:v>1</c:v>
                </c:pt>
                <c:pt idx="45">
                  <c:v>0.59999999999999964</c:v>
                </c:pt>
                <c:pt idx="46">
                  <c:v>0.40000000000000036</c:v>
                </c:pt>
                <c:pt idx="47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60B-1340-A620-DCC3B1E50C9F}"/>
            </c:ext>
          </c:extLst>
        </c:ser>
        <c:ser>
          <c:idx val="6"/>
          <c:order val="6"/>
          <c:tx>
            <c:strRef>
              <c:f>'Breakfast View'!$V$381</c:f>
              <c:strCache>
                <c:ptCount val="1"/>
                <c:pt idx="0">
                  <c:v>Sun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View'!$V$382:$V$430</c:f>
              <c:numCache>
                <c:formatCode>General</c:formatCode>
                <c:ptCount val="49"/>
                <c:pt idx="6">
                  <c:v>0</c:v>
                </c:pt>
                <c:pt idx="7">
                  <c:v>9.9999999999999645E-2</c:v>
                </c:pt>
                <c:pt idx="8">
                  <c:v>0.19999999999999929</c:v>
                </c:pt>
                <c:pt idx="9">
                  <c:v>0.29999999999999893</c:v>
                </c:pt>
                <c:pt idx="10">
                  <c:v>0.69999999999999929</c:v>
                </c:pt>
                <c:pt idx="11">
                  <c:v>0.69999999999999929</c:v>
                </c:pt>
                <c:pt idx="12">
                  <c:v>0.79999999999999893</c:v>
                </c:pt>
                <c:pt idx="13">
                  <c:v>0.5</c:v>
                </c:pt>
                <c:pt idx="14">
                  <c:v>0.5</c:v>
                </c:pt>
                <c:pt idx="15">
                  <c:v>0.79999999999999893</c:v>
                </c:pt>
                <c:pt idx="16">
                  <c:v>1.1999999999999993</c:v>
                </c:pt>
                <c:pt idx="17">
                  <c:v>1.2999999999999989</c:v>
                </c:pt>
                <c:pt idx="18">
                  <c:v>1.9000000000000004</c:v>
                </c:pt>
                <c:pt idx="19">
                  <c:v>2.2999999999999989</c:v>
                </c:pt>
                <c:pt idx="20">
                  <c:v>2.6999999999999993</c:v>
                </c:pt>
                <c:pt idx="21">
                  <c:v>3.4000000000000004</c:v>
                </c:pt>
                <c:pt idx="22">
                  <c:v>3.9000000000000004</c:v>
                </c:pt>
                <c:pt idx="23">
                  <c:v>4.2999999999999989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4.0999999999999996</c:v>
                </c:pt>
                <c:pt idx="27">
                  <c:v>3.7999999999999989</c:v>
                </c:pt>
                <c:pt idx="28">
                  <c:v>3.4000000000000004</c:v>
                </c:pt>
                <c:pt idx="29">
                  <c:v>3</c:v>
                </c:pt>
                <c:pt idx="30">
                  <c:v>2.6999999999999993</c:v>
                </c:pt>
                <c:pt idx="31">
                  <c:v>2.1999999999999993</c:v>
                </c:pt>
                <c:pt idx="32">
                  <c:v>1.7999999999999989</c:v>
                </c:pt>
                <c:pt idx="33">
                  <c:v>1.6999999999999993</c:v>
                </c:pt>
                <c:pt idx="34">
                  <c:v>1.5999999999999996</c:v>
                </c:pt>
                <c:pt idx="35">
                  <c:v>1.1999999999999993</c:v>
                </c:pt>
                <c:pt idx="36">
                  <c:v>1</c:v>
                </c:pt>
                <c:pt idx="37">
                  <c:v>0.79999999999999893</c:v>
                </c:pt>
                <c:pt idx="38">
                  <c:v>0.40000000000000036</c:v>
                </c:pt>
                <c:pt idx="39">
                  <c:v>0.19999999999999929</c:v>
                </c:pt>
                <c:pt idx="40">
                  <c:v>-0.5</c:v>
                </c:pt>
                <c:pt idx="41">
                  <c:v>-0.30000000000000071</c:v>
                </c:pt>
                <c:pt idx="42">
                  <c:v>-0.20000000000000018</c:v>
                </c:pt>
                <c:pt idx="43">
                  <c:v>0.29999999999999893</c:v>
                </c:pt>
                <c:pt idx="44">
                  <c:v>0.5</c:v>
                </c:pt>
                <c:pt idx="45">
                  <c:v>0.79999999999999893</c:v>
                </c:pt>
                <c:pt idx="46">
                  <c:v>1.5</c:v>
                </c:pt>
                <c:pt idx="47">
                  <c:v>2.2999999999999989</c:v>
                </c:pt>
                <c:pt idx="48">
                  <c:v>2.9000000000000004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0B-1340-A620-DCC3B1E50C9F}"/>
            </c:ext>
          </c:extLst>
        </c:ser>
        <c:ser>
          <c:idx val="7"/>
          <c:order val="7"/>
          <c:tx>
            <c:strRef>
              <c:f>'Breakfast View'!$S$381</c:f>
              <c:strCache>
                <c:ptCount val="1"/>
                <c:pt idx="0">
                  <c:v>Sat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View'!$S$382:$S$430</c:f>
              <c:numCache>
                <c:formatCode>General</c:formatCode>
                <c:ptCount val="49"/>
                <c:pt idx="0">
                  <c:v>0</c:v>
                </c:pt>
                <c:pt idx="1">
                  <c:v>0.10000000000000053</c:v>
                </c:pt>
                <c:pt idx="2">
                  <c:v>0.10000000000000053</c:v>
                </c:pt>
                <c:pt idx="3">
                  <c:v>0.29999999999999982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</c:v>
                </c:pt>
                <c:pt idx="7">
                  <c:v>0.60000000000000053</c:v>
                </c:pt>
                <c:pt idx="8">
                  <c:v>0.70000000000000018</c:v>
                </c:pt>
                <c:pt idx="9">
                  <c:v>1</c:v>
                </c:pt>
                <c:pt idx="10">
                  <c:v>1.1000000000000005</c:v>
                </c:pt>
                <c:pt idx="11">
                  <c:v>1.4000000000000004</c:v>
                </c:pt>
                <c:pt idx="12">
                  <c:v>1.7000000000000002</c:v>
                </c:pt>
                <c:pt idx="13">
                  <c:v>1.9000000000000004</c:v>
                </c:pt>
                <c:pt idx="14">
                  <c:v>2.1000000000000005</c:v>
                </c:pt>
                <c:pt idx="15">
                  <c:v>2.4000000000000004</c:v>
                </c:pt>
                <c:pt idx="16">
                  <c:v>2.8</c:v>
                </c:pt>
                <c:pt idx="17">
                  <c:v>3.1000000000000005</c:v>
                </c:pt>
                <c:pt idx="18">
                  <c:v>3.6000000000000005</c:v>
                </c:pt>
                <c:pt idx="19">
                  <c:v>3.8999999999999995</c:v>
                </c:pt>
                <c:pt idx="20">
                  <c:v>4.1000000000000005</c:v>
                </c:pt>
                <c:pt idx="21">
                  <c:v>4.3999999999999995</c:v>
                </c:pt>
                <c:pt idx="22">
                  <c:v>4.6000000000000005</c:v>
                </c:pt>
                <c:pt idx="23">
                  <c:v>4.8999999999999995</c:v>
                </c:pt>
                <c:pt idx="24">
                  <c:v>5.0000000000000009</c:v>
                </c:pt>
                <c:pt idx="25">
                  <c:v>5.0000000000000009</c:v>
                </c:pt>
                <c:pt idx="26">
                  <c:v>5.0000000000000009</c:v>
                </c:pt>
                <c:pt idx="27">
                  <c:v>4.8</c:v>
                </c:pt>
                <c:pt idx="28">
                  <c:v>4.5000000000000009</c:v>
                </c:pt>
                <c:pt idx="29">
                  <c:v>4.3999999999999995</c:v>
                </c:pt>
                <c:pt idx="30">
                  <c:v>4.3999999999999995</c:v>
                </c:pt>
                <c:pt idx="31">
                  <c:v>4.2</c:v>
                </c:pt>
                <c:pt idx="32">
                  <c:v>3.8999999999999995</c:v>
                </c:pt>
                <c:pt idx="33">
                  <c:v>3.5</c:v>
                </c:pt>
                <c:pt idx="34">
                  <c:v>3.1000000000000005</c:v>
                </c:pt>
                <c:pt idx="35">
                  <c:v>2.9000000000000004</c:v>
                </c:pt>
                <c:pt idx="36">
                  <c:v>2.9000000000000004</c:v>
                </c:pt>
                <c:pt idx="37">
                  <c:v>2.9000000000000004</c:v>
                </c:pt>
                <c:pt idx="38">
                  <c:v>2.9000000000000004</c:v>
                </c:pt>
                <c:pt idx="39">
                  <c:v>2.8</c:v>
                </c:pt>
                <c:pt idx="40">
                  <c:v>2.8</c:v>
                </c:pt>
                <c:pt idx="41">
                  <c:v>2.6000000000000005</c:v>
                </c:pt>
                <c:pt idx="42">
                  <c:v>2.6000000000000005</c:v>
                </c:pt>
                <c:pt idx="43">
                  <c:v>2.5</c:v>
                </c:pt>
                <c:pt idx="44">
                  <c:v>2.6000000000000005</c:v>
                </c:pt>
                <c:pt idx="45">
                  <c:v>2.6000000000000005</c:v>
                </c:pt>
                <c:pt idx="46">
                  <c:v>2.8</c:v>
                </c:pt>
                <c:pt idx="47">
                  <c:v>2.8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0B-1340-A620-DCC3B1E50C9F}"/>
            </c:ext>
          </c:extLst>
        </c:ser>
        <c:ser>
          <c:idx val="8"/>
          <c:order val="8"/>
          <c:tx>
            <c:strRef>
              <c:f>'Breakfast View'!$X$381</c:f>
              <c:strCache>
                <c:ptCount val="1"/>
                <c:pt idx="0">
                  <c:v>Saturday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View'!$X$382:$X$430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-5.5555555555555358E-2</c:v>
                </c:pt>
                <c:pt idx="3">
                  <c:v>-5.5555555555555358E-2</c:v>
                </c:pt>
                <c:pt idx="4">
                  <c:v>-5.5555555555555358E-2</c:v>
                </c:pt>
                <c:pt idx="5">
                  <c:v>0.16666666666666696</c:v>
                </c:pt>
                <c:pt idx="6">
                  <c:v>0.27777777777777857</c:v>
                </c:pt>
                <c:pt idx="7">
                  <c:v>0.5</c:v>
                </c:pt>
                <c:pt idx="8">
                  <c:v>0.94444444444444464</c:v>
                </c:pt>
                <c:pt idx="9">
                  <c:v>1.3888888888888893</c:v>
                </c:pt>
                <c:pt idx="10">
                  <c:v>1.9444444444444446</c:v>
                </c:pt>
                <c:pt idx="11">
                  <c:v>2.166666666666667</c:v>
                </c:pt>
                <c:pt idx="12">
                  <c:v>2.5</c:v>
                </c:pt>
                <c:pt idx="13">
                  <c:v>2.6666666666666679</c:v>
                </c:pt>
                <c:pt idx="14">
                  <c:v>2.7222222222222232</c:v>
                </c:pt>
                <c:pt idx="15">
                  <c:v>2.9444444444444446</c:v>
                </c:pt>
                <c:pt idx="16">
                  <c:v>3.2222222222222232</c:v>
                </c:pt>
                <c:pt idx="17">
                  <c:v>3.6666666666666679</c:v>
                </c:pt>
                <c:pt idx="18">
                  <c:v>4.2777777777777786</c:v>
                </c:pt>
                <c:pt idx="19">
                  <c:v>5</c:v>
                </c:pt>
                <c:pt idx="20">
                  <c:v>5.8333333333333339</c:v>
                </c:pt>
                <c:pt idx="21">
                  <c:v>6.1666666666666679</c:v>
                </c:pt>
                <c:pt idx="22">
                  <c:v>6.3333333333333339</c:v>
                </c:pt>
                <c:pt idx="23">
                  <c:v>6.3888888888888893</c:v>
                </c:pt>
                <c:pt idx="24">
                  <c:v>6.5</c:v>
                </c:pt>
                <c:pt idx="25">
                  <c:v>6.5</c:v>
                </c:pt>
                <c:pt idx="26">
                  <c:v>6.1111111111111107</c:v>
                </c:pt>
                <c:pt idx="27">
                  <c:v>5.6111111111111107</c:v>
                </c:pt>
                <c:pt idx="28">
                  <c:v>5.3888888888888893</c:v>
                </c:pt>
                <c:pt idx="29">
                  <c:v>5.2777777777777786</c:v>
                </c:pt>
                <c:pt idx="30">
                  <c:v>5.2222222222222232</c:v>
                </c:pt>
                <c:pt idx="31">
                  <c:v>5.3333333333333339</c:v>
                </c:pt>
                <c:pt idx="32">
                  <c:v>5.4444444444444446</c:v>
                </c:pt>
                <c:pt idx="33">
                  <c:v>5.4444444444444446</c:v>
                </c:pt>
                <c:pt idx="34">
                  <c:v>5.3333333333333339</c:v>
                </c:pt>
                <c:pt idx="35">
                  <c:v>5.1111111111111107</c:v>
                </c:pt>
                <c:pt idx="36">
                  <c:v>4.6666666666666679</c:v>
                </c:pt>
                <c:pt idx="37">
                  <c:v>4.3888888888888893</c:v>
                </c:pt>
                <c:pt idx="38">
                  <c:v>3.8888888888888893</c:v>
                </c:pt>
                <c:pt idx="39">
                  <c:v>4</c:v>
                </c:pt>
                <c:pt idx="40">
                  <c:v>3.8333333333333339</c:v>
                </c:pt>
                <c:pt idx="41">
                  <c:v>3.6111111111111107</c:v>
                </c:pt>
                <c:pt idx="42">
                  <c:v>3.5</c:v>
                </c:pt>
                <c:pt idx="43">
                  <c:v>3.1666666666666679</c:v>
                </c:pt>
                <c:pt idx="44">
                  <c:v>2.6111111111111107</c:v>
                </c:pt>
                <c:pt idx="45">
                  <c:v>2.3888888888888893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0B-1340-A620-DCC3B1E50C9F}"/>
            </c:ext>
          </c:extLst>
        </c:ser>
        <c:ser>
          <c:idx val="9"/>
          <c:order val="9"/>
          <c:tx>
            <c:strRef>
              <c:f>'Breakfast View'!$T$381</c:f>
              <c:strCache>
                <c:ptCount val="1"/>
                <c:pt idx="0">
                  <c:v>Thursday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View'!$T$382:$T$430</c:f>
              <c:numCache>
                <c:formatCode>General</c:formatCode>
                <c:ptCount val="49"/>
                <c:pt idx="6" formatCode="0.0">
                  <c:v>0</c:v>
                </c:pt>
                <c:pt idx="7" formatCode="0.0">
                  <c:v>0.38888888888888928</c:v>
                </c:pt>
                <c:pt idx="8" formatCode="0.0">
                  <c:v>0.55555555555555625</c:v>
                </c:pt>
                <c:pt idx="9" formatCode="0.0">
                  <c:v>0.72222222222222232</c:v>
                </c:pt>
                <c:pt idx="10" formatCode="0.0">
                  <c:v>1.3333333333333339</c:v>
                </c:pt>
                <c:pt idx="11" formatCode="0.0">
                  <c:v>1.5</c:v>
                </c:pt>
                <c:pt idx="12" formatCode="0.0">
                  <c:v>2.1111111111111116</c:v>
                </c:pt>
                <c:pt idx="13" formatCode="0.0">
                  <c:v>2.9444444444444455</c:v>
                </c:pt>
                <c:pt idx="14" formatCode="0.0">
                  <c:v>3.4444444444444455</c:v>
                </c:pt>
                <c:pt idx="15" formatCode="0.0">
                  <c:v>3.833333333333333</c:v>
                </c:pt>
                <c:pt idx="16" formatCode="0.0">
                  <c:v>4.1111111111111116</c:v>
                </c:pt>
                <c:pt idx="17" formatCode="0.0">
                  <c:v>4.2222222222222223</c:v>
                </c:pt>
                <c:pt idx="18" formatCode="0.0">
                  <c:v>4.4444444444444455</c:v>
                </c:pt>
                <c:pt idx="19" formatCode="0.0">
                  <c:v>4.6111111111111116</c:v>
                </c:pt>
                <c:pt idx="20" formatCode="0.0">
                  <c:v>4.7222222222222223</c:v>
                </c:pt>
                <c:pt idx="21" formatCode="0.0">
                  <c:v>4.9444444444444455</c:v>
                </c:pt>
                <c:pt idx="22" formatCode="0.0">
                  <c:v>5.0000000000000009</c:v>
                </c:pt>
                <c:pt idx="23" formatCode="0.0">
                  <c:v>5.0555555555555562</c:v>
                </c:pt>
                <c:pt idx="24" formatCode="0.0">
                  <c:v>5.166666666666667</c:v>
                </c:pt>
                <c:pt idx="25" formatCode="0.0">
                  <c:v>5.2222222222222223</c:v>
                </c:pt>
                <c:pt idx="26" formatCode="0.0">
                  <c:v>5.1111111111111116</c:v>
                </c:pt>
                <c:pt idx="27" formatCode="0.0">
                  <c:v>5.0000000000000009</c:v>
                </c:pt>
                <c:pt idx="28" formatCode="0.0">
                  <c:v>4.833333333333333</c:v>
                </c:pt>
                <c:pt idx="29" formatCode="0.0">
                  <c:v>4.5000000000000009</c:v>
                </c:pt>
                <c:pt idx="30" formatCode="0.0">
                  <c:v>4.2777777777777777</c:v>
                </c:pt>
                <c:pt idx="31" formatCode="0.0">
                  <c:v>4.0000000000000009</c:v>
                </c:pt>
                <c:pt idx="32" formatCode="0.0">
                  <c:v>3.8888888888888884</c:v>
                </c:pt>
                <c:pt idx="33" formatCode="0.0">
                  <c:v>3.5555555555555562</c:v>
                </c:pt>
                <c:pt idx="34" formatCode="0.0">
                  <c:v>3.333333333333333</c:v>
                </c:pt>
                <c:pt idx="35" formatCode="0.0">
                  <c:v>3.0555555555555562</c:v>
                </c:pt>
                <c:pt idx="36" formatCode="0.0">
                  <c:v>2.7777777777777777</c:v>
                </c:pt>
                <c:pt idx="37" formatCode="0.0">
                  <c:v>2.5555555555555562</c:v>
                </c:pt>
                <c:pt idx="38" formatCode="0.0">
                  <c:v>2.333333333333333</c:v>
                </c:pt>
                <c:pt idx="39" formatCode="0.0">
                  <c:v>2.1111111111111116</c:v>
                </c:pt>
                <c:pt idx="40" formatCode="0.0">
                  <c:v>1.8888888888888893</c:v>
                </c:pt>
                <c:pt idx="41" formatCode="0.0">
                  <c:v>1.7222222222222223</c:v>
                </c:pt>
                <c:pt idx="42" formatCode="0.0">
                  <c:v>1.5555555555555562</c:v>
                </c:pt>
                <c:pt idx="43" formatCode="0.0">
                  <c:v>1.3888888888888893</c:v>
                </c:pt>
                <c:pt idx="44" formatCode="0.0">
                  <c:v>1.2222222222222223</c:v>
                </c:pt>
                <c:pt idx="45" formatCode="0.0">
                  <c:v>1</c:v>
                </c:pt>
                <c:pt idx="46" formatCode="0.0">
                  <c:v>0.88888888888888928</c:v>
                </c:pt>
                <c:pt idx="47" formatCode="0.0">
                  <c:v>0.77777777777777768</c:v>
                </c:pt>
                <c:pt idx="48" formatCode="0.0">
                  <c:v>0.6111111111111116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0B-1340-A620-DCC3B1E50C9F}"/>
            </c:ext>
          </c:extLst>
        </c:ser>
        <c:ser>
          <c:idx val="10"/>
          <c:order val="10"/>
          <c:tx>
            <c:strRef>
              <c:f>'Breakfast View'!$U$381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View'!$U$382:$U$430</c:f>
              <c:numCache>
                <c:formatCode>0.00</c:formatCode>
                <c:ptCount val="49"/>
                <c:pt idx="0">
                  <c:v>0</c:v>
                </c:pt>
                <c:pt idx="1">
                  <c:v>0.10000000000000053</c:v>
                </c:pt>
                <c:pt idx="2">
                  <c:v>0.10000000000000053</c:v>
                </c:pt>
                <c:pt idx="3">
                  <c:v>0.14999999999999991</c:v>
                </c:pt>
                <c:pt idx="4">
                  <c:v>0.30000000000000027</c:v>
                </c:pt>
                <c:pt idx="5">
                  <c:v>0.5</c:v>
                </c:pt>
                <c:pt idx="6">
                  <c:v>0.43333333333333357</c:v>
                </c:pt>
                <c:pt idx="7">
                  <c:v>0.39722222222222237</c:v>
                </c:pt>
                <c:pt idx="8">
                  <c:v>0.33888888888888902</c:v>
                </c:pt>
                <c:pt idx="9">
                  <c:v>0.2844444444444445</c:v>
                </c:pt>
                <c:pt idx="10">
                  <c:v>0.48666666666666708</c:v>
                </c:pt>
                <c:pt idx="11">
                  <c:v>0.84000000000000019</c:v>
                </c:pt>
                <c:pt idx="12">
                  <c:v>1.0351851851851854</c:v>
                </c:pt>
                <c:pt idx="13">
                  <c:v>1.3574074074074078</c:v>
                </c:pt>
                <c:pt idx="14">
                  <c:v>1.6407407407407411</c:v>
                </c:pt>
                <c:pt idx="15">
                  <c:v>1.9388888888888891</c:v>
                </c:pt>
                <c:pt idx="16">
                  <c:v>2.2018518518518522</c:v>
                </c:pt>
                <c:pt idx="17">
                  <c:v>2.5203703703703706</c:v>
                </c:pt>
                <c:pt idx="18">
                  <c:v>2.8907407407407413</c:v>
                </c:pt>
                <c:pt idx="19">
                  <c:v>3.3351851851851855</c:v>
                </c:pt>
                <c:pt idx="20">
                  <c:v>3.7037037037037042</c:v>
                </c:pt>
                <c:pt idx="21">
                  <c:v>4.1907407407407415</c:v>
                </c:pt>
                <c:pt idx="22">
                  <c:v>4.5333333333333341</c:v>
                </c:pt>
                <c:pt idx="23">
                  <c:v>4.8092592592592593</c:v>
                </c:pt>
                <c:pt idx="24">
                  <c:v>4.9944444444444454</c:v>
                </c:pt>
                <c:pt idx="25">
                  <c:v>4.8370370370370379</c:v>
                </c:pt>
                <c:pt idx="26">
                  <c:v>4.5185185185185182</c:v>
                </c:pt>
                <c:pt idx="27">
                  <c:v>4.3666666666666663</c:v>
                </c:pt>
                <c:pt idx="28">
                  <c:v>4.1722222222222216</c:v>
                </c:pt>
                <c:pt idx="29">
                  <c:v>3.85</c:v>
                </c:pt>
                <c:pt idx="30">
                  <c:v>3.7296296296296299</c:v>
                </c:pt>
                <c:pt idx="31">
                  <c:v>3.6166666666666671</c:v>
                </c:pt>
                <c:pt idx="32">
                  <c:v>3.5481481481481478</c:v>
                </c:pt>
                <c:pt idx="33">
                  <c:v>3.2925925925925927</c:v>
                </c:pt>
                <c:pt idx="34">
                  <c:v>3.1222222222222218</c:v>
                </c:pt>
                <c:pt idx="35">
                  <c:v>2.9425925925925926</c:v>
                </c:pt>
                <c:pt idx="36">
                  <c:v>2.7629629629629631</c:v>
                </c:pt>
                <c:pt idx="37">
                  <c:v>2.5259259259259257</c:v>
                </c:pt>
                <c:pt idx="38">
                  <c:v>2.3555555555555561</c:v>
                </c:pt>
                <c:pt idx="39">
                  <c:v>2.2018518518518522</c:v>
                </c:pt>
                <c:pt idx="40">
                  <c:v>2.0481481481481483</c:v>
                </c:pt>
                <c:pt idx="41">
                  <c:v>1.8703703703703709</c:v>
                </c:pt>
                <c:pt idx="42">
                  <c:v>1.6759259259259263</c:v>
                </c:pt>
                <c:pt idx="43">
                  <c:v>1.5648148148148149</c:v>
                </c:pt>
                <c:pt idx="44">
                  <c:v>1.4203703703703703</c:v>
                </c:pt>
                <c:pt idx="45">
                  <c:v>1.2800000000000002</c:v>
                </c:pt>
                <c:pt idx="46">
                  <c:v>1.0972222222222225</c:v>
                </c:pt>
                <c:pt idx="47">
                  <c:v>1.0694444444444446</c:v>
                </c:pt>
                <c:pt idx="48">
                  <c:v>1.3703703703703705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0B-1340-A620-DCC3B1E50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827728"/>
        <c:axId val="602829376"/>
      </c:scatterChart>
      <c:valAx>
        <c:axId val="60282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29376"/>
        <c:crosses val="autoZero"/>
        <c:crossBetween val="midCat"/>
      </c:valAx>
      <c:valAx>
        <c:axId val="6028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2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2</a:t>
            </a:r>
          </a:p>
          <a:p>
            <a:pPr>
              <a:defRPr/>
            </a:pPr>
            <a:r>
              <a:rPr lang="en-GB"/>
              <a:t>(Iteration 2  - rate of glucose appearance +</a:t>
            </a:r>
            <a:r>
              <a:rPr lang="en-GB" baseline="0"/>
              <a:t> peak value)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View'!$O$381</c:f>
              <c:strCache>
                <c:ptCount val="1"/>
                <c:pt idx="0">
                  <c:v>Wed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View'!$O$382:$O$430</c:f>
              <c:numCache>
                <c:formatCode>General</c:formatCode>
                <c:ptCount val="49"/>
                <c:pt idx="9">
                  <c:v>0</c:v>
                </c:pt>
                <c:pt idx="10">
                  <c:v>0.20000000000000107</c:v>
                </c:pt>
                <c:pt idx="11">
                  <c:v>0.70000000000000107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0.70000000000000107</c:v>
                </c:pt>
                <c:pt idx="16">
                  <c:v>0.5</c:v>
                </c:pt>
                <c:pt idx="17">
                  <c:v>0.80000000000000071</c:v>
                </c:pt>
                <c:pt idx="18">
                  <c:v>1.4000000000000004</c:v>
                </c:pt>
                <c:pt idx="19">
                  <c:v>2</c:v>
                </c:pt>
                <c:pt idx="20">
                  <c:v>2.7000000000000011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4.8000000000000007</c:v>
                </c:pt>
                <c:pt idx="25">
                  <c:v>4.8000000000000007</c:v>
                </c:pt>
                <c:pt idx="26">
                  <c:v>4.8000000000000007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3.8000000000000007</c:v>
                </c:pt>
                <c:pt idx="30">
                  <c:v>3.5</c:v>
                </c:pt>
                <c:pt idx="31">
                  <c:v>3.3000000000000007</c:v>
                </c:pt>
                <c:pt idx="32">
                  <c:v>3</c:v>
                </c:pt>
                <c:pt idx="33">
                  <c:v>2.5999999999999996</c:v>
                </c:pt>
                <c:pt idx="34">
                  <c:v>2.5</c:v>
                </c:pt>
                <c:pt idx="35">
                  <c:v>2</c:v>
                </c:pt>
                <c:pt idx="36">
                  <c:v>1.7000000000000011</c:v>
                </c:pt>
                <c:pt idx="37">
                  <c:v>1.7000000000000011</c:v>
                </c:pt>
                <c:pt idx="38">
                  <c:v>1.8000000000000007</c:v>
                </c:pt>
                <c:pt idx="39">
                  <c:v>1.5999999999999996</c:v>
                </c:pt>
                <c:pt idx="40">
                  <c:v>1.3000000000000007</c:v>
                </c:pt>
                <c:pt idx="41">
                  <c:v>1.2000000000000011</c:v>
                </c:pt>
                <c:pt idx="42">
                  <c:v>1.0999999999999996</c:v>
                </c:pt>
                <c:pt idx="43">
                  <c:v>1.0999999999999996</c:v>
                </c:pt>
                <c:pt idx="44">
                  <c:v>1.0999999999999996</c:v>
                </c:pt>
                <c:pt idx="45">
                  <c:v>0.70000000000000107</c:v>
                </c:pt>
                <c:pt idx="46">
                  <c:v>0.30000000000000071</c:v>
                </c:pt>
                <c:pt idx="47">
                  <c:v>0.20000000000000107</c:v>
                </c:pt>
                <c:pt idx="48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13-7D4D-94E5-1DE47788F5E1}"/>
            </c:ext>
          </c:extLst>
        </c:ser>
        <c:ser>
          <c:idx val="1"/>
          <c:order val="1"/>
          <c:tx>
            <c:strRef>
              <c:f>'Breakfast View'!$W$381</c:f>
              <c:strCache>
                <c:ptCount val="1"/>
                <c:pt idx="0">
                  <c:v>Sun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View'!$W$382:$W$430</c:f>
              <c:numCache>
                <c:formatCode>General</c:formatCode>
                <c:ptCount val="49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0.10000000000000053</c:v>
                </c:pt>
                <c:pt idx="8">
                  <c:v>0.5</c:v>
                </c:pt>
                <c:pt idx="9">
                  <c:v>0.60000000000000053</c:v>
                </c:pt>
                <c:pt idx="10">
                  <c:v>0.60000000000000053</c:v>
                </c:pt>
                <c:pt idx="11">
                  <c:v>1</c:v>
                </c:pt>
                <c:pt idx="12">
                  <c:v>1.4000000000000004</c:v>
                </c:pt>
                <c:pt idx="13">
                  <c:v>2</c:v>
                </c:pt>
                <c:pt idx="14">
                  <c:v>2.5999999999999996</c:v>
                </c:pt>
                <c:pt idx="15">
                  <c:v>3.2000000000000011</c:v>
                </c:pt>
                <c:pt idx="16">
                  <c:v>3.5999999999999996</c:v>
                </c:pt>
                <c:pt idx="17">
                  <c:v>4.2000000000000011</c:v>
                </c:pt>
                <c:pt idx="18">
                  <c:v>4.8000000000000007</c:v>
                </c:pt>
                <c:pt idx="19">
                  <c:v>5.7000000000000011</c:v>
                </c:pt>
                <c:pt idx="20">
                  <c:v>6</c:v>
                </c:pt>
                <c:pt idx="21">
                  <c:v>6.2000000000000011</c:v>
                </c:pt>
                <c:pt idx="22">
                  <c:v>6.1</c:v>
                </c:pt>
                <c:pt idx="23">
                  <c:v>6.3000000000000007</c:v>
                </c:pt>
                <c:pt idx="24">
                  <c:v>6.4</c:v>
                </c:pt>
                <c:pt idx="25">
                  <c:v>6.3000000000000007</c:v>
                </c:pt>
                <c:pt idx="26">
                  <c:v>6.2000000000000011</c:v>
                </c:pt>
                <c:pt idx="27">
                  <c:v>6</c:v>
                </c:pt>
                <c:pt idx="28">
                  <c:v>5.5</c:v>
                </c:pt>
                <c:pt idx="29">
                  <c:v>4.7000000000000011</c:v>
                </c:pt>
                <c:pt idx="30">
                  <c:v>5</c:v>
                </c:pt>
                <c:pt idx="31">
                  <c:v>4.8000000000000007</c:v>
                </c:pt>
                <c:pt idx="32">
                  <c:v>4.5</c:v>
                </c:pt>
                <c:pt idx="33">
                  <c:v>4.5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4.5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4.2000000000000011</c:v>
                </c:pt>
                <c:pt idx="40">
                  <c:v>4</c:v>
                </c:pt>
                <c:pt idx="41">
                  <c:v>3.3000000000000007</c:v>
                </c:pt>
                <c:pt idx="42">
                  <c:v>3</c:v>
                </c:pt>
                <c:pt idx="43">
                  <c:v>2.7000000000000011</c:v>
                </c:pt>
                <c:pt idx="44">
                  <c:v>1.5999999999999996</c:v>
                </c:pt>
                <c:pt idx="45">
                  <c:v>1.3000000000000007</c:v>
                </c:pt>
                <c:pt idx="46">
                  <c:v>2.3000000000000007</c:v>
                </c:pt>
                <c:pt idx="47">
                  <c:v>3.5999999999999996</c:v>
                </c:pt>
                <c:pt idx="48">
                  <c:v>5.2000000000000011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13-7D4D-94E5-1DE47788F5E1}"/>
            </c:ext>
          </c:extLst>
        </c:ser>
        <c:ser>
          <c:idx val="2"/>
          <c:order val="2"/>
          <c:tx>
            <c:strRef>
              <c:f>'Breakfast View'!$P$381</c:f>
              <c:strCache>
                <c:ptCount val="1"/>
                <c:pt idx="0">
                  <c:v>Mon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View'!$P$382:$P$430</c:f>
              <c:numCache>
                <c:formatCode>General</c:formatCode>
                <c:ptCount val="49"/>
                <c:pt idx="7">
                  <c:v>0</c:v>
                </c:pt>
                <c:pt idx="8">
                  <c:v>-0.20000000000000107</c:v>
                </c:pt>
                <c:pt idx="9">
                  <c:v>-0.5</c:v>
                </c:pt>
                <c:pt idx="10">
                  <c:v>-0.30000000000000071</c:v>
                </c:pt>
                <c:pt idx="11">
                  <c:v>0.29999999999999893</c:v>
                </c:pt>
                <c:pt idx="12">
                  <c:v>0.90000000000000036</c:v>
                </c:pt>
                <c:pt idx="13">
                  <c:v>1.4000000000000004</c:v>
                </c:pt>
                <c:pt idx="14">
                  <c:v>2</c:v>
                </c:pt>
                <c:pt idx="15">
                  <c:v>2.6999999999999993</c:v>
                </c:pt>
                <c:pt idx="16">
                  <c:v>3</c:v>
                </c:pt>
                <c:pt idx="17">
                  <c:v>3.4000000000000004</c:v>
                </c:pt>
                <c:pt idx="18">
                  <c:v>3.9000000000000004</c:v>
                </c:pt>
                <c:pt idx="19">
                  <c:v>4.0999999999999996</c:v>
                </c:pt>
                <c:pt idx="20">
                  <c:v>4</c:v>
                </c:pt>
                <c:pt idx="21">
                  <c:v>4</c:v>
                </c:pt>
                <c:pt idx="22">
                  <c:v>3.9000000000000004</c:v>
                </c:pt>
                <c:pt idx="23">
                  <c:v>4</c:v>
                </c:pt>
                <c:pt idx="24">
                  <c:v>4.1999999999999993</c:v>
                </c:pt>
                <c:pt idx="25">
                  <c:v>4</c:v>
                </c:pt>
                <c:pt idx="26">
                  <c:v>3.6999999999999993</c:v>
                </c:pt>
                <c:pt idx="27">
                  <c:v>3.7999999999999989</c:v>
                </c:pt>
                <c:pt idx="28">
                  <c:v>3.6999999999999993</c:v>
                </c:pt>
                <c:pt idx="29">
                  <c:v>3.5999999999999996</c:v>
                </c:pt>
                <c:pt idx="30">
                  <c:v>3.5</c:v>
                </c:pt>
                <c:pt idx="31">
                  <c:v>3.4000000000000004</c:v>
                </c:pt>
                <c:pt idx="32">
                  <c:v>3.5</c:v>
                </c:pt>
                <c:pt idx="33">
                  <c:v>3.1999999999999993</c:v>
                </c:pt>
                <c:pt idx="34">
                  <c:v>2.7999999999999989</c:v>
                </c:pt>
                <c:pt idx="35">
                  <c:v>2.7999999999999989</c:v>
                </c:pt>
                <c:pt idx="36">
                  <c:v>2.6999999999999993</c:v>
                </c:pt>
                <c:pt idx="37">
                  <c:v>2.5</c:v>
                </c:pt>
                <c:pt idx="38">
                  <c:v>2.5</c:v>
                </c:pt>
                <c:pt idx="39">
                  <c:v>2.1999999999999993</c:v>
                </c:pt>
                <c:pt idx="40">
                  <c:v>2</c:v>
                </c:pt>
                <c:pt idx="41">
                  <c:v>1.9000000000000004</c:v>
                </c:pt>
                <c:pt idx="42">
                  <c:v>1.5</c:v>
                </c:pt>
                <c:pt idx="43">
                  <c:v>1.2999999999999989</c:v>
                </c:pt>
                <c:pt idx="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13-7D4D-94E5-1DE47788F5E1}"/>
            </c:ext>
          </c:extLst>
        </c:ser>
        <c:ser>
          <c:idx val="3"/>
          <c:order val="3"/>
          <c:tx>
            <c:strRef>
              <c:f>'Breakfast View'!$Q$381</c:f>
              <c:strCache>
                <c:ptCount val="1"/>
                <c:pt idx="0">
                  <c:v>Fri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View'!$Q$382:$Q$430</c:f>
              <c:numCache>
                <c:formatCode>General</c:formatCode>
                <c:ptCount val="49"/>
                <c:pt idx="12">
                  <c:v>0</c:v>
                </c:pt>
                <c:pt idx="13">
                  <c:v>0.10000000000000053</c:v>
                </c:pt>
                <c:pt idx="14">
                  <c:v>0.40000000000000036</c:v>
                </c:pt>
                <c:pt idx="15">
                  <c:v>0.79999999999999982</c:v>
                </c:pt>
                <c:pt idx="16">
                  <c:v>1.2999999999999998</c:v>
                </c:pt>
                <c:pt idx="17">
                  <c:v>1.6000000000000005</c:v>
                </c:pt>
                <c:pt idx="18">
                  <c:v>2.2999999999999998</c:v>
                </c:pt>
                <c:pt idx="19">
                  <c:v>3.0000000000000009</c:v>
                </c:pt>
                <c:pt idx="20">
                  <c:v>3.7</c:v>
                </c:pt>
                <c:pt idx="21">
                  <c:v>4.1000000000000005</c:v>
                </c:pt>
                <c:pt idx="22">
                  <c:v>4.3999999999999995</c:v>
                </c:pt>
                <c:pt idx="23">
                  <c:v>4.3999999999999995</c:v>
                </c:pt>
                <c:pt idx="24">
                  <c:v>4.6000000000000005</c:v>
                </c:pt>
                <c:pt idx="25">
                  <c:v>4.6000000000000005</c:v>
                </c:pt>
                <c:pt idx="26">
                  <c:v>4.3999999999999995</c:v>
                </c:pt>
                <c:pt idx="27">
                  <c:v>4.5000000000000009</c:v>
                </c:pt>
                <c:pt idx="28">
                  <c:v>4.3999999999999995</c:v>
                </c:pt>
                <c:pt idx="29">
                  <c:v>4.0000000000000009</c:v>
                </c:pt>
                <c:pt idx="30">
                  <c:v>3.8</c:v>
                </c:pt>
                <c:pt idx="31">
                  <c:v>3.7</c:v>
                </c:pt>
                <c:pt idx="32">
                  <c:v>3.7</c:v>
                </c:pt>
                <c:pt idx="33">
                  <c:v>3.6000000000000005</c:v>
                </c:pt>
                <c:pt idx="34">
                  <c:v>3.6000000000000005</c:v>
                </c:pt>
                <c:pt idx="35">
                  <c:v>3.3999999999999995</c:v>
                </c:pt>
                <c:pt idx="36">
                  <c:v>3.2</c:v>
                </c:pt>
                <c:pt idx="37">
                  <c:v>2.8999999999999995</c:v>
                </c:pt>
                <c:pt idx="38">
                  <c:v>2.5000000000000009</c:v>
                </c:pt>
                <c:pt idx="39">
                  <c:v>2.5000000000000009</c:v>
                </c:pt>
                <c:pt idx="40">
                  <c:v>2.2999999999999998</c:v>
                </c:pt>
                <c:pt idx="41">
                  <c:v>2.0000000000000009</c:v>
                </c:pt>
                <c:pt idx="42">
                  <c:v>1.7999999999999998</c:v>
                </c:pt>
                <c:pt idx="43">
                  <c:v>1.7999999999999998</c:v>
                </c:pt>
                <c:pt idx="44">
                  <c:v>1.6000000000000005</c:v>
                </c:pt>
                <c:pt idx="4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13-7D4D-94E5-1DE47788F5E1}"/>
            </c:ext>
          </c:extLst>
        </c:ser>
        <c:ser>
          <c:idx val="4"/>
          <c:order val="4"/>
          <c:tx>
            <c:strRef>
              <c:f>'Breakfast View'!$R$381</c:f>
              <c:strCache>
                <c:ptCount val="1"/>
                <c:pt idx="0">
                  <c:v>Wed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View'!$R$382:$R$430</c:f>
              <c:numCache>
                <c:formatCode>General</c:formatCode>
                <c:ptCount val="49"/>
                <c:pt idx="3">
                  <c:v>0</c:v>
                </c:pt>
                <c:pt idx="4">
                  <c:v>0.20000000000000018</c:v>
                </c:pt>
                <c:pt idx="5">
                  <c:v>0.5</c:v>
                </c:pt>
                <c:pt idx="6">
                  <c:v>0.80000000000000071</c:v>
                </c:pt>
                <c:pt idx="7">
                  <c:v>0.59999999999999964</c:v>
                </c:pt>
                <c:pt idx="8">
                  <c:v>0.30000000000000071</c:v>
                </c:pt>
                <c:pt idx="9">
                  <c:v>0.20000000000000018</c:v>
                </c:pt>
                <c:pt idx="10">
                  <c:v>0.10000000000000053</c:v>
                </c:pt>
                <c:pt idx="11">
                  <c:v>0.30000000000000071</c:v>
                </c:pt>
                <c:pt idx="12">
                  <c:v>0.5</c:v>
                </c:pt>
                <c:pt idx="13">
                  <c:v>0.80000000000000071</c:v>
                </c:pt>
                <c:pt idx="14">
                  <c:v>0.90000000000000036</c:v>
                </c:pt>
                <c:pt idx="15">
                  <c:v>1.2000000000000011</c:v>
                </c:pt>
                <c:pt idx="16">
                  <c:v>1.5</c:v>
                </c:pt>
                <c:pt idx="17">
                  <c:v>2</c:v>
                </c:pt>
                <c:pt idx="18">
                  <c:v>1.7000000000000011</c:v>
                </c:pt>
                <c:pt idx="19">
                  <c:v>2.4000000000000004</c:v>
                </c:pt>
                <c:pt idx="20">
                  <c:v>3</c:v>
                </c:pt>
                <c:pt idx="21">
                  <c:v>4.2000000000000011</c:v>
                </c:pt>
                <c:pt idx="22">
                  <c:v>5.3000000000000007</c:v>
                </c:pt>
                <c:pt idx="23">
                  <c:v>6</c:v>
                </c:pt>
                <c:pt idx="24">
                  <c:v>6.2000000000000011</c:v>
                </c:pt>
                <c:pt idx="25">
                  <c:v>5.4</c:v>
                </c:pt>
                <c:pt idx="26">
                  <c:v>4.0999999999999996</c:v>
                </c:pt>
                <c:pt idx="27">
                  <c:v>3.5</c:v>
                </c:pt>
                <c:pt idx="28">
                  <c:v>3</c:v>
                </c:pt>
                <c:pt idx="29">
                  <c:v>2.8000000000000007</c:v>
                </c:pt>
                <c:pt idx="30">
                  <c:v>2.9000000000000004</c:v>
                </c:pt>
                <c:pt idx="31">
                  <c:v>3.0999999999999996</c:v>
                </c:pt>
                <c:pt idx="32">
                  <c:v>3.3000000000000007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3.3000000000000007</c:v>
                </c:pt>
                <c:pt idx="37">
                  <c:v>2.5999999999999996</c:v>
                </c:pt>
                <c:pt idx="38">
                  <c:v>2.0999999999999996</c:v>
                </c:pt>
                <c:pt idx="39">
                  <c:v>2</c:v>
                </c:pt>
                <c:pt idx="40">
                  <c:v>2</c:v>
                </c:pt>
                <c:pt idx="41">
                  <c:v>1.8000000000000007</c:v>
                </c:pt>
                <c:pt idx="42">
                  <c:v>1.5</c:v>
                </c:pt>
                <c:pt idx="43">
                  <c:v>1.3000000000000007</c:v>
                </c:pt>
                <c:pt idx="44">
                  <c:v>1</c:v>
                </c:pt>
                <c:pt idx="45">
                  <c:v>0.59999999999999964</c:v>
                </c:pt>
                <c:pt idx="46">
                  <c:v>0.40000000000000036</c:v>
                </c:pt>
                <c:pt idx="47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13-7D4D-94E5-1DE47788F5E1}"/>
            </c:ext>
          </c:extLst>
        </c:ser>
        <c:ser>
          <c:idx val="5"/>
          <c:order val="5"/>
          <c:tx>
            <c:strRef>
              <c:f>'Breakfast View'!$V$381</c:f>
              <c:strCache>
                <c:ptCount val="1"/>
                <c:pt idx="0">
                  <c:v>Sun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View'!$V$382:$V$430</c:f>
              <c:numCache>
                <c:formatCode>General</c:formatCode>
                <c:ptCount val="49"/>
                <c:pt idx="6">
                  <c:v>0</c:v>
                </c:pt>
                <c:pt idx="7">
                  <c:v>9.9999999999999645E-2</c:v>
                </c:pt>
                <c:pt idx="8">
                  <c:v>0.19999999999999929</c:v>
                </c:pt>
                <c:pt idx="9">
                  <c:v>0.29999999999999893</c:v>
                </c:pt>
                <c:pt idx="10">
                  <c:v>0.69999999999999929</c:v>
                </c:pt>
                <c:pt idx="11">
                  <c:v>0.69999999999999929</c:v>
                </c:pt>
                <c:pt idx="12">
                  <c:v>0.79999999999999893</c:v>
                </c:pt>
                <c:pt idx="13">
                  <c:v>0.5</c:v>
                </c:pt>
                <c:pt idx="14">
                  <c:v>0.5</c:v>
                </c:pt>
                <c:pt idx="15">
                  <c:v>0.79999999999999893</c:v>
                </c:pt>
                <c:pt idx="16">
                  <c:v>1.1999999999999993</c:v>
                </c:pt>
                <c:pt idx="17">
                  <c:v>1.2999999999999989</c:v>
                </c:pt>
                <c:pt idx="18">
                  <c:v>1.9000000000000004</c:v>
                </c:pt>
                <c:pt idx="19">
                  <c:v>2.2999999999999989</c:v>
                </c:pt>
                <c:pt idx="20">
                  <c:v>2.6999999999999993</c:v>
                </c:pt>
                <c:pt idx="21">
                  <c:v>3.4000000000000004</c:v>
                </c:pt>
                <c:pt idx="22">
                  <c:v>3.9000000000000004</c:v>
                </c:pt>
                <c:pt idx="23">
                  <c:v>4.2999999999999989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4.0999999999999996</c:v>
                </c:pt>
                <c:pt idx="27">
                  <c:v>3.7999999999999989</c:v>
                </c:pt>
                <c:pt idx="28">
                  <c:v>3.4000000000000004</c:v>
                </c:pt>
                <c:pt idx="29">
                  <c:v>3</c:v>
                </c:pt>
                <c:pt idx="30">
                  <c:v>2.6999999999999993</c:v>
                </c:pt>
                <c:pt idx="31">
                  <c:v>2.1999999999999993</c:v>
                </c:pt>
                <c:pt idx="32">
                  <c:v>1.7999999999999989</c:v>
                </c:pt>
                <c:pt idx="33">
                  <c:v>1.6999999999999993</c:v>
                </c:pt>
                <c:pt idx="34">
                  <c:v>1.5999999999999996</c:v>
                </c:pt>
                <c:pt idx="35">
                  <c:v>1.1999999999999993</c:v>
                </c:pt>
                <c:pt idx="36">
                  <c:v>1</c:v>
                </c:pt>
                <c:pt idx="37">
                  <c:v>0.79999999999999893</c:v>
                </c:pt>
                <c:pt idx="38">
                  <c:v>0.40000000000000036</c:v>
                </c:pt>
                <c:pt idx="39">
                  <c:v>0.19999999999999929</c:v>
                </c:pt>
                <c:pt idx="40">
                  <c:v>-0.5</c:v>
                </c:pt>
                <c:pt idx="41">
                  <c:v>-0.30000000000000071</c:v>
                </c:pt>
                <c:pt idx="42">
                  <c:v>-0.20000000000000018</c:v>
                </c:pt>
                <c:pt idx="43">
                  <c:v>0.29999999999999893</c:v>
                </c:pt>
                <c:pt idx="44">
                  <c:v>0.5</c:v>
                </c:pt>
                <c:pt idx="45">
                  <c:v>0.79999999999999893</c:v>
                </c:pt>
                <c:pt idx="46">
                  <c:v>1.5</c:v>
                </c:pt>
                <c:pt idx="47">
                  <c:v>2.2999999999999989</c:v>
                </c:pt>
                <c:pt idx="48">
                  <c:v>2.9000000000000004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13-7D4D-94E5-1DE47788F5E1}"/>
            </c:ext>
          </c:extLst>
        </c:ser>
        <c:ser>
          <c:idx val="6"/>
          <c:order val="6"/>
          <c:tx>
            <c:strRef>
              <c:f>'Breakfast View'!$S$381</c:f>
              <c:strCache>
                <c:ptCount val="1"/>
                <c:pt idx="0">
                  <c:v>Sat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View'!$S$382:$S$430</c:f>
              <c:numCache>
                <c:formatCode>General</c:formatCode>
                <c:ptCount val="49"/>
                <c:pt idx="0">
                  <c:v>0</c:v>
                </c:pt>
                <c:pt idx="1">
                  <c:v>0.10000000000000053</c:v>
                </c:pt>
                <c:pt idx="2">
                  <c:v>0.10000000000000053</c:v>
                </c:pt>
                <c:pt idx="3">
                  <c:v>0.29999999999999982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</c:v>
                </c:pt>
                <c:pt idx="7">
                  <c:v>0.60000000000000053</c:v>
                </c:pt>
                <c:pt idx="8">
                  <c:v>0.70000000000000018</c:v>
                </c:pt>
                <c:pt idx="9">
                  <c:v>1</c:v>
                </c:pt>
                <c:pt idx="10">
                  <c:v>1.1000000000000005</c:v>
                </c:pt>
                <c:pt idx="11">
                  <c:v>1.4000000000000004</c:v>
                </c:pt>
                <c:pt idx="12">
                  <c:v>1.7000000000000002</c:v>
                </c:pt>
                <c:pt idx="13">
                  <c:v>1.9000000000000004</c:v>
                </c:pt>
                <c:pt idx="14">
                  <c:v>2.1000000000000005</c:v>
                </c:pt>
                <c:pt idx="15">
                  <c:v>2.4000000000000004</c:v>
                </c:pt>
                <c:pt idx="16">
                  <c:v>2.8</c:v>
                </c:pt>
                <c:pt idx="17">
                  <c:v>3.1000000000000005</c:v>
                </c:pt>
                <c:pt idx="18">
                  <c:v>3.6000000000000005</c:v>
                </c:pt>
                <c:pt idx="19">
                  <c:v>3.8999999999999995</c:v>
                </c:pt>
                <c:pt idx="20">
                  <c:v>4.1000000000000005</c:v>
                </c:pt>
                <c:pt idx="21">
                  <c:v>4.3999999999999995</c:v>
                </c:pt>
                <c:pt idx="22">
                  <c:v>4.6000000000000005</c:v>
                </c:pt>
                <c:pt idx="23">
                  <c:v>4.8999999999999995</c:v>
                </c:pt>
                <c:pt idx="24">
                  <c:v>5.0000000000000009</c:v>
                </c:pt>
                <c:pt idx="25">
                  <c:v>5.0000000000000009</c:v>
                </c:pt>
                <c:pt idx="26">
                  <c:v>5.0000000000000009</c:v>
                </c:pt>
                <c:pt idx="27">
                  <c:v>4.8</c:v>
                </c:pt>
                <c:pt idx="28">
                  <c:v>4.5000000000000009</c:v>
                </c:pt>
                <c:pt idx="29">
                  <c:v>4.3999999999999995</c:v>
                </c:pt>
                <c:pt idx="30">
                  <c:v>4.3999999999999995</c:v>
                </c:pt>
                <c:pt idx="31">
                  <c:v>4.2</c:v>
                </c:pt>
                <c:pt idx="32">
                  <c:v>3.8999999999999995</c:v>
                </c:pt>
                <c:pt idx="33">
                  <c:v>3.5</c:v>
                </c:pt>
                <c:pt idx="34">
                  <c:v>3.1000000000000005</c:v>
                </c:pt>
                <c:pt idx="35">
                  <c:v>2.9000000000000004</c:v>
                </c:pt>
                <c:pt idx="36">
                  <c:v>2.9000000000000004</c:v>
                </c:pt>
                <c:pt idx="37">
                  <c:v>2.9000000000000004</c:v>
                </c:pt>
                <c:pt idx="38">
                  <c:v>2.9000000000000004</c:v>
                </c:pt>
                <c:pt idx="39">
                  <c:v>2.8</c:v>
                </c:pt>
                <c:pt idx="40">
                  <c:v>2.8</c:v>
                </c:pt>
                <c:pt idx="41">
                  <c:v>2.6000000000000005</c:v>
                </c:pt>
                <c:pt idx="42">
                  <c:v>2.6000000000000005</c:v>
                </c:pt>
                <c:pt idx="43">
                  <c:v>2.5</c:v>
                </c:pt>
                <c:pt idx="44">
                  <c:v>2.6000000000000005</c:v>
                </c:pt>
                <c:pt idx="45">
                  <c:v>2.6000000000000005</c:v>
                </c:pt>
                <c:pt idx="46">
                  <c:v>2.8</c:v>
                </c:pt>
                <c:pt idx="47">
                  <c:v>2.8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13-7D4D-94E5-1DE47788F5E1}"/>
            </c:ext>
          </c:extLst>
        </c:ser>
        <c:ser>
          <c:idx val="7"/>
          <c:order val="7"/>
          <c:tx>
            <c:strRef>
              <c:f>'Breakfast View'!$X$381</c:f>
              <c:strCache>
                <c:ptCount val="1"/>
                <c:pt idx="0">
                  <c:v>Saturday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View'!$X$382:$X$430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-5.5555555555555358E-2</c:v>
                </c:pt>
                <c:pt idx="3">
                  <c:v>-5.5555555555555358E-2</c:v>
                </c:pt>
                <c:pt idx="4">
                  <c:v>-5.5555555555555358E-2</c:v>
                </c:pt>
                <c:pt idx="5">
                  <c:v>0.16666666666666696</c:v>
                </c:pt>
                <c:pt idx="6">
                  <c:v>0.27777777777777857</c:v>
                </c:pt>
                <c:pt idx="7">
                  <c:v>0.5</c:v>
                </c:pt>
                <c:pt idx="8">
                  <c:v>0.94444444444444464</c:v>
                </c:pt>
                <c:pt idx="9">
                  <c:v>1.3888888888888893</c:v>
                </c:pt>
                <c:pt idx="10">
                  <c:v>1.9444444444444446</c:v>
                </c:pt>
                <c:pt idx="11">
                  <c:v>2.166666666666667</c:v>
                </c:pt>
                <c:pt idx="12">
                  <c:v>2.5</c:v>
                </c:pt>
                <c:pt idx="13">
                  <c:v>2.6666666666666679</c:v>
                </c:pt>
                <c:pt idx="14">
                  <c:v>2.7222222222222232</c:v>
                </c:pt>
                <c:pt idx="15">
                  <c:v>2.9444444444444446</c:v>
                </c:pt>
                <c:pt idx="16">
                  <c:v>3.2222222222222232</c:v>
                </c:pt>
                <c:pt idx="17">
                  <c:v>3.6666666666666679</c:v>
                </c:pt>
                <c:pt idx="18">
                  <c:v>4.2777777777777786</c:v>
                </c:pt>
                <c:pt idx="19">
                  <c:v>5</c:v>
                </c:pt>
                <c:pt idx="20">
                  <c:v>5.8333333333333339</c:v>
                </c:pt>
                <c:pt idx="21">
                  <c:v>6.1666666666666679</c:v>
                </c:pt>
                <c:pt idx="22">
                  <c:v>6.3333333333333339</c:v>
                </c:pt>
                <c:pt idx="23">
                  <c:v>6.3888888888888893</c:v>
                </c:pt>
                <c:pt idx="24">
                  <c:v>6.5</c:v>
                </c:pt>
                <c:pt idx="25">
                  <c:v>6.5</c:v>
                </c:pt>
                <c:pt idx="26">
                  <c:v>6.1111111111111107</c:v>
                </c:pt>
                <c:pt idx="27">
                  <c:v>5.6111111111111107</c:v>
                </c:pt>
                <c:pt idx="28">
                  <c:v>5.3888888888888893</c:v>
                </c:pt>
                <c:pt idx="29">
                  <c:v>5.2777777777777786</c:v>
                </c:pt>
                <c:pt idx="30">
                  <c:v>5.2222222222222232</c:v>
                </c:pt>
                <c:pt idx="31">
                  <c:v>5.3333333333333339</c:v>
                </c:pt>
                <c:pt idx="32">
                  <c:v>5.4444444444444446</c:v>
                </c:pt>
                <c:pt idx="33">
                  <c:v>5.4444444444444446</c:v>
                </c:pt>
                <c:pt idx="34">
                  <c:v>5.3333333333333339</c:v>
                </c:pt>
                <c:pt idx="35">
                  <c:v>5.1111111111111107</c:v>
                </c:pt>
                <c:pt idx="36">
                  <c:v>4.6666666666666679</c:v>
                </c:pt>
                <c:pt idx="37">
                  <c:v>4.3888888888888893</c:v>
                </c:pt>
                <c:pt idx="38">
                  <c:v>3.8888888888888893</c:v>
                </c:pt>
                <c:pt idx="39">
                  <c:v>4</c:v>
                </c:pt>
                <c:pt idx="40">
                  <c:v>3.8333333333333339</c:v>
                </c:pt>
                <c:pt idx="41">
                  <c:v>3.6111111111111107</c:v>
                </c:pt>
                <c:pt idx="42">
                  <c:v>3.5</c:v>
                </c:pt>
                <c:pt idx="43">
                  <c:v>3.1666666666666679</c:v>
                </c:pt>
                <c:pt idx="44">
                  <c:v>2.6111111111111107</c:v>
                </c:pt>
                <c:pt idx="45">
                  <c:v>2.3888888888888893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3-7D4D-94E5-1DE47788F5E1}"/>
            </c:ext>
          </c:extLst>
        </c:ser>
        <c:ser>
          <c:idx val="8"/>
          <c:order val="8"/>
          <c:tx>
            <c:strRef>
              <c:f>'Breakfast View'!$T$381</c:f>
              <c:strCache>
                <c:ptCount val="1"/>
                <c:pt idx="0">
                  <c:v>Thursday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View'!$T$382:$T$430</c:f>
              <c:numCache>
                <c:formatCode>General</c:formatCode>
                <c:ptCount val="49"/>
                <c:pt idx="6" formatCode="0.0">
                  <c:v>0</c:v>
                </c:pt>
                <c:pt idx="7" formatCode="0.0">
                  <c:v>0.38888888888888928</c:v>
                </c:pt>
                <c:pt idx="8" formatCode="0.0">
                  <c:v>0.55555555555555625</c:v>
                </c:pt>
                <c:pt idx="9" formatCode="0.0">
                  <c:v>0.72222222222222232</c:v>
                </c:pt>
                <c:pt idx="10" formatCode="0.0">
                  <c:v>1.3333333333333339</c:v>
                </c:pt>
                <c:pt idx="11" formatCode="0.0">
                  <c:v>1.5</c:v>
                </c:pt>
                <c:pt idx="12" formatCode="0.0">
                  <c:v>2.1111111111111116</c:v>
                </c:pt>
                <c:pt idx="13" formatCode="0.0">
                  <c:v>2.9444444444444455</c:v>
                </c:pt>
                <c:pt idx="14" formatCode="0.0">
                  <c:v>3.4444444444444455</c:v>
                </c:pt>
                <c:pt idx="15" formatCode="0.0">
                  <c:v>3.833333333333333</c:v>
                </c:pt>
                <c:pt idx="16" formatCode="0.0">
                  <c:v>4.1111111111111116</c:v>
                </c:pt>
                <c:pt idx="17" formatCode="0.0">
                  <c:v>4.2222222222222223</c:v>
                </c:pt>
                <c:pt idx="18" formatCode="0.0">
                  <c:v>4.4444444444444455</c:v>
                </c:pt>
                <c:pt idx="19" formatCode="0.0">
                  <c:v>4.6111111111111116</c:v>
                </c:pt>
                <c:pt idx="20" formatCode="0.0">
                  <c:v>4.7222222222222223</c:v>
                </c:pt>
                <c:pt idx="21" formatCode="0.0">
                  <c:v>4.9444444444444455</c:v>
                </c:pt>
                <c:pt idx="22" formatCode="0.0">
                  <c:v>5.0000000000000009</c:v>
                </c:pt>
                <c:pt idx="23" formatCode="0.0">
                  <c:v>5.0555555555555562</c:v>
                </c:pt>
                <c:pt idx="24" formatCode="0.0">
                  <c:v>5.166666666666667</c:v>
                </c:pt>
                <c:pt idx="25" formatCode="0.0">
                  <c:v>5.2222222222222223</c:v>
                </c:pt>
                <c:pt idx="26" formatCode="0.0">
                  <c:v>5.1111111111111116</c:v>
                </c:pt>
                <c:pt idx="27" formatCode="0.0">
                  <c:v>5.0000000000000009</c:v>
                </c:pt>
                <c:pt idx="28" formatCode="0.0">
                  <c:v>4.833333333333333</c:v>
                </c:pt>
                <c:pt idx="29" formatCode="0.0">
                  <c:v>4.5000000000000009</c:v>
                </c:pt>
                <c:pt idx="30" formatCode="0.0">
                  <c:v>4.2777777777777777</c:v>
                </c:pt>
                <c:pt idx="31" formatCode="0.0">
                  <c:v>4.0000000000000009</c:v>
                </c:pt>
                <c:pt idx="32" formatCode="0.0">
                  <c:v>3.8888888888888884</c:v>
                </c:pt>
                <c:pt idx="33" formatCode="0.0">
                  <c:v>3.5555555555555562</c:v>
                </c:pt>
                <c:pt idx="34" formatCode="0.0">
                  <c:v>3.333333333333333</c:v>
                </c:pt>
                <c:pt idx="35" formatCode="0.0">
                  <c:v>3.0555555555555562</c:v>
                </c:pt>
                <c:pt idx="36" formatCode="0.0">
                  <c:v>2.7777777777777777</c:v>
                </c:pt>
                <c:pt idx="37" formatCode="0.0">
                  <c:v>2.5555555555555562</c:v>
                </c:pt>
                <c:pt idx="38" formatCode="0.0">
                  <c:v>2.333333333333333</c:v>
                </c:pt>
                <c:pt idx="39" formatCode="0.0">
                  <c:v>2.1111111111111116</c:v>
                </c:pt>
                <c:pt idx="40" formatCode="0.0">
                  <c:v>1.8888888888888893</c:v>
                </c:pt>
                <c:pt idx="41" formatCode="0.0">
                  <c:v>1.7222222222222223</c:v>
                </c:pt>
                <c:pt idx="42" formatCode="0.0">
                  <c:v>1.5555555555555562</c:v>
                </c:pt>
                <c:pt idx="43" formatCode="0.0">
                  <c:v>1.3888888888888893</c:v>
                </c:pt>
                <c:pt idx="44" formatCode="0.0">
                  <c:v>1.2222222222222223</c:v>
                </c:pt>
                <c:pt idx="45" formatCode="0.0">
                  <c:v>1</c:v>
                </c:pt>
                <c:pt idx="46" formatCode="0.0">
                  <c:v>0.88888888888888928</c:v>
                </c:pt>
                <c:pt idx="47" formatCode="0.0">
                  <c:v>0.77777777777777768</c:v>
                </c:pt>
                <c:pt idx="48" formatCode="0.0">
                  <c:v>0.6111111111111116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3-7D4D-94E5-1DE47788F5E1}"/>
            </c:ext>
          </c:extLst>
        </c:ser>
        <c:ser>
          <c:idx val="9"/>
          <c:order val="9"/>
          <c:tx>
            <c:strRef>
              <c:f>'Breakfast View'!$U$381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View'!$U$382:$U$430</c:f>
              <c:numCache>
                <c:formatCode>0.00</c:formatCode>
                <c:ptCount val="49"/>
                <c:pt idx="0">
                  <c:v>0</c:v>
                </c:pt>
                <c:pt idx="1">
                  <c:v>0.10000000000000053</c:v>
                </c:pt>
                <c:pt idx="2">
                  <c:v>0.10000000000000053</c:v>
                </c:pt>
                <c:pt idx="3">
                  <c:v>0.14999999999999991</c:v>
                </c:pt>
                <c:pt idx="4">
                  <c:v>0.30000000000000027</c:v>
                </c:pt>
                <c:pt idx="5">
                  <c:v>0.5</c:v>
                </c:pt>
                <c:pt idx="6">
                  <c:v>0.43333333333333357</c:v>
                </c:pt>
                <c:pt idx="7">
                  <c:v>0.39722222222222237</c:v>
                </c:pt>
                <c:pt idx="8">
                  <c:v>0.33888888888888902</c:v>
                </c:pt>
                <c:pt idx="9">
                  <c:v>0.2844444444444445</c:v>
                </c:pt>
                <c:pt idx="10">
                  <c:v>0.48666666666666708</c:v>
                </c:pt>
                <c:pt idx="11">
                  <c:v>0.84000000000000019</c:v>
                </c:pt>
                <c:pt idx="12">
                  <c:v>1.0351851851851854</c:v>
                </c:pt>
                <c:pt idx="13">
                  <c:v>1.3574074074074078</c:v>
                </c:pt>
                <c:pt idx="14">
                  <c:v>1.6407407407407411</c:v>
                </c:pt>
                <c:pt idx="15">
                  <c:v>1.9388888888888891</c:v>
                </c:pt>
                <c:pt idx="16">
                  <c:v>2.2018518518518522</c:v>
                </c:pt>
                <c:pt idx="17">
                  <c:v>2.5203703703703706</c:v>
                </c:pt>
                <c:pt idx="18">
                  <c:v>2.8907407407407413</c:v>
                </c:pt>
                <c:pt idx="19">
                  <c:v>3.3351851851851855</c:v>
                </c:pt>
                <c:pt idx="20">
                  <c:v>3.7037037037037042</c:v>
                </c:pt>
                <c:pt idx="21">
                  <c:v>4.1907407407407415</c:v>
                </c:pt>
                <c:pt idx="22">
                  <c:v>4.5333333333333341</c:v>
                </c:pt>
                <c:pt idx="23">
                  <c:v>4.8092592592592593</c:v>
                </c:pt>
                <c:pt idx="24">
                  <c:v>4.9944444444444454</c:v>
                </c:pt>
                <c:pt idx="25">
                  <c:v>4.8370370370370379</c:v>
                </c:pt>
                <c:pt idx="26">
                  <c:v>4.5185185185185182</c:v>
                </c:pt>
                <c:pt idx="27">
                  <c:v>4.3666666666666663</c:v>
                </c:pt>
                <c:pt idx="28">
                  <c:v>4.1722222222222216</c:v>
                </c:pt>
                <c:pt idx="29">
                  <c:v>3.85</c:v>
                </c:pt>
                <c:pt idx="30">
                  <c:v>3.7296296296296299</c:v>
                </c:pt>
                <c:pt idx="31">
                  <c:v>3.6166666666666671</c:v>
                </c:pt>
                <c:pt idx="32">
                  <c:v>3.5481481481481478</c:v>
                </c:pt>
                <c:pt idx="33">
                  <c:v>3.2925925925925927</c:v>
                </c:pt>
                <c:pt idx="34">
                  <c:v>3.1222222222222218</c:v>
                </c:pt>
                <c:pt idx="35">
                  <c:v>2.9425925925925926</c:v>
                </c:pt>
                <c:pt idx="36">
                  <c:v>2.7629629629629631</c:v>
                </c:pt>
                <c:pt idx="37">
                  <c:v>2.5259259259259257</c:v>
                </c:pt>
                <c:pt idx="38">
                  <c:v>2.3555555555555561</c:v>
                </c:pt>
                <c:pt idx="39">
                  <c:v>2.2018518518518522</c:v>
                </c:pt>
                <c:pt idx="40">
                  <c:v>2.0481481481481483</c:v>
                </c:pt>
                <c:pt idx="41">
                  <c:v>1.8703703703703709</c:v>
                </c:pt>
                <c:pt idx="42">
                  <c:v>1.6759259259259263</c:v>
                </c:pt>
                <c:pt idx="43">
                  <c:v>1.5648148148148149</c:v>
                </c:pt>
                <c:pt idx="44">
                  <c:v>1.4203703703703703</c:v>
                </c:pt>
                <c:pt idx="45">
                  <c:v>1.2800000000000002</c:v>
                </c:pt>
                <c:pt idx="46">
                  <c:v>1.0972222222222225</c:v>
                </c:pt>
                <c:pt idx="47">
                  <c:v>1.0694444444444446</c:v>
                </c:pt>
                <c:pt idx="48">
                  <c:v>1.3703703703703705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3-7D4D-94E5-1DE47788F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852432"/>
        <c:axId val="1997439344"/>
      </c:scatterChart>
      <c:valAx>
        <c:axId val="38285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439344"/>
        <c:crosses val="autoZero"/>
        <c:crossBetween val="midCat"/>
      </c:valAx>
      <c:valAx>
        <c:axId val="19974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5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3</a:t>
            </a:r>
          </a:p>
          <a:p>
            <a:pPr>
              <a:defRPr/>
            </a:pPr>
            <a:r>
              <a:rPr lang="en-GB"/>
              <a:t>(iteration 2 - rate</a:t>
            </a:r>
            <a:r>
              <a:rPr lang="en-GB" baseline="0"/>
              <a:t> </a:t>
            </a:r>
            <a:r>
              <a:rPr lang="en-GB"/>
              <a:t>of glucose appearance + peak value)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View'!$AE$381</c:f>
              <c:strCache>
                <c:ptCount val="1"/>
                <c:pt idx="0">
                  <c:v>Fri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View'!$AE$382:$AE$430</c:f>
              <c:numCache>
                <c:formatCode>General</c:formatCode>
                <c:ptCount val="49"/>
                <c:pt idx="9">
                  <c:v>0</c:v>
                </c:pt>
                <c:pt idx="10">
                  <c:v>0.39999999999999947</c:v>
                </c:pt>
                <c:pt idx="11">
                  <c:v>0.5</c:v>
                </c:pt>
                <c:pt idx="12">
                  <c:v>0.79999999999999982</c:v>
                </c:pt>
                <c:pt idx="13">
                  <c:v>1.5</c:v>
                </c:pt>
                <c:pt idx="14">
                  <c:v>2.2999999999999989</c:v>
                </c:pt>
                <c:pt idx="15">
                  <c:v>2.2999999999999989</c:v>
                </c:pt>
                <c:pt idx="16">
                  <c:v>2.7999999999999989</c:v>
                </c:pt>
                <c:pt idx="17">
                  <c:v>3.1999999999999993</c:v>
                </c:pt>
                <c:pt idx="18">
                  <c:v>4</c:v>
                </c:pt>
                <c:pt idx="19">
                  <c:v>4.7999999999999989</c:v>
                </c:pt>
                <c:pt idx="20">
                  <c:v>5.0999999999999996</c:v>
                </c:pt>
                <c:pt idx="21">
                  <c:v>5.5</c:v>
                </c:pt>
                <c:pt idx="22">
                  <c:v>5.7999999999999989</c:v>
                </c:pt>
                <c:pt idx="23">
                  <c:v>5.9</c:v>
                </c:pt>
                <c:pt idx="24">
                  <c:v>6.1</c:v>
                </c:pt>
                <c:pt idx="25">
                  <c:v>6.1</c:v>
                </c:pt>
                <c:pt idx="26">
                  <c:v>6</c:v>
                </c:pt>
                <c:pt idx="27">
                  <c:v>5.9</c:v>
                </c:pt>
                <c:pt idx="28">
                  <c:v>5.9</c:v>
                </c:pt>
                <c:pt idx="29">
                  <c:v>5.7999999999999989</c:v>
                </c:pt>
                <c:pt idx="30">
                  <c:v>5.7999999999999989</c:v>
                </c:pt>
                <c:pt idx="31">
                  <c:v>5.7999999999999989</c:v>
                </c:pt>
                <c:pt idx="32">
                  <c:v>5.6</c:v>
                </c:pt>
                <c:pt idx="33">
                  <c:v>5.4</c:v>
                </c:pt>
                <c:pt idx="34">
                  <c:v>5.1999999999999993</c:v>
                </c:pt>
                <c:pt idx="35">
                  <c:v>4.7999999999999989</c:v>
                </c:pt>
                <c:pt idx="36">
                  <c:v>4.5</c:v>
                </c:pt>
                <c:pt idx="37">
                  <c:v>4.1999999999999993</c:v>
                </c:pt>
                <c:pt idx="38">
                  <c:v>3.9000000000000004</c:v>
                </c:pt>
                <c:pt idx="39">
                  <c:v>3.6999999999999993</c:v>
                </c:pt>
                <c:pt idx="40">
                  <c:v>3</c:v>
                </c:pt>
                <c:pt idx="41">
                  <c:v>2.7999999999999989</c:v>
                </c:pt>
                <c:pt idx="42">
                  <c:v>2.4000000000000004</c:v>
                </c:pt>
                <c:pt idx="43">
                  <c:v>2.4000000000000004</c:v>
                </c:pt>
                <c:pt idx="44">
                  <c:v>2.9000000000000004</c:v>
                </c:pt>
                <c:pt idx="45">
                  <c:v>2.6999999999999993</c:v>
                </c:pt>
                <c:pt idx="46">
                  <c:v>2.2999999999999989</c:v>
                </c:pt>
                <c:pt idx="47">
                  <c:v>2.1999999999999993</c:v>
                </c:pt>
                <c:pt idx="48">
                  <c:v>2.1999999999999993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C4-604A-8937-AF5A162B169E}"/>
            </c:ext>
          </c:extLst>
        </c:ser>
        <c:ser>
          <c:idx val="1"/>
          <c:order val="1"/>
          <c:tx>
            <c:strRef>
              <c:f>'Breakfast View'!$AN$381</c:f>
              <c:strCache>
                <c:ptCount val="1"/>
                <c:pt idx="0">
                  <c:v>Fri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View'!$AN$382:$AN$430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9.9999999999999645E-2</c:v>
                </c:pt>
                <c:pt idx="11">
                  <c:v>0.5</c:v>
                </c:pt>
                <c:pt idx="12">
                  <c:v>1.2000000000000002</c:v>
                </c:pt>
                <c:pt idx="13">
                  <c:v>1.8999999999999995</c:v>
                </c:pt>
                <c:pt idx="14">
                  <c:v>2.6000000000000005</c:v>
                </c:pt>
                <c:pt idx="15">
                  <c:v>3.2</c:v>
                </c:pt>
                <c:pt idx="16">
                  <c:v>3.8</c:v>
                </c:pt>
                <c:pt idx="17">
                  <c:v>4.3</c:v>
                </c:pt>
                <c:pt idx="18">
                  <c:v>4.9999999999999991</c:v>
                </c:pt>
                <c:pt idx="19">
                  <c:v>4.8999999999999995</c:v>
                </c:pt>
                <c:pt idx="20">
                  <c:v>4.9999999999999991</c:v>
                </c:pt>
                <c:pt idx="21">
                  <c:v>5.3999999999999995</c:v>
                </c:pt>
                <c:pt idx="22">
                  <c:v>5.6000000000000005</c:v>
                </c:pt>
                <c:pt idx="23">
                  <c:v>5.7</c:v>
                </c:pt>
                <c:pt idx="24">
                  <c:v>5.8999999999999995</c:v>
                </c:pt>
                <c:pt idx="25">
                  <c:v>5.8</c:v>
                </c:pt>
                <c:pt idx="26">
                  <c:v>5.7</c:v>
                </c:pt>
                <c:pt idx="27">
                  <c:v>5.8</c:v>
                </c:pt>
                <c:pt idx="28">
                  <c:v>5.6000000000000005</c:v>
                </c:pt>
                <c:pt idx="29">
                  <c:v>5.4999999999999991</c:v>
                </c:pt>
                <c:pt idx="30">
                  <c:v>5.2</c:v>
                </c:pt>
                <c:pt idx="31">
                  <c:v>4.9999999999999991</c:v>
                </c:pt>
                <c:pt idx="32">
                  <c:v>4.6000000000000005</c:v>
                </c:pt>
                <c:pt idx="33">
                  <c:v>4.4999999999999991</c:v>
                </c:pt>
                <c:pt idx="34">
                  <c:v>4.7</c:v>
                </c:pt>
                <c:pt idx="35">
                  <c:v>4.3999999999999995</c:v>
                </c:pt>
                <c:pt idx="36">
                  <c:v>4.4999999999999991</c:v>
                </c:pt>
                <c:pt idx="37">
                  <c:v>4.7</c:v>
                </c:pt>
                <c:pt idx="38">
                  <c:v>4.3999999999999995</c:v>
                </c:pt>
                <c:pt idx="39">
                  <c:v>4.7</c:v>
                </c:pt>
                <c:pt idx="40">
                  <c:v>4.9999999999999991</c:v>
                </c:pt>
                <c:pt idx="41">
                  <c:v>5.3</c:v>
                </c:pt>
                <c:pt idx="42">
                  <c:v>5.3999999999999995</c:v>
                </c:pt>
                <c:pt idx="43">
                  <c:v>5.3999999999999995</c:v>
                </c:pt>
                <c:pt idx="44">
                  <c:v>5.3</c:v>
                </c:pt>
                <c:pt idx="45">
                  <c:v>5.2</c:v>
                </c:pt>
                <c:pt idx="46">
                  <c:v>5.1000000000000005</c:v>
                </c:pt>
                <c:pt idx="47">
                  <c:v>4.6000000000000005</c:v>
                </c:pt>
                <c:pt idx="48">
                  <c:v>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C4-604A-8937-AF5A162B169E}"/>
            </c:ext>
          </c:extLst>
        </c:ser>
        <c:ser>
          <c:idx val="2"/>
          <c:order val="2"/>
          <c:tx>
            <c:strRef>
              <c:f>'Breakfast View'!$AL$381</c:f>
              <c:strCache>
                <c:ptCount val="1"/>
                <c:pt idx="0">
                  <c:v>Tues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View'!$AL$382:$AL$430</c:f>
              <c:numCache>
                <c:formatCode>General</c:formatCode>
                <c:ptCount val="49"/>
                <c:pt idx="10">
                  <c:v>0</c:v>
                </c:pt>
                <c:pt idx="11">
                  <c:v>0</c:v>
                </c:pt>
                <c:pt idx="12">
                  <c:v>0.39999999999999947</c:v>
                </c:pt>
                <c:pt idx="13">
                  <c:v>1</c:v>
                </c:pt>
                <c:pt idx="14">
                  <c:v>1.6999999999999993</c:v>
                </c:pt>
                <c:pt idx="15">
                  <c:v>2.0999999999999996</c:v>
                </c:pt>
                <c:pt idx="16">
                  <c:v>2.4000000000000004</c:v>
                </c:pt>
                <c:pt idx="17">
                  <c:v>2.4000000000000004</c:v>
                </c:pt>
                <c:pt idx="18">
                  <c:v>2.7999999999999989</c:v>
                </c:pt>
                <c:pt idx="19">
                  <c:v>3.5</c:v>
                </c:pt>
                <c:pt idx="20">
                  <c:v>3.9000000000000004</c:v>
                </c:pt>
                <c:pt idx="21">
                  <c:v>4.2999999999999989</c:v>
                </c:pt>
                <c:pt idx="22">
                  <c:v>4.2999999999999989</c:v>
                </c:pt>
                <c:pt idx="23">
                  <c:v>4.2999999999999989</c:v>
                </c:pt>
                <c:pt idx="24">
                  <c:v>4.4000000000000004</c:v>
                </c:pt>
                <c:pt idx="25">
                  <c:v>4.1999999999999993</c:v>
                </c:pt>
                <c:pt idx="26">
                  <c:v>4.2999999999999989</c:v>
                </c:pt>
                <c:pt idx="27">
                  <c:v>4.1999999999999993</c:v>
                </c:pt>
                <c:pt idx="28">
                  <c:v>4</c:v>
                </c:pt>
                <c:pt idx="29">
                  <c:v>3.5999999999999996</c:v>
                </c:pt>
                <c:pt idx="30">
                  <c:v>3.1999999999999993</c:v>
                </c:pt>
                <c:pt idx="31">
                  <c:v>3.1999999999999993</c:v>
                </c:pt>
                <c:pt idx="32">
                  <c:v>3.4000000000000004</c:v>
                </c:pt>
                <c:pt idx="33">
                  <c:v>3</c:v>
                </c:pt>
                <c:pt idx="34">
                  <c:v>3</c:v>
                </c:pt>
                <c:pt idx="35">
                  <c:v>3.0999999999999996</c:v>
                </c:pt>
                <c:pt idx="36">
                  <c:v>3.1999999999999993</c:v>
                </c:pt>
                <c:pt idx="37">
                  <c:v>3.1999999999999993</c:v>
                </c:pt>
                <c:pt idx="38">
                  <c:v>3</c:v>
                </c:pt>
                <c:pt idx="39">
                  <c:v>2.7999999999999989</c:v>
                </c:pt>
                <c:pt idx="40">
                  <c:v>2.7999999999999989</c:v>
                </c:pt>
                <c:pt idx="41">
                  <c:v>2.6999999999999993</c:v>
                </c:pt>
                <c:pt idx="42">
                  <c:v>2.5</c:v>
                </c:pt>
                <c:pt idx="43">
                  <c:v>2.1999999999999993</c:v>
                </c:pt>
                <c:pt idx="44">
                  <c:v>2.0999999999999996</c:v>
                </c:pt>
                <c:pt idx="45">
                  <c:v>2</c:v>
                </c:pt>
                <c:pt idx="46">
                  <c:v>2</c:v>
                </c:pt>
                <c:pt idx="47">
                  <c:v>1.7999999999999989</c:v>
                </c:pt>
                <c:pt idx="48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C4-604A-8937-AF5A162B169E}"/>
            </c:ext>
          </c:extLst>
        </c:ser>
        <c:ser>
          <c:idx val="3"/>
          <c:order val="3"/>
          <c:tx>
            <c:strRef>
              <c:f>'Breakfast View'!$AF$381</c:f>
              <c:strCache>
                <c:ptCount val="1"/>
                <c:pt idx="0">
                  <c:v>Wed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View'!$AF$382:$AF$430</c:f>
              <c:numCache>
                <c:formatCode>General</c:formatCode>
                <c:ptCount val="49"/>
                <c:pt idx="14">
                  <c:v>0</c:v>
                </c:pt>
                <c:pt idx="15">
                  <c:v>-0.10000000000000053</c:v>
                </c:pt>
                <c:pt idx="16">
                  <c:v>0.20000000000000018</c:v>
                </c:pt>
                <c:pt idx="17">
                  <c:v>0.70000000000000018</c:v>
                </c:pt>
                <c:pt idx="18">
                  <c:v>0.79999999999999982</c:v>
                </c:pt>
                <c:pt idx="19">
                  <c:v>1.2000000000000002</c:v>
                </c:pt>
                <c:pt idx="20">
                  <c:v>1.7999999999999998</c:v>
                </c:pt>
                <c:pt idx="21">
                  <c:v>2.2999999999999998</c:v>
                </c:pt>
                <c:pt idx="22">
                  <c:v>2.8999999999999995</c:v>
                </c:pt>
                <c:pt idx="23">
                  <c:v>3.3</c:v>
                </c:pt>
                <c:pt idx="24">
                  <c:v>3.6000000000000005</c:v>
                </c:pt>
                <c:pt idx="25">
                  <c:v>3.4999999999999991</c:v>
                </c:pt>
                <c:pt idx="26">
                  <c:v>3.3</c:v>
                </c:pt>
                <c:pt idx="27">
                  <c:v>3.1000000000000005</c:v>
                </c:pt>
                <c:pt idx="28">
                  <c:v>2.9999999999999991</c:v>
                </c:pt>
                <c:pt idx="29">
                  <c:v>2.9999999999999991</c:v>
                </c:pt>
                <c:pt idx="30">
                  <c:v>2.7</c:v>
                </c:pt>
                <c:pt idx="31">
                  <c:v>2.4999999999999991</c:v>
                </c:pt>
                <c:pt idx="32">
                  <c:v>2.2000000000000002</c:v>
                </c:pt>
                <c:pt idx="33">
                  <c:v>2.1000000000000005</c:v>
                </c:pt>
                <c:pt idx="34">
                  <c:v>1.9999999999999991</c:v>
                </c:pt>
                <c:pt idx="35">
                  <c:v>1.7000000000000002</c:v>
                </c:pt>
                <c:pt idx="36">
                  <c:v>1.4999999999999991</c:v>
                </c:pt>
                <c:pt idx="37">
                  <c:v>1.4999999999999991</c:v>
                </c:pt>
                <c:pt idx="38">
                  <c:v>1.2000000000000002</c:v>
                </c:pt>
                <c:pt idx="39">
                  <c:v>0.99999999999999911</c:v>
                </c:pt>
                <c:pt idx="40">
                  <c:v>0.99999999999999911</c:v>
                </c:pt>
                <c:pt idx="41">
                  <c:v>1.1000000000000005</c:v>
                </c:pt>
                <c:pt idx="42">
                  <c:v>0.59999999999999964</c:v>
                </c:pt>
                <c:pt idx="43">
                  <c:v>0.59999999999999964</c:v>
                </c:pt>
                <c:pt idx="44">
                  <c:v>0.79999999999999982</c:v>
                </c:pt>
                <c:pt idx="45">
                  <c:v>0.59999999999999964</c:v>
                </c:pt>
                <c:pt idx="46">
                  <c:v>0.5</c:v>
                </c:pt>
                <c:pt idx="47">
                  <c:v>0.39999999999999947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C4-604A-8937-AF5A162B169E}"/>
            </c:ext>
          </c:extLst>
        </c:ser>
        <c:ser>
          <c:idx val="4"/>
          <c:order val="4"/>
          <c:tx>
            <c:strRef>
              <c:f>'Breakfast View'!$AM$381</c:f>
              <c:strCache>
                <c:ptCount val="1"/>
                <c:pt idx="0">
                  <c:v>Thurs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View'!$AM$382:$AM$430</c:f>
              <c:numCache>
                <c:formatCode>General</c:formatCode>
                <c:ptCount val="49"/>
                <c:pt idx="11">
                  <c:v>0</c:v>
                </c:pt>
                <c:pt idx="12">
                  <c:v>0.40000000000000036</c:v>
                </c:pt>
                <c:pt idx="13">
                  <c:v>1.4000000000000004</c:v>
                </c:pt>
                <c:pt idx="14">
                  <c:v>1.9000000000000004</c:v>
                </c:pt>
                <c:pt idx="15">
                  <c:v>2.1999999999999993</c:v>
                </c:pt>
                <c:pt idx="16">
                  <c:v>2.5999999999999996</c:v>
                </c:pt>
                <c:pt idx="17">
                  <c:v>3.1999999999999993</c:v>
                </c:pt>
                <c:pt idx="18">
                  <c:v>4.0999999999999996</c:v>
                </c:pt>
                <c:pt idx="19">
                  <c:v>4.4000000000000004</c:v>
                </c:pt>
                <c:pt idx="20">
                  <c:v>4.6999999999999993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5.1999999999999993</c:v>
                </c:pt>
                <c:pt idx="24">
                  <c:v>5.4</c:v>
                </c:pt>
                <c:pt idx="25">
                  <c:v>5.5</c:v>
                </c:pt>
                <c:pt idx="26">
                  <c:v>5.3000000000000007</c:v>
                </c:pt>
                <c:pt idx="27">
                  <c:v>4.5999999999999996</c:v>
                </c:pt>
                <c:pt idx="28">
                  <c:v>4.0999999999999996</c:v>
                </c:pt>
                <c:pt idx="29">
                  <c:v>3.6999999999999993</c:v>
                </c:pt>
                <c:pt idx="30">
                  <c:v>3.5999999999999996</c:v>
                </c:pt>
                <c:pt idx="31">
                  <c:v>3.1999999999999993</c:v>
                </c:pt>
                <c:pt idx="32">
                  <c:v>2.9000000000000004</c:v>
                </c:pt>
                <c:pt idx="33">
                  <c:v>2.8000000000000007</c:v>
                </c:pt>
                <c:pt idx="34">
                  <c:v>2.9000000000000004</c:v>
                </c:pt>
                <c:pt idx="35">
                  <c:v>2.9000000000000004</c:v>
                </c:pt>
                <c:pt idx="36">
                  <c:v>2.5999999999999996</c:v>
                </c:pt>
                <c:pt idx="37">
                  <c:v>2.5999999999999996</c:v>
                </c:pt>
                <c:pt idx="38">
                  <c:v>2.6999999999999993</c:v>
                </c:pt>
                <c:pt idx="39">
                  <c:v>2.3000000000000007</c:v>
                </c:pt>
                <c:pt idx="40">
                  <c:v>1.9000000000000004</c:v>
                </c:pt>
                <c:pt idx="41">
                  <c:v>1.8000000000000007</c:v>
                </c:pt>
                <c:pt idx="42">
                  <c:v>1.5999999999999996</c:v>
                </c:pt>
                <c:pt idx="43">
                  <c:v>1.5</c:v>
                </c:pt>
                <c:pt idx="44">
                  <c:v>1.3000000000000007</c:v>
                </c:pt>
                <c:pt idx="45">
                  <c:v>0.90000000000000036</c:v>
                </c:pt>
                <c:pt idx="46">
                  <c:v>1</c:v>
                </c:pt>
                <c:pt idx="47">
                  <c:v>1.0999999999999996</c:v>
                </c:pt>
                <c:pt idx="48">
                  <c:v>0.69999999999999929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C4-604A-8937-AF5A162B169E}"/>
            </c:ext>
          </c:extLst>
        </c:ser>
        <c:ser>
          <c:idx val="5"/>
          <c:order val="5"/>
          <c:tx>
            <c:strRef>
              <c:f>'Breakfast View'!$AG$381</c:f>
              <c:strCache>
                <c:ptCount val="1"/>
                <c:pt idx="0">
                  <c:v>Fri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View'!$AG$382:$AG$430</c:f>
              <c:numCache>
                <c:formatCode>General</c:formatCode>
                <c:ptCount val="49"/>
                <c:pt idx="14">
                  <c:v>0</c:v>
                </c:pt>
                <c:pt idx="15">
                  <c:v>0.40000000000000036</c:v>
                </c:pt>
                <c:pt idx="16">
                  <c:v>0.79999999999999893</c:v>
                </c:pt>
                <c:pt idx="17">
                  <c:v>1.2999999999999989</c:v>
                </c:pt>
                <c:pt idx="18">
                  <c:v>1.6999999999999993</c:v>
                </c:pt>
                <c:pt idx="19">
                  <c:v>2.0999999999999996</c:v>
                </c:pt>
                <c:pt idx="20">
                  <c:v>2.5</c:v>
                </c:pt>
                <c:pt idx="21">
                  <c:v>3</c:v>
                </c:pt>
                <c:pt idx="22">
                  <c:v>3.2999999999999989</c:v>
                </c:pt>
                <c:pt idx="23">
                  <c:v>3.6999999999999993</c:v>
                </c:pt>
                <c:pt idx="24">
                  <c:v>4</c:v>
                </c:pt>
                <c:pt idx="25">
                  <c:v>3.7999999999999989</c:v>
                </c:pt>
                <c:pt idx="26">
                  <c:v>3.5</c:v>
                </c:pt>
                <c:pt idx="27">
                  <c:v>3.6999999999999993</c:v>
                </c:pt>
                <c:pt idx="28">
                  <c:v>3.5</c:v>
                </c:pt>
                <c:pt idx="29">
                  <c:v>3.1999999999999993</c:v>
                </c:pt>
                <c:pt idx="30">
                  <c:v>3</c:v>
                </c:pt>
                <c:pt idx="31">
                  <c:v>2.9000000000000004</c:v>
                </c:pt>
                <c:pt idx="32">
                  <c:v>3</c:v>
                </c:pt>
                <c:pt idx="33">
                  <c:v>2.7999999999999989</c:v>
                </c:pt>
                <c:pt idx="34">
                  <c:v>2.5</c:v>
                </c:pt>
                <c:pt idx="35">
                  <c:v>1.7999999999999989</c:v>
                </c:pt>
                <c:pt idx="36">
                  <c:v>1.4000000000000004</c:v>
                </c:pt>
                <c:pt idx="37">
                  <c:v>1.0999999999999996</c:v>
                </c:pt>
                <c:pt idx="38">
                  <c:v>0.69999999999999929</c:v>
                </c:pt>
                <c:pt idx="39">
                  <c:v>0.40000000000000036</c:v>
                </c:pt>
                <c:pt idx="40">
                  <c:v>0.19999999999999929</c:v>
                </c:pt>
                <c:pt idx="41">
                  <c:v>0</c:v>
                </c:pt>
                <c:pt idx="42">
                  <c:v>-0.20000000000000107</c:v>
                </c:pt>
                <c:pt idx="43">
                  <c:v>-0.30000000000000071</c:v>
                </c:pt>
                <c:pt idx="44">
                  <c:v>-0.60000000000000053</c:v>
                </c:pt>
                <c:pt idx="45">
                  <c:v>-0.70000000000000018</c:v>
                </c:pt>
                <c:pt idx="46">
                  <c:v>-0.80000000000000071</c:v>
                </c:pt>
                <c:pt idx="47">
                  <c:v>-1</c:v>
                </c:pt>
                <c:pt idx="48">
                  <c:v>-1.2000000000000002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C4-604A-8937-AF5A162B169E}"/>
            </c:ext>
          </c:extLst>
        </c:ser>
        <c:ser>
          <c:idx val="6"/>
          <c:order val="6"/>
          <c:tx>
            <c:strRef>
              <c:f>'Breakfast View'!$AH$381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View'!$AH$382:$AH$430</c:f>
              <c:numCache>
                <c:formatCode>General</c:formatCode>
                <c:ptCount val="49"/>
                <c:pt idx="11">
                  <c:v>0</c:v>
                </c:pt>
                <c:pt idx="12">
                  <c:v>9.9999999999999645E-2</c:v>
                </c:pt>
                <c:pt idx="13">
                  <c:v>0.29999999999999982</c:v>
                </c:pt>
                <c:pt idx="14">
                  <c:v>0.5</c:v>
                </c:pt>
                <c:pt idx="15">
                  <c:v>1.2000000000000002</c:v>
                </c:pt>
                <c:pt idx="16">
                  <c:v>1.5</c:v>
                </c:pt>
                <c:pt idx="17">
                  <c:v>1.8999999999999995</c:v>
                </c:pt>
                <c:pt idx="18">
                  <c:v>2.7</c:v>
                </c:pt>
                <c:pt idx="19">
                  <c:v>3.4999999999999991</c:v>
                </c:pt>
                <c:pt idx="20">
                  <c:v>3.9999999999999991</c:v>
                </c:pt>
                <c:pt idx="21">
                  <c:v>4.2</c:v>
                </c:pt>
                <c:pt idx="22">
                  <c:v>4.3999999999999995</c:v>
                </c:pt>
                <c:pt idx="23">
                  <c:v>4.4999999999999991</c:v>
                </c:pt>
                <c:pt idx="24">
                  <c:v>4.6000000000000005</c:v>
                </c:pt>
                <c:pt idx="25">
                  <c:v>4.4999999999999991</c:v>
                </c:pt>
                <c:pt idx="26">
                  <c:v>4.3999999999999995</c:v>
                </c:pt>
                <c:pt idx="27">
                  <c:v>4.3</c:v>
                </c:pt>
                <c:pt idx="28">
                  <c:v>4.2</c:v>
                </c:pt>
                <c:pt idx="29">
                  <c:v>3.8</c:v>
                </c:pt>
                <c:pt idx="30">
                  <c:v>3.4999999999999991</c:v>
                </c:pt>
                <c:pt idx="31">
                  <c:v>3.2</c:v>
                </c:pt>
                <c:pt idx="32">
                  <c:v>3.1000000000000005</c:v>
                </c:pt>
                <c:pt idx="33">
                  <c:v>2.8999999999999995</c:v>
                </c:pt>
                <c:pt idx="34">
                  <c:v>2.6000000000000005</c:v>
                </c:pt>
                <c:pt idx="35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C4-604A-8937-AF5A162B169E}"/>
            </c:ext>
          </c:extLst>
        </c:ser>
        <c:ser>
          <c:idx val="7"/>
          <c:order val="7"/>
          <c:tx>
            <c:strRef>
              <c:f>'Breakfast View'!$AI$381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View'!$AI$382:$AI$430</c:f>
              <c:numCache>
                <c:formatCode>General</c:formatCode>
                <c:ptCount val="49"/>
                <c:pt idx="15">
                  <c:v>0</c:v>
                </c:pt>
                <c:pt idx="16">
                  <c:v>-0.19999999999999929</c:v>
                </c:pt>
                <c:pt idx="17">
                  <c:v>0</c:v>
                </c:pt>
                <c:pt idx="18">
                  <c:v>0.10000000000000053</c:v>
                </c:pt>
                <c:pt idx="19">
                  <c:v>0.20000000000000018</c:v>
                </c:pt>
                <c:pt idx="20">
                  <c:v>0.90000000000000036</c:v>
                </c:pt>
                <c:pt idx="21">
                  <c:v>1.8000000000000007</c:v>
                </c:pt>
                <c:pt idx="22">
                  <c:v>2.2000000000000011</c:v>
                </c:pt>
                <c:pt idx="23">
                  <c:v>3.0999999999999996</c:v>
                </c:pt>
                <c:pt idx="24">
                  <c:v>3.7000000000000011</c:v>
                </c:pt>
                <c:pt idx="25">
                  <c:v>3.7000000000000011</c:v>
                </c:pt>
                <c:pt idx="26">
                  <c:v>3.7000000000000011</c:v>
                </c:pt>
                <c:pt idx="27">
                  <c:v>3.5999999999999996</c:v>
                </c:pt>
                <c:pt idx="28">
                  <c:v>3.3000000000000007</c:v>
                </c:pt>
                <c:pt idx="29">
                  <c:v>2.8000000000000007</c:v>
                </c:pt>
                <c:pt idx="30">
                  <c:v>2.7000000000000011</c:v>
                </c:pt>
                <c:pt idx="31">
                  <c:v>2.9000000000000004</c:v>
                </c:pt>
                <c:pt idx="32">
                  <c:v>2.8000000000000007</c:v>
                </c:pt>
                <c:pt idx="33">
                  <c:v>2.5</c:v>
                </c:pt>
                <c:pt idx="34">
                  <c:v>2.0999999999999996</c:v>
                </c:pt>
                <c:pt idx="35">
                  <c:v>2</c:v>
                </c:pt>
                <c:pt idx="36">
                  <c:v>1.7000000000000011</c:v>
                </c:pt>
                <c:pt idx="37">
                  <c:v>1.5</c:v>
                </c:pt>
                <c:pt idx="38">
                  <c:v>1.3000000000000007</c:v>
                </c:pt>
                <c:pt idx="39">
                  <c:v>1.2000000000000011</c:v>
                </c:pt>
                <c:pt idx="40">
                  <c:v>1</c:v>
                </c:pt>
                <c:pt idx="41">
                  <c:v>1.0999999999999996</c:v>
                </c:pt>
                <c:pt idx="42">
                  <c:v>0.90000000000000036</c:v>
                </c:pt>
                <c:pt idx="43">
                  <c:v>0.80000000000000071</c:v>
                </c:pt>
                <c:pt idx="44">
                  <c:v>0.60000000000000053</c:v>
                </c:pt>
                <c:pt idx="45">
                  <c:v>0.20000000000000018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4-604A-8937-AF5A162B169E}"/>
            </c:ext>
          </c:extLst>
        </c:ser>
        <c:ser>
          <c:idx val="8"/>
          <c:order val="8"/>
          <c:tx>
            <c:strRef>
              <c:f>'Breakfast View'!$AJ$381</c:f>
              <c:strCache>
                <c:ptCount val="1"/>
                <c:pt idx="0">
                  <c:v>Monday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View'!$AJ$382:$AJ$430</c:f>
              <c:numCache>
                <c:formatCode>General</c:formatCode>
                <c:ptCount val="49"/>
                <c:pt idx="15" formatCode="0.0">
                  <c:v>0</c:v>
                </c:pt>
                <c:pt idx="16" formatCode="0.0">
                  <c:v>0.72222222222222321</c:v>
                </c:pt>
                <c:pt idx="17" formatCode="0.0">
                  <c:v>1.3333333333333339</c:v>
                </c:pt>
                <c:pt idx="18" formatCode="0.0">
                  <c:v>1.7777777777777786</c:v>
                </c:pt>
                <c:pt idx="19" formatCode="0.0">
                  <c:v>2.1666666666666679</c:v>
                </c:pt>
                <c:pt idx="20" formatCode="0.0">
                  <c:v>2.5</c:v>
                </c:pt>
                <c:pt idx="21" formatCode="0.0">
                  <c:v>2.9444444444444446</c:v>
                </c:pt>
                <c:pt idx="22" formatCode="0.0">
                  <c:v>3.2222222222222232</c:v>
                </c:pt>
                <c:pt idx="23" formatCode="0.0">
                  <c:v>3.5555555555555571</c:v>
                </c:pt>
                <c:pt idx="24" formatCode="0.0">
                  <c:v>3.6666666666666679</c:v>
                </c:pt>
                <c:pt idx="25" formatCode="0.0">
                  <c:v>3.3333333333333339</c:v>
                </c:pt>
                <c:pt idx="26" formatCode="0.0">
                  <c:v>3</c:v>
                </c:pt>
                <c:pt idx="27" formatCode="0.0">
                  <c:v>3.1111111111111125</c:v>
                </c:pt>
                <c:pt idx="28" formatCode="0.0">
                  <c:v>3.2777777777777786</c:v>
                </c:pt>
                <c:pt idx="29" formatCode="0.0">
                  <c:v>3.2777777777777786</c:v>
                </c:pt>
                <c:pt idx="30" formatCode="0.0">
                  <c:v>3</c:v>
                </c:pt>
                <c:pt idx="31" formatCode="0.0">
                  <c:v>2.8888888888888893</c:v>
                </c:pt>
                <c:pt idx="32" formatCode="0.0">
                  <c:v>2.6666666666666679</c:v>
                </c:pt>
                <c:pt idx="33" formatCode="0.0">
                  <c:v>2.5</c:v>
                </c:pt>
                <c:pt idx="34" formatCode="0.0">
                  <c:v>2.1666666666666679</c:v>
                </c:pt>
                <c:pt idx="35" formatCode="0.0">
                  <c:v>1.7777777777777786</c:v>
                </c:pt>
                <c:pt idx="36" formatCode="0.0">
                  <c:v>1.3888888888888893</c:v>
                </c:pt>
                <c:pt idx="37" formatCode="0.0">
                  <c:v>1.1666666666666679</c:v>
                </c:pt>
                <c:pt idx="38" formatCode="0.0">
                  <c:v>0.83333333333333393</c:v>
                </c:pt>
                <c:pt idx="39" formatCode="0.0">
                  <c:v>0.77777777777777857</c:v>
                </c:pt>
                <c:pt idx="40" formatCode="0.0">
                  <c:v>0.66666666666666785</c:v>
                </c:pt>
                <c:pt idx="41" formatCode="0.0">
                  <c:v>0.44444444444444464</c:v>
                </c:pt>
                <c:pt idx="42" formatCode="0.0">
                  <c:v>0.22222222222222321</c:v>
                </c:pt>
                <c:pt idx="43" formatCode="0.0">
                  <c:v>5.5555555555557135E-2</c:v>
                </c:pt>
                <c:pt idx="44" formatCode="0.0">
                  <c:v>0.11111111111111249</c:v>
                </c:pt>
                <c:pt idx="45" formatCode="0.0">
                  <c:v>0.11111111111111249</c:v>
                </c:pt>
                <c:pt idx="46" formatCode="0.0">
                  <c:v>-0.11111111111111072</c:v>
                </c:pt>
                <c:pt idx="47" formatCode="0.0">
                  <c:v>-0.44444444444444287</c:v>
                </c:pt>
                <c:pt idx="48" formatCode="0.0">
                  <c:v>-0.83333333333333215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C4-604A-8937-AF5A162B169E}"/>
            </c:ext>
          </c:extLst>
        </c:ser>
        <c:ser>
          <c:idx val="9"/>
          <c:order val="9"/>
          <c:tx>
            <c:strRef>
              <c:f>'Breakfast View'!$AK$381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View'!$AK$382:$AK$430</c:f>
              <c:numCache>
                <c:formatCode>0.00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9.9999999999999645E-2</c:v>
                </c:pt>
                <c:pt idx="13">
                  <c:v>0.29999999999999982</c:v>
                </c:pt>
                <c:pt idx="14">
                  <c:v>0.16666666666666666</c:v>
                </c:pt>
                <c:pt idx="15">
                  <c:v>0.3</c:v>
                </c:pt>
                <c:pt idx="16">
                  <c:v>0.60444444444444456</c:v>
                </c:pt>
                <c:pt idx="17">
                  <c:v>1.0466666666666664</c:v>
                </c:pt>
                <c:pt idx="18">
                  <c:v>1.4155555555555557</c:v>
                </c:pt>
                <c:pt idx="19">
                  <c:v>1.8333333333333335</c:v>
                </c:pt>
                <c:pt idx="20">
                  <c:v>2.34</c:v>
                </c:pt>
                <c:pt idx="21">
                  <c:v>2.8488888888888892</c:v>
                </c:pt>
                <c:pt idx="22">
                  <c:v>3.2044444444444444</c:v>
                </c:pt>
                <c:pt idx="23">
                  <c:v>3.6311111111111112</c:v>
                </c:pt>
                <c:pt idx="24">
                  <c:v>3.913333333333334</c:v>
                </c:pt>
                <c:pt idx="25">
                  <c:v>3.7666666666666666</c:v>
                </c:pt>
                <c:pt idx="26">
                  <c:v>3.5799999999999996</c:v>
                </c:pt>
                <c:pt idx="27">
                  <c:v>3.5622222222222222</c:v>
                </c:pt>
                <c:pt idx="28">
                  <c:v>3.4555555555555557</c:v>
                </c:pt>
                <c:pt idx="29">
                  <c:v>3.2155555555555551</c:v>
                </c:pt>
                <c:pt idx="30">
                  <c:v>2.98</c:v>
                </c:pt>
                <c:pt idx="31">
                  <c:v>2.8777777777777778</c:v>
                </c:pt>
                <c:pt idx="32">
                  <c:v>2.7533333333333339</c:v>
                </c:pt>
                <c:pt idx="33">
                  <c:v>2.5599999999999996</c:v>
                </c:pt>
                <c:pt idx="34">
                  <c:v>2.2733333333333334</c:v>
                </c:pt>
                <c:pt idx="35">
                  <c:v>2.0155555555555553</c:v>
                </c:pt>
                <c:pt idx="36">
                  <c:v>1.4972222222222225</c:v>
                </c:pt>
                <c:pt idx="37">
                  <c:v>1.3166666666666667</c:v>
                </c:pt>
                <c:pt idx="38">
                  <c:v>1.0083333333333335</c:v>
                </c:pt>
                <c:pt idx="39">
                  <c:v>0.84444444444444478</c:v>
                </c:pt>
                <c:pt idx="40">
                  <c:v>0.71666666666666656</c:v>
                </c:pt>
                <c:pt idx="41">
                  <c:v>0.6611111111111112</c:v>
                </c:pt>
                <c:pt idx="42">
                  <c:v>0.38055555555555554</c:v>
                </c:pt>
                <c:pt idx="43">
                  <c:v>0.28888888888888919</c:v>
                </c:pt>
                <c:pt idx="44">
                  <c:v>0.22777777777777808</c:v>
                </c:pt>
                <c:pt idx="45">
                  <c:v>5.2777777777778034E-2</c:v>
                </c:pt>
                <c:pt idx="46">
                  <c:v>-0.13703703703703715</c:v>
                </c:pt>
                <c:pt idx="47">
                  <c:v>-0.34814814814814782</c:v>
                </c:pt>
                <c:pt idx="48">
                  <c:v>-0.67777777777777748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C4-604A-8937-AF5A162B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382287"/>
        <c:axId val="990383935"/>
      </c:scatterChart>
      <c:valAx>
        <c:axId val="99038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383935"/>
        <c:crosses val="autoZero"/>
        <c:crossBetween val="midCat"/>
      </c:valAx>
      <c:valAx>
        <c:axId val="99038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38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5</a:t>
            </a:r>
          </a:p>
          <a:p>
            <a:pPr>
              <a:defRPr/>
            </a:pPr>
            <a:r>
              <a:rPr lang="en-GB"/>
              <a:t>(Iteration 2 - Rate</a:t>
            </a:r>
            <a:r>
              <a:rPr lang="en-GB" baseline="0"/>
              <a:t> of glucose appearance + peak value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View'!$BB$381</c:f>
              <c:strCache>
                <c:ptCount val="1"/>
                <c:pt idx="0">
                  <c:v>Sat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View'!$BB$382:$BB$430</c:f>
              <c:numCache>
                <c:formatCode>General</c:formatCode>
                <c:ptCount val="49"/>
                <c:pt idx="11">
                  <c:v>0</c:v>
                </c:pt>
                <c:pt idx="12">
                  <c:v>0</c:v>
                </c:pt>
                <c:pt idx="13">
                  <c:v>9.9999999999999645E-2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</c:v>
                </c:pt>
                <c:pt idx="17">
                  <c:v>0.59999999999999964</c:v>
                </c:pt>
                <c:pt idx="18">
                  <c:v>0.69999999999999929</c:v>
                </c:pt>
                <c:pt idx="19">
                  <c:v>0.80000000000000071</c:v>
                </c:pt>
                <c:pt idx="20">
                  <c:v>0.90000000000000036</c:v>
                </c:pt>
                <c:pt idx="21">
                  <c:v>1</c:v>
                </c:pt>
                <c:pt idx="22">
                  <c:v>1.0999999999999996</c:v>
                </c:pt>
                <c:pt idx="23">
                  <c:v>1.1999999999999993</c:v>
                </c:pt>
                <c:pt idx="24">
                  <c:v>1.3000000000000007</c:v>
                </c:pt>
                <c:pt idx="25">
                  <c:v>1.3000000000000007</c:v>
                </c:pt>
                <c:pt idx="26">
                  <c:v>1.3000000000000007</c:v>
                </c:pt>
                <c:pt idx="27">
                  <c:v>1.3000000000000007</c:v>
                </c:pt>
                <c:pt idx="28">
                  <c:v>1.3000000000000007</c:v>
                </c:pt>
                <c:pt idx="29">
                  <c:v>1.4000000000000004</c:v>
                </c:pt>
                <c:pt idx="30">
                  <c:v>1.3000000000000007</c:v>
                </c:pt>
                <c:pt idx="31">
                  <c:v>1.0999999999999996</c:v>
                </c:pt>
                <c:pt idx="32">
                  <c:v>1</c:v>
                </c:pt>
                <c:pt idx="33">
                  <c:v>0.90000000000000036</c:v>
                </c:pt>
                <c:pt idx="34">
                  <c:v>1.0999999999999996</c:v>
                </c:pt>
                <c:pt idx="35">
                  <c:v>1.0999999999999996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F1-E945-8F35-A2BB4D7FBFBB}"/>
            </c:ext>
          </c:extLst>
        </c:ser>
        <c:ser>
          <c:idx val="1"/>
          <c:order val="1"/>
          <c:tx>
            <c:strRef>
              <c:f>'Breakfast View'!$BC$381</c:f>
              <c:strCache>
                <c:ptCount val="1"/>
                <c:pt idx="0">
                  <c:v>Sun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View'!$BC$382:$BC$430</c:f>
              <c:numCache>
                <c:formatCode>General</c:formatCode>
                <c:ptCount val="49"/>
                <c:pt idx="21">
                  <c:v>0</c:v>
                </c:pt>
                <c:pt idx="22">
                  <c:v>9.9999999999999645E-2</c:v>
                </c:pt>
                <c:pt idx="23">
                  <c:v>0.5</c:v>
                </c:pt>
                <c:pt idx="24">
                  <c:v>0.59999999999999964</c:v>
                </c:pt>
                <c:pt idx="25">
                  <c:v>0.5</c:v>
                </c:pt>
                <c:pt idx="26">
                  <c:v>0.39999999999999947</c:v>
                </c:pt>
                <c:pt idx="27">
                  <c:v>0.29999999999999982</c:v>
                </c:pt>
                <c:pt idx="28">
                  <c:v>9.9999999999999645E-2</c:v>
                </c:pt>
                <c:pt idx="29">
                  <c:v>-0.20000000000000018</c:v>
                </c:pt>
                <c:pt idx="30">
                  <c:v>-0.29999999999999982</c:v>
                </c:pt>
                <c:pt idx="31">
                  <c:v>-0.40000000000000036</c:v>
                </c:pt>
                <c:pt idx="32">
                  <c:v>-0.5</c:v>
                </c:pt>
                <c:pt idx="33">
                  <c:v>-0.60000000000000053</c:v>
                </c:pt>
                <c:pt idx="34">
                  <c:v>-0.79999999999999982</c:v>
                </c:pt>
                <c:pt idx="35">
                  <c:v>-0.60000000000000053</c:v>
                </c:pt>
                <c:pt idx="36">
                  <c:v>-0.29999999999999982</c:v>
                </c:pt>
                <c:pt idx="37">
                  <c:v>0</c:v>
                </c:pt>
                <c:pt idx="38">
                  <c:v>0</c:v>
                </c:pt>
                <c:pt idx="39">
                  <c:v>-0.10000000000000053</c:v>
                </c:pt>
                <c:pt idx="40">
                  <c:v>-0.29999999999999982</c:v>
                </c:pt>
                <c:pt idx="41">
                  <c:v>-0.40000000000000036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F1-E945-8F35-A2BB4D7FBFBB}"/>
            </c:ext>
          </c:extLst>
        </c:ser>
        <c:ser>
          <c:idx val="2"/>
          <c:order val="2"/>
          <c:tx>
            <c:strRef>
              <c:f>'Breakfast View'!$BD$381</c:f>
              <c:strCache>
                <c:ptCount val="1"/>
                <c:pt idx="0">
                  <c:v>Sat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View'!$BD$382:$BD$430</c:f>
              <c:numCache>
                <c:formatCode>General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0.5</c:v>
                </c:pt>
                <c:pt idx="5">
                  <c:v>0.69999999999999929</c:v>
                </c:pt>
                <c:pt idx="6">
                  <c:v>0.69999999999999929</c:v>
                </c:pt>
                <c:pt idx="7">
                  <c:v>0.59999999999999964</c:v>
                </c:pt>
                <c:pt idx="8">
                  <c:v>0.69999999999999929</c:v>
                </c:pt>
                <c:pt idx="9">
                  <c:v>1.2999999999999998</c:v>
                </c:pt>
                <c:pt idx="10">
                  <c:v>1.5</c:v>
                </c:pt>
                <c:pt idx="11">
                  <c:v>1.7999999999999998</c:v>
                </c:pt>
                <c:pt idx="12">
                  <c:v>1.8999999999999995</c:v>
                </c:pt>
                <c:pt idx="13">
                  <c:v>1.7999999999999998</c:v>
                </c:pt>
                <c:pt idx="14">
                  <c:v>1.8999999999999995</c:v>
                </c:pt>
                <c:pt idx="15">
                  <c:v>2.0999999999999996</c:v>
                </c:pt>
                <c:pt idx="16">
                  <c:v>2.2999999999999998</c:v>
                </c:pt>
                <c:pt idx="17">
                  <c:v>2.3999999999999995</c:v>
                </c:pt>
                <c:pt idx="18">
                  <c:v>2.5</c:v>
                </c:pt>
                <c:pt idx="19">
                  <c:v>2.5999999999999996</c:v>
                </c:pt>
                <c:pt idx="20">
                  <c:v>2.8</c:v>
                </c:pt>
                <c:pt idx="21">
                  <c:v>3</c:v>
                </c:pt>
                <c:pt idx="22">
                  <c:v>3.0999999999999996</c:v>
                </c:pt>
                <c:pt idx="23">
                  <c:v>3.1999999999999993</c:v>
                </c:pt>
                <c:pt idx="24">
                  <c:v>3.2999999999999989</c:v>
                </c:pt>
                <c:pt idx="25">
                  <c:v>3.0999999999999996</c:v>
                </c:pt>
                <c:pt idx="26">
                  <c:v>3</c:v>
                </c:pt>
                <c:pt idx="27">
                  <c:v>3</c:v>
                </c:pt>
                <c:pt idx="28">
                  <c:v>2.8999999999999995</c:v>
                </c:pt>
                <c:pt idx="29">
                  <c:v>2.8999999999999995</c:v>
                </c:pt>
                <c:pt idx="30">
                  <c:v>2</c:v>
                </c:pt>
                <c:pt idx="31">
                  <c:v>2</c:v>
                </c:pt>
                <c:pt idx="32">
                  <c:v>2.3999999999999995</c:v>
                </c:pt>
                <c:pt idx="33">
                  <c:v>2.5999999999999996</c:v>
                </c:pt>
                <c:pt idx="34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F1-E945-8F35-A2BB4D7FBFBB}"/>
            </c:ext>
          </c:extLst>
        </c:ser>
        <c:ser>
          <c:idx val="3"/>
          <c:order val="3"/>
          <c:tx>
            <c:strRef>
              <c:f>'Breakfast View'!$BG$381</c:f>
              <c:strCache>
                <c:ptCount val="1"/>
                <c:pt idx="0">
                  <c:v>Thurs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View'!$BG$382:$BG$430</c:f>
              <c:numCache>
                <c:formatCode>General</c:formatCode>
                <c:ptCount val="49"/>
                <c:pt idx="0">
                  <c:v>0.70000000000000018</c:v>
                </c:pt>
                <c:pt idx="1">
                  <c:v>1.0999999999999996</c:v>
                </c:pt>
                <c:pt idx="2">
                  <c:v>1.2000000000000002</c:v>
                </c:pt>
                <c:pt idx="3">
                  <c:v>0.20000000000000018</c:v>
                </c:pt>
                <c:pt idx="4">
                  <c:v>-0.29999999999999982</c:v>
                </c:pt>
                <c:pt idx="5">
                  <c:v>-0.20000000000000018</c:v>
                </c:pt>
                <c:pt idx="6">
                  <c:v>-0.29999999999999982</c:v>
                </c:pt>
                <c:pt idx="7">
                  <c:v>0</c:v>
                </c:pt>
                <c:pt idx="8">
                  <c:v>0.5</c:v>
                </c:pt>
                <c:pt idx="9">
                  <c:v>0.79999999999999982</c:v>
                </c:pt>
                <c:pt idx="10">
                  <c:v>0.79999999999999982</c:v>
                </c:pt>
                <c:pt idx="11">
                  <c:v>0.70000000000000018</c:v>
                </c:pt>
                <c:pt idx="12">
                  <c:v>0.89999999999999947</c:v>
                </c:pt>
                <c:pt idx="13">
                  <c:v>1.2000000000000002</c:v>
                </c:pt>
                <c:pt idx="14">
                  <c:v>1.5</c:v>
                </c:pt>
                <c:pt idx="15">
                  <c:v>1.5</c:v>
                </c:pt>
                <c:pt idx="16">
                  <c:v>1.5999999999999996</c:v>
                </c:pt>
                <c:pt idx="17">
                  <c:v>1.7000000000000002</c:v>
                </c:pt>
                <c:pt idx="18">
                  <c:v>1.5999999999999996</c:v>
                </c:pt>
                <c:pt idx="19">
                  <c:v>1.7999999999999998</c:v>
                </c:pt>
                <c:pt idx="20">
                  <c:v>1.5999999999999996</c:v>
                </c:pt>
                <c:pt idx="21">
                  <c:v>1.0999999999999996</c:v>
                </c:pt>
                <c:pt idx="22">
                  <c:v>1.5</c:v>
                </c:pt>
                <c:pt idx="23">
                  <c:v>2.1000000000000005</c:v>
                </c:pt>
                <c:pt idx="24">
                  <c:v>2.4999999999999991</c:v>
                </c:pt>
                <c:pt idx="25">
                  <c:v>2.3999999999999995</c:v>
                </c:pt>
                <c:pt idx="26">
                  <c:v>2.4999999999999991</c:v>
                </c:pt>
                <c:pt idx="27">
                  <c:v>2.4999999999999991</c:v>
                </c:pt>
                <c:pt idx="28">
                  <c:v>2.1000000000000005</c:v>
                </c:pt>
                <c:pt idx="29">
                  <c:v>1.8999999999999995</c:v>
                </c:pt>
                <c:pt idx="30">
                  <c:v>1.7999999999999998</c:v>
                </c:pt>
                <c:pt idx="31">
                  <c:v>1.5</c:v>
                </c:pt>
                <c:pt idx="32">
                  <c:v>1.7000000000000002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F1-E945-8F35-A2BB4D7FBFBB}"/>
            </c:ext>
          </c:extLst>
        </c:ser>
        <c:ser>
          <c:idx val="4"/>
          <c:order val="4"/>
          <c:tx>
            <c:strRef>
              <c:f>'Breakfast View'!$BE$381</c:f>
              <c:strCache>
                <c:ptCount val="1"/>
                <c:pt idx="0">
                  <c:v>Friday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View'!$BE$382:$BE$430</c:f>
              <c:numCache>
                <c:formatCode>General</c:formatCode>
                <c:ptCount val="49"/>
                <c:pt idx="7" formatCode="0.0">
                  <c:v>0</c:v>
                </c:pt>
                <c:pt idx="8" formatCode="0.0">
                  <c:v>0.22222222222222321</c:v>
                </c:pt>
                <c:pt idx="9" formatCode="0.0">
                  <c:v>-1.6666666666666661</c:v>
                </c:pt>
                <c:pt idx="10" formatCode="0.0">
                  <c:v>-1.6666666666666661</c:v>
                </c:pt>
                <c:pt idx="11" formatCode="0.0">
                  <c:v>-1.3888888888888893</c:v>
                </c:pt>
                <c:pt idx="12" formatCode="0.0">
                  <c:v>-1.1111111111111107</c:v>
                </c:pt>
                <c:pt idx="13" formatCode="0.0">
                  <c:v>-0.77777777777777679</c:v>
                </c:pt>
                <c:pt idx="14" formatCode="0.0">
                  <c:v>-0.44444444444444464</c:v>
                </c:pt>
                <c:pt idx="15" formatCode="0.0">
                  <c:v>-0.33333333333333393</c:v>
                </c:pt>
                <c:pt idx="16" formatCode="0.0">
                  <c:v>-0.16666666666666607</c:v>
                </c:pt>
                <c:pt idx="17" formatCode="0.0">
                  <c:v>0.27777777777777857</c:v>
                </c:pt>
                <c:pt idx="18" formatCode="0.0">
                  <c:v>0.61111111111111072</c:v>
                </c:pt>
                <c:pt idx="19" formatCode="0.0">
                  <c:v>0.83333333333333393</c:v>
                </c:pt>
                <c:pt idx="20" formatCode="0.0">
                  <c:v>0.88888888888888928</c:v>
                </c:pt>
                <c:pt idx="21" formatCode="0.0">
                  <c:v>0.94444444444444464</c:v>
                </c:pt>
                <c:pt idx="22" formatCode="0.0">
                  <c:v>1.3333333333333339</c:v>
                </c:pt>
                <c:pt idx="23" formatCode="0.0">
                  <c:v>1.3888888888888893</c:v>
                </c:pt>
                <c:pt idx="24" formatCode="0.0">
                  <c:v>1.5555555555555554</c:v>
                </c:pt>
                <c:pt idx="25" formatCode="0.0">
                  <c:v>1.2222222222222232</c:v>
                </c:pt>
                <c:pt idx="26" formatCode="0.0">
                  <c:v>0.94444444444444464</c:v>
                </c:pt>
                <c:pt idx="27" formatCode="0.0">
                  <c:v>1.0555555555555554</c:v>
                </c:pt>
                <c:pt idx="28" formatCode="0.0">
                  <c:v>0.94444444444444464</c:v>
                </c:pt>
                <c:pt idx="29" formatCode="0.0">
                  <c:v>0.77777777777777857</c:v>
                </c:pt>
                <c:pt idx="30" formatCode="0.0">
                  <c:v>0.72222222222222321</c:v>
                </c:pt>
                <c:pt idx="31" formatCode="0.0">
                  <c:v>0.33333333333333393</c:v>
                </c:pt>
                <c:pt idx="32" formatCode="0.0">
                  <c:v>-0.11111111111111072</c:v>
                </c:pt>
                <c:pt idx="33" formatCode="0.0">
                  <c:v>-0.22222222222222143</c:v>
                </c:pt>
                <c:pt idx="34" formatCode="0.0">
                  <c:v>-0.33333333333333393</c:v>
                </c:pt>
                <c:pt idx="35" formatCode="0.0">
                  <c:v>-0.44444444444444464</c:v>
                </c:pt>
                <c:pt idx="36" formatCode="0.0">
                  <c:v>-0.61111111111111072</c:v>
                </c:pt>
                <c:pt idx="37" formatCode="0.0">
                  <c:v>-0.66666666666666607</c:v>
                </c:pt>
                <c:pt idx="38" formatCode="0.0">
                  <c:v>-0.66666666666666607</c:v>
                </c:pt>
                <c:pt idx="39" formatCode="0.0">
                  <c:v>-0.66666666666666607</c:v>
                </c:pt>
                <c:pt idx="40" formatCode="0.0">
                  <c:v>-0.66666666666666607</c:v>
                </c:pt>
                <c:pt idx="41" formatCode="0.0">
                  <c:v>-0.66666666666666607</c:v>
                </c:pt>
                <c:pt idx="42" formatCode="0.0">
                  <c:v>-0.33333333333333393</c:v>
                </c:pt>
                <c:pt idx="43" formatCode="0.0">
                  <c:v>-0.38888888888888928</c:v>
                </c:pt>
                <c:pt idx="44" formatCode="0.0">
                  <c:v>-0.38888888888888928</c:v>
                </c:pt>
                <c:pt idx="45" formatCode="0.0">
                  <c:v>-0.55555555555555536</c:v>
                </c:pt>
                <c:pt idx="46" formatCode="0.0">
                  <c:v>-0.61111111111111072</c:v>
                </c:pt>
                <c:pt idx="47" formatCode="0.0">
                  <c:v>-0.61111111111111072</c:v>
                </c:pt>
                <c:pt idx="48" formatCode="0.0">
                  <c:v>-0.77777777777777679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F1-E945-8F35-A2BB4D7FBFBB}"/>
            </c:ext>
          </c:extLst>
        </c:ser>
        <c:ser>
          <c:idx val="5"/>
          <c:order val="5"/>
          <c:tx>
            <c:strRef>
              <c:f>'Breakfast View'!$BF$381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View'!$BF$382:$BF$430</c:f>
              <c:numCache>
                <c:formatCode>0.00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0.5</c:v>
                </c:pt>
                <c:pt idx="5">
                  <c:v>0.69999999999999929</c:v>
                </c:pt>
                <c:pt idx="6">
                  <c:v>0.69999999999999929</c:v>
                </c:pt>
                <c:pt idx="7">
                  <c:v>0.29999999999999982</c:v>
                </c:pt>
                <c:pt idx="8">
                  <c:v>0.46111111111111125</c:v>
                </c:pt>
                <c:pt idx="9">
                  <c:v>-0.18333333333333313</c:v>
                </c:pt>
                <c:pt idx="10">
                  <c:v>-8.3333333333333037E-2</c:v>
                </c:pt>
                <c:pt idx="11">
                  <c:v>0.13703703703703685</c:v>
                </c:pt>
                <c:pt idx="12">
                  <c:v>0.2629629629629629</c:v>
                </c:pt>
                <c:pt idx="13">
                  <c:v>0.37407407407407423</c:v>
                </c:pt>
                <c:pt idx="14">
                  <c:v>0.55185185185185137</c:v>
                </c:pt>
                <c:pt idx="15">
                  <c:v>0.72222222222222199</c:v>
                </c:pt>
                <c:pt idx="16">
                  <c:v>0.87777777777777788</c:v>
                </c:pt>
                <c:pt idx="17">
                  <c:v>1.0925925925925926</c:v>
                </c:pt>
                <c:pt idx="18">
                  <c:v>1.2703703703703699</c:v>
                </c:pt>
                <c:pt idx="19">
                  <c:v>1.4111111111111114</c:v>
                </c:pt>
                <c:pt idx="20">
                  <c:v>1.5296296296296299</c:v>
                </c:pt>
                <c:pt idx="21">
                  <c:v>1.2361111111111112</c:v>
                </c:pt>
                <c:pt idx="22">
                  <c:v>1.4083333333333332</c:v>
                </c:pt>
                <c:pt idx="23">
                  <c:v>1.572222222222222</c:v>
                </c:pt>
                <c:pt idx="24">
                  <c:v>1.6888888888888887</c:v>
                </c:pt>
                <c:pt idx="25">
                  <c:v>1.5305555555555559</c:v>
                </c:pt>
                <c:pt idx="26">
                  <c:v>1.4111111111111112</c:v>
                </c:pt>
                <c:pt idx="27">
                  <c:v>1.413888888888889</c:v>
                </c:pt>
                <c:pt idx="28">
                  <c:v>1.3111111111111111</c:v>
                </c:pt>
                <c:pt idx="29">
                  <c:v>1.2194444444444446</c:v>
                </c:pt>
                <c:pt idx="30">
                  <c:v>0.93055555555555602</c:v>
                </c:pt>
                <c:pt idx="31">
                  <c:v>0.7583333333333333</c:v>
                </c:pt>
                <c:pt idx="32">
                  <c:v>0.69722222222222219</c:v>
                </c:pt>
                <c:pt idx="33">
                  <c:v>0.66944444444444451</c:v>
                </c:pt>
                <c:pt idx="34">
                  <c:v>0.69166666666666643</c:v>
                </c:pt>
                <c:pt idx="35">
                  <c:v>1.8518518518518157E-2</c:v>
                </c:pt>
                <c:pt idx="36">
                  <c:v>-0.45555555555555527</c:v>
                </c:pt>
                <c:pt idx="37">
                  <c:v>-0.33333333333333304</c:v>
                </c:pt>
                <c:pt idx="38">
                  <c:v>-0.33333333333333304</c:v>
                </c:pt>
                <c:pt idx="39">
                  <c:v>-0.3833333333333333</c:v>
                </c:pt>
                <c:pt idx="40">
                  <c:v>-0.48333333333333295</c:v>
                </c:pt>
                <c:pt idx="41">
                  <c:v>-0.53333333333333321</c:v>
                </c:pt>
                <c:pt idx="42">
                  <c:v>-0.33333333333333393</c:v>
                </c:pt>
                <c:pt idx="43">
                  <c:v>-0.38888888888888928</c:v>
                </c:pt>
                <c:pt idx="44">
                  <c:v>-0.38888888888888928</c:v>
                </c:pt>
                <c:pt idx="45">
                  <c:v>-0.55555555555555536</c:v>
                </c:pt>
                <c:pt idx="46">
                  <c:v>-0.61111111111111072</c:v>
                </c:pt>
                <c:pt idx="47">
                  <c:v>-0.61111111111111072</c:v>
                </c:pt>
                <c:pt idx="48">
                  <c:v>-0.77777777777777679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F1-E945-8F35-A2BB4D7FB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96640"/>
        <c:axId val="1997186480"/>
      </c:scatterChart>
      <c:valAx>
        <c:axId val="199699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86480"/>
        <c:crosses val="autoZero"/>
        <c:crossBetween val="midCat"/>
      </c:valAx>
      <c:valAx>
        <c:axId val="19971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996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1</a:t>
            </a:r>
          </a:p>
          <a:p>
            <a:pPr>
              <a:defRPr/>
            </a:pPr>
            <a:r>
              <a:rPr lang="en-GB"/>
              <a:t>(Iteration 3 - rate of glucose appearance + peak value + glucose disappearance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View'!$B$381</c:f>
              <c:strCache>
                <c:ptCount val="1"/>
                <c:pt idx="0">
                  <c:v>Sun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View'!$B$382:$B$430</c:f>
              <c:numCache>
                <c:formatCode>General</c:formatCode>
                <c:ptCount val="49"/>
                <c:pt idx="0">
                  <c:v>0.69999999999999929</c:v>
                </c:pt>
                <c:pt idx="1">
                  <c:v>0.69999999999999929</c:v>
                </c:pt>
                <c:pt idx="2">
                  <c:v>0.5</c:v>
                </c:pt>
                <c:pt idx="3">
                  <c:v>0.40000000000000036</c:v>
                </c:pt>
                <c:pt idx="4">
                  <c:v>0.69999999999999929</c:v>
                </c:pt>
                <c:pt idx="5">
                  <c:v>0.90000000000000036</c:v>
                </c:pt>
                <c:pt idx="6">
                  <c:v>0.90000000000000036</c:v>
                </c:pt>
                <c:pt idx="7">
                  <c:v>1.1999999999999993</c:v>
                </c:pt>
                <c:pt idx="8">
                  <c:v>1.5</c:v>
                </c:pt>
                <c:pt idx="9">
                  <c:v>1.6999999999999993</c:v>
                </c:pt>
                <c:pt idx="10">
                  <c:v>1.9000000000000004</c:v>
                </c:pt>
                <c:pt idx="11">
                  <c:v>2.0999999999999996</c:v>
                </c:pt>
                <c:pt idx="12">
                  <c:v>2.4000000000000004</c:v>
                </c:pt>
                <c:pt idx="13">
                  <c:v>2.9000000000000004</c:v>
                </c:pt>
                <c:pt idx="14">
                  <c:v>3.1999999999999993</c:v>
                </c:pt>
                <c:pt idx="15">
                  <c:v>3.4000000000000004</c:v>
                </c:pt>
                <c:pt idx="16">
                  <c:v>3.6999999999999993</c:v>
                </c:pt>
                <c:pt idx="17">
                  <c:v>3.4000000000000004</c:v>
                </c:pt>
                <c:pt idx="18">
                  <c:v>2.9000000000000004</c:v>
                </c:pt>
                <c:pt idx="19">
                  <c:v>3.1999999999999993</c:v>
                </c:pt>
                <c:pt idx="20">
                  <c:v>3.2999999999999989</c:v>
                </c:pt>
                <c:pt idx="21">
                  <c:v>3.7999999999999989</c:v>
                </c:pt>
                <c:pt idx="22">
                  <c:v>4.0999999999999996</c:v>
                </c:pt>
                <c:pt idx="23">
                  <c:v>4.4999999999999982</c:v>
                </c:pt>
                <c:pt idx="24">
                  <c:v>4.7000000000000011</c:v>
                </c:pt>
                <c:pt idx="25">
                  <c:v>4.2999999999999989</c:v>
                </c:pt>
                <c:pt idx="26">
                  <c:v>3.6999999999999993</c:v>
                </c:pt>
                <c:pt idx="27">
                  <c:v>3.2999999999999989</c:v>
                </c:pt>
                <c:pt idx="28">
                  <c:v>3.1999999999999993</c:v>
                </c:pt>
                <c:pt idx="29">
                  <c:v>3.4000000000000004</c:v>
                </c:pt>
                <c:pt idx="30">
                  <c:v>3.5</c:v>
                </c:pt>
                <c:pt idx="31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95-3544-ADAC-C907CA61DBA8}"/>
            </c:ext>
          </c:extLst>
        </c:ser>
        <c:ser>
          <c:idx val="1"/>
          <c:order val="1"/>
          <c:tx>
            <c:strRef>
              <c:f>'Breakfast View'!$C$381</c:f>
              <c:strCache>
                <c:ptCount val="1"/>
                <c:pt idx="0">
                  <c:v>Sat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View'!$C$382:$C$430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-0.60000000000000053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-0.10000000000000053</c:v>
                </c:pt>
                <c:pt idx="7">
                  <c:v>0.20000000000000018</c:v>
                </c:pt>
                <c:pt idx="8">
                  <c:v>0.29999999999999982</c:v>
                </c:pt>
                <c:pt idx="9">
                  <c:v>0.5</c:v>
                </c:pt>
                <c:pt idx="10">
                  <c:v>0.5</c:v>
                </c:pt>
                <c:pt idx="11">
                  <c:v>0.89999999999999947</c:v>
                </c:pt>
                <c:pt idx="12">
                  <c:v>1.3999999999999995</c:v>
                </c:pt>
                <c:pt idx="13">
                  <c:v>1.7000000000000002</c:v>
                </c:pt>
                <c:pt idx="14">
                  <c:v>1.7999999999999998</c:v>
                </c:pt>
                <c:pt idx="15">
                  <c:v>2.0999999999999996</c:v>
                </c:pt>
                <c:pt idx="16">
                  <c:v>2.5999999999999996</c:v>
                </c:pt>
                <c:pt idx="17">
                  <c:v>2.8999999999999995</c:v>
                </c:pt>
                <c:pt idx="18">
                  <c:v>3.2</c:v>
                </c:pt>
                <c:pt idx="19">
                  <c:v>3.4999999999999991</c:v>
                </c:pt>
                <c:pt idx="20">
                  <c:v>3.8</c:v>
                </c:pt>
                <c:pt idx="21">
                  <c:v>4.3</c:v>
                </c:pt>
                <c:pt idx="22">
                  <c:v>4.7</c:v>
                </c:pt>
                <c:pt idx="23">
                  <c:v>5.3</c:v>
                </c:pt>
                <c:pt idx="24">
                  <c:v>5.4999999999999991</c:v>
                </c:pt>
                <c:pt idx="25">
                  <c:v>5.3999999999999995</c:v>
                </c:pt>
                <c:pt idx="26">
                  <c:v>5.3</c:v>
                </c:pt>
                <c:pt idx="27">
                  <c:v>5.3</c:v>
                </c:pt>
                <c:pt idx="28">
                  <c:v>5.1000000000000005</c:v>
                </c:pt>
                <c:pt idx="29">
                  <c:v>4.9999999999999991</c:v>
                </c:pt>
                <c:pt idx="30">
                  <c:v>4.8999999999999995</c:v>
                </c:pt>
                <c:pt idx="31">
                  <c:v>4.4999999999999991</c:v>
                </c:pt>
                <c:pt idx="32">
                  <c:v>4.1000000000000005</c:v>
                </c:pt>
                <c:pt idx="33">
                  <c:v>3.8999999999999995</c:v>
                </c:pt>
                <c:pt idx="34">
                  <c:v>3.9999999999999991</c:v>
                </c:pt>
                <c:pt idx="35">
                  <c:v>3.7</c:v>
                </c:pt>
                <c:pt idx="36">
                  <c:v>3.3999999999999995</c:v>
                </c:pt>
                <c:pt idx="37">
                  <c:v>3.2</c:v>
                </c:pt>
                <c:pt idx="38">
                  <c:v>3.1000000000000005</c:v>
                </c:pt>
                <c:pt idx="39">
                  <c:v>2.9999999999999991</c:v>
                </c:pt>
                <c:pt idx="40">
                  <c:v>2.7</c:v>
                </c:pt>
                <c:pt idx="41">
                  <c:v>2.5</c:v>
                </c:pt>
                <c:pt idx="42">
                  <c:v>2.2000000000000002</c:v>
                </c:pt>
                <c:pt idx="43">
                  <c:v>2.0999999999999996</c:v>
                </c:pt>
                <c:pt idx="44">
                  <c:v>2.2999999999999998</c:v>
                </c:pt>
                <c:pt idx="45">
                  <c:v>2.3999999999999995</c:v>
                </c:pt>
                <c:pt idx="46">
                  <c:v>1.8999999999999995</c:v>
                </c:pt>
                <c:pt idx="47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95-3544-ADAC-C907CA61DBA8}"/>
            </c:ext>
          </c:extLst>
        </c:ser>
        <c:ser>
          <c:idx val="2"/>
          <c:order val="2"/>
          <c:tx>
            <c:strRef>
              <c:f>'Breakfast View'!$D$381</c:f>
              <c:strCache>
                <c:ptCount val="1"/>
                <c:pt idx="0">
                  <c:v>Tues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View'!$D$382:$D$430</c:f>
              <c:numCache>
                <c:formatCode>General</c:formatCode>
                <c:ptCount val="49"/>
                <c:pt idx="4">
                  <c:v>0</c:v>
                </c:pt>
                <c:pt idx="5">
                  <c:v>9.9999999999999645E-2</c:v>
                </c:pt>
                <c:pt idx="6">
                  <c:v>0.19999999999999929</c:v>
                </c:pt>
                <c:pt idx="7">
                  <c:v>-0.5</c:v>
                </c:pt>
                <c:pt idx="8">
                  <c:v>-0.5</c:v>
                </c:pt>
                <c:pt idx="9">
                  <c:v>-0.30000000000000071</c:v>
                </c:pt>
                <c:pt idx="10">
                  <c:v>0</c:v>
                </c:pt>
                <c:pt idx="11">
                  <c:v>0.69999999999999929</c:v>
                </c:pt>
                <c:pt idx="12">
                  <c:v>1.2999999999999989</c:v>
                </c:pt>
                <c:pt idx="13">
                  <c:v>2.1999999999999993</c:v>
                </c:pt>
                <c:pt idx="14">
                  <c:v>2.6999999999999993</c:v>
                </c:pt>
                <c:pt idx="15">
                  <c:v>3</c:v>
                </c:pt>
                <c:pt idx="16">
                  <c:v>3.0999999999999996</c:v>
                </c:pt>
                <c:pt idx="17">
                  <c:v>3.4000000000000004</c:v>
                </c:pt>
                <c:pt idx="18">
                  <c:v>3.5999999999999996</c:v>
                </c:pt>
                <c:pt idx="19">
                  <c:v>3.5</c:v>
                </c:pt>
                <c:pt idx="20">
                  <c:v>3.5999999999999996</c:v>
                </c:pt>
                <c:pt idx="21">
                  <c:v>3.5999999999999996</c:v>
                </c:pt>
                <c:pt idx="22">
                  <c:v>3.5999999999999996</c:v>
                </c:pt>
                <c:pt idx="23">
                  <c:v>3.5999999999999996</c:v>
                </c:pt>
                <c:pt idx="24">
                  <c:v>4.0999999999999996</c:v>
                </c:pt>
                <c:pt idx="25">
                  <c:v>4</c:v>
                </c:pt>
                <c:pt idx="26">
                  <c:v>4.0999999999999996</c:v>
                </c:pt>
                <c:pt idx="27">
                  <c:v>3.9000000000000004</c:v>
                </c:pt>
                <c:pt idx="28">
                  <c:v>3.7999999999999989</c:v>
                </c:pt>
                <c:pt idx="29">
                  <c:v>3.7999999999999989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95-3544-ADAC-C907CA61DBA8}"/>
            </c:ext>
          </c:extLst>
        </c:ser>
        <c:ser>
          <c:idx val="3"/>
          <c:order val="3"/>
          <c:tx>
            <c:strRef>
              <c:f>'Breakfast View'!$E$381</c:f>
              <c:strCache>
                <c:ptCount val="1"/>
                <c:pt idx="0">
                  <c:v>Thursday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View'!$E$382:$E$430</c:f>
              <c:numCache>
                <c:formatCode>0.0</c:formatCode>
                <c:ptCount val="49"/>
                <c:pt idx="0">
                  <c:v>0</c:v>
                </c:pt>
                <c:pt idx="1">
                  <c:v>5.5555555555555358E-2</c:v>
                </c:pt>
                <c:pt idx="2">
                  <c:v>0</c:v>
                </c:pt>
                <c:pt idx="3">
                  <c:v>-0.1111111111111116</c:v>
                </c:pt>
                <c:pt idx="4">
                  <c:v>0.16666666666666607</c:v>
                </c:pt>
                <c:pt idx="5">
                  <c:v>0.3888888888888884</c:v>
                </c:pt>
                <c:pt idx="6">
                  <c:v>0.44444444444444375</c:v>
                </c:pt>
                <c:pt idx="7">
                  <c:v>0.88888888888888928</c:v>
                </c:pt>
                <c:pt idx="8">
                  <c:v>1</c:v>
                </c:pt>
                <c:pt idx="9">
                  <c:v>1</c:v>
                </c:pt>
                <c:pt idx="10">
                  <c:v>0.66666666666666607</c:v>
                </c:pt>
                <c:pt idx="11">
                  <c:v>0.83333333333333215</c:v>
                </c:pt>
                <c:pt idx="12">
                  <c:v>1</c:v>
                </c:pt>
                <c:pt idx="13">
                  <c:v>1.2222222222222214</c:v>
                </c:pt>
                <c:pt idx="14">
                  <c:v>1.2222222222222214</c:v>
                </c:pt>
                <c:pt idx="15">
                  <c:v>1.4444444444444446</c:v>
                </c:pt>
                <c:pt idx="16">
                  <c:v>1.6666666666666661</c:v>
                </c:pt>
                <c:pt idx="17">
                  <c:v>2</c:v>
                </c:pt>
                <c:pt idx="18">
                  <c:v>2.6666666666666661</c:v>
                </c:pt>
                <c:pt idx="19">
                  <c:v>2.7222222222222214</c:v>
                </c:pt>
                <c:pt idx="20">
                  <c:v>3.1111111111111107</c:v>
                </c:pt>
                <c:pt idx="21">
                  <c:v>3.5555555555555554</c:v>
                </c:pt>
                <c:pt idx="22">
                  <c:v>3.6666666666666661</c:v>
                </c:pt>
                <c:pt idx="23">
                  <c:v>3.8333333333333321</c:v>
                </c:pt>
                <c:pt idx="24">
                  <c:v>4</c:v>
                </c:pt>
                <c:pt idx="25">
                  <c:v>3.7222222222222214</c:v>
                </c:pt>
                <c:pt idx="26">
                  <c:v>3.6111111111111107</c:v>
                </c:pt>
                <c:pt idx="27">
                  <c:v>3.5555555555555554</c:v>
                </c:pt>
                <c:pt idx="28">
                  <c:v>3.6111111111111107</c:v>
                </c:pt>
                <c:pt idx="29">
                  <c:v>4</c:v>
                </c:pt>
                <c:pt idx="30">
                  <c:v>3.9444444444444446</c:v>
                </c:pt>
                <c:pt idx="31">
                  <c:v>3.5555555555555554</c:v>
                </c:pt>
                <c:pt idx="32">
                  <c:v>3.3888888888888893</c:v>
                </c:pt>
                <c:pt idx="33">
                  <c:v>3.1111111111111107</c:v>
                </c:pt>
                <c:pt idx="34">
                  <c:v>3.2222222222222214</c:v>
                </c:pt>
                <c:pt idx="35">
                  <c:v>3.1666666666666661</c:v>
                </c:pt>
                <c:pt idx="36">
                  <c:v>2.8888888888888893</c:v>
                </c:pt>
                <c:pt idx="37">
                  <c:v>2.8333333333333321</c:v>
                </c:pt>
                <c:pt idx="38">
                  <c:v>2.4444444444444446</c:v>
                </c:pt>
                <c:pt idx="39">
                  <c:v>2.1666666666666661</c:v>
                </c:pt>
                <c:pt idx="40">
                  <c:v>2.1666666666666661</c:v>
                </c:pt>
                <c:pt idx="41">
                  <c:v>1.9444444444444446</c:v>
                </c:pt>
                <c:pt idx="42">
                  <c:v>1.9444444444444446</c:v>
                </c:pt>
                <c:pt idx="43">
                  <c:v>1.9444444444444446</c:v>
                </c:pt>
                <c:pt idx="44">
                  <c:v>1.8333333333333321</c:v>
                </c:pt>
                <c:pt idx="45">
                  <c:v>1.7777777777777768</c:v>
                </c:pt>
                <c:pt idx="46">
                  <c:v>1.7222222222222214</c:v>
                </c:pt>
                <c:pt idx="47">
                  <c:v>1.6111111111111107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95-3544-ADAC-C907CA61DBA8}"/>
            </c:ext>
          </c:extLst>
        </c:ser>
        <c:ser>
          <c:idx val="4"/>
          <c:order val="4"/>
          <c:tx>
            <c:strRef>
              <c:f>'Breakfast View'!$F$381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View'!$A$382:$A$430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View'!$F$382:$F$430</c:f>
              <c:numCache>
                <c:formatCode>0.00</c:formatCode>
                <c:ptCount val="49"/>
                <c:pt idx="0">
                  <c:v>0.23333333333333309</c:v>
                </c:pt>
                <c:pt idx="1">
                  <c:v>0.25185185185185155</c:v>
                </c:pt>
                <c:pt idx="2">
                  <c:v>-3.3333333333333513E-2</c:v>
                </c:pt>
                <c:pt idx="3">
                  <c:v>-7.0370370370370416E-2</c:v>
                </c:pt>
                <c:pt idx="4">
                  <c:v>9.1666666666666341E-2</c:v>
                </c:pt>
                <c:pt idx="5">
                  <c:v>0.2222222222222221</c:v>
                </c:pt>
                <c:pt idx="6">
                  <c:v>0.36111111111111072</c:v>
                </c:pt>
                <c:pt idx="7">
                  <c:v>0.44722222222222219</c:v>
                </c:pt>
                <c:pt idx="8">
                  <c:v>0.57499999999999996</c:v>
                </c:pt>
                <c:pt idx="9">
                  <c:v>0.72499999999999964</c:v>
                </c:pt>
                <c:pt idx="10">
                  <c:v>0.76666666666666661</c:v>
                </c:pt>
                <c:pt idx="11">
                  <c:v>1.1333333333333326</c:v>
                </c:pt>
                <c:pt idx="12">
                  <c:v>1.5249999999999997</c:v>
                </c:pt>
                <c:pt idx="13">
                  <c:v>2.0055555555555555</c:v>
                </c:pt>
                <c:pt idx="14">
                  <c:v>2.2305555555555552</c:v>
                </c:pt>
                <c:pt idx="15">
                  <c:v>2.4861111111111112</c:v>
                </c:pt>
                <c:pt idx="16">
                  <c:v>2.7666666666666662</c:v>
                </c:pt>
                <c:pt idx="17">
                  <c:v>2.9249999999999998</c:v>
                </c:pt>
                <c:pt idx="18">
                  <c:v>3.0916666666666663</c:v>
                </c:pt>
                <c:pt idx="19">
                  <c:v>3.2305555555555552</c:v>
                </c:pt>
                <c:pt idx="20">
                  <c:v>3.4527777777777775</c:v>
                </c:pt>
                <c:pt idx="21">
                  <c:v>3.8138888888888882</c:v>
                </c:pt>
                <c:pt idx="22">
                  <c:v>4.0166666666666666</c:v>
                </c:pt>
                <c:pt idx="23">
                  <c:v>4.3083333333333318</c:v>
                </c:pt>
                <c:pt idx="24">
                  <c:v>4.5749999999999993</c:v>
                </c:pt>
                <c:pt idx="25">
                  <c:v>4.3555555555555552</c:v>
                </c:pt>
                <c:pt idx="26">
                  <c:v>4.1777777777777771</c:v>
                </c:pt>
                <c:pt idx="27">
                  <c:v>4.0138888888888884</c:v>
                </c:pt>
                <c:pt idx="28">
                  <c:v>3.9277777777777776</c:v>
                </c:pt>
                <c:pt idx="29">
                  <c:v>4.0499999999999989</c:v>
                </c:pt>
                <c:pt idx="30">
                  <c:v>4.1148148148148147</c:v>
                </c:pt>
                <c:pt idx="31">
                  <c:v>3.9185185185185181</c:v>
                </c:pt>
                <c:pt idx="32">
                  <c:v>3.7444444444444449</c:v>
                </c:pt>
                <c:pt idx="33">
                  <c:v>3.5055555555555551</c:v>
                </c:pt>
                <c:pt idx="34">
                  <c:v>3.6111111111111103</c:v>
                </c:pt>
                <c:pt idx="35">
                  <c:v>3.4333333333333331</c:v>
                </c:pt>
                <c:pt idx="36">
                  <c:v>3.1444444444444444</c:v>
                </c:pt>
                <c:pt idx="37">
                  <c:v>3.0166666666666662</c:v>
                </c:pt>
                <c:pt idx="38">
                  <c:v>2.7722222222222226</c:v>
                </c:pt>
                <c:pt idx="39">
                  <c:v>2.5833333333333326</c:v>
                </c:pt>
                <c:pt idx="40">
                  <c:v>2.4333333333333331</c:v>
                </c:pt>
                <c:pt idx="41">
                  <c:v>2.2222222222222223</c:v>
                </c:pt>
                <c:pt idx="42">
                  <c:v>2.0722222222222224</c:v>
                </c:pt>
                <c:pt idx="43">
                  <c:v>2.0222222222222221</c:v>
                </c:pt>
                <c:pt idx="44">
                  <c:v>2.066666666666666</c:v>
                </c:pt>
                <c:pt idx="45">
                  <c:v>2.0888888888888881</c:v>
                </c:pt>
                <c:pt idx="46">
                  <c:v>1.8111111111111104</c:v>
                </c:pt>
                <c:pt idx="47">
                  <c:v>1.6055555555555552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95-3544-ADAC-C907CA61D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637664"/>
        <c:axId val="148437056"/>
      </c:scatterChart>
      <c:valAx>
        <c:axId val="14863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37056"/>
        <c:crosses val="autoZero"/>
        <c:crossBetween val="midCat"/>
      </c:valAx>
      <c:valAx>
        <c:axId val="14843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37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2</a:t>
            </a:r>
          </a:p>
          <a:p>
            <a:pPr>
              <a:defRPr/>
            </a:pPr>
            <a:r>
              <a:rPr lang="en-GB"/>
              <a:t>(iteration 3 - rate of glucose</a:t>
            </a:r>
            <a:r>
              <a:rPr lang="en-GB" baseline="0"/>
              <a:t> appearance + peak value + glucose disappearance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View'!$O$381</c:f>
              <c:strCache>
                <c:ptCount val="1"/>
                <c:pt idx="0">
                  <c:v>Wed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View'!$O$382:$O$430</c:f>
              <c:numCache>
                <c:formatCode>General</c:formatCode>
                <c:ptCount val="49"/>
                <c:pt idx="9">
                  <c:v>0</c:v>
                </c:pt>
                <c:pt idx="10">
                  <c:v>0.20000000000000107</c:v>
                </c:pt>
                <c:pt idx="11">
                  <c:v>0.70000000000000107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0.70000000000000107</c:v>
                </c:pt>
                <c:pt idx="16">
                  <c:v>0.5</c:v>
                </c:pt>
                <c:pt idx="17">
                  <c:v>0.80000000000000071</c:v>
                </c:pt>
                <c:pt idx="18">
                  <c:v>1.4000000000000004</c:v>
                </c:pt>
                <c:pt idx="19">
                  <c:v>2</c:v>
                </c:pt>
                <c:pt idx="20">
                  <c:v>2.7000000000000011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4.8000000000000007</c:v>
                </c:pt>
                <c:pt idx="25">
                  <c:v>4.8000000000000007</c:v>
                </c:pt>
                <c:pt idx="26">
                  <c:v>4.8000000000000007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3.8000000000000007</c:v>
                </c:pt>
                <c:pt idx="30">
                  <c:v>3.5</c:v>
                </c:pt>
                <c:pt idx="31">
                  <c:v>3.3000000000000007</c:v>
                </c:pt>
                <c:pt idx="32">
                  <c:v>3</c:v>
                </c:pt>
                <c:pt idx="33">
                  <c:v>2.5999999999999996</c:v>
                </c:pt>
                <c:pt idx="34">
                  <c:v>2.5</c:v>
                </c:pt>
                <c:pt idx="35">
                  <c:v>2</c:v>
                </c:pt>
                <c:pt idx="36">
                  <c:v>1.7000000000000011</c:v>
                </c:pt>
                <c:pt idx="37">
                  <c:v>1.7000000000000011</c:v>
                </c:pt>
                <c:pt idx="38">
                  <c:v>1.8000000000000007</c:v>
                </c:pt>
                <c:pt idx="39">
                  <c:v>1.5999999999999996</c:v>
                </c:pt>
                <c:pt idx="40">
                  <c:v>1.3000000000000007</c:v>
                </c:pt>
                <c:pt idx="41">
                  <c:v>1.2000000000000011</c:v>
                </c:pt>
                <c:pt idx="42">
                  <c:v>1.0999999999999996</c:v>
                </c:pt>
                <c:pt idx="43">
                  <c:v>1.0999999999999996</c:v>
                </c:pt>
                <c:pt idx="44">
                  <c:v>1.0999999999999996</c:v>
                </c:pt>
                <c:pt idx="45">
                  <c:v>0.70000000000000107</c:v>
                </c:pt>
                <c:pt idx="46">
                  <c:v>0.30000000000000071</c:v>
                </c:pt>
                <c:pt idx="47">
                  <c:v>0.20000000000000107</c:v>
                </c:pt>
                <c:pt idx="48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5A-2F4B-B8F3-F5B686DD2C70}"/>
            </c:ext>
          </c:extLst>
        </c:ser>
        <c:ser>
          <c:idx val="1"/>
          <c:order val="1"/>
          <c:tx>
            <c:strRef>
              <c:f>'Breakfast View'!$P$381</c:f>
              <c:strCache>
                <c:ptCount val="1"/>
                <c:pt idx="0">
                  <c:v>Mon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View'!$P$382:$P$430</c:f>
              <c:numCache>
                <c:formatCode>General</c:formatCode>
                <c:ptCount val="49"/>
                <c:pt idx="7">
                  <c:v>0</c:v>
                </c:pt>
                <c:pt idx="8">
                  <c:v>-0.20000000000000107</c:v>
                </c:pt>
                <c:pt idx="9">
                  <c:v>-0.5</c:v>
                </c:pt>
                <c:pt idx="10">
                  <c:v>-0.30000000000000071</c:v>
                </c:pt>
                <c:pt idx="11">
                  <c:v>0.29999999999999893</c:v>
                </c:pt>
                <c:pt idx="12">
                  <c:v>0.90000000000000036</c:v>
                </c:pt>
                <c:pt idx="13">
                  <c:v>1.4000000000000004</c:v>
                </c:pt>
                <c:pt idx="14">
                  <c:v>2</c:v>
                </c:pt>
                <c:pt idx="15">
                  <c:v>2.6999999999999993</c:v>
                </c:pt>
                <c:pt idx="16">
                  <c:v>3</c:v>
                </c:pt>
                <c:pt idx="17">
                  <c:v>3.4000000000000004</c:v>
                </c:pt>
                <c:pt idx="18">
                  <c:v>3.9000000000000004</c:v>
                </c:pt>
                <c:pt idx="19">
                  <c:v>4.0999999999999996</c:v>
                </c:pt>
                <c:pt idx="20">
                  <c:v>4</c:v>
                </c:pt>
                <c:pt idx="21">
                  <c:v>4</c:v>
                </c:pt>
                <c:pt idx="22">
                  <c:v>3.9000000000000004</c:v>
                </c:pt>
                <c:pt idx="23">
                  <c:v>4</c:v>
                </c:pt>
                <c:pt idx="24">
                  <c:v>4.1999999999999993</c:v>
                </c:pt>
                <c:pt idx="25">
                  <c:v>4</c:v>
                </c:pt>
                <c:pt idx="26">
                  <c:v>3.6999999999999993</c:v>
                </c:pt>
                <c:pt idx="27">
                  <c:v>3.7999999999999989</c:v>
                </c:pt>
                <c:pt idx="28">
                  <c:v>3.6999999999999993</c:v>
                </c:pt>
                <c:pt idx="29">
                  <c:v>3.5999999999999996</c:v>
                </c:pt>
                <c:pt idx="30">
                  <c:v>3.5</c:v>
                </c:pt>
                <c:pt idx="31">
                  <c:v>3.4000000000000004</c:v>
                </c:pt>
                <c:pt idx="32">
                  <c:v>3.5</c:v>
                </c:pt>
                <c:pt idx="33">
                  <c:v>3.1999999999999993</c:v>
                </c:pt>
                <c:pt idx="34">
                  <c:v>2.7999999999999989</c:v>
                </c:pt>
                <c:pt idx="35">
                  <c:v>2.7999999999999989</c:v>
                </c:pt>
                <c:pt idx="36">
                  <c:v>2.6999999999999993</c:v>
                </c:pt>
                <c:pt idx="37">
                  <c:v>2.5</c:v>
                </c:pt>
                <c:pt idx="38">
                  <c:v>2.5</c:v>
                </c:pt>
                <c:pt idx="39">
                  <c:v>2.1999999999999993</c:v>
                </c:pt>
                <c:pt idx="40">
                  <c:v>2</c:v>
                </c:pt>
                <c:pt idx="41">
                  <c:v>1.9000000000000004</c:v>
                </c:pt>
                <c:pt idx="42">
                  <c:v>1.5</c:v>
                </c:pt>
                <c:pt idx="43">
                  <c:v>1.2999999999999989</c:v>
                </c:pt>
                <c:pt idx="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5A-2F4B-B8F3-F5B686DD2C70}"/>
            </c:ext>
          </c:extLst>
        </c:ser>
        <c:ser>
          <c:idx val="2"/>
          <c:order val="2"/>
          <c:tx>
            <c:strRef>
              <c:f>'Breakfast View'!$Q$381</c:f>
              <c:strCache>
                <c:ptCount val="1"/>
                <c:pt idx="0">
                  <c:v>Fri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View'!$Q$382:$Q$430</c:f>
              <c:numCache>
                <c:formatCode>General</c:formatCode>
                <c:ptCount val="49"/>
                <c:pt idx="12">
                  <c:v>0</c:v>
                </c:pt>
                <c:pt idx="13">
                  <c:v>0.10000000000000053</c:v>
                </c:pt>
                <c:pt idx="14">
                  <c:v>0.40000000000000036</c:v>
                </c:pt>
                <c:pt idx="15">
                  <c:v>0.79999999999999982</c:v>
                </c:pt>
                <c:pt idx="16">
                  <c:v>1.2999999999999998</c:v>
                </c:pt>
                <c:pt idx="17">
                  <c:v>1.6000000000000005</c:v>
                </c:pt>
                <c:pt idx="18">
                  <c:v>2.2999999999999998</c:v>
                </c:pt>
                <c:pt idx="19">
                  <c:v>3.0000000000000009</c:v>
                </c:pt>
                <c:pt idx="20">
                  <c:v>3.7</c:v>
                </c:pt>
                <c:pt idx="21">
                  <c:v>4.1000000000000005</c:v>
                </c:pt>
                <c:pt idx="22">
                  <c:v>4.3999999999999995</c:v>
                </c:pt>
                <c:pt idx="23">
                  <c:v>4.3999999999999995</c:v>
                </c:pt>
                <c:pt idx="24">
                  <c:v>4.6000000000000005</c:v>
                </c:pt>
                <c:pt idx="25">
                  <c:v>4.6000000000000005</c:v>
                </c:pt>
                <c:pt idx="26">
                  <c:v>4.3999999999999995</c:v>
                </c:pt>
                <c:pt idx="27">
                  <c:v>4.5000000000000009</c:v>
                </c:pt>
                <c:pt idx="28">
                  <c:v>4.3999999999999995</c:v>
                </c:pt>
                <c:pt idx="29">
                  <c:v>4.0000000000000009</c:v>
                </c:pt>
                <c:pt idx="30">
                  <c:v>3.8</c:v>
                </c:pt>
                <c:pt idx="31">
                  <c:v>3.7</c:v>
                </c:pt>
                <c:pt idx="32">
                  <c:v>3.7</c:v>
                </c:pt>
                <c:pt idx="33">
                  <c:v>3.6000000000000005</c:v>
                </c:pt>
                <c:pt idx="34">
                  <c:v>3.6000000000000005</c:v>
                </c:pt>
                <c:pt idx="35">
                  <c:v>3.3999999999999995</c:v>
                </c:pt>
                <c:pt idx="36">
                  <c:v>3.2</c:v>
                </c:pt>
                <c:pt idx="37">
                  <c:v>2.8999999999999995</c:v>
                </c:pt>
                <c:pt idx="38">
                  <c:v>2.5000000000000009</c:v>
                </c:pt>
                <c:pt idx="39">
                  <c:v>2.5000000000000009</c:v>
                </c:pt>
                <c:pt idx="40">
                  <c:v>2.2999999999999998</c:v>
                </c:pt>
                <c:pt idx="41">
                  <c:v>2.0000000000000009</c:v>
                </c:pt>
                <c:pt idx="42">
                  <c:v>1.7999999999999998</c:v>
                </c:pt>
                <c:pt idx="43">
                  <c:v>1.7999999999999998</c:v>
                </c:pt>
                <c:pt idx="44">
                  <c:v>1.6000000000000005</c:v>
                </c:pt>
                <c:pt idx="45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5A-2F4B-B8F3-F5B686DD2C70}"/>
            </c:ext>
          </c:extLst>
        </c:ser>
        <c:ser>
          <c:idx val="3"/>
          <c:order val="3"/>
          <c:tx>
            <c:strRef>
              <c:f>'Breakfast View'!$R$381</c:f>
              <c:strCache>
                <c:ptCount val="1"/>
                <c:pt idx="0">
                  <c:v>Wed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View'!$R$382:$R$430</c:f>
              <c:numCache>
                <c:formatCode>General</c:formatCode>
                <c:ptCount val="49"/>
                <c:pt idx="3">
                  <c:v>0</c:v>
                </c:pt>
                <c:pt idx="4">
                  <c:v>0.20000000000000018</c:v>
                </c:pt>
                <c:pt idx="5">
                  <c:v>0.5</c:v>
                </c:pt>
                <c:pt idx="6">
                  <c:v>0.80000000000000071</c:v>
                </c:pt>
                <c:pt idx="7">
                  <c:v>0.59999999999999964</c:v>
                </c:pt>
                <c:pt idx="8">
                  <c:v>0.30000000000000071</c:v>
                </c:pt>
                <c:pt idx="9">
                  <c:v>0.20000000000000018</c:v>
                </c:pt>
                <c:pt idx="10">
                  <c:v>0.10000000000000053</c:v>
                </c:pt>
                <c:pt idx="11">
                  <c:v>0.30000000000000071</c:v>
                </c:pt>
                <c:pt idx="12">
                  <c:v>0.5</c:v>
                </c:pt>
                <c:pt idx="13">
                  <c:v>0.80000000000000071</c:v>
                </c:pt>
                <c:pt idx="14">
                  <c:v>0.90000000000000036</c:v>
                </c:pt>
                <c:pt idx="15">
                  <c:v>1.2000000000000011</c:v>
                </c:pt>
                <c:pt idx="16">
                  <c:v>1.5</c:v>
                </c:pt>
                <c:pt idx="17">
                  <c:v>2</c:v>
                </c:pt>
                <c:pt idx="18">
                  <c:v>1.7000000000000011</c:v>
                </c:pt>
                <c:pt idx="19">
                  <c:v>2.4000000000000004</c:v>
                </c:pt>
                <c:pt idx="20">
                  <c:v>3</c:v>
                </c:pt>
                <c:pt idx="21">
                  <c:v>4.2000000000000011</c:v>
                </c:pt>
                <c:pt idx="22">
                  <c:v>5.3000000000000007</c:v>
                </c:pt>
                <c:pt idx="23">
                  <c:v>6</c:v>
                </c:pt>
                <c:pt idx="24">
                  <c:v>6.2000000000000011</c:v>
                </c:pt>
                <c:pt idx="25">
                  <c:v>5.4</c:v>
                </c:pt>
                <c:pt idx="26">
                  <c:v>4.0999999999999996</c:v>
                </c:pt>
                <c:pt idx="27">
                  <c:v>3.5</c:v>
                </c:pt>
                <c:pt idx="28">
                  <c:v>3</c:v>
                </c:pt>
                <c:pt idx="29">
                  <c:v>2.8000000000000007</c:v>
                </c:pt>
                <c:pt idx="30">
                  <c:v>2.9000000000000004</c:v>
                </c:pt>
                <c:pt idx="31">
                  <c:v>3.0999999999999996</c:v>
                </c:pt>
                <c:pt idx="32">
                  <c:v>3.3000000000000007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3.3000000000000007</c:v>
                </c:pt>
                <c:pt idx="37">
                  <c:v>2.5999999999999996</c:v>
                </c:pt>
                <c:pt idx="38">
                  <c:v>2.0999999999999996</c:v>
                </c:pt>
                <c:pt idx="39">
                  <c:v>2</c:v>
                </c:pt>
                <c:pt idx="40">
                  <c:v>2</c:v>
                </c:pt>
                <c:pt idx="41">
                  <c:v>1.8000000000000007</c:v>
                </c:pt>
                <c:pt idx="42">
                  <c:v>1.5</c:v>
                </c:pt>
                <c:pt idx="43">
                  <c:v>1.3000000000000007</c:v>
                </c:pt>
                <c:pt idx="44">
                  <c:v>1</c:v>
                </c:pt>
                <c:pt idx="45">
                  <c:v>0.59999999999999964</c:v>
                </c:pt>
                <c:pt idx="46">
                  <c:v>0.40000000000000036</c:v>
                </c:pt>
                <c:pt idx="47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5A-2F4B-B8F3-F5B686DD2C70}"/>
            </c:ext>
          </c:extLst>
        </c:ser>
        <c:ser>
          <c:idx val="4"/>
          <c:order val="4"/>
          <c:tx>
            <c:strRef>
              <c:f>'Breakfast View'!$S$381</c:f>
              <c:strCache>
                <c:ptCount val="1"/>
                <c:pt idx="0">
                  <c:v>Sat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View'!$S$382:$S$430</c:f>
              <c:numCache>
                <c:formatCode>General</c:formatCode>
                <c:ptCount val="49"/>
                <c:pt idx="0">
                  <c:v>0</c:v>
                </c:pt>
                <c:pt idx="1">
                  <c:v>0.10000000000000053</c:v>
                </c:pt>
                <c:pt idx="2">
                  <c:v>0.10000000000000053</c:v>
                </c:pt>
                <c:pt idx="3">
                  <c:v>0.29999999999999982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</c:v>
                </c:pt>
                <c:pt idx="7">
                  <c:v>0.60000000000000053</c:v>
                </c:pt>
                <c:pt idx="8">
                  <c:v>0.70000000000000018</c:v>
                </c:pt>
                <c:pt idx="9">
                  <c:v>1</c:v>
                </c:pt>
                <c:pt idx="10">
                  <c:v>1.1000000000000005</c:v>
                </c:pt>
                <c:pt idx="11">
                  <c:v>1.4000000000000004</c:v>
                </c:pt>
                <c:pt idx="12">
                  <c:v>1.7000000000000002</c:v>
                </c:pt>
                <c:pt idx="13">
                  <c:v>1.9000000000000004</c:v>
                </c:pt>
                <c:pt idx="14">
                  <c:v>2.1000000000000005</c:v>
                </c:pt>
                <c:pt idx="15">
                  <c:v>2.4000000000000004</c:v>
                </c:pt>
                <c:pt idx="16">
                  <c:v>2.8</c:v>
                </c:pt>
                <c:pt idx="17">
                  <c:v>3.1000000000000005</c:v>
                </c:pt>
                <c:pt idx="18">
                  <c:v>3.6000000000000005</c:v>
                </c:pt>
                <c:pt idx="19">
                  <c:v>3.8999999999999995</c:v>
                </c:pt>
                <c:pt idx="20">
                  <c:v>4.1000000000000005</c:v>
                </c:pt>
                <c:pt idx="21">
                  <c:v>4.3999999999999995</c:v>
                </c:pt>
                <c:pt idx="22">
                  <c:v>4.6000000000000005</c:v>
                </c:pt>
                <c:pt idx="23">
                  <c:v>4.8999999999999995</c:v>
                </c:pt>
                <c:pt idx="24">
                  <c:v>5.0000000000000009</c:v>
                </c:pt>
                <c:pt idx="25">
                  <c:v>5.0000000000000009</c:v>
                </c:pt>
                <c:pt idx="26">
                  <c:v>5.0000000000000009</c:v>
                </c:pt>
                <c:pt idx="27">
                  <c:v>4.8</c:v>
                </c:pt>
                <c:pt idx="28">
                  <c:v>4.5000000000000009</c:v>
                </c:pt>
                <c:pt idx="29">
                  <c:v>4.3999999999999995</c:v>
                </c:pt>
                <c:pt idx="30">
                  <c:v>4.3999999999999995</c:v>
                </c:pt>
                <c:pt idx="31">
                  <c:v>4.2</c:v>
                </c:pt>
                <c:pt idx="32">
                  <c:v>3.8999999999999995</c:v>
                </c:pt>
                <c:pt idx="33">
                  <c:v>3.5</c:v>
                </c:pt>
                <c:pt idx="34">
                  <c:v>3.1000000000000005</c:v>
                </c:pt>
                <c:pt idx="35">
                  <c:v>2.9000000000000004</c:v>
                </c:pt>
                <c:pt idx="36">
                  <c:v>2.9000000000000004</c:v>
                </c:pt>
                <c:pt idx="37">
                  <c:v>2.9000000000000004</c:v>
                </c:pt>
                <c:pt idx="38">
                  <c:v>2.9000000000000004</c:v>
                </c:pt>
                <c:pt idx="39">
                  <c:v>2.8</c:v>
                </c:pt>
                <c:pt idx="40">
                  <c:v>2.8</c:v>
                </c:pt>
                <c:pt idx="41">
                  <c:v>2.6000000000000005</c:v>
                </c:pt>
                <c:pt idx="42">
                  <c:v>2.6000000000000005</c:v>
                </c:pt>
                <c:pt idx="43">
                  <c:v>2.5</c:v>
                </c:pt>
                <c:pt idx="44">
                  <c:v>2.6000000000000005</c:v>
                </c:pt>
                <c:pt idx="45">
                  <c:v>2.6000000000000005</c:v>
                </c:pt>
                <c:pt idx="46">
                  <c:v>2.8</c:v>
                </c:pt>
                <c:pt idx="47">
                  <c:v>2.8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5A-2F4B-B8F3-F5B686DD2C70}"/>
            </c:ext>
          </c:extLst>
        </c:ser>
        <c:ser>
          <c:idx val="5"/>
          <c:order val="5"/>
          <c:tx>
            <c:strRef>
              <c:f>'Breakfast View'!$T$381</c:f>
              <c:strCache>
                <c:ptCount val="1"/>
                <c:pt idx="0">
                  <c:v>Thursday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View'!$T$382:$T$430</c:f>
              <c:numCache>
                <c:formatCode>General</c:formatCode>
                <c:ptCount val="49"/>
                <c:pt idx="6" formatCode="0.0">
                  <c:v>0</c:v>
                </c:pt>
                <c:pt idx="7" formatCode="0.0">
                  <c:v>0.38888888888888928</c:v>
                </c:pt>
                <c:pt idx="8" formatCode="0.0">
                  <c:v>0.55555555555555625</c:v>
                </c:pt>
                <c:pt idx="9" formatCode="0.0">
                  <c:v>0.72222222222222232</c:v>
                </c:pt>
                <c:pt idx="10" formatCode="0.0">
                  <c:v>1.3333333333333339</c:v>
                </c:pt>
                <c:pt idx="11" formatCode="0.0">
                  <c:v>1.5</c:v>
                </c:pt>
                <c:pt idx="12" formatCode="0.0">
                  <c:v>2.1111111111111116</c:v>
                </c:pt>
                <c:pt idx="13" formatCode="0.0">
                  <c:v>2.9444444444444455</c:v>
                </c:pt>
                <c:pt idx="14" formatCode="0.0">
                  <c:v>3.4444444444444455</c:v>
                </c:pt>
                <c:pt idx="15" formatCode="0.0">
                  <c:v>3.833333333333333</c:v>
                </c:pt>
                <c:pt idx="16" formatCode="0.0">
                  <c:v>4.1111111111111116</c:v>
                </c:pt>
                <c:pt idx="17" formatCode="0.0">
                  <c:v>4.2222222222222223</c:v>
                </c:pt>
                <c:pt idx="18" formatCode="0.0">
                  <c:v>4.4444444444444455</c:v>
                </c:pt>
                <c:pt idx="19" formatCode="0.0">
                  <c:v>4.6111111111111116</c:v>
                </c:pt>
                <c:pt idx="20" formatCode="0.0">
                  <c:v>4.7222222222222223</c:v>
                </c:pt>
                <c:pt idx="21" formatCode="0.0">
                  <c:v>4.9444444444444455</c:v>
                </c:pt>
                <c:pt idx="22" formatCode="0.0">
                  <c:v>5.0000000000000009</c:v>
                </c:pt>
                <c:pt idx="23" formatCode="0.0">
                  <c:v>5.0555555555555562</c:v>
                </c:pt>
                <c:pt idx="24" formatCode="0.0">
                  <c:v>5.166666666666667</c:v>
                </c:pt>
                <c:pt idx="25" formatCode="0.0">
                  <c:v>5.2222222222222223</c:v>
                </c:pt>
                <c:pt idx="26" formatCode="0.0">
                  <c:v>5.1111111111111116</c:v>
                </c:pt>
                <c:pt idx="27" formatCode="0.0">
                  <c:v>5.0000000000000009</c:v>
                </c:pt>
                <c:pt idx="28" formatCode="0.0">
                  <c:v>4.833333333333333</c:v>
                </c:pt>
                <c:pt idx="29" formatCode="0.0">
                  <c:v>4.5000000000000009</c:v>
                </c:pt>
                <c:pt idx="30" formatCode="0.0">
                  <c:v>4.2777777777777777</c:v>
                </c:pt>
                <c:pt idx="31" formatCode="0.0">
                  <c:v>4.0000000000000009</c:v>
                </c:pt>
                <c:pt idx="32" formatCode="0.0">
                  <c:v>3.8888888888888884</c:v>
                </c:pt>
                <c:pt idx="33" formatCode="0.0">
                  <c:v>3.5555555555555562</c:v>
                </c:pt>
                <c:pt idx="34" formatCode="0.0">
                  <c:v>3.333333333333333</c:v>
                </c:pt>
                <c:pt idx="35" formatCode="0.0">
                  <c:v>3.0555555555555562</c:v>
                </c:pt>
                <c:pt idx="36" formatCode="0.0">
                  <c:v>2.7777777777777777</c:v>
                </c:pt>
                <c:pt idx="37" formatCode="0.0">
                  <c:v>2.5555555555555562</c:v>
                </c:pt>
                <c:pt idx="38" formatCode="0.0">
                  <c:v>2.333333333333333</c:v>
                </c:pt>
                <c:pt idx="39" formatCode="0.0">
                  <c:v>2.1111111111111116</c:v>
                </c:pt>
                <c:pt idx="40" formatCode="0.0">
                  <c:v>1.8888888888888893</c:v>
                </c:pt>
                <c:pt idx="41" formatCode="0.0">
                  <c:v>1.7222222222222223</c:v>
                </c:pt>
                <c:pt idx="42" formatCode="0.0">
                  <c:v>1.5555555555555562</c:v>
                </c:pt>
                <c:pt idx="43" formatCode="0.0">
                  <c:v>1.3888888888888893</c:v>
                </c:pt>
                <c:pt idx="44" formatCode="0.0">
                  <c:v>1.2222222222222223</c:v>
                </c:pt>
                <c:pt idx="45" formatCode="0.0">
                  <c:v>1</c:v>
                </c:pt>
                <c:pt idx="46" formatCode="0.0">
                  <c:v>0.88888888888888928</c:v>
                </c:pt>
                <c:pt idx="47" formatCode="0.0">
                  <c:v>0.77777777777777768</c:v>
                </c:pt>
                <c:pt idx="48" formatCode="0.0">
                  <c:v>0.6111111111111116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5A-2F4B-B8F3-F5B686DD2C70}"/>
            </c:ext>
          </c:extLst>
        </c:ser>
        <c:ser>
          <c:idx val="6"/>
          <c:order val="6"/>
          <c:tx>
            <c:strRef>
              <c:f>'Breakfast View'!$U$381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View'!$N$382:$N$430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View'!$U$382:$U$430</c:f>
              <c:numCache>
                <c:formatCode>0.00</c:formatCode>
                <c:ptCount val="49"/>
                <c:pt idx="0">
                  <c:v>0</c:v>
                </c:pt>
                <c:pt idx="1">
                  <c:v>0.10000000000000053</c:v>
                </c:pt>
                <c:pt idx="2">
                  <c:v>0.10000000000000053</c:v>
                </c:pt>
                <c:pt idx="3">
                  <c:v>0.14999999999999991</c:v>
                </c:pt>
                <c:pt idx="4">
                  <c:v>0.30000000000000027</c:v>
                </c:pt>
                <c:pt idx="5">
                  <c:v>0.5</c:v>
                </c:pt>
                <c:pt idx="6">
                  <c:v>0.43333333333333357</c:v>
                </c:pt>
                <c:pt idx="7">
                  <c:v>0.39722222222222237</c:v>
                </c:pt>
                <c:pt idx="8">
                  <c:v>0.33888888888888902</c:v>
                </c:pt>
                <c:pt idx="9">
                  <c:v>0.2844444444444445</c:v>
                </c:pt>
                <c:pt idx="10">
                  <c:v>0.48666666666666708</c:v>
                </c:pt>
                <c:pt idx="11">
                  <c:v>0.84000000000000019</c:v>
                </c:pt>
                <c:pt idx="12">
                  <c:v>1.0351851851851854</c:v>
                </c:pt>
                <c:pt idx="13">
                  <c:v>1.3574074074074078</c:v>
                </c:pt>
                <c:pt idx="14">
                  <c:v>1.6407407407407411</c:v>
                </c:pt>
                <c:pt idx="15">
                  <c:v>1.9388888888888891</c:v>
                </c:pt>
                <c:pt idx="16">
                  <c:v>2.2018518518518522</c:v>
                </c:pt>
                <c:pt idx="17">
                  <c:v>2.5203703703703706</c:v>
                </c:pt>
                <c:pt idx="18">
                  <c:v>2.8907407407407413</c:v>
                </c:pt>
                <c:pt idx="19">
                  <c:v>3.3351851851851855</c:v>
                </c:pt>
                <c:pt idx="20">
                  <c:v>3.7037037037037042</c:v>
                </c:pt>
                <c:pt idx="21">
                  <c:v>4.1907407407407415</c:v>
                </c:pt>
                <c:pt idx="22">
                  <c:v>4.5333333333333341</c:v>
                </c:pt>
                <c:pt idx="23">
                  <c:v>4.8092592592592593</c:v>
                </c:pt>
                <c:pt idx="24">
                  <c:v>4.9944444444444454</c:v>
                </c:pt>
                <c:pt idx="25">
                  <c:v>4.8370370370370379</c:v>
                </c:pt>
                <c:pt idx="26">
                  <c:v>4.5185185185185182</c:v>
                </c:pt>
                <c:pt idx="27">
                  <c:v>4.3666666666666663</c:v>
                </c:pt>
                <c:pt idx="28">
                  <c:v>4.1722222222222216</c:v>
                </c:pt>
                <c:pt idx="29">
                  <c:v>3.85</c:v>
                </c:pt>
                <c:pt idx="30">
                  <c:v>3.7296296296296299</c:v>
                </c:pt>
                <c:pt idx="31">
                  <c:v>3.6166666666666671</c:v>
                </c:pt>
                <c:pt idx="32">
                  <c:v>3.5481481481481478</c:v>
                </c:pt>
                <c:pt idx="33">
                  <c:v>3.2925925925925927</c:v>
                </c:pt>
                <c:pt idx="34">
                  <c:v>3.1222222222222218</c:v>
                </c:pt>
                <c:pt idx="35">
                  <c:v>2.9425925925925926</c:v>
                </c:pt>
                <c:pt idx="36">
                  <c:v>2.7629629629629631</c:v>
                </c:pt>
                <c:pt idx="37">
                  <c:v>2.5259259259259257</c:v>
                </c:pt>
                <c:pt idx="38">
                  <c:v>2.3555555555555561</c:v>
                </c:pt>
                <c:pt idx="39">
                  <c:v>2.2018518518518522</c:v>
                </c:pt>
                <c:pt idx="40">
                  <c:v>2.0481481481481483</c:v>
                </c:pt>
                <c:pt idx="41">
                  <c:v>1.8703703703703709</c:v>
                </c:pt>
                <c:pt idx="42">
                  <c:v>1.6759259259259263</c:v>
                </c:pt>
                <c:pt idx="43">
                  <c:v>1.5648148148148149</c:v>
                </c:pt>
                <c:pt idx="44">
                  <c:v>1.4203703703703703</c:v>
                </c:pt>
                <c:pt idx="45">
                  <c:v>1.2800000000000002</c:v>
                </c:pt>
                <c:pt idx="46">
                  <c:v>1.0972222222222225</c:v>
                </c:pt>
                <c:pt idx="47">
                  <c:v>1.0694444444444446</c:v>
                </c:pt>
                <c:pt idx="48">
                  <c:v>1.3703703703703705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5A-2F4B-B8F3-F5B686DD2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93744"/>
        <c:axId val="53521536"/>
      </c:scatterChart>
      <c:valAx>
        <c:axId val="5359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1536"/>
        <c:crosses val="autoZero"/>
        <c:crossBetween val="midCat"/>
      </c:valAx>
      <c:valAx>
        <c:axId val="535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3</a:t>
            </a:r>
          </a:p>
          <a:p>
            <a:pPr>
              <a:defRPr/>
            </a:pPr>
            <a:r>
              <a:rPr lang="en-GB"/>
              <a:t>(iteration 3 - rate of glucose appearance + peak value + glucose disappearance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View'!$AE$381</c:f>
              <c:strCache>
                <c:ptCount val="1"/>
                <c:pt idx="0">
                  <c:v>Fri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View'!$AE$382:$AE$430</c:f>
              <c:numCache>
                <c:formatCode>General</c:formatCode>
                <c:ptCount val="49"/>
                <c:pt idx="9">
                  <c:v>0</c:v>
                </c:pt>
                <c:pt idx="10">
                  <c:v>0.39999999999999947</c:v>
                </c:pt>
                <c:pt idx="11">
                  <c:v>0.5</c:v>
                </c:pt>
                <c:pt idx="12">
                  <c:v>0.79999999999999982</c:v>
                </c:pt>
                <c:pt idx="13">
                  <c:v>1.5</c:v>
                </c:pt>
                <c:pt idx="14">
                  <c:v>2.2999999999999989</c:v>
                </c:pt>
                <c:pt idx="15">
                  <c:v>2.2999999999999989</c:v>
                </c:pt>
                <c:pt idx="16">
                  <c:v>2.7999999999999989</c:v>
                </c:pt>
                <c:pt idx="17">
                  <c:v>3.1999999999999993</c:v>
                </c:pt>
                <c:pt idx="18">
                  <c:v>4</c:v>
                </c:pt>
                <c:pt idx="19">
                  <c:v>4.7999999999999989</c:v>
                </c:pt>
                <c:pt idx="20">
                  <c:v>5.0999999999999996</c:v>
                </c:pt>
                <c:pt idx="21">
                  <c:v>5.5</c:v>
                </c:pt>
                <c:pt idx="22">
                  <c:v>5.7999999999999989</c:v>
                </c:pt>
                <c:pt idx="23">
                  <c:v>5.9</c:v>
                </c:pt>
                <c:pt idx="24">
                  <c:v>6.1</c:v>
                </c:pt>
                <c:pt idx="25">
                  <c:v>6.1</c:v>
                </c:pt>
                <c:pt idx="26">
                  <c:v>6</c:v>
                </c:pt>
                <c:pt idx="27">
                  <c:v>5.9</c:v>
                </c:pt>
                <c:pt idx="28">
                  <c:v>5.9</c:v>
                </c:pt>
                <c:pt idx="29">
                  <c:v>5.7999999999999989</c:v>
                </c:pt>
                <c:pt idx="30">
                  <c:v>5.7999999999999989</c:v>
                </c:pt>
                <c:pt idx="31">
                  <c:v>5.7999999999999989</c:v>
                </c:pt>
                <c:pt idx="32">
                  <c:v>5.6</c:v>
                </c:pt>
                <c:pt idx="33">
                  <c:v>5.4</c:v>
                </c:pt>
                <c:pt idx="34">
                  <c:v>5.1999999999999993</c:v>
                </c:pt>
                <c:pt idx="35">
                  <c:v>4.7999999999999989</c:v>
                </c:pt>
                <c:pt idx="36">
                  <c:v>4.5</c:v>
                </c:pt>
                <c:pt idx="37">
                  <c:v>4.1999999999999993</c:v>
                </c:pt>
                <c:pt idx="38">
                  <c:v>3.9000000000000004</c:v>
                </c:pt>
                <c:pt idx="39">
                  <c:v>3.6999999999999993</c:v>
                </c:pt>
                <c:pt idx="40">
                  <c:v>3</c:v>
                </c:pt>
                <c:pt idx="41">
                  <c:v>2.7999999999999989</c:v>
                </c:pt>
                <c:pt idx="42">
                  <c:v>2.4000000000000004</c:v>
                </c:pt>
                <c:pt idx="43">
                  <c:v>2.4000000000000004</c:v>
                </c:pt>
                <c:pt idx="44">
                  <c:v>2.9000000000000004</c:v>
                </c:pt>
                <c:pt idx="45">
                  <c:v>2.6999999999999993</c:v>
                </c:pt>
                <c:pt idx="46">
                  <c:v>2.2999999999999989</c:v>
                </c:pt>
                <c:pt idx="47">
                  <c:v>2.1999999999999993</c:v>
                </c:pt>
                <c:pt idx="48">
                  <c:v>2.1999999999999993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69-A34A-AB59-76EB37A03207}"/>
            </c:ext>
          </c:extLst>
        </c:ser>
        <c:ser>
          <c:idx val="1"/>
          <c:order val="1"/>
          <c:tx>
            <c:strRef>
              <c:f>'Breakfast View'!$AF$381</c:f>
              <c:strCache>
                <c:ptCount val="1"/>
                <c:pt idx="0">
                  <c:v>Wed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View'!$AF$382:$AF$430</c:f>
              <c:numCache>
                <c:formatCode>General</c:formatCode>
                <c:ptCount val="49"/>
                <c:pt idx="14">
                  <c:v>0</c:v>
                </c:pt>
                <c:pt idx="15">
                  <c:v>-0.10000000000000053</c:v>
                </c:pt>
                <c:pt idx="16">
                  <c:v>0.20000000000000018</c:v>
                </c:pt>
                <c:pt idx="17">
                  <c:v>0.70000000000000018</c:v>
                </c:pt>
                <c:pt idx="18">
                  <c:v>0.79999999999999982</c:v>
                </c:pt>
                <c:pt idx="19">
                  <c:v>1.2000000000000002</c:v>
                </c:pt>
                <c:pt idx="20">
                  <c:v>1.7999999999999998</c:v>
                </c:pt>
                <c:pt idx="21">
                  <c:v>2.2999999999999998</c:v>
                </c:pt>
                <c:pt idx="22">
                  <c:v>2.8999999999999995</c:v>
                </c:pt>
                <c:pt idx="23">
                  <c:v>3.3</c:v>
                </c:pt>
                <c:pt idx="24">
                  <c:v>3.6000000000000005</c:v>
                </c:pt>
                <c:pt idx="25">
                  <c:v>3.4999999999999991</c:v>
                </c:pt>
                <c:pt idx="26">
                  <c:v>3.3</c:v>
                </c:pt>
                <c:pt idx="27">
                  <c:v>3.1000000000000005</c:v>
                </c:pt>
                <c:pt idx="28">
                  <c:v>2.9999999999999991</c:v>
                </c:pt>
                <c:pt idx="29">
                  <c:v>2.9999999999999991</c:v>
                </c:pt>
                <c:pt idx="30">
                  <c:v>2.7</c:v>
                </c:pt>
                <c:pt idx="31">
                  <c:v>2.4999999999999991</c:v>
                </c:pt>
                <c:pt idx="32">
                  <c:v>2.2000000000000002</c:v>
                </c:pt>
                <c:pt idx="33">
                  <c:v>2.1000000000000005</c:v>
                </c:pt>
                <c:pt idx="34">
                  <c:v>1.9999999999999991</c:v>
                </c:pt>
                <c:pt idx="35">
                  <c:v>1.7000000000000002</c:v>
                </c:pt>
                <c:pt idx="36">
                  <c:v>1.4999999999999991</c:v>
                </c:pt>
                <c:pt idx="37">
                  <c:v>1.4999999999999991</c:v>
                </c:pt>
                <c:pt idx="38">
                  <c:v>1.2000000000000002</c:v>
                </c:pt>
                <c:pt idx="39">
                  <c:v>0.99999999999999911</c:v>
                </c:pt>
                <c:pt idx="40">
                  <c:v>0.99999999999999911</c:v>
                </c:pt>
                <c:pt idx="41">
                  <c:v>1.1000000000000005</c:v>
                </c:pt>
                <c:pt idx="42">
                  <c:v>0.59999999999999964</c:v>
                </c:pt>
                <c:pt idx="43">
                  <c:v>0.59999999999999964</c:v>
                </c:pt>
                <c:pt idx="44">
                  <c:v>0.79999999999999982</c:v>
                </c:pt>
                <c:pt idx="45">
                  <c:v>0.59999999999999964</c:v>
                </c:pt>
                <c:pt idx="46">
                  <c:v>0.5</c:v>
                </c:pt>
                <c:pt idx="47">
                  <c:v>0.39999999999999947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69-A34A-AB59-76EB37A03207}"/>
            </c:ext>
          </c:extLst>
        </c:ser>
        <c:ser>
          <c:idx val="2"/>
          <c:order val="2"/>
          <c:tx>
            <c:strRef>
              <c:f>'Breakfast View'!$AG$381</c:f>
              <c:strCache>
                <c:ptCount val="1"/>
                <c:pt idx="0">
                  <c:v>Fri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View'!$AG$382:$AG$430</c:f>
              <c:numCache>
                <c:formatCode>General</c:formatCode>
                <c:ptCount val="49"/>
                <c:pt idx="14">
                  <c:v>0</c:v>
                </c:pt>
                <c:pt idx="15">
                  <c:v>0.40000000000000036</c:v>
                </c:pt>
                <c:pt idx="16">
                  <c:v>0.79999999999999893</c:v>
                </c:pt>
                <c:pt idx="17">
                  <c:v>1.2999999999999989</c:v>
                </c:pt>
                <c:pt idx="18">
                  <c:v>1.6999999999999993</c:v>
                </c:pt>
                <c:pt idx="19">
                  <c:v>2.0999999999999996</c:v>
                </c:pt>
                <c:pt idx="20">
                  <c:v>2.5</c:v>
                </c:pt>
                <c:pt idx="21">
                  <c:v>3</c:v>
                </c:pt>
                <c:pt idx="22">
                  <c:v>3.2999999999999989</c:v>
                </c:pt>
                <c:pt idx="23">
                  <c:v>3.6999999999999993</c:v>
                </c:pt>
                <c:pt idx="24">
                  <c:v>4</c:v>
                </c:pt>
                <c:pt idx="25">
                  <c:v>3.7999999999999989</c:v>
                </c:pt>
                <c:pt idx="26">
                  <c:v>3.5</c:v>
                </c:pt>
                <c:pt idx="27">
                  <c:v>3.6999999999999993</c:v>
                </c:pt>
                <c:pt idx="28">
                  <c:v>3.5</c:v>
                </c:pt>
                <c:pt idx="29">
                  <c:v>3.1999999999999993</c:v>
                </c:pt>
                <c:pt idx="30">
                  <c:v>3</c:v>
                </c:pt>
                <c:pt idx="31">
                  <c:v>2.9000000000000004</c:v>
                </c:pt>
                <c:pt idx="32">
                  <c:v>3</c:v>
                </c:pt>
                <c:pt idx="33">
                  <c:v>2.7999999999999989</c:v>
                </c:pt>
                <c:pt idx="34">
                  <c:v>2.5</c:v>
                </c:pt>
                <c:pt idx="35">
                  <c:v>1.7999999999999989</c:v>
                </c:pt>
                <c:pt idx="36">
                  <c:v>1.4000000000000004</c:v>
                </c:pt>
                <c:pt idx="37">
                  <c:v>1.0999999999999996</c:v>
                </c:pt>
                <c:pt idx="38">
                  <c:v>0.69999999999999929</c:v>
                </c:pt>
                <c:pt idx="39">
                  <c:v>0.40000000000000036</c:v>
                </c:pt>
                <c:pt idx="40">
                  <c:v>0.19999999999999929</c:v>
                </c:pt>
                <c:pt idx="41">
                  <c:v>0</c:v>
                </c:pt>
                <c:pt idx="42">
                  <c:v>-0.20000000000000107</c:v>
                </c:pt>
                <c:pt idx="43">
                  <c:v>-0.30000000000000071</c:v>
                </c:pt>
                <c:pt idx="44">
                  <c:v>-0.60000000000000053</c:v>
                </c:pt>
                <c:pt idx="45">
                  <c:v>-0.70000000000000018</c:v>
                </c:pt>
                <c:pt idx="46">
                  <c:v>-0.80000000000000071</c:v>
                </c:pt>
                <c:pt idx="47">
                  <c:v>-1</c:v>
                </c:pt>
                <c:pt idx="48">
                  <c:v>-1.2000000000000002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69-A34A-AB59-76EB37A03207}"/>
            </c:ext>
          </c:extLst>
        </c:ser>
        <c:ser>
          <c:idx val="3"/>
          <c:order val="3"/>
          <c:tx>
            <c:strRef>
              <c:f>'Breakfast View'!$AH$381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View'!$AH$382:$AH$430</c:f>
              <c:numCache>
                <c:formatCode>General</c:formatCode>
                <c:ptCount val="49"/>
                <c:pt idx="11">
                  <c:v>0</c:v>
                </c:pt>
                <c:pt idx="12">
                  <c:v>9.9999999999999645E-2</c:v>
                </c:pt>
                <c:pt idx="13">
                  <c:v>0.29999999999999982</c:v>
                </c:pt>
                <c:pt idx="14">
                  <c:v>0.5</c:v>
                </c:pt>
                <c:pt idx="15">
                  <c:v>1.2000000000000002</c:v>
                </c:pt>
                <c:pt idx="16">
                  <c:v>1.5</c:v>
                </c:pt>
                <c:pt idx="17">
                  <c:v>1.8999999999999995</c:v>
                </c:pt>
                <c:pt idx="18">
                  <c:v>2.7</c:v>
                </c:pt>
                <c:pt idx="19">
                  <c:v>3.4999999999999991</c:v>
                </c:pt>
                <c:pt idx="20">
                  <c:v>3.9999999999999991</c:v>
                </c:pt>
                <c:pt idx="21">
                  <c:v>4.2</c:v>
                </c:pt>
                <c:pt idx="22">
                  <c:v>4.3999999999999995</c:v>
                </c:pt>
                <c:pt idx="23">
                  <c:v>4.4999999999999991</c:v>
                </c:pt>
                <c:pt idx="24">
                  <c:v>4.6000000000000005</c:v>
                </c:pt>
                <c:pt idx="25">
                  <c:v>4.4999999999999991</c:v>
                </c:pt>
                <c:pt idx="26">
                  <c:v>4.3999999999999995</c:v>
                </c:pt>
                <c:pt idx="27">
                  <c:v>4.3</c:v>
                </c:pt>
                <c:pt idx="28">
                  <c:v>4.2</c:v>
                </c:pt>
                <c:pt idx="29">
                  <c:v>3.8</c:v>
                </c:pt>
                <c:pt idx="30">
                  <c:v>3.4999999999999991</c:v>
                </c:pt>
                <c:pt idx="31">
                  <c:v>3.2</c:v>
                </c:pt>
                <c:pt idx="32">
                  <c:v>3.1000000000000005</c:v>
                </c:pt>
                <c:pt idx="33">
                  <c:v>2.8999999999999995</c:v>
                </c:pt>
                <c:pt idx="34">
                  <c:v>2.6000000000000005</c:v>
                </c:pt>
                <c:pt idx="35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69-A34A-AB59-76EB37A03207}"/>
            </c:ext>
          </c:extLst>
        </c:ser>
        <c:ser>
          <c:idx val="4"/>
          <c:order val="4"/>
          <c:tx>
            <c:strRef>
              <c:f>'Breakfast View'!$AI$381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View'!$AI$382:$AI$430</c:f>
              <c:numCache>
                <c:formatCode>General</c:formatCode>
                <c:ptCount val="49"/>
                <c:pt idx="15">
                  <c:v>0</c:v>
                </c:pt>
                <c:pt idx="16">
                  <c:v>-0.19999999999999929</c:v>
                </c:pt>
                <c:pt idx="17">
                  <c:v>0</c:v>
                </c:pt>
                <c:pt idx="18">
                  <c:v>0.10000000000000053</c:v>
                </c:pt>
                <c:pt idx="19">
                  <c:v>0.20000000000000018</c:v>
                </c:pt>
                <c:pt idx="20">
                  <c:v>0.90000000000000036</c:v>
                </c:pt>
                <c:pt idx="21">
                  <c:v>1.8000000000000007</c:v>
                </c:pt>
                <c:pt idx="22">
                  <c:v>2.2000000000000011</c:v>
                </c:pt>
                <c:pt idx="23">
                  <c:v>3.0999999999999996</c:v>
                </c:pt>
                <c:pt idx="24">
                  <c:v>3.7000000000000011</c:v>
                </c:pt>
                <c:pt idx="25">
                  <c:v>3.7000000000000011</c:v>
                </c:pt>
                <c:pt idx="26">
                  <c:v>3.7000000000000011</c:v>
                </c:pt>
                <c:pt idx="27">
                  <c:v>3.5999999999999996</c:v>
                </c:pt>
                <c:pt idx="28">
                  <c:v>3.3000000000000007</c:v>
                </c:pt>
                <c:pt idx="29">
                  <c:v>2.8000000000000007</c:v>
                </c:pt>
                <c:pt idx="30">
                  <c:v>2.7000000000000011</c:v>
                </c:pt>
                <c:pt idx="31">
                  <c:v>2.9000000000000004</c:v>
                </c:pt>
                <c:pt idx="32">
                  <c:v>2.8000000000000007</c:v>
                </c:pt>
                <c:pt idx="33">
                  <c:v>2.5</c:v>
                </c:pt>
                <c:pt idx="34">
                  <c:v>2.0999999999999996</c:v>
                </c:pt>
                <c:pt idx="35">
                  <c:v>2</c:v>
                </c:pt>
                <c:pt idx="36">
                  <c:v>1.7000000000000011</c:v>
                </c:pt>
                <c:pt idx="37">
                  <c:v>1.5</c:v>
                </c:pt>
                <c:pt idx="38">
                  <c:v>1.3000000000000007</c:v>
                </c:pt>
                <c:pt idx="39">
                  <c:v>1.2000000000000011</c:v>
                </c:pt>
                <c:pt idx="40">
                  <c:v>1</c:v>
                </c:pt>
                <c:pt idx="41">
                  <c:v>1.0999999999999996</c:v>
                </c:pt>
                <c:pt idx="42">
                  <c:v>0.90000000000000036</c:v>
                </c:pt>
                <c:pt idx="43">
                  <c:v>0.80000000000000071</c:v>
                </c:pt>
                <c:pt idx="44">
                  <c:v>0.60000000000000053</c:v>
                </c:pt>
                <c:pt idx="45">
                  <c:v>0.20000000000000018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69-A34A-AB59-76EB37A03207}"/>
            </c:ext>
          </c:extLst>
        </c:ser>
        <c:ser>
          <c:idx val="5"/>
          <c:order val="5"/>
          <c:tx>
            <c:strRef>
              <c:f>'Breakfast View'!$AJ$381</c:f>
              <c:strCache>
                <c:ptCount val="1"/>
                <c:pt idx="0">
                  <c:v>Monday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View'!$AJ$382:$AJ$430</c:f>
              <c:numCache>
                <c:formatCode>General</c:formatCode>
                <c:ptCount val="49"/>
                <c:pt idx="15" formatCode="0.0">
                  <c:v>0</c:v>
                </c:pt>
                <c:pt idx="16" formatCode="0.0">
                  <c:v>0.72222222222222321</c:v>
                </c:pt>
                <c:pt idx="17" formatCode="0.0">
                  <c:v>1.3333333333333339</c:v>
                </c:pt>
                <c:pt idx="18" formatCode="0.0">
                  <c:v>1.7777777777777786</c:v>
                </c:pt>
                <c:pt idx="19" formatCode="0.0">
                  <c:v>2.1666666666666679</c:v>
                </c:pt>
                <c:pt idx="20" formatCode="0.0">
                  <c:v>2.5</c:v>
                </c:pt>
                <c:pt idx="21" formatCode="0.0">
                  <c:v>2.9444444444444446</c:v>
                </c:pt>
                <c:pt idx="22" formatCode="0.0">
                  <c:v>3.2222222222222232</c:v>
                </c:pt>
                <c:pt idx="23" formatCode="0.0">
                  <c:v>3.5555555555555571</c:v>
                </c:pt>
                <c:pt idx="24" formatCode="0.0">
                  <c:v>3.6666666666666679</c:v>
                </c:pt>
                <c:pt idx="25" formatCode="0.0">
                  <c:v>3.3333333333333339</c:v>
                </c:pt>
                <c:pt idx="26" formatCode="0.0">
                  <c:v>3</c:v>
                </c:pt>
                <c:pt idx="27" formatCode="0.0">
                  <c:v>3.1111111111111125</c:v>
                </c:pt>
                <c:pt idx="28" formatCode="0.0">
                  <c:v>3.2777777777777786</c:v>
                </c:pt>
                <c:pt idx="29" formatCode="0.0">
                  <c:v>3.2777777777777786</c:v>
                </c:pt>
                <c:pt idx="30" formatCode="0.0">
                  <c:v>3</c:v>
                </c:pt>
                <c:pt idx="31" formatCode="0.0">
                  <c:v>2.8888888888888893</c:v>
                </c:pt>
                <c:pt idx="32" formatCode="0.0">
                  <c:v>2.6666666666666679</c:v>
                </c:pt>
                <c:pt idx="33" formatCode="0.0">
                  <c:v>2.5</c:v>
                </c:pt>
                <c:pt idx="34" formatCode="0.0">
                  <c:v>2.1666666666666679</c:v>
                </c:pt>
                <c:pt idx="35" formatCode="0.0">
                  <c:v>1.7777777777777786</c:v>
                </c:pt>
                <c:pt idx="36" formatCode="0.0">
                  <c:v>1.3888888888888893</c:v>
                </c:pt>
                <c:pt idx="37" formatCode="0.0">
                  <c:v>1.1666666666666679</c:v>
                </c:pt>
                <c:pt idx="38" formatCode="0.0">
                  <c:v>0.83333333333333393</c:v>
                </c:pt>
                <c:pt idx="39" formatCode="0.0">
                  <c:v>0.77777777777777857</c:v>
                </c:pt>
                <c:pt idx="40" formatCode="0.0">
                  <c:v>0.66666666666666785</c:v>
                </c:pt>
                <c:pt idx="41" formatCode="0.0">
                  <c:v>0.44444444444444464</c:v>
                </c:pt>
                <c:pt idx="42" formatCode="0.0">
                  <c:v>0.22222222222222321</c:v>
                </c:pt>
                <c:pt idx="43" formatCode="0.0">
                  <c:v>5.5555555555557135E-2</c:v>
                </c:pt>
                <c:pt idx="44" formatCode="0.0">
                  <c:v>0.11111111111111249</c:v>
                </c:pt>
                <c:pt idx="45" formatCode="0.0">
                  <c:v>0.11111111111111249</c:v>
                </c:pt>
                <c:pt idx="46" formatCode="0.0">
                  <c:v>-0.11111111111111072</c:v>
                </c:pt>
                <c:pt idx="47" formatCode="0.0">
                  <c:v>-0.44444444444444287</c:v>
                </c:pt>
                <c:pt idx="48" formatCode="0.0">
                  <c:v>-0.83333333333333215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69-A34A-AB59-76EB37A03207}"/>
            </c:ext>
          </c:extLst>
        </c:ser>
        <c:ser>
          <c:idx val="6"/>
          <c:order val="6"/>
          <c:tx>
            <c:strRef>
              <c:f>'Breakfast View'!$AK$381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View'!$AD$382:$AD$430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View'!$AK$382:$AK$430</c:f>
              <c:numCache>
                <c:formatCode>0.00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9.9999999999999645E-2</c:v>
                </c:pt>
                <c:pt idx="13">
                  <c:v>0.29999999999999982</c:v>
                </c:pt>
                <c:pt idx="14">
                  <c:v>0.16666666666666666</c:v>
                </c:pt>
                <c:pt idx="15">
                  <c:v>0.3</c:v>
                </c:pt>
                <c:pt idx="16">
                  <c:v>0.60444444444444456</c:v>
                </c:pt>
                <c:pt idx="17">
                  <c:v>1.0466666666666664</c:v>
                </c:pt>
                <c:pt idx="18">
                  <c:v>1.4155555555555557</c:v>
                </c:pt>
                <c:pt idx="19">
                  <c:v>1.8333333333333335</c:v>
                </c:pt>
                <c:pt idx="20">
                  <c:v>2.34</c:v>
                </c:pt>
                <c:pt idx="21">
                  <c:v>2.8488888888888892</c:v>
                </c:pt>
                <c:pt idx="22">
                  <c:v>3.2044444444444444</c:v>
                </c:pt>
                <c:pt idx="23">
                  <c:v>3.6311111111111112</c:v>
                </c:pt>
                <c:pt idx="24">
                  <c:v>3.913333333333334</c:v>
                </c:pt>
                <c:pt idx="25">
                  <c:v>3.7666666666666666</c:v>
                </c:pt>
                <c:pt idx="26">
                  <c:v>3.5799999999999996</c:v>
                </c:pt>
                <c:pt idx="27">
                  <c:v>3.5622222222222222</c:v>
                </c:pt>
                <c:pt idx="28">
                  <c:v>3.4555555555555557</c:v>
                </c:pt>
                <c:pt idx="29">
                  <c:v>3.2155555555555551</c:v>
                </c:pt>
                <c:pt idx="30">
                  <c:v>2.98</c:v>
                </c:pt>
                <c:pt idx="31">
                  <c:v>2.8777777777777778</c:v>
                </c:pt>
                <c:pt idx="32">
                  <c:v>2.7533333333333339</c:v>
                </c:pt>
                <c:pt idx="33">
                  <c:v>2.5599999999999996</c:v>
                </c:pt>
                <c:pt idx="34">
                  <c:v>2.2733333333333334</c:v>
                </c:pt>
                <c:pt idx="35">
                  <c:v>2.0155555555555553</c:v>
                </c:pt>
                <c:pt idx="36">
                  <c:v>1.4972222222222225</c:v>
                </c:pt>
                <c:pt idx="37">
                  <c:v>1.3166666666666667</c:v>
                </c:pt>
                <c:pt idx="38">
                  <c:v>1.0083333333333335</c:v>
                </c:pt>
                <c:pt idx="39">
                  <c:v>0.84444444444444478</c:v>
                </c:pt>
                <c:pt idx="40">
                  <c:v>0.71666666666666656</c:v>
                </c:pt>
                <c:pt idx="41">
                  <c:v>0.6611111111111112</c:v>
                </c:pt>
                <c:pt idx="42">
                  <c:v>0.38055555555555554</c:v>
                </c:pt>
                <c:pt idx="43">
                  <c:v>0.28888888888888919</c:v>
                </c:pt>
                <c:pt idx="44">
                  <c:v>0.22777777777777808</c:v>
                </c:pt>
                <c:pt idx="45">
                  <c:v>5.2777777777778034E-2</c:v>
                </c:pt>
                <c:pt idx="46">
                  <c:v>-0.13703703703703715</c:v>
                </c:pt>
                <c:pt idx="47">
                  <c:v>-0.34814814814814782</c:v>
                </c:pt>
                <c:pt idx="48">
                  <c:v>-0.67777777777777748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69-A34A-AB59-76EB37A03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48112"/>
        <c:axId val="157466112"/>
      </c:scatterChart>
      <c:valAx>
        <c:axId val="1574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66112"/>
        <c:crosses val="autoZero"/>
        <c:crossBetween val="midCat"/>
      </c:valAx>
      <c:valAx>
        <c:axId val="1574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4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</a:t>
            </a:r>
            <a:r>
              <a:rPr lang="en-GB" baseline="0"/>
              <a:t> Breakfast Cluster 4</a:t>
            </a:r>
          </a:p>
          <a:p>
            <a:pPr>
              <a:defRPr/>
            </a:pPr>
            <a:r>
              <a:rPr lang="en-GB" baseline="0"/>
              <a:t>(iteration 2 - Rate of glucose appearance + peak value)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View'!$AU$381</c:f>
              <c:strCache>
                <c:ptCount val="1"/>
                <c:pt idx="0">
                  <c:v>Thurs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View'!$AU$382:$AU$430</c:f>
              <c:numCache>
                <c:formatCode>General</c:formatCode>
                <c:ptCount val="49"/>
                <c:pt idx="11">
                  <c:v>0</c:v>
                </c:pt>
                <c:pt idx="12">
                  <c:v>-0.40000000000000036</c:v>
                </c:pt>
                <c:pt idx="13">
                  <c:v>-0.30000000000000071</c:v>
                </c:pt>
                <c:pt idx="14">
                  <c:v>-0.10000000000000053</c:v>
                </c:pt>
                <c:pt idx="15">
                  <c:v>0.39999999999999947</c:v>
                </c:pt>
                <c:pt idx="16">
                  <c:v>1</c:v>
                </c:pt>
                <c:pt idx="17">
                  <c:v>1.6999999999999993</c:v>
                </c:pt>
                <c:pt idx="18">
                  <c:v>2.5999999999999996</c:v>
                </c:pt>
                <c:pt idx="19">
                  <c:v>3.6999999999999993</c:v>
                </c:pt>
                <c:pt idx="20">
                  <c:v>4.1999999999999993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5.6999999999999993</c:v>
                </c:pt>
                <c:pt idx="24">
                  <c:v>6</c:v>
                </c:pt>
                <c:pt idx="25">
                  <c:v>6</c:v>
                </c:pt>
                <c:pt idx="26">
                  <c:v>5.6999999999999993</c:v>
                </c:pt>
                <c:pt idx="27">
                  <c:v>5.5</c:v>
                </c:pt>
                <c:pt idx="28">
                  <c:v>5.2999999999999989</c:v>
                </c:pt>
                <c:pt idx="29">
                  <c:v>5</c:v>
                </c:pt>
                <c:pt idx="30">
                  <c:v>4.7999999999999989</c:v>
                </c:pt>
                <c:pt idx="31">
                  <c:v>4.4000000000000004</c:v>
                </c:pt>
                <c:pt idx="32">
                  <c:v>4.5</c:v>
                </c:pt>
                <c:pt idx="33">
                  <c:v>4.1999999999999993</c:v>
                </c:pt>
                <c:pt idx="34">
                  <c:v>3.5999999999999996</c:v>
                </c:pt>
                <c:pt idx="35">
                  <c:v>3.5999999999999996</c:v>
                </c:pt>
                <c:pt idx="36">
                  <c:v>3.2999999999999989</c:v>
                </c:pt>
                <c:pt idx="37">
                  <c:v>3.5</c:v>
                </c:pt>
                <c:pt idx="38">
                  <c:v>3.9000000000000004</c:v>
                </c:pt>
                <c:pt idx="39">
                  <c:v>3.7999999999999989</c:v>
                </c:pt>
                <c:pt idx="40">
                  <c:v>3.7999999999999989</c:v>
                </c:pt>
                <c:pt idx="41">
                  <c:v>3.7999999999999989</c:v>
                </c:pt>
                <c:pt idx="42">
                  <c:v>3.6999999999999993</c:v>
                </c:pt>
                <c:pt idx="43">
                  <c:v>3.9000000000000004</c:v>
                </c:pt>
                <c:pt idx="44">
                  <c:v>4.1999999999999993</c:v>
                </c:pt>
                <c:pt idx="45">
                  <c:v>4.0999999999999996</c:v>
                </c:pt>
                <c:pt idx="46">
                  <c:v>4.0999999999999996</c:v>
                </c:pt>
                <c:pt idx="47">
                  <c:v>4.1999999999999993</c:v>
                </c:pt>
                <c:pt idx="48">
                  <c:v>4.1999999999999993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7-B54D-92BD-19E27E9A1E4C}"/>
            </c:ext>
          </c:extLst>
        </c:ser>
        <c:ser>
          <c:idx val="1"/>
          <c:order val="1"/>
          <c:tx>
            <c:strRef>
              <c:f>'Breakfast View'!$AV$381</c:f>
              <c:strCache>
                <c:ptCount val="1"/>
                <c:pt idx="0">
                  <c:v>Tues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View'!$AV$382:$AV$430</c:f>
              <c:numCache>
                <c:formatCode>General</c:formatCode>
                <c:ptCount val="49"/>
                <c:pt idx="11">
                  <c:v>0</c:v>
                </c:pt>
                <c:pt idx="12">
                  <c:v>0.60000000000000142</c:v>
                </c:pt>
                <c:pt idx="13">
                  <c:v>1.2000000000000011</c:v>
                </c:pt>
                <c:pt idx="14">
                  <c:v>1.4000000000000004</c:v>
                </c:pt>
                <c:pt idx="15">
                  <c:v>2</c:v>
                </c:pt>
                <c:pt idx="16">
                  <c:v>2.4000000000000004</c:v>
                </c:pt>
                <c:pt idx="17">
                  <c:v>3.5</c:v>
                </c:pt>
                <c:pt idx="18">
                  <c:v>4.5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5.5</c:v>
                </c:pt>
                <c:pt idx="22">
                  <c:v>6</c:v>
                </c:pt>
                <c:pt idx="23">
                  <c:v>6.2000000000000011</c:v>
                </c:pt>
                <c:pt idx="24">
                  <c:v>6.4000000000000021</c:v>
                </c:pt>
                <c:pt idx="25">
                  <c:v>6.3000000000000007</c:v>
                </c:pt>
                <c:pt idx="26">
                  <c:v>6</c:v>
                </c:pt>
                <c:pt idx="27">
                  <c:v>5.9</c:v>
                </c:pt>
                <c:pt idx="28">
                  <c:v>5.9</c:v>
                </c:pt>
                <c:pt idx="29">
                  <c:v>5.7000000000000011</c:v>
                </c:pt>
                <c:pt idx="30">
                  <c:v>5.5</c:v>
                </c:pt>
                <c:pt idx="31">
                  <c:v>5.5</c:v>
                </c:pt>
                <c:pt idx="32">
                  <c:v>5.5</c:v>
                </c:pt>
                <c:pt idx="33">
                  <c:v>5.7000000000000011</c:v>
                </c:pt>
                <c:pt idx="34">
                  <c:v>5.5</c:v>
                </c:pt>
                <c:pt idx="35">
                  <c:v>5.5</c:v>
                </c:pt>
                <c:pt idx="36">
                  <c:v>5.4</c:v>
                </c:pt>
                <c:pt idx="37">
                  <c:v>5</c:v>
                </c:pt>
                <c:pt idx="38">
                  <c:v>4.6000000000000014</c:v>
                </c:pt>
                <c:pt idx="39">
                  <c:v>4.9000000000000004</c:v>
                </c:pt>
                <c:pt idx="40">
                  <c:v>5.1000000000000014</c:v>
                </c:pt>
                <c:pt idx="41">
                  <c:v>5</c:v>
                </c:pt>
                <c:pt idx="42">
                  <c:v>4.6000000000000014</c:v>
                </c:pt>
                <c:pt idx="43">
                  <c:v>4.5</c:v>
                </c:pt>
                <c:pt idx="44">
                  <c:v>4.4000000000000004</c:v>
                </c:pt>
                <c:pt idx="45">
                  <c:v>4</c:v>
                </c:pt>
                <c:pt idx="46">
                  <c:v>4</c:v>
                </c:pt>
                <c:pt idx="47">
                  <c:v>3.7000000000000011</c:v>
                </c:pt>
                <c:pt idx="48">
                  <c:v>3.6000000000000014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7-B54D-92BD-19E27E9A1E4C}"/>
            </c:ext>
          </c:extLst>
        </c:ser>
        <c:ser>
          <c:idx val="2"/>
          <c:order val="2"/>
          <c:tx>
            <c:strRef>
              <c:f>'Breakfast View'!$AW$381</c:f>
              <c:strCache>
                <c:ptCount val="1"/>
                <c:pt idx="0">
                  <c:v>Mon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View'!$AW$382:$AW$430</c:f>
              <c:numCache>
                <c:formatCode>General</c:formatCode>
                <c:ptCount val="49"/>
                <c:pt idx="13">
                  <c:v>0</c:v>
                </c:pt>
                <c:pt idx="14">
                  <c:v>0.5</c:v>
                </c:pt>
                <c:pt idx="15">
                  <c:v>0.89999999999999947</c:v>
                </c:pt>
                <c:pt idx="16">
                  <c:v>1.5</c:v>
                </c:pt>
                <c:pt idx="17">
                  <c:v>2.0999999999999996</c:v>
                </c:pt>
                <c:pt idx="18">
                  <c:v>2.6999999999999993</c:v>
                </c:pt>
                <c:pt idx="19">
                  <c:v>3.5</c:v>
                </c:pt>
                <c:pt idx="20">
                  <c:v>3.7999999999999989</c:v>
                </c:pt>
                <c:pt idx="21">
                  <c:v>4.6999999999999993</c:v>
                </c:pt>
                <c:pt idx="22">
                  <c:v>5.5</c:v>
                </c:pt>
                <c:pt idx="23">
                  <c:v>6.1</c:v>
                </c:pt>
                <c:pt idx="24">
                  <c:v>6.2999999999999989</c:v>
                </c:pt>
                <c:pt idx="25">
                  <c:v>6.2999999999999989</c:v>
                </c:pt>
                <c:pt idx="26">
                  <c:v>6.2999999999999989</c:v>
                </c:pt>
                <c:pt idx="27">
                  <c:v>6.1999999999999993</c:v>
                </c:pt>
                <c:pt idx="28">
                  <c:v>6.1</c:v>
                </c:pt>
                <c:pt idx="29">
                  <c:v>5.7999999999999989</c:v>
                </c:pt>
                <c:pt idx="30">
                  <c:v>5.2999999999999989</c:v>
                </c:pt>
                <c:pt idx="31">
                  <c:v>5.1999999999999993</c:v>
                </c:pt>
                <c:pt idx="32">
                  <c:v>5.2999999999999989</c:v>
                </c:pt>
                <c:pt idx="33">
                  <c:v>5.0999999999999996</c:v>
                </c:pt>
                <c:pt idx="34">
                  <c:v>4.6999999999999993</c:v>
                </c:pt>
                <c:pt idx="35">
                  <c:v>4.4000000000000004</c:v>
                </c:pt>
                <c:pt idx="36">
                  <c:v>4.0999999999999996</c:v>
                </c:pt>
                <c:pt idx="37">
                  <c:v>3.5</c:v>
                </c:pt>
                <c:pt idx="38">
                  <c:v>3.5999999999999996</c:v>
                </c:pt>
                <c:pt idx="39">
                  <c:v>3.5999999999999996</c:v>
                </c:pt>
                <c:pt idx="40">
                  <c:v>3.5</c:v>
                </c:pt>
                <c:pt idx="41">
                  <c:v>3.1999999999999993</c:v>
                </c:pt>
                <c:pt idx="42">
                  <c:v>2.7999999999999989</c:v>
                </c:pt>
                <c:pt idx="43">
                  <c:v>2.7999999999999989</c:v>
                </c:pt>
                <c:pt idx="44">
                  <c:v>3</c:v>
                </c:pt>
                <c:pt idx="45">
                  <c:v>2.9000000000000004</c:v>
                </c:pt>
                <c:pt idx="46">
                  <c:v>2.5999999999999996</c:v>
                </c:pt>
                <c:pt idx="47">
                  <c:v>2.2999999999999989</c:v>
                </c:pt>
                <c:pt idx="48">
                  <c:v>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7-B54D-92BD-19E27E9A1E4C}"/>
            </c:ext>
          </c:extLst>
        </c:ser>
        <c:ser>
          <c:idx val="3"/>
          <c:order val="3"/>
          <c:tx>
            <c:strRef>
              <c:f>'Breakfast View'!$AX$381</c:f>
              <c:strCache>
                <c:ptCount val="1"/>
                <c:pt idx="0">
                  <c:v>Thurs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View'!$AX$382:$AX$430</c:f>
              <c:numCache>
                <c:formatCode>General</c:formatCode>
                <c:ptCount val="49"/>
                <c:pt idx="11">
                  <c:v>0</c:v>
                </c:pt>
                <c:pt idx="12">
                  <c:v>0.19999999999999929</c:v>
                </c:pt>
                <c:pt idx="13">
                  <c:v>0.5</c:v>
                </c:pt>
                <c:pt idx="14">
                  <c:v>0.90000000000000036</c:v>
                </c:pt>
                <c:pt idx="15">
                  <c:v>1.4000000000000004</c:v>
                </c:pt>
                <c:pt idx="16">
                  <c:v>2.0999999999999996</c:v>
                </c:pt>
                <c:pt idx="17">
                  <c:v>2.7999999999999989</c:v>
                </c:pt>
                <c:pt idx="18">
                  <c:v>3.4000000000000004</c:v>
                </c:pt>
                <c:pt idx="19">
                  <c:v>4</c:v>
                </c:pt>
                <c:pt idx="20">
                  <c:v>4.5999999999999996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5.6999999999999993</c:v>
                </c:pt>
                <c:pt idx="24">
                  <c:v>6.1999999999999993</c:v>
                </c:pt>
                <c:pt idx="25">
                  <c:v>6</c:v>
                </c:pt>
                <c:pt idx="26">
                  <c:v>5.9</c:v>
                </c:pt>
                <c:pt idx="27">
                  <c:v>5.7999999999999989</c:v>
                </c:pt>
                <c:pt idx="28">
                  <c:v>5.9</c:v>
                </c:pt>
                <c:pt idx="29">
                  <c:v>6</c:v>
                </c:pt>
                <c:pt idx="30">
                  <c:v>5.9</c:v>
                </c:pt>
                <c:pt idx="31">
                  <c:v>5.6999999999999993</c:v>
                </c:pt>
                <c:pt idx="32">
                  <c:v>5.6</c:v>
                </c:pt>
                <c:pt idx="33">
                  <c:v>5.4</c:v>
                </c:pt>
                <c:pt idx="34">
                  <c:v>5.4</c:v>
                </c:pt>
                <c:pt idx="35">
                  <c:v>5.0999999999999996</c:v>
                </c:pt>
                <c:pt idx="36">
                  <c:v>4.9000000000000004</c:v>
                </c:pt>
                <c:pt idx="37">
                  <c:v>4.5999999999999996</c:v>
                </c:pt>
                <c:pt idx="38">
                  <c:v>4.2999999999999989</c:v>
                </c:pt>
                <c:pt idx="39">
                  <c:v>4.2999999999999989</c:v>
                </c:pt>
                <c:pt idx="40">
                  <c:v>3.7999999999999989</c:v>
                </c:pt>
                <c:pt idx="41">
                  <c:v>3.4000000000000004</c:v>
                </c:pt>
                <c:pt idx="42">
                  <c:v>3</c:v>
                </c:pt>
                <c:pt idx="43">
                  <c:v>3</c:v>
                </c:pt>
                <c:pt idx="44">
                  <c:v>3.0999999999999996</c:v>
                </c:pt>
                <c:pt idx="45">
                  <c:v>3.2999999999999989</c:v>
                </c:pt>
                <c:pt idx="46">
                  <c:v>3.5</c:v>
                </c:pt>
                <c:pt idx="47">
                  <c:v>3.6999999999999993</c:v>
                </c:pt>
                <c:pt idx="48">
                  <c:v>3.6999999999999993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17-B54D-92BD-19E27E9A1E4C}"/>
            </c:ext>
          </c:extLst>
        </c:ser>
        <c:ser>
          <c:idx val="4"/>
          <c:order val="4"/>
          <c:tx>
            <c:strRef>
              <c:f>'Breakfast View'!$AY$381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View'!$AT$382:$AT$430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View'!$AY$382:$AY$430</c:f>
              <c:numCache>
                <c:formatCode>General</c:formatCode>
                <c:ptCount val="49"/>
                <c:pt idx="11" formatCode="0.00">
                  <c:v>0</c:v>
                </c:pt>
                <c:pt idx="12" formatCode="0.00">
                  <c:v>0.13333333333333344</c:v>
                </c:pt>
                <c:pt idx="13" formatCode="0.00">
                  <c:v>0.35000000000000009</c:v>
                </c:pt>
                <c:pt idx="14" formatCode="0.00">
                  <c:v>0.67500000000000004</c:v>
                </c:pt>
                <c:pt idx="15" formatCode="0.00">
                  <c:v>1.1749999999999998</c:v>
                </c:pt>
                <c:pt idx="16" formatCode="0.00">
                  <c:v>1.75</c:v>
                </c:pt>
                <c:pt idx="17" formatCode="0.00">
                  <c:v>2.5249999999999995</c:v>
                </c:pt>
                <c:pt idx="18" formatCode="0.00">
                  <c:v>3.3</c:v>
                </c:pt>
                <c:pt idx="19" formatCode="0.00">
                  <c:v>4.0250000000000004</c:v>
                </c:pt>
                <c:pt idx="20" formatCode="0.00">
                  <c:v>4.375</c:v>
                </c:pt>
                <c:pt idx="21" formatCode="0.00">
                  <c:v>5</c:v>
                </c:pt>
                <c:pt idx="22" formatCode="0.00">
                  <c:v>5.4749999999999996</c:v>
                </c:pt>
                <c:pt idx="23" formatCode="0.00">
                  <c:v>5.9249999999999998</c:v>
                </c:pt>
                <c:pt idx="24" formatCode="0.00">
                  <c:v>6.2250000000000005</c:v>
                </c:pt>
                <c:pt idx="25" formatCode="0.00">
                  <c:v>6.15</c:v>
                </c:pt>
                <c:pt idx="26" formatCode="0.00">
                  <c:v>5.9749999999999996</c:v>
                </c:pt>
                <c:pt idx="27" formatCode="0.00">
                  <c:v>5.85</c:v>
                </c:pt>
                <c:pt idx="28" formatCode="0.00">
                  <c:v>5.7999999999999989</c:v>
                </c:pt>
                <c:pt idx="29" formatCode="0.00">
                  <c:v>5.625</c:v>
                </c:pt>
                <c:pt idx="30" formatCode="0.00">
                  <c:v>5.375</c:v>
                </c:pt>
                <c:pt idx="31" formatCode="0.00">
                  <c:v>5.1999999999999993</c:v>
                </c:pt>
                <c:pt idx="32" formatCode="0.00">
                  <c:v>5.2249999999999996</c:v>
                </c:pt>
                <c:pt idx="33" formatCode="0.00">
                  <c:v>5.0999999999999996</c:v>
                </c:pt>
                <c:pt idx="34" formatCode="0.00">
                  <c:v>4.8</c:v>
                </c:pt>
                <c:pt idx="35" formatCode="0.00">
                  <c:v>4.6500000000000004</c:v>
                </c:pt>
                <c:pt idx="36" formatCode="0.00">
                  <c:v>4.4249999999999998</c:v>
                </c:pt>
                <c:pt idx="37" formatCode="0.00">
                  <c:v>4.1500000000000004</c:v>
                </c:pt>
                <c:pt idx="38" formatCode="0.00">
                  <c:v>4.0999999999999996</c:v>
                </c:pt>
                <c:pt idx="39" formatCode="0.00">
                  <c:v>4.1499999999999995</c:v>
                </c:pt>
                <c:pt idx="40" formatCode="0.00">
                  <c:v>4.05</c:v>
                </c:pt>
                <c:pt idx="41" formatCode="0.00">
                  <c:v>3.8499999999999996</c:v>
                </c:pt>
                <c:pt idx="42" formatCode="0.00">
                  <c:v>3.5249999999999999</c:v>
                </c:pt>
                <c:pt idx="43" formatCode="0.00">
                  <c:v>3.55</c:v>
                </c:pt>
                <c:pt idx="44" formatCode="0.00">
                  <c:v>3.6749999999999998</c:v>
                </c:pt>
                <c:pt idx="45" formatCode="0.00">
                  <c:v>3.5749999999999997</c:v>
                </c:pt>
                <c:pt idx="46" formatCode="0.00">
                  <c:v>3.55</c:v>
                </c:pt>
                <c:pt idx="47" formatCode="0.00">
                  <c:v>3.4749999999999996</c:v>
                </c:pt>
                <c:pt idx="48" formatCode="0.00">
                  <c:v>3.4499999999999997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17-B54D-92BD-19E27E9A1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791568"/>
        <c:axId val="385779824"/>
      </c:scatterChart>
      <c:valAx>
        <c:axId val="38579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79824"/>
        <c:crosses val="autoZero"/>
        <c:crossBetween val="midCat"/>
      </c:valAx>
      <c:valAx>
        <c:axId val="3857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9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 Cluster 5</a:t>
            </a:r>
          </a:p>
          <a:p>
            <a:pPr>
              <a:defRPr/>
            </a:pPr>
            <a:r>
              <a:rPr lang="en-GB"/>
              <a:t>(iteration 3 - rate of glucose appearance + peak value + glucose disappearance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View'!$BB$381</c:f>
              <c:strCache>
                <c:ptCount val="1"/>
                <c:pt idx="0">
                  <c:v>Sat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View'!$BB$382:$BB$430</c:f>
              <c:numCache>
                <c:formatCode>General</c:formatCode>
                <c:ptCount val="49"/>
                <c:pt idx="11">
                  <c:v>0</c:v>
                </c:pt>
                <c:pt idx="12">
                  <c:v>0</c:v>
                </c:pt>
                <c:pt idx="13">
                  <c:v>9.9999999999999645E-2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</c:v>
                </c:pt>
                <c:pt idx="17">
                  <c:v>0.59999999999999964</c:v>
                </c:pt>
                <c:pt idx="18">
                  <c:v>0.69999999999999929</c:v>
                </c:pt>
                <c:pt idx="19">
                  <c:v>0.80000000000000071</c:v>
                </c:pt>
                <c:pt idx="20">
                  <c:v>0.90000000000000036</c:v>
                </c:pt>
                <c:pt idx="21">
                  <c:v>1</c:v>
                </c:pt>
                <c:pt idx="22">
                  <c:v>1.0999999999999996</c:v>
                </c:pt>
                <c:pt idx="23">
                  <c:v>1.1999999999999993</c:v>
                </c:pt>
                <c:pt idx="24">
                  <c:v>1.3000000000000007</c:v>
                </c:pt>
                <c:pt idx="25">
                  <c:v>1.3000000000000007</c:v>
                </c:pt>
                <c:pt idx="26">
                  <c:v>1.3000000000000007</c:v>
                </c:pt>
                <c:pt idx="27">
                  <c:v>1.3000000000000007</c:v>
                </c:pt>
                <c:pt idx="28">
                  <c:v>1.3000000000000007</c:v>
                </c:pt>
                <c:pt idx="29">
                  <c:v>1.4000000000000004</c:v>
                </c:pt>
                <c:pt idx="30">
                  <c:v>1.3000000000000007</c:v>
                </c:pt>
                <c:pt idx="31">
                  <c:v>1.0999999999999996</c:v>
                </c:pt>
                <c:pt idx="32">
                  <c:v>1</c:v>
                </c:pt>
                <c:pt idx="33">
                  <c:v>0.90000000000000036</c:v>
                </c:pt>
                <c:pt idx="34">
                  <c:v>1.0999999999999996</c:v>
                </c:pt>
                <c:pt idx="35">
                  <c:v>1.0999999999999996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92-1C40-9B45-1125CF18662D}"/>
            </c:ext>
          </c:extLst>
        </c:ser>
        <c:ser>
          <c:idx val="1"/>
          <c:order val="1"/>
          <c:tx>
            <c:strRef>
              <c:f>'Breakfast View'!$BC$381</c:f>
              <c:strCache>
                <c:ptCount val="1"/>
                <c:pt idx="0">
                  <c:v>Sun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View'!$BC$382:$BC$430</c:f>
              <c:numCache>
                <c:formatCode>General</c:formatCode>
                <c:ptCount val="49"/>
                <c:pt idx="21">
                  <c:v>0</c:v>
                </c:pt>
                <c:pt idx="22">
                  <c:v>9.9999999999999645E-2</c:v>
                </c:pt>
                <c:pt idx="23">
                  <c:v>0.5</c:v>
                </c:pt>
                <c:pt idx="24">
                  <c:v>0.59999999999999964</c:v>
                </c:pt>
                <c:pt idx="25">
                  <c:v>0.5</c:v>
                </c:pt>
                <c:pt idx="26">
                  <c:v>0.39999999999999947</c:v>
                </c:pt>
                <c:pt idx="27">
                  <c:v>0.29999999999999982</c:v>
                </c:pt>
                <c:pt idx="28">
                  <c:v>9.9999999999999645E-2</c:v>
                </c:pt>
                <c:pt idx="29">
                  <c:v>-0.20000000000000018</c:v>
                </c:pt>
                <c:pt idx="30">
                  <c:v>-0.29999999999999982</c:v>
                </c:pt>
                <c:pt idx="31">
                  <c:v>-0.40000000000000036</c:v>
                </c:pt>
                <c:pt idx="32">
                  <c:v>-0.5</c:v>
                </c:pt>
                <c:pt idx="33">
                  <c:v>-0.60000000000000053</c:v>
                </c:pt>
                <c:pt idx="34">
                  <c:v>-0.79999999999999982</c:v>
                </c:pt>
                <c:pt idx="35">
                  <c:v>-0.60000000000000053</c:v>
                </c:pt>
                <c:pt idx="36">
                  <c:v>-0.29999999999999982</c:v>
                </c:pt>
                <c:pt idx="37">
                  <c:v>0</c:v>
                </c:pt>
                <c:pt idx="38">
                  <c:v>0</c:v>
                </c:pt>
                <c:pt idx="39">
                  <c:v>-0.10000000000000053</c:v>
                </c:pt>
                <c:pt idx="40">
                  <c:v>-0.29999999999999982</c:v>
                </c:pt>
                <c:pt idx="41">
                  <c:v>-0.40000000000000036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92-1C40-9B45-1125CF18662D}"/>
            </c:ext>
          </c:extLst>
        </c:ser>
        <c:ser>
          <c:idx val="2"/>
          <c:order val="2"/>
          <c:tx>
            <c:strRef>
              <c:f>'Breakfast View'!$BD$381</c:f>
              <c:strCache>
                <c:ptCount val="1"/>
                <c:pt idx="0">
                  <c:v>Sat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View'!$BD$382:$BD$430</c:f>
              <c:numCache>
                <c:formatCode>General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0.5</c:v>
                </c:pt>
                <c:pt idx="5">
                  <c:v>0.69999999999999929</c:v>
                </c:pt>
                <c:pt idx="6">
                  <c:v>0.69999999999999929</c:v>
                </c:pt>
                <c:pt idx="7">
                  <c:v>0.59999999999999964</c:v>
                </c:pt>
                <c:pt idx="8">
                  <c:v>0.69999999999999929</c:v>
                </c:pt>
                <c:pt idx="9">
                  <c:v>1.2999999999999998</c:v>
                </c:pt>
                <c:pt idx="10">
                  <c:v>1.5</c:v>
                </c:pt>
                <c:pt idx="11">
                  <c:v>1.7999999999999998</c:v>
                </c:pt>
                <c:pt idx="12">
                  <c:v>1.8999999999999995</c:v>
                </c:pt>
                <c:pt idx="13">
                  <c:v>1.7999999999999998</c:v>
                </c:pt>
                <c:pt idx="14">
                  <c:v>1.8999999999999995</c:v>
                </c:pt>
                <c:pt idx="15">
                  <c:v>2.0999999999999996</c:v>
                </c:pt>
                <c:pt idx="16">
                  <c:v>2.2999999999999998</c:v>
                </c:pt>
                <c:pt idx="17">
                  <c:v>2.3999999999999995</c:v>
                </c:pt>
                <c:pt idx="18">
                  <c:v>2.5</c:v>
                </c:pt>
                <c:pt idx="19">
                  <c:v>2.5999999999999996</c:v>
                </c:pt>
                <c:pt idx="20">
                  <c:v>2.8</c:v>
                </c:pt>
                <c:pt idx="21">
                  <c:v>3</c:v>
                </c:pt>
                <c:pt idx="22">
                  <c:v>3.0999999999999996</c:v>
                </c:pt>
                <c:pt idx="23">
                  <c:v>3.1999999999999993</c:v>
                </c:pt>
                <c:pt idx="24">
                  <c:v>3.2999999999999989</c:v>
                </c:pt>
                <c:pt idx="25">
                  <c:v>3.0999999999999996</c:v>
                </c:pt>
                <c:pt idx="26">
                  <c:v>3</c:v>
                </c:pt>
                <c:pt idx="27">
                  <c:v>3</c:v>
                </c:pt>
                <c:pt idx="28">
                  <c:v>2.8999999999999995</c:v>
                </c:pt>
                <c:pt idx="29">
                  <c:v>2.8999999999999995</c:v>
                </c:pt>
                <c:pt idx="30">
                  <c:v>2</c:v>
                </c:pt>
                <c:pt idx="31">
                  <c:v>2</c:v>
                </c:pt>
                <c:pt idx="32">
                  <c:v>2.3999999999999995</c:v>
                </c:pt>
                <c:pt idx="33">
                  <c:v>2.5999999999999996</c:v>
                </c:pt>
                <c:pt idx="34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92-1C40-9B45-1125CF18662D}"/>
            </c:ext>
          </c:extLst>
        </c:ser>
        <c:ser>
          <c:idx val="3"/>
          <c:order val="3"/>
          <c:tx>
            <c:strRef>
              <c:f>'Breakfast View'!$BE$381</c:f>
              <c:strCache>
                <c:ptCount val="1"/>
                <c:pt idx="0">
                  <c:v>Friday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View'!$BE$382:$BE$430</c:f>
              <c:numCache>
                <c:formatCode>General</c:formatCode>
                <c:ptCount val="49"/>
                <c:pt idx="7" formatCode="0.0">
                  <c:v>0</c:v>
                </c:pt>
                <c:pt idx="8" formatCode="0.0">
                  <c:v>0.22222222222222321</c:v>
                </c:pt>
                <c:pt idx="9" formatCode="0.0">
                  <c:v>-1.6666666666666661</c:v>
                </c:pt>
                <c:pt idx="10" formatCode="0.0">
                  <c:v>-1.6666666666666661</c:v>
                </c:pt>
                <c:pt idx="11" formatCode="0.0">
                  <c:v>-1.3888888888888893</c:v>
                </c:pt>
                <c:pt idx="12" formatCode="0.0">
                  <c:v>-1.1111111111111107</c:v>
                </c:pt>
                <c:pt idx="13" formatCode="0.0">
                  <c:v>-0.77777777777777679</c:v>
                </c:pt>
                <c:pt idx="14" formatCode="0.0">
                  <c:v>-0.44444444444444464</c:v>
                </c:pt>
                <c:pt idx="15" formatCode="0.0">
                  <c:v>-0.33333333333333393</c:v>
                </c:pt>
                <c:pt idx="16" formatCode="0.0">
                  <c:v>-0.16666666666666607</c:v>
                </c:pt>
                <c:pt idx="17" formatCode="0.0">
                  <c:v>0.27777777777777857</c:v>
                </c:pt>
                <c:pt idx="18" formatCode="0.0">
                  <c:v>0.61111111111111072</c:v>
                </c:pt>
                <c:pt idx="19" formatCode="0.0">
                  <c:v>0.83333333333333393</c:v>
                </c:pt>
                <c:pt idx="20" formatCode="0.0">
                  <c:v>0.88888888888888928</c:v>
                </c:pt>
                <c:pt idx="21" formatCode="0.0">
                  <c:v>0.94444444444444464</c:v>
                </c:pt>
                <c:pt idx="22" formatCode="0.0">
                  <c:v>1.3333333333333339</c:v>
                </c:pt>
                <c:pt idx="23" formatCode="0.0">
                  <c:v>1.3888888888888893</c:v>
                </c:pt>
                <c:pt idx="24" formatCode="0.0">
                  <c:v>1.5555555555555554</c:v>
                </c:pt>
                <c:pt idx="25" formatCode="0.0">
                  <c:v>1.2222222222222232</c:v>
                </c:pt>
                <c:pt idx="26" formatCode="0.0">
                  <c:v>0.94444444444444464</c:v>
                </c:pt>
                <c:pt idx="27" formatCode="0.0">
                  <c:v>1.0555555555555554</c:v>
                </c:pt>
                <c:pt idx="28" formatCode="0.0">
                  <c:v>0.94444444444444464</c:v>
                </c:pt>
                <c:pt idx="29" formatCode="0.0">
                  <c:v>0.77777777777777857</c:v>
                </c:pt>
                <c:pt idx="30" formatCode="0.0">
                  <c:v>0.72222222222222321</c:v>
                </c:pt>
                <c:pt idx="31" formatCode="0.0">
                  <c:v>0.33333333333333393</c:v>
                </c:pt>
                <c:pt idx="32" formatCode="0.0">
                  <c:v>-0.11111111111111072</c:v>
                </c:pt>
                <c:pt idx="33" formatCode="0.0">
                  <c:v>-0.22222222222222143</c:v>
                </c:pt>
                <c:pt idx="34" formatCode="0.0">
                  <c:v>-0.33333333333333393</c:v>
                </c:pt>
                <c:pt idx="35" formatCode="0.0">
                  <c:v>-0.44444444444444464</c:v>
                </c:pt>
                <c:pt idx="36" formatCode="0.0">
                  <c:v>-0.61111111111111072</c:v>
                </c:pt>
                <c:pt idx="37" formatCode="0.0">
                  <c:v>-0.66666666666666607</c:v>
                </c:pt>
                <c:pt idx="38" formatCode="0.0">
                  <c:v>-0.66666666666666607</c:v>
                </c:pt>
                <c:pt idx="39" formatCode="0.0">
                  <c:v>-0.66666666666666607</c:v>
                </c:pt>
                <c:pt idx="40" formatCode="0.0">
                  <c:v>-0.66666666666666607</c:v>
                </c:pt>
                <c:pt idx="41" formatCode="0.0">
                  <c:v>-0.66666666666666607</c:v>
                </c:pt>
                <c:pt idx="42" formatCode="0.0">
                  <c:v>-0.33333333333333393</c:v>
                </c:pt>
                <c:pt idx="43" formatCode="0.0">
                  <c:v>-0.38888888888888928</c:v>
                </c:pt>
                <c:pt idx="44" formatCode="0.0">
                  <c:v>-0.38888888888888928</c:v>
                </c:pt>
                <c:pt idx="45" formatCode="0.0">
                  <c:v>-0.55555555555555536</c:v>
                </c:pt>
                <c:pt idx="46" formatCode="0.0">
                  <c:v>-0.61111111111111072</c:v>
                </c:pt>
                <c:pt idx="47" formatCode="0.0">
                  <c:v>-0.61111111111111072</c:v>
                </c:pt>
                <c:pt idx="48" formatCode="0.0">
                  <c:v>-0.77777777777777679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92-1C40-9B45-1125CF18662D}"/>
            </c:ext>
          </c:extLst>
        </c:ser>
        <c:ser>
          <c:idx val="4"/>
          <c:order val="4"/>
          <c:tx>
            <c:strRef>
              <c:f>'Breakfast View'!$BF$381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View'!$BA$382:$BA$430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View'!$BF$382:$BF$430</c:f>
              <c:numCache>
                <c:formatCode>0.00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0.29999999999999982</c:v>
                </c:pt>
                <c:pt idx="3">
                  <c:v>0.39999999999999947</c:v>
                </c:pt>
                <c:pt idx="4">
                  <c:v>0.5</c:v>
                </c:pt>
                <c:pt idx="5">
                  <c:v>0.69999999999999929</c:v>
                </c:pt>
                <c:pt idx="6">
                  <c:v>0.69999999999999929</c:v>
                </c:pt>
                <c:pt idx="7">
                  <c:v>0.29999999999999982</c:v>
                </c:pt>
                <c:pt idx="8">
                  <c:v>0.46111111111111125</c:v>
                </c:pt>
                <c:pt idx="9">
                  <c:v>-0.18333333333333313</c:v>
                </c:pt>
                <c:pt idx="10">
                  <c:v>-8.3333333333333037E-2</c:v>
                </c:pt>
                <c:pt idx="11">
                  <c:v>0.13703703703703685</c:v>
                </c:pt>
                <c:pt idx="12">
                  <c:v>0.2629629629629629</c:v>
                </c:pt>
                <c:pt idx="13">
                  <c:v>0.37407407407407423</c:v>
                </c:pt>
                <c:pt idx="14">
                  <c:v>0.55185185185185137</c:v>
                </c:pt>
                <c:pt idx="15">
                  <c:v>0.72222222222222199</c:v>
                </c:pt>
                <c:pt idx="16">
                  <c:v>0.87777777777777788</c:v>
                </c:pt>
                <c:pt idx="17">
                  <c:v>1.0925925925925926</c:v>
                </c:pt>
                <c:pt idx="18">
                  <c:v>1.2703703703703699</c:v>
                </c:pt>
                <c:pt idx="19">
                  <c:v>1.4111111111111114</c:v>
                </c:pt>
                <c:pt idx="20">
                  <c:v>1.5296296296296299</c:v>
                </c:pt>
                <c:pt idx="21">
                  <c:v>1.2361111111111112</c:v>
                </c:pt>
                <c:pt idx="22">
                  <c:v>1.4083333333333332</c:v>
                </c:pt>
                <c:pt idx="23">
                  <c:v>1.572222222222222</c:v>
                </c:pt>
                <c:pt idx="24">
                  <c:v>1.6888888888888887</c:v>
                </c:pt>
                <c:pt idx="25">
                  <c:v>1.5305555555555559</c:v>
                </c:pt>
                <c:pt idx="26">
                  <c:v>1.4111111111111112</c:v>
                </c:pt>
                <c:pt idx="27">
                  <c:v>1.413888888888889</c:v>
                </c:pt>
                <c:pt idx="28">
                  <c:v>1.3111111111111111</c:v>
                </c:pt>
                <c:pt idx="29">
                  <c:v>1.2194444444444446</c:v>
                </c:pt>
                <c:pt idx="30">
                  <c:v>0.93055555555555602</c:v>
                </c:pt>
                <c:pt idx="31">
                  <c:v>0.7583333333333333</c:v>
                </c:pt>
                <c:pt idx="32">
                  <c:v>0.69722222222222219</c:v>
                </c:pt>
                <c:pt idx="33">
                  <c:v>0.66944444444444451</c:v>
                </c:pt>
                <c:pt idx="34">
                  <c:v>0.69166666666666643</c:v>
                </c:pt>
                <c:pt idx="35">
                  <c:v>1.8518518518518157E-2</c:v>
                </c:pt>
                <c:pt idx="36">
                  <c:v>-0.45555555555555527</c:v>
                </c:pt>
                <c:pt idx="37">
                  <c:v>-0.33333333333333304</c:v>
                </c:pt>
                <c:pt idx="38">
                  <c:v>-0.33333333333333304</c:v>
                </c:pt>
                <c:pt idx="39">
                  <c:v>-0.3833333333333333</c:v>
                </c:pt>
                <c:pt idx="40">
                  <c:v>-0.48333333333333295</c:v>
                </c:pt>
                <c:pt idx="41">
                  <c:v>-0.53333333333333321</c:v>
                </c:pt>
                <c:pt idx="42">
                  <c:v>-0.33333333333333393</c:v>
                </c:pt>
                <c:pt idx="43">
                  <c:v>-0.38888888888888928</c:v>
                </c:pt>
                <c:pt idx="44">
                  <c:v>-0.38888888888888928</c:v>
                </c:pt>
                <c:pt idx="45">
                  <c:v>-0.55555555555555536</c:v>
                </c:pt>
                <c:pt idx="46">
                  <c:v>-0.61111111111111072</c:v>
                </c:pt>
                <c:pt idx="47">
                  <c:v>-0.61111111111111072</c:v>
                </c:pt>
                <c:pt idx="48">
                  <c:v>-0.77777777777777679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92-1C40-9B45-1125CF186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38016"/>
        <c:axId val="53642080"/>
      </c:scatterChart>
      <c:valAx>
        <c:axId val="541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42080"/>
        <c:crosses val="autoZero"/>
        <c:crossBetween val="midCat"/>
      </c:valAx>
      <c:valAx>
        <c:axId val="536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</a:t>
            </a:r>
            <a:r>
              <a:rPr lang="en-GB" baseline="0"/>
              <a:t> Cluster ('left overs 1')</a:t>
            </a:r>
          </a:p>
          <a:p>
            <a:pPr>
              <a:defRPr/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View'!$BS$369</c:f>
              <c:strCache>
                <c:ptCount val="1"/>
                <c:pt idx="0">
                  <c:v>Mon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View'!$BS$370:$BS$418</c:f>
              <c:numCache>
                <c:formatCode>General</c:formatCode>
                <c:ptCount val="49"/>
                <c:pt idx="5">
                  <c:v>0</c:v>
                </c:pt>
                <c:pt idx="6">
                  <c:v>0.39999999999999858</c:v>
                </c:pt>
                <c:pt idx="7">
                  <c:v>0.59999999999999964</c:v>
                </c:pt>
                <c:pt idx="8">
                  <c:v>0.59999999999999964</c:v>
                </c:pt>
                <c:pt idx="9">
                  <c:v>0.89999999999999858</c:v>
                </c:pt>
                <c:pt idx="10">
                  <c:v>0.79999999999999893</c:v>
                </c:pt>
                <c:pt idx="11">
                  <c:v>0.69999999999999929</c:v>
                </c:pt>
                <c:pt idx="12">
                  <c:v>0.59999999999999964</c:v>
                </c:pt>
                <c:pt idx="13">
                  <c:v>0.5</c:v>
                </c:pt>
                <c:pt idx="14">
                  <c:v>0.5</c:v>
                </c:pt>
                <c:pt idx="15">
                  <c:v>0.79999999999999893</c:v>
                </c:pt>
                <c:pt idx="16">
                  <c:v>1.2999999999999989</c:v>
                </c:pt>
                <c:pt idx="17">
                  <c:v>1.8999999999999986</c:v>
                </c:pt>
                <c:pt idx="18">
                  <c:v>2.2999999999999989</c:v>
                </c:pt>
                <c:pt idx="19">
                  <c:v>2.6999999999999993</c:v>
                </c:pt>
                <c:pt idx="20">
                  <c:v>3.0999999999999996</c:v>
                </c:pt>
                <c:pt idx="21">
                  <c:v>3.2999999999999989</c:v>
                </c:pt>
                <c:pt idx="22">
                  <c:v>3.5</c:v>
                </c:pt>
                <c:pt idx="23">
                  <c:v>3.5999999999999996</c:v>
                </c:pt>
                <c:pt idx="24">
                  <c:v>3.6999999999999993</c:v>
                </c:pt>
                <c:pt idx="25">
                  <c:v>3.6999999999999993</c:v>
                </c:pt>
                <c:pt idx="26">
                  <c:v>3.5999999999999996</c:v>
                </c:pt>
                <c:pt idx="27">
                  <c:v>3.5</c:v>
                </c:pt>
                <c:pt idx="28">
                  <c:v>3.2999999999999989</c:v>
                </c:pt>
                <c:pt idx="29">
                  <c:v>2.8999999999999986</c:v>
                </c:pt>
                <c:pt idx="30">
                  <c:v>2.5999999999999996</c:v>
                </c:pt>
                <c:pt idx="31">
                  <c:v>2.3999999999999986</c:v>
                </c:pt>
                <c:pt idx="32">
                  <c:v>2</c:v>
                </c:pt>
                <c:pt idx="33">
                  <c:v>1.7999999999999989</c:v>
                </c:pt>
                <c:pt idx="34">
                  <c:v>1.8999999999999986</c:v>
                </c:pt>
                <c:pt idx="35">
                  <c:v>2</c:v>
                </c:pt>
                <c:pt idx="36">
                  <c:v>2.1999999999999993</c:v>
                </c:pt>
                <c:pt idx="37">
                  <c:v>2.3999999999999986</c:v>
                </c:pt>
                <c:pt idx="38">
                  <c:v>2.5</c:v>
                </c:pt>
                <c:pt idx="39">
                  <c:v>2.5999999999999996</c:v>
                </c:pt>
                <c:pt idx="40">
                  <c:v>2.5</c:v>
                </c:pt>
                <c:pt idx="41">
                  <c:v>2.5999999999999996</c:v>
                </c:pt>
                <c:pt idx="42">
                  <c:v>2.5999999999999996</c:v>
                </c:pt>
                <c:pt idx="43">
                  <c:v>2.5</c:v>
                </c:pt>
                <c:pt idx="44">
                  <c:v>2.2999999999999989</c:v>
                </c:pt>
                <c:pt idx="45">
                  <c:v>2.3999999999999986</c:v>
                </c:pt>
                <c:pt idx="46">
                  <c:v>2.2999999999999989</c:v>
                </c:pt>
                <c:pt idx="47">
                  <c:v>2.1999999999999993</c:v>
                </c:pt>
                <c:pt idx="48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92-C34B-A940-D09F09692716}"/>
            </c:ext>
          </c:extLst>
        </c:ser>
        <c:ser>
          <c:idx val="7"/>
          <c:order val="1"/>
          <c:tx>
            <c:strRef>
              <c:f>'Breakfast View'!$BT$369</c:f>
              <c:strCache>
                <c:ptCount val="1"/>
                <c:pt idx="0">
                  <c:v>Sun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View'!$BT$370:$BT$418</c:f>
              <c:numCache>
                <c:formatCode>General</c:formatCode>
                <c:ptCount val="49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0.10000000000000053</c:v>
                </c:pt>
                <c:pt idx="8">
                  <c:v>0.5</c:v>
                </c:pt>
                <c:pt idx="9">
                  <c:v>0.60000000000000053</c:v>
                </c:pt>
                <c:pt idx="10">
                  <c:v>0.60000000000000053</c:v>
                </c:pt>
                <c:pt idx="11">
                  <c:v>1</c:v>
                </c:pt>
                <c:pt idx="12">
                  <c:v>1.4000000000000004</c:v>
                </c:pt>
                <c:pt idx="13">
                  <c:v>2</c:v>
                </c:pt>
                <c:pt idx="14">
                  <c:v>2.5999999999999996</c:v>
                </c:pt>
                <c:pt idx="15">
                  <c:v>3.2000000000000011</c:v>
                </c:pt>
                <c:pt idx="16">
                  <c:v>3.5999999999999996</c:v>
                </c:pt>
                <c:pt idx="17">
                  <c:v>4.2000000000000011</c:v>
                </c:pt>
                <c:pt idx="18">
                  <c:v>4.8000000000000007</c:v>
                </c:pt>
                <c:pt idx="19">
                  <c:v>5.7000000000000011</c:v>
                </c:pt>
                <c:pt idx="20">
                  <c:v>6</c:v>
                </c:pt>
                <c:pt idx="21">
                  <c:v>6.2000000000000011</c:v>
                </c:pt>
                <c:pt idx="22">
                  <c:v>6.1</c:v>
                </c:pt>
                <c:pt idx="23">
                  <c:v>6.3000000000000007</c:v>
                </c:pt>
                <c:pt idx="24">
                  <c:v>6.4</c:v>
                </c:pt>
                <c:pt idx="25">
                  <c:v>6.3000000000000007</c:v>
                </c:pt>
                <c:pt idx="26">
                  <c:v>6.2000000000000011</c:v>
                </c:pt>
                <c:pt idx="27">
                  <c:v>6</c:v>
                </c:pt>
                <c:pt idx="28">
                  <c:v>5.5</c:v>
                </c:pt>
                <c:pt idx="29">
                  <c:v>4.7000000000000011</c:v>
                </c:pt>
                <c:pt idx="30">
                  <c:v>5</c:v>
                </c:pt>
                <c:pt idx="31">
                  <c:v>4.8000000000000007</c:v>
                </c:pt>
                <c:pt idx="32">
                  <c:v>4.5</c:v>
                </c:pt>
                <c:pt idx="33">
                  <c:v>4.5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4.5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4.2000000000000011</c:v>
                </c:pt>
                <c:pt idx="40">
                  <c:v>4</c:v>
                </c:pt>
                <c:pt idx="41">
                  <c:v>3.3000000000000007</c:v>
                </c:pt>
                <c:pt idx="42">
                  <c:v>3</c:v>
                </c:pt>
                <c:pt idx="43">
                  <c:v>2.7000000000000011</c:v>
                </c:pt>
                <c:pt idx="44">
                  <c:v>1.5999999999999996</c:v>
                </c:pt>
                <c:pt idx="45">
                  <c:v>1.3000000000000007</c:v>
                </c:pt>
                <c:pt idx="46">
                  <c:v>2.3000000000000007</c:v>
                </c:pt>
                <c:pt idx="47">
                  <c:v>3.5999999999999996</c:v>
                </c:pt>
                <c:pt idx="48">
                  <c:v>5.2000000000000011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92-C34B-A940-D09F09692716}"/>
            </c:ext>
          </c:extLst>
        </c:ser>
        <c:ser>
          <c:idx val="8"/>
          <c:order val="2"/>
          <c:tx>
            <c:strRef>
              <c:f>'Breakfast View'!$BU$369</c:f>
              <c:strCache>
                <c:ptCount val="1"/>
                <c:pt idx="0">
                  <c:v>Saturday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View'!$BU$370:$BU$418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-5.5555555555555358E-2</c:v>
                </c:pt>
                <c:pt idx="3">
                  <c:v>-5.5555555555555358E-2</c:v>
                </c:pt>
                <c:pt idx="4">
                  <c:v>-5.5555555555555358E-2</c:v>
                </c:pt>
                <c:pt idx="5">
                  <c:v>0.16666666666666696</c:v>
                </c:pt>
                <c:pt idx="6">
                  <c:v>0.27777777777777857</c:v>
                </c:pt>
                <c:pt idx="7">
                  <c:v>0.5</c:v>
                </c:pt>
                <c:pt idx="8">
                  <c:v>0.94444444444444464</c:v>
                </c:pt>
                <c:pt idx="9">
                  <c:v>1.3888888888888893</c:v>
                </c:pt>
                <c:pt idx="10">
                  <c:v>1.9444444444444446</c:v>
                </c:pt>
                <c:pt idx="11">
                  <c:v>2.166666666666667</c:v>
                </c:pt>
                <c:pt idx="12">
                  <c:v>2.5</c:v>
                </c:pt>
                <c:pt idx="13">
                  <c:v>2.6666666666666679</c:v>
                </c:pt>
                <c:pt idx="14">
                  <c:v>2.7222222222222232</c:v>
                </c:pt>
                <c:pt idx="15">
                  <c:v>2.9444444444444446</c:v>
                </c:pt>
                <c:pt idx="16">
                  <c:v>3.2222222222222232</c:v>
                </c:pt>
                <c:pt idx="17">
                  <c:v>3.6666666666666679</c:v>
                </c:pt>
                <c:pt idx="18">
                  <c:v>4.2777777777777786</c:v>
                </c:pt>
                <c:pt idx="19">
                  <c:v>5</c:v>
                </c:pt>
                <c:pt idx="20">
                  <c:v>5.8333333333333339</c:v>
                </c:pt>
                <c:pt idx="21">
                  <c:v>6.1666666666666679</c:v>
                </c:pt>
                <c:pt idx="22">
                  <c:v>6.3333333333333339</c:v>
                </c:pt>
                <c:pt idx="23">
                  <c:v>6.3888888888888893</c:v>
                </c:pt>
                <c:pt idx="24">
                  <c:v>6.5</c:v>
                </c:pt>
                <c:pt idx="25">
                  <c:v>6.5</c:v>
                </c:pt>
                <c:pt idx="26">
                  <c:v>6.1111111111111107</c:v>
                </c:pt>
                <c:pt idx="27">
                  <c:v>5.6111111111111107</c:v>
                </c:pt>
                <c:pt idx="28">
                  <c:v>5.3888888888888893</c:v>
                </c:pt>
                <c:pt idx="29">
                  <c:v>5.2777777777777786</c:v>
                </c:pt>
                <c:pt idx="30">
                  <c:v>5.2222222222222232</c:v>
                </c:pt>
                <c:pt idx="31">
                  <c:v>5.3333333333333339</c:v>
                </c:pt>
                <c:pt idx="32">
                  <c:v>5.4444444444444446</c:v>
                </c:pt>
                <c:pt idx="33">
                  <c:v>5.4444444444444446</c:v>
                </c:pt>
                <c:pt idx="34">
                  <c:v>5.3333333333333339</c:v>
                </c:pt>
                <c:pt idx="35">
                  <c:v>5.1111111111111107</c:v>
                </c:pt>
                <c:pt idx="36">
                  <c:v>4.6666666666666679</c:v>
                </c:pt>
                <c:pt idx="37">
                  <c:v>4.3888888888888893</c:v>
                </c:pt>
                <c:pt idx="38">
                  <c:v>3.8888888888888893</c:v>
                </c:pt>
                <c:pt idx="39">
                  <c:v>4</c:v>
                </c:pt>
                <c:pt idx="40">
                  <c:v>3.8333333333333339</c:v>
                </c:pt>
                <c:pt idx="41">
                  <c:v>3.6111111111111107</c:v>
                </c:pt>
                <c:pt idx="42">
                  <c:v>3.5</c:v>
                </c:pt>
                <c:pt idx="43">
                  <c:v>3.1666666666666679</c:v>
                </c:pt>
                <c:pt idx="44">
                  <c:v>2.6111111111111107</c:v>
                </c:pt>
                <c:pt idx="45">
                  <c:v>2.3888888888888893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92-C34B-A940-D09F09692716}"/>
            </c:ext>
          </c:extLst>
        </c:ser>
        <c:ser>
          <c:idx val="9"/>
          <c:order val="3"/>
          <c:tx>
            <c:strRef>
              <c:f>'Breakfast View'!$BQ$369</c:f>
              <c:strCache>
                <c:ptCount val="1"/>
                <c:pt idx="0">
                  <c:v>Thurs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View'!$BQ$370:$BQ$418</c:f>
              <c:numCache>
                <c:formatCode>General</c:formatCode>
                <c:ptCount val="49"/>
                <c:pt idx="7">
                  <c:v>0</c:v>
                </c:pt>
                <c:pt idx="8">
                  <c:v>0.20000000000000018</c:v>
                </c:pt>
                <c:pt idx="9">
                  <c:v>0.5</c:v>
                </c:pt>
                <c:pt idx="10">
                  <c:v>1.0999999999999996</c:v>
                </c:pt>
                <c:pt idx="11">
                  <c:v>1.2000000000000002</c:v>
                </c:pt>
                <c:pt idx="12">
                  <c:v>1.2999999999999998</c:v>
                </c:pt>
                <c:pt idx="13">
                  <c:v>2.0999999999999996</c:v>
                </c:pt>
                <c:pt idx="14">
                  <c:v>2.0999999999999996</c:v>
                </c:pt>
                <c:pt idx="15">
                  <c:v>2.2999999999999998</c:v>
                </c:pt>
                <c:pt idx="16">
                  <c:v>2.5999999999999996</c:v>
                </c:pt>
                <c:pt idx="17">
                  <c:v>2.2999999999999998</c:v>
                </c:pt>
                <c:pt idx="18">
                  <c:v>2.5999999999999996</c:v>
                </c:pt>
                <c:pt idx="19">
                  <c:v>2.8999999999999995</c:v>
                </c:pt>
                <c:pt idx="20">
                  <c:v>3</c:v>
                </c:pt>
                <c:pt idx="21">
                  <c:v>3</c:v>
                </c:pt>
                <c:pt idx="22">
                  <c:v>3.3999999999999995</c:v>
                </c:pt>
                <c:pt idx="23">
                  <c:v>3.8</c:v>
                </c:pt>
                <c:pt idx="24">
                  <c:v>3.8999999999999995</c:v>
                </c:pt>
                <c:pt idx="25">
                  <c:v>3.8</c:v>
                </c:pt>
                <c:pt idx="26">
                  <c:v>3.5999999999999996</c:v>
                </c:pt>
                <c:pt idx="27">
                  <c:v>3.3999999999999995</c:v>
                </c:pt>
                <c:pt idx="28">
                  <c:v>3.5</c:v>
                </c:pt>
                <c:pt idx="29">
                  <c:v>3.3999999999999995</c:v>
                </c:pt>
                <c:pt idx="30">
                  <c:v>3.2</c:v>
                </c:pt>
                <c:pt idx="31">
                  <c:v>3.0999999999999996</c:v>
                </c:pt>
                <c:pt idx="32">
                  <c:v>3.0999999999999996</c:v>
                </c:pt>
                <c:pt idx="33">
                  <c:v>3.0999999999999996</c:v>
                </c:pt>
                <c:pt idx="34">
                  <c:v>3.3999999999999995</c:v>
                </c:pt>
                <c:pt idx="35">
                  <c:v>3.5999999999999996</c:v>
                </c:pt>
                <c:pt idx="36">
                  <c:v>3.7</c:v>
                </c:pt>
                <c:pt idx="37">
                  <c:v>3.5</c:v>
                </c:pt>
                <c:pt idx="38">
                  <c:v>3</c:v>
                </c:pt>
                <c:pt idx="39">
                  <c:v>3</c:v>
                </c:pt>
                <c:pt idx="40">
                  <c:v>3.2</c:v>
                </c:pt>
                <c:pt idx="41">
                  <c:v>3.3999999999999995</c:v>
                </c:pt>
                <c:pt idx="42">
                  <c:v>3.3999999999999995</c:v>
                </c:pt>
                <c:pt idx="43">
                  <c:v>3.3999999999999995</c:v>
                </c:pt>
                <c:pt idx="44">
                  <c:v>3.3</c:v>
                </c:pt>
                <c:pt idx="45">
                  <c:v>3.3</c:v>
                </c:pt>
                <c:pt idx="46">
                  <c:v>3.0999999999999996</c:v>
                </c:pt>
                <c:pt idx="47">
                  <c:v>3.0999999999999996</c:v>
                </c:pt>
                <c:pt idx="4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92-C34B-A940-D09F09692716}"/>
            </c:ext>
          </c:extLst>
        </c:ser>
        <c:ser>
          <c:idx val="13"/>
          <c:order val="4"/>
          <c:tx>
            <c:strRef>
              <c:f>'Breakfast View'!$BV$369</c:f>
              <c:strCache>
                <c:ptCount val="1"/>
                <c:pt idx="0">
                  <c:v>Tues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View'!$BV$370:$BV$418</c:f>
              <c:numCache>
                <c:formatCode>General</c:formatCode>
                <c:ptCount val="49"/>
                <c:pt idx="10">
                  <c:v>0</c:v>
                </c:pt>
                <c:pt idx="11">
                  <c:v>0</c:v>
                </c:pt>
                <c:pt idx="12">
                  <c:v>0.39999999999999947</c:v>
                </c:pt>
                <c:pt idx="13">
                  <c:v>1</c:v>
                </c:pt>
                <c:pt idx="14">
                  <c:v>1.6999999999999993</c:v>
                </c:pt>
                <c:pt idx="15">
                  <c:v>2.0999999999999996</c:v>
                </c:pt>
                <c:pt idx="16">
                  <c:v>2.4000000000000004</c:v>
                </c:pt>
                <c:pt idx="17">
                  <c:v>2.4000000000000004</c:v>
                </c:pt>
                <c:pt idx="18">
                  <c:v>2.7999999999999989</c:v>
                </c:pt>
                <c:pt idx="19">
                  <c:v>3.5</c:v>
                </c:pt>
                <c:pt idx="20">
                  <c:v>3.9000000000000004</c:v>
                </c:pt>
                <c:pt idx="21">
                  <c:v>4.2999999999999989</c:v>
                </c:pt>
                <c:pt idx="22">
                  <c:v>4.2999999999999989</c:v>
                </c:pt>
                <c:pt idx="23">
                  <c:v>4.2999999999999989</c:v>
                </c:pt>
                <c:pt idx="24">
                  <c:v>4.4000000000000004</c:v>
                </c:pt>
                <c:pt idx="25">
                  <c:v>4.1999999999999993</c:v>
                </c:pt>
                <c:pt idx="26">
                  <c:v>4.2999999999999989</c:v>
                </c:pt>
                <c:pt idx="27">
                  <c:v>4.1999999999999993</c:v>
                </c:pt>
                <c:pt idx="28">
                  <c:v>4</c:v>
                </c:pt>
                <c:pt idx="29">
                  <c:v>3.5999999999999996</c:v>
                </c:pt>
                <c:pt idx="30">
                  <c:v>3.1999999999999993</c:v>
                </c:pt>
                <c:pt idx="31">
                  <c:v>3.1999999999999993</c:v>
                </c:pt>
                <c:pt idx="32">
                  <c:v>3.4000000000000004</c:v>
                </c:pt>
                <c:pt idx="33">
                  <c:v>3</c:v>
                </c:pt>
                <c:pt idx="34">
                  <c:v>3</c:v>
                </c:pt>
                <c:pt idx="35">
                  <c:v>3.0999999999999996</c:v>
                </c:pt>
                <c:pt idx="36">
                  <c:v>3.1999999999999993</c:v>
                </c:pt>
                <c:pt idx="37">
                  <c:v>3.1999999999999993</c:v>
                </c:pt>
                <c:pt idx="38">
                  <c:v>3</c:v>
                </c:pt>
                <c:pt idx="39">
                  <c:v>2.7999999999999989</c:v>
                </c:pt>
                <c:pt idx="40">
                  <c:v>2.7999999999999989</c:v>
                </c:pt>
                <c:pt idx="41">
                  <c:v>2.6999999999999993</c:v>
                </c:pt>
                <c:pt idx="42">
                  <c:v>2.5</c:v>
                </c:pt>
                <c:pt idx="43">
                  <c:v>2.1999999999999993</c:v>
                </c:pt>
                <c:pt idx="44">
                  <c:v>2.0999999999999996</c:v>
                </c:pt>
                <c:pt idx="45">
                  <c:v>2</c:v>
                </c:pt>
                <c:pt idx="46">
                  <c:v>2</c:v>
                </c:pt>
                <c:pt idx="47">
                  <c:v>1.7999999999999989</c:v>
                </c:pt>
                <c:pt idx="48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92-C34B-A940-D09F09692716}"/>
            </c:ext>
          </c:extLst>
        </c:ser>
        <c:ser>
          <c:idx val="14"/>
          <c:order val="5"/>
          <c:tx>
            <c:strRef>
              <c:f>'Breakfast View'!$BW$369</c:f>
              <c:strCache>
                <c:ptCount val="1"/>
                <c:pt idx="0">
                  <c:v>Thurs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View'!$BW$370:$BW$418</c:f>
              <c:numCache>
                <c:formatCode>General</c:formatCode>
                <c:ptCount val="49"/>
                <c:pt idx="11">
                  <c:v>0</c:v>
                </c:pt>
                <c:pt idx="12">
                  <c:v>0.40000000000000036</c:v>
                </c:pt>
                <c:pt idx="13">
                  <c:v>1.4000000000000004</c:v>
                </c:pt>
                <c:pt idx="14">
                  <c:v>1.9000000000000004</c:v>
                </c:pt>
                <c:pt idx="15">
                  <c:v>2.1999999999999993</c:v>
                </c:pt>
                <c:pt idx="16">
                  <c:v>2.5999999999999996</c:v>
                </c:pt>
                <c:pt idx="17">
                  <c:v>3.1999999999999993</c:v>
                </c:pt>
                <c:pt idx="18">
                  <c:v>4.0999999999999996</c:v>
                </c:pt>
                <c:pt idx="19">
                  <c:v>4.4000000000000004</c:v>
                </c:pt>
                <c:pt idx="20">
                  <c:v>4.6999999999999993</c:v>
                </c:pt>
                <c:pt idx="21">
                  <c:v>4.9000000000000004</c:v>
                </c:pt>
                <c:pt idx="22">
                  <c:v>5.1999999999999993</c:v>
                </c:pt>
                <c:pt idx="23">
                  <c:v>5.1999999999999993</c:v>
                </c:pt>
                <c:pt idx="24">
                  <c:v>5.4</c:v>
                </c:pt>
                <c:pt idx="25">
                  <c:v>5.5</c:v>
                </c:pt>
                <c:pt idx="26">
                  <c:v>5.3000000000000007</c:v>
                </c:pt>
                <c:pt idx="27">
                  <c:v>4.5999999999999996</c:v>
                </c:pt>
                <c:pt idx="28">
                  <c:v>4.0999999999999996</c:v>
                </c:pt>
                <c:pt idx="29">
                  <c:v>3.6999999999999993</c:v>
                </c:pt>
                <c:pt idx="30">
                  <c:v>3.5999999999999996</c:v>
                </c:pt>
                <c:pt idx="31">
                  <c:v>3.1999999999999993</c:v>
                </c:pt>
                <c:pt idx="32">
                  <c:v>2.9000000000000004</c:v>
                </c:pt>
                <c:pt idx="33">
                  <c:v>2.8000000000000007</c:v>
                </c:pt>
                <c:pt idx="34">
                  <c:v>2.9000000000000004</c:v>
                </c:pt>
                <c:pt idx="35">
                  <c:v>2.9000000000000004</c:v>
                </c:pt>
                <c:pt idx="36">
                  <c:v>2.5999999999999996</c:v>
                </c:pt>
                <c:pt idx="37">
                  <c:v>2.5999999999999996</c:v>
                </c:pt>
                <c:pt idx="38">
                  <c:v>2.6999999999999993</c:v>
                </c:pt>
                <c:pt idx="39">
                  <c:v>2.3000000000000007</c:v>
                </c:pt>
                <c:pt idx="40">
                  <c:v>1.9000000000000004</c:v>
                </c:pt>
                <c:pt idx="41">
                  <c:v>1.8000000000000007</c:v>
                </c:pt>
                <c:pt idx="42">
                  <c:v>1.5999999999999996</c:v>
                </c:pt>
                <c:pt idx="43">
                  <c:v>1.5</c:v>
                </c:pt>
                <c:pt idx="44">
                  <c:v>1.3000000000000007</c:v>
                </c:pt>
                <c:pt idx="45">
                  <c:v>0.90000000000000036</c:v>
                </c:pt>
                <c:pt idx="46">
                  <c:v>1</c:v>
                </c:pt>
                <c:pt idx="47">
                  <c:v>1.0999999999999996</c:v>
                </c:pt>
                <c:pt idx="48">
                  <c:v>0.69999999999999929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92-C34B-A940-D09F09692716}"/>
            </c:ext>
          </c:extLst>
        </c:ser>
        <c:ser>
          <c:idx val="15"/>
          <c:order val="6"/>
          <c:tx>
            <c:strRef>
              <c:f>'Breakfast View'!$BX$369</c:f>
              <c:strCache>
                <c:ptCount val="1"/>
                <c:pt idx="0">
                  <c:v>Fri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View'!$BX$370:$BX$418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9.9999999999999645E-2</c:v>
                </c:pt>
                <c:pt idx="11">
                  <c:v>0.5</c:v>
                </c:pt>
                <c:pt idx="12">
                  <c:v>1.2000000000000002</c:v>
                </c:pt>
                <c:pt idx="13">
                  <c:v>1.8999999999999995</c:v>
                </c:pt>
                <c:pt idx="14">
                  <c:v>2.6000000000000005</c:v>
                </c:pt>
                <c:pt idx="15">
                  <c:v>3.2</c:v>
                </c:pt>
                <c:pt idx="16">
                  <c:v>3.8</c:v>
                </c:pt>
                <c:pt idx="17">
                  <c:v>4.3</c:v>
                </c:pt>
                <c:pt idx="18">
                  <c:v>4.9999999999999991</c:v>
                </c:pt>
                <c:pt idx="19">
                  <c:v>4.8999999999999995</c:v>
                </c:pt>
                <c:pt idx="20">
                  <c:v>4.9999999999999991</c:v>
                </c:pt>
                <c:pt idx="21">
                  <c:v>5.3999999999999995</c:v>
                </c:pt>
                <c:pt idx="22">
                  <c:v>5.6000000000000005</c:v>
                </c:pt>
                <c:pt idx="23">
                  <c:v>5.7</c:v>
                </c:pt>
                <c:pt idx="24">
                  <c:v>5.8999999999999995</c:v>
                </c:pt>
                <c:pt idx="25">
                  <c:v>5.8</c:v>
                </c:pt>
                <c:pt idx="26">
                  <c:v>5.7</c:v>
                </c:pt>
                <c:pt idx="27">
                  <c:v>5.8</c:v>
                </c:pt>
                <c:pt idx="28">
                  <c:v>5.6000000000000005</c:v>
                </c:pt>
                <c:pt idx="29">
                  <c:v>5.4999999999999991</c:v>
                </c:pt>
                <c:pt idx="30">
                  <c:v>5.2</c:v>
                </c:pt>
                <c:pt idx="31">
                  <c:v>4.9999999999999991</c:v>
                </c:pt>
                <c:pt idx="32">
                  <c:v>4.6000000000000005</c:v>
                </c:pt>
                <c:pt idx="33">
                  <c:v>4.4999999999999991</c:v>
                </c:pt>
                <c:pt idx="34">
                  <c:v>4.7</c:v>
                </c:pt>
                <c:pt idx="35">
                  <c:v>4.3999999999999995</c:v>
                </c:pt>
                <c:pt idx="36">
                  <c:v>4.4999999999999991</c:v>
                </c:pt>
                <c:pt idx="37">
                  <c:v>4.7</c:v>
                </c:pt>
                <c:pt idx="38">
                  <c:v>4.3999999999999995</c:v>
                </c:pt>
                <c:pt idx="39">
                  <c:v>4.7</c:v>
                </c:pt>
                <c:pt idx="40">
                  <c:v>4.9999999999999991</c:v>
                </c:pt>
                <c:pt idx="41">
                  <c:v>5.3</c:v>
                </c:pt>
                <c:pt idx="42">
                  <c:v>5.3999999999999995</c:v>
                </c:pt>
                <c:pt idx="43">
                  <c:v>5.3999999999999995</c:v>
                </c:pt>
                <c:pt idx="44">
                  <c:v>5.3</c:v>
                </c:pt>
                <c:pt idx="45">
                  <c:v>5.2</c:v>
                </c:pt>
                <c:pt idx="46">
                  <c:v>5.1000000000000005</c:v>
                </c:pt>
                <c:pt idx="47">
                  <c:v>4.6000000000000005</c:v>
                </c:pt>
                <c:pt idx="48">
                  <c:v>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92-C34B-A940-D09F09692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936560"/>
        <c:axId val="1868150768"/>
      </c:scatterChart>
      <c:valAx>
        <c:axId val="209093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150768"/>
        <c:crosses val="autoZero"/>
        <c:crossBetween val="midCat"/>
      </c:valAx>
      <c:valAx>
        <c:axId val="18681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3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Breakfast</a:t>
            </a:r>
            <a:r>
              <a:rPr lang="en-GB" baseline="0"/>
              <a:t> Cluster ('left overs 2'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'Breakfast View'!$BY$369</c:f>
              <c:strCache>
                <c:ptCount val="1"/>
                <c:pt idx="0">
                  <c:v>Tues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View'!$BY$370:$BY$418</c:f>
              <c:numCache>
                <c:formatCode>General</c:formatCode>
                <c:ptCount val="49"/>
                <c:pt idx="14">
                  <c:v>0</c:v>
                </c:pt>
                <c:pt idx="15">
                  <c:v>9.9999999999999645E-2</c:v>
                </c:pt>
                <c:pt idx="16">
                  <c:v>0.29999999999999893</c:v>
                </c:pt>
                <c:pt idx="17">
                  <c:v>0.5</c:v>
                </c:pt>
                <c:pt idx="18">
                  <c:v>0.40000000000000036</c:v>
                </c:pt>
                <c:pt idx="19">
                  <c:v>0.5</c:v>
                </c:pt>
                <c:pt idx="20">
                  <c:v>0.90000000000000036</c:v>
                </c:pt>
                <c:pt idx="21">
                  <c:v>1.1999999999999993</c:v>
                </c:pt>
                <c:pt idx="22">
                  <c:v>1.4000000000000004</c:v>
                </c:pt>
                <c:pt idx="23">
                  <c:v>1.5999999999999996</c:v>
                </c:pt>
                <c:pt idx="24">
                  <c:v>1.7999999999999989</c:v>
                </c:pt>
                <c:pt idx="25">
                  <c:v>1.6999999999999993</c:v>
                </c:pt>
                <c:pt idx="26">
                  <c:v>1.6999999999999993</c:v>
                </c:pt>
                <c:pt idx="27">
                  <c:v>1.6999999999999993</c:v>
                </c:pt>
                <c:pt idx="28">
                  <c:v>1.0999999999999996</c:v>
                </c:pt>
                <c:pt idx="29">
                  <c:v>0.69999999999999929</c:v>
                </c:pt>
                <c:pt idx="30">
                  <c:v>0.69999999999999929</c:v>
                </c:pt>
                <c:pt idx="31">
                  <c:v>0.19999999999999929</c:v>
                </c:pt>
                <c:pt idx="32">
                  <c:v>-0.20000000000000107</c:v>
                </c:pt>
                <c:pt idx="33">
                  <c:v>-0.5</c:v>
                </c:pt>
                <c:pt idx="34">
                  <c:v>-0.70000000000000107</c:v>
                </c:pt>
                <c:pt idx="35">
                  <c:v>-1</c:v>
                </c:pt>
                <c:pt idx="36">
                  <c:v>-1.3000000000000007</c:v>
                </c:pt>
                <c:pt idx="37">
                  <c:v>-1.5999999999999996</c:v>
                </c:pt>
                <c:pt idx="38">
                  <c:v>-1.8000000000000007</c:v>
                </c:pt>
                <c:pt idx="39">
                  <c:v>-2</c:v>
                </c:pt>
                <c:pt idx="40">
                  <c:v>-2.4000000000000004</c:v>
                </c:pt>
                <c:pt idx="41">
                  <c:v>-2.7000000000000011</c:v>
                </c:pt>
                <c:pt idx="42">
                  <c:v>-3</c:v>
                </c:pt>
                <c:pt idx="43">
                  <c:v>-3.2</c:v>
                </c:pt>
                <c:pt idx="44">
                  <c:v>-3.3000000000000007</c:v>
                </c:pt>
                <c:pt idx="45">
                  <c:v>-3.6000000000000005</c:v>
                </c:pt>
                <c:pt idx="46">
                  <c:v>-3.8000000000000007</c:v>
                </c:pt>
                <c:pt idx="47">
                  <c:v>-4</c:v>
                </c:pt>
                <c:pt idx="48">
                  <c:v>-4.2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AC-3647-AA18-0E54E565ADE8}"/>
            </c:ext>
          </c:extLst>
        </c:ser>
        <c:ser>
          <c:idx val="2"/>
          <c:order val="1"/>
          <c:tx>
            <c:strRef>
              <c:f>'Breakfast View'!$BZ$369</c:f>
              <c:strCache>
                <c:ptCount val="1"/>
                <c:pt idx="0">
                  <c:v>Thurs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View'!$BZ$370:$BZ$418</c:f>
              <c:numCache>
                <c:formatCode>General</c:formatCode>
                <c:ptCount val="49"/>
                <c:pt idx="9">
                  <c:v>0</c:v>
                </c:pt>
                <c:pt idx="10">
                  <c:v>0</c:v>
                </c:pt>
                <c:pt idx="11">
                  <c:v>-0.19999999999999929</c:v>
                </c:pt>
                <c:pt idx="12">
                  <c:v>-0.29999999999999893</c:v>
                </c:pt>
                <c:pt idx="13">
                  <c:v>-9.9999999999999645E-2</c:v>
                </c:pt>
                <c:pt idx="14">
                  <c:v>-0.29999999999999893</c:v>
                </c:pt>
                <c:pt idx="15">
                  <c:v>-0.5</c:v>
                </c:pt>
                <c:pt idx="16">
                  <c:v>0.20000000000000107</c:v>
                </c:pt>
                <c:pt idx="17">
                  <c:v>0.5</c:v>
                </c:pt>
                <c:pt idx="18">
                  <c:v>0.20000000000000107</c:v>
                </c:pt>
                <c:pt idx="19">
                  <c:v>0.30000000000000071</c:v>
                </c:pt>
                <c:pt idx="20">
                  <c:v>0.20000000000000107</c:v>
                </c:pt>
                <c:pt idx="21">
                  <c:v>0.5</c:v>
                </c:pt>
                <c:pt idx="22">
                  <c:v>1</c:v>
                </c:pt>
                <c:pt idx="23">
                  <c:v>1.7000000000000011</c:v>
                </c:pt>
                <c:pt idx="24">
                  <c:v>1.9000000000000004</c:v>
                </c:pt>
                <c:pt idx="25">
                  <c:v>1.5</c:v>
                </c:pt>
                <c:pt idx="26">
                  <c:v>1.2000000000000011</c:v>
                </c:pt>
                <c:pt idx="27">
                  <c:v>1</c:v>
                </c:pt>
                <c:pt idx="28">
                  <c:v>0.70000000000000107</c:v>
                </c:pt>
                <c:pt idx="29">
                  <c:v>0.30000000000000071</c:v>
                </c:pt>
                <c:pt idx="30">
                  <c:v>9.9999999999999645E-2</c:v>
                </c:pt>
                <c:pt idx="31">
                  <c:v>-0.19999999999999929</c:v>
                </c:pt>
                <c:pt idx="32">
                  <c:v>-0.40000000000000036</c:v>
                </c:pt>
                <c:pt idx="33">
                  <c:v>-0.79999999999999893</c:v>
                </c:pt>
                <c:pt idx="34">
                  <c:v>-0.90000000000000036</c:v>
                </c:pt>
                <c:pt idx="35">
                  <c:v>-0.90000000000000036</c:v>
                </c:pt>
                <c:pt idx="36">
                  <c:v>-0.90000000000000036</c:v>
                </c:pt>
                <c:pt idx="37">
                  <c:v>-1.2999999999999989</c:v>
                </c:pt>
                <c:pt idx="38">
                  <c:v>-1.6999999999999993</c:v>
                </c:pt>
                <c:pt idx="39">
                  <c:v>-2.1999999999999993</c:v>
                </c:pt>
                <c:pt idx="40">
                  <c:v>-2.5</c:v>
                </c:pt>
                <c:pt idx="41">
                  <c:v>-3</c:v>
                </c:pt>
                <c:pt idx="42">
                  <c:v>-3.3</c:v>
                </c:pt>
                <c:pt idx="43">
                  <c:v>-3.5999999999999996</c:v>
                </c:pt>
                <c:pt idx="44">
                  <c:v>-3.5999999999999996</c:v>
                </c:pt>
                <c:pt idx="45">
                  <c:v>-3.6999999999999993</c:v>
                </c:pt>
                <c:pt idx="46">
                  <c:v>-4.0999999999999996</c:v>
                </c:pt>
                <c:pt idx="47">
                  <c:v>-4.3999999999999995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AC-3647-AA18-0E54E565ADE8}"/>
            </c:ext>
          </c:extLst>
        </c:ser>
        <c:ser>
          <c:idx val="4"/>
          <c:order val="2"/>
          <c:tx>
            <c:strRef>
              <c:f>'Breakfast View'!$CA$369</c:f>
              <c:strCache>
                <c:ptCount val="1"/>
                <c:pt idx="0">
                  <c:v>Wed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View'!$CA$370:$CA$418</c:f>
              <c:numCache>
                <c:formatCode>General</c:formatCode>
                <c:ptCount val="49"/>
                <c:pt idx="13">
                  <c:v>0</c:v>
                </c:pt>
                <c:pt idx="14">
                  <c:v>-0.29999999999999893</c:v>
                </c:pt>
                <c:pt idx="15">
                  <c:v>-0.40000000000000036</c:v>
                </c:pt>
                <c:pt idx="16">
                  <c:v>-0.19999999999999929</c:v>
                </c:pt>
                <c:pt idx="17">
                  <c:v>0</c:v>
                </c:pt>
                <c:pt idx="18">
                  <c:v>9.9999999999999645E-2</c:v>
                </c:pt>
                <c:pt idx="19">
                  <c:v>9.9999999999999645E-2</c:v>
                </c:pt>
                <c:pt idx="20">
                  <c:v>0.59999999999999964</c:v>
                </c:pt>
                <c:pt idx="21">
                  <c:v>1.0999999999999996</c:v>
                </c:pt>
                <c:pt idx="22">
                  <c:v>1.5</c:v>
                </c:pt>
                <c:pt idx="23">
                  <c:v>1.7000000000000011</c:v>
                </c:pt>
                <c:pt idx="24">
                  <c:v>1.8000000000000007</c:v>
                </c:pt>
                <c:pt idx="25">
                  <c:v>1.5</c:v>
                </c:pt>
                <c:pt idx="26">
                  <c:v>1.2000000000000011</c:v>
                </c:pt>
                <c:pt idx="27">
                  <c:v>0.59999999999999964</c:v>
                </c:pt>
                <c:pt idx="28">
                  <c:v>0.30000000000000071</c:v>
                </c:pt>
                <c:pt idx="29">
                  <c:v>0.5</c:v>
                </c:pt>
                <c:pt idx="30">
                  <c:v>0.30000000000000071</c:v>
                </c:pt>
                <c:pt idx="31">
                  <c:v>0.80000000000000071</c:v>
                </c:pt>
                <c:pt idx="32">
                  <c:v>0.59999999999999964</c:v>
                </c:pt>
                <c:pt idx="33">
                  <c:v>0.30000000000000071</c:v>
                </c:pt>
                <c:pt idx="34">
                  <c:v>9.9999999999999645E-2</c:v>
                </c:pt>
                <c:pt idx="35">
                  <c:v>-0.29999999999999893</c:v>
                </c:pt>
                <c:pt idx="36">
                  <c:v>-0.69999999999999929</c:v>
                </c:pt>
                <c:pt idx="37">
                  <c:v>-1</c:v>
                </c:pt>
                <c:pt idx="38">
                  <c:v>-0.90000000000000036</c:v>
                </c:pt>
                <c:pt idx="39">
                  <c:v>-0.5</c:v>
                </c:pt>
                <c:pt idx="40">
                  <c:v>-0.69999999999999929</c:v>
                </c:pt>
                <c:pt idx="41">
                  <c:v>-1</c:v>
                </c:pt>
                <c:pt idx="42">
                  <c:v>-1.4000000000000004</c:v>
                </c:pt>
                <c:pt idx="43">
                  <c:v>-1.7999999999999998</c:v>
                </c:pt>
                <c:pt idx="44">
                  <c:v>-1.8999999999999995</c:v>
                </c:pt>
                <c:pt idx="45">
                  <c:v>-2.0999999999999996</c:v>
                </c:pt>
                <c:pt idx="46">
                  <c:v>-2.2999999999999998</c:v>
                </c:pt>
                <c:pt idx="47">
                  <c:v>-2.6999999999999993</c:v>
                </c:pt>
                <c:pt idx="48">
                  <c:v>-2.8999999999999995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AC-3647-AA18-0E54E565ADE8}"/>
            </c:ext>
          </c:extLst>
        </c:ser>
        <c:ser>
          <c:idx val="5"/>
          <c:order val="3"/>
          <c:tx>
            <c:strRef>
              <c:f>'Breakfast View'!$CB$369</c:f>
              <c:strCache>
                <c:ptCount val="1"/>
                <c:pt idx="0">
                  <c:v>Sun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View'!$CB$370:$CB$418</c:f>
              <c:numCache>
                <c:formatCode>General</c:formatCode>
                <c:ptCount val="49"/>
                <c:pt idx="6">
                  <c:v>0</c:v>
                </c:pt>
                <c:pt idx="7">
                  <c:v>9.9999999999999645E-2</c:v>
                </c:pt>
                <c:pt idx="8">
                  <c:v>0.19999999999999929</c:v>
                </c:pt>
                <c:pt idx="9">
                  <c:v>0.29999999999999893</c:v>
                </c:pt>
                <c:pt idx="10">
                  <c:v>0.69999999999999929</c:v>
                </c:pt>
                <c:pt idx="11">
                  <c:v>0.69999999999999929</c:v>
                </c:pt>
                <c:pt idx="12">
                  <c:v>0.79999999999999893</c:v>
                </c:pt>
                <c:pt idx="13">
                  <c:v>0.5</c:v>
                </c:pt>
                <c:pt idx="14">
                  <c:v>0.5</c:v>
                </c:pt>
                <c:pt idx="15">
                  <c:v>0.79999999999999893</c:v>
                </c:pt>
                <c:pt idx="16">
                  <c:v>1.1999999999999993</c:v>
                </c:pt>
                <c:pt idx="17">
                  <c:v>1.2999999999999989</c:v>
                </c:pt>
                <c:pt idx="18">
                  <c:v>1.9000000000000004</c:v>
                </c:pt>
                <c:pt idx="19">
                  <c:v>2.2999999999999989</c:v>
                </c:pt>
                <c:pt idx="20">
                  <c:v>2.6999999999999993</c:v>
                </c:pt>
                <c:pt idx="21">
                  <c:v>3.4000000000000004</c:v>
                </c:pt>
                <c:pt idx="22">
                  <c:v>3.9000000000000004</c:v>
                </c:pt>
                <c:pt idx="23">
                  <c:v>4.2999999999999989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4.0999999999999996</c:v>
                </c:pt>
                <c:pt idx="27">
                  <c:v>3.7999999999999989</c:v>
                </c:pt>
                <c:pt idx="28">
                  <c:v>3.4000000000000004</c:v>
                </c:pt>
                <c:pt idx="29">
                  <c:v>3</c:v>
                </c:pt>
                <c:pt idx="30">
                  <c:v>2.6999999999999993</c:v>
                </c:pt>
                <c:pt idx="31">
                  <c:v>2.1999999999999993</c:v>
                </c:pt>
                <c:pt idx="32">
                  <c:v>1.7999999999999989</c:v>
                </c:pt>
                <c:pt idx="33">
                  <c:v>1.6999999999999993</c:v>
                </c:pt>
                <c:pt idx="34">
                  <c:v>1.5999999999999996</c:v>
                </c:pt>
                <c:pt idx="35">
                  <c:v>1.1999999999999993</c:v>
                </c:pt>
                <c:pt idx="36">
                  <c:v>1</c:v>
                </c:pt>
                <c:pt idx="37">
                  <c:v>0.79999999999999893</c:v>
                </c:pt>
                <c:pt idx="38">
                  <c:v>0.40000000000000036</c:v>
                </c:pt>
                <c:pt idx="39">
                  <c:v>0.19999999999999929</c:v>
                </c:pt>
                <c:pt idx="40">
                  <c:v>-0.5</c:v>
                </c:pt>
                <c:pt idx="41">
                  <c:v>-0.30000000000000071</c:v>
                </c:pt>
                <c:pt idx="42">
                  <c:v>-0.20000000000000018</c:v>
                </c:pt>
                <c:pt idx="43">
                  <c:v>0.29999999999999893</c:v>
                </c:pt>
                <c:pt idx="44">
                  <c:v>0.5</c:v>
                </c:pt>
                <c:pt idx="45">
                  <c:v>0.79999999999999893</c:v>
                </c:pt>
                <c:pt idx="46">
                  <c:v>1.5</c:v>
                </c:pt>
                <c:pt idx="47">
                  <c:v>2.2999999999999989</c:v>
                </c:pt>
                <c:pt idx="48">
                  <c:v>2.9000000000000004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AC-3647-AA18-0E54E565ADE8}"/>
            </c:ext>
          </c:extLst>
        </c:ser>
        <c:ser>
          <c:idx val="8"/>
          <c:order val="4"/>
          <c:tx>
            <c:strRef>
              <c:f>'Breakfast View'!$CC$369</c:f>
              <c:strCache>
                <c:ptCount val="1"/>
                <c:pt idx="0">
                  <c:v>Wednesday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View'!$CC$370:$CC$418</c:f>
              <c:numCache>
                <c:formatCode>General</c:formatCode>
                <c:ptCount val="49"/>
                <c:pt idx="19" formatCode="0.0">
                  <c:v>0</c:v>
                </c:pt>
                <c:pt idx="20" formatCode="0.0">
                  <c:v>0.44444444444444464</c:v>
                </c:pt>
                <c:pt idx="21" formatCode="0.0">
                  <c:v>0.83333333333333393</c:v>
                </c:pt>
                <c:pt idx="22" formatCode="0.0">
                  <c:v>1.1111111111111125</c:v>
                </c:pt>
                <c:pt idx="23" formatCode="0.0">
                  <c:v>1.3888888888888893</c:v>
                </c:pt>
                <c:pt idx="24" formatCode="0.0">
                  <c:v>1.5555555555555554</c:v>
                </c:pt>
                <c:pt idx="25" formatCode="0.0">
                  <c:v>1.5555555555555554</c:v>
                </c:pt>
                <c:pt idx="26" formatCode="0.0">
                  <c:v>1.5</c:v>
                </c:pt>
                <c:pt idx="27" formatCode="0.0">
                  <c:v>1.3888888888888893</c:v>
                </c:pt>
                <c:pt idx="28" formatCode="0.0">
                  <c:v>1.3888888888888893</c:v>
                </c:pt>
                <c:pt idx="29" formatCode="0.0">
                  <c:v>1.2222222222222232</c:v>
                </c:pt>
                <c:pt idx="30" formatCode="0.0">
                  <c:v>1.1111111111111125</c:v>
                </c:pt>
                <c:pt idx="31" formatCode="0.0">
                  <c:v>1</c:v>
                </c:pt>
                <c:pt idx="32" formatCode="0.0">
                  <c:v>0.83333333333333393</c:v>
                </c:pt>
                <c:pt idx="33" formatCode="0.0">
                  <c:v>0.66666666666666785</c:v>
                </c:pt>
                <c:pt idx="34" formatCode="0.0">
                  <c:v>0.44444444444444464</c:v>
                </c:pt>
                <c:pt idx="35" formatCode="0.0">
                  <c:v>0.22222222222222321</c:v>
                </c:pt>
                <c:pt idx="36" formatCode="0.0">
                  <c:v>0.11111111111111249</c:v>
                </c:pt>
                <c:pt idx="37" formatCode="0.0">
                  <c:v>0</c:v>
                </c:pt>
                <c:pt idx="38" formatCode="0.0">
                  <c:v>-5.5555555555555358E-2</c:v>
                </c:pt>
                <c:pt idx="39" formatCode="0.0">
                  <c:v>-0.11111111111111072</c:v>
                </c:pt>
                <c:pt idx="40" formatCode="0.0">
                  <c:v>-0.11111111111111072</c:v>
                </c:pt>
                <c:pt idx="41" formatCode="0.0">
                  <c:v>5.5555555555555358E-2</c:v>
                </c:pt>
                <c:pt idx="42" formatCode="0.0">
                  <c:v>-0.16666666666666607</c:v>
                </c:pt>
                <c:pt idx="43" formatCode="0.0">
                  <c:v>-0.33333333333333215</c:v>
                </c:pt>
                <c:pt idx="44" formatCode="0.0">
                  <c:v>-0.55555555555555536</c:v>
                </c:pt>
                <c:pt idx="45" formatCode="0.0">
                  <c:v>-0.66666666666666607</c:v>
                </c:pt>
                <c:pt idx="46" formatCode="0.0">
                  <c:v>-0.72222222222222143</c:v>
                </c:pt>
                <c:pt idx="47" formatCode="0.0">
                  <c:v>-0.66666666666666607</c:v>
                </c:pt>
                <c:pt idx="48" formatCode="0.0">
                  <c:v>-0.83333333333333215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AC-3647-AA18-0E54E565ADE8}"/>
            </c:ext>
          </c:extLst>
        </c:ser>
        <c:ser>
          <c:idx val="10"/>
          <c:order val="5"/>
          <c:tx>
            <c:strRef>
              <c:f>'Breakfast View'!$CD$369</c:f>
              <c:strCache>
                <c:ptCount val="1"/>
                <c:pt idx="0">
                  <c:v>Sun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View'!$CD$370:$CD$418</c:f>
              <c:numCache>
                <c:formatCode>General</c:formatCode>
                <c:ptCount val="49"/>
                <c:pt idx="22">
                  <c:v>0</c:v>
                </c:pt>
                <c:pt idx="23">
                  <c:v>0.40000000000000036</c:v>
                </c:pt>
                <c:pt idx="24">
                  <c:v>0.79999999999999982</c:v>
                </c:pt>
                <c:pt idx="25">
                  <c:v>0.79999999999999982</c:v>
                </c:pt>
                <c:pt idx="26">
                  <c:v>0.40000000000000036</c:v>
                </c:pt>
                <c:pt idx="27">
                  <c:v>-9.9999999999999645E-2</c:v>
                </c:pt>
                <c:pt idx="28">
                  <c:v>-0.59999999999999964</c:v>
                </c:pt>
                <c:pt idx="29">
                  <c:v>-0.79999999999999982</c:v>
                </c:pt>
                <c:pt idx="30">
                  <c:v>-0.59999999999999964</c:v>
                </c:pt>
                <c:pt idx="31">
                  <c:v>-0.59999999999999964</c:v>
                </c:pt>
                <c:pt idx="32">
                  <c:v>-0.70000000000000018</c:v>
                </c:pt>
                <c:pt idx="33">
                  <c:v>-0.70000000000000018</c:v>
                </c:pt>
                <c:pt idx="34">
                  <c:v>-0.79999999999999982</c:v>
                </c:pt>
                <c:pt idx="35">
                  <c:v>-0.89999999999999947</c:v>
                </c:pt>
                <c:pt idx="36">
                  <c:v>-0.59999999999999964</c:v>
                </c:pt>
                <c:pt idx="37">
                  <c:v>-0.29999999999999982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AC-3647-AA18-0E54E565ADE8}"/>
            </c:ext>
          </c:extLst>
        </c:ser>
        <c:ser>
          <c:idx val="12"/>
          <c:order val="6"/>
          <c:tx>
            <c:strRef>
              <c:f>'Breakfast View'!$CE$369</c:f>
              <c:strCache>
                <c:ptCount val="1"/>
                <c:pt idx="0">
                  <c:v>Thurs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'Breakfast View'!$BL$382:$BL$430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'Breakfast View'!$CE$370:$CE$418</c:f>
              <c:numCache>
                <c:formatCode>General</c:formatCode>
                <c:ptCount val="49"/>
                <c:pt idx="0">
                  <c:v>0.70000000000000018</c:v>
                </c:pt>
                <c:pt idx="1">
                  <c:v>1.0999999999999996</c:v>
                </c:pt>
                <c:pt idx="2">
                  <c:v>1.2000000000000002</c:v>
                </c:pt>
                <c:pt idx="3">
                  <c:v>0.20000000000000018</c:v>
                </c:pt>
                <c:pt idx="4">
                  <c:v>-0.29999999999999982</c:v>
                </c:pt>
                <c:pt idx="5">
                  <c:v>-0.20000000000000018</c:v>
                </c:pt>
                <c:pt idx="6">
                  <c:v>-0.29999999999999982</c:v>
                </c:pt>
                <c:pt idx="7">
                  <c:v>0</c:v>
                </c:pt>
                <c:pt idx="8">
                  <c:v>0.5</c:v>
                </c:pt>
                <c:pt idx="9">
                  <c:v>0.79999999999999982</c:v>
                </c:pt>
                <c:pt idx="10">
                  <c:v>0.79999999999999982</c:v>
                </c:pt>
                <c:pt idx="11">
                  <c:v>0.70000000000000018</c:v>
                </c:pt>
                <c:pt idx="12">
                  <c:v>0.89999999999999947</c:v>
                </c:pt>
                <c:pt idx="13">
                  <c:v>1.2000000000000002</c:v>
                </c:pt>
                <c:pt idx="14">
                  <c:v>1.5</c:v>
                </c:pt>
                <c:pt idx="15">
                  <c:v>1.5</c:v>
                </c:pt>
                <c:pt idx="16">
                  <c:v>1.5999999999999996</c:v>
                </c:pt>
                <c:pt idx="17">
                  <c:v>1.7000000000000002</c:v>
                </c:pt>
                <c:pt idx="18">
                  <c:v>1.5999999999999996</c:v>
                </c:pt>
                <c:pt idx="19">
                  <c:v>1.7999999999999998</c:v>
                </c:pt>
                <c:pt idx="20">
                  <c:v>1.5999999999999996</c:v>
                </c:pt>
                <c:pt idx="21">
                  <c:v>1.0999999999999996</c:v>
                </c:pt>
                <c:pt idx="22">
                  <c:v>1.5</c:v>
                </c:pt>
                <c:pt idx="23">
                  <c:v>2.1000000000000005</c:v>
                </c:pt>
                <c:pt idx="24">
                  <c:v>2.4999999999999991</c:v>
                </c:pt>
                <c:pt idx="25">
                  <c:v>2.3999999999999995</c:v>
                </c:pt>
                <c:pt idx="26">
                  <c:v>2.4999999999999991</c:v>
                </c:pt>
                <c:pt idx="27">
                  <c:v>2.4999999999999991</c:v>
                </c:pt>
                <c:pt idx="28">
                  <c:v>2.1000000000000005</c:v>
                </c:pt>
                <c:pt idx="29">
                  <c:v>1.8999999999999995</c:v>
                </c:pt>
                <c:pt idx="30">
                  <c:v>1.7999999999999998</c:v>
                </c:pt>
                <c:pt idx="31">
                  <c:v>1.5</c:v>
                </c:pt>
                <c:pt idx="32">
                  <c:v>1.7000000000000002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AC-3647-AA18-0E54E565A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661840"/>
        <c:axId val="542663488"/>
      </c:scatterChart>
      <c:valAx>
        <c:axId val="54266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3488"/>
        <c:crosses val="autoZero"/>
        <c:crossBetween val="midCat"/>
      </c:valAx>
      <c:valAx>
        <c:axId val="5426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798517855259874E-2"/>
          <c:y val="0.92436836567032032"/>
          <c:w val="0.44022442636238424"/>
          <c:h val="4.7317433535823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View'!$B$145:$B$193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6EF-554A-9FBA-A7B7234570A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View'!$C$145:$C$193</c:f>
              <c:numCache>
                <c:formatCode>General</c:formatCode>
                <c:ptCount val="49"/>
                <c:pt idx="0">
                  <c:v>3.9000000000000004</c:v>
                </c:pt>
                <c:pt idx="1">
                  <c:v>3.7999999999999989</c:v>
                </c:pt>
                <c:pt idx="2">
                  <c:v>3.7999999999999989</c:v>
                </c:pt>
                <c:pt idx="3">
                  <c:v>3.9000000000000004</c:v>
                </c:pt>
                <c:pt idx="4">
                  <c:v>3.6999999999999993</c:v>
                </c:pt>
                <c:pt idx="5">
                  <c:v>3.4000000000000004</c:v>
                </c:pt>
                <c:pt idx="6">
                  <c:v>3.2999999999999989</c:v>
                </c:pt>
                <c:pt idx="7">
                  <c:v>3.1999999999999993</c:v>
                </c:pt>
                <c:pt idx="8">
                  <c:v>3</c:v>
                </c:pt>
                <c:pt idx="9">
                  <c:v>3.1999999999999993</c:v>
                </c:pt>
                <c:pt idx="10">
                  <c:v>3.4000000000000004</c:v>
                </c:pt>
                <c:pt idx="11">
                  <c:v>3.5999999999999996</c:v>
                </c:pt>
                <c:pt idx="12">
                  <c:v>3.6999999999999993</c:v>
                </c:pt>
                <c:pt idx="13">
                  <c:v>3.6999999999999993</c:v>
                </c:pt>
                <c:pt idx="14">
                  <c:v>3.7999999999999989</c:v>
                </c:pt>
                <c:pt idx="15">
                  <c:v>3.7999999999999989</c:v>
                </c:pt>
                <c:pt idx="16">
                  <c:v>3.6999999999999993</c:v>
                </c:pt>
                <c:pt idx="17">
                  <c:v>3.6999999999999993</c:v>
                </c:pt>
                <c:pt idx="18">
                  <c:v>3.6999999999999993</c:v>
                </c:pt>
                <c:pt idx="19">
                  <c:v>3.5</c:v>
                </c:pt>
                <c:pt idx="20">
                  <c:v>3.5999999999999996</c:v>
                </c:pt>
                <c:pt idx="21">
                  <c:v>3.6999999999999993</c:v>
                </c:pt>
                <c:pt idx="22">
                  <c:v>3.5999999999999996</c:v>
                </c:pt>
                <c:pt idx="23">
                  <c:v>3.7999999999999989</c:v>
                </c:pt>
                <c:pt idx="24">
                  <c:v>3.9000000000000004</c:v>
                </c:pt>
                <c:pt idx="25">
                  <c:v>3.9000000000000004</c:v>
                </c:pt>
                <c:pt idx="26">
                  <c:v>3.9000000000000004</c:v>
                </c:pt>
                <c:pt idx="27">
                  <c:v>3.6999999999999993</c:v>
                </c:pt>
                <c:pt idx="28">
                  <c:v>3.4000000000000004</c:v>
                </c:pt>
                <c:pt idx="29">
                  <c:v>3.1999999999999993</c:v>
                </c:pt>
                <c:pt idx="30">
                  <c:v>3.0999999999999996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6EF-554A-9FBA-A7B7234570AF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View'!$D$145:$D$193</c:f>
              <c:numCache>
                <c:formatCode>General</c:formatCode>
                <c:ptCount val="49"/>
                <c:pt idx="0">
                  <c:v>3.2000000000000011</c:v>
                </c:pt>
                <c:pt idx="1">
                  <c:v>3.6000000000000014</c:v>
                </c:pt>
                <c:pt idx="2">
                  <c:v>4.1000000000000014</c:v>
                </c:pt>
                <c:pt idx="3">
                  <c:v>4.6000000000000014</c:v>
                </c:pt>
                <c:pt idx="4">
                  <c:v>5.1000000000000014</c:v>
                </c:pt>
                <c:pt idx="5">
                  <c:v>5.6000000000000014</c:v>
                </c:pt>
                <c:pt idx="6">
                  <c:v>5.6000000000000014</c:v>
                </c:pt>
                <c:pt idx="7">
                  <c:v>5.7000000000000011</c:v>
                </c:pt>
                <c:pt idx="8">
                  <c:v>5.7000000000000011</c:v>
                </c:pt>
                <c:pt idx="9">
                  <c:v>5.7000000000000011</c:v>
                </c:pt>
                <c:pt idx="10">
                  <c:v>6</c:v>
                </c:pt>
                <c:pt idx="11">
                  <c:v>6.3000000000000007</c:v>
                </c:pt>
                <c:pt idx="12">
                  <c:v>6.2000000000000011</c:v>
                </c:pt>
                <c:pt idx="13">
                  <c:v>6.4000000000000021</c:v>
                </c:pt>
                <c:pt idx="14">
                  <c:v>6.8000000000000007</c:v>
                </c:pt>
                <c:pt idx="15">
                  <c:v>7</c:v>
                </c:pt>
                <c:pt idx="16">
                  <c:v>7.1000000000000014</c:v>
                </c:pt>
                <c:pt idx="17">
                  <c:v>7.1000000000000014</c:v>
                </c:pt>
                <c:pt idx="18">
                  <c:v>7.6000000000000014</c:v>
                </c:pt>
                <c:pt idx="19">
                  <c:v>8.1999999999999993</c:v>
                </c:pt>
                <c:pt idx="20">
                  <c:v>8.6000000000000014</c:v>
                </c:pt>
                <c:pt idx="21">
                  <c:v>8.6999999999999993</c:v>
                </c:pt>
                <c:pt idx="22">
                  <c:v>8.5</c:v>
                </c:pt>
                <c:pt idx="23">
                  <c:v>8.8000000000000007</c:v>
                </c:pt>
                <c:pt idx="24">
                  <c:v>8.9000000000000021</c:v>
                </c:pt>
                <c:pt idx="25">
                  <c:v>8.6000000000000014</c:v>
                </c:pt>
                <c:pt idx="26">
                  <c:v>8.6999999999999993</c:v>
                </c:pt>
                <c:pt idx="27">
                  <c:v>8.6999999999999993</c:v>
                </c:pt>
                <c:pt idx="28">
                  <c:v>8.6000000000000014</c:v>
                </c:pt>
                <c:pt idx="29">
                  <c:v>8.6000000000000014</c:v>
                </c:pt>
                <c:pt idx="30">
                  <c:v>8.6000000000000014</c:v>
                </c:pt>
                <c:pt idx="31">
                  <c:v>8.4000000000000021</c:v>
                </c:pt>
                <c:pt idx="32">
                  <c:v>8.6999999999999993</c:v>
                </c:pt>
                <c:pt idx="33">
                  <c:v>8.6999999999999993</c:v>
                </c:pt>
                <c:pt idx="34">
                  <c:v>8.5</c:v>
                </c:pt>
                <c:pt idx="35">
                  <c:v>8.6000000000000014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6EF-554A-9FBA-A7B7234570AF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View'!$E$145:$E$193</c:f>
              <c:numCache>
                <c:formatCode>General</c:formatCode>
                <c:ptCount val="49"/>
                <c:pt idx="7">
                  <c:v>0</c:v>
                </c:pt>
                <c:pt idx="8">
                  <c:v>-9.9999999999999645E-2</c:v>
                </c:pt>
                <c:pt idx="9">
                  <c:v>-0.29999999999999893</c:v>
                </c:pt>
                <c:pt idx="10">
                  <c:v>-0.5</c:v>
                </c:pt>
                <c:pt idx="11">
                  <c:v>-0.90000000000000036</c:v>
                </c:pt>
                <c:pt idx="12">
                  <c:v>-1</c:v>
                </c:pt>
                <c:pt idx="13">
                  <c:v>-0.79999999999999893</c:v>
                </c:pt>
                <c:pt idx="14">
                  <c:v>-0.40000000000000036</c:v>
                </c:pt>
                <c:pt idx="15">
                  <c:v>0</c:v>
                </c:pt>
                <c:pt idx="16">
                  <c:v>0.70000000000000107</c:v>
                </c:pt>
                <c:pt idx="17">
                  <c:v>1.5999999999999996</c:v>
                </c:pt>
                <c:pt idx="18">
                  <c:v>2.7000000000000011</c:v>
                </c:pt>
                <c:pt idx="19">
                  <c:v>3.7000000000000011</c:v>
                </c:pt>
                <c:pt idx="20">
                  <c:v>4.8000000000000007</c:v>
                </c:pt>
                <c:pt idx="21">
                  <c:v>5.7000000000000011</c:v>
                </c:pt>
                <c:pt idx="22">
                  <c:v>6.2000000000000011</c:v>
                </c:pt>
                <c:pt idx="23">
                  <c:v>6.5</c:v>
                </c:pt>
                <c:pt idx="24">
                  <c:v>6.7000000000000011</c:v>
                </c:pt>
                <c:pt idx="25">
                  <c:v>6.7000000000000011</c:v>
                </c:pt>
                <c:pt idx="26">
                  <c:v>6.6</c:v>
                </c:pt>
                <c:pt idx="27">
                  <c:v>6.4</c:v>
                </c:pt>
                <c:pt idx="28">
                  <c:v>6.2000000000000011</c:v>
                </c:pt>
                <c:pt idx="29">
                  <c:v>5.8000000000000007</c:v>
                </c:pt>
                <c:pt idx="30">
                  <c:v>5.5</c:v>
                </c:pt>
                <c:pt idx="31">
                  <c:v>5.4</c:v>
                </c:pt>
                <c:pt idx="32">
                  <c:v>5.2000000000000011</c:v>
                </c:pt>
                <c:pt idx="33">
                  <c:v>4.9000000000000004</c:v>
                </c:pt>
                <c:pt idx="34">
                  <c:v>4.5999999999999996</c:v>
                </c:pt>
                <c:pt idx="35">
                  <c:v>4.3000000000000007</c:v>
                </c:pt>
                <c:pt idx="36">
                  <c:v>4</c:v>
                </c:pt>
                <c:pt idx="37">
                  <c:v>3.7000000000000011</c:v>
                </c:pt>
                <c:pt idx="38">
                  <c:v>3.2000000000000011</c:v>
                </c:pt>
                <c:pt idx="39">
                  <c:v>3</c:v>
                </c:pt>
                <c:pt idx="40">
                  <c:v>2.8000000000000007</c:v>
                </c:pt>
                <c:pt idx="41">
                  <c:v>2.5999999999999996</c:v>
                </c:pt>
                <c:pt idx="42">
                  <c:v>2.5999999999999996</c:v>
                </c:pt>
                <c:pt idx="43">
                  <c:v>2.3000000000000007</c:v>
                </c:pt>
                <c:pt idx="44">
                  <c:v>2.2000000000000011</c:v>
                </c:pt>
                <c:pt idx="45">
                  <c:v>2</c:v>
                </c:pt>
                <c:pt idx="46">
                  <c:v>1.5999999999999996</c:v>
                </c:pt>
                <c:pt idx="47">
                  <c:v>1.5</c:v>
                </c:pt>
                <c:pt idx="48">
                  <c:v>1.4000000000000004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6EF-554A-9FBA-A7B7234570AF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View'!$F$145:$F$193</c:f>
              <c:numCache>
                <c:formatCode>General</c:formatCode>
                <c:ptCount val="49"/>
                <c:pt idx="0">
                  <c:v>-2.2000000000000002</c:v>
                </c:pt>
                <c:pt idx="1">
                  <c:v>-2.3000000000000007</c:v>
                </c:pt>
                <c:pt idx="2">
                  <c:v>-2.5</c:v>
                </c:pt>
                <c:pt idx="3">
                  <c:v>-1.8000000000000007</c:v>
                </c:pt>
                <c:pt idx="4">
                  <c:v>-1.1000000000000005</c:v>
                </c:pt>
                <c:pt idx="5">
                  <c:v>-0.20000000000000018</c:v>
                </c:pt>
                <c:pt idx="6">
                  <c:v>0.5</c:v>
                </c:pt>
                <c:pt idx="7">
                  <c:v>1.2999999999999989</c:v>
                </c:pt>
                <c:pt idx="8">
                  <c:v>2</c:v>
                </c:pt>
                <c:pt idx="9">
                  <c:v>2.2999999999999989</c:v>
                </c:pt>
                <c:pt idx="10">
                  <c:v>1.5999999999999996</c:v>
                </c:pt>
                <c:pt idx="11">
                  <c:v>0.89999999999999947</c:v>
                </c:pt>
                <c:pt idx="12">
                  <c:v>1.4000000000000004</c:v>
                </c:pt>
                <c:pt idx="13">
                  <c:v>2.4000000000000004</c:v>
                </c:pt>
                <c:pt idx="14">
                  <c:v>3.5</c:v>
                </c:pt>
                <c:pt idx="15">
                  <c:v>4.2999999999999989</c:v>
                </c:pt>
                <c:pt idx="16">
                  <c:v>4.9000000000000004</c:v>
                </c:pt>
                <c:pt idx="17">
                  <c:v>5.5</c:v>
                </c:pt>
                <c:pt idx="18">
                  <c:v>5.9</c:v>
                </c:pt>
                <c:pt idx="19">
                  <c:v>5.6999999999999993</c:v>
                </c:pt>
                <c:pt idx="20">
                  <c:v>5.7999999999999989</c:v>
                </c:pt>
                <c:pt idx="21">
                  <c:v>6.1999999999999993</c:v>
                </c:pt>
                <c:pt idx="22">
                  <c:v>6.5</c:v>
                </c:pt>
                <c:pt idx="23">
                  <c:v>6.6</c:v>
                </c:pt>
                <c:pt idx="24">
                  <c:v>6.6999999999999993</c:v>
                </c:pt>
                <c:pt idx="25">
                  <c:v>6.6999999999999993</c:v>
                </c:pt>
                <c:pt idx="26">
                  <c:v>6.6</c:v>
                </c:pt>
                <c:pt idx="27">
                  <c:v>6.1999999999999993</c:v>
                </c:pt>
                <c:pt idx="28">
                  <c:v>5.7999999999999989</c:v>
                </c:pt>
                <c:pt idx="29">
                  <c:v>5.9</c:v>
                </c:pt>
                <c:pt idx="30">
                  <c:v>6.1</c:v>
                </c:pt>
                <c:pt idx="31">
                  <c:v>6.1999999999999993</c:v>
                </c:pt>
                <c:pt idx="32">
                  <c:v>6</c:v>
                </c:pt>
                <c:pt idx="33">
                  <c:v>5.9</c:v>
                </c:pt>
                <c:pt idx="34">
                  <c:v>5.6</c:v>
                </c:pt>
                <c:pt idx="35">
                  <c:v>5.4</c:v>
                </c:pt>
                <c:pt idx="36">
                  <c:v>5</c:v>
                </c:pt>
                <c:pt idx="37">
                  <c:v>4.7999999999999989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6EF-554A-9FBA-A7B7234570AF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View'!$G$145:$G$193</c:f>
              <c:numCache>
                <c:formatCode>General</c:formatCode>
                <c:ptCount val="49"/>
                <c:pt idx="0">
                  <c:v>0.60000000000000053</c:v>
                </c:pt>
                <c:pt idx="1">
                  <c:v>0.89999999999999947</c:v>
                </c:pt>
                <c:pt idx="2">
                  <c:v>1.1000000000000005</c:v>
                </c:pt>
                <c:pt idx="3">
                  <c:v>1.7000000000000002</c:v>
                </c:pt>
                <c:pt idx="4">
                  <c:v>2.2999999999999998</c:v>
                </c:pt>
                <c:pt idx="5">
                  <c:v>2.8999999999999995</c:v>
                </c:pt>
                <c:pt idx="6">
                  <c:v>3.4999999999999991</c:v>
                </c:pt>
                <c:pt idx="7">
                  <c:v>3.9999999999999991</c:v>
                </c:pt>
                <c:pt idx="8">
                  <c:v>4.6000000000000005</c:v>
                </c:pt>
                <c:pt idx="9">
                  <c:v>5.2</c:v>
                </c:pt>
                <c:pt idx="10">
                  <c:v>5.8999999999999995</c:v>
                </c:pt>
                <c:pt idx="11">
                  <c:v>6.7</c:v>
                </c:pt>
                <c:pt idx="12">
                  <c:v>7.3999999999999995</c:v>
                </c:pt>
                <c:pt idx="13">
                  <c:v>8.4000000000000021</c:v>
                </c:pt>
                <c:pt idx="14">
                  <c:v>8.4000000000000021</c:v>
                </c:pt>
                <c:pt idx="15">
                  <c:v>8.6999999999999993</c:v>
                </c:pt>
                <c:pt idx="16">
                  <c:v>9.1999999999999993</c:v>
                </c:pt>
                <c:pt idx="17">
                  <c:v>9.6999999999999993</c:v>
                </c:pt>
                <c:pt idx="18">
                  <c:v>9.9000000000000021</c:v>
                </c:pt>
                <c:pt idx="19">
                  <c:v>9.9000000000000021</c:v>
                </c:pt>
                <c:pt idx="20">
                  <c:v>10.199999999999999</c:v>
                </c:pt>
                <c:pt idx="21">
                  <c:v>10.3</c:v>
                </c:pt>
                <c:pt idx="22">
                  <c:v>10.100000000000001</c:v>
                </c:pt>
                <c:pt idx="23">
                  <c:v>10.199999999999999</c:v>
                </c:pt>
                <c:pt idx="24">
                  <c:v>10.600000000000001</c:v>
                </c:pt>
                <c:pt idx="25">
                  <c:v>10.5</c:v>
                </c:pt>
                <c:pt idx="26">
                  <c:v>10.100000000000001</c:v>
                </c:pt>
                <c:pt idx="27">
                  <c:v>10.400000000000002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10.199999999999999</c:v>
                </c:pt>
                <c:pt idx="32">
                  <c:v>9.9000000000000021</c:v>
                </c:pt>
                <c:pt idx="33">
                  <c:v>10</c:v>
                </c:pt>
                <c:pt idx="34">
                  <c:v>9.8000000000000007</c:v>
                </c:pt>
                <c:pt idx="35">
                  <c:v>9.4000000000000021</c:v>
                </c:pt>
                <c:pt idx="36">
                  <c:v>9.1000000000000014</c:v>
                </c:pt>
                <c:pt idx="37">
                  <c:v>8.6999999999999993</c:v>
                </c:pt>
                <c:pt idx="38">
                  <c:v>8.4000000000000021</c:v>
                </c:pt>
                <c:pt idx="39">
                  <c:v>7.9999999999999991</c:v>
                </c:pt>
                <c:pt idx="40">
                  <c:v>7.7</c:v>
                </c:pt>
                <c:pt idx="41">
                  <c:v>7.3999999999999995</c:v>
                </c:pt>
                <c:pt idx="42">
                  <c:v>7.2</c:v>
                </c:pt>
                <c:pt idx="43">
                  <c:v>6.8999999999999995</c:v>
                </c:pt>
                <c:pt idx="44">
                  <c:v>6.7</c:v>
                </c:pt>
                <c:pt idx="45">
                  <c:v>6.3999999999999995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6EF-554A-9FBA-A7B7234570AF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View'!$H$145:$H$193</c:f>
              <c:numCache>
                <c:formatCode>General</c:formatCode>
                <c:ptCount val="49"/>
                <c:pt idx="20">
                  <c:v>0</c:v>
                </c:pt>
                <c:pt idx="21">
                  <c:v>0.5</c:v>
                </c:pt>
                <c:pt idx="22">
                  <c:v>2</c:v>
                </c:pt>
                <c:pt idx="23">
                  <c:v>3.1999999999999993</c:v>
                </c:pt>
                <c:pt idx="24">
                  <c:v>4.3000000000000007</c:v>
                </c:pt>
                <c:pt idx="25">
                  <c:v>3.6000000000000014</c:v>
                </c:pt>
                <c:pt idx="26">
                  <c:v>2.8000000000000007</c:v>
                </c:pt>
                <c:pt idx="27">
                  <c:v>2.6999999999999993</c:v>
                </c:pt>
                <c:pt idx="28">
                  <c:v>2.6999999999999993</c:v>
                </c:pt>
                <c:pt idx="29">
                  <c:v>2.9000000000000021</c:v>
                </c:pt>
                <c:pt idx="30">
                  <c:v>3.1000000000000014</c:v>
                </c:pt>
                <c:pt idx="31">
                  <c:v>3.4000000000000021</c:v>
                </c:pt>
                <c:pt idx="32">
                  <c:v>2.6000000000000014</c:v>
                </c:pt>
                <c:pt idx="33">
                  <c:v>2</c:v>
                </c:pt>
                <c:pt idx="34">
                  <c:v>1.8000000000000007</c:v>
                </c:pt>
                <c:pt idx="35">
                  <c:v>2</c:v>
                </c:pt>
                <c:pt idx="36">
                  <c:v>1.9000000000000004</c:v>
                </c:pt>
                <c:pt idx="37">
                  <c:v>0.60000000000000142</c:v>
                </c:pt>
                <c:pt idx="38">
                  <c:v>-3.2999999999999989</c:v>
                </c:pt>
                <c:pt idx="39">
                  <c:v>-4.3999999999999986</c:v>
                </c:pt>
                <c:pt idx="40">
                  <c:v>-2.7999999999999989</c:v>
                </c:pt>
                <c:pt idx="41">
                  <c:v>-1</c:v>
                </c:pt>
                <c:pt idx="42">
                  <c:v>0</c:v>
                </c:pt>
                <c:pt idx="43">
                  <c:v>0.40000000000000036</c:v>
                </c:pt>
                <c:pt idx="44">
                  <c:v>-0.39999999999999858</c:v>
                </c:pt>
                <c:pt idx="45">
                  <c:v>-1.0999999999999996</c:v>
                </c:pt>
                <c:pt idx="46">
                  <c:v>-0.79999999999999893</c:v>
                </c:pt>
                <c:pt idx="47">
                  <c:v>-0.39999999999999858</c:v>
                </c:pt>
                <c:pt idx="48">
                  <c:v>-1.0999999999999996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6EF-554A-9FBA-A7B7234570AF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View'!$I$145:$I$193</c:f>
              <c:numCache>
                <c:formatCode>General</c:formatCode>
                <c:ptCount val="49"/>
                <c:pt idx="2">
                  <c:v>0</c:v>
                </c:pt>
                <c:pt idx="3">
                  <c:v>-0.20000000000000107</c:v>
                </c:pt>
                <c:pt idx="4">
                  <c:v>-0.30000000000000071</c:v>
                </c:pt>
                <c:pt idx="5">
                  <c:v>-9.9999999999999645E-2</c:v>
                </c:pt>
                <c:pt idx="6">
                  <c:v>0.79999999999999893</c:v>
                </c:pt>
                <c:pt idx="7">
                  <c:v>1.5</c:v>
                </c:pt>
                <c:pt idx="8">
                  <c:v>2.2999999999999989</c:v>
                </c:pt>
                <c:pt idx="9">
                  <c:v>3.5</c:v>
                </c:pt>
                <c:pt idx="10">
                  <c:v>4.5</c:v>
                </c:pt>
                <c:pt idx="11">
                  <c:v>5.4999999999999982</c:v>
                </c:pt>
                <c:pt idx="12">
                  <c:v>6.6</c:v>
                </c:pt>
                <c:pt idx="13">
                  <c:v>7.2000000000000011</c:v>
                </c:pt>
                <c:pt idx="14">
                  <c:v>7.7999999999999989</c:v>
                </c:pt>
                <c:pt idx="15">
                  <c:v>8.6</c:v>
                </c:pt>
                <c:pt idx="16">
                  <c:v>9.4</c:v>
                </c:pt>
                <c:pt idx="17">
                  <c:v>10.200000000000001</c:v>
                </c:pt>
                <c:pt idx="18">
                  <c:v>10.1</c:v>
                </c:pt>
                <c:pt idx="19">
                  <c:v>10.299999999999999</c:v>
                </c:pt>
                <c:pt idx="20">
                  <c:v>10.799999999999999</c:v>
                </c:pt>
                <c:pt idx="21">
                  <c:v>10.9</c:v>
                </c:pt>
                <c:pt idx="22">
                  <c:v>11.1</c:v>
                </c:pt>
                <c:pt idx="23">
                  <c:v>11.1</c:v>
                </c:pt>
                <c:pt idx="24">
                  <c:v>11.299999999999999</c:v>
                </c:pt>
                <c:pt idx="25">
                  <c:v>11.299999999999999</c:v>
                </c:pt>
                <c:pt idx="26">
                  <c:v>11.299999999999999</c:v>
                </c:pt>
                <c:pt idx="27">
                  <c:v>11.299999999999999</c:v>
                </c:pt>
                <c:pt idx="28">
                  <c:v>11.299999999999999</c:v>
                </c:pt>
                <c:pt idx="29">
                  <c:v>11.299999999999999</c:v>
                </c:pt>
                <c:pt idx="30">
                  <c:v>11.299999999999999</c:v>
                </c:pt>
                <c:pt idx="31">
                  <c:v>11.299999999999999</c:v>
                </c:pt>
                <c:pt idx="32">
                  <c:v>10.9</c:v>
                </c:pt>
                <c:pt idx="33">
                  <c:v>10.700000000000001</c:v>
                </c:pt>
                <c:pt idx="34">
                  <c:v>10.799999999999999</c:v>
                </c:pt>
                <c:pt idx="35">
                  <c:v>10.200000000000001</c:v>
                </c:pt>
                <c:pt idx="36">
                  <c:v>9.7000000000000011</c:v>
                </c:pt>
                <c:pt idx="37">
                  <c:v>5</c:v>
                </c:pt>
                <c:pt idx="38">
                  <c:v>4.9000000000000004</c:v>
                </c:pt>
                <c:pt idx="39">
                  <c:v>4.7999999999999989</c:v>
                </c:pt>
                <c:pt idx="40">
                  <c:v>4.5</c:v>
                </c:pt>
                <c:pt idx="41">
                  <c:v>4.1999999999999993</c:v>
                </c:pt>
                <c:pt idx="42">
                  <c:v>4</c:v>
                </c:pt>
                <c:pt idx="43">
                  <c:v>3.7999999999999989</c:v>
                </c:pt>
                <c:pt idx="44">
                  <c:v>3.4000000000000004</c:v>
                </c:pt>
                <c:pt idx="45">
                  <c:v>3</c:v>
                </c:pt>
                <c:pt idx="46">
                  <c:v>2.7999999999999989</c:v>
                </c:pt>
                <c:pt idx="47">
                  <c:v>2.5</c:v>
                </c:pt>
                <c:pt idx="48">
                  <c:v>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6EF-554A-9FBA-A7B7234570A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View'!$J$145:$J$193</c:f>
              <c:numCache>
                <c:formatCode>General</c:formatCode>
                <c:ptCount val="49"/>
                <c:pt idx="0">
                  <c:v>-0.29999999999999893</c:v>
                </c:pt>
                <c:pt idx="1">
                  <c:v>-0.5</c:v>
                </c:pt>
                <c:pt idx="2">
                  <c:v>-0.69999999999999929</c:v>
                </c:pt>
                <c:pt idx="3">
                  <c:v>-0.79999999999999893</c:v>
                </c:pt>
                <c:pt idx="4">
                  <c:v>-1.5999999999999996</c:v>
                </c:pt>
                <c:pt idx="5">
                  <c:v>-1.4000000000000004</c:v>
                </c:pt>
                <c:pt idx="6">
                  <c:v>-1.5</c:v>
                </c:pt>
                <c:pt idx="7">
                  <c:v>-1.7999999999999989</c:v>
                </c:pt>
                <c:pt idx="8">
                  <c:v>-1.1999999999999993</c:v>
                </c:pt>
                <c:pt idx="9">
                  <c:v>-0.90000000000000036</c:v>
                </c:pt>
                <c:pt idx="10">
                  <c:v>-0.40000000000000036</c:v>
                </c:pt>
                <c:pt idx="11">
                  <c:v>0.20000000000000107</c:v>
                </c:pt>
                <c:pt idx="12">
                  <c:v>0.59999999999999964</c:v>
                </c:pt>
                <c:pt idx="13">
                  <c:v>1.0999999999999996</c:v>
                </c:pt>
                <c:pt idx="14">
                  <c:v>1.7000000000000011</c:v>
                </c:pt>
                <c:pt idx="15">
                  <c:v>2.0999999999999996</c:v>
                </c:pt>
                <c:pt idx="16">
                  <c:v>2.5999999999999996</c:v>
                </c:pt>
                <c:pt idx="17">
                  <c:v>3.5</c:v>
                </c:pt>
                <c:pt idx="18">
                  <c:v>4</c:v>
                </c:pt>
                <c:pt idx="19">
                  <c:v>4.5000000000000018</c:v>
                </c:pt>
                <c:pt idx="20">
                  <c:v>4.7000000000000011</c:v>
                </c:pt>
                <c:pt idx="21">
                  <c:v>4.9000000000000004</c:v>
                </c:pt>
                <c:pt idx="22">
                  <c:v>4.7999999999999989</c:v>
                </c:pt>
                <c:pt idx="23">
                  <c:v>4.7999999999999989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5.0000000000000018</c:v>
                </c:pt>
                <c:pt idx="27">
                  <c:v>5.0000000000000018</c:v>
                </c:pt>
                <c:pt idx="28">
                  <c:v>4.7999999999999989</c:v>
                </c:pt>
                <c:pt idx="29">
                  <c:v>4.7999999999999989</c:v>
                </c:pt>
                <c:pt idx="30">
                  <c:v>4.5999999999999996</c:v>
                </c:pt>
                <c:pt idx="31">
                  <c:v>4.3000000000000007</c:v>
                </c:pt>
                <c:pt idx="32">
                  <c:v>4.0999999999999996</c:v>
                </c:pt>
                <c:pt idx="33">
                  <c:v>4</c:v>
                </c:pt>
                <c:pt idx="34">
                  <c:v>4</c:v>
                </c:pt>
                <c:pt idx="35">
                  <c:v>3.7000000000000011</c:v>
                </c:pt>
                <c:pt idx="36">
                  <c:v>3.9000000000000004</c:v>
                </c:pt>
                <c:pt idx="37">
                  <c:v>3.8000000000000007</c:v>
                </c:pt>
                <c:pt idx="38">
                  <c:v>3.5999999999999996</c:v>
                </c:pt>
                <c:pt idx="39">
                  <c:v>3.4000000000000004</c:v>
                </c:pt>
                <c:pt idx="40">
                  <c:v>3.0999999999999996</c:v>
                </c:pt>
                <c:pt idx="41">
                  <c:v>3</c:v>
                </c:pt>
                <c:pt idx="42">
                  <c:v>2.8000000000000007</c:v>
                </c:pt>
                <c:pt idx="43">
                  <c:v>2.2000000000000011</c:v>
                </c:pt>
                <c:pt idx="44">
                  <c:v>1.8000000000000007</c:v>
                </c:pt>
                <c:pt idx="45">
                  <c:v>1.5999999999999996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6EF-554A-9FBA-A7B7234570AF}"/>
            </c:ext>
          </c:extLst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View'!$K$145:$K$193</c:f>
              <c:numCache>
                <c:formatCode>General</c:formatCode>
                <c:ptCount val="49"/>
                <c:pt idx="0">
                  <c:v>-0.19999999999999929</c:v>
                </c:pt>
                <c:pt idx="1">
                  <c:v>-9.9999999999999645E-2</c:v>
                </c:pt>
                <c:pt idx="2">
                  <c:v>9.9999999999999645E-2</c:v>
                </c:pt>
                <c:pt idx="3">
                  <c:v>0.5</c:v>
                </c:pt>
                <c:pt idx="4">
                  <c:v>0.90000000000000036</c:v>
                </c:pt>
                <c:pt idx="5">
                  <c:v>1.1999999999999993</c:v>
                </c:pt>
                <c:pt idx="6">
                  <c:v>1.9000000000000004</c:v>
                </c:pt>
                <c:pt idx="7">
                  <c:v>2.6999999999999993</c:v>
                </c:pt>
                <c:pt idx="8">
                  <c:v>2.9000000000000004</c:v>
                </c:pt>
                <c:pt idx="9">
                  <c:v>3.5999999999999996</c:v>
                </c:pt>
                <c:pt idx="10">
                  <c:v>4.1999999999999993</c:v>
                </c:pt>
                <c:pt idx="11">
                  <c:v>4.8000000000000007</c:v>
                </c:pt>
                <c:pt idx="12">
                  <c:v>5.3000000000000007</c:v>
                </c:pt>
                <c:pt idx="13">
                  <c:v>5.0999999999999996</c:v>
                </c:pt>
                <c:pt idx="14">
                  <c:v>5.3000000000000007</c:v>
                </c:pt>
                <c:pt idx="15">
                  <c:v>5.6</c:v>
                </c:pt>
                <c:pt idx="16">
                  <c:v>6.1</c:v>
                </c:pt>
                <c:pt idx="17">
                  <c:v>6.1</c:v>
                </c:pt>
                <c:pt idx="18">
                  <c:v>6.1999999999999993</c:v>
                </c:pt>
                <c:pt idx="19">
                  <c:v>6.3000000000000007</c:v>
                </c:pt>
                <c:pt idx="20">
                  <c:v>6.4</c:v>
                </c:pt>
                <c:pt idx="21">
                  <c:v>6.6</c:v>
                </c:pt>
                <c:pt idx="22">
                  <c:v>6.5</c:v>
                </c:pt>
                <c:pt idx="23">
                  <c:v>6.6999999999999993</c:v>
                </c:pt>
                <c:pt idx="24">
                  <c:v>7</c:v>
                </c:pt>
                <c:pt idx="25">
                  <c:v>6.8000000000000007</c:v>
                </c:pt>
                <c:pt idx="26">
                  <c:v>6.1999999999999993</c:v>
                </c:pt>
                <c:pt idx="27">
                  <c:v>5.8000000000000007</c:v>
                </c:pt>
                <c:pt idx="28">
                  <c:v>5.9</c:v>
                </c:pt>
                <c:pt idx="29">
                  <c:v>6.1</c:v>
                </c:pt>
                <c:pt idx="30">
                  <c:v>6.1</c:v>
                </c:pt>
                <c:pt idx="31">
                  <c:v>5.8000000000000007</c:v>
                </c:pt>
                <c:pt idx="32">
                  <c:v>5.6999999999999993</c:v>
                </c:pt>
                <c:pt idx="33">
                  <c:v>5.4</c:v>
                </c:pt>
                <c:pt idx="34">
                  <c:v>5.4</c:v>
                </c:pt>
                <c:pt idx="35">
                  <c:v>5.4</c:v>
                </c:pt>
                <c:pt idx="36">
                  <c:v>5.8000000000000007</c:v>
                </c:pt>
                <c:pt idx="37">
                  <c:v>5.6999999999999993</c:v>
                </c:pt>
                <c:pt idx="38">
                  <c:v>5.4</c:v>
                </c:pt>
                <c:pt idx="39">
                  <c:v>5.1999999999999993</c:v>
                </c:pt>
                <c:pt idx="40">
                  <c:v>4.9000000000000004</c:v>
                </c:pt>
                <c:pt idx="41">
                  <c:v>5.0999999999999996</c:v>
                </c:pt>
                <c:pt idx="42">
                  <c:v>5.3000000000000007</c:v>
                </c:pt>
                <c:pt idx="43">
                  <c:v>5.1999999999999993</c:v>
                </c:pt>
                <c:pt idx="44">
                  <c:v>4.9000000000000004</c:v>
                </c:pt>
                <c:pt idx="45">
                  <c:v>4.4000000000000004</c:v>
                </c:pt>
                <c:pt idx="46">
                  <c:v>4.3000000000000007</c:v>
                </c:pt>
                <c:pt idx="47">
                  <c:v>4.1999999999999993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6EF-554A-9FBA-A7B7234570AF}"/>
            </c:ext>
          </c:extLst>
        </c:ser>
        <c:ser>
          <c:idx val="10"/>
          <c:order val="1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View'!$L$145:$L$193</c:f>
              <c:numCache>
                <c:formatCode>General</c:formatCode>
                <c:ptCount val="49"/>
                <c:pt idx="6">
                  <c:v>0</c:v>
                </c:pt>
                <c:pt idx="7">
                  <c:v>-0.20000000000000018</c:v>
                </c:pt>
                <c:pt idx="8">
                  <c:v>-0.10000000000000053</c:v>
                </c:pt>
                <c:pt idx="9">
                  <c:v>-0.10000000000000053</c:v>
                </c:pt>
                <c:pt idx="10">
                  <c:v>0.19999999999999929</c:v>
                </c:pt>
                <c:pt idx="11">
                  <c:v>0.89999999999999947</c:v>
                </c:pt>
                <c:pt idx="12">
                  <c:v>1.5</c:v>
                </c:pt>
                <c:pt idx="13">
                  <c:v>1.7999999999999998</c:v>
                </c:pt>
                <c:pt idx="14">
                  <c:v>2.0999999999999996</c:v>
                </c:pt>
                <c:pt idx="15">
                  <c:v>3.4000000000000004</c:v>
                </c:pt>
                <c:pt idx="16">
                  <c:v>3.9000000000000004</c:v>
                </c:pt>
                <c:pt idx="17">
                  <c:v>4.7999999999999989</c:v>
                </c:pt>
                <c:pt idx="18">
                  <c:v>5.2999999999999989</c:v>
                </c:pt>
                <c:pt idx="19">
                  <c:v>5.6999999999999993</c:v>
                </c:pt>
                <c:pt idx="20">
                  <c:v>6</c:v>
                </c:pt>
                <c:pt idx="21">
                  <c:v>5.9</c:v>
                </c:pt>
                <c:pt idx="22">
                  <c:v>5.7999999999999989</c:v>
                </c:pt>
                <c:pt idx="23">
                  <c:v>6</c:v>
                </c:pt>
                <c:pt idx="24">
                  <c:v>6.2999999999999989</c:v>
                </c:pt>
                <c:pt idx="25">
                  <c:v>6.2999999999999989</c:v>
                </c:pt>
                <c:pt idx="26">
                  <c:v>6.2999999999999989</c:v>
                </c:pt>
                <c:pt idx="27">
                  <c:v>6.1999999999999993</c:v>
                </c:pt>
                <c:pt idx="28">
                  <c:v>5.9</c:v>
                </c:pt>
                <c:pt idx="29">
                  <c:v>6.1</c:v>
                </c:pt>
                <c:pt idx="30">
                  <c:v>5.9</c:v>
                </c:pt>
                <c:pt idx="31">
                  <c:v>5.7999999999999989</c:v>
                </c:pt>
                <c:pt idx="32">
                  <c:v>5.6</c:v>
                </c:pt>
                <c:pt idx="33">
                  <c:v>5.2999999999999989</c:v>
                </c:pt>
                <c:pt idx="34">
                  <c:v>5</c:v>
                </c:pt>
                <c:pt idx="35">
                  <c:v>4.9000000000000004</c:v>
                </c:pt>
                <c:pt idx="36">
                  <c:v>4.7999999999999989</c:v>
                </c:pt>
                <c:pt idx="37">
                  <c:v>4.7999999999999989</c:v>
                </c:pt>
                <c:pt idx="38">
                  <c:v>4.6999999999999993</c:v>
                </c:pt>
                <c:pt idx="39">
                  <c:v>4.5999999999999996</c:v>
                </c:pt>
                <c:pt idx="40">
                  <c:v>4.2999999999999989</c:v>
                </c:pt>
                <c:pt idx="41">
                  <c:v>3.6999999999999993</c:v>
                </c:pt>
                <c:pt idx="42">
                  <c:v>3.4000000000000004</c:v>
                </c:pt>
                <c:pt idx="43">
                  <c:v>3.4000000000000004</c:v>
                </c:pt>
                <c:pt idx="44">
                  <c:v>3.1999999999999993</c:v>
                </c:pt>
                <c:pt idx="45">
                  <c:v>3.0999999999999996</c:v>
                </c:pt>
                <c:pt idx="46">
                  <c:v>3.5</c:v>
                </c:pt>
                <c:pt idx="47">
                  <c:v>3.7999999999999989</c:v>
                </c:pt>
                <c:pt idx="48">
                  <c:v>3.7999999999999989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6EF-554A-9FBA-A7B7234570AF}"/>
            </c:ext>
          </c:extLst>
        </c:ser>
        <c:ser>
          <c:idx val="11"/>
          <c:order val="1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View'!$M$145:$M$193</c:f>
              <c:numCache>
                <c:formatCode>General</c:formatCode>
                <c:ptCount val="49"/>
                <c:pt idx="0">
                  <c:v>-2.5999999999999996</c:v>
                </c:pt>
                <c:pt idx="1">
                  <c:v>-2.5</c:v>
                </c:pt>
                <c:pt idx="2">
                  <c:v>-2.1999999999999993</c:v>
                </c:pt>
                <c:pt idx="3">
                  <c:v>-2</c:v>
                </c:pt>
                <c:pt idx="4">
                  <c:v>-1.5</c:v>
                </c:pt>
                <c:pt idx="5">
                  <c:v>-0.90000000000000036</c:v>
                </c:pt>
                <c:pt idx="6">
                  <c:v>-0.40000000000000036</c:v>
                </c:pt>
                <c:pt idx="7">
                  <c:v>0.20000000000000107</c:v>
                </c:pt>
                <c:pt idx="8">
                  <c:v>0.70000000000000107</c:v>
                </c:pt>
                <c:pt idx="9">
                  <c:v>1.4000000000000004</c:v>
                </c:pt>
                <c:pt idx="10">
                  <c:v>1.5999999999999996</c:v>
                </c:pt>
                <c:pt idx="11">
                  <c:v>2</c:v>
                </c:pt>
                <c:pt idx="12">
                  <c:v>2.7000000000000011</c:v>
                </c:pt>
                <c:pt idx="13">
                  <c:v>3.3000000000000007</c:v>
                </c:pt>
                <c:pt idx="14">
                  <c:v>3.5999999999999996</c:v>
                </c:pt>
                <c:pt idx="15">
                  <c:v>3.0999999999999996</c:v>
                </c:pt>
                <c:pt idx="16">
                  <c:v>2.7000000000000011</c:v>
                </c:pt>
                <c:pt idx="17">
                  <c:v>2.5999999999999996</c:v>
                </c:pt>
                <c:pt idx="18">
                  <c:v>2.8000000000000007</c:v>
                </c:pt>
                <c:pt idx="19">
                  <c:v>3.0999999999999996</c:v>
                </c:pt>
                <c:pt idx="20">
                  <c:v>3.4000000000000004</c:v>
                </c:pt>
                <c:pt idx="21">
                  <c:v>3.5999999999999996</c:v>
                </c:pt>
                <c:pt idx="22">
                  <c:v>3.8000000000000007</c:v>
                </c:pt>
                <c:pt idx="23">
                  <c:v>3.8000000000000007</c:v>
                </c:pt>
                <c:pt idx="24">
                  <c:v>4</c:v>
                </c:pt>
                <c:pt idx="25">
                  <c:v>3.9000000000000004</c:v>
                </c:pt>
                <c:pt idx="26">
                  <c:v>3.7000000000000011</c:v>
                </c:pt>
                <c:pt idx="27">
                  <c:v>3.5</c:v>
                </c:pt>
                <c:pt idx="28">
                  <c:v>3.5999999999999996</c:v>
                </c:pt>
                <c:pt idx="29">
                  <c:v>3.5999999999999996</c:v>
                </c:pt>
                <c:pt idx="30">
                  <c:v>3.4000000000000004</c:v>
                </c:pt>
                <c:pt idx="31">
                  <c:v>3.0999999999999996</c:v>
                </c:pt>
                <c:pt idx="32">
                  <c:v>3.0999999999999996</c:v>
                </c:pt>
                <c:pt idx="33">
                  <c:v>3</c:v>
                </c:pt>
                <c:pt idx="34">
                  <c:v>2.8000000000000007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6EF-554A-9FBA-A7B7234570AF}"/>
            </c:ext>
          </c:extLst>
        </c:ser>
        <c:ser>
          <c:idx val="12"/>
          <c:order val="1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View'!$N$145:$N$193</c:f>
              <c:numCache>
                <c:formatCode>General</c:formatCode>
                <c:ptCount val="49"/>
                <c:pt idx="4">
                  <c:v>0</c:v>
                </c:pt>
                <c:pt idx="5">
                  <c:v>-0.5</c:v>
                </c:pt>
                <c:pt idx="6">
                  <c:v>-0.39999999999999947</c:v>
                </c:pt>
                <c:pt idx="7">
                  <c:v>-9.9999999999999645E-2</c:v>
                </c:pt>
                <c:pt idx="8">
                  <c:v>0.10000000000000053</c:v>
                </c:pt>
                <c:pt idx="9">
                  <c:v>0.50000000000000089</c:v>
                </c:pt>
                <c:pt idx="10">
                  <c:v>0.60000000000000053</c:v>
                </c:pt>
                <c:pt idx="11">
                  <c:v>0.89999999999999947</c:v>
                </c:pt>
                <c:pt idx="12">
                  <c:v>1.1000000000000005</c:v>
                </c:pt>
                <c:pt idx="13">
                  <c:v>2.2999999999999998</c:v>
                </c:pt>
                <c:pt idx="14">
                  <c:v>2.6000000000000005</c:v>
                </c:pt>
                <c:pt idx="15">
                  <c:v>2.8</c:v>
                </c:pt>
                <c:pt idx="16">
                  <c:v>3.1000000000000005</c:v>
                </c:pt>
                <c:pt idx="17">
                  <c:v>3.3</c:v>
                </c:pt>
                <c:pt idx="18">
                  <c:v>3.3</c:v>
                </c:pt>
                <c:pt idx="19">
                  <c:v>3.5000000000000009</c:v>
                </c:pt>
                <c:pt idx="20">
                  <c:v>3.3</c:v>
                </c:pt>
                <c:pt idx="21">
                  <c:v>3.2</c:v>
                </c:pt>
                <c:pt idx="22">
                  <c:v>3.6000000000000005</c:v>
                </c:pt>
                <c:pt idx="23">
                  <c:v>3.7</c:v>
                </c:pt>
                <c:pt idx="24">
                  <c:v>3.8999999999999995</c:v>
                </c:pt>
                <c:pt idx="25">
                  <c:v>3.8</c:v>
                </c:pt>
                <c:pt idx="26">
                  <c:v>3.8</c:v>
                </c:pt>
                <c:pt idx="27">
                  <c:v>3.7</c:v>
                </c:pt>
                <c:pt idx="28">
                  <c:v>3.5000000000000009</c:v>
                </c:pt>
                <c:pt idx="29">
                  <c:v>3.2</c:v>
                </c:pt>
                <c:pt idx="30">
                  <c:v>2.8999999999999995</c:v>
                </c:pt>
                <c:pt idx="31">
                  <c:v>2.7</c:v>
                </c:pt>
                <c:pt idx="32">
                  <c:v>2.5000000000000009</c:v>
                </c:pt>
                <c:pt idx="33">
                  <c:v>2.2999999999999998</c:v>
                </c:pt>
                <c:pt idx="34">
                  <c:v>2.1000000000000005</c:v>
                </c:pt>
                <c:pt idx="35">
                  <c:v>1.8999999999999995</c:v>
                </c:pt>
                <c:pt idx="36">
                  <c:v>1.7000000000000002</c:v>
                </c:pt>
                <c:pt idx="37">
                  <c:v>1.6000000000000005</c:v>
                </c:pt>
                <c:pt idx="38">
                  <c:v>1.5000000000000009</c:v>
                </c:pt>
                <c:pt idx="39">
                  <c:v>1.5000000000000009</c:v>
                </c:pt>
                <c:pt idx="40">
                  <c:v>1.3999999999999995</c:v>
                </c:pt>
                <c:pt idx="41">
                  <c:v>1.3999999999999995</c:v>
                </c:pt>
                <c:pt idx="42">
                  <c:v>1.3999999999999995</c:v>
                </c:pt>
                <c:pt idx="43">
                  <c:v>1.2999999999999998</c:v>
                </c:pt>
                <c:pt idx="44">
                  <c:v>1.1000000000000005</c:v>
                </c:pt>
                <c:pt idx="45">
                  <c:v>0.89999999999999947</c:v>
                </c:pt>
                <c:pt idx="46">
                  <c:v>0.50000000000000089</c:v>
                </c:pt>
                <c:pt idx="47">
                  <c:v>0.29999999999999982</c:v>
                </c:pt>
                <c:pt idx="48">
                  <c:v>0.10000000000000053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C-46EF-554A-9FBA-A7B7234570AF}"/>
            </c:ext>
          </c:extLst>
        </c:ser>
        <c:ser>
          <c:idx val="13"/>
          <c:order val="1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View'!$O$145:$O$193</c:f>
              <c:numCache>
                <c:formatCode>General</c:formatCode>
                <c:ptCount val="49"/>
                <c:pt idx="0">
                  <c:v>-0.39999999999999947</c:v>
                </c:pt>
                <c:pt idx="1">
                  <c:v>-0.5</c:v>
                </c:pt>
                <c:pt idx="2">
                  <c:v>-0.59999999999999964</c:v>
                </c:pt>
                <c:pt idx="3">
                  <c:v>0.10000000000000053</c:v>
                </c:pt>
                <c:pt idx="4">
                  <c:v>0</c:v>
                </c:pt>
                <c:pt idx="5">
                  <c:v>-0.20000000000000018</c:v>
                </c:pt>
                <c:pt idx="6">
                  <c:v>0.20000000000000018</c:v>
                </c:pt>
                <c:pt idx="7">
                  <c:v>0</c:v>
                </c:pt>
                <c:pt idx="8">
                  <c:v>0.40000000000000036</c:v>
                </c:pt>
                <c:pt idx="9">
                  <c:v>1</c:v>
                </c:pt>
                <c:pt idx="10">
                  <c:v>1</c:v>
                </c:pt>
                <c:pt idx="11">
                  <c:v>1.6000000000000005</c:v>
                </c:pt>
                <c:pt idx="12">
                  <c:v>2.0000000000000009</c:v>
                </c:pt>
                <c:pt idx="13">
                  <c:v>2.8</c:v>
                </c:pt>
                <c:pt idx="14">
                  <c:v>3.6000000000000005</c:v>
                </c:pt>
                <c:pt idx="15">
                  <c:v>4.3</c:v>
                </c:pt>
                <c:pt idx="16">
                  <c:v>4.8999999999999995</c:v>
                </c:pt>
                <c:pt idx="17">
                  <c:v>5.3999999999999995</c:v>
                </c:pt>
                <c:pt idx="18">
                  <c:v>6.1000000000000005</c:v>
                </c:pt>
                <c:pt idx="19">
                  <c:v>6.6000000000000005</c:v>
                </c:pt>
                <c:pt idx="20">
                  <c:v>6.8</c:v>
                </c:pt>
                <c:pt idx="21">
                  <c:v>7.1000000000000005</c:v>
                </c:pt>
                <c:pt idx="22">
                  <c:v>7.8</c:v>
                </c:pt>
                <c:pt idx="23">
                  <c:v>8.3000000000000007</c:v>
                </c:pt>
                <c:pt idx="24">
                  <c:v>8.8000000000000007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D-46EF-554A-9FBA-A7B7234570AF}"/>
            </c:ext>
          </c:extLst>
        </c:ser>
        <c:ser>
          <c:idx val="14"/>
          <c:order val="1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View'!$P$145:$P$193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E-46EF-554A-9FBA-A7B7234570AF}"/>
            </c:ext>
          </c:extLst>
        </c:ser>
        <c:ser>
          <c:idx val="15"/>
          <c:order val="1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View'!$Q$145:$Q$193</c:f>
              <c:numCache>
                <c:formatCode>General</c:formatCode>
                <c:ptCount val="49"/>
                <c:pt idx="0">
                  <c:v>2.0999999999999996</c:v>
                </c:pt>
                <c:pt idx="1">
                  <c:v>2.2999999999999989</c:v>
                </c:pt>
                <c:pt idx="2">
                  <c:v>2.3999999999999986</c:v>
                </c:pt>
                <c:pt idx="3">
                  <c:v>2.5999999999999996</c:v>
                </c:pt>
                <c:pt idx="4">
                  <c:v>2.6999999999999993</c:v>
                </c:pt>
                <c:pt idx="5">
                  <c:v>3</c:v>
                </c:pt>
                <c:pt idx="6">
                  <c:v>3.5</c:v>
                </c:pt>
                <c:pt idx="7">
                  <c:v>3.3999999999999986</c:v>
                </c:pt>
                <c:pt idx="8">
                  <c:v>3.3999999999999986</c:v>
                </c:pt>
                <c:pt idx="9">
                  <c:v>4.0999999999999996</c:v>
                </c:pt>
                <c:pt idx="10">
                  <c:v>4.5999999999999996</c:v>
                </c:pt>
                <c:pt idx="11">
                  <c:v>5.0999999999999979</c:v>
                </c:pt>
                <c:pt idx="12">
                  <c:v>5.3000000000000007</c:v>
                </c:pt>
                <c:pt idx="13">
                  <c:v>5.5</c:v>
                </c:pt>
                <c:pt idx="14">
                  <c:v>5.3000000000000007</c:v>
                </c:pt>
                <c:pt idx="15">
                  <c:v>5.3000000000000007</c:v>
                </c:pt>
                <c:pt idx="16">
                  <c:v>5.3999999999999986</c:v>
                </c:pt>
                <c:pt idx="17">
                  <c:v>5.5</c:v>
                </c:pt>
                <c:pt idx="18">
                  <c:v>5.5</c:v>
                </c:pt>
                <c:pt idx="19">
                  <c:v>5.5999999999999979</c:v>
                </c:pt>
                <c:pt idx="20">
                  <c:v>5.5999999999999979</c:v>
                </c:pt>
                <c:pt idx="21">
                  <c:v>5.5</c:v>
                </c:pt>
                <c:pt idx="22">
                  <c:v>5.6999999999999993</c:v>
                </c:pt>
                <c:pt idx="23">
                  <c:v>5.8999999999999986</c:v>
                </c:pt>
                <c:pt idx="24">
                  <c:v>5.8000000000000007</c:v>
                </c:pt>
                <c:pt idx="25">
                  <c:v>5.5999999999999979</c:v>
                </c:pt>
                <c:pt idx="26">
                  <c:v>5.5</c:v>
                </c:pt>
                <c:pt idx="27">
                  <c:v>5.3000000000000007</c:v>
                </c:pt>
                <c:pt idx="28">
                  <c:v>5.1999999999999993</c:v>
                </c:pt>
                <c:pt idx="29">
                  <c:v>5.1999999999999993</c:v>
                </c:pt>
                <c:pt idx="30">
                  <c:v>4.8000000000000007</c:v>
                </c:pt>
                <c:pt idx="31">
                  <c:v>4.1999999999999993</c:v>
                </c:pt>
                <c:pt idx="32">
                  <c:v>4</c:v>
                </c:pt>
                <c:pt idx="33">
                  <c:v>4</c:v>
                </c:pt>
                <c:pt idx="34">
                  <c:v>3.5999999999999996</c:v>
                </c:pt>
                <c:pt idx="35">
                  <c:v>2.8999999999999986</c:v>
                </c:pt>
                <c:pt idx="36">
                  <c:v>2.8999999999999986</c:v>
                </c:pt>
                <c:pt idx="37">
                  <c:v>2.5999999999999996</c:v>
                </c:pt>
                <c:pt idx="38">
                  <c:v>2</c:v>
                </c:pt>
                <c:pt idx="39">
                  <c:v>1.6999999999999993</c:v>
                </c:pt>
                <c:pt idx="40">
                  <c:v>1.3999999999999986</c:v>
                </c:pt>
                <c:pt idx="41">
                  <c:v>0.89999999999999858</c:v>
                </c:pt>
                <c:pt idx="42">
                  <c:v>0.59999999999999964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F-46EF-554A-9FBA-A7B7234570AF}"/>
            </c:ext>
          </c:extLst>
        </c:ser>
        <c:ser>
          <c:idx val="16"/>
          <c:order val="1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View'!$R$145:$R$193</c:f>
              <c:numCache>
                <c:formatCode>General</c:formatCode>
                <c:ptCount val="49"/>
                <c:pt idx="0">
                  <c:v>-1.6000000000000005</c:v>
                </c:pt>
                <c:pt idx="1">
                  <c:v>-1</c:v>
                </c:pt>
                <c:pt idx="2">
                  <c:v>-0.70000000000000018</c:v>
                </c:pt>
                <c:pt idx="3">
                  <c:v>-0.60000000000000053</c:v>
                </c:pt>
                <c:pt idx="4">
                  <c:v>-0.40000000000000036</c:v>
                </c:pt>
                <c:pt idx="5">
                  <c:v>-0.40000000000000036</c:v>
                </c:pt>
                <c:pt idx="6">
                  <c:v>-0.40000000000000036</c:v>
                </c:pt>
                <c:pt idx="7">
                  <c:v>-0.29999999999999982</c:v>
                </c:pt>
                <c:pt idx="8">
                  <c:v>0.20000000000000018</c:v>
                </c:pt>
                <c:pt idx="9">
                  <c:v>0.59999999999999964</c:v>
                </c:pt>
                <c:pt idx="10">
                  <c:v>0.70000000000000018</c:v>
                </c:pt>
                <c:pt idx="11">
                  <c:v>0.89999999999999947</c:v>
                </c:pt>
                <c:pt idx="12">
                  <c:v>1.0999999999999996</c:v>
                </c:pt>
                <c:pt idx="13">
                  <c:v>1.2999999999999998</c:v>
                </c:pt>
                <c:pt idx="14">
                  <c:v>1.3999999999999995</c:v>
                </c:pt>
                <c:pt idx="15">
                  <c:v>1.5999999999999996</c:v>
                </c:pt>
                <c:pt idx="16">
                  <c:v>1.5999999999999996</c:v>
                </c:pt>
                <c:pt idx="17">
                  <c:v>1.5999999999999996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1.5999999999999996</c:v>
                </c:pt>
                <c:pt idx="23">
                  <c:v>1.7000000000000002</c:v>
                </c:pt>
                <c:pt idx="24">
                  <c:v>1.8999999999999995</c:v>
                </c:pt>
                <c:pt idx="25">
                  <c:v>1.8999999999999995</c:v>
                </c:pt>
                <c:pt idx="26">
                  <c:v>1.7999999999999998</c:v>
                </c:pt>
                <c:pt idx="27">
                  <c:v>1.8999999999999995</c:v>
                </c:pt>
                <c:pt idx="28">
                  <c:v>1.8999999999999995</c:v>
                </c:pt>
                <c:pt idx="29">
                  <c:v>1.7000000000000002</c:v>
                </c:pt>
                <c:pt idx="30">
                  <c:v>1.8999999999999995</c:v>
                </c:pt>
                <c:pt idx="31">
                  <c:v>2.0999999999999996</c:v>
                </c:pt>
                <c:pt idx="32">
                  <c:v>2.3999999999999995</c:v>
                </c:pt>
                <c:pt idx="33">
                  <c:v>2.3999999999999995</c:v>
                </c:pt>
                <c:pt idx="34">
                  <c:v>1.7000000000000002</c:v>
                </c:pt>
                <c:pt idx="35">
                  <c:v>1.7000000000000002</c:v>
                </c:pt>
                <c:pt idx="36">
                  <c:v>1.8999999999999995</c:v>
                </c:pt>
                <c:pt idx="37">
                  <c:v>1.5999999999999996</c:v>
                </c:pt>
                <c:pt idx="38">
                  <c:v>1.5</c:v>
                </c:pt>
                <c:pt idx="39">
                  <c:v>1.5999999999999996</c:v>
                </c:pt>
                <c:pt idx="40">
                  <c:v>1.7000000000000002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0-46EF-554A-9FBA-A7B7234570AF}"/>
            </c:ext>
          </c:extLst>
        </c:ser>
        <c:ser>
          <c:idx val="17"/>
          <c:order val="1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View'!$S$145:$S$193</c:f>
              <c:numCache>
                <c:formatCode>General</c:formatCode>
                <c:ptCount val="49"/>
                <c:pt idx="0">
                  <c:v>3.2</c:v>
                </c:pt>
                <c:pt idx="1">
                  <c:v>3.4999999999999991</c:v>
                </c:pt>
                <c:pt idx="2">
                  <c:v>3.6000000000000005</c:v>
                </c:pt>
                <c:pt idx="3">
                  <c:v>3.8999999999999995</c:v>
                </c:pt>
                <c:pt idx="4">
                  <c:v>3.8999999999999995</c:v>
                </c:pt>
                <c:pt idx="5">
                  <c:v>3.8999999999999995</c:v>
                </c:pt>
                <c:pt idx="6">
                  <c:v>3.8999999999999995</c:v>
                </c:pt>
                <c:pt idx="7">
                  <c:v>4.1000000000000005</c:v>
                </c:pt>
                <c:pt idx="8">
                  <c:v>4.6000000000000005</c:v>
                </c:pt>
                <c:pt idx="9">
                  <c:v>4.9999999999999991</c:v>
                </c:pt>
                <c:pt idx="10">
                  <c:v>4.9999999999999991</c:v>
                </c:pt>
                <c:pt idx="11">
                  <c:v>5.3</c:v>
                </c:pt>
                <c:pt idx="12">
                  <c:v>5.4999999999999991</c:v>
                </c:pt>
                <c:pt idx="13">
                  <c:v>5.6000000000000005</c:v>
                </c:pt>
                <c:pt idx="14">
                  <c:v>5.8999999999999995</c:v>
                </c:pt>
                <c:pt idx="15">
                  <c:v>6.2</c:v>
                </c:pt>
                <c:pt idx="16">
                  <c:v>6.2</c:v>
                </c:pt>
                <c:pt idx="17">
                  <c:v>6.6000000000000005</c:v>
                </c:pt>
                <c:pt idx="18">
                  <c:v>6.7</c:v>
                </c:pt>
                <c:pt idx="19">
                  <c:v>6.8999999999999995</c:v>
                </c:pt>
                <c:pt idx="20">
                  <c:v>7.2</c:v>
                </c:pt>
                <c:pt idx="21">
                  <c:v>7.8999999999999995</c:v>
                </c:pt>
                <c:pt idx="22">
                  <c:v>8.1999999999999993</c:v>
                </c:pt>
                <c:pt idx="23">
                  <c:v>8.3999999999999986</c:v>
                </c:pt>
                <c:pt idx="24">
                  <c:v>8.5</c:v>
                </c:pt>
                <c:pt idx="25">
                  <c:v>8.3999999999999986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8.1000000000000014</c:v>
                </c:pt>
                <c:pt idx="30">
                  <c:v>7.7</c:v>
                </c:pt>
                <c:pt idx="31">
                  <c:v>7.7</c:v>
                </c:pt>
                <c:pt idx="32">
                  <c:v>7.4999999999999991</c:v>
                </c:pt>
                <c:pt idx="33">
                  <c:v>7.3999999999999995</c:v>
                </c:pt>
                <c:pt idx="34">
                  <c:v>7.2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1-46EF-554A-9FBA-A7B7234570AF}"/>
            </c:ext>
          </c:extLst>
        </c:ser>
        <c:ser>
          <c:idx val="18"/>
          <c:order val="1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View'!$T$145:$T$193</c:f>
              <c:numCache>
                <c:formatCode>General</c:formatCode>
                <c:ptCount val="49"/>
                <c:pt idx="4">
                  <c:v>0</c:v>
                </c:pt>
                <c:pt idx="5">
                  <c:v>-9.9999999999999645E-2</c:v>
                </c:pt>
                <c:pt idx="6">
                  <c:v>-0.29999999999999982</c:v>
                </c:pt>
                <c:pt idx="7">
                  <c:v>-0.39999999999999947</c:v>
                </c:pt>
                <c:pt idx="8">
                  <c:v>-0.39999999999999947</c:v>
                </c:pt>
                <c:pt idx="9">
                  <c:v>-0.19999999999999929</c:v>
                </c:pt>
                <c:pt idx="10">
                  <c:v>0.20000000000000018</c:v>
                </c:pt>
                <c:pt idx="11">
                  <c:v>0.5</c:v>
                </c:pt>
                <c:pt idx="12">
                  <c:v>1</c:v>
                </c:pt>
                <c:pt idx="13">
                  <c:v>1.7000000000000002</c:v>
                </c:pt>
                <c:pt idx="14">
                  <c:v>2.7000000000000011</c:v>
                </c:pt>
                <c:pt idx="15">
                  <c:v>3.9000000000000004</c:v>
                </c:pt>
                <c:pt idx="16">
                  <c:v>5.2000000000000011</c:v>
                </c:pt>
                <c:pt idx="17">
                  <c:v>6.3000000000000007</c:v>
                </c:pt>
                <c:pt idx="18">
                  <c:v>7.4</c:v>
                </c:pt>
                <c:pt idx="19">
                  <c:v>8.2000000000000011</c:v>
                </c:pt>
                <c:pt idx="20">
                  <c:v>8.8000000000000007</c:v>
                </c:pt>
                <c:pt idx="21">
                  <c:v>9.6</c:v>
                </c:pt>
                <c:pt idx="22">
                  <c:v>10.000000000000002</c:v>
                </c:pt>
                <c:pt idx="23">
                  <c:v>10.4</c:v>
                </c:pt>
                <c:pt idx="24">
                  <c:v>10.799999999999999</c:v>
                </c:pt>
                <c:pt idx="25">
                  <c:v>10.6</c:v>
                </c:pt>
                <c:pt idx="26">
                  <c:v>10.4</c:v>
                </c:pt>
                <c:pt idx="27">
                  <c:v>10.200000000000001</c:v>
                </c:pt>
                <c:pt idx="28">
                  <c:v>9.6</c:v>
                </c:pt>
                <c:pt idx="29">
                  <c:v>10.000000000000002</c:v>
                </c:pt>
                <c:pt idx="30">
                  <c:v>9.9</c:v>
                </c:pt>
                <c:pt idx="31">
                  <c:v>9.6</c:v>
                </c:pt>
                <c:pt idx="32">
                  <c:v>9.6</c:v>
                </c:pt>
                <c:pt idx="33">
                  <c:v>9.7000000000000011</c:v>
                </c:pt>
                <c:pt idx="34">
                  <c:v>9.8000000000000007</c:v>
                </c:pt>
                <c:pt idx="35">
                  <c:v>9.7000000000000011</c:v>
                </c:pt>
                <c:pt idx="36">
                  <c:v>9.3000000000000007</c:v>
                </c:pt>
                <c:pt idx="37">
                  <c:v>9.1</c:v>
                </c:pt>
                <c:pt idx="38">
                  <c:v>8.8000000000000007</c:v>
                </c:pt>
                <c:pt idx="39">
                  <c:v>8.7000000000000011</c:v>
                </c:pt>
                <c:pt idx="40">
                  <c:v>8.6</c:v>
                </c:pt>
                <c:pt idx="41">
                  <c:v>8.4</c:v>
                </c:pt>
                <c:pt idx="42">
                  <c:v>8.3000000000000007</c:v>
                </c:pt>
                <c:pt idx="43">
                  <c:v>8.1</c:v>
                </c:pt>
                <c:pt idx="44">
                  <c:v>7.8000000000000007</c:v>
                </c:pt>
                <c:pt idx="45">
                  <c:v>7.3000000000000007</c:v>
                </c:pt>
                <c:pt idx="46">
                  <c:v>6.6</c:v>
                </c:pt>
                <c:pt idx="47">
                  <c:v>6.3000000000000007</c:v>
                </c:pt>
                <c:pt idx="48">
                  <c:v>5.7000000000000011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2-46EF-554A-9FBA-A7B7234570AF}"/>
            </c:ext>
          </c:extLst>
        </c:ser>
        <c:ser>
          <c:idx val="19"/>
          <c:order val="1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View'!$U$145:$U$193</c:f>
              <c:numCache>
                <c:formatCode>General</c:formatCode>
                <c:ptCount val="49"/>
                <c:pt idx="0">
                  <c:v>-2.6999999999999993</c:v>
                </c:pt>
                <c:pt idx="1">
                  <c:v>-2.6999999999999993</c:v>
                </c:pt>
                <c:pt idx="2">
                  <c:v>-2.5</c:v>
                </c:pt>
                <c:pt idx="3">
                  <c:v>-2.3999999999999995</c:v>
                </c:pt>
                <c:pt idx="4">
                  <c:v>-2.1999999999999993</c:v>
                </c:pt>
                <c:pt idx="5">
                  <c:v>-2</c:v>
                </c:pt>
                <c:pt idx="6">
                  <c:v>-1.7999999999999998</c:v>
                </c:pt>
                <c:pt idx="7">
                  <c:v>-1.4000000000000004</c:v>
                </c:pt>
                <c:pt idx="8">
                  <c:v>-0.90000000000000036</c:v>
                </c:pt>
                <c:pt idx="9">
                  <c:v>-0.40000000000000036</c:v>
                </c:pt>
                <c:pt idx="10">
                  <c:v>0.20000000000000107</c:v>
                </c:pt>
                <c:pt idx="11">
                  <c:v>0.59999999999999964</c:v>
                </c:pt>
                <c:pt idx="12">
                  <c:v>1</c:v>
                </c:pt>
                <c:pt idx="13">
                  <c:v>1.0999999999999996</c:v>
                </c:pt>
                <c:pt idx="14">
                  <c:v>1.2000000000000011</c:v>
                </c:pt>
                <c:pt idx="15">
                  <c:v>1.3000000000000007</c:v>
                </c:pt>
                <c:pt idx="16">
                  <c:v>1.4000000000000004</c:v>
                </c:pt>
                <c:pt idx="17">
                  <c:v>1.5</c:v>
                </c:pt>
                <c:pt idx="18">
                  <c:v>1.5999999999999996</c:v>
                </c:pt>
                <c:pt idx="19">
                  <c:v>1.7000000000000011</c:v>
                </c:pt>
                <c:pt idx="20">
                  <c:v>1.8000000000000007</c:v>
                </c:pt>
                <c:pt idx="21">
                  <c:v>1.9000000000000004</c:v>
                </c:pt>
                <c:pt idx="22">
                  <c:v>2</c:v>
                </c:pt>
                <c:pt idx="23">
                  <c:v>2.2000000000000011</c:v>
                </c:pt>
                <c:pt idx="24">
                  <c:v>2.3000000000000007</c:v>
                </c:pt>
                <c:pt idx="25">
                  <c:v>2.2000000000000011</c:v>
                </c:pt>
                <c:pt idx="26">
                  <c:v>2.2000000000000011</c:v>
                </c:pt>
                <c:pt idx="27">
                  <c:v>2.0999999999999996</c:v>
                </c:pt>
                <c:pt idx="28">
                  <c:v>2</c:v>
                </c:pt>
                <c:pt idx="29">
                  <c:v>1.8000000000000007</c:v>
                </c:pt>
                <c:pt idx="30">
                  <c:v>1.7000000000000011</c:v>
                </c:pt>
                <c:pt idx="31">
                  <c:v>1.8000000000000007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3-46EF-554A-9FBA-A7B7234570AF}"/>
            </c:ext>
          </c:extLst>
        </c:ser>
        <c:ser>
          <c:idx val="20"/>
          <c:order val="2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View'!$V$145:$V$193</c:f>
              <c:numCache>
                <c:formatCode>General</c:formatCode>
                <c:ptCount val="49"/>
                <c:pt idx="0">
                  <c:v>5.6</c:v>
                </c:pt>
                <c:pt idx="1">
                  <c:v>6.1</c:v>
                </c:pt>
                <c:pt idx="2">
                  <c:v>6.6</c:v>
                </c:pt>
                <c:pt idx="3">
                  <c:v>7.3000000000000007</c:v>
                </c:pt>
                <c:pt idx="4">
                  <c:v>7.8000000000000007</c:v>
                </c:pt>
                <c:pt idx="5">
                  <c:v>8.3000000000000007</c:v>
                </c:pt>
                <c:pt idx="6">
                  <c:v>8.9</c:v>
                </c:pt>
                <c:pt idx="7">
                  <c:v>9.3000000000000007</c:v>
                </c:pt>
                <c:pt idx="8">
                  <c:v>9.6</c:v>
                </c:pt>
                <c:pt idx="9">
                  <c:v>9.6999999999999993</c:v>
                </c:pt>
                <c:pt idx="10">
                  <c:v>10.199999999999999</c:v>
                </c:pt>
                <c:pt idx="11">
                  <c:v>10.600000000000001</c:v>
                </c:pt>
                <c:pt idx="12">
                  <c:v>10.7</c:v>
                </c:pt>
                <c:pt idx="13">
                  <c:v>10.899999999999999</c:v>
                </c:pt>
                <c:pt idx="14">
                  <c:v>11.100000000000001</c:v>
                </c:pt>
                <c:pt idx="15">
                  <c:v>11.3</c:v>
                </c:pt>
                <c:pt idx="16">
                  <c:v>11.5</c:v>
                </c:pt>
                <c:pt idx="17">
                  <c:v>11.600000000000001</c:v>
                </c:pt>
                <c:pt idx="18">
                  <c:v>11.8</c:v>
                </c:pt>
                <c:pt idx="19">
                  <c:v>11.899999999999999</c:v>
                </c:pt>
                <c:pt idx="20">
                  <c:v>11.5</c:v>
                </c:pt>
                <c:pt idx="21">
                  <c:v>11.399999999999999</c:v>
                </c:pt>
                <c:pt idx="22">
                  <c:v>11.7</c:v>
                </c:pt>
                <c:pt idx="23">
                  <c:v>11.899999999999999</c:v>
                </c:pt>
                <c:pt idx="24">
                  <c:v>12</c:v>
                </c:pt>
                <c:pt idx="25">
                  <c:v>11.7</c:v>
                </c:pt>
                <c:pt idx="26">
                  <c:v>11.100000000000001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4-46EF-554A-9FBA-A7B7234570AF}"/>
            </c:ext>
          </c:extLst>
        </c:ser>
        <c:ser>
          <c:idx val="21"/>
          <c:order val="2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View'!$W$145:$W$193</c:f>
              <c:numCache>
                <c:formatCode>General</c:formatCode>
                <c:ptCount val="49"/>
                <c:pt idx="0">
                  <c:v>9.9999999999999645E-2</c:v>
                </c:pt>
                <c:pt idx="1">
                  <c:v>0.5</c:v>
                </c:pt>
                <c:pt idx="2">
                  <c:v>0.80000000000000071</c:v>
                </c:pt>
                <c:pt idx="3">
                  <c:v>0.80000000000000071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1.0999999999999996</c:v>
                </c:pt>
                <c:pt idx="8">
                  <c:v>1.0999999999999996</c:v>
                </c:pt>
                <c:pt idx="9">
                  <c:v>1.2000000000000011</c:v>
                </c:pt>
                <c:pt idx="10">
                  <c:v>1.3000000000000007</c:v>
                </c:pt>
                <c:pt idx="11">
                  <c:v>1.4000000000000004</c:v>
                </c:pt>
                <c:pt idx="12">
                  <c:v>1.5999999999999996</c:v>
                </c:pt>
                <c:pt idx="13">
                  <c:v>1.8000000000000007</c:v>
                </c:pt>
                <c:pt idx="14">
                  <c:v>2.0999999999999996</c:v>
                </c:pt>
                <c:pt idx="15">
                  <c:v>2.5</c:v>
                </c:pt>
                <c:pt idx="16">
                  <c:v>2.7000000000000011</c:v>
                </c:pt>
                <c:pt idx="17">
                  <c:v>2.9000000000000004</c:v>
                </c:pt>
                <c:pt idx="18">
                  <c:v>2.9000000000000004</c:v>
                </c:pt>
                <c:pt idx="19">
                  <c:v>2.9000000000000004</c:v>
                </c:pt>
                <c:pt idx="20">
                  <c:v>3</c:v>
                </c:pt>
                <c:pt idx="21">
                  <c:v>3.2000000000000011</c:v>
                </c:pt>
                <c:pt idx="22">
                  <c:v>3.5</c:v>
                </c:pt>
                <c:pt idx="23">
                  <c:v>3.5999999999999996</c:v>
                </c:pt>
                <c:pt idx="24">
                  <c:v>3.7000000000000011</c:v>
                </c:pt>
                <c:pt idx="25">
                  <c:v>3.7000000000000011</c:v>
                </c:pt>
                <c:pt idx="26">
                  <c:v>3.5999999999999996</c:v>
                </c:pt>
                <c:pt idx="27">
                  <c:v>3.5</c:v>
                </c:pt>
                <c:pt idx="28">
                  <c:v>3.5999999999999996</c:v>
                </c:pt>
                <c:pt idx="29">
                  <c:v>3</c:v>
                </c:pt>
                <c:pt idx="30">
                  <c:v>2.5</c:v>
                </c:pt>
                <c:pt idx="31">
                  <c:v>2.3000000000000007</c:v>
                </c:pt>
                <c:pt idx="32">
                  <c:v>2.3000000000000007</c:v>
                </c:pt>
                <c:pt idx="33">
                  <c:v>2.5</c:v>
                </c:pt>
                <c:pt idx="34">
                  <c:v>2.9000000000000004</c:v>
                </c:pt>
                <c:pt idx="35">
                  <c:v>3.0999999999999996</c:v>
                </c:pt>
                <c:pt idx="36">
                  <c:v>3.0999999999999996</c:v>
                </c:pt>
                <c:pt idx="37">
                  <c:v>2.9000000000000004</c:v>
                </c:pt>
                <c:pt idx="38">
                  <c:v>2.8000000000000007</c:v>
                </c:pt>
                <c:pt idx="39">
                  <c:v>2.7000000000000011</c:v>
                </c:pt>
                <c:pt idx="40">
                  <c:v>2.7000000000000011</c:v>
                </c:pt>
                <c:pt idx="41">
                  <c:v>2.7000000000000011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5-46EF-554A-9FBA-A7B7234570AF}"/>
            </c:ext>
          </c:extLst>
        </c:ser>
        <c:ser>
          <c:idx val="22"/>
          <c:order val="2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View'!$X$145:$X$193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6-46EF-554A-9FBA-A7B7234570AF}"/>
            </c:ext>
          </c:extLst>
        </c:ser>
        <c:ser>
          <c:idx val="23"/>
          <c:order val="2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View'!$Y$145:$Y$193</c:f>
              <c:numCache>
                <c:formatCode>General</c:formatCode>
                <c:ptCount val="49"/>
                <c:pt idx="0">
                  <c:v>-0.5</c:v>
                </c:pt>
                <c:pt idx="1">
                  <c:v>-0.89999999999999947</c:v>
                </c:pt>
                <c:pt idx="2">
                  <c:v>-0.59999999999999964</c:v>
                </c:pt>
                <c:pt idx="3">
                  <c:v>-0.69999999999999929</c:v>
                </c:pt>
                <c:pt idx="4">
                  <c:v>-0.69999999999999929</c:v>
                </c:pt>
                <c:pt idx="5">
                  <c:v>-0.39999999999999947</c:v>
                </c:pt>
                <c:pt idx="6">
                  <c:v>-0.29999999999999982</c:v>
                </c:pt>
                <c:pt idx="7">
                  <c:v>-0.39999999999999947</c:v>
                </c:pt>
                <c:pt idx="8">
                  <c:v>-0.39999999999999947</c:v>
                </c:pt>
                <c:pt idx="9">
                  <c:v>-0.19999999999999929</c:v>
                </c:pt>
                <c:pt idx="10">
                  <c:v>0.30000000000000071</c:v>
                </c:pt>
                <c:pt idx="11">
                  <c:v>0.70000000000000107</c:v>
                </c:pt>
                <c:pt idx="12">
                  <c:v>1.0999999999999996</c:v>
                </c:pt>
                <c:pt idx="13">
                  <c:v>1.3000000000000007</c:v>
                </c:pt>
                <c:pt idx="14">
                  <c:v>1.7000000000000011</c:v>
                </c:pt>
                <c:pt idx="15">
                  <c:v>2</c:v>
                </c:pt>
                <c:pt idx="16">
                  <c:v>2.0999999999999996</c:v>
                </c:pt>
                <c:pt idx="17">
                  <c:v>2.5</c:v>
                </c:pt>
                <c:pt idx="18">
                  <c:v>2.5</c:v>
                </c:pt>
                <c:pt idx="19">
                  <c:v>2.7000000000000011</c:v>
                </c:pt>
                <c:pt idx="20">
                  <c:v>2.7000000000000011</c:v>
                </c:pt>
                <c:pt idx="21">
                  <c:v>3.0999999999999996</c:v>
                </c:pt>
                <c:pt idx="22">
                  <c:v>3.3000000000000007</c:v>
                </c:pt>
                <c:pt idx="23">
                  <c:v>3.7000000000000011</c:v>
                </c:pt>
                <c:pt idx="24">
                  <c:v>3.8000000000000007</c:v>
                </c:pt>
                <c:pt idx="25">
                  <c:v>3.5999999999999996</c:v>
                </c:pt>
                <c:pt idx="26">
                  <c:v>3.5</c:v>
                </c:pt>
                <c:pt idx="27">
                  <c:v>3.4000000000000004</c:v>
                </c:pt>
                <c:pt idx="28">
                  <c:v>3.0999999999999996</c:v>
                </c:pt>
                <c:pt idx="29">
                  <c:v>3.3000000000000007</c:v>
                </c:pt>
                <c:pt idx="30">
                  <c:v>3.5</c:v>
                </c:pt>
                <c:pt idx="31">
                  <c:v>3.2000000000000011</c:v>
                </c:pt>
                <c:pt idx="32">
                  <c:v>2.9000000000000004</c:v>
                </c:pt>
                <c:pt idx="33">
                  <c:v>2.5999999999999996</c:v>
                </c:pt>
                <c:pt idx="34">
                  <c:v>2.3000000000000007</c:v>
                </c:pt>
                <c:pt idx="35">
                  <c:v>2.4000000000000004</c:v>
                </c:pt>
                <c:pt idx="36">
                  <c:v>2.5999999999999996</c:v>
                </c:pt>
                <c:pt idx="37">
                  <c:v>2.5</c:v>
                </c:pt>
                <c:pt idx="38">
                  <c:v>2</c:v>
                </c:pt>
                <c:pt idx="39">
                  <c:v>1.8000000000000007</c:v>
                </c:pt>
                <c:pt idx="40">
                  <c:v>1.9000000000000004</c:v>
                </c:pt>
                <c:pt idx="41">
                  <c:v>1.5</c:v>
                </c:pt>
                <c:pt idx="42">
                  <c:v>1.4000000000000004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7-46EF-554A-9FBA-A7B7234570AF}"/>
            </c:ext>
          </c:extLst>
        </c:ser>
        <c:ser>
          <c:idx val="24"/>
          <c:order val="2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View'!$Z$145:$Z$193</c:f>
              <c:numCache>
                <c:formatCode>General</c:formatCode>
                <c:ptCount val="49"/>
                <c:pt idx="2">
                  <c:v>0</c:v>
                </c:pt>
                <c:pt idx="3">
                  <c:v>9.9999999999999645E-2</c:v>
                </c:pt>
                <c:pt idx="4">
                  <c:v>0</c:v>
                </c:pt>
                <c:pt idx="5">
                  <c:v>-0.20000000000000018</c:v>
                </c:pt>
                <c:pt idx="6">
                  <c:v>-0.20000000000000018</c:v>
                </c:pt>
                <c:pt idx="7">
                  <c:v>-0.40000000000000036</c:v>
                </c:pt>
                <c:pt idx="8">
                  <c:v>-0.30000000000000071</c:v>
                </c:pt>
                <c:pt idx="9">
                  <c:v>-0.20000000000000018</c:v>
                </c:pt>
                <c:pt idx="10">
                  <c:v>-0.20000000000000018</c:v>
                </c:pt>
                <c:pt idx="11">
                  <c:v>-2</c:v>
                </c:pt>
                <c:pt idx="12">
                  <c:v>-2.1000000000000005</c:v>
                </c:pt>
                <c:pt idx="13">
                  <c:v>-2.5</c:v>
                </c:pt>
                <c:pt idx="14">
                  <c:v>-2.1000000000000005</c:v>
                </c:pt>
                <c:pt idx="15">
                  <c:v>-1.7000000000000002</c:v>
                </c:pt>
                <c:pt idx="16">
                  <c:v>-1.3000000000000007</c:v>
                </c:pt>
                <c:pt idx="17">
                  <c:v>-0.90000000000000036</c:v>
                </c:pt>
                <c:pt idx="18">
                  <c:v>-0.60000000000000053</c:v>
                </c:pt>
                <c:pt idx="19">
                  <c:v>-0.10000000000000053</c:v>
                </c:pt>
                <c:pt idx="20">
                  <c:v>0.59999999999999964</c:v>
                </c:pt>
                <c:pt idx="21">
                  <c:v>1</c:v>
                </c:pt>
                <c:pt idx="22">
                  <c:v>1.2999999999999989</c:v>
                </c:pt>
                <c:pt idx="23">
                  <c:v>1.9000000000000004</c:v>
                </c:pt>
                <c:pt idx="24">
                  <c:v>2.2999999999999989</c:v>
                </c:pt>
                <c:pt idx="25">
                  <c:v>2.1999999999999993</c:v>
                </c:pt>
                <c:pt idx="26">
                  <c:v>1.6999999999999993</c:v>
                </c:pt>
                <c:pt idx="27">
                  <c:v>1.5</c:v>
                </c:pt>
                <c:pt idx="28">
                  <c:v>1.2999999999999989</c:v>
                </c:pt>
                <c:pt idx="29">
                  <c:v>1</c:v>
                </c:pt>
                <c:pt idx="30">
                  <c:v>0.5</c:v>
                </c:pt>
                <c:pt idx="31">
                  <c:v>0.29999999999999893</c:v>
                </c:pt>
                <c:pt idx="32">
                  <c:v>-0.30000000000000071</c:v>
                </c:pt>
                <c:pt idx="33">
                  <c:v>-0.5</c:v>
                </c:pt>
                <c:pt idx="34">
                  <c:v>-0.20000000000000018</c:v>
                </c:pt>
                <c:pt idx="35">
                  <c:v>0.19999999999999929</c:v>
                </c:pt>
                <c:pt idx="36">
                  <c:v>0.59999999999999964</c:v>
                </c:pt>
                <c:pt idx="37">
                  <c:v>0.79999999999999893</c:v>
                </c:pt>
                <c:pt idx="38">
                  <c:v>1</c:v>
                </c:pt>
                <c:pt idx="39">
                  <c:v>1.5</c:v>
                </c:pt>
                <c:pt idx="40">
                  <c:v>2.0999999999999996</c:v>
                </c:pt>
                <c:pt idx="41">
                  <c:v>2.5</c:v>
                </c:pt>
                <c:pt idx="42">
                  <c:v>2.7999999999999989</c:v>
                </c:pt>
                <c:pt idx="43">
                  <c:v>2.7999999999999989</c:v>
                </c:pt>
                <c:pt idx="44">
                  <c:v>2.7999999999999989</c:v>
                </c:pt>
                <c:pt idx="45">
                  <c:v>2.5</c:v>
                </c:pt>
                <c:pt idx="46">
                  <c:v>2.1999999999999993</c:v>
                </c:pt>
                <c:pt idx="47">
                  <c:v>1.9000000000000004</c:v>
                </c:pt>
                <c:pt idx="48">
                  <c:v>1.9000000000000004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8-46EF-554A-9FBA-A7B7234570AF}"/>
            </c:ext>
          </c:extLst>
        </c:ser>
        <c:ser>
          <c:idx val="25"/>
          <c:order val="2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View'!$AA$145:$AA$193</c:f>
              <c:numCache>
                <c:formatCode>General</c:formatCode>
                <c:ptCount val="49"/>
                <c:pt idx="0">
                  <c:v>0.89999999999999947</c:v>
                </c:pt>
                <c:pt idx="1">
                  <c:v>1.2000000000000002</c:v>
                </c:pt>
                <c:pt idx="2">
                  <c:v>1.3999999999999995</c:v>
                </c:pt>
                <c:pt idx="3">
                  <c:v>1.3999999999999995</c:v>
                </c:pt>
                <c:pt idx="4">
                  <c:v>1.2999999999999998</c:v>
                </c:pt>
                <c:pt idx="5">
                  <c:v>1.0000000000000009</c:v>
                </c:pt>
                <c:pt idx="6">
                  <c:v>0.70000000000000018</c:v>
                </c:pt>
                <c:pt idx="7">
                  <c:v>0.60000000000000053</c:v>
                </c:pt>
                <c:pt idx="8">
                  <c:v>0.50000000000000089</c:v>
                </c:pt>
                <c:pt idx="9">
                  <c:v>0.39999999999999947</c:v>
                </c:pt>
                <c:pt idx="10">
                  <c:v>0.10000000000000053</c:v>
                </c:pt>
                <c:pt idx="11">
                  <c:v>-9.9999999999999645E-2</c:v>
                </c:pt>
                <c:pt idx="12">
                  <c:v>-9.9999999999999645E-2</c:v>
                </c:pt>
                <c:pt idx="13">
                  <c:v>-9.9999999999999645E-2</c:v>
                </c:pt>
                <c:pt idx="14">
                  <c:v>0</c:v>
                </c:pt>
                <c:pt idx="15">
                  <c:v>0.10000000000000053</c:v>
                </c:pt>
                <c:pt idx="16">
                  <c:v>0.20000000000000018</c:v>
                </c:pt>
                <c:pt idx="17">
                  <c:v>0.50000000000000089</c:v>
                </c:pt>
                <c:pt idx="18">
                  <c:v>0.89999999999999947</c:v>
                </c:pt>
                <c:pt idx="19">
                  <c:v>1.3999999999999995</c:v>
                </c:pt>
                <c:pt idx="20">
                  <c:v>2.0000000000000009</c:v>
                </c:pt>
                <c:pt idx="21">
                  <c:v>2.3999999999999995</c:v>
                </c:pt>
                <c:pt idx="22">
                  <c:v>2.5000000000000009</c:v>
                </c:pt>
                <c:pt idx="23">
                  <c:v>2.5000000000000009</c:v>
                </c:pt>
                <c:pt idx="24">
                  <c:v>2.6000000000000005</c:v>
                </c:pt>
                <c:pt idx="25">
                  <c:v>2.3999999999999995</c:v>
                </c:pt>
                <c:pt idx="26">
                  <c:v>2.6000000000000005</c:v>
                </c:pt>
                <c:pt idx="27">
                  <c:v>2.6000000000000005</c:v>
                </c:pt>
                <c:pt idx="28">
                  <c:v>2.2999999999999998</c:v>
                </c:pt>
                <c:pt idx="29">
                  <c:v>2.0000000000000009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9-46EF-554A-9FBA-A7B7234570AF}"/>
            </c:ext>
          </c:extLst>
        </c:ser>
        <c:ser>
          <c:idx val="26"/>
          <c:order val="2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View'!$AB$145:$AB$193</c:f>
              <c:numCache>
                <c:formatCode>General</c:formatCode>
                <c:ptCount val="49"/>
                <c:pt idx="0">
                  <c:v>1.5999999999999996</c:v>
                </c:pt>
                <c:pt idx="1">
                  <c:v>2.4000000000000004</c:v>
                </c:pt>
                <c:pt idx="2">
                  <c:v>2.9000000000000004</c:v>
                </c:pt>
                <c:pt idx="3">
                  <c:v>3.4000000000000004</c:v>
                </c:pt>
                <c:pt idx="4">
                  <c:v>4</c:v>
                </c:pt>
                <c:pt idx="5">
                  <c:v>4.5999999999999996</c:v>
                </c:pt>
                <c:pt idx="6">
                  <c:v>4.6999999999999993</c:v>
                </c:pt>
                <c:pt idx="7">
                  <c:v>4.9000000000000004</c:v>
                </c:pt>
                <c:pt idx="8">
                  <c:v>5.1999999999999993</c:v>
                </c:pt>
                <c:pt idx="9">
                  <c:v>5.6999999999999993</c:v>
                </c:pt>
                <c:pt idx="10">
                  <c:v>6.3000000000000007</c:v>
                </c:pt>
                <c:pt idx="11">
                  <c:v>6.8000000000000007</c:v>
                </c:pt>
                <c:pt idx="12">
                  <c:v>7.5</c:v>
                </c:pt>
                <c:pt idx="13">
                  <c:v>8.1999999999999993</c:v>
                </c:pt>
                <c:pt idx="14">
                  <c:v>8.5</c:v>
                </c:pt>
                <c:pt idx="15">
                  <c:v>8.6000000000000014</c:v>
                </c:pt>
                <c:pt idx="16">
                  <c:v>8.6999999999999993</c:v>
                </c:pt>
                <c:pt idx="17">
                  <c:v>8.8999999999999986</c:v>
                </c:pt>
                <c:pt idx="18">
                  <c:v>9.1999999999999993</c:v>
                </c:pt>
                <c:pt idx="19">
                  <c:v>9.3999999999999986</c:v>
                </c:pt>
                <c:pt idx="20">
                  <c:v>9.6000000000000014</c:v>
                </c:pt>
                <c:pt idx="21">
                  <c:v>10.100000000000001</c:v>
                </c:pt>
                <c:pt idx="22">
                  <c:v>10.600000000000001</c:v>
                </c:pt>
                <c:pt idx="23">
                  <c:v>10.899999999999999</c:v>
                </c:pt>
                <c:pt idx="24">
                  <c:v>11.100000000000001</c:v>
                </c:pt>
                <c:pt idx="25">
                  <c:v>10.899999999999999</c:v>
                </c:pt>
                <c:pt idx="26">
                  <c:v>10.399999999999999</c:v>
                </c:pt>
                <c:pt idx="27">
                  <c:v>9.8000000000000007</c:v>
                </c:pt>
                <c:pt idx="28">
                  <c:v>9.3999999999999986</c:v>
                </c:pt>
                <c:pt idx="29">
                  <c:v>9.3000000000000007</c:v>
                </c:pt>
                <c:pt idx="30">
                  <c:v>9.3000000000000007</c:v>
                </c:pt>
                <c:pt idx="31">
                  <c:v>8.6999999999999993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A-46EF-554A-9FBA-A7B7234570AF}"/>
            </c:ext>
          </c:extLst>
        </c:ser>
        <c:ser>
          <c:idx val="27"/>
          <c:order val="2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View'!$AC$145:$AC$193</c:f>
              <c:numCache>
                <c:formatCode>General</c:formatCode>
                <c:ptCount val="49"/>
                <c:pt idx="5">
                  <c:v>0</c:v>
                </c:pt>
                <c:pt idx="6">
                  <c:v>-9.9999999999999645E-2</c:v>
                </c:pt>
                <c:pt idx="7">
                  <c:v>-0.29999999999999893</c:v>
                </c:pt>
                <c:pt idx="8">
                  <c:v>-0.69999999999999929</c:v>
                </c:pt>
                <c:pt idx="9">
                  <c:v>-1</c:v>
                </c:pt>
                <c:pt idx="10">
                  <c:v>-1.0999999999999996</c:v>
                </c:pt>
                <c:pt idx="11">
                  <c:v>-0.79999999999999893</c:v>
                </c:pt>
                <c:pt idx="12">
                  <c:v>-0.90000000000000036</c:v>
                </c:pt>
                <c:pt idx="13">
                  <c:v>-0.90000000000000036</c:v>
                </c:pt>
                <c:pt idx="14">
                  <c:v>-0.79999999999999893</c:v>
                </c:pt>
                <c:pt idx="15">
                  <c:v>-0.40000000000000036</c:v>
                </c:pt>
                <c:pt idx="16">
                  <c:v>-9.9999999999999645E-2</c:v>
                </c:pt>
                <c:pt idx="17">
                  <c:v>0.20000000000000107</c:v>
                </c:pt>
                <c:pt idx="18">
                  <c:v>0.30000000000000071</c:v>
                </c:pt>
                <c:pt idx="19">
                  <c:v>0.59999999999999964</c:v>
                </c:pt>
                <c:pt idx="20">
                  <c:v>1.0000000000000018</c:v>
                </c:pt>
                <c:pt idx="21">
                  <c:v>1.2000000000000011</c:v>
                </c:pt>
                <c:pt idx="22">
                  <c:v>1.7999999999999989</c:v>
                </c:pt>
                <c:pt idx="23">
                  <c:v>2.0000000000000018</c:v>
                </c:pt>
                <c:pt idx="24">
                  <c:v>1.9000000000000004</c:v>
                </c:pt>
                <c:pt idx="25">
                  <c:v>1.7999999999999989</c:v>
                </c:pt>
                <c:pt idx="26">
                  <c:v>1.7000000000000011</c:v>
                </c:pt>
                <c:pt idx="27">
                  <c:v>1.5000000000000018</c:v>
                </c:pt>
                <c:pt idx="28">
                  <c:v>1.2999999999999989</c:v>
                </c:pt>
                <c:pt idx="29">
                  <c:v>1.5999999999999996</c:v>
                </c:pt>
                <c:pt idx="30">
                  <c:v>1.5000000000000018</c:v>
                </c:pt>
                <c:pt idx="31">
                  <c:v>1.2999999999999989</c:v>
                </c:pt>
                <c:pt idx="32">
                  <c:v>1.0999999999999996</c:v>
                </c:pt>
                <c:pt idx="33">
                  <c:v>0.50000000000000178</c:v>
                </c:pt>
                <c:pt idx="34">
                  <c:v>0</c:v>
                </c:pt>
                <c:pt idx="35">
                  <c:v>-0.59999999999999964</c:v>
                </c:pt>
                <c:pt idx="36">
                  <c:v>-1</c:v>
                </c:pt>
                <c:pt idx="37">
                  <c:v>-1.4000000000000004</c:v>
                </c:pt>
                <c:pt idx="38">
                  <c:v>-1.1999999999999993</c:v>
                </c:pt>
                <c:pt idx="39">
                  <c:v>-1</c:v>
                </c:pt>
                <c:pt idx="40">
                  <c:v>-1.0999999999999996</c:v>
                </c:pt>
                <c:pt idx="41">
                  <c:v>-1.1999999999999993</c:v>
                </c:pt>
                <c:pt idx="42">
                  <c:v>-1.4000000000000004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-1.6999999999999993</c:v>
                </c:pt>
                <c:pt idx="47">
                  <c:v>-2</c:v>
                </c:pt>
                <c:pt idx="48">
                  <c:v>-2.2999999999999989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B-46EF-554A-9FBA-A7B7234570AF}"/>
            </c:ext>
          </c:extLst>
        </c:ser>
        <c:ser>
          <c:idx val="28"/>
          <c:order val="2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View'!$AD$145:$AD$193</c:f>
              <c:numCache>
                <c:formatCode>General</c:formatCode>
                <c:ptCount val="49"/>
                <c:pt idx="6">
                  <c:v>0</c:v>
                </c:pt>
                <c:pt idx="7">
                  <c:v>-0.10000000000000053</c:v>
                </c:pt>
                <c:pt idx="8">
                  <c:v>-0.10000000000000053</c:v>
                </c:pt>
                <c:pt idx="9">
                  <c:v>-0.10000000000000053</c:v>
                </c:pt>
                <c:pt idx="10">
                  <c:v>0</c:v>
                </c:pt>
                <c:pt idx="11">
                  <c:v>0.39999999999999947</c:v>
                </c:pt>
                <c:pt idx="12">
                  <c:v>0.89999999999999947</c:v>
                </c:pt>
                <c:pt idx="13">
                  <c:v>1.3999999999999995</c:v>
                </c:pt>
                <c:pt idx="14">
                  <c:v>1.9999999999999991</c:v>
                </c:pt>
                <c:pt idx="15">
                  <c:v>2.7</c:v>
                </c:pt>
                <c:pt idx="16">
                  <c:v>3.3999999999999995</c:v>
                </c:pt>
                <c:pt idx="17">
                  <c:v>3.8999999999999995</c:v>
                </c:pt>
                <c:pt idx="18">
                  <c:v>4.3</c:v>
                </c:pt>
                <c:pt idx="19">
                  <c:v>4.7</c:v>
                </c:pt>
                <c:pt idx="20">
                  <c:v>5.1000000000000005</c:v>
                </c:pt>
                <c:pt idx="21">
                  <c:v>5.4999999999999991</c:v>
                </c:pt>
                <c:pt idx="22">
                  <c:v>5.8999999999999995</c:v>
                </c:pt>
                <c:pt idx="23">
                  <c:v>6.3999999999999995</c:v>
                </c:pt>
                <c:pt idx="24">
                  <c:v>6.6000000000000005</c:v>
                </c:pt>
                <c:pt idx="25">
                  <c:v>6.3999999999999995</c:v>
                </c:pt>
                <c:pt idx="26">
                  <c:v>6.1000000000000005</c:v>
                </c:pt>
                <c:pt idx="27">
                  <c:v>5.9999999999999991</c:v>
                </c:pt>
                <c:pt idx="28">
                  <c:v>5.8999999999999995</c:v>
                </c:pt>
                <c:pt idx="29">
                  <c:v>5.4999999999999991</c:v>
                </c:pt>
                <c:pt idx="30">
                  <c:v>5.7</c:v>
                </c:pt>
                <c:pt idx="31">
                  <c:v>5.7</c:v>
                </c:pt>
                <c:pt idx="32">
                  <c:v>5.8999999999999995</c:v>
                </c:pt>
                <c:pt idx="33">
                  <c:v>6.1000000000000005</c:v>
                </c:pt>
                <c:pt idx="34">
                  <c:v>6.2</c:v>
                </c:pt>
                <c:pt idx="35">
                  <c:v>6.3</c:v>
                </c:pt>
                <c:pt idx="36">
                  <c:v>6.2</c:v>
                </c:pt>
                <c:pt idx="37">
                  <c:v>5.8999999999999995</c:v>
                </c:pt>
                <c:pt idx="38">
                  <c:v>5.7</c:v>
                </c:pt>
                <c:pt idx="39">
                  <c:v>5.6000000000000005</c:v>
                </c:pt>
                <c:pt idx="40">
                  <c:v>5.4999999999999991</c:v>
                </c:pt>
                <c:pt idx="41">
                  <c:v>5.1000000000000005</c:v>
                </c:pt>
                <c:pt idx="42">
                  <c:v>4.8</c:v>
                </c:pt>
                <c:pt idx="43">
                  <c:v>4.6000000000000005</c:v>
                </c:pt>
                <c:pt idx="44">
                  <c:v>4.3</c:v>
                </c:pt>
                <c:pt idx="45">
                  <c:v>4.2</c:v>
                </c:pt>
                <c:pt idx="46">
                  <c:v>3.9999999999999991</c:v>
                </c:pt>
                <c:pt idx="47">
                  <c:v>3.8999999999999995</c:v>
                </c:pt>
                <c:pt idx="48">
                  <c:v>3.3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C-46EF-554A-9FBA-A7B7234570AF}"/>
            </c:ext>
          </c:extLst>
        </c:ser>
        <c:ser>
          <c:idx val="29"/>
          <c:order val="2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View'!$AE$145:$AE$193</c:f>
              <c:numCache>
                <c:formatCode>General</c:formatCode>
                <c:ptCount val="49"/>
                <c:pt idx="0">
                  <c:v>0.79999999999999893</c:v>
                </c:pt>
                <c:pt idx="1">
                  <c:v>1.3999999999999986</c:v>
                </c:pt>
                <c:pt idx="2">
                  <c:v>1.8999999999999986</c:v>
                </c:pt>
                <c:pt idx="3">
                  <c:v>2.5</c:v>
                </c:pt>
                <c:pt idx="4">
                  <c:v>3</c:v>
                </c:pt>
                <c:pt idx="5">
                  <c:v>3.5999999999999996</c:v>
                </c:pt>
                <c:pt idx="6">
                  <c:v>4.0999999999999996</c:v>
                </c:pt>
                <c:pt idx="7">
                  <c:v>5.0999999999999996</c:v>
                </c:pt>
                <c:pt idx="8">
                  <c:v>5.5</c:v>
                </c:pt>
                <c:pt idx="9">
                  <c:v>6</c:v>
                </c:pt>
                <c:pt idx="10">
                  <c:v>6.8000000000000007</c:v>
                </c:pt>
                <c:pt idx="11">
                  <c:v>7.3999999999999986</c:v>
                </c:pt>
                <c:pt idx="12">
                  <c:v>7.5</c:v>
                </c:pt>
                <c:pt idx="13">
                  <c:v>7.5</c:v>
                </c:pt>
                <c:pt idx="14">
                  <c:v>7.8000000000000007</c:v>
                </c:pt>
                <c:pt idx="15">
                  <c:v>7.8000000000000007</c:v>
                </c:pt>
                <c:pt idx="16">
                  <c:v>8.0999999999999979</c:v>
                </c:pt>
                <c:pt idx="17">
                  <c:v>8.3999999999999986</c:v>
                </c:pt>
                <c:pt idx="18">
                  <c:v>8.5</c:v>
                </c:pt>
                <c:pt idx="19">
                  <c:v>8.5999999999999979</c:v>
                </c:pt>
                <c:pt idx="20">
                  <c:v>8.8000000000000007</c:v>
                </c:pt>
                <c:pt idx="21">
                  <c:v>8.8999999999999986</c:v>
                </c:pt>
                <c:pt idx="22">
                  <c:v>9.0999999999999979</c:v>
                </c:pt>
                <c:pt idx="23">
                  <c:v>9.3000000000000007</c:v>
                </c:pt>
                <c:pt idx="24">
                  <c:v>9.3999999999999986</c:v>
                </c:pt>
                <c:pt idx="25">
                  <c:v>9.3000000000000007</c:v>
                </c:pt>
                <c:pt idx="26">
                  <c:v>9.3000000000000007</c:v>
                </c:pt>
                <c:pt idx="27">
                  <c:v>9.0999999999999979</c:v>
                </c:pt>
                <c:pt idx="28">
                  <c:v>9</c:v>
                </c:pt>
                <c:pt idx="29">
                  <c:v>8.8999999999999986</c:v>
                </c:pt>
                <c:pt idx="30">
                  <c:v>8.8999999999999986</c:v>
                </c:pt>
                <c:pt idx="31">
                  <c:v>8.5</c:v>
                </c:pt>
                <c:pt idx="32">
                  <c:v>8.0999999999999979</c:v>
                </c:pt>
                <c:pt idx="33">
                  <c:v>7.8999999999999986</c:v>
                </c:pt>
                <c:pt idx="34">
                  <c:v>7.5999999999999979</c:v>
                </c:pt>
                <c:pt idx="35">
                  <c:v>7.0999999999999979</c:v>
                </c:pt>
                <c:pt idx="36">
                  <c:v>7.0999999999999979</c:v>
                </c:pt>
                <c:pt idx="37">
                  <c:v>6.8999999999999986</c:v>
                </c:pt>
                <c:pt idx="38">
                  <c:v>6.8999999999999986</c:v>
                </c:pt>
                <c:pt idx="39">
                  <c:v>6.3999999999999986</c:v>
                </c:pt>
                <c:pt idx="40">
                  <c:v>6.1</c:v>
                </c:pt>
                <c:pt idx="41">
                  <c:v>5.6</c:v>
                </c:pt>
                <c:pt idx="42">
                  <c:v>4.8999999999999986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D-46EF-554A-9FBA-A7B7234570AF}"/>
            </c:ext>
          </c:extLst>
        </c:ser>
        <c:ser>
          <c:idx val="30"/>
          <c:order val="3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View'!$AF$145:$AF$193</c:f>
              <c:numCache>
                <c:formatCode>General</c:formatCode>
                <c:ptCount val="49"/>
                <c:pt idx="0">
                  <c:v>-2.1999999999999993</c:v>
                </c:pt>
                <c:pt idx="1">
                  <c:v>-2.2999999999999998</c:v>
                </c:pt>
                <c:pt idx="2">
                  <c:v>-2.0999999999999996</c:v>
                </c:pt>
                <c:pt idx="3">
                  <c:v>-1.7999999999999998</c:v>
                </c:pt>
                <c:pt idx="4">
                  <c:v>-1.5</c:v>
                </c:pt>
                <c:pt idx="5">
                  <c:v>-1.5</c:v>
                </c:pt>
                <c:pt idx="6">
                  <c:v>-1.1999999999999993</c:v>
                </c:pt>
                <c:pt idx="7">
                  <c:v>-0.69999999999999929</c:v>
                </c:pt>
                <c:pt idx="8">
                  <c:v>0</c:v>
                </c:pt>
                <c:pt idx="9">
                  <c:v>0.59999999999999964</c:v>
                </c:pt>
                <c:pt idx="10">
                  <c:v>1</c:v>
                </c:pt>
                <c:pt idx="11">
                  <c:v>1.3000000000000007</c:v>
                </c:pt>
                <c:pt idx="12">
                  <c:v>1.8000000000000007</c:v>
                </c:pt>
                <c:pt idx="13">
                  <c:v>2</c:v>
                </c:pt>
                <c:pt idx="14">
                  <c:v>2.5</c:v>
                </c:pt>
                <c:pt idx="15">
                  <c:v>2.9000000000000004</c:v>
                </c:pt>
                <c:pt idx="16">
                  <c:v>4.5</c:v>
                </c:pt>
                <c:pt idx="17">
                  <c:v>4.9000000000000004</c:v>
                </c:pt>
                <c:pt idx="18">
                  <c:v>5.6</c:v>
                </c:pt>
                <c:pt idx="19">
                  <c:v>6.1</c:v>
                </c:pt>
                <c:pt idx="20">
                  <c:v>6.3000000000000007</c:v>
                </c:pt>
                <c:pt idx="21">
                  <c:v>6.3000000000000007</c:v>
                </c:pt>
                <c:pt idx="22">
                  <c:v>6.5</c:v>
                </c:pt>
                <c:pt idx="23">
                  <c:v>6.8000000000000007</c:v>
                </c:pt>
                <c:pt idx="24">
                  <c:v>7</c:v>
                </c:pt>
                <c:pt idx="25">
                  <c:v>6.8000000000000007</c:v>
                </c:pt>
                <c:pt idx="26">
                  <c:v>6.6</c:v>
                </c:pt>
                <c:pt idx="27">
                  <c:v>6.5</c:v>
                </c:pt>
                <c:pt idx="28">
                  <c:v>6.6</c:v>
                </c:pt>
                <c:pt idx="29">
                  <c:v>6.6</c:v>
                </c:pt>
                <c:pt idx="30">
                  <c:v>6.6</c:v>
                </c:pt>
                <c:pt idx="31">
                  <c:v>6.2000000000000011</c:v>
                </c:pt>
                <c:pt idx="32">
                  <c:v>5.7000000000000011</c:v>
                </c:pt>
                <c:pt idx="33">
                  <c:v>5.2000000000000011</c:v>
                </c:pt>
                <c:pt idx="34">
                  <c:v>5.0999999999999996</c:v>
                </c:pt>
                <c:pt idx="35">
                  <c:v>5.3000000000000007</c:v>
                </c:pt>
                <c:pt idx="36">
                  <c:v>5.3000000000000007</c:v>
                </c:pt>
                <c:pt idx="37">
                  <c:v>5</c:v>
                </c:pt>
                <c:pt idx="38">
                  <c:v>4.4000000000000004</c:v>
                </c:pt>
                <c:pt idx="39">
                  <c:v>3.8000000000000007</c:v>
                </c:pt>
                <c:pt idx="40">
                  <c:v>3.7000000000000011</c:v>
                </c:pt>
                <c:pt idx="41">
                  <c:v>3.5</c:v>
                </c:pt>
                <c:pt idx="42">
                  <c:v>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E-46EF-554A-9FBA-A7B7234570AF}"/>
            </c:ext>
          </c:extLst>
        </c:ser>
        <c:ser>
          <c:idx val="31"/>
          <c:order val="3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View'!$AG$145:$AG$193</c:f>
              <c:numCache>
                <c:formatCode>General</c:formatCode>
                <c:ptCount val="49"/>
                <c:pt idx="0">
                  <c:v>-0.29999999999999982</c:v>
                </c:pt>
                <c:pt idx="1">
                  <c:v>-0.29999999999999982</c:v>
                </c:pt>
                <c:pt idx="2">
                  <c:v>-0.40000000000000036</c:v>
                </c:pt>
                <c:pt idx="3">
                  <c:v>-1</c:v>
                </c:pt>
                <c:pt idx="4">
                  <c:v>-1.4000000000000004</c:v>
                </c:pt>
                <c:pt idx="5">
                  <c:v>-1.8000000000000003</c:v>
                </c:pt>
                <c:pt idx="6">
                  <c:v>-1.8000000000000003</c:v>
                </c:pt>
                <c:pt idx="7">
                  <c:v>-1.5</c:v>
                </c:pt>
                <c:pt idx="8">
                  <c:v>-1.5</c:v>
                </c:pt>
                <c:pt idx="9">
                  <c:v>-1.2999999999999998</c:v>
                </c:pt>
                <c:pt idx="10">
                  <c:v>-0.79999999999999982</c:v>
                </c:pt>
                <c:pt idx="11">
                  <c:v>-0.40000000000000036</c:v>
                </c:pt>
                <c:pt idx="12">
                  <c:v>-0.10000000000000053</c:v>
                </c:pt>
                <c:pt idx="13">
                  <c:v>-0.10000000000000053</c:v>
                </c:pt>
                <c:pt idx="14">
                  <c:v>0</c:v>
                </c:pt>
                <c:pt idx="15">
                  <c:v>0.20000000000000018</c:v>
                </c:pt>
                <c:pt idx="16">
                  <c:v>0</c:v>
                </c:pt>
                <c:pt idx="17">
                  <c:v>-0.10000000000000053</c:v>
                </c:pt>
                <c:pt idx="18">
                  <c:v>0.20000000000000018</c:v>
                </c:pt>
                <c:pt idx="19">
                  <c:v>0.70000000000000018</c:v>
                </c:pt>
                <c:pt idx="20">
                  <c:v>0.79999999999999982</c:v>
                </c:pt>
                <c:pt idx="21">
                  <c:v>0.89999999999999947</c:v>
                </c:pt>
                <c:pt idx="22">
                  <c:v>0.79999999999999982</c:v>
                </c:pt>
                <c:pt idx="23">
                  <c:v>1.0999999999999996</c:v>
                </c:pt>
                <c:pt idx="24">
                  <c:v>1.3999999999999995</c:v>
                </c:pt>
                <c:pt idx="25">
                  <c:v>1.2000000000000002</c:v>
                </c:pt>
                <c:pt idx="26">
                  <c:v>1.0999999999999996</c:v>
                </c:pt>
                <c:pt idx="27">
                  <c:v>1.3999999999999995</c:v>
                </c:pt>
                <c:pt idx="28">
                  <c:v>1.2000000000000002</c:v>
                </c:pt>
                <c:pt idx="29">
                  <c:v>1.0999999999999996</c:v>
                </c:pt>
                <c:pt idx="30">
                  <c:v>1.3999999999999995</c:v>
                </c:pt>
                <c:pt idx="31">
                  <c:v>1.0999999999999996</c:v>
                </c:pt>
                <c:pt idx="32">
                  <c:v>1.0999999999999996</c:v>
                </c:pt>
                <c:pt idx="33">
                  <c:v>1.2999999999999998</c:v>
                </c:pt>
                <c:pt idx="34">
                  <c:v>1.2000000000000002</c:v>
                </c:pt>
                <c:pt idx="35">
                  <c:v>0.70000000000000018</c:v>
                </c:pt>
                <c:pt idx="36">
                  <c:v>0.79999999999999982</c:v>
                </c:pt>
                <c:pt idx="37">
                  <c:v>0.89999999999999947</c:v>
                </c:pt>
                <c:pt idx="38">
                  <c:v>0.89999999999999947</c:v>
                </c:pt>
                <c:pt idx="39">
                  <c:v>0.5</c:v>
                </c:pt>
                <c:pt idx="40">
                  <c:v>0.70000000000000018</c:v>
                </c:pt>
                <c:pt idx="41">
                  <c:v>0.59999999999999964</c:v>
                </c:pt>
                <c:pt idx="42">
                  <c:v>0.39999999999999947</c:v>
                </c:pt>
                <c:pt idx="43">
                  <c:v>0.20000000000000018</c:v>
                </c:pt>
                <c:pt idx="44">
                  <c:v>0.39999999999999947</c:v>
                </c:pt>
                <c:pt idx="45">
                  <c:v>0.5</c:v>
                </c:pt>
                <c:pt idx="46">
                  <c:v>0.29999999999999982</c:v>
                </c:pt>
                <c:pt idx="47">
                  <c:v>9.9999999999999645E-2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F-46EF-554A-9FBA-A7B7234570AF}"/>
            </c:ext>
          </c:extLst>
        </c:ser>
        <c:ser>
          <c:idx val="32"/>
          <c:order val="3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View'!$AH$145:$AH$193</c:f>
              <c:numCache>
                <c:formatCode>General</c:formatCode>
                <c:ptCount val="49"/>
                <c:pt idx="0">
                  <c:v>-0.40000000000000036</c:v>
                </c:pt>
                <c:pt idx="1">
                  <c:v>-0.90000000000000036</c:v>
                </c:pt>
                <c:pt idx="2">
                  <c:v>-0.90000000000000036</c:v>
                </c:pt>
                <c:pt idx="3">
                  <c:v>-0.90000000000000036</c:v>
                </c:pt>
                <c:pt idx="4">
                  <c:v>-1.1999999999999993</c:v>
                </c:pt>
                <c:pt idx="5">
                  <c:v>-1.5</c:v>
                </c:pt>
                <c:pt idx="6">
                  <c:v>-1.7999999999999989</c:v>
                </c:pt>
                <c:pt idx="7">
                  <c:v>-1.9000000000000004</c:v>
                </c:pt>
                <c:pt idx="8">
                  <c:v>-1.9000000000000004</c:v>
                </c:pt>
                <c:pt idx="9">
                  <c:v>-1.4000000000000004</c:v>
                </c:pt>
                <c:pt idx="10">
                  <c:v>-0.69999999999999929</c:v>
                </c:pt>
                <c:pt idx="11">
                  <c:v>9.9999999999999645E-2</c:v>
                </c:pt>
                <c:pt idx="12">
                  <c:v>1.0999999999999996</c:v>
                </c:pt>
                <c:pt idx="13">
                  <c:v>2</c:v>
                </c:pt>
                <c:pt idx="14">
                  <c:v>2.9000000000000004</c:v>
                </c:pt>
                <c:pt idx="15">
                  <c:v>4</c:v>
                </c:pt>
                <c:pt idx="16">
                  <c:v>4.5</c:v>
                </c:pt>
                <c:pt idx="17">
                  <c:v>5.2000000000000011</c:v>
                </c:pt>
                <c:pt idx="18">
                  <c:v>6.1</c:v>
                </c:pt>
                <c:pt idx="19">
                  <c:v>7.0000000000000018</c:v>
                </c:pt>
                <c:pt idx="20">
                  <c:v>7.5000000000000018</c:v>
                </c:pt>
                <c:pt idx="21">
                  <c:v>7.1</c:v>
                </c:pt>
                <c:pt idx="22">
                  <c:v>7.5000000000000018</c:v>
                </c:pt>
                <c:pt idx="23">
                  <c:v>8.2999999999999989</c:v>
                </c:pt>
                <c:pt idx="24">
                  <c:v>8.7999999999999989</c:v>
                </c:pt>
                <c:pt idx="25">
                  <c:v>8.7999999999999989</c:v>
                </c:pt>
                <c:pt idx="26">
                  <c:v>8.7000000000000011</c:v>
                </c:pt>
                <c:pt idx="27">
                  <c:v>8.7999999999999989</c:v>
                </c:pt>
                <c:pt idx="28">
                  <c:v>8.9</c:v>
                </c:pt>
                <c:pt idx="29">
                  <c:v>8.7999999999999989</c:v>
                </c:pt>
                <c:pt idx="30">
                  <c:v>8.2999999999999989</c:v>
                </c:pt>
                <c:pt idx="31">
                  <c:v>7.7000000000000011</c:v>
                </c:pt>
                <c:pt idx="32">
                  <c:v>7.2000000000000011</c:v>
                </c:pt>
                <c:pt idx="33">
                  <c:v>6.9</c:v>
                </c:pt>
                <c:pt idx="34">
                  <c:v>6.6</c:v>
                </c:pt>
                <c:pt idx="35">
                  <c:v>6.2999999999999989</c:v>
                </c:pt>
                <c:pt idx="36">
                  <c:v>6.1</c:v>
                </c:pt>
                <c:pt idx="37">
                  <c:v>6.0000000000000018</c:v>
                </c:pt>
                <c:pt idx="38">
                  <c:v>5.7000000000000011</c:v>
                </c:pt>
                <c:pt idx="39">
                  <c:v>5.3000000000000007</c:v>
                </c:pt>
                <c:pt idx="40">
                  <c:v>4.0999999999999996</c:v>
                </c:pt>
                <c:pt idx="41">
                  <c:v>3.4000000000000004</c:v>
                </c:pt>
                <c:pt idx="42">
                  <c:v>3.3000000000000007</c:v>
                </c:pt>
                <c:pt idx="43">
                  <c:v>3</c:v>
                </c:pt>
                <c:pt idx="44">
                  <c:v>2.5999999999999996</c:v>
                </c:pt>
                <c:pt idx="45">
                  <c:v>2.3000000000000007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0-46EF-554A-9FBA-A7B7234570AF}"/>
            </c:ext>
          </c:extLst>
        </c:ser>
        <c:ser>
          <c:idx val="33"/>
          <c:order val="3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View'!$AI$145:$AI$193</c:f>
              <c:numCache>
                <c:formatCode>General</c:formatCode>
                <c:ptCount val="49"/>
                <c:pt idx="0">
                  <c:v>0.10000000000000053</c:v>
                </c:pt>
                <c:pt idx="1">
                  <c:v>0.60000000000000053</c:v>
                </c:pt>
                <c:pt idx="2">
                  <c:v>1</c:v>
                </c:pt>
                <c:pt idx="3">
                  <c:v>1.2999999999999998</c:v>
                </c:pt>
                <c:pt idx="4">
                  <c:v>1.7000000000000002</c:v>
                </c:pt>
                <c:pt idx="5">
                  <c:v>2.1000000000000005</c:v>
                </c:pt>
                <c:pt idx="6">
                  <c:v>2.2999999999999998</c:v>
                </c:pt>
                <c:pt idx="7">
                  <c:v>2.8</c:v>
                </c:pt>
                <c:pt idx="8">
                  <c:v>2.8999999999999995</c:v>
                </c:pt>
                <c:pt idx="9">
                  <c:v>2.8999999999999995</c:v>
                </c:pt>
                <c:pt idx="10">
                  <c:v>2.8</c:v>
                </c:pt>
                <c:pt idx="11">
                  <c:v>2.5000000000000009</c:v>
                </c:pt>
                <c:pt idx="12">
                  <c:v>2.5000000000000009</c:v>
                </c:pt>
                <c:pt idx="13">
                  <c:v>2.5000000000000009</c:v>
                </c:pt>
                <c:pt idx="14">
                  <c:v>2.6000000000000005</c:v>
                </c:pt>
                <c:pt idx="15">
                  <c:v>2.8999999999999995</c:v>
                </c:pt>
                <c:pt idx="16">
                  <c:v>3.0000000000000009</c:v>
                </c:pt>
                <c:pt idx="17">
                  <c:v>3.0000000000000009</c:v>
                </c:pt>
                <c:pt idx="18">
                  <c:v>3.0000000000000009</c:v>
                </c:pt>
                <c:pt idx="19">
                  <c:v>3.1000000000000005</c:v>
                </c:pt>
                <c:pt idx="20">
                  <c:v>3.3</c:v>
                </c:pt>
                <c:pt idx="21">
                  <c:v>3.3999999999999995</c:v>
                </c:pt>
                <c:pt idx="22">
                  <c:v>3.3</c:v>
                </c:pt>
                <c:pt idx="23">
                  <c:v>3.3999999999999995</c:v>
                </c:pt>
                <c:pt idx="24">
                  <c:v>3.6000000000000005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1-46EF-554A-9FBA-A7B7234570AF}"/>
            </c:ext>
          </c:extLst>
        </c:ser>
        <c:ser>
          <c:idx val="34"/>
          <c:order val="3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View'!$AJ$145:$AJ$193</c:f>
              <c:numCache>
                <c:formatCode>General</c:formatCode>
                <c:ptCount val="49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-9.9999999999999645E-2</c:v>
                </c:pt>
                <c:pt idx="32">
                  <c:v>-0.29999999999999893</c:v>
                </c:pt>
                <c:pt idx="33">
                  <c:v>-0.69999999999999929</c:v>
                </c:pt>
                <c:pt idx="34">
                  <c:v>-1</c:v>
                </c:pt>
                <c:pt idx="35">
                  <c:v>-1.5999999999999996</c:v>
                </c:pt>
                <c:pt idx="36">
                  <c:v>-1.7999999999999989</c:v>
                </c:pt>
                <c:pt idx="37">
                  <c:v>-1.9000000000000004</c:v>
                </c:pt>
                <c:pt idx="38">
                  <c:v>-2.0999999999999996</c:v>
                </c:pt>
                <c:pt idx="39">
                  <c:v>-2.1999999999999993</c:v>
                </c:pt>
                <c:pt idx="40">
                  <c:v>-2.4000000000000004</c:v>
                </c:pt>
                <c:pt idx="41">
                  <c:v>-2.5</c:v>
                </c:pt>
                <c:pt idx="42">
                  <c:v>-2.5999999999999996</c:v>
                </c:pt>
                <c:pt idx="43">
                  <c:v>-2.6999999999999993</c:v>
                </c:pt>
                <c:pt idx="44">
                  <c:v>-2.9000000000000004</c:v>
                </c:pt>
                <c:pt idx="45">
                  <c:v>-2.9000000000000004</c:v>
                </c:pt>
                <c:pt idx="46">
                  <c:v>-3</c:v>
                </c:pt>
                <c:pt idx="47">
                  <c:v>-3.1999999999999993</c:v>
                </c:pt>
                <c:pt idx="48">
                  <c:v>-3.5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2-46EF-554A-9FBA-A7B7234570AF}"/>
            </c:ext>
          </c:extLst>
        </c:ser>
        <c:ser>
          <c:idx val="35"/>
          <c:order val="3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View'!$AK$145:$AK$193</c:f>
              <c:numCache>
                <c:formatCode>General</c:formatCode>
                <c:ptCount val="49"/>
                <c:pt idx="0">
                  <c:v>-0.30000000000000071</c:v>
                </c:pt>
                <c:pt idx="1">
                  <c:v>9.9999999999999645E-2</c:v>
                </c:pt>
                <c:pt idx="2">
                  <c:v>0.40000000000000036</c:v>
                </c:pt>
                <c:pt idx="3">
                  <c:v>0.40000000000000036</c:v>
                </c:pt>
                <c:pt idx="4">
                  <c:v>0.40000000000000036</c:v>
                </c:pt>
                <c:pt idx="5">
                  <c:v>0.19999999999999929</c:v>
                </c:pt>
                <c:pt idx="6">
                  <c:v>9.9999999999999645E-2</c:v>
                </c:pt>
                <c:pt idx="7">
                  <c:v>-9.9999999999999645E-2</c:v>
                </c:pt>
                <c:pt idx="8">
                  <c:v>-0.30000000000000071</c:v>
                </c:pt>
                <c:pt idx="9">
                  <c:v>-0.59999999999999964</c:v>
                </c:pt>
                <c:pt idx="10">
                  <c:v>-0.5</c:v>
                </c:pt>
                <c:pt idx="11">
                  <c:v>-0.59999999999999964</c:v>
                </c:pt>
                <c:pt idx="12">
                  <c:v>-0.69999999999999929</c:v>
                </c:pt>
                <c:pt idx="13">
                  <c:v>-0.19999999999999929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0.59999999999999964</c:v>
                </c:pt>
                <c:pt idx="17">
                  <c:v>0.69999999999999929</c:v>
                </c:pt>
                <c:pt idx="18">
                  <c:v>1</c:v>
                </c:pt>
                <c:pt idx="19">
                  <c:v>1.3000000000000007</c:v>
                </c:pt>
                <c:pt idx="20">
                  <c:v>1.4000000000000004</c:v>
                </c:pt>
                <c:pt idx="21">
                  <c:v>1.5999999999999996</c:v>
                </c:pt>
                <c:pt idx="22">
                  <c:v>1.8000000000000007</c:v>
                </c:pt>
                <c:pt idx="23">
                  <c:v>1.8000000000000007</c:v>
                </c:pt>
                <c:pt idx="24">
                  <c:v>2</c:v>
                </c:pt>
                <c:pt idx="25">
                  <c:v>2</c:v>
                </c:pt>
                <c:pt idx="26">
                  <c:v>1.5</c:v>
                </c:pt>
                <c:pt idx="27">
                  <c:v>1.0999999999999996</c:v>
                </c:pt>
                <c:pt idx="28">
                  <c:v>1.1999999999999993</c:v>
                </c:pt>
                <c:pt idx="29">
                  <c:v>1.5</c:v>
                </c:pt>
                <c:pt idx="30">
                  <c:v>1.5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3-46EF-554A-9FBA-A7B7234570AF}"/>
            </c:ext>
          </c:extLst>
        </c:ser>
        <c:ser>
          <c:idx val="36"/>
          <c:order val="3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View'!$AL$145:$AL$193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4-46EF-554A-9FBA-A7B7234570AF}"/>
            </c:ext>
          </c:extLst>
        </c:ser>
        <c:ser>
          <c:idx val="37"/>
          <c:order val="3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View'!$AM$145:$AM$193</c:f>
              <c:numCache>
                <c:formatCode>General</c:formatCode>
                <c:ptCount val="49"/>
                <c:pt idx="0">
                  <c:v>0</c:v>
                </c:pt>
                <c:pt idx="1">
                  <c:v>-0.39999999999999947</c:v>
                </c:pt>
                <c:pt idx="2">
                  <c:v>-1</c:v>
                </c:pt>
                <c:pt idx="3">
                  <c:v>-1.5999999999999996</c:v>
                </c:pt>
                <c:pt idx="4">
                  <c:v>-1.8999999999999995</c:v>
                </c:pt>
                <c:pt idx="5">
                  <c:v>-2.2999999999999998</c:v>
                </c:pt>
                <c:pt idx="6">
                  <c:v>-2.6999999999999997</c:v>
                </c:pt>
                <c:pt idx="7">
                  <c:v>-2.8</c:v>
                </c:pt>
                <c:pt idx="8">
                  <c:v>-2.8</c:v>
                </c:pt>
                <c:pt idx="9">
                  <c:v>-2.8</c:v>
                </c:pt>
                <c:pt idx="10">
                  <c:v>-2.4999999999999996</c:v>
                </c:pt>
                <c:pt idx="11">
                  <c:v>-2.2999999999999998</c:v>
                </c:pt>
                <c:pt idx="12">
                  <c:v>-2</c:v>
                </c:pt>
                <c:pt idx="13">
                  <c:v>-1.7999999999999998</c:v>
                </c:pt>
                <c:pt idx="14">
                  <c:v>-1.3999999999999995</c:v>
                </c:pt>
                <c:pt idx="15">
                  <c:v>-0.5</c:v>
                </c:pt>
                <c:pt idx="16">
                  <c:v>0</c:v>
                </c:pt>
                <c:pt idx="17">
                  <c:v>0.5</c:v>
                </c:pt>
                <c:pt idx="18">
                  <c:v>1.2000000000000002</c:v>
                </c:pt>
                <c:pt idx="19">
                  <c:v>1.7000000000000002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2.5999999999999996</c:v>
                </c:pt>
                <c:pt idx="24">
                  <c:v>2.8000000000000007</c:v>
                </c:pt>
                <c:pt idx="25">
                  <c:v>2.7000000000000011</c:v>
                </c:pt>
                <c:pt idx="26">
                  <c:v>2.3000000000000007</c:v>
                </c:pt>
                <c:pt idx="27">
                  <c:v>2.5</c:v>
                </c:pt>
                <c:pt idx="28">
                  <c:v>2.7000000000000011</c:v>
                </c:pt>
                <c:pt idx="29">
                  <c:v>2.5</c:v>
                </c:pt>
                <c:pt idx="30">
                  <c:v>2.2000000000000011</c:v>
                </c:pt>
                <c:pt idx="31">
                  <c:v>2.0999999999999996</c:v>
                </c:pt>
                <c:pt idx="32">
                  <c:v>2.2000000000000011</c:v>
                </c:pt>
                <c:pt idx="33">
                  <c:v>2.5999999999999996</c:v>
                </c:pt>
                <c:pt idx="34">
                  <c:v>2.8000000000000007</c:v>
                </c:pt>
                <c:pt idx="35">
                  <c:v>2.5999999999999996</c:v>
                </c:pt>
                <c:pt idx="36">
                  <c:v>2.0999999999999996</c:v>
                </c:pt>
                <c:pt idx="37">
                  <c:v>2</c:v>
                </c:pt>
                <c:pt idx="38">
                  <c:v>1.6000000000000005</c:v>
                </c:pt>
                <c:pt idx="39">
                  <c:v>1.4000000000000004</c:v>
                </c:pt>
                <c:pt idx="40">
                  <c:v>1</c:v>
                </c:pt>
                <c:pt idx="41">
                  <c:v>1.6000000000000005</c:v>
                </c:pt>
                <c:pt idx="42">
                  <c:v>2.2000000000000011</c:v>
                </c:pt>
                <c:pt idx="43">
                  <c:v>2.5999999999999996</c:v>
                </c:pt>
                <c:pt idx="44">
                  <c:v>2.7000000000000011</c:v>
                </c:pt>
                <c:pt idx="45">
                  <c:v>2.5999999999999996</c:v>
                </c:pt>
                <c:pt idx="46">
                  <c:v>2.3000000000000007</c:v>
                </c:pt>
                <c:pt idx="47">
                  <c:v>1.8000000000000007</c:v>
                </c:pt>
                <c:pt idx="48">
                  <c:v>1.6000000000000005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5-46EF-554A-9FBA-A7B7234570AF}"/>
            </c:ext>
          </c:extLst>
        </c:ser>
        <c:ser>
          <c:idx val="38"/>
          <c:order val="3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View'!$AN$145:$AN$193</c:f>
              <c:numCache>
                <c:formatCode>General</c:formatCode>
                <c:ptCount val="49"/>
                <c:pt idx="0">
                  <c:v>-0.80000000000000071</c:v>
                </c:pt>
                <c:pt idx="1">
                  <c:v>-1.4000000000000004</c:v>
                </c:pt>
                <c:pt idx="2">
                  <c:v>-1.9000000000000004</c:v>
                </c:pt>
                <c:pt idx="3">
                  <c:v>-3.6000000000000014</c:v>
                </c:pt>
                <c:pt idx="4">
                  <c:v>-3.7000000000000011</c:v>
                </c:pt>
                <c:pt idx="5">
                  <c:v>-3.6000000000000014</c:v>
                </c:pt>
                <c:pt idx="6">
                  <c:v>-3.9000000000000004</c:v>
                </c:pt>
                <c:pt idx="7">
                  <c:v>-4</c:v>
                </c:pt>
                <c:pt idx="8">
                  <c:v>-3.8000000000000007</c:v>
                </c:pt>
                <c:pt idx="9">
                  <c:v>-3.5</c:v>
                </c:pt>
                <c:pt idx="10">
                  <c:v>-3.1000000000000014</c:v>
                </c:pt>
                <c:pt idx="11">
                  <c:v>-2.6000000000000014</c:v>
                </c:pt>
                <c:pt idx="12">
                  <c:v>-2.1000000000000014</c:v>
                </c:pt>
                <c:pt idx="13">
                  <c:v>-1.6000000000000014</c:v>
                </c:pt>
                <c:pt idx="14">
                  <c:v>-1.1000000000000014</c:v>
                </c:pt>
                <c:pt idx="15">
                  <c:v>-0.10000000000000142</c:v>
                </c:pt>
                <c:pt idx="16">
                  <c:v>0.19999999999999929</c:v>
                </c:pt>
                <c:pt idx="17">
                  <c:v>0.29999999999999893</c:v>
                </c:pt>
                <c:pt idx="18">
                  <c:v>0.59999999999999964</c:v>
                </c:pt>
                <c:pt idx="19">
                  <c:v>0.59999999999999964</c:v>
                </c:pt>
                <c:pt idx="20">
                  <c:v>0.5</c:v>
                </c:pt>
                <c:pt idx="21">
                  <c:v>0.39999999999999858</c:v>
                </c:pt>
                <c:pt idx="22">
                  <c:v>0.39999999999999858</c:v>
                </c:pt>
                <c:pt idx="23">
                  <c:v>0.59999999999999964</c:v>
                </c:pt>
                <c:pt idx="24">
                  <c:v>0.79999999999999893</c:v>
                </c:pt>
                <c:pt idx="25">
                  <c:v>0.69999999999999929</c:v>
                </c:pt>
                <c:pt idx="26">
                  <c:v>0.79999999999999893</c:v>
                </c:pt>
                <c:pt idx="27">
                  <c:v>0.59999999999999964</c:v>
                </c:pt>
                <c:pt idx="28">
                  <c:v>0.59999999999999964</c:v>
                </c:pt>
                <c:pt idx="29">
                  <c:v>0.59999999999999964</c:v>
                </c:pt>
                <c:pt idx="30">
                  <c:v>0.39999999999999858</c:v>
                </c:pt>
                <c:pt idx="31">
                  <c:v>9.9999999999999645E-2</c:v>
                </c:pt>
                <c:pt idx="32">
                  <c:v>0</c:v>
                </c:pt>
                <c:pt idx="33">
                  <c:v>9.9999999999999645E-2</c:v>
                </c:pt>
                <c:pt idx="34">
                  <c:v>0.19999999999999929</c:v>
                </c:pt>
                <c:pt idx="35">
                  <c:v>0.29999999999999893</c:v>
                </c:pt>
                <c:pt idx="36">
                  <c:v>0.19999999999999929</c:v>
                </c:pt>
                <c:pt idx="37">
                  <c:v>-0.10000000000000142</c:v>
                </c:pt>
                <c:pt idx="38">
                  <c:v>-0.30000000000000071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-0.60000000000000142</c:v>
                </c:pt>
                <c:pt idx="44">
                  <c:v>-0.70000000000000107</c:v>
                </c:pt>
                <c:pt idx="45">
                  <c:v>-0.90000000000000036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6-46EF-554A-9FBA-A7B7234570AF}"/>
            </c:ext>
          </c:extLst>
        </c:ser>
        <c:ser>
          <c:idx val="39"/>
          <c:order val="3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View'!$AO$145:$AO$193</c:f>
              <c:numCache>
                <c:formatCode>General</c:formatCode>
                <c:ptCount val="49"/>
                <c:pt idx="0">
                  <c:v>-1.0999999999999996</c:v>
                </c:pt>
                <c:pt idx="1">
                  <c:v>-0.90000000000000036</c:v>
                </c:pt>
                <c:pt idx="2">
                  <c:v>-0.70000000000000018</c:v>
                </c:pt>
                <c:pt idx="3">
                  <c:v>-0.29999999999999982</c:v>
                </c:pt>
                <c:pt idx="4">
                  <c:v>-9.9999999999999645E-2</c:v>
                </c:pt>
                <c:pt idx="5">
                  <c:v>0.29999999999999982</c:v>
                </c:pt>
                <c:pt idx="6">
                  <c:v>0.59999999999999964</c:v>
                </c:pt>
                <c:pt idx="7">
                  <c:v>0.90000000000000036</c:v>
                </c:pt>
                <c:pt idx="8">
                  <c:v>1.3000000000000007</c:v>
                </c:pt>
                <c:pt idx="9">
                  <c:v>1.8000000000000007</c:v>
                </c:pt>
                <c:pt idx="10">
                  <c:v>2.3000000000000007</c:v>
                </c:pt>
                <c:pt idx="11">
                  <c:v>2.8000000000000007</c:v>
                </c:pt>
                <c:pt idx="12">
                  <c:v>3.3000000000000007</c:v>
                </c:pt>
                <c:pt idx="13">
                  <c:v>3.6999999999999993</c:v>
                </c:pt>
                <c:pt idx="14">
                  <c:v>4.1999999999999993</c:v>
                </c:pt>
                <c:pt idx="15">
                  <c:v>4.6999999999999993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5.0999999999999996</c:v>
                </c:pt>
                <c:pt idx="19">
                  <c:v>5.1999999999999993</c:v>
                </c:pt>
                <c:pt idx="20">
                  <c:v>5.1999999999999993</c:v>
                </c:pt>
                <c:pt idx="21">
                  <c:v>5.3000000000000007</c:v>
                </c:pt>
                <c:pt idx="22">
                  <c:v>5.4</c:v>
                </c:pt>
                <c:pt idx="23">
                  <c:v>5.6999999999999993</c:v>
                </c:pt>
                <c:pt idx="24">
                  <c:v>6.1</c:v>
                </c:pt>
                <c:pt idx="25">
                  <c:v>6.1</c:v>
                </c:pt>
                <c:pt idx="26">
                  <c:v>5.9</c:v>
                </c:pt>
                <c:pt idx="27">
                  <c:v>5.8000000000000007</c:v>
                </c:pt>
                <c:pt idx="28">
                  <c:v>5.6</c:v>
                </c:pt>
                <c:pt idx="29">
                  <c:v>5.5</c:v>
                </c:pt>
                <c:pt idx="30">
                  <c:v>5.5</c:v>
                </c:pt>
                <c:pt idx="31">
                  <c:v>5.3000000000000007</c:v>
                </c:pt>
                <c:pt idx="32">
                  <c:v>5</c:v>
                </c:pt>
                <c:pt idx="33">
                  <c:v>4.6999999999999993</c:v>
                </c:pt>
                <c:pt idx="34">
                  <c:v>4.8000000000000007</c:v>
                </c:pt>
                <c:pt idx="35">
                  <c:v>4.8000000000000007</c:v>
                </c:pt>
                <c:pt idx="36">
                  <c:v>4.4000000000000004</c:v>
                </c:pt>
                <c:pt idx="37">
                  <c:v>4.0999999999999996</c:v>
                </c:pt>
                <c:pt idx="38">
                  <c:v>3.8000000000000007</c:v>
                </c:pt>
                <c:pt idx="39">
                  <c:v>3.6999999999999993</c:v>
                </c:pt>
                <c:pt idx="40">
                  <c:v>3.5999999999999996</c:v>
                </c:pt>
                <c:pt idx="41">
                  <c:v>3.4000000000000004</c:v>
                </c:pt>
                <c:pt idx="42">
                  <c:v>3.3000000000000007</c:v>
                </c:pt>
                <c:pt idx="43">
                  <c:v>3.0999999999999996</c:v>
                </c:pt>
                <c:pt idx="44">
                  <c:v>3.1999999999999993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7-46EF-554A-9FBA-A7B7234570AF}"/>
            </c:ext>
          </c:extLst>
        </c:ser>
        <c:ser>
          <c:idx val="40"/>
          <c:order val="4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View'!$AP$145:$AP$193</c:f>
              <c:numCache>
                <c:formatCode>General</c:formatCode>
                <c:ptCount val="49"/>
                <c:pt idx="14">
                  <c:v>0</c:v>
                </c:pt>
                <c:pt idx="15">
                  <c:v>0.20000000000000018</c:v>
                </c:pt>
                <c:pt idx="16">
                  <c:v>0.5</c:v>
                </c:pt>
                <c:pt idx="17">
                  <c:v>0.89999999999999947</c:v>
                </c:pt>
                <c:pt idx="18">
                  <c:v>1.2999999999999998</c:v>
                </c:pt>
                <c:pt idx="19">
                  <c:v>1.6000000000000005</c:v>
                </c:pt>
                <c:pt idx="20">
                  <c:v>1.7999999999999998</c:v>
                </c:pt>
                <c:pt idx="21">
                  <c:v>2.0000000000000009</c:v>
                </c:pt>
                <c:pt idx="22">
                  <c:v>2.1000000000000005</c:v>
                </c:pt>
                <c:pt idx="23">
                  <c:v>2.2999999999999998</c:v>
                </c:pt>
                <c:pt idx="24">
                  <c:v>2.5000000000000009</c:v>
                </c:pt>
                <c:pt idx="25">
                  <c:v>2.3999999999999995</c:v>
                </c:pt>
                <c:pt idx="26">
                  <c:v>2.3999999999999995</c:v>
                </c:pt>
                <c:pt idx="27">
                  <c:v>2.3999999999999995</c:v>
                </c:pt>
                <c:pt idx="28">
                  <c:v>2.3999999999999995</c:v>
                </c:pt>
                <c:pt idx="29">
                  <c:v>2.3999999999999995</c:v>
                </c:pt>
                <c:pt idx="30">
                  <c:v>2.2999999999999998</c:v>
                </c:pt>
                <c:pt idx="31">
                  <c:v>2.1000000000000005</c:v>
                </c:pt>
                <c:pt idx="32">
                  <c:v>2.0000000000000009</c:v>
                </c:pt>
                <c:pt idx="33">
                  <c:v>1.8999999999999995</c:v>
                </c:pt>
                <c:pt idx="34">
                  <c:v>1.7000000000000002</c:v>
                </c:pt>
                <c:pt idx="35">
                  <c:v>1.5000000000000009</c:v>
                </c:pt>
                <c:pt idx="36">
                  <c:v>1.3999999999999995</c:v>
                </c:pt>
                <c:pt idx="37">
                  <c:v>1.2999999999999998</c:v>
                </c:pt>
                <c:pt idx="38">
                  <c:v>1.1000000000000005</c:v>
                </c:pt>
                <c:pt idx="39">
                  <c:v>1.0000000000000009</c:v>
                </c:pt>
                <c:pt idx="40">
                  <c:v>0.89999999999999947</c:v>
                </c:pt>
                <c:pt idx="41">
                  <c:v>0.89999999999999947</c:v>
                </c:pt>
                <c:pt idx="42">
                  <c:v>1.0000000000000009</c:v>
                </c:pt>
                <c:pt idx="43">
                  <c:v>1.0000000000000009</c:v>
                </c:pt>
                <c:pt idx="44">
                  <c:v>0.89999999999999947</c:v>
                </c:pt>
                <c:pt idx="45">
                  <c:v>0.79999999999999982</c:v>
                </c:pt>
                <c:pt idx="46">
                  <c:v>0.60000000000000053</c:v>
                </c:pt>
                <c:pt idx="47">
                  <c:v>0.60000000000000053</c:v>
                </c:pt>
                <c:pt idx="48">
                  <c:v>0.60000000000000053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8-46EF-554A-9FBA-A7B7234570AF}"/>
            </c:ext>
          </c:extLst>
        </c:ser>
        <c:ser>
          <c:idx val="41"/>
          <c:order val="4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View'!$AQ$145:$AQ$193</c:f>
              <c:numCache>
                <c:formatCode>General</c:formatCode>
                <c:ptCount val="49"/>
                <c:pt idx="0">
                  <c:v>-2.6999999999999993</c:v>
                </c:pt>
                <c:pt idx="1">
                  <c:v>-2.6999999999999993</c:v>
                </c:pt>
                <c:pt idx="2">
                  <c:v>-2.5</c:v>
                </c:pt>
                <c:pt idx="3">
                  <c:v>-2.4000000000000004</c:v>
                </c:pt>
                <c:pt idx="4">
                  <c:v>-2.1999999999999993</c:v>
                </c:pt>
                <c:pt idx="5">
                  <c:v>-1.9000000000000004</c:v>
                </c:pt>
                <c:pt idx="6">
                  <c:v>-1.7999999999999989</c:v>
                </c:pt>
                <c:pt idx="7">
                  <c:v>-1.7999999999999989</c:v>
                </c:pt>
                <c:pt idx="8">
                  <c:v>-1.5</c:v>
                </c:pt>
                <c:pt idx="9">
                  <c:v>-0.90000000000000036</c:v>
                </c:pt>
                <c:pt idx="10">
                  <c:v>-0.69999999999999929</c:v>
                </c:pt>
                <c:pt idx="11">
                  <c:v>-0.59999999999999964</c:v>
                </c:pt>
                <c:pt idx="12">
                  <c:v>-0.40000000000000036</c:v>
                </c:pt>
                <c:pt idx="13">
                  <c:v>-0.69999999999999929</c:v>
                </c:pt>
                <c:pt idx="14">
                  <c:v>-0.79999999999999893</c:v>
                </c:pt>
                <c:pt idx="15">
                  <c:v>-0.79999999999999893</c:v>
                </c:pt>
                <c:pt idx="16">
                  <c:v>-0.69999999999999929</c:v>
                </c:pt>
                <c:pt idx="17">
                  <c:v>-0.5</c:v>
                </c:pt>
                <c:pt idx="18">
                  <c:v>-0.40000000000000036</c:v>
                </c:pt>
                <c:pt idx="19">
                  <c:v>-0.19999999999999929</c:v>
                </c:pt>
                <c:pt idx="20">
                  <c:v>0.20000000000000107</c:v>
                </c:pt>
                <c:pt idx="21">
                  <c:v>0</c:v>
                </c:pt>
                <c:pt idx="22">
                  <c:v>-9.9999999999999645E-2</c:v>
                </c:pt>
                <c:pt idx="23">
                  <c:v>-9.9999999999999645E-2</c:v>
                </c:pt>
                <c:pt idx="24">
                  <c:v>0.30000000000000071</c:v>
                </c:pt>
                <c:pt idx="25">
                  <c:v>0.20000000000000107</c:v>
                </c:pt>
                <c:pt idx="26">
                  <c:v>-9.9999999999999645E-2</c:v>
                </c:pt>
                <c:pt idx="27">
                  <c:v>-0.5</c:v>
                </c:pt>
                <c:pt idx="28">
                  <c:v>-0.90000000000000036</c:v>
                </c:pt>
                <c:pt idx="29">
                  <c:v>-1.2999999999999989</c:v>
                </c:pt>
                <c:pt idx="30">
                  <c:v>-1.6999999999999993</c:v>
                </c:pt>
                <c:pt idx="31">
                  <c:v>-2.0999999999999996</c:v>
                </c:pt>
                <c:pt idx="32">
                  <c:v>-2.4000000000000004</c:v>
                </c:pt>
                <c:pt idx="33">
                  <c:v>-2.6999999999999993</c:v>
                </c:pt>
                <c:pt idx="34">
                  <c:v>-2.7999999999999989</c:v>
                </c:pt>
                <c:pt idx="35">
                  <c:v>-2.9000000000000004</c:v>
                </c:pt>
                <c:pt idx="36">
                  <c:v>-3.0999999999999996</c:v>
                </c:pt>
                <c:pt idx="37">
                  <c:v>-3.3999999999999995</c:v>
                </c:pt>
                <c:pt idx="38">
                  <c:v>-3.3999999999999995</c:v>
                </c:pt>
                <c:pt idx="39">
                  <c:v>-3.3999999999999995</c:v>
                </c:pt>
                <c:pt idx="40">
                  <c:v>-3.3999999999999995</c:v>
                </c:pt>
                <c:pt idx="41">
                  <c:v>-3.3999999999999995</c:v>
                </c:pt>
                <c:pt idx="42">
                  <c:v>-3.5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9-46EF-554A-9FBA-A7B7234570AF}"/>
            </c:ext>
          </c:extLst>
        </c:ser>
        <c:ser>
          <c:idx val="42"/>
          <c:order val="4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View'!$AR$145:$AR$193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A-46EF-554A-9FBA-A7B7234570AF}"/>
            </c:ext>
          </c:extLst>
        </c:ser>
        <c:ser>
          <c:idx val="43"/>
          <c:order val="4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View'!$AS$145:$AS$193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-9.9999999999999645E-2</c:v>
                </c:pt>
                <c:pt idx="3">
                  <c:v>-0.39999999999999947</c:v>
                </c:pt>
                <c:pt idx="4">
                  <c:v>-0.70000000000000018</c:v>
                </c:pt>
                <c:pt idx="5">
                  <c:v>-0.79999999999999982</c:v>
                </c:pt>
                <c:pt idx="6">
                  <c:v>-0.70000000000000018</c:v>
                </c:pt>
                <c:pt idx="7">
                  <c:v>-0.79999999999999982</c:v>
                </c:pt>
                <c:pt idx="8">
                  <c:v>-1.7999999999999998</c:v>
                </c:pt>
                <c:pt idx="9">
                  <c:v>-1.8999999999999995</c:v>
                </c:pt>
                <c:pt idx="10">
                  <c:v>-1.5999999999999996</c:v>
                </c:pt>
                <c:pt idx="11">
                  <c:v>-1.2000000000000002</c:v>
                </c:pt>
                <c:pt idx="12">
                  <c:v>-0.59999999999999964</c:v>
                </c:pt>
                <c:pt idx="13">
                  <c:v>0</c:v>
                </c:pt>
                <c:pt idx="14">
                  <c:v>-9.9999999999999645E-2</c:v>
                </c:pt>
                <c:pt idx="15">
                  <c:v>-0.20000000000000018</c:v>
                </c:pt>
                <c:pt idx="16">
                  <c:v>0.20000000000000018</c:v>
                </c:pt>
                <c:pt idx="17">
                  <c:v>0.60000000000000053</c:v>
                </c:pt>
                <c:pt idx="18">
                  <c:v>1.0000000000000009</c:v>
                </c:pt>
                <c:pt idx="19">
                  <c:v>1.6000000000000005</c:v>
                </c:pt>
                <c:pt idx="20">
                  <c:v>1.8999999999999995</c:v>
                </c:pt>
                <c:pt idx="21">
                  <c:v>2.2000000000000002</c:v>
                </c:pt>
                <c:pt idx="22">
                  <c:v>2.3999999999999995</c:v>
                </c:pt>
                <c:pt idx="23">
                  <c:v>2.6000000000000005</c:v>
                </c:pt>
                <c:pt idx="24">
                  <c:v>2.7</c:v>
                </c:pt>
                <c:pt idx="25">
                  <c:v>2.5000000000000009</c:v>
                </c:pt>
                <c:pt idx="26">
                  <c:v>1.6000000000000005</c:v>
                </c:pt>
                <c:pt idx="27">
                  <c:v>2.0000000000000009</c:v>
                </c:pt>
                <c:pt idx="28">
                  <c:v>1.8999999999999995</c:v>
                </c:pt>
                <c:pt idx="29">
                  <c:v>1.7999999999999998</c:v>
                </c:pt>
                <c:pt idx="30">
                  <c:v>1.6000000000000005</c:v>
                </c:pt>
                <c:pt idx="31">
                  <c:v>1.5000000000000009</c:v>
                </c:pt>
                <c:pt idx="32">
                  <c:v>1.3999999999999995</c:v>
                </c:pt>
                <c:pt idx="33">
                  <c:v>1.2000000000000002</c:v>
                </c:pt>
                <c:pt idx="34">
                  <c:v>1.0000000000000009</c:v>
                </c:pt>
                <c:pt idx="35">
                  <c:v>0.5</c:v>
                </c:pt>
                <c:pt idx="36">
                  <c:v>0.60000000000000053</c:v>
                </c:pt>
                <c:pt idx="37">
                  <c:v>0.5</c:v>
                </c:pt>
                <c:pt idx="38">
                  <c:v>0.29999999999999982</c:v>
                </c:pt>
                <c:pt idx="39">
                  <c:v>0.10000000000000053</c:v>
                </c:pt>
                <c:pt idx="40">
                  <c:v>0</c:v>
                </c:pt>
                <c:pt idx="41">
                  <c:v>-0.20000000000000018</c:v>
                </c:pt>
                <c:pt idx="42">
                  <c:v>-0.39999999999999947</c:v>
                </c:pt>
                <c:pt idx="43">
                  <c:v>-0.5</c:v>
                </c:pt>
                <c:pt idx="44">
                  <c:v>-0.70000000000000018</c:v>
                </c:pt>
                <c:pt idx="45">
                  <c:v>-0.89999999999999947</c:v>
                </c:pt>
                <c:pt idx="46">
                  <c:v>-1</c:v>
                </c:pt>
                <c:pt idx="47">
                  <c:v>-1.0999999999999996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B-46EF-554A-9FBA-A7B7234570AF}"/>
            </c:ext>
          </c:extLst>
        </c:ser>
        <c:ser>
          <c:idx val="44"/>
          <c:order val="4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View'!$AT$145:$AT$193</c:f>
              <c:numCache>
                <c:formatCode>General</c:formatCode>
                <c:ptCount val="49"/>
                <c:pt idx="0">
                  <c:v>-1.7000000000000002</c:v>
                </c:pt>
                <c:pt idx="1">
                  <c:v>-0.90000000000000036</c:v>
                </c:pt>
                <c:pt idx="2">
                  <c:v>-0.20000000000000018</c:v>
                </c:pt>
                <c:pt idx="3">
                  <c:v>0.69999999999999929</c:v>
                </c:pt>
                <c:pt idx="4">
                  <c:v>1.4000000000000004</c:v>
                </c:pt>
                <c:pt idx="5">
                  <c:v>2.0999999999999996</c:v>
                </c:pt>
                <c:pt idx="6">
                  <c:v>2.7999999999999989</c:v>
                </c:pt>
                <c:pt idx="7">
                  <c:v>3.5</c:v>
                </c:pt>
                <c:pt idx="8">
                  <c:v>4</c:v>
                </c:pt>
                <c:pt idx="9">
                  <c:v>4.4000000000000004</c:v>
                </c:pt>
                <c:pt idx="10">
                  <c:v>4.9000000000000004</c:v>
                </c:pt>
                <c:pt idx="11">
                  <c:v>5.1999999999999993</c:v>
                </c:pt>
                <c:pt idx="12">
                  <c:v>5.4</c:v>
                </c:pt>
                <c:pt idx="13">
                  <c:v>5.4</c:v>
                </c:pt>
                <c:pt idx="14">
                  <c:v>5.5</c:v>
                </c:pt>
                <c:pt idx="15">
                  <c:v>5.6999999999999993</c:v>
                </c:pt>
                <c:pt idx="16">
                  <c:v>5.7999999999999989</c:v>
                </c:pt>
                <c:pt idx="17">
                  <c:v>6</c:v>
                </c:pt>
                <c:pt idx="18">
                  <c:v>6.1999999999999993</c:v>
                </c:pt>
                <c:pt idx="19">
                  <c:v>6.1999999999999993</c:v>
                </c:pt>
                <c:pt idx="20">
                  <c:v>6</c:v>
                </c:pt>
                <c:pt idx="21">
                  <c:v>6.1999999999999993</c:v>
                </c:pt>
                <c:pt idx="22">
                  <c:v>6.2999999999999989</c:v>
                </c:pt>
                <c:pt idx="23">
                  <c:v>6.4</c:v>
                </c:pt>
                <c:pt idx="24">
                  <c:v>6.5</c:v>
                </c:pt>
                <c:pt idx="25">
                  <c:v>6.5</c:v>
                </c:pt>
                <c:pt idx="26">
                  <c:v>6.4</c:v>
                </c:pt>
                <c:pt idx="27">
                  <c:v>6.4</c:v>
                </c:pt>
                <c:pt idx="28">
                  <c:v>6.2999999999999989</c:v>
                </c:pt>
                <c:pt idx="29">
                  <c:v>6.1</c:v>
                </c:pt>
                <c:pt idx="30">
                  <c:v>5.9</c:v>
                </c:pt>
                <c:pt idx="31">
                  <c:v>5.5</c:v>
                </c:pt>
                <c:pt idx="32">
                  <c:v>5.0999999999999996</c:v>
                </c:pt>
                <c:pt idx="33">
                  <c:v>4.5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C-46EF-554A-9FBA-A7B7234570AF}"/>
            </c:ext>
          </c:extLst>
        </c:ser>
        <c:ser>
          <c:idx val="45"/>
          <c:order val="4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View'!$AU$145:$AU$193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D-46EF-554A-9FBA-A7B7234570AF}"/>
            </c:ext>
          </c:extLst>
        </c:ser>
        <c:ser>
          <c:idx val="46"/>
          <c:order val="4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View'!$AV$145:$AV$193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E-46EF-554A-9FBA-A7B7234570AF}"/>
            </c:ext>
          </c:extLst>
        </c:ser>
        <c:ser>
          <c:idx val="47"/>
          <c:order val="4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View'!$AW$145:$AW$193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2F-46EF-554A-9FBA-A7B7234570AF}"/>
            </c:ext>
          </c:extLst>
        </c:ser>
        <c:ser>
          <c:idx val="48"/>
          <c:order val="4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View'!$AX$145:$AX$193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0-46EF-554A-9FBA-A7B7234570AF}"/>
            </c:ext>
          </c:extLst>
        </c:ser>
        <c:ser>
          <c:idx val="49"/>
          <c:order val="4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View'!$AY$145:$AY$193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1-46EF-554A-9FBA-A7B7234570AF}"/>
            </c:ext>
          </c:extLst>
        </c:ser>
        <c:ser>
          <c:idx val="50"/>
          <c:order val="5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View'!$AZ$145:$AZ$193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2-46EF-554A-9FBA-A7B7234570AF}"/>
            </c:ext>
          </c:extLst>
        </c:ser>
        <c:ser>
          <c:idx val="51"/>
          <c:order val="5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View'!$BA$145:$BA$193</c:f>
              <c:numCache>
                <c:formatCode>0.0</c:formatCode>
                <c:ptCount val="49"/>
                <c:pt idx="0">
                  <c:v>-5.5555555555557135E-2</c:v>
                </c:pt>
                <c:pt idx="1">
                  <c:v>0.22222222222222143</c:v>
                </c:pt>
                <c:pt idx="2">
                  <c:v>0.94444444444444287</c:v>
                </c:pt>
                <c:pt idx="3">
                  <c:v>1.3888888888888875</c:v>
                </c:pt>
                <c:pt idx="4">
                  <c:v>1.8888888888888875</c:v>
                </c:pt>
                <c:pt idx="5">
                  <c:v>2.2777777777777768</c:v>
                </c:pt>
                <c:pt idx="6">
                  <c:v>2.5</c:v>
                </c:pt>
                <c:pt idx="7">
                  <c:v>2.8333333333333321</c:v>
                </c:pt>
                <c:pt idx="8">
                  <c:v>3.7222222222222214</c:v>
                </c:pt>
                <c:pt idx="9">
                  <c:v>3.9444444444444429</c:v>
                </c:pt>
                <c:pt idx="10">
                  <c:v>4</c:v>
                </c:pt>
                <c:pt idx="11">
                  <c:v>4.2222222222222214</c:v>
                </c:pt>
                <c:pt idx="12">
                  <c:v>4.8333333333333321</c:v>
                </c:pt>
                <c:pt idx="13">
                  <c:v>5.3333333333333321</c:v>
                </c:pt>
                <c:pt idx="14">
                  <c:v>5.1111111111111107</c:v>
                </c:pt>
                <c:pt idx="15">
                  <c:v>5.2222222222222214</c:v>
                </c:pt>
                <c:pt idx="16">
                  <c:v>5.3333333333333321</c:v>
                </c:pt>
                <c:pt idx="17">
                  <c:v>5.6111111111111107</c:v>
                </c:pt>
                <c:pt idx="18">
                  <c:v>6</c:v>
                </c:pt>
                <c:pt idx="19">
                  <c:v>6.8888888888888875</c:v>
                </c:pt>
                <c:pt idx="20">
                  <c:v>7.3333333333333321</c:v>
                </c:pt>
                <c:pt idx="21">
                  <c:v>7.7222222222222214</c:v>
                </c:pt>
                <c:pt idx="22">
                  <c:v>7.9444444444444429</c:v>
                </c:pt>
                <c:pt idx="23">
                  <c:v>8.1111111111111107</c:v>
                </c:pt>
                <c:pt idx="24">
                  <c:v>8.2222222222222214</c:v>
                </c:pt>
                <c:pt idx="25">
                  <c:v>8.2222222222222214</c:v>
                </c:pt>
                <c:pt idx="26">
                  <c:v>8.1111111111111107</c:v>
                </c:pt>
                <c:pt idx="27">
                  <c:v>7.8333333333333321</c:v>
                </c:pt>
                <c:pt idx="28">
                  <c:v>7.6666666666666661</c:v>
                </c:pt>
                <c:pt idx="29">
                  <c:v>7.2777777777777768</c:v>
                </c:pt>
                <c:pt idx="30">
                  <c:v>6.4444444444444429</c:v>
                </c:pt>
                <c:pt idx="31">
                  <c:v>6.2777777777777768</c:v>
                </c:pt>
                <c:pt idx="32">
                  <c:v>5.9444444444444429</c:v>
                </c:pt>
                <c:pt idx="33">
                  <c:v>5.2222222222222214</c:v>
                </c:pt>
                <c:pt idx="34">
                  <c:v>4.6111111111111107</c:v>
                </c:pt>
                <c:pt idx="35">
                  <c:v>4.1666666666666661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3-46EF-554A-9FBA-A7B7234570AF}"/>
            </c:ext>
          </c:extLst>
        </c:ser>
        <c:ser>
          <c:idx val="52"/>
          <c:order val="5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View'!$BB$145:$BB$193</c:f>
              <c:numCache>
                <c:formatCode>0.0</c:formatCode>
                <c:ptCount val="49"/>
                <c:pt idx="0">
                  <c:v>-1.3888888888888893</c:v>
                </c:pt>
                <c:pt idx="1">
                  <c:v>-1.4444444444444446</c:v>
                </c:pt>
                <c:pt idx="2">
                  <c:v>-1.5</c:v>
                </c:pt>
                <c:pt idx="3">
                  <c:v>-1.666666666666667</c:v>
                </c:pt>
                <c:pt idx="4">
                  <c:v>-1.7222222222222223</c:v>
                </c:pt>
                <c:pt idx="5">
                  <c:v>-1.666666666666667</c:v>
                </c:pt>
                <c:pt idx="6">
                  <c:v>-1.666666666666667</c:v>
                </c:pt>
                <c:pt idx="7">
                  <c:v>-1.666666666666667</c:v>
                </c:pt>
                <c:pt idx="8">
                  <c:v>-1.7777777777777777</c:v>
                </c:pt>
                <c:pt idx="9">
                  <c:v>-1.8888888888888893</c:v>
                </c:pt>
                <c:pt idx="10">
                  <c:v>-1.7222222222222223</c:v>
                </c:pt>
                <c:pt idx="11">
                  <c:v>-1.7777777777777777</c:v>
                </c:pt>
                <c:pt idx="12">
                  <c:v>-1.8888888888888893</c:v>
                </c:pt>
                <c:pt idx="13">
                  <c:v>-1.833333333333333</c:v>
                </c:pt>
                <c:pt idx="14">
                  <c:v>-1.333333333333333</c:v>
                </c:pt>
                <c:pt idx="15">
                  <c:v>-0.77777777777777857</c:v>
                </c:pt>
                <c:pt idx="16">
                  <c:v>-0.16666666666666607</c:v>
                </c:pt>
                <c:pt idx="17">
                  <c:v>0.33333333333333393</c:v>
                </c:pt>
                <c:pt idx="18">
                  <c:v>1.0555555555555554</c:v>
                </c:pt>
                <c:pt idx="19">
                  <c:v>1.8333333333333339</c:v>
                </c:pt>
                <c:pt idx="20">
                  <c:v>2.6111111111111107</c:v>
                </c:pt>
                <c:pt idx="21">
                  <c:v>3.2222222222222214</c:v>
                </c:pt>
                <c:pt idx="22">
                  <c:v>3.6111111111111107</c:v>
                </c:pt>
                <c:pt idx="23">
                  <c:v>4</c:v>
                </c:pt>
                <c:pt idx="24">
                  <c:v>4.0555555555555554</c:v>
                </c:pt>
                <c:pt idx="25">
                  <c:v>4.1111111111111107</c:v>
                </c:pt>
                <c:pt idx="26">
                  <c:v>4</c:v>
                </c:pt>
                <c:pt idx="27">
                  <c:v>3.8888888888888893</c:v>
                </c:pt>
                <c:pt idx="28">
                  <c:v>3.6111111111111107</c:v>
                </c:pt>
                <c:pt idx="29">
                  <c:v>3.6111111111111107</c:v>
                </c:pt>
                <c:pt idx="30">
                  <c:v>4.2222222222222214</c:v>
                </c:pt>
                <c:pt idx="31">
                  <c:v>4.2222222222222214</c:v>
                </c:pt>
                <c:pt idx="32">
                  <c:v>4.0555555555555554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4-46EF-554A-9FBA-A7B7234570AF}"/>
            </c:ext>
          </c:extLst>
        </c:ser>
        <c:ser>
          <c:idx val="53"/>
          <c:order val="5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View'!$BC$145:$BC$193</c:f>
              <c:numCache>
                <c:formatCode>0.0</c:formatCode>
                <c:ptCount val="49"/>
                <c:pt idx="0">
                  <c:v>-0.44444444444444464</c:v>
                </c:pt>
                <c:pt idx="1">
                  <c:v>-0.27777777777777857</c:v>
                </c:pt>
                <c:pt idx="2">
                  <c:v>0</c:v>
                </c:pt>
                <c:pt idx="3">
                  <c:v>0.55555555555555536</c:v>
                </c:pt>
                <c:pt idx="4">
                  <c:v>0.88888888888888751</c:v>
                </c:pt>
                <c:pt idx="5">
                  <c:v>1.2777777777777768</c:v>
                </c:pt>
                <c:pt idx="6">
                  <c:v>1.6111111111111107</c:v>
                </c:pt>
                <c:pt idx="7">
                  <c:v>1.9444444444444446</c:v>
                </c:pt>
                <c:pt idx="8">
                  <c:v>2.1111111111111107</c:v>
                </c:pt>
                <c:pt idx="9">
                  <c:v>2.4444444444444446</c:v>
                </c:pt>
                <c:pt idx="10">
                  <c:v>2.5555555555555554</c:v>
                </c:pt>
                <c:pt idx="11">
                  <c:v>2.3333333333333321</c:v>
                </c:pt>
                <c:pt idx="12">
                  <c:v>2.2777777777777768</c:v>
                </c:pt>
                <c:pt idx="13">
                  <c:v>2.2222222222222214</c:v>
                </c:pt>
                <c:pt idx="14">
                  <c:v>2.2777777777777768</c:v>
                </c:pt>
                <c:pt idx="15">
                  <c:v>2.5555555555555554</c:v>
                </c:pt>
                <c:pt idx="16">
                  <c:v>2.5</c:v>
                </c:pt>
                <c:pt idx="17">
                  <c:v>2.4444444444444446</c:v>
                </c:pt>
                <c:pt idx="18">
                  <c:v>2.8333333333333321</c:v>
                </c:pt>
                <c:pt idx="19">
                  <c:v>2.8888888888888875</c:v>
                </c:pt>
                <c:pt idx="20">
                  <c:v>2.9444444444444446</c:v>
                </c:pt>
                <c:pt idx="21">
                  <c:v>3</c:v>
                </c:pt>
                <c:pt idx="22">
                  <c:v>3.0555555555555554</c:v>
                </c:pt>
                <c:pt idx="23">
                  <c:v>3.2222222222222214</c:v>
                </c:pt>
                <c:pt idx="24">
                  <c:v>3.3888888888888875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5-46EF-554A-9FBA-A7B7234570AF}"/>
            </c:ext>
          </c:extLst>
        </c:ser>
        <c:ser>
          <c:idx val="54"/>
          <c:order val="5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View'!$BD$145:$BD$193</c:f>
              <c:numCache>
                <c:formatCode>0.0</c:formatCode>
                <c:ptCount val="49"/>
                <c:pt idx="0">
                  <c:v>1.1666666666666661</c:v>
                </c:pt>
                <c:pt idx="1">
                  <c:v>1.3333333333333339</c:v>
                </c:pt>
                <c:pt idx="2">
                  <c:v>1.7222222222222214</c:v>
                </c:pt>
                <c:pt idx="3">
                  <c:v>2</c:v>
                </c:pt>
                <c:pt idx="4">
                  <c:v>2.3333333333333339</c:v>
                </c:pt>
                <c:pt idx="5">
                  <c:v>3.0555555555555554</c:v>
                </c:pt>
                <c:pt idx="6">
                  <c:v>3.5555555555555554</c:v>
                </c:pt>
                <c:pt idx="7">
                  <c:v>4</c:v>
                </c:pt>
                <c:pt idx="8">
                  <c:v>4.2222222222222214</c:v>
                </c:pt>
                <c:pt idx="9">
                  <c:v>4.2222222222222214</c:v>
                </c:pt>
                <c:pt idx="10">
                  <c:v>3.8888888888888893</c:v>
                </c:pt>
                <c:pt idx="11">
                  <c:v>3.7222222222222214</c:v>
                </c:pt>
                <c:pt idx="12">
                  <c:v>3.8888888888888893</c:v>
                </c:pt>
                <c:pt idx="13">
                  <c:v>3.7222222222222214</c:v>
                </c:pt>
                <c:pt idx="14">
                  <c:v>3.3333333333333339</c:v>
                </c:pt>
                <c:pt idx="15">
                  <c:v>3.0555555555555554</c:v>
                </c:pt>
                <c:pt idx="16">
                  <c:v>2.8333333333333339</c:v>
                </c:pt>
                <c:pt idx="17">
                  <c:v>2.8888888888888893</c:v>
                </c:pt>
                <c:pt idx="18">
                  <c:v>3.0555555555555554</c:v>
                </c:pt>
                <c:pt idx="19">
                  <c:v>3.2777777777777786</c:v>
                </c:pt>
                <c:pt idx="20">
                  <c:v>3.6111111111111107</c:v>
                </c:pt>
                <c:pt idx="21">
                  <c:v>3.8888888888888893</c:v>
                </c:pt>
                <c:pt idx="22">
                  <c:v>4.2777777777777786</c:v>
                </c:pt>
                <c:pt idx="23">
                  <c:v>4.5555555555555554</c:v>
                </c:pt>
                <c:pt idx="24">
                  <c:v>4.7222222222222214</c:v>
                </c:pt>
                <c:pt idx="25">
                  <c:v>4.6111111111111107</c:v>
                </c:pt>
                <c:pt idx="26">
                  <c:v>4.2222222222222214</c:v>
                </c:pt>
                <c:pt idx="27">
                  <c:v>3.7777777777777786</c:v>
                </c:pt>
                <c:pt idx="28">
                  <c:v>3.5555555555555554</c:v>
                </c:pt>
                <c:pt idx="29">
                  <c:v>3.3888888888888893</c:v>
                </c:pt>
                <c:pt idx="30">
                  <c:v>3.1666666666666661</c:v>
                </c:pt>
                <c:pt idx="31">
                  <c:v>3.2777777777777786</c:v>
                </c:pt>
                <c:pt idx="32">
                  <c:v>3.4444444444444446</c:v>
                </c:pt>
                <c:pt idx="33">
                  <c:v>3.2777777777777786</c:v>
                </c:pt>
                <c:pt idx="34">
                  <c:v>2.8333333333333339</c:v>
                </c:pt>
                <c:pt idx="35">
                  <c:v>3</c:v>
                </c:pt>
                <c:pt idx="36">
                  <c:v>3.1111111111111107</c:v>
                </c:pt>
                <c:pt idx="37">
                  <c:v>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6-46EF-554A-9FBA-A7B7234570AF}"/>
            </c:ext>
          </c:extLst>
        </c:ser>
        <c:ser>
          <c:idx val="55"/>
          <c:order val="5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View'!$BE$145:$BE$193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7-46EF-554A-9FBA-A7B7234570AF}"/>
            </c:ext>
          </c:extLst>
        </c:ser>
        <c:ser>
          <c:idx val="56"/>
          <c:order val="5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View'!$BF$145:$BF$193</c:f>
              <c:numCache>
                <c:formatCode>0.0</c:formatCode>
                <c:ptCount val="49"/>
                <c:pt idx="0">
                  <c:v>-1.4444444444444455</c:v>
                </c:pt>
                <c:pt idx="1">
                  <c:v>-1.3888888888888893</c:v>
                </c:pt>
                <c:pt idx="2">
                  <c:v>-1.3888888888888893</c:v>
                </c:pt>
                <c:pt idx="3">
                  <c:v>-1.3333333333333339</c:v>
                </c:pt>
                <c:pt idx="4">
                  <c:v>-1.3888888888888893</c:v>
                </c:pt>
                <c:pt idx="5">
                  <c:v>-1.6111111111111116</c:v>
                </c:pt>
                <c:pt idx="6">
                  <c:v>-1.7777777777777786</c:v>
                </c:pt>
                <c:pt idx="7">
                  <c:v>-1.8333333333333339</c:v>
                </c:pt>
                <c:pt idx="8">
                  <c:v>-1.7777777777777786</c:v>
                </c:pt>
                <c:pt idx="9">
                  <c:v>-1.6111111111111116</c:v>
                </c:pt>
                <c:pt idx="10">
                  <c:v>-1.5000000000000009</c:v>
                </c:pt>
                <c:pt idx="11">
                  <c:v>-1.2777777777777786</c:v>
                </c:pt>
                <c:pt idx="12">
                  <c:v>-1.0000000000000009</c:v>
                </c:pt>
                <c:pt idx="13">
                  <c:v>-0.66666666666666785</c:v>
                </c:pt>
                <c:pt idx="14">
                  <c:v>0.22222222222222143</c:v>
                </c:pt>
                <c:pt idx="15">
                  <c:v>0.77777777777777679</c:v>
                </c:pt>
                <c:pt idx="16">
                  <c:v>1.1111111111111107</c:v>
                </c:pt>
                <c:pt idx="17">
                  <c:v>1.4444444444444429</c:v>
                </c:pt>
                <c:pt idx="18">
                  <c:v>1.8333333333333321</c:v>
                </c:pt>
                <c:pt idx="19">
                  <c:v>2</c:v>
                </c:pt>
                <c:pt idx="20">
                  <c:v>2.1111111111111107</c:v>
                </c:pt>
                <c:pt idx="21">
                  <c:v>1.8888888888888875</c:v>
                </c:pt>
                <c:pt idx="22">
                  <c:v>1.8333333333333321</c:v>
                </c:pt>
                <c:pt idx="23">
                  <c:v>2.1666666666666661</c:v>
                </c:pt>
                <c:pt idx="24">
                  <c:v>2.3333333333333321</c:v>
                </c:pt>
                <c:pt idx="25">
                  <c:v>2.2777777777777768</c:v>
                </c:pt>
                <c:pt idx="26">
                  <c:v>2.1666666666666661</c:v>
                </c:pt>
                <c:pt idx="27">
                  <c:v>2</c:v>
                </c:pt>
                <c:pt idx="28">
                  <c:v>1.8333333333333321</c:v>
                </c:pt>
                <c:pt idx="29">
                  <c:v>1.7222222222222214</c:v>
                </c:pt>
                <c:pt idx="30">
                  <c:v>1.6111111111111107</c:v>
                </c:pt>
                <c:pt idx="31">
                  <c:v>1.5555555555555554</c:v>
                </c:pt>
                <c:pt idx="32">
                  <c:v>1.5555555555555554</c:v>
                </c:pt>
                <c:pt idx="33">
                  <c:v>1.6111111111111107</c:v>
                </c:pt>
                <c:pt idx="34">
                  <c:v>1.5555555555555554</c:v>
                </c:pt>
                <c:pt idx="35">
                  <c:v>1.8888888888888875</c:v>
                </c:pt>
                <c:pt idx="36">
                  <c:v>2</c:v>
                </c:pt>
                <c:pt idx="37">
                  <c:v>2.0555555555555554</c:v>
                </c:pt>
                <c:pt idx="38">
                  <c:v>1.9444444444444429</c:v>
                </c:pt>
                <c:pt idx="39">
                  <c:v>1.8333333333333321</c:v>
                </c:pt>
                <c:pt idx="40">
                  <c:v>1.7777777777777768</c:v>
                </c:pt>
                <c:pt idx="41">
                  <c:v>1.6666666666666661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8-46EF-554A-9FBA-A7B7234570AF}"/>
            </c:ext>
          </c:extLst>
        </c:ser>
        <c:ser>
          <c:idx val="57"/>
          <c:order val="5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View'!$BG$145:$BG$193</c:f>
              <c:numCache>
                <c:formatCode>0.0</c:formatCode>
                <c:ptCount val="49"/>
                <c:pt idx="0">
                  <c:v>-0.5</c:v>
                </c:pt>
                <c:pt idx="1">
                  <c:v>-0.1111111111111116</c:v>
                </c:pt>
                <c:pt idx="2">
                  <c:v>0.3888888888888884</c:v>
                </c:pt>
                <c:pt idx="3">
                  <c:v>1</c:v>
                </c:pt>
                <c:pt idx="4">
                  <c:v>1.6111111111111107</c:v>
                </c:pt>
                <c:pt idx="5">
                  <c:v>2.0555555555555554</c:v>
                </c:pt>
                <c:pt idx="6">
                  <c:v>2.4444444444444446</c:v>
                </c:pt>
                <c:pt idx="7">
                  <c:v>3</c:v>
                </c:pt>
                <c:pt idx="8">
                  <c:v>3.8333333333333321</c:v>
                </c:pt>
                <c:pt idx="9">
                  <c:v>4.3888888888888893</c:v>
                </c:pt>
                <c:pt idx="10">
                  <c:v>4.8333333333333321</c:v>
                </c:pt>
                <c:pt idx="11">
                  <c:v>5.1111111111111107</c:v>
                </c:pt>
                <c:pt idx="12">
                  <c:v>5.2777777777777768</c:v>
                </c:pt>
                <c:pt idx="13">
                  <c:v>5.3333333333333321</c:v>
                </c:pt>
                <c:pt idx="14">
                  <c:v>5.2777777777777768</c:v>
                </c:pt>
                <c:pt idx="15">
                  <c:v>5.2222222222222214</c:v>
                </c:pt>
                <c:pt idx="16">
                  <c:v>5.2222222222222214</c:v>
                </c:pt>
                <c:pt idx="17">
                  <c:v>5.4444444444444446</c:v>
                </c:pt>
                <c:pt idx="18">
                  <c:v>5.8333333333333321</c:v>
                </c:pt>
                <c:pt idx="19">
                  <c:v>6.0555555555555554</c:v>
                </c:pt>
                <c:pt idx="20">
                  <c:v>6.2222222222222214</c:v>
                </c:pt>
                <c:pt idx="21">
                  <c:v>6.3888888888888893</c:v>
                </c:pt>
                <c:pt idx="22">
                  <c:v>6.5</c:v>
                </c:pt>
                <c:pt idx="23">
                  <c:v>6.7222222222222214</c:v>
                </c:pt>
                <c:pt idx="24">
                  <c:v>6.7777777777777768</c:v>
                </c:pt>
                <c:pt idx="25">
                  <c:v>6.7222222222222214</c:v>
                </c:pt>
                <c:pt idx="26">
                  <c:v>6.6111111111111107</c:v>
                </c:pt>
                <c:pt idx="27">
                  <c:v>6.5</c:v>
                </c:pt>
                <c:pt idx="28">
                  <c:v>6.3888888888888893</c:v>
                </c:pt>
                <c:pt idx="29">
                  <c:v>6.2222222222222214</c:v>
                </c:pt>
                <c:pt idx="30">
                  <c:v>6.1666666666666661</c:v>
                </c:pt>
                <c:pt idx="31">
                  <c:v>6.0555555555555554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9-46EF-554A-9FBA-A7B7234570AF}"/>
            </c:ext>
          </c:extLst>
        </c:ser>
        <c:ser>
          <c:idx val="58"/>
          <c:order val="5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View'!$BH$145:$BH$193</c:f>
              <c:numCache>
                <c:formatCode>General</c:formatCode>
                <c:ptCount val="49"/>
                <c:pt idx="2" formatCode="0.0">
                  <c:v>0</c:v>
                </c:pt>
                <c:pt idx="3" formatCode="0.0">
                  <c:v>0.16666666666666607</c:v>
                </c:pt>
                <c:pt idx="4" formatCode="0.0">
                  <c:v>0.44444444444444375</c:v>
                </c:pt>
                <c:pt idx="5" formatCode="0.0">
                  <c:v>0.72222222222222143</c:v>
                </c:pt>
                <c:pt idx="6" formatCode="0.0">
                  <c:v>0.72222222222222143</c:v>
                </c:pt>
                <c:pt idx="7" formatCode="0.0">
                  <c:v>0.94444444444444375</c:v>
                </c:pt>
                <c:pt idx="8" formatCode="0.0">
                  <c:v>1.4444444444444446</c:v>
                </c:pt>
                <c:pt idx="9" formatCode="0.0">
                  <c:v>2</c:v>
                </c:pt>
                <c:pt idx="10" formatCode="0.0">
                  <c:v>2.2222222222222214</c:v>
                </c:pt>
                <c:pt idx="11" formatCode="0.0">
                  <c:v>2.5</c:v>
                </c:pt>
                <c:pt idx="12" formatCode="0.0">
                  <c:v>2.7222222222222214</c:v>
                </c:pt>
                <c:pt idx="13" formatCode="0.0">
                  <c:v>2.5555555555555554</c:v>
                </c:pt>
                <c:pt idx="14" formatCode="0.0">
                  <c:v>2.8333333333333321</c:v>
                </c:pt>
                <c:pt idx="15" formatCode="0.0">
                  <c:v>3.1666666666666661</c:v>
                </c:pt>
                <c:pt idx="16" formatCode="0.0">
                  <c:v>3</c:v>
                </c:pt>
                <c:pt idx="17" formatCode="0.0">
                  <c:v>2.8888888888888893</c:v>
                </c:pt>
                <c:pt idx="18" formatCode="0.0">
                  <c:v>3.3333333333333321</c:v>
                </c:pt>
                <c:pt idx="19" formatCode="0.0">
                  <c:v>3.3888888888888893</c:v>
                </c:pt>
                <c:pt idx="20" formatCode="0.0">
                  <c:v>3.4444444444444446</c:v>
                </c:pt>
                <c:pt idx="21" formatCode="0.0">
                  <c:v>3.8888888888888893</c:v>
                </c:pt>
                <c:pt idx="22" formatCode="0.0">
                  <c:v>4.2222222222222214</c:v>
                </c:pt>
                <c:pt idx="23" formatCode="0.0">
                  <c:v>4.5555555555555554</c:v>
                </c:pt>
                <c:pt idx="24" formatCode="0.0">
                  <c:v>4.6666666666666661</c:v>
                </c:pt>
                <c:pt idx="25" formatCode="0.0">
                  <c:v>4.6666666666666661</c:v>
                </c:pt>
                <c:pt idx="26" formatCode="0.0">
                  <c:v>4.6666666666666661</c:v>
                </c:pt>
                <c:pt idx="27" formatCode="0.0">
                  <c:v>4.4444444444444446</c:v>
                </c:pt>
                <c:pt idx="28" formatCode="0.0">
                  <c:v>4.1666666666666661</c:v>
                </c:pt>
                <c:pt idx="29" formatCode="0.0">
                  <c:v>3.9444444444444446</c:v>
                </c:pt>
                <c:pt idx="30" formatCode="0.0">
                  <c:v>3.6666666666666661</c:v>
                </c:pt>
                <c:pt idx="31" formatCode="0.0">
                  <c:v>3.3333333333333321</c:v>
                </c:pt>
                <c:pt idx="32" formatCode="0.0">
                  <c:v>3.0555555555555554</c:v>
                </c:pt>
                <c:pt idx="33" formatCode="0.0">
                  <c:v>2.7222222222222214</c:v>
                </c:pt>
                <c:pt idx="34" formatCode="0.0">
                  <c:v>2.3888888888888893</c:v>
                </c:pt>
                <c:pt idx="35" formatCode="0.0">
                  <c:v>2.1111111111111107</c:v>
                </c:pt>
                <c:pt idx="36" formatCode="0.0">
                  <c:v>1.7777777777777768</c:v>
                </c:pt>
                <c:pt idx="37" formatCode="0.0">
                  <c:v>1.5555555555555554</c:v>
                </c:pt>
                <c:pt idx="38" formatCode="0.0">
                  <c:v>1.2777777777777768</c:v>
                </c:pt>
                <c:pt idx="39" formatCode="0.0">
                  <c:v>1</c:v>
                </c:pt>
                <c:pt idx="40" formatCode="0.0">
                  <c:v>0.72222222222222143</c:v>
                </c:pt>
                <c:pt idx="41" formatCode="0.0">
                  <c:v>0.44444444444444375</c:v>
                </c:pt>
                <c:pt idx="42" formatCode="0.0">
                  <c:v>0.11111111111111072</c:v>
                </c:pt>
                <c:pt idx="43" formatCode="0.0">
                  <c:v>0</c:v>
                </c:pt>
                <c:pt idx="44" formatCode="0.0">
                  <c:v>-0.27777777777777857</c:v>
                </c:pt>
                <c:pt idx="45" formatCode="0.0">
                  <c:v>-0.44444444444444464</c:v>
                </c:pt>
                <c:pt idx="46" formatCode="0.0">
                  <c:v>-0.38888888888888928</c:v>
                </c:pt>
                <c:pt idx="47" formatCode="0.0">
                  <c:v>-0.38888888888888928</c:v>
                </c:pt>
                <c:pt idx="48" formatCode="0.0">
                  <c:v>-0.5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A-46EF-554A-9FBA-A7B7234570AF}"/>
            </c:ext>
          </c:extLst>
        </c:ser>
        <c:ser>
          <c:idx val="59"/>
          <c:order val="5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View'!$BI$145:$BI$193</c:f>
              <c:numCache>
                <c:formatCode>0.0</c:formatCode>
                <c:ptCount val="49"/>
                <c:pt idx="0">
                  <c:v>3.7777777777777777</c:v>
                </c:pt>
                <c:pt idx="1">
                  <c:v>3.7777777777777777</c:v>
                </c:pt>
                <c:pt idx="2">
                  <c:v>4.2222222222222223</c:v>
                </c:pt>
                <c:pt idx="3">
                  <c:v>4.4999999999999991</c:v>
                </c:pt>
                <c:pt idx="4">
                  <c:v>4.7777777777777777</c:v>
                </c:pt>
                <c:pt idx="5">
                  <c:v>5.1111111111111116</c:v>
                </c:pt>
                <c:pt idx="6">
                  <c:v>5.4444444444444438</c:v>
                </c:pt>
                <c:pt idx="7">
                  <c:v>5.6111111111111116</c:v>
                </c:pt>
                <c:pt idx="8">
                  <c:v>5.7222222222222223</c:v>
                </c:pt>
                <c:pt idx="9">
                  <c:v>5.833333333333333</c:v>
                </c:pt>
                <c:pt idx="10">
                  <c:v>5.7777777777777777</c:v>
                </c:pt>
                <c:pt idx="11">
                  <c:v>5.666666666666667</c:v>
                </c:pt>
                <c:pt idx="12">
                  <c:v>5.833333333333333</c:v>
                </c:pt>
                <c:pt idx="13">
                  <c:v>5.9444444444444438</c:v>
                </c:pt>
                <c:pt idx="14">
                  <c:v>5.8888888888888884</c:v>
                </c:pt>
                <c:pt idx="15">
                  <c:v>5.7222222222222223</c:v>
                </c:pt>
                <c:pt idx="16">
                  <c:v>5.666666666666667</c:v>
                </c:pt>
                <c:pt idx="17">
                  <c:v>5.7777777777777777</c:v>
                </c:pt>
                <c:pt idx="18">
                  <c:v>5.9444444444444438</c:v>
                </c:pt>
                <c:pt idx="19">
                  <c:v>6.166666666666667</c:v>
                </c:pt>
                <c:pt idx="20">
                  <c:v>6.333333333333333</c:v>
                </c:pt>
                <c:pt idx="21">
                  <c:v>6.4999999999999991</c:v>
                </c:pt>
                <c:pt idx="22">
                  <c:v>6.4999999999999991</c:v>
                </c:pt>
                <c:pt idx="23">
                  <c:v>6.5555555555555562</c:v>
                </c:pt>
                <c:pt idx="24">
                  <c:v>6.666666666666667</c:v>
                </c:pt>
                <c:pt idx="25">
                  <c:v>6.666666666666667</c:v>
                </c:pt>
                <c:pt idx="26">
                  <c:v>6.6111111111111116</c:v>
                </c:pt>
                <c:pt idx="27">
                  <c:v>6.6111111111111116</c:v>
                </c:pt>
                <c:pt idx="28">
                  <c:v>6.666666666666667</c:v>
                </c:pt>
                <c:pt idx="29">
                  <c:v>6.5555555555555562</c:v>
                </c:pt>
                <c:pt idx="30">
                  <c:v>6.4999999999999991</c:v>
                </c:pt>
                <c:pt idx="31">
                  <c:v>6.4999999999999991</c:v>
                </c:pt>
                <c:pt idx="32">
                  <c:v>6.2777777777777777</c:v>
                </c:pt>
                <c:pt idx="33">
                  <c:v>5.9999999999999991</c:v>
                </c:pt>
                <c:pt idx="34">
                  <c:v>5.5555555555555562</c:v>
                </c:pt>
                <c:pt idx="35">
                  <c:v>5.166666666666667</c:v>
                </c:pt>
                <c:pt idx="36">
                  <c:v>4.7222222222222223</c:v>
                </c:pt>
                <c:pt idx="37">
                  <c:v>4.5555555555555562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B-46EF-554A-9FBA-A7B7234570AF}"/>
            </c:ext>
          </c:extLst>
        </c:ser>
        <c:ser>
          <c:idx val="60"/>
          <c:order val="6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View'!$BJ$145:$BJ$193</c:f>
              <c:numCache>
                <c:formatCode>0.0</c:formatCode>
                <c:ptCount val="49"/>
                <c:pt idx="0">
                  <c:v>-1.8888888888888893</c:v>
                </c:pt>
                <c:pt idx="1">
                  <c:v>-2.1111111111111116</c:v>
                </c:pt>
                <c:pt idx="2">
                  <c:v>-1.9444444444444446</c:v>
                </c:pt>
                <c:pt idx="3">
                  <c:v>-1.8888888888888893</c:v>
                </c:pt>
                <c:pt idx="4">
                  <c:v>-1.6111111111111116</c:v>
                </c:pt>
                <c:pt idx="5">
                  <c:v>-1.4444444444444446</c:v>
                </c:pt>
                <c:pt idx="6">
                  <c:v>-1.3888888888888893</c:v>
                </c:pt>
                <c:pt idx="7">
                  <c:v>-1.5555555555555562</c:v>
                </c:pt>
                <c:pt idx="8">
                  <c:v>-1.666666666666667</c:v>
                </c:pt>
                <c:pt idx="9">
                  <c:v>-1.8333333333333339</c:v>
                </c:pt>
                <c:pt idx="10">
                  <c:v>-1.9444444444444446</c:v>
                </c:pt>
                <c:pt idx="11">
                  <c:v>-2.1111111111111116</c:v>
                </c:pt>
                <c:pt idx="12">
                  <c:v>-2.8333333333333339</c:v>
                </c:pt>
                <c:pt idx="13">
                  <c:v>-3.0000000000000009</c:v>
                </c:pt>
                <c:pt idx="14">
                  <c:v>-2.8888888888888893</c:v>
                </c:pt>
                <c:pt idx="15">
                  <c:v>-2.666666666666667</c:v>
                </c:pt>
                <c:pt idx="16">
                  <c:v>-2.4444444444444446</c:v>
                </c:pt>
                <c:pt idx="17">
                  <c:v>-1.9444444444444446</c:v>
                </c:pt>
                <c:pt idx="18">
                  <c:v>-1.5000000000000009</c:v>
                </c:pt>
                <c:pt idx="19">
                  <c:v>-1.1111111111111116</c:v>
                </c:pt>
                <c:pt idx="20">
                  <c:v>-0.72222222222222321</c:v>
                </c:pt>
                <c:pt idx="21">
                  <c:v>-0.33333333333333393</c:v>
                </c:pt>
                <c:pt idx="22">
                  <c:v>5.5555555555555358E-2</c:v>
                </c:pt>
                <c:pt idx="23">
                  <c:v>0.27777777777777679</c:v>
                </c:pt>
                <c:pt idx="24">
                  <c:v>0.44444444444444464</c:v>
                </c:pt>
                <c:pt idx="25">
                  <c:v>0.44444444444444464</c:v>
                </c:pt>
                <c:pt idx="26">
                  <c:v>0.44444444444444464</c:v>
                </c:pt>
                <c:pt idx="27">
                  <c:v>0.22222222222222143</c:v>
                </c:pt>
                <c:pt idx="28">
                  <c:v>5.5555555555555358E-2</c:v>
                </c:pt>
                <c:pt idx="29">
                  <c:v>-5.5555555555555358E-2</c:v>
                </c:pt>
                <c:pt idx="30">
                  <c:v>-0.11111111111111249</c:v>
                </c:pt>
                <c:pt idx="31">
                  <c:v>-0.16666666666666785</c:v>
                </c:pt>
                <c:pt idx="32">
                  <c:v>-5.5555555555555358E-2</c:v>
                </c:pt>
                <c:pt idx="33">
                  <c:v>5.5555555555555358E-2</c:v>
                </c:pt>
                <c:pt idx="34">
                  <c:v>0</c:v>
                </c:pt>
                <c:pt idx="35">
                  <c:v>-0.22222222222222321</c:v>
                </c:pt>
                <c:pt idx="36">
                  <c:v>-0.33333333333333393</c:v>
                </c:pt>
                <c:pt idx="37">
                  <c:v>-0.33333333333333393</c:v>
                </c:pt>
                <c:pt idx="38">
                  <c:v>-0.44444444444444464</c:v>
                </c:pt>
                <c:pt idx="39">
                  <c:v>-0.55555555555555625</c:v>
                </c:pt>
                <c:pt idx="40">
                  <c:v>-0.66666666666666696</c:v>
                </c:pt>
                <c:pt idx="41">
                  <c:v>-1.1111111111111116</c:v>
                </c:pt>
                <c:pt idx="42">
                  <c:v>-1.4444444444444446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C-46EF-554A-9FBA-A7B7234570AF}"/>
            </c:ext>
          </c:extLst>
        </c:ser>
        <c:ser>
          <c:idx val="61"/>
          <c:order val="6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View'!$BK$145:$BK$193</c:f>
              <c:numCache>
                <c:formatCode>General</c:formatCode>
                <c:ptCount val="49"/>
                <c:pt idx="16" formatCode="0.0">
                  <c:v>0</c:v>
                </c:pt>
                <c:pt idx="17" formatCode="0.0">
                  <c:v>-5.5555555555555358E-2</c:v>
                </c:pt>
                <c:pt idx="18" formatCode="0.0">
                  <c:v>-5.5555555555555358E-2</c:v>
                </c:pt>
                <c:pt idx="19" formatCode="0.0">
                  <c:v>-5.5555555555555358E-2</c:v>
                </c:pt>
                <c:pt idx="20" formatCode="0.0">
                  <c:v>-5.5555555555555358E-2</c:v>
                </c:pt>
                <c:pt idx="21" formatCode="0.0">
                  <c:v>-0.11111111111111072</c:v>
                </c:pt>
                <c:pt idx="22" formatCode="0.0">
                  <c:v>0</c:v>
                </c:pt>
                <c:pt idx="23" formatCode="0.0">
                  <c:v>0.72222222222222232</c:v>
                </c:pt>
                <c:pt idx="24" formatCode="0.0">
                  <c:v>1.0000000000000009</c:v>
                </c:pt>
                <c:pt idx="25" formatCode="0.0">
                  <c:v>0.77777777777777768</c:v>
                </c:pt>
                <c:pt idx="26" formatCode="0.0">
                  <c:v>0.66666666666666696</c:v>
                </c:pt>
                <c:pt idx="27" formatCode="0.0">
                  <c:v>0.44444444444444464</c:v>
                </c:pt>
                <c:pt idx="28" formatCode="0.0">
                  <c:v>0.22222222222222232</c:v>
                </c:pt>
                <c:pt idx="29" formatCode="0.0">
                  <c:v>5.5555555555556246E-2</c:v>
                </c:pt>
                <c:pt idx="30" formatCode="0.0">
                  <c:v>-0.16666666666666607</c:v>
                </c:pt>
                <c:pt idx="31" formatCode="0.0">
                  <c:v>-0.55555555555555536</c:v>
                </c:pt>
                <c:pt idx="32" formatCode="0.0">
                  <c:v>-1.5</c:v>
                </c:pt>
                <c:pt idx="33" formatCode="0.0">
                  <c:v>-1.9444444444444438</c:v>
                </c:pt>
                <c:pt idx="34" formatCode="0.0">
                  <c:v>-2.2777777777777777</c:v>
                </c:pt>
                <c:pt idx="35" formatCode="0.0">
                  <c:v>-2.833333333333333</c:v>
                </c:pt>
                <c:pt idx="36" formatCode="0.0">
                  <c:v>-3.0555555555555554</c:v>
                </c:pt>
                <c:pt idx="37" formatCode="0.0">
                  <c:v>-2.833333333333333</c:v>
                </c:pt>
                <c:pt idx="38" formatCode="0.0">
                  <c:v>-2.5555555555555554</c:v>
                </c:pt>
                <c:pt idx="39" formatCode="0.0">
                  <c:v>-2.3888888888888884</c:v>
                </c:pt>
                <c:pt idx="40" formatCode="0.0">
                  <c:v>-2.1111111111111107</c:v>
                </c:pt>
                <c:pt idx="41" formatCode="0.0">
                  <c:v>-1.8888888888888884</c:v>
                </c:pt>
                <c:pt idx="42" formatCode="0.0">
                  <c:v>-1.833333333333333</c:v>
                </c:pt>
                <c:pt idx="43" formatCode="0.0">
                  <c:v>-1.6666666666666661</c:v>
                </c:pt>
                <c:pt idx="44" formatCode="0.0">
                  <c:v>-1.3888888888888884</c:v>
                </c:pt>
                <c:pt idx="45" formatCode="0.0">
                  <c:v>-1.1111111111111107</c:v>
                </c:pt>
                <c:pt idx="46" formatCode="0.0">
                  <c:v>-0.77777777777777768</c:v>
                </c:pt>
                <c:pt idx="47" formatCode="0.0">
                  <c:v>-0.5</c:v>
                </c:pt>
                <c:pt idx="48" formatCode="0.0">
                  <c:v>-0.66666666666666607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D-46EF-554A-9FBA-A7B7234570AF}"/>
            </c:ext>
          </c:extLst>
        </c:ser>
        <c:ser>
          <c:idx val="62"/>
          <c:order val="6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View'!$A$145:$A$193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View'!$BL$145:$BL$193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'Lunch View'!#REF!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3E-46EF-554A-9FBA-A7B723457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201824"/>
        <c:axId val="678266496"/>
      </c:scatterChart>
      <c:valAx>
        <c:axId val="176220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66496"/>
        <c:crosses val="autoZero"/>
        <c:crossBetween val="midCat"/>
      </c:valAx>
      <c:valAx>
        <c:axId val="6782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201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View'!$B$228</c:f>
              <c:strCache>
                <c:ptCount val="1"/>
                <c:pt idx="0">
                  <c:v>Thurs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View'!$A$229:$A$277</c:f>
            </c:numRef>
          </c:xVal>
          <c:yVal>
            <c:numRef>
              <c:f>'Lunch View'!$B$229:$B$277</c:f>
            </c:numRef>
          </c:yVal>
          <c:smooth val="0"/>
          <c:extLst>
            <c:ext xmlns:c16="http://schemas.microsoft.com/office/drawing/2014/chart" uri="{C3380CC4-5D6E-409C-BE32-E72D297353CC}">
              <c16:uniqueId val="{00000000-DF1D-C143-9AA0-E590387AD905}"/>
            </c:ext>
          </c:extLst>
        </c:ser>
        <c:ser>
          <c:idx val="1"/>
          <c:order val="1"/>
          <c:tx>
            <c:strRef>
              <c:f>'Lunch View'!$C$228</c:f>
              <c:strCache>
                <c:ptCount val="1"/>
                <c:pt idx="0">
                  <c:v>Mon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View'!$A$229:$A$277</c:f>
            </c:numRef>
          </c:xVal>
          <c:yVal>
            <c:numRef>
              <c:f>'Lunch View'!$C$229:$C$277</c:f>
            </c:numRef>
          </c:yVal>
          <c:smooth val="0"/>
          <c:extLst>
            <c:ext xmlns:c16="http://schemas.microsoft.com/office/drawing/2014/chart" uri="{C3380CC4-5D6E-409C-BE32-E72D297353CC}">
              <c16:uniqueId val="{00000001-DF1D-C143-9AA0-E590387AD905}"/>
            </c:ext>
          </c:extLst>
        </c:ser>
        <c:ser>
          <c:idx val="2"/>
          <c:order val="2"/>
          <c:tx>
            <c:strRef>
              <c:f>'Lunch View'!$D$228</c:f>
              <c:strCache>
                <c:ptCount val="1"/>
                <c:pt idx="0">
                  <c:v>Thurs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View'!$A$229:$A$277</c:f>
            </c:numRef>
          </c:xVal>
          <c:yVal>
            <c:numRef>
              <c:f>'Lunch View'!$D$229:$D$277</c:f>
            </c:numRef>
          </c:yVal>
          <c:smooth val="0"/>
          <c:extLst>
            <c:ext xmlns:c16="http://schemas.microsoft.com/office/drawing/2014/chart" uri="{C3380CC4-5D6E-409C-BE32-E72D297353CC}">
              <c16:uniqueId val="{00000002-DF1D-C143-9AA0-E590387AD905}"/>
            </c:ext>
          </c:extLst>
        </c:ser>
        <c:ser>
          <c:idx val="3"/>
          <c:order val="3"/>
          <c:tx>
            <c:strRef>
              <c:f>'Lunch View'!$E$228</c:f>
              <c:strCache>
                <c:ptCount val="1"/>
                <c:pt idx="0">
                  <c:v>Sun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View'!$A$229:$A$277</c:f>
            </c:numRef>
          </c:xVal>
          <c:yVal>
            <c:numRef>
              <c:f>'Lunch View'!$E$229:$E$277</c:f>
            </c:numRef>
          </c:yVal>
          <c:smooth val="0"/>
          <c:extLst>
            <c:ext xmlns:c16="http://schemas.microsoft.com/office/drawing/2014/chart" uri="{C3380CC4-5D6E-409C-BE32-E72D297353CC}">
              <c16:uniqueId val="{00000003-DF1D-C143-9AA0-E590387AD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859503"/>
        <c:axId val="937159903"/>
      </c:scatterChart>
      <c:valAx>
        <c:axId val="93685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59903"/>
        <c:crosses val="autoZero"/>
        <c:crossBetween val="midCat"/>
      </c:valAx>
      <c:valAx>
        <c:axId val="93715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5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View'!$I$228</c:f>
              <c:strCache>
                <c:ptCount val="1"/>
                <c:pt idx="0">
                  <c:v>Wed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View'!$H$229:$H$277</c:f>
            </c:numRef>
          </c:xVal>
          <c:yVal>
            <c:numRef>
              <c:f>'Lunch View'!$I$229:$I$277</c:f>
            </c:numRef>
          </c:yVal>
          <c:smooth val="0"/>
          <c:extLst>
            <c:ext xmlns:c16="http://schemas.microsoft.com/office/drawing/2014/chart" uri="{C3380CC4-5D6E-409C-BE32-E72D297353CC}">
              <c16:uniqueId val="{00000000-C8C6-9A4C-AED1-0A9D96E8FA7C}"/>
            </c:ext>
          </c:extLst>
        </c:ser>
        <c:ser>
          <c:idx val="1"/>
          <c:order val="1"/>
          <c:tx>
            <c:strRef>
              <c:f>'Lunch View'!$J$228</c:f>
              <c:strCache>
                <c:ptCount val="1"/>
                <c:pt idx="0">
                  <c:v>Sat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View'!$H$229:$H$277</c:f>
            </c:numRef>
          </c:xVal>
          <c:yVal>
            <c:numRef>
              <c:f>'Lunch View'!$J$229:$J$277</c:f>
            </c:numRef>
          </c:yVal>
          <c:smooth val="0"/>
          <c:extLst>
            <c:ext xmlns:c16="http://schemas.microsoft.com/office/drawing/2014/chart" uri="{C3380CC4-5D6E-409C-BE32-E72D297353CC}">
              <c16:uniqueId val="{00000001-C8C6-9A4C-AED1-0A9D96E8FA7C}"/>
            </c:ext>
          </c:extLst>
        </c:ser>
        <c:ser>
          <c:idx val="2"/>
          <c:order val="2"/>
          <c:tx>
            <c:strRef>
              <c:f>'Lunch View'!$K$228</c:f>
              <c:strCache>
                <c:ptCount val="1"/>
                <c:pt idx="0">
                  <c:v>Sat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View'!$H$229:$H$277</c:f>
            </c:numRef>
          </c:xVal>
          <c:yVal>
            <c:numRef>
              <c:f>'Lunch View'!$K$229:$K$277</c:f>
            </c:numRef>
          </c:yVal>
          <c:smooth val="0"/>
          <c:extLst>
            <c:ext xmlns:c16="http://schemas.microsoft.com/office/drawing/2014/chart" uri="{C3380CC4-5D6E-409C-BE32-E72D297353CC}">
              <c16:uniqueId val="{00000002-C8C6-9A4C-AED1-0A9D96E8FA7C}"/>
            </c:ext>
          </c:extLst>
        </c:ser>
        <c:ser>
          <c:idx val="3"/>
          <c:order val="3"/>
          <c:tx>
            <c:strRef>
              <c:f>'Lunch View'!$L$228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View'!$H$229:$H$277</c:f>
            </c:numRef>
          </c:xVal>
          <c:yVal>
            <c:numRef>
              <c:f>'Lunch View'!$L$229:$L$277</c:f>
            </c:numRef>
          </c:yVal>
          <c:smooth val="0"/>
          <c:extLst>
            <c:ext xmlns:c16="http://schemas.microsoft.com/office/drawing/2014/chart" uri="{C3380CC4-5D6E-409C-BE32-E72D297353CC}">
              <c16:uniqueId val="{00000003-C8C6-9A4C-AED1-0A9D96E8FA7C}"/>
            </c:ext>
          </c:extLst>
        </c:ser>
        <c:ser>
          <c:idx val="4"/>
          <c:order val="4"/>
          <c:tx>
            <c:strRef>
              <c:f>'Lunch View'!$M$228</c:f>
              <c:strCache>
                <c:ptCount val="1"/>
                <c:pt idx="0">
                  <c:v>Friday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View'!$H$229:$H$277</c:f>
            </c:numRef>
          </c:xVal>
          <c:yVal>
            <c:numRef>
              <c:f>'Lunch View'!$M$229:$M$277</c:f>
            </c:numRef>
          </c:yVal>
          <c:smooth val="0"/>
          <c:extLst>
            <c:ext xmlns:c16="http://schemas.microsoft.com/office/drawing/2014/chart" uri="{C3380CC4-5D6E-409C-BE32-E72D297353CC}">
              <c16:uniqueId val="{00000004-C8C6-9A4C-AED1-0A9D96E8FA7C}"/>
            </c:ext>
          </c:extLst>
        </c:ser>
        <c:ser>
          <c:idx val="5"/>
          <c:order val="5"/>
          <c:tx>
            <c:strRef>
              <c:f>'Lunch View'!$N$228</c:f>
              <c:strCache>
                <c:ptCount val="1"/>
                <c:pt idx="0">
                  <c:v>Monday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View'!$H$229:$H$277</c:f>
            </c:numRef>
          </c:xVal>
          <c:yVal>
            <c:numRef>
              <c:f>'Lunch View'!$N$229:$N$277</c:f>
            </c:numRef>
          </c:yVal>
          <c:smooth val="0"/>
          <c:extLst>
            <c:ext xmlns:c16="http://schemas.microsoft.com/office/drawing/2014/chart" uri="{C3380CC4-5D6E-409C-BE32-E72D297353CC}">
              <c16:uniqueId val="{00000005-C8C6-9A4C-AED1-0A9D96E8F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95616"/>
        <c:axId val="14847072"/>
      </c:scatterChart>
      <c:valAx>
        <c:axId val="42359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7072"/>
        <c:crosses val="autoZero"/>
        <c:crossBetween val="midCat"/>
      </c:valAx>
      <c:valAx>
        <c:axId val="148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95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View'!$R$228</c:f>
              <c:strCache>
                <c:ptCount val="1"/>
                <c:pt idx="0">
                  <c:v>Tues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View'!$Q$229:$Q$277</c:f>
            </c:numRef>
          </c:xVal>
          <c:yVal>
            <c:numRef>
              <c:f>'Lunch View'!$R$229:$R$277</c:f>
            </c:numRef>
          </c:yVal>
          <c:smooth val="0"/>
          <c:extLst>
            <c:ext xmlns:c16="http://schemas.microsoft.com/office/drawing/2014/chart" uri="{C3380CC4-5D6E-409C-BE32-E72D297353CC}">
              <c16:uniqueId val="{00000000-CD35-214B-A65D-16B9437CF376}"/>
            </c:ext>
          </c:extLst>
        </c:ser>
        <c:ser>
          <c:idx val="1"/>
          <c:order val="1"/>
          <c:tx>
            <c:strRef>
              <c:f>'Lunch View'!$S$228</c:f>
              <c:strCache>
                <c:ptCount val="1"/>
                <c:pt idx="0">
                  <c:v>Tues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View'!$Q$229:$Q$277</c:f>
            </c:numRef>
          </c:xVal>
          <c:yVal>
            <c:numRef>
              <c:f>'Lunch View'!$S$229:$S$277</c:f>
            </c:numRef>
          </c:yVal>
          <c:smooth val="0"/>
          <c:extLst>
            <c:ext xmlns:c16="http://schemas.microsoft.com/office/drawing/2014/chart" uri="{C3380CC4-5D6E-409C-BE32-E72D297353CC}">
              <c16:uniqueId val="{00000001-CD35-214B-A65D-16B9437CF376}"/>
            </c:ext>
          </c:extLst>
        </c:ser>
        <c:ser>
          <c:idx val="2"/>
          <c:order val="2"/>
          <c:tx>
            <c:strRef>
              <c:f>'Lunch View'!$T$228</c:f>
              <c:strCache>
                <c:ptCount val="1"/>
                <c:pt idx="0">
                  <c:v>Wednesday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View'!$Q$229:$Q$277</c:f>
            </c:numRef>
          </c:xVal>
          <c:yVal>
            <c:numRef>
              <c:f>'Lunch View'!$T$229:$T$277</c:f>
            </c:numRef>
          </c:yVal>
          <c:smooth val="0"/>
          <c:extLst>
            <c:ext xmlns:c16="http://schemas.microsoft.com/office/drawing/2014/chart" uri="{C3380CC4-5D6E-409C-BE32-E72D297353CC}">
              <c16:uniqueId val="{00000002-CD35-214B-A65D-16B9437CF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421119"/>
        <c:axId val="936849551"/>
      </c:scatterChart>
      <c:valAx>
        <c:axId val="93742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49551"/>
        <c:crosses val="autoZero"/>
        <c:crossBetween val="midCat"/>
      </c:valAx>
      <c:valAx>
        <c:axId val="93684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421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View'!$X$228</c:f>
              <c:strCache>
                <c:ptCount val="1"/>
                <c:pt idx="0">
                  <c:v>Thurs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View'!$W$229:$W$277</c:f>
            </c:numRef>
          </c:xVal>
          <c:yVal>
            <c:numRef>
              <c:f>'Lunch View'!$X$229:$X$277</c:f>
            </c:numRef>
          </c:yVal>
          <c:smooth val="0"/>
          <c:extLst>
            <c:ext xmlns:c16="http://schemas.microsoft.com/office/drawing/2014/chart" uri="{C3380CC4-5D6E-409C-BE32-E72D297353CC}">
              <c16:uniqueId val="{00000000-81CE-1C49-BDA0-443B2FF539C0}"/>
            </c:ext>
          </c:extLst>
        </c:ser>
        <c:ser>
          <c:idx val="1"/>
          <c:order val="1"/>
          <c:tx>
            <c:strRef>
              <c:f>'Lunch View'!$Y$228</c:f>
              <c:strCache>
                <c:ptCount val="1"/>
                <c:pt idx="0">
                  <c:v>Wed wk 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View'!$W$229:$W$277</c:f>
            </c:numRef>
          </c:xVal>
          <c:yVal>
            <c:numRef>
              <c:f>'Lunch View'!$Y$229:$Y$277</c:f>
            </c:numRef>
          </c:yVal>
          <c:smooth val="0"/>
          <c:extLst>
            <c:ext xmlns:c16="http://schemas.microsoft.com/office/drawing/2014/chart" uri="{C3380CC4-5D6E-409C-BE32-E72D297353CC}">
              <c16:uniqueId val="{00000001-81CE-1C49-BDA0-443B2FF539C0}"/>
            </c:ext>
          </c:extLst>
        </c:ser>
        <c:ser>
          <c:idx val="2"/>
          <c:order val="2"/>
          <c:tx>
            <c:strRef>
              <c:f>'Lunch View'!$Z$228</c:f>
              <c:strCache>
                <c:ptCount val="1"/>
                <c:pt idx="0">
                  <c:v>Fri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View'!$W$229:$W$277</c:f>
            </c:numRef>
          </c:xVal>
          <c:yVal>
            <c:numRef>
              <c:f>'Lunch View'!$Z$229:$Z$277</c:f>
            </c:numRef>
          </c:yVal>
          <c:smooth val="0"/>
          <c:extLst>
            <c:ext xmlns:c16="http://schemas.microsoft.com/office/drawing/2014/chart" uri="{C3380CC4-5D6E-409C-BE32-E72D297353CC}">
              <c16:uniqueId val="{00000002-81CE-1C49-BDA0-443B2FF539C0}"/>
            </c:ext>
          </c:extLst>
        </c:ser>
        <c:ser>
          <c:idx val="3"/>
          <c:order val="3"/>
          <c:tx>
            <c:strRef>
              <c:f>'Lunch View'!$AA$228</c:f>
              <c:strCache>
                <c:ptCount val="1"/>
                <c:pt idx="0">
                  <c:v>Thursday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View'!$W$229:$W$277</c:f>
            </c:numRef>
          </c:xVal>
          <c:yVal>
            <c:numRef>
              <c:f>'Lunch View'!$AA$229:$AA$277</c:f>
            </c:numRef>
          </c:yVal>
          <c:smooth val="0"/>
          <c:extLst>
            <c:ext xmlns:c16="http://schemas.microsoft.com/office/drawing/2014/chart" uri="{C3380CC4-5D6E-409C-BE32-E72D297353CC}">
              <c16:uniqueId val="{00000003-81CE-1C49-BDA0-443B2FF53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598720"/>
        <c:axId val="424600368"/>
      </c:scatterChart>
      <c:valAx>
        <c:axId val="42459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00368"/>
        <c:crosses val="autoZero"/>
        <c:crossBetween val="midCat"/>
      </c:valAx>
      <c:valAx>
        <c:axId val="4246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9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View'!$AE$228</c:f>
              <c:strCache>
                <c:ptCount val="1"/>
                <c:pt idx="0">
                  <c:v>Wed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View'!$AD$229:$AD$277</c:f>
            </c:numRef>
          </c:xVal>
          <c:yVal>
            <c:numRef>
              <c:f>'Lunch View'!$AE$229:$AE$277</c:f>
            </c:numRef>
          </c:yVal>
          <c:smooth val="0"/>
          <c:extLst>
            <c:ext xmlns:c16="http://schemas.microsoft.com/office/drawing/2014/chart" uri="{C3380CC4-5D6E-409C-BE32-E72D297353CC}">
              <c16:uniqueId val="{00000000-F288-EC4C-9362-A5664C2DF1F2}"/>
            </c:ext>
          </c:extLst>
        </c:ser>
        <c:ser>
          <c:idx val="1"/>
          <c:order val="1"/>
          <c:tx>
            <c:strRef>
              <c:f>'Lunch View'!$AF$228</c:f>
              <c:strCache>
                <c:ptCount val="1"/>
                <c:pt idx="0">
                  <c:v>Thurs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View'!$AD$229:$AD$277</c:f>
            </c:numRef>
          </c:xVal>
          <c:yVal>
            <c:numRef>
              <c:f>'Lunch View'!$AF$229:$AF$277</c:f>
            </c:numRef>
          </c:yVal>
          <c:smooth val="0"/>
          <c:extLst>
            <c:ext xmlns:c16="http://schemas.microsoft.com/office/drawing/2014/chart" uri="{C3380CC4-5D6E-409C-BE32-E72D297353CC}">
              <c16:uniqueId val="{00000001-F288-EC4C-9362-A5664C2DF1F2}"/>
            </c:ext>
          </c:extLst>
        </c:ser>
        <c:ser>
          <c:idx val="2"/>
          <c:order val="2"/>
          <c:tx>
            <c:strRef>
              <c:f>'Lunch View'!$AG$228</c:f>
              <c:strCache>
                <c:ptCount val="1"/>
                <c:pt idx="0">
                  <c:v>Tues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View'!$AD$229:$AD$277</c:f>
            </c:numRef>
          </c:xVal>
          <c:yVal>
            <c:numRef>
              <c:f>'Lunch View'!$AG$229:$AG$277</c:f>
            </c:numRef>
          </c:yVal>
          <c:smooth val="0"/>
          <c:extLst>
            <c:ext xmlns:c16="http://schemas.microsoft.com/office/drawing/2014/chart" uri="{C3380CC4-5D6E-409C-BE32-E72D297353CC}">
              <c16:uniqueId val="{00000002-F288-EC4C-9362-A5664C2DF1F2}"/>
            </c:ext>
          </c:extLst>
        </c:ser>
        <c:ser>
          <c:idx val="3"/>
          <c:order val="3"/>
          <c:tx>
            <c:strRef>
              <c:f>'Lunch View'!$AH$228</c:f>
              <c:strCache>
                <c:ptCount val="1"/>
                <c:pt idx="0">
                  <c:v>Fri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View'!$AD$229:$AD$277</c:f>
            </c:numRef>
          </c:xVal>
          <c:yVal>
            <c:numRef>
              <c:f>'Lunch View'!$AH$229:$AH$277</c:f>
            </c:numRef>
          </c:yVal>
          <c:smooth val="0"/>
          <c:extLst>
            <c:ext xmlns:c16="http://schemas.microsoft.com/office/drawing/2014/chart" uri="{C3380CC4-5D6E-409C-BE32-E72D297353CC}">
              <c16:uniqueId val="{00000003-F288-EC4C-9362-A5664C2DF1F2}"/>
            </c:ext>
          </c:extLst>
        </c:ser>
        <c:ser>
          <c:idx val="4"/>
          <c:order val="4"/>
          <c:tx>
            <c:strRef>
              <c:f>'Lunch View'!$AI$228</c:f>
              <c:strCache>
                <c:ptCount val="1"/>
                <c:pt idx="0">
                  <c:v>Wednesday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View'!$AD$229:$AD$277</c:f>
            </c:numRef>
          </c:xVal>
          <c:yVal>
            <c:numRef>
              <c:f>'Lunch View'!$AI$229:$AI$277</c:f>
            </c:numRef>
          </c:yVal>
          <c:smooth val="0"/>
          <c:extLst>
            <c:ext xmlns:c16="http://schemas.microsoft.com/office/drawing/2014/chart" uri="{C3380CC4-5D6E-409C-BE32-E72D297353CC}">
              <c16:uniqueId val="{00000004-F288-EC4C-9362-A5664C2DF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153199"/>
        <c:axId val="937154847"/>
      </c:scatterChart>
      <c:valAx>
        <c:axId val="93715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54847"/>
        <c:crosses val="autoZero"/>
        <c:crossBetween val="midCat"/>
      </c:valAx>
      <c:valAx>
        <c:axId val="93715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153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View'!$AM$228</c:f>
              <c:strCache>
                <c:ptCount val="1"/>
                <c:pt idx="0">
                  <c:v>Sat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View'!$AL$229:$AL$277</c:f>
            </c:numRef>
          </c:xVal>
          <c:yVal>
            <c:numRef>
              <c:f>'Lunch View'!$AM$229:$AM$277</c:f>
            </c:numRef>
          </c:yVal>
          <c:smooth val="0"/>
          <c:extLst>
            <c:ext xmlns:c16="http://schemas.microsoft.com/office/drawing/2014/chart" uri="{C3380CC4-5D6E-409C-BE32-E72D297353CC}">
              <c16:uniqueId val="{00000000-C2C6-CB40-92AF-3107FA700B7D}"/>
            </c:ext>
          </c:extLst>
        </c:ser>
        <c:ser>
          <c:idx val="1"/>
          <c:order val="1"/>
          <c:tx>
            <c:strRef>
              <c:f>'Lunch View'!$AN$228</c:f>
              <c:strCache>
                <c:ptCount val="1"/>
                <c:pt idx="0">
                  <c:v>Mon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View'!$AL$229:$AL$277</c:f>
            </c:numRef>
          </c:xVal>
          <c:yVal>
            <c:numRef>
              <c:f>'Lunch View'!$AN$229:$AN$277</c:f>
            </c:numRef>
          </c:yVal>
          <c:smooth val="0"/>
          <c:extLst>
            <c:ext xmlns:c16="http://schemas.microsoft.com/office/drawing/2014/chart" uri="{C3380CC4-5D6E-409C-BE32-E72D297353CC}">
              <c16:uniqueId val="{00000001-C2C6-CB40-92AF-3107FA700B7D}"/>
            </c:ext>
          </c:extLst>
        </c:ser>
        <c:ser>
          <c:idx val="2"/>
          <c:order val="2"/>
          <c:tx>
            <c:strRef>
              <c:f>'Lunch View'!$AO$228</c:f>
              <c:strCache>
                <c:ptCount val="1"/>
                <c:pt idx="0">
                  <c:v>Fri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View'!$AL$229:$AL$277</c:f>
            </c:numRef>
          </c:xVal>
          <c:yVal>
            <c:numRef>
              <c:f>'Lunch View'!$AO$229:$AO$277</c:f>
            </c:numRef>
          </c:yVal>
          <c:smooth val="0"/>
          <c:extLst>
            <c:ext xmlns:c16="http://schemas.microsoft.com/office/drawing/2014/chart" uri="{C3380CC4-5D6E-409C-BE32-E72D297353CC}">
              <c16:uniqueId val="{00000002-C2C6-CB40-92AF-3107FA700B7D}"/>
            </c:ext>
          </c:extLst>
        </c:ser>
        <c:ser>
          <c:idx val="3"/>
          <c:order val="3"/>
          <c:tx>
            <c:strRef>
              <c:f>'Lunch View'!$AP$228</c:f>
              <c:strCache>
                <c:ptCount val="1"/>
                <c:pt idx="0">
                  <c:v>Sun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View'!$AL$229:$AL$277</c:f>
            </c:numRef>
          </c:xVal>
          <c:yVal>
            <c:numRef>
              <c:f>'Lunch View'!$AP$229:$AP$277</c:f>
            </c:numRef>
          </c:yVal>
          <c:smooth val="0"/>
          <c:extLst>
            <c:ext xmlns:c16="http://schemas.microsoft.com/office/drawing/2014/chart" uri="{C3380CC4-5D6E-409C-BE32-E72D297353CC}">
              <c16:uniqueId val="{00000003-C2C6-CB40-92AF-3107FA700B7D}"/>
            </c:ext>
          </c:extLst>
        </c:ser>
        <c:ser>
          <c:idx val="4"/>
          <c:order val="4"/>
          <c:tx>
            <c:strRef>
              <c:f>'Lunch View'!$AQ$228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View'!$AL$229:$AL$277</c:f>
            </c:numRef>
          </c:xVal>
          <c:yVal>
            <c:numRef>
              <c:f>'Lunch View'!$AQ$229:$AQ$277</c:f>
            </c:numRef>
          </c:yVal>
          <c:smooth val="0"/>
          <c:extLst>
            <c:ext xmlns:c16="http://schemas.microsoft.com/office/drawing/2014/chart" uri="{C3380CC4-5D6E-409C-BE32-E72D297353CC}">
              <c16:uniqueId val="{00000004-C2C6-CB40-92AF-3107FA700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562927"/>
        <c:axId val="880636655"/>
      </c:scatterChart>
      <c:valAx>
        <c:axId val="880562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36655"/>
        <c:crosses val="autoZero"/>
        <c:crossBetween val="midCat"/>
      </c:valAx>
      <c:valAx>
        <c:axId val="88063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562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</a:t>
            </a:r>
            <a:r>
              <a:rPr lang="en-GB" baseline="0"/>
              <a:t>Lunch Cluster 1</a:t>
            </a:r>
          </a:p>
          <a:p>
            <a:pPr>
              <a:defRPr/>
            </a:pPr>
            <a:r>
              <a:rPr lang="en-GB" baseline="0"/>
              <a:t>(Iteration 1 - 'Rate of glucose appearance')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View'!$K$298</c:f>
              <c:strCache>
                <c:ptCount val="1"/>
                <c:pt idx="0">
                  <c:v>Thurs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View'!$K$299:$K$347</c:f>
              <c:numCache>
                <c:formatCode>General</c:formatCode>
                <c:ptCount val="49"/>
                <c:pt idx="2">
                  <c:v>0</c:v>
                </c:pt>
                <c:pt idx="3">
                  <c:v>9.9999999999999645E-2</c:v>
                </c:pt>
                <c:pt idx="4">
                  <c:v>0</c:v>
                </c:pt>
                <c:pt idx="5">
                  <c:v>-0.20000000000000018</c:v>
                </c:pt>
                <c:pt idx="6">
                  <c:v>-0.20000000000000018</c:v>
                </c:pt>
                <c:pt idx="7">
                  <c:v>-0.40000000000000036</c:v>
                </c:pt>
                <c:pt idx="8">
                  <c:v>-0.30000000000000071</c:v>
                </c:pt>
                <c:pt idx="9">
                  <c:v>-0.20000000000000018</c:v>
                </c:pt>
                <c:pt idx="10">
                  <c:v>-0.20000000000000018</c:v>
                </c:pt>
                <c:pt idx="11">
                  <c:v>-2</c:v>
                </c:pt>
                <c:pt idx="12">
                  <c:v>-2.1000000000000005</c:v>
                </c:pt>
                <c:pt idx="13">
                  <c:v>-2.5</c:v>
                </c:pt>
                <c:pt idx="14">
                  <c:v>-2.1000000000000005</c:v>
                </c:pt>
                <c:pt idx="15">
                  <c:v>-1.7000000000000002</c:v>
                </c:pt>
                <c:pt idx="16">
                  <c:v>-1.3000000000000007</c:v>
                </c:pt>
                <c:pt idx="17">
                  <c:v>-0.90000000000000036</c:v>
                </c:pt>
                <c:pt idx="18">
                  <c:v>-0.60000000000000053</c:v>
                </c:pt>
                <c:pt idx="19">
                  <c:v>-0.10000000000000053</c:v>
                </c:pt>
                <c:pt idx="20">
                  <c:v>0.59999999999999964</c:v>
                </c:pt>
                <c:pt idx="21">
                  <c:v>1</c:v>
                </c:pt>
                <c:pt idx="22">
                  <c:v>1.2999999999999989</c:v>
                </c:pt>
                <c:pt idx="23">
                  <c:v>1.9000000000000004</c:v>
                </c:pt>
                <c:pt idx="24">
                  <c:v>2.2999999999999989</c:v>
                </c:pt>
                <c:pt idx="25">
                  <c:v>2.1999999999999993</c:v>
                </c:pt>
                <c:pt idx="26">
                  <c:v>1.6999999999999993</c:v>
                </c:pt>
                <c:pt idx="27">
                  <c:v>1.5</c:v>
                </c:pt>
                <c:pt idx="28">
                  <c:v>1.2999999999999989</c:v>
                </c:pt>
                <c:pt idx="29">
                  <c:v>1</c:v>
                </c:pt>
                <c:pt idx="30">
                  <c:v>0.5</c:v>
                </c:pt>
                <c:pt idx="31">
                  <c:v>0.29999999999999893</c:v>
                </c:pt>
                <c:pt idx="32">
                  <c:v>-0.30000000000000071</c:v>
                </c:pt>
                <c:pt idx="33">
                  <c:v>-0.5</c:v>
                </c:pt>
                <c:pt idx="34">
                  <c:v>-0.20000000000000018</c:v>
                </c:pt>
                <c:pt idx="35">
                  <c:v>0.19999999999999929</c:v>
                </c:pt>
                <c:pt idx="36">
                  <c:v>0.59999999999999964</c:v>
                </c:pt>
                <c:pt idx="37">
                  <c:v>0.79999999999999893</c:v>
                </c:pt>
                <c:pt idx="38">
                  <c:v>1</c:v>
                </c:pt>
                <c:pt idx="39">
                  <c:v>1.5</c:v>
                </c:pt>
                <c:pt idx="40">
                  <c:v>2.0999999999999996</c:v>
                </c:pt>
                <c:pt idx="41">
                  <c:v>2.5</c:v>
                </c:pt>
                <c:pt idx="42">
                  <c:v>2.7999999999999989</c:v>
                </c:pt>
                <c:pt idx="43">
                  <c:v>2.7999999999999989</c:v>
                </c:pt>
                <c:pt idx="44">
                  <c:v>2.7999999999999989</c:v>
                </c:pt>
                <c:pt idx="45">
                  <c:v>2.5</c:v>
                </c:pt>
                <c:pt idx="46">
                  <c:v>2.1999999999999993</c:v>
                </c:pt>
                <c:pt idx="47">
                  <c:v>1.9000000000000004</c:v>
                </c:pt>
                <c:pt idx="48">
                  <c:v>1.9000000000000004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8-8545-82B1-8C15853B0A4E}"/>
            </c:ext>
          </c:extLst>
        </c:ser>
        <c:ser>
          <c:idx val="1"/>
          <c:order val="1"/>
          <c:tx>
            <c:strRef>
              <c:f>'Lunch View'!$B$298</c:f>
              <c:strCache>
                <c:ptCount val="1"/>
                <c:pt idx="0">
                  <c:v>Fri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View'!$B$299:$B$347</c:f>
              <c:numCache>
                <c:formatCode>General</c:formatCode>
                <c:ptCount val="49"/>
                <c:pt idx="0">
                  <c:v>0.89999999999999947</c:v>
                </c:pt>
                <c:pt idx="1">
                  <c:v>1.2000000000000002</c:v>
                </c:pt>
                <c:pt idx="2">
                  <c:v>1.3999999999999995</c:v>
                </c:pt>
                <c:pt idx="3">
                  <c:v>1.3999999999999995</c:v>
                </c:pt>
                <c:pt idx="4">
                  <c:v>1.2999999999999998</c:v>
                </c:pt>
                <c:pt idx="5">
                  <c:v>1.0000000000000009</c:v>
                </c:pt>
                <c:pt idx="6">
                  <c:v>0.70000000000000018</c:v>
                </c:pt>
                <c:pt idx="7">
                  <c:v>0.60000000000000053</c:v>
                </c:pt>
                <c:pt idx="8">
                  <c:v>0.50000000000000089</c:v>
                </c:pt>
                <c:pt idx="9">
                  <c:v>0.39999999999999947</c:v>
                </c:pt>
                <c:pt idx="10">
                  <c:v>0.10000000000000053</c:v>
                </c:pt>
                <c:pt idx="11">
                  <c:v>-9.9999999999999645E-2</c:v>
                </c:pt>
                <c:pt idx="12">
                  <c:v>-9.9999999999999645E-2</c:v>
                </c:pt>
                <c:pt idx="13">
                  <c:v>-9.9999999999999645E-2</c:v>
                </c:pt>
                <c:pt idx="14">
                  <c:v>0</c:v>
                </c:pt>
                <c:pt idx="15">
                  <c:v>0.10000000000000053</c:v>
                </c:pt>
                <c:pt idx="16">
                  <c:v>0.20000000000000018</c:v>
                </c:pt>
                <c:pt idx="17">
                  <c:v>0.50000000000000089</c:v>
                </c:pt>
                <c:pt idx="18">
                  <c:v>0.89999999999999947</c:v>
                </c:pt>
                <c:pt idx="19">
                  <c:v>1.3999999999999995</c:v>
                </c:pt>
                <c:pt idx="20">
                  <c:v>2.0000000000000009</c:v>
                </c:pt>
                <c:pt idx="21">
                  <c:v>2.3999999999999995</c:v>
                </c:pt>
                <c:pt idx="22">
                  <c:v>2.5000000000000009</c:v>
                </c:pt>
                <c:pt idx="23">
                  <c:v>2.5000000000000009</c:v>
                </c:pt>
                <c:pt idx="24">
                  <c:v>2.6000000000000005</c:v>
                </c:pt>
                <c:pt idx="25">
                  <c:v>2.3999999999999995</c:v>
                </c:pt>
                <c:pt idx="26">
                  <c:v>2.6000000000000005</c:v>
                </c:pt>
                <c:pt idx="27">
                  <c:v>2.6000000000000005</c:v>
                </c:pt>
                <c:pt idx="28">
                  <c:v>2.2999999999999998</c:v>
                </c:pt>
                <c:pt idx="29">
                  <c:v>2.0000000000000009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8-8545-82B1-8C15853B0A4E}"/>
            </c:ext>
          </c:extLst>
        </c:ser>
        <c:ser>
          <c:idx val="2"/>
          <c:order val="2"/>
          <c:tx>
            <c:strRef>
              <c:f>'Lunch View'!$C$298</c:f>
              <c:strCache>
                <c:ptCount val="1"/>
                <c:pt idx="0">
                  <c:v>Sun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View'!$C$299:$C$347</c:f>
              <c:numCache>
                <c:formatCode>General</c:formatCode>
                <c:ptCount val="49"/>
                <c:pt idx="5">
                  <c:v>0</c:v>
                </c:pt>
                <c:pt idx="6">
                  <c:v>-9.9999999999999645E-2</c:v>
                </c:pt>
                <c:pt idx="7">
                  <c:v>-0.29999999999999893</c:v>
                </c:pt>
                <c:pt idx="8">
                  <c:v>-0.69999999999999929</c:v>
                </c:pt>
                <c:pt idx="9">
                  <c:v>-1</c:v>
                </c:pt>
                <c:pt idx="10">
                  <c:v>-1.0999999999999996</c:v>
                </c:pt>
                <c:pt idx="11">
                  <c:v>-0.79999999999999893</c:v>
                </c:pt>
                <c:pt idx="12">
                  <c:v>-0.90000000000000036</c:v>
                </c:pt>
                <c:pt idx="13">
                  <c:v>-0.90000000000000036</c:v>
                </c:pt>
                <c:pt idx="14">
                  <c:v>-0.79999999999999893</c:v>
                </c:pt>
                <c:pt idx="15">
                  <c:v>-0.40000000000000036</c:v>
                </c:pt>
                <c:pt idx="16">
                  <c:v>-9.9999999999999645E-2</c:v>
                </c:pt>
                <c:pt idx="17">
                  <c:v>0.20000000000000107</c:v>
                </c:pt>
                <c:pt idx="18">
                  <c:v>0.30000000000000071</c:v>
                </c:pt>
                <c:pt idx="19">
                  <c:v>0.59999999999999964</c:v>
                </c:pt>
                <c:pt idx="20">
                  <c:v>1.0000000000000018</c:v>
                </c:pt>
                <c:pt idx="21">
                  <c:v>1.2000000000000011</c:v>
                </c:pt>
                <c:pt idx="22">
                  <c:v>1.7999999999999989</c:v>
                </c:pt>
                <c:pt idx="23">
                  <c:v>2.0000000000000018</c:v>
                </c:pt>
                <c:pt idx="24">
                  <c:v>1.9000000000000004</c:v>
                </c:pt>
                <c:pt idx="25">
                  <c:v>1.7999999999999989</c:v>
                </c:pt>
                <c:pt idx="26">
                  <c:v>1.7000000000000011</c:v>
                </c:pt>
                <c:pt idx="27">
                  <c:v>1.5000000000000018</c:v>
                </c:pt>
                <c:pt idx="28">
                  <c:v>1.2999999999999989</c:v>
                </c:pt>
                <c:pt idx="29">
                  <c:v>1.5999999999999996</c:v>
                </c:pt>
                <c:pt idx="30">
                  <c:v>1.5000000000000018</c:v>
                </c:pt>
                <c:pt idx="31">
                  <c:v>1.2999999999999989</c:v>
                </c:pt>
                <c:pt idx="32">
                  <c:v>1.0999999999999996</c:v>
                </c:pt>
                <c:pt idx="33">
                  <c:v>0.50000000000000178</c:v>
                </c:pt>
                <c:pt idx="34">
                  <c:v>0</c:v>
                </c:pt>
                <c:pt idx="35">
                  <c:v>-0.59999999999999964</c:v>
                </c:pt>
                <c:pt idx="36">
                  <c:v>-1</c:v>
                </c:pt>
                <c:pt idx="37">
                  <c:v>-1.4000000000000004</c:v>
                </c:pt>
                <c:pt idx="38">
                  <c:v>-1.1999999999999993</c:v>
                </c:pt>
                <c:pt idx="39">
                  <c:v>-1</c:v>
                </c:pt>
                <c:pt idx="40">
                  <c:v>-1.0999999999999996</c:v>
                </c:pt>
                <c:pt idx="41">
                  <c:v>-1.1999999999999993</c:v>
                </c:pt>
                <c:pt idx="42">
                  <c:v>-1.4000000000000004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-1.6999999999999993</c:v>
                </c:pt>
                <c:pt idx="47">
                  <c:v>-2</c:v>
                </c:pt>
                <c:pt idx="48">
                  <c:v>-2.2999999999999989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8-8545-82B1-8C15853B0A4E}"/>
            </c:ext>
          </c:extLst>
        </c:ser>
        <c:ser>
          <c:idx val="3"/>
          <c:order val="3"/>
          <c:tx>
            <c:strRef>
              <c:f>'Lunch View'!$L$298</c:f>
              <c:strCache>
                <c:ptCount val="1"/>
                <c:pt idx="0">
                  <c:v>Thurs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View'!$L$299:$L$347</c:f>
              <c:numCache>
                <c:formatCode>General</c:formatCode>
                <c:ptCount val="49"/>
                <c:pt idx="0">
                  <c:v>-0.29999999999999982</c:v>
                </c:pt>
                <c:pt idx="1">
                  <c:v>-0.29999999999999982</c:v>
                </c:pt>
                <c:pt idx="2">
                  <c:v>-0.40000000000000036</c:v>
                </c:pt>
                <c:pt idx="3">
                  <c:v>-1</c:v>
                </c:pt>
                <c:pt idx="4">
                  <c:v>-1.4000000000000004</c:v>
                </c:pt>
                <c:pt idx="5">
                  <c:v>-1.8000000000000003</c:v>
                </c:pt>
                <c:pt idx="6">
                  <c:v>-1.8000000000000003</c:v>
                </c:pt>
                <c:pt idx="7">
                  <c:v>-1.5</c:v>
                </c:pt>
                <c:pt idx="8">
                  <c:v>-1.5</c:v>
                </c:pt>
                <c:pt idx="9">
                  <c:v>-1.2999999999999998</c:v>
                </c:pt>
                <c:pt idx="10">
                  <c:v>-0.79999999999999982</c:v>
                </c:pt>
                <c:pt idx="11">
                  <c:v>-0.40000000000000036</c:v>
                </c:pt>
                <c:pt idx="12">
                  <c:v>-0.10000000000000053</c:v>
                </c:pt>
                <c:pt idx="13">
                  <c:v>-0.10000000000000053</c:v>
                </c:pt>
                <c:pt idx="14">
                  <c:v>0</c:v>
                </c:pt>
                <c:pt idx="15">
                  <c:v>0.20000000000000018</c:v>
                </c:pt>
                <c:pt idx="16">
                  <c:v>0</c:v>
                </c:pt>
                <c:pt idx="17">
                  <c:v>-0.10000000000000053</c:v>
                </c:pt>
                <c:pt idx="18">
                  <c:v>0.20000000000000018</c:v>
                </c:pt>
                <c:pt idx="19">
                  <c:v>0.70000000000000018</c:v>
                </c:pt>
                <c:pt idx="20">
                  <c:v>0.79999999999999982</c:v>
                </c:pt>
                <c:pt idx="21">
                  <c:v>0.89999999999999947</c:v>
                </c:pt>
                <c:pt idx="22">
                  <c:v>0.79999999999999982</c:v>
                </c:pt>
                <c:pt idx="23">
                  <c:v>1.0999999999999996</c:v>
                </c:pt>
                <c:pt idx="24">
                  <c:v>1.3999999999999995</c:v>
                </c:pt>
                <c:pt idx="25">
                  <c:v>1.2000000000000002</c:v>
                </c:pt>
                <c:pt idx="26">
                  <c:v>1.0999999999999996</c:v>
                </c:pt>
                <c:pt idx="27">
                  <c:v>1.3999999999999995</c:v>
                </c:pt>
                <c:pt idx="28">
                  <c:v>1.2000000000000002</c:v>
                </c:pt>
                <c:pt idx="29">
                  <c:v>1.0999999999999996</c:v>
                </c:pt>
                <c:pt idx="30">
                  <c:v>1.3999999999999995</c:v>
                </c:pt>
                <c:pt idx="31">
                  <c:v>1.0999999999999996</c:v>
                </c:pt>
                <c:pt idx="32">
                  <c:v>1.0999999999999996</c:v>
                </c:pt>
                <c:pt idx="33">
                  <c:v>1.2999999999999998</c:v>
                </c:pt>
                <c:pt idx="34">
                  <c:v>1.2000000000000002</c:v>
                </c:pt>
                <c:pt idx="35">
                  <c:v>0.70000000000000018</c:v>
                </c:pt>
                <c:pt idx="36">
                  <c:v>0.79999999999999982</c:v>
                </c:pt>
                <c:pt idx="37">
                  <c:v>0.89999999999999947</c:v>
                </c:pt>
                <c:pt idx="38">
                  <c:v>0.89999999999999947</c:v>
                </c:pt>
                <c:pt idx="39">
                  <c:v>0.5</c:v>
                </c:pt>
                <c:pt idx="40">
                  <c:v>0.70000000000000018</c:v>
                </c:pt>
                <c:pt idx="41">
                  <c:v>0.59999999999999964</c:v>
                </c:pt>
                <c:pt idx="42">
                  <c:v>0.39999999999999947</c:v>
                </c:pt>
                <c:pt idx="43">
                  <c:v>0.20000000000000018</c:v>
                </c:pt>
                <c:pt idx="44">
                  <c:v>0.39999999999999947</c:v>
                </c:pt>
                <c:pt idx="45">
                  <c:v>0.5</c:v>
                </c:pt>
                <c:pt idx="46">
                  <c:v>0.29999999999999982</c:v>
                </c:pt>
                <c:pt idx="47">
                  <c:v>9.9999999999999645E-2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D8-8545-82B1-8C15853B0A4E}"/>
            </c:ext>
          </c:extLst>
        </c:ser>
        <c:ser>
          <c:idx val="4"/>
          <c:order val="4"/>
          <c:tx>
            <c:strRef>
              <c:f>'Lunch View'!$D$298</c:f>
              <c:strCache>
                <c:ptCount val="1"/>
                <c:pt idx="0">
                  <c:v>Mon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View'!$D$299:$D$347</c:f>
              <c:numCache>
                <c:formatCode>General</c:formatCode>
                <c:ptCount val="49"/>
                <c:pt idx="0">
                  <c:v>-0.30000000000000071</c:v>
                </c:pt>
                <c:pt idx="1">
                  <c:v>9.9999999999999645E-2</c:v>
                </c:pt>
                <c:pt idx="2">
                  <c:v>0.40000000000000036</c:v>
                </c:pt>
                <c:pt idx="3">
                  <c:v>0.40000000000000036</c:v>
                </c:pt>
                <c:pt idx="4">
                  <c:v>0.40000000000000036</c:v>
                </c:pt>
                <c:pt idx="5">
                  <c:v>0.19999999999999929</c:v>
                </c:pt>
                <c:pt idx="6">
                  <c:v>9.9999999999999645E-2</c:v>
                </c:pt>
                <c:pt idx="7">
                  <c:v>-9.9999999999999645E-2</c:v>
                </c:pt>
                <c:pt idx="8">
                  <c:v>-0.30000000000000071</c:v>
                </c:pt>
                <c:pt idx="9">
                  <c:v>-0.59999999999999964</c:v>
                </c:pt>
                <c:pt idx="10">
                  <c:v>-0.5</c:v>
                </c:pt>
                <c:pt idx="11">
                  <c:v>-0.59999999999999964</c:v>
                </c:pt>
                <c:pt idx="12">
                  <c:v>-0.69999999999999929</c:v>
                </c:pt>
                <c:pt idx="13">
                  <c:v>-0.19999999999999929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0.59999999999999964</c:v>
                </c:pt>
                <c:pt idx="17">
                  <c:v>0.69999999999999929</c:v>
                </c:pt>
                <c:pt idx="18">
                  <c:v>1</c:v>
                </c:pt>
                <c:pt idx="19">
                  <c:v>1.3000000000000007</c:v>
                </c:pt>
                <c:pt idx="20">
                  <c:v>1.4000000000000004</c:v>
                </c:pt>
                <c:pt idx="21">
                  <c:v>1.5999999999999996</c:v>
                </c:pt>
                <c:pt idx="22">
                  <c:v>1.8000000000000007</c:v>
                </c:pt>
                <c:pt idx="23">
                  <c:v>1.8000000000000007</c:v>
                </c:pt>
                <c:pt idx="24">
                  <c:v>2</c:v>
                </c:pt>
                <c:pt idx="25">
                  <c:v>2</c:v>
                </c:pt>
                <c:pt idx="26">
                  <c:v>1.5</c:v>
                </c:pt>
                <c:pt idx="27">
                  <c:v>1.0999999999999996</c:v>
                </c:pt>
                <c:pt idx="28">
                  <c:v>1.1999999999999993</c:v>
                </c:pt>
                <c:pt idx="29">
                  <c:v>1.5</c:v>
                </c:pt>
                <c:pt idx="3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D8-8545-82B1-8C15853B0A4E}"/>
            </c:ext>
          </c:extLst>
        </c:ser>
        <c:ser>
          <c:idx val="5"/>
          <c:order val="5"/>
          <c:tx>
            <c:strRef>
              <c:f>'Lunch View'!$J$298</c:f>
              <c:strCache>
                <c:ptCount val="1"/>
                <c:pt idx="0">
                  <c:v>Wed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View'!$J$299:$J$347</c:f>
              <c:numCache>
                <c:formatCode>General</c:formatCode>
                <c:ptCount val="49"/>
                <c:pt idx="0">
                  <c:v>0</c:v>
                </c:pt>
                <c:pt idx="1">
                  <c:v>-0.39999999999999947</c:v>
                </c:pt>
                <c:pt idx="2">
                  <c:v>-1</c:v>
                </c:pt>
                <c:pt idx="3">
                  <c:v>-1.5999999999999996</c:v>
                </c:pt>
                <c:pt idx="4">
                  <c:v>-1.8999999999999995</c:v>
                </c:pt>
                <c:pt idx="5">
                  <c:v>-2.2999999999999998</c:v>
                </c:pt>
                <c:pt idx="6">
                  <c:v>-2.6999999999999997</c:v>
                </c:pt>
                <c:pt idx="7">
                  <c:v>-2.8</c:v>
                </c:pt>
                <c:pt idx="8">
                  <c:v>-2.8</c:v>
                </c:pt>
                <c:pt idx="9">
                  <c:v>-2.8</c:v>
                </c:pt>
                <c:pt idx="10">
                  <c:v>-2.4999999999999996</c:v>
                </c:pt>
                <c:pt idx="11">
                  <c:v>-2.2999999999999998</c:v>
                </c:pt>
                <c:pt idx="12">
                  <c:v>-2</c:v>
                </c:pt>
                <c:pt idx="13">
                  <c:v>-1.7999999999999998</c:v>
                </c:pt>
                <c:pt idx="14">
                  <c:v>-1.3999999999999995</c:v>
                </c:pt>
                <c:pt idx="15">
                  <c:v>-0.5</c:v>
                </c:pt>
                <c:pt idx="16">
                  <c:v>0</c:v>
                </c:pt>
                <c:pt idx="17">
                  <c:v>0.5</c:v>
                </c:pt>
                <c:pt idx="18">
                  <c:v>1.2000000000000002</c:v>
                </c:pt>
                <c:pt idx="19">
                  <c:v>1.7000000000000002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2.5999999999999996</c:v>
                </c:pt>
                <c:pt idx="24">
                  <c:v>2.8000000000000007</c:v>
                </c:pt>
                <c:pt idx="25">
                  <c:v>2.7000000000000011</c:v>
                </c:pt>
                <c:pt idx="26">
                  <c:v>2.3000000000000007</c:v>
                </c:pt>
                <c:pt idx="27">
                  <c:v>2.5</c:v>
                </c:pt>
                <c:pt idx="28">
                  <c:v>2.7000000000000011</c:v>
                </c:pt>
                <c:pt idx="29">
                  <c:v>2.5</c:v>
                </c:pt>
                <c:pt idx="30">
                  <c:v>2.2000000000000011</c:v>
                </c:pt>
                <c:pt idx="31">
                  <c:v>2.0999999999999996</c:v>
                </c:pt>
                <c:pt idx="32">
                  <c:v>2.2000000000000011</c:v>
                </c:pt>
                <c:pt idx="33">
                  <c:v>2.5999999999999996</c:v>
                </c:pt>
                <c:pt idx="34">
                  <c:v>2.8000000000000007</c:v>
                </c:pt>
                <c:pt idx="35">
                  <c:v>2.5999999999999996</c:v>
                </c:pt>
                <c:pt idx="36">
                  <c:v>2.0999999999999996</c:v>
                </c:pt>
                <c:pt idx="37">
                  <c:v>2</c:v>
                </c:pt>
                <c:pt idx="38">
                  <c:v>1.6000000000000005</c:v>
                </c:pt>
                <c:pt idx="39">
                  <c:v>1.4000000000000004</c:v>
                </c:pt>
                <c:pt idx="40">
                  <c:v>1</c:v>
                </c:pt>
                <c:pt idx="41">
                  <c:v>1.6000000000000005</c:v>
                </c:pt>
                <c:pt idx="42">
                  <c:v>2.2000000000000011</c:v>
                </c:pt>
                <c:pt idx="43">
                  <c:v>2.5999999999999996</c:v>
                </c:pt>
                <c:pt idx="44">
                  <c:v>2.7000000000000011</c:v>
                </c:pt>
                <c:pt idx="45">
                  <c:v>2.5999999999999996</c:v>
                </c:pt>
                <c:pt idx="46">
                  <c:v>2.3000000000000007</c:v>
                </c:pt>
                <c:pt idx="47">
                  <c:v>1.8000000000000007</c:v>
                </c:pt>
                <c:pt idx="48">
                  <c:v>1.6000000000000005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D8-8545-82B1-8C15853B0A4E}"/>
            </c:ext>
          </c:extLst>
        </c:ser>
        <c:ser>
          <c:idx val="6"/>
          <c:order val="6"/>
          <c:tx>
            <c:strRef>
              <c:f>'Lunch View'!$I$298</c:f>
              <c:strCache>
                <c:ptCount val="1"/>
                <c:pt idx="0">
                  <c:v>Thurs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View'!$I$299:$I$347</c:f>
              <c:numCache>
                <c:formatCode>General</c:formatCode>
                <c:ptCount val="49"/>
                <c:pt idx="0">
                  <c:v>-0.80000000000000071</c:v>
                </c:pt>
                <c:pt idx="1">
                  <c:v>-1.4000000000000004</c:v>
                </c:pt>
                <c:pt idx="2">
                  <c:v>-1.9000000000000004</c:v>
                </c:pt>
                <c:pt idx="3">
                  <c:v>-3.6000000000000014</c:v>
                </c:pt>
                <c:pt idx="4">
                  <c:v>-3.7000000000000011</c:v>
                </c:pt>
                <c:pt idx="5">
                  <c:v>-3.6000000000000014</c:v>
                </c:pt>
                <c:pt idx="6">
                  <c:v>-3.9000000000000004</c:v>
                </c:pt>
                <c:pt idx="7">
                  <c:v>-4</c:v>
                </c:pt>
                <c:pt idx="8">
                  <c:v>-3.8000000000000007</c:v>
                </c:pt>
                <c:pt idx="9">
                  <c:v>-3.5</c:v>
                </c:pt>
                <c:pt idx="10">
                  <c:v>-3.1000000000000014</c:v>
                </c:pt>
                <c:pt idx="11">
                  <c:v>-2.6000000000000014</c:v>
                </c:pt>
                <c:pt idx="12">
                  <c:v>-2.1000000000000014</c:v>
                </c:pt>
                <c:pt idx="13">
                  <c:v>-1.6000000000000014</c:v>
                </c:pt>
                <c:pt idx="14">
                  <c:v>-1.1000000000000014</c:v>
                </c:pt>
                <c:pt idx="15">
                  <c:v>-0.10000000000000142</c:v>
                </c:pt>
                <c:pt idx="16">
                  <c:v>0.19999999999999929</c:v>
                </c:pt>
                <c:pt idx="17">
                  <c:v>0.29999999999999893</c:v>
                </c:pt>
                <c:pt idx="18">
                  <c:v>0.59999999999999964</c:v>
                </c:pt>
                <c:pt idx="19">
                  <c:v>0.59999999999999964</c:v>
                </c:pt>
                <c:pt idx="20">
                  <c:v>0.5</c:v>
                </c:pt>
                <c:pt idx="21">
                  <c:v>0.39999999999999858</c:v>
                </c:pt>
                <c:pt idx="22">
                  <c:v>0.39999999999999858</c:v>
                </c:pt>
                <c:pt idx="23">
                  <c:v>0.59999999999999964</c:v>
                </c:pt>
                <c:pt idx="24">
                  <c:v>0.79999999999999893</c:v>
                </c:pt>
                <c:pt idx="25">
                  <c:v>0.69999999999999929</c:v>
                </c:pt>
                <c:pt idx="26">
                  <c:v>0.79999999999999893</c:v>
                </c:pt>
                <c:pt idx="27">
                  <c:v>0.59999999999999964</c:v>
                </c:pt>
                <c:pt idx="28">
                  <c:v>0.59999999999999964</c:v>
                </c:pt>
                <c:pt idx="29">
                  <c:v>0.59999999999999964</c:v>
                </c:pt>
                <c:pt idx="30">
                  <c:v>0.39999999999999858</c:v>
                </c:pt>
                <c:pt idx="31">
                  <c:v>9.9999999999999645E-2</c:v>
                </c:pt>
                <c:pt idx="32">
                  <c:v>0</c:v>
                </c:pt>
                <c:pt idx="33">
                  <c:v>9.9999999999999645E-2</c:v>
                </c:pt>
                <c:pt idx="34">
                  <c:v>0.19999999999999929</c:v>
                </c:pt>
                <c:pt idx="35">
                  <c:v>0.29999999999999893</c:v>
                </c:pt>
                <c:pt idx="36">
                  <c:v>0.19999999999999929</c:v>
                </c:pt>
                <c:pt idx="37">
                  <c:v>-0.10000000000000142</c:v>
                </c:pt>
                <c:pt idx="38">
                  <c:v>-0.30000000000000071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-0.60000000000000142</c:v>
                </c:pt>
                <c:pt idx="44">
                  <c:v>-0.70000000000000107</c:v>
                </c:pt>
                <c:pt idx="45">
                  <c:v>-0.90000000000000036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D8-8545-82B1-8C15853B0A4E}"/>
            </c:ext>
          </c:extLst>
        </c:ser>
        <c:ser>
          <c:idx val="7"/>
          <c:order val="7"/>
          <c:tx>
            <c:strRef>
              <c:f>'Lunch View'!$E$298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View'!$E$299:$E$347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-9.9999999999999645E-2</c:v>
                </c:pt>
                <c:pt idx="3">
                  <c:v>-0.39999999999999947</c:v>
                </c:pt>
                <c:pt idx="4">
                  <c:v>-0.70000000000000018</c:v>
                </c:pt>
                <c:pt idx="5">
                  <c:v>-0.79999999999999982</c:v>
                </c:pt>
                <c:pt idx="6">
                  <c:v>-0.70000000000000018</c:v>
                </c:pt>
                <c:pt idx="7">
                  <c:v>-0.79999999999999982</c:v>
                </c:pt>
                <c:pt idx="8">
                  <c:v>-1.7999999999999998</c:v>
                </c:pt>
                <c:pt idx="9">
                  <c:v>-1.8999999999999995</c:v>
                </c:pt>
                <c:pt idx="10">
                  <c:v>-1.5999999999999996</c:v>
                </c:pt>
                <c:pt idx="11">
                  <c:v>-1.2000000000000002</c:v>
                </c:pt>
                <c:pt idx="12">
                  <c:v>-0.59999999999999964</c:v>
                </c:pt>
                <c:pt idx="13">
                  <c:v>0</c:v>
                </c:pt>
                <c:pt idx="14">
                  <c:v>-9.9999999999999645E-2</c:v>
                </c:pt>
                <c:pt idx="15">
                  <c:v>-0.20000000000000018</c:v>
                </c:pt>
                <c:pt idx="16">
                  <c:v>0.20000000000000018</c:v>
                </c:pt>
                <c:pt idx="17">
                  <c:v>0.60000000000000053</c:v>
                </c:pt>
                <c:pt idx="18">
                  <c:v>1.0000000000000009</c:v>
                </c:pt>
                <c:pt idx="19">
                  <c:v>1.6000000000000005</c:v>
                </c:pt>
                <c:pt idx="20">
                  <c:v>1.8999999999999995</c:v>
                </c:pt>
                <c:pt idx="21">
                  <c:v>2.2000000000000002</c:v>
                </c:pt>
                <c:pt idx="22">
                  <c:v>2.3999999999999995</c:v>
                </c:pt>
                <c:pt idx="23">
                  <c:v>2.6000000000000005</c:v>
                </c:pt>
                <c:pt idx="24">
                  <c:v>2.7</c:v>
                </c:pt>
                <c:pt idx="25">
                  <c:v>2.5000000000000009</c:v>
                </c:pt>
                <c:pt idx="26">
                  <c:v>1.6000000000000005</c:v>
                </c:pt>
                <c:pt idx="27">
                  <c:v>2.0000000000000009</c:v>
                </c:pt>
                <c:pt idx="28">
                  <c:v>1.8999999999999995</c:v>
                </c:pt>
                <c:pt idx="29">
                  <c:v>1.7999999999999998</c:v>
                </c:pt>
                <c:pt idx="30">
                  <c:v>1.6000000000000005</c:v>
                </c:pt>
                <c:pt idx="31">
                  <c:v>1.5000000000000009</c:v>
                </c:pt>
                <c:pt idx="32">
                  <c:v>1.3999999999999995</c:v>
                </c:pt>
                <c:pt idx="33">
                  <c:v>1.2000000000000002</c:v>
                </c:pt>
                <c:pt idx="34">
                  <c:v>1.0000000000000009</c:v>
                </c:pt>
                <c:pt idx="35">
                  <c:v>0.5</c:v>
                </c:pt>
                <c:pt idx="36">
                  <c:v>0.60000000000000053</c:v>
                </c:pt>
                <c:pt idx="37">
                  <c:v>0.5</c:v>
                </c:pt>
                <c:pt idx="38">
                  <c:v>0.29999999999999982</c:v>
                </c:pt>
                <c:pt idx="39">
                  <c:v>0.10000000000000053</c:v>
                </c:pt>
                <c:pt idx="40">
                  <c:v>0</c:v>
                </c:pt>
                <c:pt idx="41">
                  <c:v>-0.20000000000000018</c:v>
                </c:pt>
                <c:pt idx="42">
                  <c:v>-0.39999999999999947</c:v>
                </c:pt>
                <c:pt idx="43">
                  <c:v>-0.5</c:v>
                </c:pt>
                <c:pt idx="44">
                  <c:v>-0.70000000000000018</c:v>
                </c:pt>
                <c:pt idx="45">
                  <c:v>-0.89999999999999947</c:v>
                </c:pt>
                <c:pt idx="46">
                  <c:v>-1</c:v>
                </c:pt>
                <c:pt idx="47">
                  <c:v>-1.0999999999999996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8-8545-82B1-8C15853B0A4E}"/>
            </c:ext>
          </c:extLst>
        </c:ser>
        <c:ser>
          <c:idx val="8"/>
          <c:order val="8"/>
          <c:tx>
            <c:strRef>
              <c:f>'Lunch View'!$G$298</c:f>
              <c:strCache>
                <c:ptCount val="1"/>
                <c:pt idx="0">
                  <c:v>Thursday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View'!$G$299:$G$347</c:f>
              <c:numCache>
                <c:formatCode>0.0</c:formatCode>
                <c:ptCount val="49"/>
                <c:pt idx="0">
                  <c:v>3.7777777777777777</c:v>
                </c:pt>
                <c:pt idx="1">
                  <c:v>3.7777777777777777</c:v>
                </c:pt>
                <c:pt idx="2">
                  <c:v>4.2222222222222223</c:v>
                </c:pt>
                <c:pt idx="3">
                  <c:v>4.4999999999999991</c:v>
                </c:pt>
                <c:pt idx="4">
                  <c:v>4.7777777777777777</c:v>
                </c:pt>
                <c:pt idx="5">
                  <c:v>5.1111111111111116</c:v>
                </c:pt>
                <c:pt idx="6">
                  <c:v>5.4444444444444438</c:v>
                </c:pt>
                <c:pt idx="7">
                  <c:v>5.6111111111111116</c:v>
                </c:pt>
                <c:pt idx="8">
                  <c:v>5.7222222222222223</c:v>
                </c:pt>
                <c:pt idx="9">
                  <c:v>5.833333333333333</c:v>
                </c:pt>
                <c:pt idx="10">
                  <c:v>5.7777777777777777</c:v>
                </c:pt>
                <c:pt idx="11">
                  <c:v>5.666666666666667</c:v>
                </c:pt>
                <c:pt idx="12">
                  <c:v>5.833333333333333</c:v>
                </c:pt>
                <c:pt idx="13">
                  <c:v>5.9444444444444438</c:v>
                </c:pt>
                <c:pt idx="14">
                  <c:v>5.8888888888888884</c:v>
                </c:pt>
                <c:pt idx="15">
                  <c:v>5.7222222222222223</c:v>
                </c:pt>
                <c:pt idx="16">
                  <c:v>5.666666666666667</c:v>
                </c:pt>
                <c:pt idx="17">
                  <c:v>5.7777777777777777</c:v>
                </c:pt>
                <c:pt idx="18">
                  <c:v>5.9444444444444438</c:v>
                </c:pt>
                <c:pt idx="19">
                  <c:v>6.166666666666667</c:v>
                </c:pt>
                <c:pt idx="20">
                  <c:v>6.333333333333333</c:v>
                </c:pt>
                <c:pt idx="21">
                  <c:v>6.4999999999999991</c:v>
                </c:pt>
                <c:pt idx="22">
                  <c:v>6.4999999999999991</c:v>
                </c:pt>
                <c:pt idx="23">
                  <c:v>6.5555555555555562</c:v>
                </c:pt>
                <c:pt idx="24">
                  <c:v>6.666666666666667</c:v>
                </c:pt>
                <c:pt idx="25">
                  <c:v>6.666666666666667</c:v>
                </c:pt>
                <c:pt idx="26">
                  <c:v>6.6111111111111116</c:v>
                </c:pt>
                <c:pt idx="27">
                  <c:v>6.6111111111111116</c:v>
                </c:pt>
                <c:pt idx="28">
                  <c:v>6.666666666666667</c:v>
                </c:pt>
                <c:pt idx="29">
                  <c:v>6.5555555555555562</c:v>
                </c:pt>
                <c:pt idx="30">
                  <c:v>6.4999999999999991</c:v>
                </c:pt>
                <c:pt idx="31">
                  <c:v>6.4999999999999991</c:v>
                </c:pt>
                <c:pt idx="32">
                  <c:v>6.2777777777777777</c:v>
                </c:pt>
                <c:pt idx="33">
                  <c:v>5.9999999999999991</c:v>
                </c:pt>
                <c:pt idx="34">
                  <c:v>5.5555555555555562</c:v>
                </c:pt>
                <c:pt idx="35">
                  <c:v>5.166666666666667</c:v>
                </c:pt>
                <c:pt idx="36">
                  <c:v>4.7222222222222223</c:v>
                </c:pt>
                <c:pt idx="37">
                  <c:v>4.5555555555555562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8-8545-82B1-8C15853B0A4E}"/>
            </c:ext>
          </c:extLst>
        </c:ser>
        <c:ser>
          <c:idx val="9"/>
          <c:order val="9"/>
          <c:tx>
            <c:strRef>
              <c:f>'Lunch View'!$H$298</c:f>
              <c:strCache>
                <c:ptCount val="1"/>
                <c:pt idx="0">
                  <c:v>Friday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View'!$H$299:$H$347</c:f>
              <c:numCache>
                <c:formatCode>0.0</c:formatCode>
                <c:ptCount val="49"/>
                <c:pt idx="0">
                  <c:v>-1.8888888888888893</c:v>
                </c:pt>
                <c:pt idx="1">
                  <c:v>-2.1111111111111116</c:v>
                </c:pt>
                <c:pt idx="2">
                  <c:v>-1.9444444444444446</c:v>
                </c:pt>
                <c:pt idx="3">
                  <c:v>-1.8888888888888893</c:v>
                </c:pt>
                <c:pt idx="4">
                  <c:v>-1.6111111111111116</c:v>
                </c:pt>
                <c:pt idx="5">
                  <c:v>-1.4444444444444446</c:v>
                </c:pt>
                <c:pt idx="6">
                  <c:v>-1.3888888888888893</c:v>
                </c:pt>
                <c:pt idx="7">
                  <c:v>-1.5555555555555562</c:v>
                </c:pt>
                <c:pt idx="8">
                  <c:v>-1.666666666666667</c:v>
                </c:pt>
                <c:pt idx="9">
                  <c:v>-1.8333333333333339</c:v>
                </c:pt>
                <c:pt idx="10">
                  <c:v>-1.9444444444444446</c:v>
                </c:pt>
                <c:pt idx="11">
                  <c:v>-2.1111111111111116</c:v>
                </c:pt>
                <c:pt idx="12">
                  <c:v>-2.8333333333333339</c:v>
                </c:pt>
                <c:pt idx="13">
                  <c:v>-3.0000000000000009</c:v>
                </c:pt>
                <c:pt idx="14">
                  <c:v>-2.8888888888888893</c:v>
                </c:pt>
                <c:pt idx="15">
                  <c:v>-2.666666666666667</c:v>
                </c:pt>
                <c:pt idx="16">
                  <c:v>-2.4444444444444446</c:v>
                </c:pt>
                <c:pt idx="17">
                  <c:v>-1.9444444444444446</c:v>
                </c:pt>
                <c:pt idx="18">
                  <c:v>-1.5000000000000009</c:v>
                </c:pt>
                <c:pt idx="19">
                  <c:v>-1.1111111111111116</c:v>
                </c:pt>
                <c:pt idx="20">
                  <c:v>-0.72222222222222321</c:v>
                </c:pt>
                <c:pt idx="21">
                  <c:v>-0.33333333333333393</c:v>
                </c:pt>
                <c:pt idx="22">
                  <c:v>5.5555555555555358E-2</c:v>
                </c:pt>
                <c:pt idx="23">
                  <c:v>0.27777777777777679</c:v>
                </c:pt>
                <c:pt idx="24">
                  <c:v>0.44444444444444464</c:v>
                </c:pt>
                <c:pt idx="25">
                  <c:v>0.44444444444444464</c:v>
                </c:pt>
                <c:pt idx="26">
                  <c:v>0.44444444444444464</c:v>
                </c:pt>
                <c:pt idx="27">
                  <c:v>0.22222222222222143</c:v>
                </c:pt>
                <c:pt idx="28">
                  <c:v>5.5555555555555358E-2</c:v>
                </c:pt>
                <c:pt idx="29">
                  <c:v>-5.5555555555555358E-2</c:v>
                </c:pt>
                <c:pt idx="30">
                  <c:v>-0.11111111111111249</c:v>
                </c:pt>
                <c:pt idx="31">
                  <c:v>-0.16666666666666785</c:v>
                </c:pt>
                <c:pt idx="32">
                  <c:v>-5.5555555555555358E-2</c:v>
                </c:pt>
                <c:pt idx="33">
                  <c:v>5.5555555555555358E-2</c:v>
                </c:pt>
                <c:pt idx="34">
                  <c:v>0</c:v>
                </c:pt>
                <c:pt idx="35">
                  <c:v>-0.22222222222222321</c:v>
                </c:pt>
                <c:pt idx="36">
                  <c:v>-0.33333333333333393</c:v>
                </c:pt>
                <c:pt idx="37">
                  <c:v>-0.33333333333333393</c:v>
                </c:pt>
                <c:pt idx="38">
                  <c:v>-0.44444444444444464</c:v>
                </c:pt>
                <c:pt idx="39">
                  <c:v>-0.55555555555555625</c:v>
                </c:pt>
                <c:pt idx="40">
                  <c:v>-0.66666666666666696</c:v>
                </c:pt>
                <c:pt idx="41">
                  <c:v>-1.1111111111111116</c:v>
                </c:pt>
                <c:pt idx="42">
                  <c:v>-1.4444444444444446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8-8545-82B1-8C15853B0A4E}"/>
            </c:ext>
          </c:extLst>
        </c:ser>
        <c:ser>
          <c:idx val="10"/>
          <c:order val="10"/>
          <c:tx>
            <c:strRef>
              <c:f>'Lunch View'!$F$298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View'!$F$299:$F$347</c:f>
              <c:numCache>
                <c:formatCode>0.0</c:formatCode>
                <c:ptCount val="49"/>
                <c:pt idx="0">
                  <c:v>0.19999999999999959</c:v>
                </c:pt>
                <c:pt idx="1">
                  <c:v>0.43333333333333329</c:v>
                </c:pt>
                <c:pt idx="2">
                  <c:v>0.56666666666666676</c:v>
                </c:pt>
                <c:pt idx="3">
                  <c:v>0.46666666666666679</c:v>
                </c:pt>
                <c:pt idx="4">
                  <c:v>0.33333333333333331</c:v>
                </c:pt>
                <c:pt idx="5">
                  <c:v>0.10000000000000009</c:v>
                </c:pt>
                <c:pt idx="6">
                  <c:v>0</c:v>
                </c:pt>
                <c:pt idx="7">
                  <c:v>-0.14999999999999947</c:v>
                </c:pt>
                <c:pt idx="8">
                  <c:v>-0.57499999999999973</c:v>
                </c:pt>
                <c:pt idx="9">
                  <c:v>-0.77499999999999991</c:v>
                </c:pt>
                <c:pt idx="10">
                  <c:v>-0.77499999999999969</c:v>
                </c:pt>
                <c:pt idx="11">
                  <c:v>-0.6749999999999996</c:v>
                </c:pt>
                <c:pt idx="12">
                  <c:v>-0.57499999999999973</c:v>
                </c:pt>
                <c:pt idx="13">
                  <c:v>-0.29999999999999982</c:v>
                </c:pt>
                <c:pt idx="14">
                  <c:v>-0.17499999999999982</c:v>
                </c:pt>
                <c:pt idx="15">
                  <c:v>-2.4999999999999911E-2</c:v>
                </c:pt>
                <c:pt idx="16">
                  <c:v>0.22500000000000009</c:v>
                </c:pt>
                <c:pt idx="17">
                  <c:v>0.50000000000000044</c:v>
                </c:pt>
                <c:pt idx="18">
                  <c:v>0.80000000000000027</c:v>
                </c:pt>
                <c:pt idx="19">
                  <c:v>1.2250000000000001</c:v>
                </c:pt>
                <c:pt idx="20">
                  <c:v>1.5750000000000006</c:v>
                </c:pt>
                <c:pt idx="21">
                  <c:v>1.85</c:v>
                </c:pt>
                <c:pt idx="22">
                  <c:v>2.125</c:v>
                </c:pt>
                <c:pt idx="23">
                  <c:v>2.225000000000001</c:v>
                </c:pt>
                <c:pt idx="24">
                  <c:v>2.3000000000000003</c:v>
                </c:pt>
                <c:pt idx="25">
                  <c:v>2.1749999999999998</c:v>
                </c:pt>
                <c:pt idx="26">
                  <c:v>1.8500000000000005</c:v>
                </c:pt>
                <c:pt idx="27">
                  <c:v>1.8000000000000007</c:v>
                </c:pt>
                <c:pt idx="28">
                  <c:v>1.6749999999999994</c:v>
                </c:pt>
                <c:pt idx="29">
                  <c:v>1.7250000000000001</c:v>
                </c:pt>
                <c:pt idx="30">
                  <c:v>1.5333333333333341</c:v>
                </c:pt>
                <c:pt idx="31">
                  <c:v>1.4</c:v>
                </c:pt>
                <c:pt idx="32">
                  <c:v>1.2499999999999996</c:v>
                </c:pt>
                <c:pt idx="33">
                  <c:v>0.85000000000000098</c:v>
                </c:pt>
                <c:pt idx="34">
                  <c:v>0.50000000000000044</c:v>
                </c:pt>
                <c:pt idx="35">
                  <c:v>-4.9999999999999822E-2</c:v>
                </c:pt>
                <c:pt idx="36">
                  <c:v>-0.19999999999999973</c:v>
                </c:pt>
                <c:pt idx="37">
                  <c:v>-0.45000000000000018</c:v>
                </c:pt>
                <c:pt idx="38">
                  <c:v>-0.44999999999999973</c:v>
                </c:pt>
                <c:pt idx="39">
                  <c:v>-0.44999999999999973</c:v>
                </c:pt>
                <c:pt idx="40">
                  <c:v>-0.54999999999999982</c:v>
                </c:pt>
                <c:pt idx="41">
                  <c:v>-0.69999999999999973</c:v>
                </c:pt>
                <c:pt idx="42">
                  <c:v>-0.89999999999999991</c:v>
                </c:pt>
                <c:pt idx="43">
                  <c:v>-1</c:v>
                </c:pt>
                <c:pt idx="44">
                  <c:v>-1.1000000000000001</c:v>
                </c:pt>
                <c:pt idx="45">
                  <c:v>-1.1999999999999997</c:v>
                </c:pt>
                <c:pt idx="46">
                  <c:v>-1.3499999999999996</c:v>
                </c:pt>
                <c:pt idx="47">
                  <c:v>-1.5499999999999998</c:v>
                </c:pt>
                <c:pt idx="48">
                  <c:v>-2.2999999999999989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8-8545-82B1-8C15853B0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78799"/>
        <c:axId val="124601840"/>
      </c:scatterChart>
      <c:valAx>
        <c:axId val="82037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01840"/>
        <c:crosses val="autoZero"/>
        <c:crossBetween val="midCat"/>
      </c:valAx>
      <c:valAx>
        <c:axId val="12460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7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Lunch Cluster 1</a:t>
            </a:r>
          </a:p>
          <a:p>
            <a:pPr>
              <a:defRPr/>
            </a:pPr>
            <a:r>
              <a:rPr lang="en-GB"/>
              <a:t>(iteration 2 - Rate</a:t>
            </a:r>
            <a:r>
              <a:rPr lang="en-GB" baseline="0"/>
              <a:t> of glcose appearance + peak value)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View'!$K$298</c:f>
              <c:strCache>
                <c:ptCount val="1"/>
                <c:pt idx="0">
                  <c:v>Thurs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View'!$K$299:$K$347</c:f>
              <c:numCache>
                <c:formatCode>General</c:formatCode>
                <c:ptCount val="49"/>
                <c:pt idx="2">
                  <c:v>0</c:v>
                </c:pt>
                <c:pt idx="3">
                  <c:v>9.9999999999999645E-2</c:v>
                </c:pt>
                <c:pt idx="4">
                  <c:v>0</c:v>
                </c:pt>
                <c:pt idx="5">
                  <c:v>-0.20000000000000018</c:v>
                </c:pt>
                <c:pt idx="6">
                  <c:v>-0.20000000000000018</c:v>
                </c:pt>
                <c:pt idx="7">
                  <c:v>-0.40000000000000036</c:v>
                </c:pt>
                <c:pt idx="8">
                  <c:v>-0.30000000000000071</c:v>
                </c:pt>
                <c:pt idx="9">
                  <c:v>-0.20000000000000018</c:v>
                </c:pt>
                <c:pt idx="10">
                  <c:v>-0.20000000000000018</c:v>
                </c:pt>
                <c:pt idx="11">
                  <c:v>-2</c:v>
                </c:pt>
                <c:pt idx="12">
                  <c:v>-2.1000000000000005</c:v>
                </c:pt>
                <c:pt idx="13">
                  <c:v>-2.5</c:v>
                </c:pt>
                <c:pt idx="14">
                  <c:v>-2.1000000000000005</c:v>
                </c:pt>
                <c:pt idx="15">
                  <c:v>-1.7000000000000002</c:v>
                </c:pt>
                <c:pt idx="16">
                  <c:v>-1.3000000000000007</c:v>
                </c:pt>
                <c:pt idx="17">
                  <c:v>-0.90000000000000036</c:v>
                </c:pt>
                <c:pt idx="18">
                  <c:v>-0.60000000000000053</c:v>
                </c:pt>
                <c:pt idx="19">
                  <c:v>-0.10000000000000053</c:v>
                </c:pt>
                <c:pt idx="20">
                  <c:v>0.59999999999999964</c:v>
                </c:pt>
                <c:pt idx="21">
                  <c:v>1</c:v>
                </c:pt>
                <c:pt idx="22">
                  <c:v>1.2999999999999989</c:v>
                </c:pt>
                <c:pt idx="23">
                  <c:v>1.9000000000000004</c:v>
                </c:pt>
                <c:pt idx="24">
                  <c:v>2.2999999999999989</c:v>
                </c:pt>
                <c:pt idx="25">
                  <c:v>2.1999999999999993</c:v>
                </c:pt>
                <c:pt idx="26">
                  <c:v>1.6999999999999993</c:v>
                </c:pt>
                <c:pt idx="27">
                  <c:v>1.5</c:v>
                </c:pt>
                <c:pt idx="28">
                  <c:v>1.2999999999999989</c:v>
                </c:pt>
                <c:pt idx="29">
                  <c:v>1</c:v>
                </c:pt>
                <c:pt idx="30">
                  <c:v>0.5</c:v>
                </c:pt>
                <c:pt idx="31">
                  <c:v>0.29999999999999893</c:v>
                </c:pt>
                <c:pt idx="32">
                  <c:v>-0.30000000000000071</c:v>
                </c:pt>
                <c:pt idx="33">
                  <c:v>-0.5</c:v>
                </c:pt>
                <c:pt idx="34">
                  <c:v>-0.20000000000000018</c:v>
                </c:pt>
                <c:pt idx="35">
                  <c:v>0.19999999999999929</c:v>
                </c:pt>
                <c:pt idx="36">
                  <c:v>0.59999999999999964</c:v>
                </c:pt>
                <c:pt idx="37">
                  <c:v>0.79999999999999893</c:v>
                </c:pt>
                <c:pt idx="38">
                  <c:v>1</c:v>
                </c:pt>
                <c:pt idx="39">
                  <c:v>1.5</c:v>
                </c:pt>
                <c:pt idx="40">
                  <c:v>2.0999999999999996</c:v>
                </c:pt>
                <c:pt idx="41">
                  <c:v>2.5</c:v>
                </c:pt>
                <c:pt idx="42">
                  <c:v>2.7999999999999989</c:v>
                </c:pt>
                <c:pt idx="43">
                  <c:v>2.7999999999999989</c:v>
                </c:pt>
                <c:pt idx="44">
                  <c:v>2.7999999999999989</c:v>
                </c:pt>
                <c:pt idx="45">
                  <c:v>2.5</c:v>
                </c:pt>
                <c:pt idx="46">
                  <c:v>2.1999999999999993</c:v>
                </c:pt>
                <c:pt idx="47">
                  <c:v>1.9000000000000004</c:v>
                </c:pt>
                <c:pt idx="48">
                  <c:v>1.9000000000000004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7-CE49-A365-495B9C824D05}"/>
            </c:ext>
          </c:extLst>
        </c:ser>
        <c:ser>
          <c:idx val="1"/>
          <c:order val="1"/>
          <c:tx>
            <c:strRef>
              <c:f>'Lunch View'!$B$298</c:f>
              <c:strCache>
                <c:ptCount val="1"/>
                <c:pt idx="0">
                  <c:v>Fri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View'!$B$299:$B$347</c:f>
              <c:numCache>
                <c:formatCode>General</c:formatCode>
                <c:ptCount val="49"/>
                <c:pt idx="0">
                  <c:v>0.89999999999999947</c:v>
                </c:pt>
                <c:pt idx="1">
                  <c:v>1.2000000000000002</c:v>
                </c:pt>
                <c:pt idx="2">
                  <c:v>1.3999999999999995</c:v>
                </c:pt>
                <c:pt idx="3">
                  <c:v>1.3999999999999995</c:v>
                </c:pt>
                <c:pt idx="4">
                  <c:v>1.2999999999999998</c:v>
                </c:pt>
                <c:pt idx="5">
                  <c:v>1.0000000000000009</c:v>
                </c:pt>
                <c:pt idx="6">
                  <c:v>0.70000000000000018</c:v>
                </c:pt>
                <c:pt idx="7">
                  <c:v>0.60000000000000053</c:v>
                </c:pt>
                <c:pt idx="8">
                  <c:v>0.50000000000000089</c:v>
                </c:pt>
                <c:pt idx="9">
                  <c:v>0.39999999999999947</c:v>
                </c:pt>
                <c:pt idx="10">
                  <c:v>0.10000000000000053</c:v>
                </c:pt>
                <c:pt idx="11">
                  <c:v>-9.9999999999999645E-2</c:v>
                </c:pt>
                <c:pt idx="12">
                  <c:v>-9.9999999999999645E-2</c:v>
                </c:pt>
                <c:pt idx="13">
                  <c:v>-9.9999999999999645E-2</c:v>
                </c:pt>
                <c:pt idx="14">
                  <c:v>0</c:v>
                </c:pt>
                <c:pt idx="15">
                  <c:v>0.10000000000000053</c:v>
                </c:pt>
                <c:pt idx="16">
                  <c:v>0.20000000000000018</c:v>
                </c:pt>
                <c:pt idx="17">
                  <c:v>0.50000000000000089</c:v>
                </c:pt>
                <c:pt idx="18">
                  <c:v>0.89999999999999947</c:v>
                </c:pt>
                <c:pt idx="19">
                  <c:v>1.3999999999999995</c:v>
                </c:pt>
                <c:pt idx="20">
                  <c:v>2.0000000000000009</c:v>
                </c:pt>
                <c:pt idx="21">
                  <c:v>2.3999999999999995</c:v>
                </c:pt>
                <c:pt idx="22">
                  <c:v>2.5000000000000009</c:v>
                </c:pt>
                <c:pt idx="23">
                  <c:v>2.5000000000000009</c:v>
                </c:pt>
                <c:pt idx="24">
                  <c:v>2.6000000000000005</c:v>
                </c:pt>
                <c:pt idx="25">
                  <c:v>2.3999999999999995</c:v>
                </c:pt>
                <c:pt idx="26">
                  <c:v>2.6000000000000005</c:v>
                </c:pt>
                <c:pt idx="27">
                  <c:v>2.6000000000000005</c:v>
                </c:pt>
                <c:pt idx="28">
                  <c:v>2.2999999999999998</c:v>
                </c:pt>
                <c:pt idx="29">
                  <c:v>2.0000000000000009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7-CE49-A365-495B9C824D05}"/>
            </c:ext>
          </c:extLst>
        </c:ser>
        <c:ser>
          <c:idx val="2"/>
          <c:order val="2"/>
          <c:tx>
            <c:strRef>
              <c:f>'Lunch View'!$C$298</c:f>
              <c:strCache>
                <c:ptCount val="1"/>
                <c:pt idx="0">
                  <c:v>Sun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View'!$C$299:$C$347</c:f>
              <c:numCache>
                <c:formatCode>General</c:formatCode>
                <c:ptCount val="49"/>
                <c:pt idx="5">
                  <c:v>0</c:v>
                </c:pt>
                <c:pt idx="6">
                  <c:v>-9.9999999999999645E-2</c:v>
                </c:pt>
                <c:pt idx="7">
                  <c:v>-0.29999999999999893</c:v>
                </c:pt>
                <c:pt idx="8">
                  <c:v>-0.69999999999999929</c:v>
                </c:pt>
                <c:pt idx="9">
                  <c:v>-1</c:v>
                </c:pt>
                <c:pt idx="10">
                  <c:v>-1.0999999999999996</c:v>
                </c:pt>
                <c:pt idx="11">
                  <c:v>-0.79999999999999893</c:v>
                </c:pt>
                <c:pt idx="12">
                  <c:v>-0.90000000000000036</c:v>
                </c:pt>
                <c:pt idx="13">
                  <c:v>-0.90000000000000036</c:v>
                </c:pt>
                <c:pt idx="14">
                  <c:v>-0.79999999999999893</c:v>
                </c:pt>
                <c:pt idx="15">
                  <c:v>-0.40000000000000036</c:v>
                </c:pt>
                <c:pt idx="16">
                  <c:v>-9.9999999999999645E-2</c:v>
                </c:pt>
                <c:pt idx="17">
                  <c:v>0.20000000000000107</c:v>
                </c:pt>
                <c:pt idx="18">
                  <c:v>0.30000000000000071</c:v>
                </c:pt>
                <c:pt idx="19">
                  <c:v>0.59999999999999964</c:v>
                </c:pt>
                <c:pt idx="20">
                  <c:v>1.0000000000000018</c:v>
                </c:pt>
                <c:pt idx="21">
                  <c:v>1.2000000000000011</c:v>
                </c:pt>
                <c:pt idx="22">
                  <c:v>1.7999999999999989</c:v>
                </c:pt>
                <c:pt idx="23">
                  <c:v>2.0000000000000018</c:v>
                </c:pt>
                <c:pt idx="24">
                  <c:v>1.9000000000000004</c:v>
                </c:pt>
                <c:pt idx="25">
                  <c:v>1.7999999999999989</c:v>
                </c:pt>
                <c:pt idx="26">
                  <c:v>1.7000000000000011</c:v>
                </c:pt>
                <c:pt idx="27">
                  <c:v>1.5000000000000018</c:v>
                </c:pt>
                <c:pt idx="28">
                  <c:v>1.2999999999999989</c:v>
                </c:pt>
                <c:pt idx="29">
                  <c:v>1.5999999999999996</c:v>
                </c:pt>
                <c:pt idx="30">
                  <c:v>1.5000000000000018</c:v>
                </c:pt>
                <c:pt idx="31">
                  <c:v>1.2999999999999989</c:v>
                </c:pt>
                <c:pt idx="32">
                  <c:v>1.0999999999999996</c:v>
                </c:pt>
                <c:pt idx="33">
                  <c:v>0.50000000000000178</c:v>
                </c:pt>
                <c:pt idx="34">
                  <c:v>0</c:v>
                </c:pt>
                <c:pt idx="35">
                  <c:v>-0.59999999999999964</c:v>
                </c:pt>
                <c:pt idx="36">
                  <c:v>-1</c:v>
                </c:pt>
                <c:pt idx="37">
                  <c:v>-1.4000000000000004</c:v>
                </c:pt>
                <c:pt idx="38">
                  <c:v>-1.1999999999999993</c:v>
                </c:pt>
                <c:pt idx="39">
                  <c:v>-1</c:v>
                </c:pt>
                <c:pt idx="40">
                  <c:v>-1.0999999999999996</c:v>
                </c:pt>
                <c:pt idx="41">
                  <c:v>-1.1999999999999993</c:v>
                </c:pt>
                <c:pt idx="42">
                  <c:v>-1.4000000000000004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-1.6999999999999993</c:v>
                </c:pt>
                <c:pt idx="47">
                  <c:v>-2</c:v>
                </c:pt>
                <c:pt idx="48">
                  <c:v>-2.2999999999999989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67-CE49-A365-495B9C824D05}"/>
            </c:ext>
          </c:extLst>
        </c:ser>
        <c:ser>
          <c:idx val="3"/>
          <c:order val="3"/>
          <c:tx>
            <c:strRef>
              <c:f>'Lunch View'!$L$298</c:f>
              <c:strCache>
                <c:ptCount val="1"/>
                <c:pt idx="0">
                  <c:v>Thurs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View'!$L$299:$L$347</c:f>
              <c:numCache>
                <c:formatCode>General</c:formatCode>
                <c:ptCount val="49"/>
                <c:pt idx="0">
                  <c:v>-0.29999999999999982</c:v>
                </c:pt>
                <c:pt idx="1">
                  <c:v>-0.29999999999999982</c:v>
                </c:pt>
                <c:pt idx="2">
                  <c:v>-0.40000000000000036</c:v>
                </c:pt>
                <c:pt idx="3">
                  <c:v>-1</c:v>
                </c:pt>
                <c:pt idx="4">
                  <c:v>-1.4000000000000004</c:v>
                </c:pt>
                <c:pt idx="5">
                  <c:v>-1.8000000000000003</c:v>
                </c:pt>
                <c:pt idx="6">
                  <c:v>-1.8000000000000003</c:v>
                </c:pt>
                <c:pt idx="7">
                  <c:v>-1.5</c:v>
                </c:pt>
                <c:pt idx="8">
                  <c:v>-1.5</c:v>
                </c:pt>
                <c:pt idx="9">
                  <c:v>-1.2999999999999998</c:v>
                </c:pt>
                <c:pt idx="10">
                  <c:v>-0.79999999999999982</c:v>
                </c:pt>
                <c:pt idx="11">
                  <c:v>-0.40000000000000036</c:v>
                </c:pt>
                <c:pt idx="12">
                  <c:v>-0.10000000000000053</c:v>
                </c:pt>
                <c:pt idx="13">
                  <c:v>-0.10000000000000053</c:v>
                </c:pt>
                <c:pt idx="14">
                  <c:v>0</c:v>
                </c:pt>
                <c:pt idx="15">
                  <c:v>0.20000000000000018</c:v>
                </c:pt>
                <c:pt idx="16">
                  <c:v>0</c:v>
                </c:pt>
                <c:pt idx="17">
                  <c:v>-0.10000000000000053</c:v>
                </c:pt>
                <c:pt idx="18">
                  <c:v>0.20000000000000018</c:v>
                </c:pt>
                <c:pt idx="19">
                  <c:v>0.70000000000000018</c:v>
                </c:pt>
                <c:pt idx="20">
                  <c:v>0.79999999999999982</c:v>
                </c:pt>
                <c:pt idx="21">
                  <c:v>0.89999999999999947</c:v>
                </c:pt>
                <c:pt idx="22">
                  <c:v>0.79999999999999982</c:v>
                </c:pt>
                <c:pt idx="23">
                  <c:v>1.0999999999999996</c:v>
                </c:pt>
                <c:pt idx="24">
                  <c:v>1.3999999999999995</c:v>
                </c:pt>
                <c:pt idx="25">
                  <c:v>1.2000000000000002</c:v>
                </c:pt>
                <c:pt idx="26">
                  <c:v>1.0999999999999996</c:v>
                </c:pt>
                <c:pt idx="27">
                  <c:v>1.3999999999999995</c:v>
                </c:pt>
                <c:pt idx="28">
                  <c:v>1.2000000000000002</c:v>
                </c:pt>
                <c:pt idx="29">
                  <c:v>1.0999999999999996</c:v>
                </c:pt>
                <c:pt idx="30">
                  <c:v>1.3999999999999995</c:v>
                </c:pt>
                <c:pt idx="31">
                  <c:v>1.0999999999999996</c:v>
                </c:pt>
                <c:pt idx="32">
                  <c:v>1.0999999999999996</c:v>
                </c:pt>
                <c:pt idx="33">
                  <c:v>1.2999999999999998</c:v>
                </c:pt>
                <c:pt idx="34">
                  <c:v>1.2000000000000002</c:v>
                </c:pt>
                <c:pt idx="35">
                  <c:v>0.70000000000000018</c:v>
                </c:pt>
                <c:pt idx="36">
                  <c:v>0.79999999999999982</c:v>
                </c:pt>
                <c:pt idx="37">
                  <c:v>0.89999999999999947</c:v>
                </c:pt>
                <c:pt idx="38">
                  <c:v>0.89999999999999947</c:v>
                </c:pt>
                <c:pt idx="39">
                  <c:v>0.5</c:v>
                </c:pt>
                <c:pt idx="40">
                  <c:v>0.70000000000000018</c:v>
                </c:pt>
                <c:pt idx="41">
                  <c:v>0.59999999999999964</c:v>
                </c:pt>
                <c:pt idx="42">
                  <c:v>0.39999999999999947</c:v>
                </c:pt>
                <c:pt idx="43">
                  <c:v>0.20000000000000018</c:v>
                </c:pt>
                <c:pt idx="44">
                  <c:v>0.39999999999999947</c:v>
                </c:pt>
                <c:pt idx="45">
                  <c:v>0.5</c:v>
                </c:pt>
                <c:pt idx="46">
                  <c:v>0.29999999999999982</c:v>
                </c:pt>
                <c:pt idx="47">
                  <c:v>9.9999999999999645E-2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67-CE49-A365-495B9C824D05}"/>
            </c:ext>
          </c:extLst>
        </c:ser>
        <c:ser>
          <c:idx val="4"/>
          <c:order val="4"/>
          <c:tx>
            <c:strRef>
              <c:f>'Lunch View'!$D$298</c:f>
              <c:strCache>
                <c:ptCount val="1"/>
                <c:pt idx="0">
                  <c:v>Mon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View'!$D$299:$D$347</c:f>
              <c:numCache>
                <c:formatCode>General</c:formatCode>
                <c:ptCount val="49"/>
                <c:pt idx="0">
                  <c:v>-0.30000000000000071</c:v>
                </c:pt>
                <c:pt idx="1">
                  <c:v>9.9999999999999645E-2</c:v>
                </c:pt>
                <c:pt idx="2">
                  <c:v>0.40000000000000036</c:v>
                </c:pt>
                <c:pt idx="3">
                  <c:v>0.40000000000000036</c:v>
                </c:pt>
                <c:pt idx="4">
                  <c:v>0.40000000000000036</c:v>
                </c:pt>
                <c:pt idx="5">
                  <c:v>0.19999999999999929</c:v>
                </c:pt>
                <c:pt idx="6">
                  <c:v>9.9999999999999645E-2</c:v>
                </c:pt>
                <c:pt idx="7">
                  <c:v>-9.9999999999999645E-2</c:v>
                </c:pt>
                <c:pt idx="8">
                  <c:v>-0.30000000000000071</c:v>
                </c:pt>
                <c:pt idx="9">
                  <c:v>-0.59999999999999964</c:v>
                </c:pt>
                <c:pt idx="10">
                  <c:v>-0.5</c:v>
                </c:pt>
                <c:pt idx="11">
                  <c:v>-0.59999999999999964</c:v>
                </c:pt>
                <c:pt idx="12">
                  <c:v>-0.69999999999999929</c:v>
                </c:pt>
                <c:pt idx="13">
                  <c:v>-0.19999999999999929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0.59999999999999964</c:v>
                </c:pt>
                <c:pt idx="17">
                  <c:v>0.69999999999999929</c:v>
                </c:pt>
                <c:pt idx="18">
                  <c:v>1</c:v>
                </c:pt>
                <c:pt idx="19">
                  <c:v>1.3000000000000007</c:v>
                </c:pt>
                <c:pt idx="20">
                  <c:v>1.4000000000000004</c:v>
                </c:pt>
                <c:pt idx="21">
                  <c:v>1.5999999999999996</c:v>
                </c:pt>
                <c:pt idx="22">
                  <c:v>1.8000000000000007</c:v>
                </c:pt>
                <c:pt idx="23">
                  <c:v>1.8000000000000007</c:v>
                </c:pt>
                <c:pt idx="24">
                  <c:v>2</c:v>
                </c:pt>
                <c:pt idx="25">
                  <c:v>2</c:v>
                </c:pt>
                <c:pt idx="26">
                  <c:v>1.5</c:v>
                </c:pt>
                <c:pt idx="27">
                  <c:v>1.0999999999999996</c:v>
                </c:pt>
                <c:pt idx="28">
                  <c:v>1.1999999999999993</c:v>
                </c:pt>
                <c:pt idx="29">
                  <c:v>1.5</c:v>
                </c:pt>
                <c:pt idx="3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67-CE49-A365-495B9C824D05}"/>
            </c:ext>
          </c:extLst>
        </c:ser>
        <c:ser>
          <c:idx val="5"/>
          <c:order val="5"/>
          <c:tx>
            <c:strRef>
              <c:f>'Lunch View'!$J$298</c:f>
              <c:strCache>
                <c:ptCount val="1"/>
                <c:pt idx="0">
                  <c:v>Wed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View'!$J$299:$J$347</c:f>
              <c:numCache>
                <c:formatCode>General</c:formatCode>
                <c:ptCount val="49"/>
                <c:pt idx="0">
                  <c:v>0</c:v>
                </c:pt>
                <c:pt idx="1">
                  <c:v>-0.39999999999999947</c:v>
                </c:pt>
                <c:pt idx="2">
                  <c:v>-1</c:v>
                </c:pt>
                <c:pt idx="3">
                  <c:v>-1.5999999999999996</c:v>
                </c:pt>
                <c:pt idx="4">
                  <c:v>-1.8999999999999995</c:v>
                </c:pt>
                <c:pt idx="5">
                  <c:v>-2.2999999999999998</c:v>
                </c:pt>
                <c:pt idx="6">
                  <c:v>-2.6999999999999997</c:v>
                </c:pt>
                <c:pt idx="7">
                  <c:v>-2.8</c:v>
                </c:pt>
                <c:pt idx="8">
                  <c:v>-2.8</c:v>
                </c:pt>
                <c:pt idx="9">
                  <c:v>-2.8</c:v>
                </c:pt>
                <c:pt idx="10">
                  <c:v>-2.4999999999999996</c:v>
                </c:pt>
                <c:pt idx="11">
                  <c:v>-2.2999999999999998</c:v>
                </c:pt>
                <c:pt idx="12">
                  <c:v>-2</c:v>
                </c:pt>
                <c:pt idx="13">
                  <c:v>-1.7999999999999998</c:v>
                </c:pt>
                <c:pt idx="14">
                  <c:v>-1.3999999999999995</c:v>
                </c:pt>
                <c:pt idx="15">
                  <c:v>-0.5</c:v>
                </c:pt>
                <c:pt idx="16">
                  <c:v>0</c:v>
                </c:pt>
                <c:pt idx="17">
                  <c:v>0.5</c:v>
                </c:pt>
                <c:pt idx="18">
                  <c:v>1.2000000000000002</c:v>
                </c:pt>
                <c:pt idx="19">
                  <c:v>1.7000000000000002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2.5999999999999996</c:v>
                </c:pt>
                <c:pt idx="24">
                  <c:v>2.8000000000000007</c:v>
                </c:pt>
                <c:pt idx="25">
                  <c:v>2.7000000000000011</c:v>
                </c:pt>
                <c:pt idx="26">
                  <c:v>2.3000000000000007</c:v>
                </c:pt>
                <c:pt idx="27">
                  <c:v>2.5</c:v>
                </c:pt>
                <c:pt idx="28">
                  <c:v>2.7000000000000011</c:v>
                </c:pt>
                <c:pt idx="29">
                  <c:v>2.5</c:v>
                </c:pt>
                <c:pt idx="30">
                  <c:v>2.2000000000000011</c:v>
                </c:pt>
                <c:pt idx="31">
                  <c:v>2.0999999999999996</c:v>
                </c:pt>
                <c:pt idx="32">
                  <c:v>2.2000000000000011</c:v>
                </c:pt>
                <c:pt idx="33">
                  <c:v>2.5999999999999996</c:v>
                </c:pt>
                <c:pt idx="34">
                  <c:v>2.8000000000000007</c:v>
                </c:pt>
                <c:pt idx="35">
                  <c:v>2.5999999999999996</c:v>
                </c:pt>
                <c:pt idx="36">
                  <c:v>2.0999999999999996</c:v>
                </c:pt>
                <c:pt idx="37">
                  <c:v>2</c:v>
                </c:pt>
                <c:pt idx="38">
                  <c:v>1.6000000000000005</c:v>
                </c:pt>
                <c:pt idx="39">
                  <c:v>1.4000000000000004</c:v>
                </c:pt>
                <c:pt idx="40">
                  <c:v>1</c:v>
                </c:pt>
                <c:pt idx="41">
                  <c:v>1.6000000000000005</c:v>
                </c:pt>
                <c:pt idx="42">
                  <c:v>2.2000000000000011</c:v>
                </c:pt>
                <c:pt idx="43">
                  <c:v>2.5999999999999996</c:v>
                </c:pt>
                <c:pt idx="44">
                  <c:v>2.7000000000000011</c:v>
                </c:pt>
                <c:pt idx="45">
                  <c:v>2.5999999999999996</c:v>
                </c:pt>
                <c:pt idx="46">
                  <c:v>2.3000000000000007</c:v>
                </c:pt>
                <c:pt idx="47">
                  <c:v>1.8000000000000007</c:v>
                </c:pt>
                <c:pt idx="48">
                  <c:v>1.6000000000000005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67-CE49-A365-495B9C824D05}"/>
            </c:ext>
          </c:extLst>
        </c:ser>
        <c:ser>
          <c:idx val="6"/>
          <c:order val="6"/>
          <c:tx>
            <c:strRef>
              <c:f>'Lunch View'!$E$298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View'!$E$299:$E$347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-9.9999999999999645E-2</c:v>
                </c:pt>
                <c:pt idx="3">
                  <c:v>-0.39999999999999947</c:v>
                </c:pt>
                <c:pt idx="4">
                  <c:v>-0.70000000000000018</c:v>
                </c:pt>
                <c:pt idx="5">
                  <c:v>-0.79999999999999982</c:v>
                </c:pt>
                <c:pt idx="6">
                  <c:v>-0.70000000000000018</c:v>
                </c:pt>
                <c:pt idx="7">
                  <c:v>-0.79999999999999982</c:v>
                </c:pt>
                <c:pt idx="8">
                  <c:v>-1.7999999999999998</c:v>
                </c:pt>
                <c:pt idx="9">
                  <c:v>-1.8999999999999995</c:v>
                </c:pt>
                <c:pt idx="10">
                  <c:v>-1.5999999999999996</c:v>
                </c:pt>
                <c:pt idx="11">
                  <c:v>-1.2000000000000002</c:v>
                </c:pt>
                <c:pt idx="12">
                  <c:v>-0.59999999999999964</c:v>
                </c:pt>
                <c:pt idx="13">
                  <c:v>0</c:v>
                </c:pt>
                <c:pt idx="14">
                  <c:v>-9.9999999999999645E-2</c:v>
                </c:pt>
                <c:pt idx="15">
                  <c:v>-0.20000000000000018</c:v>
                </c:pt>
                <c:pt idx="16">
                  <c:v>0.20000000000000018</c:v>
                </c:pt>
                <c:pt idx="17">
                  <c:v>0.60000000000000053</c:v>
                </c:pt>
                <c:pt idx="18">
                  <c:v>1.0000000000000009</c:v>
                </c:pt>
                <c:pt idx="19">
                  <c:v>1.6000000000000005</c:v>
                </c:pt>
                <c:pt idx="20">
                  <c:v>1.8999999999999995</c:v>
                </c:pt>
                <c:pt idx="21">
                  <c:v>2.2000000000000002</c:v>
                </c:pt>
                <c:pt idx="22">
                  <c:v>2.3999999999999995</c:v>
                </c:pt>
                <c:pt idx="23">
                  <c:v>2.6000000000000005</c:v>
                </c:pt>
                <c:pt idx="24">
                  <c:v>2.7</c:v>
                </c:pt>
                <c:pt idx="25">
                  <c:v>2.5000000000000009</c:v>
                </c:pt>
                <c:pt idx="26">
                  <c:v>1.6000000000000005</c:v>
                </c:pt>
                <c:pt idx="27">
                  <c:v>2.0000000000000009</c:v>
                </c:pt>
                <c:pt idx="28">
                  <c:v>1.8999999999999995</c:v>
                </c:pt>
                <c:pt idx="29">
                  <c:v>1.7999999999999998</c:v>
                </c:pt>
                <c:pt idx="30">
                  <c:v>1.6000000000000005</c:v>
                </c:pt>
                <c:pt idx="31">
                  <c:v>1.5000000000000009</c:v>
                </c:pt>
                <c:pt idx="32">
                  <c:v>1.3999999999999995</c:v>
                </c:pt>
                <c:pt idx="33">
                  <c:v>1.2000000000000002</c:v>
                </c:pt>
                <c:pt idx="34">
                  <c:v>1.0000000000000009</c:v>
                </c:pt>
                <c:pt idx="35">
                  <c:v>0.5</c:v>
                </c:pt>
                <c:pt idx="36">
                  <c:v>0.60000000000000053</c:v>
                </c:pt>
                <c:pt idx="37">
                  <c:v>0.5</c:v>
                </c:pt>
                <c:pt idx="38">
                  <c:v>0.29999999999999982</c:v>
                </c:pt>
                <c:pt idx="39">
                  <c:v>0.10000000000000053</c:v>
                </c:pt>
                <c:pt idx="40">
                  <c:v>0</c:v>
                </c:pt>
                <c:pt idx="41">
                  <c:v>-0.20000000000000018</c:v>
                </c:pt>
                <c:pt idx="42">
                  <c:v>-0.39999999999999947</c:v>
                </c:pt>
                <c:pt idx="43">
                  <c:v>-0.5</c:v>
                </c:pt>
                <c:pt idx="44">
                  <c:v>-0.70000000000000018</c:v>
                </c:pt>
                <c:pt idx="45">
                  <c:v>-0.89999999999999947</c:v>
                </c:pt>
                <c:pt idx="46">
                  <c:v>-1</c:v>
                </c:pt>
                <c:pt idx="47">
                  <c:v>-1.0999999999999996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67-CE49-A365-495B9C824D05}"/>
            </c:ext>
          </c:extLst>
        </c:ser>
        <c:ser>
          <c:idx val="7"/>
          <c:order val="7"/>
          <c:tx>
            <c:strRef>
              <c:f>'Lunch View'!$F$298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View'!$F$299:$F$347</c:f>
              <c:numCache>
                <c:formatCode>0.0</c:formatCode>
                <c:ptCount val="49"/>
                <c:pt idx="0">
                  <c:v>0.19999999999999959</c:v>
                </c:pt>
                <c:pt idx="1">
                  <c:v>0.43333333333333329</c:v>
                </c:pt>
                <c:pt idx="2">
                  <c:v>0.56666666666666676</c:v>
                </c:pt>
                <c:pt idx="3">
                  <c:v>0.46666666666666679</c:v>
                </c:pt>
                <c:pt idx="4">
                  <c:v>0.33333333333333331</c:v>
                </c:pt>
                <c:pt idx="5">
                  <c:v>0.10000000000000009</c:v>
                </c:pt>
                <c:pt idx="6">
                  <c:v>0</c:v>
                </c:pt>
                <c:pt idx="7">
                  <c:v>-0.14999999999999947</c:v>
                </c:pt>
                <c:pt idx="8">
                  <c:v>-0.57499999999999973</c:v>
                </c:pt>
                <c:pt idx="9">
                  <c:v>-0.77499999999999991</c:v>
                </c:pt>
                <c:pt idx="10">
                  <c:v>-0.77499999999999969</c:v>
                </c:pt>
                <c:pt idx="11">
                  <c:v>-0.6749999999999996</c:v>
                </c:pt>
                <c:pt idx="12">
                  <c:v>-0.57499999999999973</c:v>
                </c:pt>
                <c:pt idx="13">
                  <c:v>-0.29999999999999982</c:v>
                </c:pt>
                <c:pt idx="14">
                  <c:v>-0.17499999999999982</c:v>
                </c:pt>
                <c:pt idx="15">
                  <c:v>-2.4999999999999911E-2</c:v>
                </c:pt>
                <c:pt idx="16">
                  <c:v>0.22500000000000009</c:v>
                </c:pt>
                <c:pt idx="17">
                  <c:v>0.50000000000000044</c:v>
                </c:pt>
                <c:pt idx="18">
                  <c:v>0.80000000000000027</c:v>
                </c:pt>
                <c:pt idx="19">
                  <c:v>1.2250000000000001</c:v>
                </c:pt>
                <c:pt idx="20">
                  <c:v>1.5750000000000006</c:v>
                </c:pt>
                <c:pt idx="21">
                  <c:v>1.85</c:v>
                </c:pt>
                <c:pt idx="22">
                  <c:v>2.125</c:v>
                </c:pt>
                <c:pt idx="23">
                  <c:v>2.225000000000001</c:v>
                </c:pt>
                <c:pt idx="24">
                  <c:v>2.3000000000000003</c:v>
                </c:pt>
                <c:pt idx="25">
                  <c:v>2.1749999999999998</c:v>
                </c:pt>
                <c:pt idx="26">
                  <c:v>1.8500000000000005</c:v>
                </c:pt>
                <c:pt idx="27">
                  <c:v>1.8000000000000007</c:v>
                </c:pt>
                <c:pt idx="28">
                  <c:v>1.6749999999999994</c:v>
                </c:pt>
                <c:pt idx="29">
                  <c:v>1.7250000000000001</c:v>
                </c:pt>
                <c:pt idx="30">
                  <c:v>1.5333333333333341</c:v>
                </c:pt>
                <c:pt idx="31">
                  <c:v>1.4</c:v>
                </c:pt>
                <c:pt idx="32">
                  <c:v>1.2499999999999996</c:v>
                </c:pt>
                <c:pt idx="33">
                  <c:v>0.85000000000000098</c:v>
                </c:pt>
                <c:pt idx="34">
                  <c:v>0.50000000000000044</c:v>
                </c:pt>
                <c:pt idx="35">
                  <c:v>-4.9999999999999822E-2</c:v>
                </c:pt>
                <c:pt idx="36">
                  <c:v>-0.19999999999999973</c:v>
                </c:pt>
                <c:pt idx="37">
                  <c:v>-0.45000000000000018</c:v>
                </c:pt>
                <c:pt idx="38">
                  <c:v>-0.44999999999999973</c:v>
                </c:pt>
                <c:pt idx="39">
                  <c:v>-0.44999999999999973</c:v>
                </c:pt>
                <c:pt idx="40">
                  <c:v>-0.54999999999999982</c:v>
                </c:pt>
                <c:pt idx="41">
                  <c:v>-0.69999999999999973</c:v>
                </c:pt>
                <c:pt idx="42">
                  <c:v>-0.89999999999999991</c:v>
                </c:pt>
                <c:pt idx="43">
                  <c:v>-1</c:v>
                </c:pt>
                <c:pt idx="44">
                  <c:v>-1.1000000000000001</c:v>
                </c:pt>
                <c:pt idx="45">
                  <c:v>-1.1999999999999997</c:v>
                </c:pt>
                <c:pt idx="46">
                  <c:v>-1.3499999999999996</c:v>
                </c:pt>
                <c:pt idx="47">
                  <c:v>-1.5499999999999998</c:v>
                </c:pt>
                <c:pt idx="48">
                  <c:v>-2.2999999999999989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7-CE49-A365-495B9C82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647967"/>
        <c:axId val="2054571759"/>
      </c:scatterChart>
      <c:valAx>
        <c:axId val="205464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571759"/>
        <c:crosses val="autoZero"/>
        <c:crossBetween val="midCat"/>
      </c:valAx>
      <c:valAx>
        <c:axId val="20545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47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544 544 Lunch Cluster 1</a:t>
            </a:r>
          </a:p>
          <a:p>
            <a:pPr>
              <a:defRPr/>
            </a:pPr>
            <a:r>
              <a:rPr lang="en-GB"/>
              <a:t>(iteration 3 - Rate</a:t>
            </a:r>
            <a:r>
              <a:rPr lang="en-GB" baseline="0"/>
              <a:t> of glucose appearance + peak value + glucose disappearance)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View'!$B$298</c:f>
              <c:strCache>
                <c:ptCount val="1"/>
                <c:pt idx="0">
                  <c:v>Fri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View'!$B$299:$B$347</c:f>
              <c:numCache>
                <c:formatCode>General</c:formatCode>
                <c:ptCount val="49"/>
                <c:pt idx="0">
                  <c:v>0.89999999999999947</c:v>
                </c:pt>
                <c:pt idx="1">
                  <c:v>1.2000000000000002</c:v>
                </c:pt>
                <c:pt idx="2">
                  <c:v>1.3999999999999995</c:v>
                </c:pt>
                <c:pt idx="3">
                  <c:v>1.3999999999999995</c:v>
                </c:pt>
                <c:pt idx="4">
                  <c:v>1.2999999999999998</c:v>
                </c:pt>
                <c:pt idx="5">
                  <c:v>1.0000000000000009</c:v>
                </c:pt>
                <c:pt idx="6">
                  <c:v>0.70000000000000018</c:v>
                </c:pt>
                <c:pt idx="7">
                  <c:v>0.60000000000000053</c:v>
                </c:pt>
                <c:pt idx="8">
                  <c:v>0.50000000000000089</c:v>
                </c:pt>
                <c:pt idx="9">
                  <c:v>0.39999999999999947</c:v>
                </c:pt>
                <c:pt idx="10">
                  <c:v>0.10000000000000053</c:v>
                </c:pt>
                <c:pt idx="11">
                  <c:v>-9.9999999999999645E-2</c:v>
                </c:pt>
                <c:pt idx="12">
                  <c:v>-9.9999999999999645E-2</c:v>
                </c:pt>
                <c:pt idx="13">
                  <c:v>-9.9999999999999645E-2</c:v>
                </c:pt>
                <c:pt idx="14">
                  <c:v>0</c:v>
                </c:pt>
                <c:pt idx="15">
                  <c:v>0.10000000000000053</c:v>
                </c:pt>
                <c:pt idx="16">
                  <c:v>0.20000000000000018</c:v>
                </c:pt>
                <c:pt idx="17">
                  <c:v>0.50000000000000089</c:v>
                </c:pt>
                <c:pt idx="18">
                  <c:v>0.89999999999999947</c:v>
                </c:pt>
                <c:pt idx="19">
                  <c:v>1.3999999999999995</c:v>
                </c:pt>
                <c:pt idx="20">
                  <c:v>2.0000000000000009</c:v>
                </c:pt>
                <c:pt idx="21">
                  <c:v>2.3999999999999995</c:v>
                </c:pt>
                <c:pt idx="22">
                  <c:v>2.5000000000000009</c:v>
                </c:pt>
                <c:pt idx="23">
                  <c:v>2.5000000000000009</c:v>
                </c:pt>
                <c:pt idx="24">
                  <c:v>2.6000000000000005</c:v>
                </c:pt>
                <c:pt idx="25">
                  <c:v>2.3999999999999995</c:v>
                </c:pt>
                <c:pt idx="26">
                  <c:v>2.6000000000000005</c:v>
                </c:pt>
                <c:pt idx="27">
                  <c:v>2.6000000000000005</c:v>
                </c:pt>
                <c:pt idx="28">
                  <c:v>2.2999999999999998</c:v>
                </c:pt>
                <c:pt idx="29">
                  <c:v>2.0000000000000009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83-8846-83BD-926803DAD7DC}"/>
            </c:ext>
          </c:extLst>
        </c:ser>
        <c:ser>
          <c:idx val="1"/>
          <c:order val="1"/>
          <c:tx>
            <c:strRef>
              <c:f>'Lunch View'!$C$298</c:f>
              <c:strCache>
                <c:ptCount val="1"/>
                <c:pt idx="0">
                  <c:v>Sun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View'!$C$299:$C$347</c:f>
              <c:numCache>
                <c:formatCode>General</c:formatCode>
                <c:ptCount val="49"/>
                <c:pt idx="5">
                  <c:v>0</c:v>
                </c:pt>
                <c:pt idx="6">
                  <c:v>-9.9999999999999645E-2</c:v>
                </c:pt>
                <c:pt idx="7">
                  <c:v>-0.29999999999999893</c:v>
                </c:pt>
                <c:pt idx="8">
                  <c:v>-0.69999999999999929</c:v>
                </c:pt>
                <c:pt idx="9">
                  <c:v>-1</c:v>
                </c:pt>
                <c:pt idx="10">
                  <c:v>-1.0999999999999996</c:v>
                </c:pt>
                <c:pt idx="11">
                  <c:v>-0.79999999999999893</c:v>
                </c:pt>
                <c:pt idx="12">
                  <c:v>-0.90000000000000036</c:v>
                </c:pt>
                <c:pt idx="13">
                  <c:v>-0.90000000000000036</c:v>
                </c:pt>
                <c:pt idx="14">
                  <c:v>-0.79999999999999893</c:v>
                </c:pt>
                <c:pt idx="15">
                  <c:v>-0.40000000000000036</c:v>
                </c:pt>
                <c:pt idx="16">
                  <c:v>-9.9999999999999645E-2</c:v>
                </c:pt>
                <c:pt idx="17">
                  <c:v>0.20000000000000107</c:v>
                </c:pt>
                <c:pt idx="18">
                  <c:v>0.30000000000000071</c:v>
                </c:pt>
                <c:pt idx="19">
                  <c:v>0.59999999999999964</c:v>
                </c:pt>
                <c:pt idx="20">
                  <c:v>1.0000000000000018</c:v>
                </c:pt>
                <c:pt idx="21">
                  <c:v>1.2000000000000011</c:v>
                </c:pt>
                <c:pt idx="22">
                  <c:v>1.7999999999999989</c:v>
                </c:pt>
                <c:pt idx="23">
                  <c:v>2.0000000000000018</c:v>
                </c:pt>
                <c:pt idx="24">
                  <c:v>1.9000000000000004</c:v>
                </c:pt>
                <c:pt idx="25">
                  <c:v>1.7999999999999989</c:v>
                </c:pt>
                <c:pt idx="26">
                  <c:v>1.7000000000000011</c:v>
                </c:pt>
                <c:pt idx="27">
                  <c:v>1.5000000000000018</c:v>
                </c:pt>
                <c:pt idx="28">
                  <c:v>1.2999999999999989</c:v>
                </c:pt>
                <c:pt idx="29">
                  <c:v>1.5999999999999996</c:v>
                </c:pt>
                <c:pt idx="30">
                  <c:v>1.5000000000000018</c:v>
                </c:pt>
                <c:pt idx="31">
                  <c:v>1.2999999999999989</c:v>
                </c:pt>
                <c:pt idx="32">
                  <c:v>1.0999999999999996</c:v>
                </c:pt>
                <c:pt idx="33">
                  <c:v>0.50000000000000178</c:v>
                </c:pt>
                <c:pt idx="34">
                  <c:v>0</c:v>
                </c:pt>
                <c:pt idx="35">
                  <c:v>-0.59999999999999964</c:v>
                </c:pt>
                <c:pt idx="36">
                  <c:v>-1</c:v>
                </c:pt>
                <c:pt idx="37">
                  <c:v>-1.4000000000000004</c:v>
                </c:pt>
                <c:pt idx="38">
                  <c:v>-1.1999999999999993</c:v>
                </c:pt>
                <c:pt idx="39">
                  <c:v>-1</c:v>
                </c:pt>
                <c:pt idx="40">
                  <c:v>-1.0999999999999996</c:v>
                </c:pt>
                <c:pt idx="41">
                  <c:v>-1.1999999999999993</c:v>
                </c:pt>
                <c:pt idx="42">
                  <c:v>-1.4000000000000004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-1.6999999999999993</c:v>
                </c:pt>
                <c:pt idx="47">
                  <c:v>-2</c:v>
                </c:pt>
                <c:pt idx="48">
                  <c:v>-2.2999999999999989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83-8846-83BD-926803DAD7DC}"/>
            </c:ext>
          </c:extLst>
        </c:ser>
        <c:ser>
          <c:idx val="2"/>
          <c:order val="2"/>
          <c:tx>
            <c:strRef>
              <c:f>'Lunch View'!$D$298</c:f>
              <c:strCache>
                <c:ptCount val="1"/>
                <c:pt idx="0">
                  <c:v>Mon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View'!$D$299:$D$347</c:f>
              <c:numCache>
                <c:formatCode>General</c:formatCode>
                <c:ptCount val="49"/>
                <c:pt idx="0">
                  <c:v>-0.30000000000000071</c:v>
                </c:pt>
                <c:pt idx="1">
                  <c:v>9.9999999999999645E-2</c:v>
                </c:pt>
                <c:pt idx="2">
                  <c:v>0.40000000000000036</c:v>
                </c:pt>
                <c:pt idx="3">
                  <c:v>0.40000000000000036</c:v>
                </c:pt>
                <c:pt idx="4">
                  <c:v>0.40000000000000036</c:v>
                </c:pt>
                <c:pt idx="5">
                  <c:v>0.19999999999999929</c:v>
                </c:pt>
                <c:pt idx="6">
                  <c:v>9.9999999999999645E-2</c:v>
                </c:pt>
                <c:pt idx="7">
                  <c:v>-9.9999999999999645E-2</c:v>
                </c:pt>
                <c:pt idx="8">
                  <c:v>-0.30000000000000071</c:v>
                </c:pt>
                <c:pt idx="9">
                  <c:v>-0.59999999999999964</c:v>
                </c:pt>
                <c:pt idx="10">
                  <c:v>-0.5</c:v>
                </c:pt>
                <c:pt idx="11">
                  <c:v>-0.59999999999999964</c:v>
                </c:pt>
                <c:pt idx="12">
                  <c:v>-0.69999999999999929</c:v>
                </c:pt>
                <c:pt idx="13">
                  <c:v>-0.19999999999999929</c:v>
                </c:pt>
                <c:pt idx="14">
                  <c:v>0.19999999999999929</c:v>
                </c:pt>
                <c:pt idx="15">
                  <c:v>0.40000000000000036</c:v>
                </c:pt>
                <c:pt idx="16">
                  <c:v>0.59999999999999964</c:v>
                </c:pt>
                <c:pt idx="17">
                  <c:v>0.69999999999999929</c:v>
                </c:pt>
                <c:pt idx="18">
                  <c:v>1</c:v>
                </c:pt>
                <c:pt idx="19">
                  <c:v>1.3000000000000007</c:v>
                </c:pt>
                <c:pt idx="20">
                  <c:v>1.4000000000000004</c:v>
                </c:pt>
                <c:pt idx="21">
                  <c:v>1.5999999999999996</c:v>
                </c:pt>
                <c:pt idx="22">
                  <c:v>1.8000000000000007</c:v>
                </c:pt>
                <c:pt idx="23">
                  <c:v>1.8000000000000007</c:v>
                </c:pt>
                <c:pt idx="24">
                  <c:v>2</c:v>
                </c:pt>
                <c:pt idx="25">
                  <c:v>2</c:v>
                </c:pt>
                <c:pt idx="26">
                  <c:v>1.5</c:v>
                </c:pt>
                <c:pt idx="27">
                  <c:v>1.0999999999999996</c:v>
                </c:pt>
                <c:pt idx="28">
                  <c:v>1.1999999999999993</c:v>
                </c:pt>
                <c:pt idx="29">
                  <c:v>1.5</c:v>
                </c:pt>
                <c:pt idx="3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83-8846-83BD-926803DAD7DC}"/>
            </c:ext>
          </c:extLst>
        </c:ser>
        <c:ser>
          <c:idx val="3"/>
          <c:order val="3"/>
          <c:tx>
            <c:strRef>
              <c:f>'Lunch View'!$E$298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View'!$E$299:$E$347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-9.9999999999999645E-2</c:v>
                </c:pt>
                <c:pt idx="3">
                  <c:v>-0.39999999999999947</c:v>
                </c:pt>
                <c:pt idx="4">
                  <c:v>-0.70000000000000018</c:v>
                </c:pt>
                <c:pt idx="5">
                  <c:v>-0.79999999999999982</c:v>
                </c:pt>
                <c:pt idx="6">
                  <c:v>-0.70000000000000018</c:v>
                </c:pt>
                <c:pt idx="7">
                  <c:v>-0.79999999999999982</c:v>
                </c:pt>
                <c:pt idx="8">
                  <c:v>-1.7999999999999998</c:v>
                </c:pt>
                <c:pt idx="9">
                  <c:v>-1.8999999999999995</c:v>
                </c:pt>
                <c:pt idx="10">
                  <c:v>-1.5999999999999996</c:v>
                </c:pt>
                <c:pt idx="11">
                  <c:v>-1.2000000000000002</c:v>
                </c:pt>
                <c:pt idx="12">
                  <c:v>-0.59999999999999964</c:v>
                </c:pt>
                <c:pt idx="13">
                  <c:v>0</c:v>
                </c:pt>
                <c:pt idx="14">
                  <c:v>-9.9999999999999645E-2</c:v>
                </c:pt>
                <c:pt idx="15">
                  <c:v>-0.20000000000000018</c:v>
                </c:pt>
                <c:pt idx="16">
                  <c:v>0.20000000000000018</c:v>
                </c:pt>
                <c:pt idx="17">
                  <c:v>0.60000000000000053</c:v>
                </c:pt>
                <c:pt idx="18">
                  <c:v>1.0000000000000009</c:v>
                </c:pt>
                <c:pt idx="19">
                  <c:v>1.6000000000000005</c:v>
                </c:pt>
                <c:pt idx="20">
                  <c:v>1.8999999999999995</c:v>
                </c:pt>
                <c:pt idx="21">
                  <c:v>2.2000000000000002</c:v>
                </c:pt>
                <c:pt idx="22">
                  <c:v>2.3999999999999995</c:v>
                </c:pt>
                <c:pt idx="23">
                  <c:v>2.6000000000000005</c:v>
                </c:pt>
                <c:pt idx="24">
                  <c:v>2.7</c:v>
                </c:pt>
                <c:pt idx="25">
                  <c:v>2.5000000000000009</c:v>
                </c:pt>
                <c:pt idx="26">
                  <c:v>1.6000000000000005</c:v>
                </c:pt>
                <c:pt idx="27">
                  <c:v>2.0000000000000009</c:v>
                </c:pt>
                <c:pt idx="28">
                  <c:v>1.8999999999999995</c:v>
                </c:pt>
                <c:pt idx="29">
                  <c:v>1.7999999999999998</c:v>
                </c:pt>
                <c:pt idx="30">
                  <c:v>1.6000000000000005</c:v>
                </c:pt>
                <c:pt idx="31">
                  <c:v>1.5000000000000009</c:v>
                </c:pt>
                <c:pt idx="32">
                  <c:v>1.3999999999999995</c:v>
                </c:pt>
                <c:pt idx="33">
                  <c:v>1.2000000000000002</c:v>
                </c:pt>
                <c:pt idx="34">
                  <c:v>1.0000000000000009</c:v>
                </c:pt>
                <c:pt idx="35">
                  <c:v>0.5</c:v>
                </c:pt>
                <c:pt idx="36">
                  <c:v>0.60000000000000053</c:v>
                </c:pt>
                <c:pt idx="37">
                  <c:v>0.5</c:v>
                </c:pt>
                <c:pt idx="38">
                  <c:v>0.29999999999999982</c:v>
                </c:pt>
                <c:pt idx="39">
                  <c:v>0.10000000000000053</c:v>
                </c:pt>
                <c:pt idx="40">
                  <c:v>0</c:v>
                </c:pt>
                <c:pt idx="41">
                  <c:v>-0.20000000000000018</c:v>
                </c:pt>
                <c:pt idx="42">
                  <c:v>-0.39999999999999947</c:v>
                </c:pt>
                <c:pt idx="43">
                  <c:v>-0.5</c:v>
                </c:pt>
                <c:pt idx="44">
                  <c:v>-0.70000000000000018</c:v>
                </c:pt>
                <c:pt idx="45">
                  <c:v>-0.89999999999999947</c:v>
                </c:pt>
                <c:pt idx="46">
                  <c:v>-1</c:v>
                </c:pt>
                <c:pt idx="47">
                  <c:v>-1.0999999999999996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83-8846-83BD-926803DAD7DC}"/>
            </c:ext>
          </c:extLst>
        </c:ser>
        <c:ser>
          <c:idx val="4"/>
          <c:order val="4"/>
          <c:tx>
            <c:strRef>
              <c:f>'Lunch View'!$F$298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View'!$A$299:$A$347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View'!$F$299:$F$347</c:f>
              <c:numCache>
                <c:formatCode>0.0</c:formatCode>
                <c:ptCount val="49"/>
                <c:pt idx="0">
                  <c:v>0.19999999999999959</c:v>
                </c:pt>
                <c:pt idx="1">
                  <c:v>0.43333333333333329</c:v>
                </c:pt>
                <c:pt idx="2">
                  <c:v>0.56666666666666676</c:v>
                </c:pt>
                <c:pt idx="3">
                  <c:v>0.46666666666666679</c:v>
                </c:pt>
                <c:pt idx="4">
                  <c:v>0.33333333333333331</c:v>
                </c:pt>
                <c:pt idx="5">
                  <c:v>0.10000000000000009</c:v>
                </c:pt>
                <c:pt idx="6">
                  <c:v>0</c:v>
                </c:pt>
                <c:pt idx="7">
                  <c:v>-0.14999999999999947</c:v>
                </c:pt>
                <c:pt idx="8">
                  <c:v>-0.57499999999999973</c:v>
                </c:pt>
                <c:pt idx="9">
                  <c:v>-0.77499999999999991</c:v>
                </c:pt>
                <c:pt idx="10">
                  <c:v>-0.77499999999999969</c:v>
                </c:pt>
                <c:pt idx="11">
                  <c:v>-0.6749999999999996</c:v>
                </c:pt>
                <c:pt idx="12">
                  <c:v>-0.57499999999999973</c:v>
                </c:pt>
                <c:pt idx="13">
                  <c:v>-0.29999999999999982</c:v>
                </c:pt>
                <c:pt idx="14">
                  <c:v>-0.17499999999999982</c:v>
                </c:pt>
                <c:pt idx="15">
                  <c:v>-2.4999999999999911E-2</c:v>
                </c:pt>
                <c:pt idx="16">
                  <c:v>0.22500000000000009</c:v>
                </c:pt>
                <c:pt idx="17">
                  <c:v>0.50000000000000044</c:v>
                </c:pt>
                <c:pt idx="18">
                  <c:v>0.80000000000000027</c:v>
                </c:pt>
                <c:pt idx="19">
                  <c:v>1.2250000000000001</c:v>
                </c:pt>
                <c:pt idx="20">
                  <c:v>1.5750000000000006</c:v>
                </c:pt>
                <c:pt idx="21">
                  <c:v>1.85</c:v>
                </c:pt>
                <c:pt idx="22">
                  <c:v>2.125</c:v>
                </c:pt>
                <c:pt idx="23">
                  <c:v>2.225000000000001</c:v>
                </c:pt>
                <c:pt idx="24">
                  <c:v>2.3000000000000003</c:v>
                </c:pt>
                <c:pt idx="25">
                  <c:v>2.1749999999999998</c:v>
                </c:pt>
                <c:pt idx="26">
                  <c:v>1.8500000000000005</c:v>
                </c:pt>
                <c:pt idx="27">
                  <c:v>1.8000000000000007</c:v>
                </c:pt>
                <c:pt idx="28">
                  <c:v>1.6749999999999994</c:v>
                </c:pt>
                <c:pt idx="29">
                  <c:v>1.7250000000000001</c:v>
                </c:pt>
                <c:pt idx="30">
                  <c:v>1.5333333333333341</c:v>
                </c:pt>
                <c:pt idx="31">
                  <c:v>1.4</c:v>
                </c:pt>
                <c:pt idx="32">
                  <c:v>1.2499999999999996</c:v>
                </c:pt>
                <c:pt idx="33">
                  <c:v>0.85000000000000098</c:v>
                </c:pt>
                <c:pt idx="34">
                  <c:v>0.50000000000000044</c:v>
                </c:pt>
                <c:pt idx="35">
                  <c:v>-4.9999999999999822E-2</c:v>
                </c:pt>
                <c:pt idx="36">
                  <c:v>-0.19999999999999973</c:v>
                </c:pt>
                <c:pt idx="37">
                  <c:v>-0.45000000000000018</c:v>
                </c:pt>
                <c:pt idx="38">
                  <c:v>-0.44999999999999973</c:v>
                </c:pt>
                <c:pt idx="39">
                  <c:v>-0.44999999999999973</c:v>
                </c:pt>
                <c:pt idx="40">
                  <c:v>-0.54999999999999982</c:v>
                </c:pt>
                <c:pt idx="41">
                  <c:v>-0.69999999999999973</c:v>
                </c:pt>
                <c:pt idx="42">
                  <c:v>-0.89999999999999991</c:v>
                </c:pt>
                <c:pt idx="43">
                  <c:v>-1</c:v>
                </c:pt>
                <c:pt idx="44">
                  <c:v>-1.1000000000000001</c:v>
                </c:pt>
                <c:pt idx="45">
                  <c:v>-1.1999999999999997</c:v>
                </c:pt>
                <c:pt idx="46">
                  <c:v>-1.3499999999999996</c:v>
                </c:pt>
                <c:pt idx="47">
                  <c:v>-1.5499999999999998</c:v>
                </c:pt>
                <c:pt idx="48">
                  <c:v>-2.2999999999999989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83-8846-83BD-926803DAD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192928"/>
        <c:axId val="1330194576"/>
      </c:scatterChart>
      <c:valAx>
        <c:axId val="133019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94576"/>
        <c:crosses val="autoZero"/>
        <c:crossBetween val="midCat"/>
      </c:valAx>
      <c:valAx>
        <c:axId val="133019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92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</a:t>
            </a:r>
            <a:r>
              <a:rPr lang="en-GB" baseline="0"/>
              <a:t> Lunch Cluster 2</a:t>
            </a:r>
          </a:p>
          <a:p>
            <a:pPr>
              <a:defRPr/>
            </a:pPr>
            <a:r>
              <a:rPr lang="en-GB" baseline="0"/>
              <a:t>(iteration 1 - Rate of glucose appearance)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View'!$R$298</c:f>
              <c:strCache>
                <c:ptCount val="1"/>
                <c:pt idx="0">
                  <c:v>Sat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View'!$R$299:$R$347</c:f>
              <c:numCache>
                <c:formatCode>General</c:formatCode>
                <c:ptCount val="49"/>
                <c:pt idx="4">
                  <c:v>0</c:v>
                </c:pt>
                <c:pt idx="5">
                  <c:v>-0.5</c:v>
                </c:pt>
                <c:pt idx="6">
                  <c:v>-0.39999999999999947</c:v>
                </c:pt>
                <c:pt idx="7">
                  <c:v>-9.9999999999999645E-2</c:v>
                </c:pt>
                <c:pt idx="8">
                  <c:v>0.10000000000000053</c:v>
                </c:pt>
                <c:pt idx="9">
                  <c:v>0.50000000000000089</c:v>
                </c:pt>
                <c:pt idx="10">
                  <c:v>0.60000000000000053</c:v>
                </c:pt>
                <c:pt idx="11">
                  <c:v>0.89999999999999947</c:v>
                </c:pt>
                <c:pt idx="12">
                  <c:v>1.1000000000000005</c:v>
                </c:pt>
                <c:pt idx="13">
                  <c:v>2.2999999999999998</c:v>
                </c:pt>
                <c:pt idx="14">
                  <c:v>2.6000000000000005</c:v>
                </c:pt>
                <c:pt idx="15">
                  <c:v>2.8</c:v>
                </c:pt>
                <c:pt idx="16">
                  <c:v>3.1000000000000005</c:v>
                </c:pt>
                <c:pt idx="17">
                  <c:v>3.3</c:v>
                </c:pt>
                <c:pt idx="18">
                  <c:v>3.3</c:v>
                </c:pt>
                <c:pt idx="19">
                  <c:v>3.5000000000000009</c:v>
                </c:pt>
                <c:pt idx="20">
                  <c:v>3.3</c:v>
                </c:pt>
                <c:pt idx="21">
                  <c:v>3.2</c:v>
                </c:pt>
                <c:pt idx="22">
                  <c:v>3.6000000000000005</c:v>
                </c:pt>
                <c:pt idx="23">
                  <c:v>3.7</c:v>
                </c:pt>
                <c:pt idx="24">
                  <c:v>3.8999999999999995</c:v>
                </c:pt>
                <c:pt idx="25">
                  <c:v>3.8</c:v>
                </c:pt>
                <c:pt idx="26">
                  <c:v>3.8</c:v>
                </c:pt>
                <c:pt idx="27">
                  <c:v>3.7</c:v>
                </c:pt>
                <c:pt idx="28">
                  <c:v>3.5000000000000009</c:v>
                </c:pt>
                <c:pt idx="29">
                  <c:v>3.2</c:v>
                </c:pt>
                <c:pt idx="30">
                  <c:v>2.8999999999999995</c:v>
                </c:pt>
                <c:pt idx="31">
                  <c:v>2.7</c:v>
                </c:pt>
                <c:pt idx="32">
                  <c:v>2.5000000000000009</c:v>
                </c:pt>
                <c:pt idx="33">
                  <c:v>2.2999999999999998</c:v>
                </c:pt>
                <c:pt idx="34">
                  <c:v>2.1000000000000005</c:v>
                </c:pt>
                <c:pt idx="35">
                  <c:v>1.8999999999999995</c:v>
                </c:pt>
                <c:pt idx="36">
                  <c:v>1.7000000000000002</c:v>
                </c:pt>
                <c:pt idx="37">
                  <c:v>1.6000000000000005</c:v>
                </c:pt>
                <c:pt idx="38">
                  <c:v>1.5000000000000009</c:v>
                </c:pt>
                <c:pt idx="39">
                  <c:v>1.5000000000000009</c:v>
                </c:pt>
                <c:pt idx="40">
                  <c:v>1.3999999999999995</c:v>
                </c:pt>
                <c:pt idx="41">
                  <c:v>1.3999999999999995</c:v>
                </c:pt>
                <c:pt idx="42">
                  <c:v>1.3999999999999995</c:v>
                </c:pt>
                <c:pt idx="43">
                  <c:v>1.2999999999999998</c:v>
                </c:pt>
                <c:pt idx="44">
                  <c:v>1.1000000000000005</c:v>
                </c:pt>
                <c:pt idx="45">
                  <c:v>0.89999999999999947</c:v>
                </c:pt>
                <c:pt idx="46">
                  <c:v>0.50000000000000089</c:v>
                </c:pt>
                <c:pt idx="47">
                  <c:v>0.29999999999999982</c:v>
                </c:pt>
                <c:pt idx="48">
                  <c:v>0.10000000000000053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03-8444-AF88-DE638525666C}"/>
            </c:ext>
          </c:extLst>
        </c:ser>
        <c:ser>
          <c:idx val="1"/>
          <c:order val="1"/>
          <c:tx>
            <c:strRef>
              <c:f>'Lunch View'!$AD$298</c:f>
              <c:strCache>
                <c:ptCount val="1"/>
                <c:pt idx="0">
                  <c:v>Tues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View'!$AD$299:$AD$347</c:f>
              <c:numCache>
                <c:formatCode>General</c:formatCode>
                <c:ptCount val="49"/>
                <c:pt idx="0">
                  <c:v>2.0999999999999996</c:v>
                </c:pt>
                <c:pt idx="1">
                  <c:v>2.2999999999999989</c:v>
                </c:pt>
                <c:pt idx="2">
                  <c:v>2.3999999999999986</c:v>
                </c:pt>
                <c:pt idx="3">
                  <c:v>2.5999999999999996</c:v>
                </c:pt>
                <c:pt idx="4">
                  <c:v>2.6999999999999993</c:v>
                </c:pt>
                <c:pt idx="5">
                  <c:v>3</c:v>
                </c:pt>
                <c:pt idx="6">
                  <c:v>3.5</c:v>
                </c:pt>
                <c:pt idx="7">
                  <c:v>3.3999999999999986</c:v>
                </c:pt>
                <c:pt idx="8">
                  <c:v>3.3999999999999986</c:v>
                </c:pt>
                <c:pt idx="9">
                  <c:v>4.0999999999999996</c:v>
                </c:pt>
                <c:pt idx="10">
                  <c:v>4.5999999999999996</c:v>
                </c:pt>
                <c:pt idx="11">
                  <c:v>5.0999999999999979</c:v>
                </c:pt>
                <c:pt idx="12">
                  <c:v>5.3000000000000007</c:v>
                </c:pt>
                <c:pt idx="13">
                  <c:v>5.5</c:v>
                </c:pt>
                <c:pt idx="14">
                  <c:v>5.3000000000000007</c:v>
                </c:pt>
                <c:pt idx="15">
                  <c:v>5.3000000000000007</c:v>
                </c:pt>
                <c:pt idx="16">
                  <c:v>5.3999999999999986</c:v>
                </c:pt>
                <c:pt idx="17">
                  <c:v>5.5</c:v>
                </c:pt>
                <c:pt idx="18">
                  <c:v>5.5</c:v>
                </c:pt>
                <c:pt idx="19">
                  <c:v>5.5999999999999979</c:v>
                </c:pt>
                <c:pt idx="20">
                  <c:v>5.5999999999999979</c:v>
                </c:pt>
                <c:pt idx="21">
                  <c:v>5.5</c:v>
                </c:pt>
                <c:pt idx="22">
                  <c:v>5.6999999999999993</c:v>
                </c:pt>
                <c:pt idx="23">
                  <c:v>5.8999999999999986</c:v>
                </c:pt>
                <c:pt idx="24">
                  <c:v>5.8000000000000007</c:v>
                </c:pt>
                <c:pt idx="25">
                  <c:v>5.5999999999999979</c:v>
                </c:pt>
                <c:pt idx="26">
                  <c:v>5.5</c:v>
                </c:pt>
                <c:pt idx="27">
                  <c:v>5.3000000000000007</c:v>
                </c:pt>
                <c:pt idx="28">
                  <c:v>5.1999999999999993</c:v>
                </c:pt>
                <c:pt idx="29">
                  <c:v>5.1999999999999993</c:v>
                </c:pt>
                <c:pt idx="30">
                  <c:v>4.8000000000000007</c:v>
                </c:pt>
                <c:pt idx="31">
                  <c:v>4.1999999999999993</c:v>
                </c:pt>
                <c:pt idx="32">
                  <c:v>4</c:v>
                </c:pt>
                <c:pt idx="33">
                  <c:v>4</c:v>
                </c:pt>
                <c:pt idx="34">
                  <c:v>3.5999999999999996</c:v>
                </c:pt>
                <c:pt idx="35">
                  <c:v>2.8999999999999986</c:v>
                </c:pt>
                <c:pt idx="36">
                  <c:v>2.8999999999999986</c:v>
                </c:pt>
                <c:pt idx="37">
                  <c:v>2.5999999999999996</c:v>
                </c:pt>
                <c:pt idx="38">
                  <c:v>2</c:v>
                </c:pt>
                <c:pt idx="39">
                  <c:v>1.6999999999999993</c:v>
                </c:pt>
                <c:pt idx="40">
                  <c:v>1.3999999999999986</c:v>
                </c:pt>
                <c:pt idx="41">
                  <c:v>0.89999999999999858</c:v>
                </c:pt>
                <c:pt idx="42">
                  <c:v>0.59999999999999964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03-8444-AF88-DE638525666C}"/>
            </c:ext>
          </c:extLst>
        </c:ser>
        <c:ser>
          <c:idx val="2"/>
          <c:order val="2"/>
          <c:tx>
            <c:strRef>
              <c:f>'Lunch View'!$AE$298</c:f>
              <c:strCache>
                <c:ptCount val="1"/>
                <c:pt idx="0">
                  <c:v>Wed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View'!$AE$299:$AE$347</c:f>
              <c:numCache>
                <c:formatCode>General</c:formatCode>
                <c:ptCount val="49"/>
                <c:pt idx="0">
                  <c:v>-1.6000000000000005</c:v>
                </c:pt>
                <c:pt idx="1">
                  <c:v>-1</c:v>
                </c:pt>
                <c:pt idx="2">
                  <c:v>-0.70000000000000018</c:v>
                </c:pt>
                <c:pt idx="3">
                  <c:v>-0.60000000000000053</c:v>
                </c:pt>
                <c:pt idx="4">
                  <c:v>-0.40000000000000036</c:v>
                </c:pt>
                <c:pt idx="5">
                  <c:v>-0.40000000000000036</c:v>
                </c:pt>
                <c:pt idx="6">
                  <c:v>-0.40000000000000036</c:v>
                </c:pt>
                <c:pt idx="7">
                  <c:v>-0.29999999999999982</c:v>
                </c:pt>
                <c:pt idx="8">
                  <c:v>0.20000000000000018</c:v>
                </c:pt>
                <c:pt idx="9">
                  <c:v>0.59999999999999964</c:v>
                </c:pt>
                <c:pt idx="10">
                  <c:v>0.70000000000000018</c:v>
                </c:pt>
                <c:pt idx="11">
                  <c:v>0.89999999999999947</c:v>
                </c:pt>
                <c:pt idx="12">
                  <c:v>1.0999999999999996</c:v>
                </c:pt>
                <c:pt idx="13">
                  <c:v>1.2999999999999998</c:v>
                </c:pt>
                <c:pt idx="14">
                  <c:v>1.3999999999999995</c:v>
                </c:pt>
                <c:pt idx="15">
                  <c:v>1.5999999999999996</c:v>
                </c:pt>
                <c:pt idx="16">
                  <c:v>1.5999999999999996</c:v>
                </c:pt>
                <c:pt idx="17">
                  <c:v>1.5999999999999996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1.5999999999999996</c:v>
                </c:pt>
                <c:pt idx="23">
                  <c:v>1.7000000000000002</c:v>
                </c:pt>
                <c:pt idx="24">
                  <c:v>1.8999999999999995</c:v>
                </c:pt>
                <c:pt idx="25">
                  <c:v>1.8999999999999995</c:v>
                </c:pt>
                <c:pt idx="26">
                  <c:v>1.7999999999999998</c:v>
                </c:pt>
                <c:pt idx="27">
                  <c:v>1.8999999999999995</c:v>
                </c:pt>
                <c:pt idx="28">
                  <c:v>1.8999999999999995</c:v>
                </c:pt>
                <c:pt idx="29">
                  <c:v>1.7000000000000002</c:v>
                </c:pt>
                <c:pt idx="30">
                  <c:v>1.8999999999999995</c:v>
                </c:pt>
                <c:pt idx="31">
                  <c:v>2.0999999999999996</c:v>
                </c:pt>
                <c:pt idx="32">
                  <c:v>2.3999999999999995</c:v>
                </c:pt>
                <c:pt idx="33">
                  <c:v>2.3999999999999995</c:v>
                </c:pt>
                <c:pt idx="34">
                  <c:v>1.7000000000000002</c:v>
                </c:pt>
                <c:pt idx="35">
                  <c:v>1.7000000000000002</c:v>
                </c:pt>
                <c:pt idx="36">
                  <c:v>1.8999999999999995</c:v>
                </c:pt>
                <c:pt idx="37">
                  <c:v>1.5999999999999996</c:v>
                </c:pt>
                <c:pt idx="38">
                  <c:v>1.5</c:v>
                </c:pt>
                <c:pt idx="39">
                  <c:v>1.5999999999999996</c:v>
                </c:pt>
                <c:pt idx="40">
                  <c:v>1.7000000000000002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03-8444-AF88-DE638525666C}"/>
            </c:ext>
          </c:extLst>
        </c:ser>
        <c:ser>
          <c:idx val="4"/>
          <c:order val="3"/>
          <c:tx>
            <c:strRef>
              <c:f>'Lunch View'!$S$298</c:f>
              <c:strCache>
                <c:ptCount val="1"/>
                <c:pt idx="0">
                  <c:v>Sat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View'!$S$299:$S$347</c:f>
              <c:numCache>
                <c:formatCode>General</c:formatCode>
                <c:ptCount val="49"/>
                <c:pt idx="0">
                  <c:v>-2.6999999999999993</c:v>
                </c:pt>
                <c:pt idx="1">
                  <c:v>-2.6999999999999993</c:v>
                </c:pt>
                <c:pt idx="2">
                  <c:v>-2.5</c:v>
                </c:pt>
                <c:pt idx="3">
                  <c:v>-2.3999999999999995</c:v>
                </c:pt>
                <c:pt idx="4">
                  <c:v>-2.1999999999999993</c:v>
                </c:pt>
                <c:pt idx="5">
                  <c:v>-2</c:v>
                </c:pt>
                <c:pt idx="6">
                  <c:v>-1.7999999999999998</c:v>
                </c:pt>
                <c:pt idx="7">
                  <c:v>-1.4000000000000004</c:v>
                </c:pt>
                <c:pt idx="8">
                  <c:v>-0.90000000000000036</c:v>
                </c:pt>
                <c:pt idx="9">
                  <c:v>-0.40000000000000036</c:v>
                </c:pt>
                <c:pt idx="10">
                  <c:v>0.20000000000000107</c:v>
                </c:pt>
                <c:pt idx="11">
                  <c:v>0.59999999999999964</c:v>
                </c:pt>
                <c:pt idx="12">
                  <c:v>1</c:v>
                </c:pt>
                <c:pt idx="13">
                  <c:v>1.0999999999999996</c:v>
                </c:pt>
                <c:pt idx="14">
                  <c:v>1.2000000000000011</c:v>
                </c:pt>
                <c:pt idx="15">
                  <c:v>1.3000000000000007</c:v>
                </c:pt>
                <c:pt idx="16">
                  <c:v>1.4000000000000004</c:v>
                </c:pt>
                <c:pt idx="17">
                  <c:v>1.5</c:v>
                </c:pt>
                <c:pt idx="18">
                  <c:v>1.5999999999999996</c:v>
                </c:pt>
                <c:pt idx="19">
                  <c:v>1.7000000000000011</c:v>
                </c:pt>
                <c:pt idx="20">
                  <c:v>1.8000000000000007</c:v>
                </c:pt>
                <c:pt idx="21">
                  <c:v>1.9000000000000004</c:v>
                </c:pt>
                <c:pt idx="22">
                  <c:v>2</c:v>
                </c:pt>
                <c:pt idx="23">
                  <c:v>2.2000000000000011</c:v>
                </c:pt>
                <c:pt idx="24">
                  <c:v>2.3000000000000007</c:v>
                </c:pt>
                <c:pt idx="25">
                  <c:v>2.2000000000000011</c:v>
                </c:pt>
                <c:pt idx="26">
                  <c:v>2.2000000000000011</c:v>
                </c:pt>
                <c:pt idx="27">
                  <c:v>2.0999999999999996</c:v>
                </c:pt>
                <c:pt idx="28">
                  <c:v>2</c:v>
                </c:pt>
                <c:pt idx="29">
                  <c:v>1.8000000000000007</c:v>
                </c:pt>
                <c:pt idx="30">
                  <c:v>1.7000000000000011</c:v>
                </c:pt>
                <c:pt idx="31">
                  <c:v>1.8000000000000007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003-8444-AF88-DE638525666C}"/>
            </c:ext>
          </c:extLst>
        </c:ser>
        <c:ser>
          <c:idx val="5"/>
          <c:order val="4"/>
          <c:tx>
            <c:strRef>
              <c:f>'Lunch View'!$T$298</c:f>
              <c:strCache>
                <c:ptCount val="1"/>
                <c:pt idx="0">
                  <c:v>Mon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View'!$T$299:$T$347</c:f>
              <c:numCache>
                <c:formatCode>General</c:formatCode>
                <c:ptCount val="49"/>
                <c:pt idx="0">
                  <c:v>9.9999999999999645E-2</c:v>
                </c:pt>
                <c:pt idx="1">
                  <c:v>0.5</c:v>
                </c:pt>
                <c:pt idx="2">
                  <c:v>0.80000000000000071</c:v>
                </c:pt>
                <c:pt idx="3">
                  <c:v>0.80000000000000071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1.0999999999999996</c:v>
                </c:pt>
                <c:pt idx="8">
                  <c:v>1.0999999999999996</c:v>
                </c:pt>
                <c:pt idx="9">
                  <c:v>1.2000000000000011</c:v>
                </c:pt>
                <c:pt idx="10">
                  <c:v>1.3000000000000007</c:v>
                </c:pt>
                <c:pt idx="11">
                  <c:v>1.4000000000000004</c:v>
                </c:pt>
                <c:pt idx="12">
                  <c:v>1.5999999999999996</c:v>
                </c:pt>
                <c:pt idx="13">
                  <c:v>1.8000000000000007</c:v>
                </c:pt>
                <c:pt idx="14">
                  <c:v>2.0999999999999996</c:v>
                </c:pt>
                <c:pt idx="15">
                  <c:v>2.5</c:v>
                </c:pt>
                <c:pt idx="16">
                  <c:v>2.7000000000000011</c:v>
                </c:pt>
                <c:pt idx="17">
                  <c:v>2.9000000000000004</c:v>
                </c:pt>
                <c:pt idx="18">
                  <c:v>2.9000000000000004</c:v>
                </c:pt>
                <c:pt idx="19">
                  <c:v>2.9000000000000004</c:v>
                </c:pt>
                <c:pt idx="20">
                  <c:v>3</c:v>
                </c:pt>
                <c:pt idx="21">
                  <c:v>3.2000000000000011</c:v>
                </c:pt>
                <c:pt idx="22">
                  <c:v>3.5</c:v>
                </c:pt>
                <c:pt idx="23">
                  <c:v>3.5999999999999996</c:v>
                </c:pt>
                <c:pt idx="24">
                  <c:v>3.7000000000000011</c:v>
                </c:pt>
                <c:pt idx="25">
                  <c:v>3.7000000000000011</c:v>
                </c:pt>
                <c:pt idx="26">
                  <c:v>3.5999999999999996</c:v>
                </c:pt>
                <c:pt idx="27">
                  <c:v>3.5</c:v>
                </c:pt>
                <c:pt idx="28">
                  <c:v>3.5999999999999996</c:v>
                </c:pt>
                <c:pt idx="29">
                  <c:v>3</c:v>
                </c:pt>
                <c:pt idx="30">
                  <c:v>2.5</c:v>
                </c:pt>
                <c:pt idx="31">
                  <c:v>2.3000000000000007</c:v>
                </c:pt>
                <c:pt idx="32">
                  <c:v>2.3000000000000007</c:v>
                </c:pt>
                <c:pt idx="33">
                  <c:v>2.5</c:v>
                </c:pt>
                <c:pt idx="34">
                  <c:v>2.9000000000000004</c:v>
                </c:pt>
                <c:pt idx="35">
                  <c:v>3.0999999999999996</c:v>
                </c:pt>
                <c:pt idx="36">
                  <c:v>3.0999999999999996</c:v>
                </c:pt>
                <c:pt idx="37">
                  <c:v>2.9000000000000004</c:v>
                </c:pt>
                <c:pt idx="38">
                  <c:v>2.8000000000000007</c:v>
                </c:pt>
                <c:pt idx="39">
                  <c:v>2.7000000000000011</c:v>
                </c:pt>
                <c:pt idx="40">
                  <c:v>2.7000000000000011</c:v>
                </c:pt>
                <c:pt idx="41">
                  <c:v>2.7000000000000011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03-8444-AF88-DE638525666C}"/>
            </c:ext>
          </c:extLst>
        </c:ser>
        <c:ser>
          <c:idx val="6"/>
          <c:order val="5"/>
          <c:tx>
            <c:strRef>
              <c:f>'Lunch View'!$U$298</c:f>
              <c:strCache>
                <c:ptCount val="1"/>
                <c:pt idx="0">
                  <c:v>Wed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View'!$U$299:$U$347</c:f>
              <c:numCache>
                <c:formatCode>General</c:formatCode>
                <c:ptCount val="49"/>
                <c:pt idx="0">
                  <c:v>-0.5</c:v>
                </c:pt>
                <c:pt idx="1">
                  <c:v>-0.89999999999999947</c:v>
                </c:pt>
                <c:pt idx="2">
                  <c:v>-0.59999999999999964</c:v>
                </c:pt>
                <c:pt idx="3">
                  <c:v>-0.69999999999999929</c:v>
                </c:pt>
                <c:pt idx="4">
                  <c:v>-0.69999999999999929</c:v>
                </c:pt>
                <c:pt idx="5">
                  <c:v>-0.39999999999999947</c:v>
                </c:pt>
                <c:pt idx="6">
                  <c:v>-0.29999999999999982</c:v>
                </c:pt>
                <c:pt idx="7">
                  <c:v>-0.39999999999999947</c:v>
                </c:pt>
                <c:pt idx="8">
                  <c:v>-0.39999999999999947</c:v>
                </c:pt>
                <c:pt idx="9">
                  <c:v>-0.19999999999999929</c:v>
                </c:pt>
                <c:pt idx="10">
                  <c:v>0.30000000000000071</c:v>
                </c:pt>
                <c:pt idx="11">
                  <c:v>0.70000000000000107</c:v>
                </c:pt>
                <c:pt idx="12">
                  <c:v>1.0999999999999996</c:v>
                </c:pt>
                <c:pt idx="13">
                  <c:v>1.3000000000000007</c:v>
                </c:pt>
                <c:pt idx="14">
                  <c:v>1.7000000000000011</c:v>
                </c:pt>
                <c:pt idx="15">
                  <c:v>2</c:v>
                </c:pt>
                <c:pt idx="16">
                  <c:v>2.0999999999999996</c:v>
                </c:pt>
                <c:pt idx="17">
                  <c:v>2.5</c:v>
                </c:pt>
                <c:pt idx="18">
                  <c:v>2.5</c:v>
                </c:pt>
                <c:pt idx="19">
                  <c:v>2.7000000000000011</c:v>
                </c:pt>
                <c:pt idx="20">
                  <c:v>2.7000000000000011</c:v>
                </c:pt>
                <c:pt idx="21">
                  <c:v>3.0999999999999996</c:v>
                </c:pt>
                <c:pt idx="22">
                  <c:v>3.3000000000000007</c:v>
                </c:pt>
                <c:pt idx="23">
                  <c:v>3.7000000000000011</c:v>
                </c:pt>
                <c:pt idx="24">
                  <c:v>3.8000000000000007</c:v>
                </c:pt>
                <c:pt idx="25">
                  <c:v>3.5999999999999996</c:v>
                </c:pt>
                <c:pt idx="26">
                  <c:v>3.5</c:v>
                </c:pt>
                <c:pt idx="27">
                  <c:v>3.4000000000000004</c:v>
                </c:pt>
                <c:pt idx="28">
                  <c:v>3.0999999999999996</c:v>
                </c:pt>
                <c:pt idx="29">
                  <c:v>3.3000000000000007</c:v>
                </c:pt>
                <c:pt idx="30">
                  <c:v>3.5</c:v>
                </c:pt>
                <c:pt idx="31">
                  <c:v>3.2000000000000011</c:v>
                </c:pt>
                <c:pt idx="32">
                  <c:v>2.9000000000000004</c:v>
                </c:pt>
                <c:pt idx="33">
                  <c:v>2.5999999999999996</c:v>
                </c:pt>
                <c:pt idx="34">
                  <c:v>2.3000000000000007</c:v>
                </c:pt>
                <c:pt idx="35">
                  <c:v>2.4000000000000004</c:v>
                </c:pt>
                <c:pt idx="36">
                  <c:v>2.5999999999999996</c:v>
                </c:pt>
                <c:pt idx="37">
                  <c:v>2.5</c:v>
                </c:pt>
                <c:pt idx="38">
                  <c:v>2</c:v>
                </c:pt>
                <c:pt idx="39">
                  <c:v>1.8000000000000007</c:v>
                </c:pt>
                <c:pt idx="40">
                  <c:v>1.9000000000000004</c:v>
                </c:pt>
                <c:pt idx="41">
                  <c:v>1.5</c:v>
                </c:pt>
                <c:pt idx="42">
                  <c:v>1.4000000000000004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003-8444-AF88-DE638525666C}"/>
            </c:ext>
          </c:extLst>
        </c:ser>
        <c:ser>
          <c:idx val="7"/>
          <c:order val="6"/>
          <c:tx>
            <c:strRef>
              <c:f>'Lunch View'!$V$298</c:f>
              <c:strCache>
                <c:ptCount val="1"/>
                <c:pt idx="0">
                  <c:v>Sat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View'!$V$299:$V$347</c:f>
              <c:numCache>
                <c:formatCode>General</c:formatCode>
                <c:ptCount val="49"/>
                <c:pt idx="0">
                  <c:v>0.10000000000000053</c:v>
                </c:pt>
                <c:pt idx="1">
                  <c:v>0.60000000000000053</c:v>
                </c:pt>
                <c:pt idx="2">
                  <c:v>1</c:v>
                </c:pt>
                <c:pt idx="3">
                  <c:v>1.2999999999999998</c:v>
                </c:pt>
                <c:pt idx="4">
                  <c:v>1.7000000000000002</c:v>
                </c:pt>
                <c:pt idx="5">
                  <c:v>2.1000000000000005</c:v>
                </c:pt>
                <c:pt idx="6">
                  <c:v>2.2999999999999998</c:v>
                </c:pt>
                <c:pt idx="7">
                  <c:v>2.8</c:v>
                </c:pt>
                <c:pt idx="8">
                  <c:v>2.8999999999999995</c:v>
                </c:pt>
                <c:pt idx="9">
                  <c:v>2.8999999999999995</c:v>
                </c:pt>
                <c:pt idx="10">
                  <c:v>2.8</c:v>
                </c:pt>
                <c:pt idx="11">
                  <c:v>2.5000000000000009</c:v>
                </c:pt>
                <c:pt idx="12">
                  <c:v>2.5000000000000009</c:v>
                </c:pt>
                <c:pt idx="13">
                  <c:v>2.5000000000000009</c:v>
                </c:pt>
                <c:pt idx="14">
                  <c:v>2.6000000000000005</c:v>
                </c:pt>
                <c:pt idx="15">
                  <c:v>2.8999999999999995</c:v>
                </c:pt>
                <c:pt idx="16">
                  <c:v>3.0000000000000009</c:v>
                </c:pt>
                <c:pt idx="17">
                  <c:v>3.0000000000000009</c:v>
                </c:pt>
                <c:pt idx="18">
                  <c:v>3.0000000000000009</c:v>
                </c:pt>
                <c:pt idx="19">
                  <c:v>3.1000000000000005</c:v>
                </c:pt>
                <c:pt idx="20">
                  <c:v>3.3</c:v>
                </c:pt>
                <c:pt idx="21">
                  <c:v>3.3999999999999995</c:v>
                </c:pt>
                <c:pt idx="22">
                  <c:v>3.3</c:v>
                </c:pt>
                <c:pt idx="23">
                  <c:v>3.3999999999999995</c:v>
                </c:pt>
                <c:pt idx="24">
                  <c:v>3.6000000000000005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03-8444-AF88-DE638525666C}"/>
            </c:ext>
          </c:extLst>
        </c:ser>
        <c:ser>
          <c:idx val="9"/>
          <c:order val="7"/>
          <c:tx>
            <c:strRef>
              <c:f>'Lunch View'!$X$298</c:f>
              <c:strCache>
                <c:ptCount val="1"/>
                <c:pt idx="0">
                  <c:v>Friday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View'!$X$299:$X$347</c:f>
              <c:numCache>
                <c:formatCode>0.0</c:formatCode>
                <c:ptCount val="49"/>
                <c:pt idx="0">
                  <c:v>-0.44444444444444464</c:v>
                </c:pt>
                <c:pt idx="1">
                  <c:v>-0.27777777777777857</c:v>
                </c:pt>
                <c:pt idx="2">
                  <c:v>0</c:v>
                </c:pt>
                <c:pt idx="3">
                  <c:v>0.55555555555555536</c:v>
                </c:pt>
                <c:pt idx="4">
                  <c:v>0.88888888888888751</c:v>
                </c:pt>
                <c:pt idx="5">
                  <c:v>1.2777777777777768</c:v>
                </c:pt>
                <c:pt idx="6">
                  <c:v>1.6111111111111107</c:v>
                </c:pt>
                <c:pt idx="7">
                  <c:v>1.9444444444444446</c:v>
                </c:pt>
                <c:pt idx="8">
                  <c:v>2.1111111111111107</c:v>
                </c:pt>
                <c:pt idx="9">
                  <c:v>2.4444444444444446</c:v>
                </c:pt>
                <c:pt idx="10">
                  <c:v>2.5555555555555554</c:v>
                </c:pt>
                <c:pt idx="11">
                  <c:v>2.3333333333333321</c:v>
                </c:pt>
                <c:pt idx="12">
                  <c:v>2.2777777777777768</c:v>
                </c:pt>
                <c:pt idx="13">
                  <c:v>2.2222222222222214</c:v>
                </c:pt>
                <c:pt idx="14">
                  <c:v>2.2777777777777768</c:v>
                </c:pt>
                <c:pt idx="15">
                  <c:v>2.5555555555555554</c:v>
                </c:pt>
                <c:pt idx="16">
                  <c:v>2.5</c:v>
                </c:pt>
                <c:pt idx="17">
                  <c:v>2.4444444444444446</c:v>
                </c:pt>
                <c:pt idx="18">
                  <c:v>2.8333333333333321</c:v>
                </c:pt>
                <c:pt idx="19">
                  <c:v>2.8888888888888875</c:v>
                </c:pt>
                <c:pt idx="20">
                  <c:v>2.9444444444444446</c:v>
                </c:pt>
                <c:pt idx="21">
                  <c:v>3</c:v>
                </c:pt>
                <c:pt idx="22">
                  <c:v>3.0555555555555554</c:v>
                </c:pt>
                <c:pt idx="23">
                  <c:v>3.2222222222222214</c:v>
                </c:pt>
                <c:pt idx="24">
                  <c:v>3.3888888888888875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3-8444-AF88-DE638525666C}"/>
            </c:ext>
          </c:extLst>
        </c:ser>
        <c:ser>
          <c:idx val="12"/>
          <c:order val="8"/>
          <c:tx>
            <c:strRef>
              <c:f>'Lunch View'!$Y$298</c:f>
              <c:strCache>
                <c:ptCount val="1"/>
                <c:pt idx="0">
                  <c:v>Wednesday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View'!$Y$299:$Y$347</c:f>
              <c:numCache>
                <c:formatCode>General</c:formatCode>
                <c:ptCount val="49"/>
                <c:pt idx="2" formatCode="0.0">
                  <c:v>0</c:v>
                </c:pt>
                <c:pt idx="3" formatCode="0.0">
                  <c:v>0.16666666666666607</c:v>
                </c:pt>
                <c:pt idx="4" formatCode="0.0">
                  <c:v>0.44444444444444375</c:v>
                </c:pt>
                <c:pt idx="5" formatCode="0.0">
                  <c:v>0.72222222222222143</c:v>
                </c:pt>
                <c:pt idx="6" formatCode="0.0">
                  <c:v>0.72222222222222143</c:v>
                </c:pt>
                <c:pt idx="7" formatCode="0.0">
                  <c:v>0.94444444444444375</c:v>
                </c:pt>
                <c:pt idx="8" formatCode="0.0">
                  <c:v>1.4444444444444446</c:v>
                </c:pt>
                <c:pt idx="9" formatCode="0.0">
                  <c:v>2</c:v>
                </c:pt>
                <c:pt idx="10" formatCode="0.0">
                  <c:v>2.2222222222222214</c:v>
                </c:pt>
                <c:pt idx="11" formatCode="0.0">
                  <c:v>2.5</c:v>
                </c:pt>
                <c:pt idx="12" formatCode="0.0">
                  <c:v>2.7222222222222214</c:v>
                </c:pt>
                <c:pt idx="13" formatCode="0.0">
                  <c:v>2.5555555555555554</c:v>
                </c:pt>
                <c:pt idx="14" formatCode="0.0">
                  <c:v>2.8333333333333321</c:v>
                </c:pt>
                <c:pt idx="15" formatCode="0.0">
                  <c:v>3.1666666666666661</c:v>
                </c:pt>
                <c:pt idx="16" formatCode="0.0">
                  <c:v>3</c:v>
                </c:pt>
                <c:pt idx="17" formatCode="0.0">
                  <c:v>2.8888888888888893</c:v>
                </c:pt>
                <c:pt idx="18" formatCode="0.0">
                  <c:v>3.3333333333333321</c:v>
                </c:pt>
                <c:pt idx="19" formatCode="0.0">
                  <c:v>3.3888888888888893</c:v>
                </c:pt>
                <c:pt idx="20" formatCode="0.0">
                  <c:v>3.4444444444444446</c:v>
                </c:pt>
                <c:pt idx="21" formatCode="0.0">
                  <c:v>3.8888888888888893</c:v>
                </c:pt>
                <c:pt idx="22" formatCode="0.0">
                  <c:v>4.2222222222222214</c:v>
                </c:pt>
                <c:pt idx="23" formatCode="0.0">
                  <c:v>4.5555555555555554</c:v>
                </c:pt>
                <c:pt idx="24" formatCode="0.0">
                  <c:v>4.6666666666666661</c:v>
                </c:pt>
                <c:pt idx="25" formatCode="0.0">
                  <c:v>4.6666666666666661</c:v>
                </c:pt>
                <c:pt idx="26" formatCode="0.0">
                  <c:v>4.6666666666666661</c:v>
                </c:pt>
                <c:pt idx="27" formatCode="0.0">
                  <c:v>4.4444444444444446</c:v>
                </c:pt>
                <c:pt idx="28" formatCode="0.0">
                  <c:v>4.1666666666666661</c:v>
                </c:pt>
                <c:pt idx="29" formatCode="0.0">
                  <c:v>3.9444444444444446</c:v>
                </c:pt>
                <c:pt idx="30" formatCode="0.0">
                  <c:v>3.6666666666666661</c:v>
                </c:pt>
                <c:pt idx="31" formatCode="0.0">
                  <c:v>3.3333333333333321</c:v>
                </c:pt>
                <c:pt idx="32" formatCode="0.0">
                  <c:v>3.0555555555555554</c:v>
                </c:pt>
                <c:pt idx="33" formatCode="0.0">
                  <c:v>2.7222222222222214</c:v>
                </c:pt>
                <c:pt idx="34" formatCode="0.0">
                  <c:v>2.3888888888888893</c:v>
                </c:pt>
                <c:pt idx="35" formatCode="0.0">
                  <c:v>2.1111111111111107</c:v>
                </c:pt>
                <c:pt idx="36" formatCode="0.0">
                  <c:v>1.7777777777777768</c:v>
                </c:pt>
                <c:pt idx="37" formatCode="0.0">
                  <c:v>1.5555555555555554</c:v>
                </c:pt>
                <c:pt idx="38" formatCode="0.0">
                  <c:v>1.2777777777777768</c:v>
                </c:pt>
                <c:pt idx="39" formatCode="0.0">
                  <c:v>1</c:v>
                </c:pt>
                <c:pt idx="40" formatCode="0.0">
                  <c:v>0.72222222222222143</c:v>
                </c:pt>
                <c:pt idx="41" formatCode="0.0">
                  <c:v>0.44444444444444375</c:v>
                </c:pt>
                <c:pt idx="42" formatCode="0.0">
                  <c:v>0.11111111111111072</c:v>
                </c:pt>
                <c:pt idx="43" formatCode="0.0">
                  <c:v>0</c:v>
                </c:pt>
                <c:pt idx="44" formatCode="0.0">
                  <c:v>-0.27777777777777857</c:v>
                </c:pt>
                <c:pt idx="45" formatCode="0.0">
                  <c:v>-0.44444444444444464</c:v>
                </c:pt>
                <c:pt idx="46" formatCode="0.0">
                  <c:v>-0.38888888888888928</c:v>
                </c:pt>
                <c:pt idx="47" formatCode="0.0">
                  <c:v>-0.38888888888888928</c:v>
                </c:pt>
                <c:pt idx="48" formatCode="0.0">
                  <c:v>-0.5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03-8444-AF88-DE638525666C}"/>
            </c:ext>
          </c:extLst>
        </c:ser>
        <c:ser>
          <c:idx val="14"/>
          <c:order val="9"/>
          <c:tx>
            <c:strRef>
              <c:f>'Lunch View'!$Z$298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View'!$Z$299:$Z$347</c:f>
              <c:numCache>
                <c:formatCode>0.0</c:formatCode>
                <c:ptCount val="49"/>
                <c:pt idx="0">
                  <c:v>-0.37962962962962959</c:v>
                </c:pt>
                <c:pt idx="1">
                  <c:v>-0.24074074074074048</c:v>
                </c:pt>
                <c:pt idx="2">
                  <c:v>6.031746031746036E-2</c:v>
                </c:pt>
                <c:pt idx="3">
                  <c:v>0.24603174603174618</c:v>
                </c:pt>
                <c:pt idx="4">
                  <c:v>0.43333333333333335</c:v>
                </c:pt>
                <c:pt idx="5">
                  <c:v>0.65694444444444433</c:v>
                </c:pt>
                <c:pt idx="6">
                  <c:v>0.83611111111111103</c:v>
                </c:pt>
                <c:pt idx="7">
                  <c:v>1.1111111111111112</c:v>
                </c:pt>
                <c:pt idx="8">
                  <c:v>1.3222222222222222</c:v>
                </c:pt>
                <c:pt idx="9">
                  <c:v>1.5833333333333335</c:v>
                </c:pt>
                <c:pt idx="10">
                  <c:v>1.7333333333333336</c:v>
                </c:pt>
                <c:pt idx="11">
                  <c:v>1.8319444444444444</c:v>
                </c:pt>
                <c:pt idx="12">
                  <c:v>2.0236111111111112</c:v>
                </c:pt>
                <c:pt idx="13">
                  <c:v>2.1875</c:v>
                </c:pt>
                <c:pt idx="14">
                  <c:v>2.3305555555555557</c:v>
                </c:pt>
                <c:pt idx="15">
                  <c:v>2.5347222222222223</c:v>
                </c:pt>
                <c:pt idx="16">
                  <c:v>2.5791666666666666</c:v>
                </c:pt>
                <c:pt idx="17">
                  <c:v>2.6777777777777776</c:v>
                </c:pt>
                <c:pt idx="18">
                  <c:v>2.8152777777777773</c:v>
                </c:pt>
                <c:pt idx="19">
                  <c:v>2.9319444444444449</c:v>
                </c:pt>
                <c:pt idx="20">
                  <c:v>3.0125000000000002</c:v>
                </c:pt>
                <c:pt idx="21">
                  <c:v>3.1972222222222224</c:v>
                </c:pt>
                <c:pt idx="22">
                  <c:v>3.406944444444445</c:v>
                </c:pt>
                <c:pt idx="23">
                  <c:v>3.6166666666666671</c:v>
                </c:pt>
                <c:pt idx="24">
                  <c:v>3.759722222222222</c:v>
                </c:pt>
                <c:pt idx="25">
                  <c:v>3.7629629629629626</c:v>
                </c:pt>
                <c:pt idx="26">
                  <c:v>3.6648148148148145</c:v>
                </c:pt>
                <c:pt idx="27">
                  <c:v>3.4870370370370374</c:v>
                </c:pt>
                <c:pt idx="28">
                  <c:v>3.3203703703703709</c:v>
                </c:pt>
                <c:pt idx="29">
                  <c:v>3.1055555555555556</c:v>
                </c:pt>
                <c:pt idx="30">
                  <c:v>2.9055555555555554</c:v>
                </c:pt>
                <c:pt idx="31">
                  <c:v>2.768518518518519</c:v>
                </c:pt>
                <c:pt idx="32">
                  <c:v>2.8400000000000003</c:v>
                </c:pt>
                <c:pt idx="33">
                  <c:v>2.6799999999999997</c:v>
                </c:pt>
                <c:pt idx="34">
                  <c:v>2.5044444444444451</c:v>
                </c:pt>
                <c:pt idx="35">
                  <c:v>2.5022222222222217</c:v>
                </c:pt>
                <c:pt idx="36">
                  <c:v>2.4577777777777774</c:v>
                </c:pt>
                <c:pt idx="37">
                  <c:v>2.3111111111111109</c:v>
                </c:pt>
                <c:pt idx="38">
                  <c:v>1.8944444444444446</c:v>
                </c:pt>
                <c:pt idx="39">
                  <c:v>1.7500000000000007</c:v>
                </c:pt>
                <c:pt idx="40">
                  <c:v>1.6805555555555556</c:v>
                </c:pt>
                <c:pt idx="41">
                  <c:v>1.5111111111111111</c:v>
                </c:pt>
                <c:pt idx="42">
                  <c:v>0.97037037037037022</c:v>
                </c:pt>
                <c:pt idx="43">
                  <c:v>0.64999999999999991</c:v>
                </c:pt>
                <c:pt idx="44">
                  <c:v>0.41111111111111098</c:v>
                </c:pt>
                <c:pt idx="45">
                  <c:v>0.22777777777777741</c:v>
                </c:pt>
                <c:pt idx="46">
                  <c:v>5.5555555555555802E-2</c:v>
                </c:pt>
                <c:pt idx="47">
                  <c:v>-4.4444444444444731E-2</c:v>
                </c:pt>
                <c:pt idx="48">
                  <c:v>-0.19999999999999973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03-8444-AF88-DE638525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335248"/>
        <c:axId val="1948382000"/>
      </c:scatterChart>
      <c:valAx>
        <c:axId val="194833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82000"/>
        <c:crosses val="autoZero"/>
        <c:crossBetween val="midCat"/>
      </c:valAx>
      <c:valAx>
        <c:axId val="19483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35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Lunch Cluster 3</a:t>
            </a:r>
          </a:p>
          <a:p>
            <a:pPr>
              <a:defRPr/>
            </a:pPr>
            <a:r>
              <a:rPr lang="en-GB"/>
              <a:t>(iteration 1 - Rate of glucose appearance)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'Lunch View'!$AK$298</c:f>
              <c:strCache>
                <c:ptCount val="1"/>
                <c:pt idx="0">
                  <c:v>Tues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View'!$AK$299:$AK$347</c:f>
              <c:numCache>
                <c:formatCode>General</c:formatCode>
                <c:ptCount val="49"/>
                <c:pt idx="0">
                  <c:v>-0.29999999999999893</c:v>
                </c:pt>
                <c:pt idx="1">
                  <c:v>-0.5</c:v>
                </c:pt>
                <c:pt idx="2">
                  <c:v>-0.69999999999999929</c:v>
                </c:pt>
                <c:pt idx="3">
                  <c:v>-0.79999999999999893</c:v>
                </c:pt>
                <c:pt idx="4">
                  <c:v>-1.5999999999999996</c:v>
                </c:pt>
                <c:pt idx="5">
                  <c:v>-1.4000000000000004</c:v>
                </c:pt>
                <c:pt idx="6">
                  <c:v>-1.5</c:v>
                </c:pt>
                <c:pt idx="7">
                  <c:v>-1.7999999999999989</c:v>
                </c:pt>
                <c:pt idx="8">
                  <c:v>-1.1999999999999993</c:v>
                </c:pt>
                <c:pt idx="9">
                  <c:v>-0.90000000000000036</c:v>
                </c:pt>
                <c:pt idx="10">
                  <c:v>-0.40000000000000036</c:v>
                </c:pt>
                <c:pt idx="11">
                  <c:v>0.20000000000000107</c:v>
                </c:pt>
                <c:pt idx="12">
                  <c:v>0.59999999999999964</c:v>
                </c:pt>
                <c:pt idx="13">
                  <c:v>1.0999999999999996</c:v>
                </c:pt>
                <c:pt idx="14">
                  <c:v>1.7000000000000011</c:v>
                </c:pt>
                <c:pt idx="15">
                  <c:v>2.0999999999999996</c:v>
                </c:pt>
                <c:pt idx="16">
                  <c:v>2.5999999999999996</c:v>
                </c:pt>
                <c:pt idx="17">
                  <c:v>3.5</c:v>
                </c:pt>
                <c:pt idx="18">
                  <c:v>4</c:v>
                </c:pt>
                <c:pt idx="19">
                  <c:v>4.5000000000000018</c:v>
                </c:pt>
                <c:pt idx="20">
                  <c:v>4.7000000000000011</c:v>
                </c:pt>
                <c:pt idx="21">
                  <c:v>4.9000000000000004</c:v>
                </c:pt>
                <c:pt idx="22">
                  <c:v>4.7999999999999989</c:v>
                </c:pt>
                <c:pt idx="23">
                  <c:v>4.7999999999999989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5.0000000000000018</c:v>
                </c:pt>
                <c:pt idx="27">
                  <c:v>5.0000000000000018</c:v>
                </c:pt>
                <c:pt idx="28">
                  <c:v>4.7999999999999989</c:v>
                </c:pt>
                <c:pt idx="29">
                  <c:v>4.7999999999999989</c:v>
                </c:pt>
                <c:pt idx="30">
                  <c:v>4.5999999999999996</c:v>
                </c:pt>
                <c:pt idx="31">
                  <c:v>4.3000000000000007</c:v>
                </c:pt>
                <c:pt idx="32">
                  <c:v>4.0999999999999996</c:v>
                </c:pt>
                <c:pt idx="33">
                  <c:v>4</c:v>
                </c:pt>
                <c:pt idx="34">
                  <c:v>4</c:v>
                </c:pt>
                <c:pt idx="35">
                  <c:v>3.7000000000000011</c:v>
                </c:pt>
                <c:pt idx="36">
                  <c:v>3.9000000000000004</c:v>
                </c:pt>
                <c:pt idx="37">
                  <c:v>3.8000000000000007</c:v>
                </c:pt>
                <c:pt idx="38">
                  <c:v>3.5999999999999996</c:v>
                </c:pt>
                <c:pt idx="39">
                  <c:v>3.4000000000000004</c:v>
                </c:pt>
                <c:pt idx="40">
                  <c:v>3.0999999999999996</c:v>
                </c:pt>
                <c:pt idx="41">
                  <c:v>3</c:v>
                </c:pt>
                <c:pt idx="42">
                  <c:v>2.8000000000000007</c:v>
                </c:pt>
                <c:pt idx="43">
                  <c:v>2.2000000000000011</c:v>
                </c:pt>
                <c:pt idx="44">
                  <c:v>1.8000000000000007</c:v>
                </c:pt>
                <c:pt idx="45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03-354A-934B-6955F924DA1C}"/>
            </c:ext>
          </c:extLst>
        </c:ser>
        <c:ser>
          <c:idx val="2"/>
          <c:order val="1"/>
          <c:tx>
            <c:strRef>
              <c:f>'Lunch View'!$AL$298</c:f>
              <c:strCache>
                <c:ptCount val="1"/>
                <c:pt idx="0">
                  <c:v>Wed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View'!$AL$299:$AL$347</c:f>
              <c:numCache>
                <c:formatCode>General</c:formatCode>
                <c:ptCount val="49"/>
                <c:pt idx="0">
                  <c:v>-0.19999999999999929</c:v>
                </c:pt>
                <c:pt idx="1">
                  <c:v>-9.9999999999999645E-2</c:v>
                </c:pt>
                <c:pt idx="2">
                  <c:v>9.9999999999999645E-2</c:v>
                </c:pt>
                <c:pt idx="3">
                  <c:v>0.5</c:v>
                </c:pt>
                <c:pt idx="4">
                  <c:v>0.90000000000000036</c:v>
                </c:pt>
                <c:pt idx="5">
                  <c:v>1.1999999999999993</c:v>
                </c:pt>
                <c:pt idx="6">
                  <c:v>1.9000000000000004</c:v>
                </c:pt>
                <c:pt idx="7">
                  <c:v>2.6999999999999993</c:v>
                </c:pt>
                <c:pt idx="8">
                  <c:v>2.9000000000000004</c:v>
                </c:pt>
                <c:pt idx="9">
                  <c:v>3.5999999999999996</c:v>
                </c:pt>
                <c:pt idx="10">
                  <c:v>4.1999999999999993</c:v>
                </c:pt>
                <c:pt idx="11">
                  <c:v>4.8000000000000007</c:v>
                </c:pt>
                <c:pt idx="12">
                  <c:v>5.3000000000000007</c:v>
                </c:pt>
                <c:pt idx="13">
                  <c:v>5.0999999999999996</c:v>
                </c:pt>
                <c:pt idx="14">
                  <c:v>5.3000000000000007</c:v>
                </c:pt>
                <c:pt idx="15">
                  <c:v>5.6</c:v>
                </c:pt>
                <c:pt idx="16">
                  <c:v>6.1</c:v>
                </c:pt>
                <c:pt idx="17">
                  <c:v>6.1</c:v>
                </c:pt>
                <c:pt idx="18">
                  <c:v>6.1999999999999993</c:v>
                </c:pt>
                <c:pt idx="19">
                  <c:v>6.3000000000000007</c:v>
                </c:pt>
                <c:pt idx="20">
                  <c:v>6.4</c:v>
                </c:pt>
                <c:pt idx="21">
                  <c:v>6.6</c:v>
                </c:pt>
                <c:pt idx="22">
                  <c:v>6.5</c:v>
                </c:pt>
                <c:pt idx="23">
                  <c:v>6.6999999999999993</c:v>
                </c:pt>
                <c:pt idx="24">
                  <c:v>7</c:v>
                </c:pt>
                <c:pt idx="25">
                  <c:v>6.8000000000000007</c:v>
                </c:pt>
                <c:pt idx="26">
                  <c:v>6.1999999999999993</c:v>
                </c:pt>
                <c:pt idx="27">
                  <c:v>5.8000000000000007</c:v>
                </c:pt>
                <c:pt idx="28">
                  <c:v>5.9</c:v>
                </c:pt>
                <c:pt idx="29">
                  <c:v>6.1</c:v>
                </c:pt>
                <c:pt idx="30">
                  <c:v>6.1</c:v>
                </c:pt>
                <c:pt idx="31">
                  <c:v>5.8000000000000007</c:v>
                </c:pt>
                <c:pt idx="32">
                  <c:v>5.6999999999999993</c:v>
                </c:pt>
                <c:pt idx="33">
                  <c:v>5.4</c:v>
                </c:pt>
                <c:pt idx="34">
                  <c:v>5.4</c:v>
                </c:pt>
                <c:pt idx="35">
                  <c:v>5.4</c:v>
                </c:pt>
                <c:pt idx="36">
                  <c:v>5.8000000000000007</c:v>
                </c:pt>
                <c:pt idx="37">
                  <c:v>5.6999999999999993</c:v>
                </c:pt>
                <c:pt idx="38">
                  <c:v>5.4</c:v>
                </c:pt>
                <c:pt idx="39">
                  <c:v>5.1999999999999993</c:v>
                </c:pt>
                <c:pt idx="40">
                  <c:v>4.9000000000000004</c:v>
                </c:pt>
                <c:pt idx="41">
                  <c:v>5.0999999999999996</c:v>
                </c:pt>
                <c:pt idx="42">
                  <c:v>5.3000000000000007</c:v>
                </c:pt>
                <c:pt idx="43">
                  <c:v>5.1999999999999993</c:v>
                </c:pt>
                <c:pt idx="44">
                  <c:v>4.9000000000000004</c:v>
                </c:pt>
                <c:pt idx="45">
                  <c:v>4.4000000000000004</c:v>
                </c:pt>
                <c:pt idx="46">
                  <c:v>4.3000000000000007</c:v>
                </c:pt>
                <c:pt idx="47">
                  <c:v>4.1999999999999993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03-354A-934B-6955F924DA1C}"/>
            </c:ext>
          </c:extLst>
        </c:ser>
        <c:ser>
          <c:idx val="3"/>
          <c:order val="2"/>
          <c:tx>
            <c:strRef>
              <c:f>'Lunch View'!$AS$298</c:f>
              <c:strCache>
                <c:ptCount val="1"/>
                <c:pt idx="0">
                  <c:v>Fri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View'!$AS$299:$AS$347</c:f>
              <c:numCache>
                <c:formatCode>General</c:formatCode>
                <c:ptCount val="49"/>
                <c:pt idx="0">
                  <c:v>-2.5999999999999996</c:v>
                </c:pt>
                <c:pt idx="1">
                  <c:v>-2.5</c:v>
                </c:pt>
                <c:pt idx="2">
                  <c:v>-2.1999999999999993</c:v>
                </c:pt>
                <c:pt idx="3">
                  <c:v>-2</c:v>
                </c:pt>
                <c:pt idx="4">
                  <c:v>-1.5</c:v>
                </c:pt>
                <c:pt idx="5">
                  <c:v>-0.90000000000000036</c:v>
                </c:pt>
                <c:pt idx="6">
                  <c:v>-0.40000000000000036</c:v>
                </c:pt>
                <c:pt idx="7">
                  <c:v>0.20000000000000107</c:v>
                </c:pt>
                <c:pt idx="8">
                  <c:v>0.70000000000000107</c:v>
                </c:pt>
                <c:pt idx="9">
                  <c:v>1.4000000000000004</c:v>
                </c:pt>
                <c:pt idx="10">
                  <c:v>1.5999999999999996</c:v>
                </c:pt>
                <c:pt idx="11">
                  <c:v>2</c:v>
                </c:pt>
                <c:pt idx="12">
                  <c:v>2.7000000000000011</c:v>
                </c:pt>
                <c:pt idx="13">
                  <c:v>3.3000000000000007</c:v>
                </c:pt>
                <c:pt idx="14">
                  <c:v>3.5999999999999996</c:v>
                </c:pt>
                <c:pt idx="15">
                  <c:v>3.0999999999999996</c:v>
                </c:pt>
                <c:pt idx="16">
                  <c:v>2.7000000000000011</c:v>
                </c:pt>
                <c:pt idx="17">
                  <c:v>2.5999999999999996</c:v>
                </c:pt>
                <c:pt idx="18">
                  <c:v>2.8000000000000007</c:v>
                </c:pt>
                <c:pt idx="19">
                  <c:v>3.0999999999999996</c:v>
                </c:pt>
                <c:pt idx="20">
                  <c:v>3.4000000000000004</c:v>
                </c:pt>
                <c:pt idx="21">
                  <c:v>3.5999999999999996</c:v>
                </c:pt>
                <c:pt idx="22">
                  <c:v>3.8000000000000007</c:v>
                </c:pt>
                <c:pt idx="23">
                  <c:v>3.8000000000000007</c:v>
                </c:pt>
                <c:pt idx="24">
                  <c:v>4</c:v>
                </c:pt>
                <c:pt idx="25">
                  <c:v>3.9000000000000004</c:v>
                </c:pt>
                <c:pt idx="26">
                  <c:v>3.7000000000000011</c:v>
                </c:pt>
                <c:pt idx="27">
                  <c:v>3.5</c:v>
                </c:pt>
                <c:pt idx="28">
                  <c:v>3.5999999999999996</c:v>
                </c:pt>
                <c:pt idx="29">
                  <c:v>3.5999999999999996</c:v>
                </c:pt>
                <c:pt idx="30">
                  <c:v>3.4000000000000004</c:v>
                </c:pt>
                <c:pt idx="31">
                  <c:v>3.0999999999999996</c:v>
                </c:pt>
                <c:pt idx="32">
                  <c:v>3.0999999999999996</c:v>
                </c:pt>
                <c:pt idx="33">
                  <c:v>3</c:v>
                </c:pt>
                <c:pt idx="34">
                  <c:v>2.8000000000000007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03-354A-934B-6955F924DA1C}"/>
            </c:ext>
          </c:extLst>
        </c:ser>
        <c:ser>
          <c:idx val="5"/>
          <c:order val="3"/>
          <c:tx>
            <c:strRef>
              <c:f>'Lunch View'!$AM$298</c:f>
              <c:strCache>
                <c:ptCount val="1"/>
                <c:pt idx="0">
                  <c:v>Fri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View'!$AM$299:$AM$347</c:f>
              <c:numCache>
                <c:formatCode>General</c:formatCode>
                <c:ptCount val="49"/>
                <c:pt idx="0">
                  <c:v>-1.0999999999999996</c:v>
                </c:pt>
                <c:pt idx="1">
                  <c:v>-0.90000000000000036</c:v>
                </c:pt>
                <c:pt idx="2">
                  <c:v>-0.70000000000000018</c:v>
                </c:pt>
                <c:pt idx="3">
                  <c:v>-0.29999999999999982</c:v>
                </c:pt>
                <c:pt idx="4">
                  <c:v>-9.9999999999999645E-2</c:v>
                </c:pt>
                <c:pt idx="5">
                  <c:v>0.29999999999999982</c:v>
                </c:pt>
                <c:pt idx="6">
                  <c:v>0.59999999999999964</c:v>
                </c:pt>
                <c:pt idx="7">
                  <c:v>0.90000000000000036</c:v>
                </c:pt>
                <c:pt idx="8">
                  <c:v>1.3000000000000007</c:v>
                </c:pt>
                <c:pt idx="9">
                  <c:v>1.8000000000000007</c:v>
                </c:pt>
                <c:pt idx="10">
                  <c:v>2.3000000000000007</c:v>
                </c:pt>
                <c:pt idx="11">
                  <c:v>2.8000000000000007</c:v>
                </c:pt>
                <c:pt idx="12">
                  <c:v>3.3000000000000007</c:v>
                </c:pt>
                <c:pt idx="13">
                  <c:v>3.6999999999999993</c:v>
                </c:pt>
                <c:pt idx="14">
                  <c:v>4.1999999999999993</c:v>
                </c:pt>
                <c:pt idx="15">
                  <c:v>4.6999999999999993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5.0999999999999996</c:v>
                </c:pt>
                <c:pt idx="19">
                  <c:v>5.1999999999999993</c:v>
                </c:pt>
                <c:pt idx="20">
                  <c:v>5.1999999999999993</c:v>
                </c:pt>
                <c:pt idx="21">
                  <c:v>5.3000000000000007</c:v>
                </c:pt>
                <c:pt idx="22">
                  <c:v>5.4</c:v>
                </c:pt>
                <c:pt idx="23">
                  <c:v>5.6999999999999993</c:v>
                </c:pt>
                <c:pt idx="24">
                  <c:v>6.1</c:v>
                </c:pt>
                <c:pt idx="25">
                  <c:v>6.1</c:v>
                </c:pt>
                <c:pt idx="26">
                  <c:v>5.9</c:v>
                </c:pt>
                <c:pt idx="27">
                  <c:v>5.8000000000000007</c:v>
                </c:pt>
                <c:pt idx="28">
                  <c:v>5.6</c:v>
                </c:pt>
                <c:pt idx="29">
                  <c:v>5.5</c:v>
                </c:pt>
                <c:pt idx="30">
                  <c:v>5.5</c:v>
                </c:pt>
                <c:pt idx="31">
                  <c:v>5.3000000000000007</c:v>
                </c:pt>
                <c:pt idx="32">
                  <c:v>5</c:v>
                </c:pt>
                <c:pt idx="33">
                  <c:v>4.6999999999999993</c:v>
                </c:pt>
                <c:pt idx="34">
                  <c:v>4.8000000000000007</c:v>
                </c:pt>
                <c:pt idx="35">
                  <c:v>4.8000000000000007</c:v>
                </c:pt>
                <c:pt idx="36">
                  <c:v>4.4000000000000004</c:v>
                </c:pt>
                <c:pt idx="37">
                  <c:v>4.0999999999999996</c:v>
                </c:pt>
                <c:pt idx="38">
                  <c:v>3.8000000000000007</c:v>
                </c:pt>
                <c:pt idx="39">
                  <c:v>3.6999999999999993</c:v>
                </c:pt>
                <c:pt idx="40">
                  <c:v>3.5999999999999996</c:v>
                </c:pt>
                <c:pt idx="41">
                  <c:v>3.4000000000000004</c:v>
                </c:pt>
                <c:pt idx="42">
                  <c:v>3.3000000000000007</c:v>
                </c:pt>
                <c:pt idx="43">
                  <c:v>3.0999999999999996</c:v>
                </c:pt>
                <c:pt idx="44">
                  <c:v>3.1999999999999993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03-354A-934B-6955F924DA1C}"/>
            </c:ext>
          </c:extLst>
        </c:ser>
        <c:ser>
          <c:idx val="6"/>
          <c:order val="4"/>
          <c:tx>
            <c:strRef>
              <c:f>'Lunch View'!$AT$298</c:f>
              <c:strCache>
                <c:ptCount val="1"/>
                <c:pt idx="0">
                  <c:v>Sat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View'!$AT$299:$AT$347</c:f>
              <c:numCache>
                <c:formatCode>General</c:formatCode>
                <c:ptCount val="49"/>
                <c:pt idx="14">
                  <c:v>0</c:v>
                </c:pt>
                <c:pt idx="15">
                  <c:v>0.20000000000000018</c:v>
                </c:pt>
                <c:pt idx="16">
                  <c:v>0.5</c:v>
                </c:pt>
                <c:pt idx="17">
                  <c:v>0.89999999999999947</c:v>
                </c:pt>
                <c:pt idx="18">
                  <c:v>1.2999999999999998</c:v>
                </c:pt>
                <c:pt idx="19">
                  <c:v>1.6000000000000005</c:v>
                </c:pt>
                <c:pt idx="20">
                  <c:v>1.7999999999999998</c:v>
                </c:pt>
                <c:pt idx="21">
                  <c:v>2.0000000000000009</c:v>
                </c:pt>
                <c:pt idx="22">
                  <c:v>2.1000000000000005</c:v>
                </c:pt>
                <c:pt idx="23">
                  <c:v>2.2999999999999998</c:v>
                </c:pt>
                <c:pt idx="24">
                  <c:v>2.5000000000000009</c:v>
                </c:pt>
                <c:pt idx="25">
                  <c:v>2.3999999999999995</c:v>
                </c:pt>
                <c:pt idx="26">
                  <c:v>2.3999999999999995</c:v>
                </c:pt>
                <c:pt idx="27">
                  <c:v>2.3999999999999995</c:v>
                </c:pt>
                <c:pt idx="28">
                  <c:v>2.3999999999999995</c:v>
                </c:pt>
                <c:pt idx="29">
                  <c:v>2.3999999999999995</c:v>
                </c:pt>
                <c:pt idx="30">
                  <c:v>2.2999999999999998</c:v>
                </c:pt>
                <c:pt idx="31">
                  <c:v>2.1000000000000005</c:v>
                </c:pt>
                <c:pt idx="32">
                  <c:v>2.0000000000000009</c:v>
                </c:pt>
                <c:pt idx="33">
                  <c:v>1.8999999999999995</c:v>
                </c:pt>
                <c:pt idx="34">
                  <c:v>1.7000000000000002</c:v>
                </c:pt>
                <c:pt idx="35">
                  <c:v>1.5000000000000009</c:v>
                </c:pt>
                <c:pt idx="36">
                  <c:v>1.3999999999999995</c:v>
                </c:pt>
                <c:pt idx="37">
                  <c:v>1.2999999999999998</c:v>
                </c:pt>
                <c:pt idx="38">
                  <c:v>1.1000000000000005</c:v>
                </c:pt>
                <c:pt idx="39">
                  <c:v>1.0000000000000009</c:v>
                </c:pt>
                <c:pt idx="40">
                  <c:v>0.89999999999999947</c:v>
                </c:pt>
                <c:pt idx="41">
                  <c:v>0.89999999999999947</c:v>
                </c:pt>
                <c:pt idx="42">
                  <c:v>1.0000000000000009</c:v>
                </c:pt>
                <c:pt idx="43">
                  <c:v>1.0000000000000009</c:v>
                </c:pt>
                <c:pt idx="44">
                  <c:v>0.89999999999999947</c:v>
                </c:pt>
                <c:pt idx="45">
                  <c:v>0.79999999999999982</c:v>
                </c:pt>
                <c:pt idx="46">
                  <c:v>0.60000000000000053</c:v>
                </c:pt>
                <c:pt idx="47">
                  <c:v>0.60000000000000053</c:v>
                </c:pt>
                <c:pt idx="48">
                  <c:v>0.60000000000000053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03-354A-934B-6955F924DA1C}"/>
            </c:ext>
          </c:extLst>
        </c:ser>
        <c:ser>
          <c:idx val="8"/>
          <c:order val="5"/>
          <c:tx>
            <c:strRef>
              <c:f>'Lunch View'!$AN$298</c:f>
              <c:strCache>
                <c:ptCount val="1"/>
                <c:pt idx="0">
                  <c:v>Tuesday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View'!$AN$299:$AN$347</c:f>
              <c:numCache>
                <c:formatCode>0.0</c:formatCode>
                <c:ptCount val="49"/>
                <c:pt idx="0">
                  <c:v>-0.5</c:v>
                </c:pt>
                <c:pt idx="1">
                  <c:v>-0.1111111111111116</c:v>
                </c:pt>
                <c:pt idx="2">
                  <c:v>0.3888888888888884</c:v>
                </c:pt>
                <c:pt idx="3">
                  <c:v>1</c:v>
                </c:pt>
                <c:pt idx="4">
                  <c:v>1.6111111111111107</c:v>
                </c:pt>
                <c:pt idx="5">
                  <c:v>2.0555555555555554</c:v>
                </c:pt>
                <c:pt idx="6">
                  <c:v>2.4444444444444446</c:v>
                </c:pt>
                <c:pt idx="7">
                  <c:v>3</c:v>
                </c:pt>
                <c:pt idx="8">
                  <c:v>3.8333333333333321</c:v>
                </c:pt>
                <c:pt idx="9">
                  <c:v>4.3888888888888893</c:v>
                </c:pt>
                <c:pt idx="10">
                  <c:v>4.8333333333333321</c:v>
                </c:pt>
                <c:pt idx="11">
                  <c:v>5.1111111111111107</c:v>
                </c:pt>
                <c:pt idx="12">
                  <c:v>5.2777777777777768</c:v>
                </c:pt>
                <c:pt idx="13">
                  <c:v>5.3333333333333321</c:v>
                </c:pt>
                <c:pt idx="14">
                  <c:v>5.2777777777777768</c:v>
                </c:pt>
                <c:pt idx="15">
                  <c:v>5.2222222222222214</c:v>
                </c:pt>
                <c:pt idx="16">
                  <c:v>5.2222222222222214</c:v>
                </c:pt>
                <c:pt idx="17">
                  <c:v>5.4444444444444446</c:v>
                </c:pt>
                <c:pt idx="18">
                  <c:v>5.8333333333333321</c:v>
                </c:pt>
                <c:pt idx="19">
                  <c:v>6.0555555555555554</c:v>
                </c:pt>
                <c:pt idx="20">
                  <c:v>6.2222222222222214</c:v>
                </c:pt>
                <c:pt idx="21">
                  <c:v>6.3888888888888893</c:v>
                </c:pt>
                <c:pt idx="22">
                  <c:v>6.5</c:v>
                </c:pt>
                <c:pt idx="23">
                  <c:v>6.7222222222222214</c:v>
                </c:pt>
                <c:pt idx="24">
                  <c:v>6.7777777777777768</c:v>
                </c:pt>
                <c:pt idx="25">
                  <c:v>6.7222222222222214</c:v>
                </c:pt>
                <c:pt idx="26">
                  <c:v>6.6111111111111107</c:v>
                </c:pt>
                <c:pt idx="27">
                  <c:v>6.5</c:v>
                </c:pt>
                <c:pt idx="28">
                  <c:v>6.3888888888888893</c:v>
                </c:pt>
                <c:pt idx="29">
                  <c:v>6.2222222222222214</c:v>
                </c:pt>
                <c:pt idx="30">
                  <c:v>6.1666666666666661</c:v>
                </c:pt>
                <c:pt idx="31">
                  <c:v>6.0555555555555554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03-354A-934B-6955F924DA1C}"/>
            </c:ext>
          </c:extLst>
        </c:ser>
        <c:ser>
          <c:idx val="9"/>
          <c:order val="6"/>
          <c:tx>
            <c:strRef>
              <c:f>'Lunch View'!$AO$298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View'!$AO$299:$AO$347</c:f>
              <c:numCache>
                <c:formatCode>0.00</c:formatCode>
                <c:ptCount val="49"/>
                <c:pt idx="0">
                  <c:v>-0.52499999999999947</c:v>
                </c:pt>
                <c:pt idx="1">
                  <c:v>-0.4027777777777779</c:v>
                </c:pt>
                <c:pt idx="2">
                  <c:v>-0.22777777777777786</c:v>
                </c:pt>
                <c:pt idx="3">
                  <c:v>0.10000000000000031</c:v>
                </c:pt>
                <c:pt idx="4">
                  <c:v>0.20277777777777795</c:v>
                </c:pt>
                <c:pt idx="5">
                  <c:v>0.53888888888888853</c:v>
                </c:pt>
                <c:pt idx="6">
                  <c:v>0.86111111111111116</c:v>
                </c:pt>
                <c:pt idx="7">
                  <c:v>1.2000000000000002</c:v>
                </c:pt>
                <c:pt idx="8">
                  <c:v>1.7083333333333335</c:v>
                </c:pt>
                <c:pt idx="9">
                  <c:v>2.2222222222222223</c:v>
                </c:pt>
                <c:pt idx="10">
                  <c:v>2.7333333333333329</c:v>
                </c:pt>
                <c:pt idx="11">
                  <c:v>3.2277777777777783</c:v>
                </c:pt>
                <c:pt idx="12">
                  <c:v>3.6194444444444445</c:v>
                </c:pt>
                <c:pt idx="13">
                  <c:v>3.8083333333333327</c:v>
                </c:pt>
                <c:pt idx="14">
                  <c:v>4.1194444444444445</c:v>
                </c:pt>
                <c:pt idx="15">
                  <c:v>4.405555555555555</c:v>
                </c:pt>
                <c:pt idx="16">
                  <c:v>4.7055555555555557</c:v>
                </c:pt>
                <c:pt idx="17">
                  <c:v>4.9861111111111107</c:v>
                </c:pt>
                <c:pt idx="18">
                  <c:v>5.2833333333333332</c:v>
                </c:pt>
                <c:pt idx="19">
                  <c:v>5.5138888888888893</c:v>
                </c:pt>
                <c:pt idx="20">
                  <c:v>5.6305555555555555</c:v>
                </c:pt>
                <c:pt idx="21">
                  <c:v>5.7972222222222225</c:v>
                </c:pt>
                <c:pt idx="22">
                  <c:v>5.8</c:v>
                </c:pt>
                <c:pt idx="23">
                  <c:v>5.9805555555555543</c:v>
                </c:pt>
                <c:pt idx="24">
                  <c:v>6.2444444444444436</c:v>
                </c:pt>
                <c:pt idx="25">
                  <c:v>6.1805555555555554</c:v>
                </c:pt>
                <c:pt idx="26">
                  <c:v>5.927777777777778</c:v>
                </c:pt>
                <c:pt idx="27">
                  <c:v>5.7750000000000004</c:v>
                </c:pt>
                <c:pt idx="28">
                  <c:v>5.6722222222222216</c:v>
                </c:pt>
                <c:pt idx="29">
                  <c:v>5.655555555555555</c:v>
                </c:pt>
                <c:pt idx="30">
                  <c:v>5.5916666666666668</c:v>
                </c:pt>
                <c:pt idx="31">
                  <c:v>5.3638888888888889</c:v>
                </c:pt>
                <c:pt idx="32">
                  <c:v>4.9333333333333327</c:v>
                </c:pt>
                <c:pt idx="33">
                  <c:v>4.7</c:v>
                </c:pt>
                <c:pt idx="34">
                  <c:v>4.7333333333333334</c:v>
                </c:pt>
                <c:pt idx="35">
                  <c:v>4.6333333333333337</c:v>
                </c:pt>
                <c:pt idx="36">
                  <c:v>4.7</c:v>
                </c:pt>
                <c:pt idx="37">
                  <c:v>4.5333333333333332</c:v>
                </c:pt>
                <c:pt idx="38">
                  <c:v>4.2666666666666666</c:v>
                </c:pt>
                <c:pt idx="39">
                  <c:v>4.0999999999999996</c:v>
                </c:pt>
                <c:pt idx="40">
                  <c:v>3.8666666666666667</c:v>
                </c:pt>
                <c:pt idx="41">
                  <c:v>3.8333333333333335</c:v>
                </c:pt>
                <c:pt idx="42">
                  <c:v>3.8000000000000007</c:v>
                </c:pt>
                <c:pt idx="43">
                  <c:v>3.5</c:v>
                </c:pt>
                <c:pt idx="44">
                  <c:v>3.3000000000000003</c:v>
                </c:pt>
                <c:pt idx="45">
                  <c:v>3</c:v>
                </c:pt>
                <c:pt idx="46">
                  <c:v>4.3000000000000007</c:v>
                </c:pt>
                <c:pt idx="47">
                  <c:v>4.1999999999999993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03-354A-934B-6955F924D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630144"/>
        <c:axId val="418895696"/>
      </c:scatterChart>
      <c:valAx>
        <c:axId val="41863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95696"/>
        <c:crosses val="autoZero"/>
        <c:crossBetween val="midCat"/>
      </c:valAx>
      <c:valAx>
        <c:axId val="4188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30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Lunch Cluster 3</a:t>
            </a:r>
          </a:p>
          <a:p>
            <a:pPr>
              <a:defRPr/>
            </a:pPr>
            <a:r>
              <a:rPr lang="en-GB"/>
              <a:t>(iteration 1 - Rate of glucose appearance + peak</a:t>
            </a:r>
            <a:r>
              <a:rPr lang="en-GB" baseline="0"/>
              <a:t> value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'Lunch View'!$AK$298</c:f>
              <c:strCache>
                <c:ptCount val="1"/>
                <c:pt idx="0">
                  <c:v>Tues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View'!$AK$299:$AK$347</c:f>
              <c:numCache>
                <c:formatCode>General</c:formatCode>
                <c:ptCount val="49"/>
                <c:pt idx="0">
                  <c:v>-0.29999999999999893</c:v>
                </c:pt>
                <c:pt idx="1">
                  <c:v>-0.5</c:v>
                </c:pt>
                <c:pt idx="2">
                  <c:v>-0.69999999999999929</c:v>
                </c:pt>
                <c:pt idx="3">
                  <c:v>-0.79999999999999893</c:v>
                </c:pt>
                <c:pt idx="4">
                  <c:v>-1.5999999999999996</c:v>
                </c:pt>
                <c:pt idx="5">
                  <c:v>-1.4000000000000004</c:v>
                </c:pt>
                <c:pt idx="6">
                  <c:v>-1.5</c:v>
                </c:pt>
                <c:pt idx="7">
                  <c:v>-1.7999999999999989</c:v>
                </c:pt>
                <c:pt idx="8">
                  <c:v>-1.1999999999999993</c:v>
                </c:pt>
                <c:pt idx="9">
                  <c:v>-0.90000000000000036</c:v>
                </c:pt>
                <c:pt idx="10">
                  <c:v>-0.40000000000000036</c:v>
                </c:pt>
                <c:pt idx="11">
                  <c:v>0.20000000000000107</c:v>
                </c:pt>
                <c:pt idx="12">
                  <c:v>0.59999999999999964</c:v>
                </c:pt>
                <c:pt idx="13">
                  <c:v>1.0999999999999996</c:v>
                </c:pt>
                <c:pt idx="14">
                  <c:v>1.7000000000000011</c:v>
                </c:pt>
                <c:pt idx="15">
                  <c:v>2.0999999999999996</c:v>
                </c:pt>
                <c:pt idx="16">
                  <c:v>2.5999999999999996</c:v>
                </c:pt>
                <c:pt idx="17">
                  <c:v>3.5</c:v>
                </c:pt>
                <c:pt idx="18">
                  <c:v>4</c:v>
                </c:pt>
                <c:pt idx="19">
                  <c:v>4.5000000000000018</c:v>
                </c:pt>
                <c:pt idx="20">
                  <c:v>4.7000000000000011</c:v>
                </c:pt>
                <c:pt idx="21">
                  <c:v>4.9000000000000004</c:v>
                </c:pt>
                <c:pt idx="22">
                  <c:v>4.7999999999999989</c:v>
                </c:pt>
                <c:pt idx="23">
                  <c:v>4.7999999999999989</c:v>
                </c:pt>
                <c:pt idx="24">
                  <c:v>5.0999999999999996</c:v>
                </c:pt>
                <c:pt idx="25">
                  <c:v>5.0999999999999996</c:v>
                </c:pt>
                <c:pt idx="26">
                  <c:v>5.0000000000000018</c:v>
                </c:pt>
                <c:pt idx="27">
                  <c:v>5.0000000000000018</c:v>
                </c:pt>
                <c:pt idx="28">
                  <c:v>4.7999999999999989</c:v>
                </c:pt>
                <c:pt idx="29">
                  <c:v>4.7999999999999989</c:v>
                </c:pt>
                <c:pt idx="30">
                  <c:v>4.5999999999999996</c:v>
                </c:pt>
                <c:pt idx="31">
                  <c:v>4.3000000000000007</c:v>
                </c:pt>
                <c:pt idx="32">
                  <c:v>4.0999999999999996</c:v>
                </c:pt>
                <c:pt idx="33">
                  <c:v>4</c:v>
                </c:pt>
                <c:pt idx="34">
                  <c:v>4</c:v>
                </c:pt>
                <c:pt idx="35">
                  <c:v>3.7000000000000011</c:v>
                </c:pt>
                <c:pt idx="36">
                  <c:v>3.9000000000000004</c:v>
                </c:pt>
                <c:pt idx="37">
                  <c:v>3.8000000000000007</c:v>
                </c:pt>
                <c:pt idx="38">
                  <c:v>3.5999999999999996</c:v>
                </c:pt>
                <c:pt idx="39">
                  <c:v>3.4000000000000004</c:v>
                </c:pt>
                <c:pt idx="40">
                  <c:v>3.0999999999999996</c:v>
                </c:pt>
                <c:pt idx="41">
                  <c:v>3</c:v>
                </c:pt>
                <c:pt idx="42">
                  <c:v>2.8000000000000007</c:v>
                </c:pt>
                <c:pt idx="43">
                  <c:v>2.2000000000000011</c:v>
                </c:pt>
                <c:pt idx="44">
                  <c:v>1.8000000000000007</c:v>
                </c:pt>
                <c:pt idx="45">
                  <c:v>1.5999999999999996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53-844A-8442-126D907772B0}"/>
            </c:ext>
          </c:extLst>
        </c:ser>
        <c:ser>
          <c:idx val="2"/>
          <c:order val="1"/>
          <c:tx>
            <c:strRef>
              <c:f>'Lunch View'!$AL$298</c:f>
              <c:strCache>
                <c:ptCount val="1"/>
                <c:pt idx="0">
                  <c:v>Wed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View'!$AL$299:$AL$347</c:f>
              <c:numCache>
                <c:formatCode>General</c:formatCode>
                <c:ptCount val="49"/>
                <c:pt idx="0">
                  <c:v>-0.19999999999999929</c:v>
                </c:pt>
                <c:pt idx="1">
                  <c:v>-9.9999999999999645E-2</c:v>
                </c:pt>
                <c:pt idx="2">
                  <c:v>9.9999999999999645E-2</c:v>
                </c:pt>
                <c:pt idx="3">
                  <c:v>0.5</c:v>
                </c:pt>
                <c:pt idx="4">
                  <c:v>0.90000000000000036</c:v>
                </c:pt>
                <c:pt idx="5">
                  <c:v>1.1999999999999993</c:v>
                </c:pt>
                <c:pt idx="6">
                  <c:v>1.9000000000000004</c:v>
                </c:pt>
                <c:pt idx="7">
                  <c:v>2.6999999999999993</c:v>
                </c:pt>
                <c:pt idx="8">
                  <c:v>2.9000000000000004</c:v>
                </c:pt>
                <c:pt idx="9">
                  <c:v>3.5999999999999996</c:v>
                </c:pt>
                <c:pt idx="10">
                  <c:v>4.1999999999999993</c:v>
                </c:pt>
                <c:pt idx="11">
                  <c:v>4.8000000000000007</c:v>
                </c:pt>
                <c:pt idx="12">
                  <c:v>5.3000000000000007</c:v>
                </c:pt>
                <c:pt idx="13">
                  <c:v>5.0999999999999996</c:v>
                </c:pt>
                <c:pt idx="14">
                  <c:v>5.3000000000000007</c:v>
                </c:pt>
                <c:pt idx="15">
                  <c:v>5.6</c:v>
                </c:pt>
                <c:pt idx="16">
                  <c:v>6.1</c:v>
                </c:pt>
                <c:pt idx="17">
                  <c:v>6.1</c:v>
                </c:pt>
                <c:pt idx="18">
                  <c:v>6.1999999999999993</c:v>
                </c:pt>
                <c:pt idx="19">
                  <c:v>6.3000000000000007</c:v>
                </c:pt>
                <c:pt idx="20">
                  <c:v>6.4</c:v>
                </c:pt>
                <c:pt idx="21">
                  <c:v>6.6</c:v>
                </c:pt>
                <c:pt idx="22">
                  <c:v>6.5</c:v>
                </c:pt>
                <c:pt idx="23">
                  <c:v>6.6999999999999993</c:v>
                </c:pt>
                <c:pt idx="24">
                  <c:v>7</c:v>
                </c:pt>
                <c:pt idx="25">
                  <c:v>6.8000000000000007</c:v>
                </c:pt>
                <c:pt idx="26">
                  <c:v>6.1999999999999993</c:v>
                </c:pt>
                <c:pt idx="27">
                  <c:v>5.8000000000000007</c:v>
                </c:pt>
                <c:pt idx="28">
                  <c:v>5.9</c:v>
                </c:pt>
                <c:pt idx="29">
                  <c:v>6.1</c:v>
                </c:pt>
                <c:pt idx="30">
                  <c:v>6.1</c:v>
                </c:pt>
                <c:pt idx="31">
                  <c:v>5.8000000000000007</c:v>
                </c:pt>
                <c:pt idx="32">
                  <c:v>5.6999999999999993</c:v>
                </c:pt>
                <c:pt idx="33">
                  <c:v>5.4</c:v>
                </c:pt>
                <c:pt idx="34">
                  <c:v>5.4</c:v>
                </c:pt>
                <c:pt idx="35">
                  <c:v>5.4</c:v>
                </c:pt>
                <c:pt idx="36">
                  <c:v>5.8000000000000007</c:v>
                </c:pt>
                <c:pt idx="37">
                  <c:v>5.6999999999999993</c:v>
                </c:pt>
                <c:pt idx="38">
                  <c:v>5.4</c:v>
                </c:pt>
                <c:pt idx="39">
                  <c:v>5.1999999999999993</c:v>
                </c:pt>
                <c:pt idx="40">
                  <c:v>4.9000000000000004</c:v>
                </c:pt>
                <c:pt idx="41">
                  <c:v>5.0999999999999996</c:v>
                </c:pt>
                <c:pt idx="42">
                  <c:v>5.3000000000000007</c:v>
                </c:pt>
                <c:pt idx="43">
                  <c:v>5.1999999999999993</c:v>
                </c:pt>
                <c:pt idx="44">
                  <c:v>4.9000000000000004</c:v>
                </c:pt>
                <c:pt idx="45">
                  <c:v>4.4000000000000004</c:v>
                </c:pt>
                <c:pt idx="46">
                  <c:v>4.3000000000000007</c:v>
                </c:pt>
                <c:pt idx="47">
                  <c:v>4.1999999999999993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53-844A-8442-126D907772B0}"/>
            </c:ext>
          </c:extLst>
        </c:ser>
        <c:ser>
          <c:idx val="5"/>
          <c:order val="2"/>
          <c:tx>
            <c:strRef>
              <c:f>'Lunch View'!$AM$298</c:f>
              <c:strCache>
                <c:ptCount val="1"/>
                <c:pt idx="0">
                  <c:v>Fri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View'!$AM$299:$AM$347</c:f>
              <c:numCache>
                <c:formatCode>General</c:formatCode>
                <c:ptCount val="49"/>
                <c:pt idx="0">
                  <c:v>-1.0999999999999996</c:v>
                </c:pt>
                <c:pt idx="1">
                  <c:v>-0.90000000000000036</c:v>
                </c:pt>
                <c:pt idx="2">
                  <c:v>-0.70000000000000018</c:v>
                </c:pt>
                <c:pt idx="3">
                  <c:v>-0.29999999999999982</c:v>
                </c:pt>
                <c:pt idx="4">
                  <c:v>-9.9999999999999645E-2</c:v>
                </c:pt>
                <c:pt idx="5">
                  <c:v>0.29999999999999982</c:v>
                </c:pt>
                <c:pt idx="6">
                  <c:v>0.59999999999999964</c:v>
                </c:pt>
                <c:pt idx="7">
                  <c:v>0.90000000000000036</c:v>
                </c:pt>
                <c:pt idx="8">
                  <c:v>1.3000000000000007</c:v>
                </c:pt>
                <c:pt idx="9">
                  <c:v>1.8000000000000007</c:v>
                </c:pt>
                <c:pt idx="10">
                  <c:v>2.3000000000000007</c:v>
                </c:pt>
                <c:pt idx="11">
                  <c:v>2.8000000000000007</c:v>
                </c:pt>
                <c:pt idx="12">
                  <c:v>3.3000000000000007</c:v>
                </c:pt>
                <c:pt idx="13">
                  <c:v>3.6999999999999993</c:v>
                </c:pt>
                <c:pt idx="14">
                  <c:v>4.1999999999999993</c:v>
                </c:pt>
                <c:pt idx="15">
                  <c:v>4.6999999999999993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5.0999999999999996</c:v>
                </c:pt>
                <c:pt idx="19">
                  <c:v>5.1999999999999993</c:v>
                </c:pt>
                <c:pt idx="20">
                  <c:v>5.1999999999999993</c:v>
                </c:pt>
                <c:pt idx="21">
                  <c:v>5.3000000000000007</c:v>
                </c:pt>
                <c:pt idx="22">
                  <c:v>5.4</c:v>
                </c:pt>
                <c:pt idx="23">
                  <c:v>5.6999999999999993</c:v>
                </c:pt>
                <c:pt idx="24">
                  <c:v>6.1</c:v>
                </c:pt>
                <c:pt idx="25">
                  <c:v>6.1</c:v>
                </c:pt>
                <c:pt idx="26">
                  <c:v>5.9</c:v>
                </c:pt>
                <c:pt idx="27">
                  <c:v>5.8000000000000007</c:v>
                </c:pt>
                <c:pt idx="28">
                  <c:v>5.6</c:v>
                </c:pt>
                <c:pt idx="29">
                  <c:v>5.5</c:v>
                </c:pt>
                <c:pt idx="30">
                  <c:v>5.5</c:v>
                </c:pt>
                <c:pt idx="31">
                  <c:v>5.3000000000000007</c:v>
                </c:pt>
                <c:pt idx="32">
                  <c:v>5</c:v>
                </c:pt>
                <c:pt idx="33">
                  <c:v>4.6999999999999993</c:v>
                </c:pt>
                <c:pt idx="34">
                  <c:v>4.8000000000000007</c:v>
                </c:pt>
                <c:pt idx="35">
                  <c:v>4.8000000000000007</c:v>
                </c:pt>
                <c:pt idx="36">
                  <c:v>4.4000000000000004</c:v>
                </c:pt>
                <c:pt idx="37">
                  <c:v>4.0999999999999996</c:v>
                </c:pt>
                <c:pt idx="38">
                  <c:v>3.8000000000000007</c:v>
                </c:pt>
                <c:pt idx="39">
                  <c:v>3.6999999999999993</c:v>
                </c:pt>
                <c:pt idx="40">
                  <c:v>3.5999999999999996</c:v>
                </c:pt>
                <c:pt idx="41">
                  <c:v>3.4000000000000004</c:v>
                </c:pt>
                <c:pt idx="42">
                  <c:v>3.3000000000000007</c:v>
                </c:pt>
                <c:pt idx="43">
                  <c:v>3.0999999999999996</c:v>
                </c:pt>
                <c:pt idx="44">
                  <c:v>3.1999999999999993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53-844A-8442-126D907772B0}"/>
            </c:ext>
          </c:extLst>
        </c:ser>
        <c:ser>
          <c:idx val="8"/>
          <c:order val="3"/>
          <c:tx>
            <c:strRef>
              <c:f>'Lunch View'!$AN$298</c:f>
              <c:strCache>
                <c:ptCount val="1"/>
                <c:pt idx="0">
                  <c:v>Tuesday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View'!$AN$299:$AN$347</c:f>
              <c:numCache>
                <c:formatCode>0.0</c:formatCode>
                <c:ptCount val="49"/>
                <c:pt idx="0">
                  <c:v>-0.5</c:v>
                </c:pt>
                <c:pt idx="1">
                  <c:v>-0.1111111111111116</c:v>
                </c:pt>
                <c:pt idx="2">
                  <c:v>0.3888888888888884</c:v>
                </c:pt>
                <c:pt idx="3">
                  <c:v>1</c:v>
                </c:pt>
                <c:pt idx="4">
                  <c:v>1.6111111111111107</c:v>
                </c:pt>
                <c:pt idx="5">
                  <c:v>2.0555555555555554</c:v>
                </c:pt>
                <c:pt idx="6">
                  <c:v>2.4444444444444446</c:v>
                </c:pt>
                <c:pt idx="7">
                  <c:v>3</c:v>
                </c:pt>
                <c:pt idx="8">
                  <c:v>3.8333333333333321</c:v>
                </c:pt>
                <c:pt idx="9">
                  <c:v>4.3888888888888893</c:v>
                </c:pt>
                <c:pt idx="10">
                  <c:v>4.8333333333333321</c:v>
                </c:pt>
                <c:pt idx="11">
                  <c:v>5.1111111111111107</c:v>
                </c:pt>
                <c:pt idx="12">
                  <c:v>5.2777777777777768</c:v>
                </c:pt>
                <c:pt idx="13">
                  <c:v>5.3333333333333321</c:v>
                </c:pt>
                <c:pt idx="14">
                  <c:v>5.2777777777777768</c:v>
                </c:pt>
                <c:pt idx="15">
                  <c:v>5.2222222222222214</c:v>
                </c:pt>
                <c:pt idx="16">
                  <c:v>5.2222222222222214</c:v>
                </c:pt>
                <c:pt idx="17">
                  <c:v>5.4444444444444446</c:v>
                </c:pt>
                <c:pt idx="18">
                  <c:v>5.8333333333333321</c:v>
                </c:pt>
                <c:pt idx="19">
                  <c:v>6.0555555555555554</c:v>
                </c:pt>
                <c:pt idx="20">
                  <c:v>6.2222222222222214</c:v>
                </c:pt>
                <c:pt idx="21">
                  <c:v>6.3888888888888893</c:v>
                </c:pt>
                <c:pt idx="22">
                  <c:v>6.5</c:v>
                </c:pt>
                <c:pt idx="23">
                  <c:v>6.7222222222222214</c:v>
                </c:pt>
                <c:pt idx="24">
                  <c:v>6.7777777777777768</c:v>
                </c:pt>
                <c:pt idx="25">
                  <c:v>6.7222222222222214</c:v>
                </c:pt>
                <c:pt idx="26">
                  <c:v>6.6111111111111107</c:v>
                </c:pt>
                <c:pt idx="27">
                  <c:v>6.5</c:v>
                </c:pt>
                <c:pt idx="28">
                  <c:v>6.3888888888888893</c:v>
                </c:pt>
                <c:pt idx="29">
                  <c:v>6.2222222222222214</c:v>
                </c:pt>
                <c:pt idx="30">
                  <c:v>6.1666666666666661</c:v>
                </c:pt>
                <c:pt idx="31">
                  <c:v>6.0555555555555554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53-844A-8442-126D907772B0}"/>
            </c:ext>
          </c:extLst>
        </c:ser>
        <c:ser>
          <c:idx val="9"/>
          <c:order val="4"/>
          <c:tx>
            <c:strRef>
              <c:f>'Lunch View'!$AO$298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View'!$AJ$299:$AJ$347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View'!$AO$299:$AO$347</c:f>
              <c:numCache>
                <c:formatCode>0.00</c:formatCode>
                <c:ptCount val="49"/>
                <c:pt idx="0">
                  <c:v>-0.52499999999999947</c:v>
                </c:pt>
                <c:pt idx="1">
                  <c:v>-0.4027777777777779</c:v>
                </c:pt>
                <c:pt idx="2">
                  <c:v>-0.22777777777777786</c:v>
                </c:pt>
                <c:pt idx="3">
                  <c:v>0.10000000000000031</c:v>
                </c:pt>
                <c:pt idx="4">
                  <c:v>0.20277777777777795</c:v>
                </c:pt>
                <c:pt idx="5">
                  <c:v>0.53888888888888853</c:v>
                </c:pt>
                <c:pt idx="6">
                  <c:v>0.86111111111111116</c:v>
                </c:pt>
                <c:pt idx="7">
                  <c:v>1.2000000000000002</c:v>
                </c:pt>
                <c:pt idx="8">
                  <c:v>1.7083333333333335</c:v>
                </c:pt>
                <c:pt idx="9">
                  <c:v>2.2222222222222223</c:v>
                </c:pt>
                <c:pt idx="10">
                  <c:v>2.7333333333333329</c:v>
                </c:pt>
                <c:pt idx="11">
                  <c:v>3.2277777777777783</c:v>
                </c:pt>
                <c:pt idx="12">
                  <c:v>3.6194444444444445</c:v>
                </c:pt>
                <c:pt idx="13">
                  <c:v>3.8083333333333327</c:v>
                </c:pt>
                <c:pt idx="14">
                  <c:v>4.1194444444444445</c:v>
                </c:pt>
                <c:pt idx="15">
                  <c:v>4.405555555555555</c:v>
                </c:pt>
                <c:pt idx="16">
                  <c:v>4.7055555555555557</c:v>
                </c:pt>
                <c:pt idx="17">
                  <c:v>4.9861111111111107</c:v>
                </c:pt>
                <c:pt idx="18">
                  <c:v>5.2833333333333332</c:v>
                </c:pt>
                <c:pt idx="19">
                  <c:v>5.5138888888888893</c:v>
                </c:pt>
                <c:pt idx="20">
                  <c:v>5.6305555555555555</c:v>
                </c:pt>
                <c:pt idx="21">
                  <c:v>5.7972222222222225</c:v>
                </c:pt>
                <c:pt idx="22">
                  <c:v>5.8</c:v>
                </c:pt>
                <c:pt idx="23">
                  <c:v>5.9805555555555543</c:v>
                </c:pt>
                <c:pt idx="24">
                  <c:v>6.2444444444444436</c:v>
                </c:pt>
                <c:pt idx="25">
                  <c:v>6.1805555555555554</c:v>
                </c:pt>
                <c:pt idx="26">
                  <c:v>5.927777777777778</c:v>
                </c:pt>
                <c:pt idx="27">
                  <c:v>5.7750000000000004</c:v>
                </c:pt>
                <c:pt idx="28">
                  <c:v>5.6722222222222216</c:v>
                </c:pt>
                <c:pt idx="29">
                  <c:v>5.655555555555555</c:v>
                </c:pt>
                <c:pt idx="30">
                  <c:v>5.5916666666666668</c:v>
                </c:pt>
                <c:pt idx="31">
                  <c:v>5.3638888888888889</c:v>
                </c:pt>
                <c:pt idx="32">
                  <c:v>4.9333333333333327</c:v>
                </c:pt>
                <c:pt idx="33">
                  <c:v>4.7</c:v>
                </c:pt>
                <c:pt idx="34">
                  <c:v>4.7333333333333334</c:v>
                </c:pt>
                <c:pt idx="35">
                  <c:v>4.6333333333333337</c:v>
                </c:pt>
                <c:pt idx="36">
                  <c:v>4.7</c:v>
                </c:pt>
                <c:pt idx="37">
                  <c:v>4.5333333333333332</c:v>
                </c:pt>
                <c:pt idx="38">
                  <c:v>4.2666666666666666</c:v>
                </c:pt>
                <c:pt idx="39">
                  <c:v>4.0999999999999996</c:v>
                </c:pt>
                <c:pt idx="40">
                  <c:v>3.8666666666666667</c:v>
                </c:pt>
                <c:pt idx="41">
                  <c:v>3.8333333333333335</c:v>
                </c:pt>
                <c:pt idx="42">
                  <c:v>3.8000000000000007</c:v>
                </c:pt>
                <c:pt idx="43">
                  <c:v>3.5</c:v>
                </c:pt>
                <c:pt idx="44">
                  <c:v>3.3000000000000003</c:v>
                </c:pt>
                <c:pt idx="45">
                  <c:v>3</c:v>
                </c:pt>
                <c:pt idx="46">
                  <c:v>4.3000000000000007</c:v>
                </c:pt>
                <c:pt idx="47">
                  <c:v>4.1999999999999993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53-844A-8442-126D90777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630144"/>
        <c:axId val="418895696"/>
      </c:scatterChart>
      <c:valAx>
        <c:axId val="41863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95696"/>
        <c:crosses val="autoZero"/>
        <c:crossBetween val="midCat"/>
      </c:valAx>
      <c:valAx>
        <c:axId val="4188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30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Lunch Cluster 4</a:t>
            </a:r>
          </a:p>
          <a:p>
            <a:pPr>
              <a:defRPr/>
            </a:pPr>
            <a:r>
              <a:rPr lang="en-GB"/>
              <a:t>(iteration 1 - Rate of glucose appearance)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'Lunch View'!$AY$298</c:f>
              <c:strCache>
                <c:ptCount val="1"/>
                <c:pt idx="0">
                  <c:v>Fri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View'!$AY$299:$AY$347</c:f>
              <c:numCache>
                <c:formatCode>General</c:formatCode>
                <c:ptCount val="49"/>
                <c:pt idx="0">
                  <c:v>-2.2000000000000002</c:v>
                </c:pt>
                <c:pt idx="1">
                  <c:v>-2.3000000000000007</c:v>
                </c:pt>
                <c:pt idx="2">
                  <c:v>-2.5</c:v>
                </c:pt>
                <c:pt idx="3">
                  <c:v>-1.8000000000000007</c:v>
                </c:pt>
                <c:pt idx="4">
                  <c:v>-1.1000000000000005</c:v>
                </c:pt>
                <c:pt idx="5">
                  <c:v>-0.20000000000000018</c:v>
                </c:pt>
                <c:pt idx="6">
                  <c:v>0.5</c:v>
                </c:pt>
                <c:pt idx="7">
                  <c:v>1.2999999999999989</c:v>
                </c:pt>
                <c:pt idx="8">
                  <c:v>2</c:v>
                </c:pt>
                <c:pt idx="9">
                  <c:v>2.2999999999999989</c:v>
                </c:pt>
                <c:pt idx="10">
                  <c:v>1.5999999999999996</c:v>
                </c:pt>
                <c:pt idx="11">
                  <c:v>0.89999999999999947</c:v>
                </c:pt>
                <c:pt idx="12">
                  <c:v>1.4000000000000004</c:v>
                </c:pt>
                <c:pt idx="13">
                  <c:v>2.4000000000000004</c:v>
                </c:pt>
                <c:pt idx="14">
                  <c:v>3.5</c:v>
                </c:pt>
                <c:pt idx="15">
                  <c:v>4.2999999999999989</c:v>
                </c:pt>
                <c:pt idx="16">
                  <c:v>4.9000000000000004</c:v>
                </c:pt>
                <c:pt idx="17">
                  <c:v>5.5</c:v>
                </c:pt>
                <c:pt idx="18">
                  <c:v>5.9</c:v>
                </c:pt>
                <c:pt idx="19">
                  <c:v>5.6999999999999993</c:v>
                </c:pt>
                <c:pt idx="20">
                  <c:v>5.7999999999999989</c:v>
                </c:pt>
                <c:pt idx="21">
                  <c:v>6.1999999999999993</c:v>
                </c:pt>
                <c:pt idx="22">
                  <c:v>6.5</c:v>
                </c:pt>
                <c:pt idx="23">
                  <c:v>6.6</c:v>
                </c:pt>
                <c:pt idx="24">
                  <c:v>6.6999999999999993</c:v>
                </c:pt>
                <c:pt idx="25">
                  <c:v>6.6999999999999993</c:v>
                </c:pt>
                <c:pt idx="26">
                  <c:v>6.6</c:v>
                </c:pt>
                <c:pt idx="27">
                  <c:v>6.1999999999999993</c:v>
                </c:pt>
                <c:pt idx="28">
                  <c:v>5.7999999999999989</c:v>
                </c:pt>
                <c:pt idx="29">
                  <c:v>5.9</c:v>
                </c:pt>
                <c:pt idx="30">
                  <c:v>6.1</c:v>
                </c:pt>
                <c:pt idx="31">
                  <c:v>6.1999999999999993</c:v>
                </c:pt>
                <c:pt idx="32">
                  <c:v>6</c:v>
                </c:pt>
                <c:pt idx="33">
                  <c:v>5.9</c:v>
                </c:pt>
                <c:pt idx="34">
                  <c:v>5.6</c:v>
                </c:pt>
                <c:pt idx="35">
                  <c:v>5.4</c:v>
                </c:pt>
                <c:pt idx="36">
                  <c:v>5</c:v>
                </c:pt>
                <c:pt idx="37">
                  <c:v>4.7999999999999989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C0-1E43-A13E-3BF79B902AE1}"/>
            </c:ext>
          </c:extLst>
        </c:ser>
        <c:ser>
          <c:idx val="2"/>
          <c:order val="1"/>
          <c:tx>
            <c:strRef>
              <c:f>'Lunch View'!$BK$298</c:f>
              <c:strCache>
                <c:ptCount val="1"/>
                <c:pt idx="0">
                  <c:v>Sat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View'!$BK$299:$BK$347</c:f>
              <c:numCache>
                <c:formatCode>General</c:formatCode>
                <c:ptCount val="49"/>
                <c:pt idx="0">
                  <c:v>0.60000000000000053</c:v>
                </c:pt>
                <c:pt idx="1">
                  <c:v>0.89999999999999947</c:v>
                </c:pt>
                <c:pt idx="2">
                  <c:v>1.1000000000000005</c:v>
                </c:pt>
                <c:pt idx="3">
                  <c:v>1.7000000000000002</c:v>
                </c:pt>
                <c:pt idx="4">
                  <c:v>2.2999999999999998</c:v>
                </c:pt>
                <c:pt idx="5">
                  <c:v>2.8999999999999995</c:v>
                </c:pt>
                <c:pt idx="6">
                  <c:v>3.4999999999999991</c:v>
                </c:pt>
                <c:pt idx="7">
                  <c:v>3.9999999999999991</c:v>
                </c:pt>
                <c:pt idx="8">
                  <c:v>4.6000000000000005</c:v>
                </c:pt>
                <c:pt idx="9">
                  <c:v>5.2</c:v>
                </c:pt>
                <c:pt idx="10">
                  <c:v>5.8999999999999995</c:v>
                </c:pt>
                <c:pt idx="11">
                  <c:v>6.7</c:v>
                </c:pt>
                <c:pt idx="12">
                  <c:v>7.3999999999999995</c:v>
                </c:pt>
                <c:pt idx="13">
                  <c:v>8.4000000000000021</c:v>
                </c:pt>
                <c:pt idx="14">
                  <c:v>8.4000000000000021</c:v>
                </c:pt>
                <c:pt idx="15">
                  <c:v>8.6999999999999993</c:v>
                </c:pt>
                <c:pt idx="16">
                  <c:v>9.1999999999999993</c:v>
                </c:pt>
                <c:pt idx="17">
                  <c:v>9.6999999999999993</c:v>
                </c:pt>
                <c:pt idx="18">
                  <c:v>9.9000000000000021</c:v>
                </c:pt>
                <c:pt idx="19">
                  <c:v>9.9000000000000021</c:v>
                </c:pt>
                <c:pt idx="20">
                  <c:v>10.199999999999999</c:v>
                </c:pt>
                <c:pt idx="21">
                  <c:v>10.3</c:v>
                </c:pt>
                <c:pt idx="22">
                  <c:v>10.100000000000001</c:v>
                </c:pt>
                <c:pt idx="23">
                  <c:v>10.199999999999999</c:v>
                </c:pt>
                <c:pt idx="24">
                  <c:v>10.600000000000001</c:v>
                </c:pt>
                <c:pt idx="25">
                  <c:v>10.5</c:v>
                </c:pt>
                <c:pt idx="26">
                  <c:v>10.100000000000001</c:v>
                </c:pt>
                <c:pt idx="27">
                  <c:v>10.400000000000002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10.199999999999999</c:v>
                </c:pt>
                <c:pt idx="32">
                  <c:v>9.9000000000000021</c:v>
                </c:pt>
                <c:pt idx="33">
                  <c:v>10</c:v>
                </c:pt>
                <c:pt idx="34">
                  <c:v>9.8000000000000007</c:v>
                </c:pt>
                <c:pt idx="35">
                  <c:v>9.4000000000000021</c:v>
                </c:pt>
                <c:pt idx="36">
                  <c:v>9.1000000000000014</c:v>
                </c:pt>
                <c:pt idx="37">
                  <c:v>8.6999999999999993</c:v>
                </c:pt>
                <c:pt idx="38">
                  <c:v>8.4000000000000021</c:v>
                </c:pt>
                <c:pt idx="39">
                  <c:v>7.9999999999999991</c:v>
                </c:pt>
                <c:pt idx="40">
                  <c:v>7.7</c:v>
                </c:pt>
                <c:pt idx="41">
                  <c:v>7.3999999999999995</c:v>
                </c:pt>
                <c:pt idx="42">
                  <c:v>7.2</c:v>
                </c:pt>
                <c:pt idx="43">
                  <c:v>6.8999999999999995</c:v>
                </c:pt>
                <c:pt idx="44">
                  <c:v>6.7</c:v>
                </c:pt>
                <c:pt idx="45">
                  <c:v>6.3999999999999995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C0-1E43-A13E-3BF79B902AE1}"/>
            </c:ext>
          </c:extLst>
        </c:ser>
        <c:ser>
          <c:idx val="3"/>
          <c:order val="2"/>
          <c:tx>
            <c:strRef>
              <c:f>'Lunch View'!$BI$298</c:f>
              <c:strCache>
                <c:ptCount val="1"/>
                <c:pt idx="0">
                  <c:v>Thurs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View'!$BI$299:$BI$347</c:f>
              <c:numCache>
                <c:formatCode>General</c:formatCode>
                <c:ptCount val="49"/>
                <c:pt idx="6">
                  <c:v>0</c:v>
                </c:pt>
                <c:pt idx="7">
                  <c:v>-0.20000000000000018</c:v>
                </c:pt>
                <c:pt idx="8">
                  <c:v>-0.10000000000000053</c:v>
                </c:pt>
                <c:pt idx="9">
                  <c:v>-0.10000000000000053</c:v>
                </c:pt>
                <c:pt idx="10">
                  <c:v>0.19999999999999929</c:v>
                </c:pt>
                <c:pt idx="11">
                  <c:v>0.89999999999999947</c:v>
                </c:pt>
                <c:pt idx="12">
                  <c:v>1.5</c:v>
                </c:pt>
                <c:pt idx="13">
                  <c:v>1.7999999999999998</c:v>
                </c:pt>
                <c:pt idx="14">
                  <c:v>2.0999999999999996</c:v>
                </c:pt>
                <c:pt idx="15">
                  <c:v>3.4000000000000004</c:v>
                </c:pt>
                <c:pt idx="16">
                  <c:v>3.9000000000000004</c:v>
                </c:pt>
                <c:pt idx="17">
                  <c:v>4.7999999999999989</c:v>
                </c:pt>
                <c:pt idx="18">
                  <c:v>5.2999999999999989</c:v>
                </c:pt>
                <c:pt idx="19">
                  <c:v>5.6999999999999993</c:v>
                </c:pt>
                <c:pt idx="20">
                  <c:v>6</c:v>
                </c:pt>
                <c:pt idx="21">
                  <c:v>5.9</c:v>
                </c:pt>
                <c:pt idx="22">
                  <c:v>5.7999999999999989</c:v>
                </c:pt>
                <c:pt idx="23">
                  <c:v>6</c:v>
                </c:pt>
                <c:pt idx="24">
                  <c:v>6.2999999999999989</c:v>
                </c:pt>
                <c:pt idx="25">
                  <c:v>6.2999999999999989</c:v>
                </c:pt>
                <c:pt idx="26">
                  <c:v>6.2999999999999989</c:v>
                </c:pt>
                <c:pt idx="27">
                  <c:v>6.1999999999999993</c:v>
                </c:pt>
                <c:pt idx="28">
                  <c:v>5.9</c:v>
                </c:pt>
                <c:pt idx="29">
                  <c:v>6.1</c:v>
                </c:pt>
                <c:pt idx="30">
                  <c:v>5.9</c:v>
                </c:pt>
                <c:pt idx="31">
                  <c:v>5.7999999999999989</c:v>
                </c:pt>
                <c:pt idx="32">
                  <c:v>5.6</c:v>
                </c:pt>
                <c:pt idx="33">
                  <c:v>5.2999999999999989</c:v>
                </c:pt>
                <c:pt idx="34">
                  <c:v>5</c:v>
                </c:pt>
                <c:pt idx="35">
                  <c:v>4.9000000000000004</c:v>
                </c:pt>
                <c:pt idx="36">
                  <c:v>4.7999999999999989</c:v>
                </c:pt>
                <c:pt idx="37">
                  <c:v>4.7999999999999989</c:v>
                </c:pt>
                <c:pt idx="38">
                  <c:v>4.6999999999999993</c:v>
                </c:pt>
                <c:pt idx="39">
                  <c:v>4.5999999999999996</c:v>
                </c:pt>
                <c:pt idx="40">
                  <c:v>4.2999999999999989</c:v>
                </c:pt>
                <c:pt idx="41">
                  <c:v>3.6999999999999993</c:v>
                </c:pt>
                <c:pt idx="42">
                  <c:v>3.4000000000000004</c:v>
                </c:pt>
                <c:pt idx="43">
                  <c:v>3.4000000000000004</c:v>
                </c:pt>
                <c:pt idx="44">
                  <c:v>3.1999999999999993</c:v>
                </c:pt>
                <c:pt idx="45">
                  <c:v>3.0999999999999996</c:v>
                </c:pt>
                <c:pt idx="46">
                  <c:v>3.5</c:v>
                </c:pt>
                <c:pt idx="47">
                  <c:v>3.7999999999999989</c:v>
                </c:pt>
                <c:pt idx="48">
                  <c:v>3.7999999999999989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C0-1E43-A13E-3BF79B902AE1}"/>
            </c:ext>
          </c:extLst>
        </c:ser>
        <c:ser>
          <c:idx val="4"/>
          <c:order val="3"/>
          <c:tx>
            <c:strRef>
              <c:f>'Lunch View'!$AZ$298</c:f>
              <c:strCache>
                <c:ptCount val="1"/>
                <c:pt idx="0">
                  <c:v>Sun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View'!$AZ$299:$AZ$347</c:f>
              <c:numCache>
                <c:formatCode>General</c:formatCode>
                <c:ptCount val="49"/>
                <c:pt idx="0">
                  <c:v>-0.39999999999999947</c:v>
                </c:pt>
                <c:pt idx="1">
                  <c:v>-0.5</c:v>
                </c:pt>
                <c:pt idx="2">
                  <c:v>-0.59999999999999964</c:v>
                </c:pt>
                <c:pt idx="3">
                  <c:v>0.10000000000000053</c:v>
                </c:pt>
                <c:pt idx="4">
                  <c:v>0</c:v>
                </c:pt>
                <c:pt idx="5">
                  <c:v>-0.20000000000000018</c:v>
                </c:pt>
                <c:pt idx="6">
                  <c:v>0.20000000000000018</c:v>
                </c:pt>
                <c:pt idx="7">
                  <c:v>0</c:v>
                </c:pt>
                <c:pt idx="8">
                  <c:v>0.40000000000000036</c:v>
                </c:pt>
                <c:pt idx="9">
                  <c:v>1</c:v>
                </c:pt>
                <c:pt idx="10">
                  <c:v>1</c:v>
                </c:pt>
                <c:pt idx="11">
                  <c:v>1.6000000000000005</c:v>
                </c:pt>
                <c:pt idx="12">
                  <c:v>2.0000000000000009</c:v>
                </c:pt>
                <c:pt idx="13">
                  <c:v>2.8</c:v>
                </c:pt>
                <c:pt idx="14">
                  <c:v>3.6000000000000005</c:v>
                </c:pt>
                <c:pt idx="15">
                  <c:v>4.3</c:v>
                </c:pt>
                <c:pt idx="16">
                  <c:v>4.8999999999999995</c:v>
                </c:pt>
                <c:pt idx="17">
                  <c:v>5.3999999999999995</c:v>
                </c:pt>
                <c:pt idx="18">
                  <c:v>6.1000000000000005</c:v>
                </c:pt>
                <c:pt idx="19">
                  <c:v>6.6000000000000005</c:v>
                </c:pt>
                <c:pt idx="20">
                  <c:v>6.8</c:v>
                </c:pt>
                <c:pt idx="21">
                  <c:v>7.1000000000000005</c:v>
                </c:pt>
                <c:pt idx="22">
                  <c:v>7.8</c:v>
                </c:pt>
                <c:pt idx="23">
                  <c:v>8.3000000000000007</c:v>
                </c:pt>
                <c:pt idx="24">
                  <c:v>8.8000000000000007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C0-1E43-A13E-3BF79B902AE1}"/>
            </c:ext>
          </c:extLst>
        </c:ser>
        <c:ser>
          <c:idx val="5"/>
          <c:order val="4"/>
          <c:tx>
            <c:strRef>
              <c:f>'Lunch View'!$BA$298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View'!$BA$299:$BA$347</c:f>
              <c:numCache>
                <c:formatCode>General</c:formatCode>
                <c:ptCount val="49"/>
                <c:pt idx="0">
                  <c:v>1.5999999999999996</c:v>
                </c:pt>
                <c:pt idx="1">
                  <c:v>2.4000000000000004</c:v>
                </c:pt>
                <c:pt idx="2">
                  <c:v>2.9000000000000004</c:v>
                </c:pt>
                <c:pt idx="3">
                  <c:v>3.4000000000000004</c:v>
                </c:pt>
                <c:pt idx="4">
                  <c:v>4</c:v>
                </c:pt>
                <c:pt idx="5">
                  <c:v>4.5999999999999996</c:v>
                </c:pt>
                <c:pt idx="6">
                  <c:v>4.6999999999999993</c:v>
                </c:pt>
                <c:pt idx="7">
                  <c:v>4.9000000000000004</c:v>
                </c:pt>
                <c:pt idx="8">
                  <c:v>5.1999999999999993</c:v>
                </c:pt>
                <c:pt idx="9">
                  <c:v>5.6999999999999993</c:v>
                </c:pt>
                <c:pt idx="10">
                  <c:v>6.3000000000000007</c:v>
                </c:pt>
                <c:pt idx="11">
                  <c:v>6.8000000000000007</c:v>
                </c:pt>
                <c:pt idx="12">
                  <c:v>7.5</c:v>
                </c:pt>
                <c:pt idx="13">
                  <c:v>8.1999999999999993</c:v>
                </c:pt>
                <c:pt idx="14">
                  <c:v>8.5</c:v>
                </c:pt>
                <c:pt idx="15">
                  <c:v>8.6000000000000014</c:v>
                </c:pt>
                <c:pt idx="16">
                  <c:v>8.6999999999999993</c:v>
                </c:pt>
                <c:pt idx="17">
                  <c:v>8.8999999999999986</c:v>
                </c:pt>
                <c:pt idx="18">
                  <c:v>9.1999999999999993</c:v>
                </c:pt>
                <c:pt idx="19">
                  <c:v>9.3999999999999986</c:v>
                </c:pt>
                <c:pt idx="20">
                  <c:v>9.6000000000000014</c:v>
                </c:pt>
                <c:pt idx="21">
                  <c:v>10.100000000000001</c:v>
                </c:pt>
                <c:pt idx="22">
                  <c:v>10.600000000000001</c:v>
                </c:pt>
                <c:pt idx="23">
                  <c:v>10.899999999999999</c:v>
                </c:pt>
                <c:pt idx="24">
                  <c:v>11.100000000000001</c:v>
                </c:pt>
                <c:pt idx="25">
                  <c:v>10.899999999999999</c:v>
                </c:pt>
                <c:pt idx="26">
                  <c:v>10.399999999999999</c:v>
                </c:pt>
                <c:pt idx="27">
                  <c:v>9.8000000000000007</c:v>
                </c:pt>
                <c:pt idx="28">
                  <c:v>9.3999999999999986</c:v>
                </c:pt>
                <c:pt idx="29">
                  <c:v>9.3000000000000007</c:v>
                </c:pt>
                <c:pt idx="30">
                  <c:v>9.3000000000000007</c:v>
                </c:pt>
                <c:pt idx="31">
                  <c:v>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C0-1E43-A13E-3BF79B902AE1}"/>
            </c:ext>
          </c:extLst>
        </c:ser>
        <c:ser>
          <c:idx val="6"/>
          <c:order val="5"/>
          <c:tx>
            <c:strRef>
              <c:f>'Lunch View'!$BJ$298</c:f>
              <c:strCache>
                <c:ptCount val="1"/>
                <c:pt idx="0">
                  <c:v>Mon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View'!$BJ$299:$BJ$347</c:f>
              <c:numCache>
                <c:formatCode>General</c:formatCode>
                <c:ptCount val="49"/>
                <c:pt idx="6">
                  <c:v>0</c:v>
                </c:pt>
                <c:pt idx="7">
                  <c:v>-0.10000000000000053</c:v>
                </c:pt>
                <c:pt idx="8">
                  <c:v>-0.10000000000000053</c:v>
                </c:pt>
                <c:pt idx="9">
                  <c:v>-0.10000000000000053</c:v>
                </c:pt>
                <c:pt idx="10">
                  <c:v>0</c:v>
                </c:pt>
                <c:pt idx="11">
                  <c:v>0.39999999999999947</c:v>
                </c:pt>
                <c:pt idx="12">
                  <c:v>0.89999999999999947</c:v>
                </c:pt>
                <c:pt idx="13">
                  <c:v>1.3999999999999995</c:v>
                </c:pt>
                <c:pt idx="14">
                  <c:v>1.9999999999999991</c:v>
                </c:pt>
                <c:pt idx="15">
                  <c:v>2.7</c:v>
                </c:pt>
                <c:pt idx="16">
                  <c:v>3.3999999999999995</c:v>
                </c:pt>
                <c:pt idx="17">
                  <c:v>3.8999999999999995</c:v>
                </c:pt>
                <c:pt idx="18">
                  <c:v>4.3</c:v>
                </c:pt>
                <c:pt idx="19">
                  <c:v>4.7</c:v>
                </c:pt>
                <c:pt idx="20">
                  <c:v>5.1000000000000005</c:v>
                </c:pt>
                <c:pt idx="21">
                  <c:v>5.4999999999999991</c:v>
                </c:pt>
                <c:pt idx="22">
                  <c:v>5.8999999999999995</c:v>
                </c:pt>
                <c:pt idx="23">
                  <c:v>6.3999999999999995</c:v>
                </c:pt>
                <c:pt idx="24">
                  <c:v>6.6000000000000005</c:v>
                </c:pt>
                <c:pt idx="25">
                  <c:v>6.3999999999999995</c:v>
                </c:pt>
                <c:pt idx="26">
                  <c:v>6.1000000000000005</c:v>
                </c:pt>
                <c:pt idx="27">
                  <c:v>5.9999999999999991</c:v>
                </c:pt>
                <c:pt idx="28">
                  <c:v>5.8999999999999995</c:v>
                </c:pt>
                <c:pt idx="29">
                  <c:v>5.4999999999999991</c:v>
                </c:pt>
                <c:pt idx="30">
                  <c:v>5.7</c:v>
                </c:pt>
                <c:pt idx="31">
                  <c:v>5.7</c:v>
                </c:pt>
                <c:pt idx="32">
                  <c:v>5.8999999999999995</c:v>
                </c:pt>
                <c:pt idx="33">
                  <c:v>6.1000000000000005</c:v>
                </c:pt>
                <c:pt idx="34">
                  <c:v>6.2</c:v>
                </c:pt>
                <c:pt idx="35">
                  <c:v>6.3</c:v>
                </c:pt>
                <c:pt idx="36">
                  <c:v>6.2</c:v>
                </c:pt>
                <c:pt idx="37">
                  <c:v>5.8999999999999995</c:v>
                </c:pt>
                <c:pt idx="38">
                  <c:v>5.7</c:v>
                </c:pt>
                <c:pt idx="39">
                  <c:v>5.6000000000000005</c:v>
                </c:pt>
                <c:pt idx="40">
                  <c:v>5.4999999999999991</c:v>
                </c:pt>
                <c:pt idx="41">
                  <c:v>5.1000000000000005</c:v>
                </c:pt>
                <c:pt idx="42">
                  <c:v>4.8</c:v>
                </c:pt>
                <c:pt idx="43">
                  <c:v>4.6000000000000005</c:v>
                </c:pt>
                <c:pt idx="44">
                  <c:v>4.3</c:v>
                </c:pt>
                <c:pt idx="45">
                  <c:v>4.2</c:v>
                </c:pt>
                <c:pt idx="46">
                  <c:v>3.9999999999999991</c:v>
                </c:pt>
                <c:pt idx="47">
                  <c:v>3.8999999999999995</c:v>
                </c:pt>
                <c:pt idx="48">
                  <c:v>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C0-1E43-A13E-3BF79B902AE1}"/>
            </c:ext>
          </c:extLst>
        </c:ser>
        <c:ser>
          <c:idx val="7"/>
          <c:order val="6"/>
          <c:tx>
            <c:strRef>
              <c:f>'Lunch View'!$BB$298</c:f>
              <c:strCache>
                <c:ptCount val="1"/>
                <c:pt idx="0">
                  <c:v>Tues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View'!$BB$299:$BB$347</c:f>
              <c:numCache>
                <c:formatCode>General</c:formatCode>
                <c:ptCount val="49"/>
                <c:pt idx="0">
                  <c:v>0.79999999999999893</c:v>
                </c:pt>
                <c:pt idx="1">
                  <c:v>1.3999999999999986</c:v>
                </c:pt>
                <c:pt idx="2">
                  <c:v>1.8999999999999986</c:v>
                </c:pt>
                <c:pt idx="3">
                  <c:v>2.5</c:v>
                </c:pt>
                <c:pt idx="4">
                  <c:v>3</c:v>
                </c:pt>
                <c:pt idx="5">
                  <c:v>3.5999999999999996</c:v>
                </c:pt>
                <c:pt idx="6">
                  <c:v>4.0999999999999996</c:v>
                </c:pt>
                <c:pt idx="7">
                  <c:v>5.0999999999999996</c:v>
                </c:pt>
                <c:pt idx="8">
                  <c:v>5.5</c:v>
                </c:pt>
                <c:pt idx="9">
                  <c:v>6</c:v>
                </c:pt>
                <c:pt idx="10">
                  <c:v>6.8000000000000007</c:v>
                </c:pt>
                <c:pt idx="11">
                  <c:v>7.3999999999999986</c:v>
                </c:pt>
                <c:pt idx="12">
                  <c:v>7.5</c:v>
                </c:pt>
                <c:pt idx="13">
                  <c:v>7.5</c:v>
                </c:pt>
                <c:pt idx="14">
                  <c:v>7.8000000000000007</c:v>
                </c:pt>
                <c:pt idx="15">
                  <c:v>7.8000000000000007</c:v>
                </c:pt>
                <c:pt idx="16">
                  <c:v>8.0999999999999979</c:v>
                </c:pt>
                <c:pt idx="17">
                  <c:v>8.3999999999999986</c:v>
                </c:pt>
                <c:pt idx="18">
                  <c:v>8.5</c:v>
                </c:pt>
                <c:pt idx="19">
                  <c:v>8.5999999999999979</c:v>
                </c:pt>
                <c:pt idx="20">
                  <c:v>8.8000000000000007</c:v>
                </c:pt>
                <c:pt idx="21">
                  <c:v>8.8999999999999986</c:v>
                </c:pt>
                <c:pt idx="22">
                  <c:v>9.0999999999999979</c:v>
                </c:pt>
                <c:pt idx="23">
                  <c:v>9.3000000000000007</c:v>
                </c:pt>
                <c:pt idx="24">
                  <c:v>9.3999999999999986</c:v>
                </c:pt>
                <c:pt idx="25">
                  <c:v>9.3000000000000007</c:v>
                </c:pt>
                <c:pt idx="26">
                  <c:v>9.3000000000000007</c:v>
                </c:pt>
                <c:pt idx="27">
                  <c:v>9.0999999999999979</c:v>
                </c:pt>
                <c:pt idx="28">
                  <c:v>9</c:v>
                </c:pt>
                <c:pt idx="29">
                  <c:v>8.8999999999999986</c:v>
                </c:pt>
                <c:pt idx="30">
                  <c:v>8.8999999999999986</c:v>
                </c:pt>
                <c:pt idx="31">
                  <c:v>8.5</c:v>
                </c:pt>
                <c:pt idx="32">
                  <c:v>8.0999999999999979</c:v>
                </c:pt>
                <c:pt idx="33">
                  <c:v>7.8999999999999986</c:v>
                </c:pt>
                <c:pt idx="34">
                  <c:v>7.5999999999999979</c:v>
                </c:pt>
                <c:pt idx="35">
                  <c:v>7.0999999999999979</c:v>
                </c:pt>
                <c:pt idx="36">
                  <c:v>7.0999999999999979</c:v>
                </c:pt>
                <c:pt idx="37">
                  <c:v>6.8999999999999986</c:v>
                </c:pt>
                <c:pt idx="38">
                  <c:v>6.8999999999999986</c:v>
                </c:pt>
                <c:pt idx="39">
                  <c:v>6.3999999999999986</c:v>
                </c:pt>
                <c:pt idx="40">
                  <c:v>6.1</c:v>
                </c:pt>
                <c:pt idx="41">
                  <c:v>5.6</c:v>
                </c:pt>
                <c:pt idx="42">
                  <c:v>4.8999999999999986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C0-1E43-A13E-3BF79B902AE1}"/>
            </c:ext>
          </c:extLst>
        </c:ser>
        <c:ser>
          <c:idx val="8"/>
          <c:order val="7"/>
          <c:tx>
            <c:strRef>
              <c:f>'Lunch View'!$BC$298</c:f>
              <c:strCache>
                <c:ptCount val="1"/>
                <c:pt idx="0">
                  <c:v>Wed wk 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View'!$BC$299:$BC$347</c:f>
              <c:numCache>
                <c:formatCode>General</c:formatCode>
                <c:ptCount val="49"/>
                <c:pt idx="0">
                  <c:v>-2.1999999999999993</c:v>
                </c:pt>
                <c:pt idx="1">
                  <c:v>-2.2999999999999998</c:v>
                </c:pt>
                <c:pt idx="2">
                  <c:v>-2.0999999999999996</c:v>
                </c:pt>
                <c:pt idx="3">
                  <c:v>-1.7999999999999998</c:v>
                </c:pt>
                <c:pt idx="4">
                  <c:v>-1.5</c:v>
                </c:pt>
                <c:pt idx="5">
                  <c:v>-1.5</c:v>
                </c:pt>
                <c:pt idx="6">
                  <c:v>-1.1999999999999993</c:v>
                </c:pt>
                <c:pt idx="7">
                  <c:v>-0.69999999999999929</c:v>
                </c:pt>
                <c:pt idx="8">
                  <c:v>0</c:v>
                </c:pt>
                <c:pt idx="9">
                  <c:v>0.59999999999999964</c:v>
                </c:pt>
                <c:pt idx="10">
                  <c:v>1</c:v>
                </c:pt>
                <c:pt idx="11">
                  <c:v>1.3000000000000007</c:v>
                </c:pt>
                <c:pt idx="12">
                  <c:v>1.8000000000000007</c:v>
                </c:pt>
                <c:pt idx="13">
                  <c:v>2</c:v>
                </c:pt>
                <c:pt idx="14">
                  <c:v>2.5</c:v>
                </c:pt>
                <c:pt idx="15">
                  <c:v>2.9000000000000004</c:v>
                </c:pt>
                <c:pt idx="16">
                  <c:v>4.5</c:v>
                </c:pt>
                <c:pt idx="17">
                  <c:v>4.9000000000000004</c:v>
                </c:pt>
                <c:pt idx="18">
                  <c:v>5.6</c:v>
                </c:pt>
                <c:pt idx="19">
                  <c:v>6.1</c:v>
                </c:pt>
                <c:pt idx="20">
                  <c:v>6.3000000000000007</c:v>
                </c:pt>
                <c:pt idx="21">
                  <c:v>6.3000000000000007</c:v>
                </c:pt>
                <c:pt idx="22">
                  <c:v>6.5</c:v>
                </c:pt>
                <c:pt idx="23">
                  <c:v>6.8000000000000007</c:v>
                </c:pt>
                <c:pt idx="24">
                  <c:v>7</c:v>
                </c:pt>
                <c:pt idx="25">
                  <c:v>6.8000000000000007</c:v>
                </c:pt>
                <c:pt idx="26">
                  <c:v>6.6</c:v>
                </c:pt>
                <c:pt idx="27">
                  <c:v>6.5</c:v>
                </c:pt>
                <c:pt idx="28">
                  <c:v>6.6</c:v>
                </c:pt>
                <c:pt idx="29">
                  <c:v>6.6</c:v>
                </c:pt>
                <c:pt idx="30">
                  <c:v>6.6</c:v>
                </c:pt>
                <c:pt idx="31">
                  <c:v>6.2000000000000011</c:v>
                </c:pt>
                <c:pt idx="32">
                  <c:v>5.7000000000000011</c:v>
                </c:pt>
                <c:pt idx="33">
                  <c:v>5.2000000000000011</c:v>
                </c:pt>
                <c:pt idx="34">
                  <c:v>5.0999999999999996</c:v>
                </c:pt>
                <c:pt idx="35">
                  <c:v>5.3000000000000007</c:v>
                </c:pt>
                <c:pt idx="36">
                  <c:v>5.3000000000000007</c:v>
                </c:pt>
                <c:pt idx="37">
                  <c:v>5</c:v>
                </c:pt>
                <c:pt idx="38">
                  <c:v>4.4000000000000004</c:v>
                </c:pt>
                <c:pt idx="39">
                  <c:v>3.8000000000000007</c:v>
                </c:pt>
                <c:pt idx="40">
                  <c:v>3.7000000000000011</c:v>
                </c:pt>
                <c:pt idx="41">
                  <c:v>3.5</c:v>
                </c:pt>
                <c:pt idx="4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0-1E43-A13E-3BF79B902AE1}"/>
            </c:ext>
          </c:extLst>
        </c:ser>
        <c:ser>
          <c:idx val="9"/>
          <c:order val="8"/>
          <c:tx>
            <c:strRef>
              <c:f>'Lunch View'!$BD$298</c:f>
              <c:strCache>
                <c:ptCount val="1"/>
                <c:pt idx="0">
                  <c:v>Fri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View'!$BD$299:$BD$347</c:f>
              <c:numCache>
                <c:formatCode>General</c:formatCode>
                <c:ptCount val="49"/>
                <c:pt idx="0">
                  <c:v>-0.40000000000000036</c:v>
                </c:pt>
                <c:pt idx="1">
                  <c:v>-0.90000000000000036</c:v>
                </c:pt>
                <c:pt idx="2">
                  <c:v>-0.90000000000000036</c:v>
                </c:pt>
                <c:pt idx="3">
                  <c:v>-0.90000000000000036</c:v>
                </c:pt>
                <c:pt idx="4">
                  <c:v>-1.1999999999999993</c:v>
                </c:pt>
                <c:pt idx="5">
                  <c:v>-1.5</c:v>
                </c:pt>
                <c:pt idx="6">
                  <c:v>-1.7999999999999989</c:v>
                </c:pt>
                <c:pt idx="7">
                  <c:v>-1.9000000000000004</c:v>
                </c:pt>
                <c:pt idx="8">
                  <c:v>-1.9000000000000004</c:v>
                </c:pt>
                <c:pt idx="9">
                  <c:v>-1.4000000000000004</c:v>
                </c:pt>
                <c:pt idx="10">
                  <c:v>-0.69999999999999929</c:v>
                </c:pt>
                <c:pt idx="11">
                  <c:v>9.9999999999999645E-2</c:v>
                </c:pt>
                <c:pt idx="12">
                  <c:v>1.0999999999999996</c:v>
                </c:pt>
                <c:pt idx="13">
                  <c:v>2</c:v>
                </c:pt>
                <c:pt idx="14">
                  <c:v>2.9000000000000004</c:v>
                </c:pt>
                <c:pt idx="15">
                  <c:v>4</c:v>
                </c:pt>
                <c:pt idx="16">
                  <c:v>4.5</c:v>
                </c:pt>
                <c:pt idx="17">
                  <c:v>5.2000000000000011</c:v>
                </c:pt>
                <c:pt idx="18">
                  <c:v>6.1</c:v>
                </c:pt>
                <c:pt idx="19">
                  <c:v>7.0000000000000018</c:v>
                </c:pt>
                <c:pt idx="20">
                  <c:v>7.5000000000000018</c:v>
                </c:pt>
                <c:pt idx="21">
                  <c:v>7.1</c:v>
                </c:pt>
                <c:pt idx="22">
                  <c:v>7.5000000000000018</c:v>
                </c:pt>
                <c:pt idx="23">
                  <c:v>8.2999999999999989</c:v>
                </c:pt>
                <c:pt idx="24">
                  <c:v>8.7999999999999989</c:v>
                </c:pt>
                <c:pt idx="25">
                  <c:v>8.7999999999999989</c:v>
                </c:pt>
                <c:pt idx="26">
                  <c:v>8.7000000000000011</c:v>
                </c:pt>
                <c:pt idx="27">
                  <c:v>8.7999999999999989</c:v>
                </c:pt>
                <c:pt idx="28">
                  <c:v>8.9</c:v>
                </c:pt>
                <c:pt idx="29">
                  <c:v>8.7999999999999989</c:v>
                </c:pt>
                <c:pt idx="30">
                  <c:v>8.2999999999999989</c:v>
                </c:pt>
                <c:pt idx="31">
                  <c:v>7.7000000000000011</c:v>
                </c:pt>
                <c:pt idx="32">
                  <c:v>7.2000000000000011</c:v>
                </c:pt>
                <c:pt idx="33">
                  <c:v>6.9</c:v>
                </c:pt>
                <c:pt idx="34">
                  <c:v>6.6</c:v>
                </c:pt>
                <c:pt idx="35">
                  <c:v>6.2999999999999989</c:v>
                </c:pt>
                <c:pt idx="36">
                  <c:v>6.1</c:v>
                </c:pt>
                <c:pt idx="37">
                  <c:v>6.0000000000000018</c:v>
                </c:pt>
                <c:pt idx="38">
                  <c:v>5.7000000000000011</c:v>
                </c:pt>
                <c:pt idx="39">
                  <c:v>5.3000000000000007</c:v>
                </c:pt>
                <c:pt idx="40">
                  <c:v>4.0999999999999996</c:v>
                </c:pt>
                <c:pt idx="41">
                  <c:v>3.4000000000000004</c:v>
                </c:pt>
                <c:pt idx="42">
                  <c:v>3.3000000000000007</c:v>
                </c:pt>
                <c:pt idx="43">
                  <c:v>3</c:v>
                </c:pt>
                <c:pt idx="44">
                  <c:v>2.5999999999999996</c:v>
                </c:pt>
                <c:pt idx="45">
                  <c:v>2.3000000000000007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C0-1E43-A13E-3BF79B902AE1}"/>
            </c:ext>
          </c:extLst>
        </c:ser>
        <c:ser>
          <c:idx val="10"/>
          <c:order val="9"/>
          <c:tx>
            <c:strRef>
              <c:f>'Lunch View'!$BE$298</c:f>
              <c:strCache>
                <c:ptCount val="1"/>
                <c:pt idx="0">
                  <c:v>Wed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View'!$BE$299:$BE$347</c:f>
              <c:numCache>
                <c:formatCode>General</c:formatCode>
                <c:ptCount val="49"/>
                <c:pt idx="0">
                  <c:v>-1.7000000000000002</c:v>
                </c:pt>
                <c:pt idx="1">
                  <c:v>-0.90000000000000036</c:v>
                </c:pt>
                <c:pt idx="2">
                  <c:v>-0.20000000000000018</c:v>
                </c:pt>
                <c:pt idx="3">
                  <c:v>0.69999999999999929</c:v>
                </c:pt>
                <c:pt idx="4">
                  <c:v>1.4000000000000004</c:v>
                </c:pt>
                <c:pt idx="5">
                  <c:v>2.0999999999999996</c:v>
                </c:pt>
                <c:pt idx="6">
                  <c:v>2.7999999999999989</c:v>
                </c:pt>
                <c:pt idx="7">
                  <c:v>3.5</c:v>
                </c:pt>
                <c:pt idx="8">
                  <c:v>4</c:v>
                </c:pt>
                <c:pt idx="9">
                  <c:v>4.4000000000000004</c:v>
                </c:pt>
                <c:pt idx="10">
                  <c:v>4.9000000000000004</c:v>
                </c:pt>
                <c:pt idx="11">
                  <c:v>5.1999999999999993</c:v>
                </c:pt>
                <c:pt idx="12">
                  <c:v>5.4</c:v>
                </c:pt>
                <c:pt idx="13">
                  <c:v>5.4</c:v>
                </c:pt>
                <c:pt idx="14">
                  <c:v>5.5</c:v>
                </c:pt>
                <c:pt idx="15">
                  <c:v>5.6999999999999993</c:v>
                </c:pt>
                <c:pt idx="16">
                  <c:v>5.7999999999999989</c:v>
                </c:pt>
                <c:pt idx="17">
                  <c:v>6</c:v>
                </c:pt>
                <c:pt idx="18">
                  <c:v>6.1999999999999993</c:v>
                </c:pt>
                <c:pt idx="19">
                  <c:v>6.1999999999999993</c:v>
                </c:pt>
                <c:pt idx="20">
                  <c:v>6</c:v>
                </c:pt>
                <c:pt idx="21">
                  <c:v>6.1999999999999993</c:v>
                </c:pt>
                <c:pt idx="22">
                  <c:v>6.2999999999999989</c:v>
                </c:pt>
                <c:pt idx="23">
                  <c:v>6.4</c:v>
                </c:pt>
                <c:pt idx="24">
                  <c:v>6.5</c:v>
                </c:pt>
                <c:pt idx="25">
                  <c:v>6.5</c:v>
                </c:pt>
                <c:pt idx="26">
                  <c:v>6.4</c:v>
                </c:pt>
                <c:pt idx="27">
                  <c:v>6.4</c:v>
                </c:pt>
                <c:pt idx="28">
                  <c:v>6.2999999999999989</c:v>
                </c:pt>
                <c:pt idx="29">
                  <c:v>6.1</c:v>
                </c:pt>
                <c:pt idx="30">
                  <c:v>5.9</c:v>
                </c:pt>
                <c:pt idx="31">
                  <c:v>5.5</c:v>
                </c:pt>
                <c:pt idx="32">
                  <c:v>5.0999999999999996</c:v>
                </c:pt>
                <c:pt idx="33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C0-1E43-A13E-3BF79B902AE1}"/>
            </c:ext>
          </c:extLst>
        </c:ser>
        <c:ser>
          <c:idx val="11"/>
          <c:order val="10"/>
          <c:tx>
            <c:strRef>
              <c:f>'Lunch View'!$BF$298</c:f>
              <c:strCache>
                <c:ptCount val="1"/>
                <c:pt idx="0">
                  <c:v>Wednesday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View'!$BF$299:$BF$347</c:f>
              <c:numCache>
                <c:formatCode>0.0</c:formatCode>
                <c:ptCount val="49"/>
                <c:pt idx="0">
                  <c:v>-5.5555555555557135E-2</c:v>
                </c:pt>
                <c:pt idx="1">
                  <c:v>0.22222222222222143</c:v>
                </c:pt>
                <c:pt idx="2">
                  <c:v>0.94444444444444287</c:v>
                </c:pt>
                <c:pt idx="3">
                  <c:v>1.3888888888888875</c:v>
                </c:pt>
                <c:pt idx="4">
                  <c:v>1.8888888888888875</c:v>
                </c:pt>
                <c:pt idx="5">
                  <c:v>2.2777777777777768</c:v>
                </c:pt>
                <c:pt idx="6">
                  <c:v>2.5</c:v>
                </c:pt>
                <c:pt idx="7">
                  <c:v>2.8333333333333321</c:v>
                </c:pt>
                <c:pt idx="8">
                  <c:v>3.7222222222222214</c:v>
                </c:pt>
                <c:pt idx="9">
                  <c:v>3.9444444444444429</c:v>
                </c:pt>
                <c:pt idx="10">
                  <c:v>4</c:v>
                </c:pt>
                <c:pt idx="11">
                  <c:v>4.2222222222222214</c:v>
                </c:pt>
                <c:pt idx="12">
                  <c:v>4.8333333333333321</c:v>
                </c:pt>
                <c:pt idx="13">
                  <c:v>5.3333333333333321</c:v>
                </c:pt>
                <c:pt idx="14">
                  <c:v>5.1111111111111107</c:v>
                </c:pt>
                <c:pt idx="15">
                  <c:v>5.2222222222222214</c:v>
                </c:pt>
                <c:pt idx="16">
                  <c:v>5.3333333333333321</c:v>
                </c:pt>
                <c:pt idx="17">
                  <c:v>5.6111111111111107</c:v>
                </c:pt>
                <c:pt idx="18">
                  <c:v>6</c:v>
                </c:pt>
                <c:pt idx="19">
                  <c:v>6.8888888888888875</c:v>
                </c:pt>
                <c:pt idx="20">
                  <c:v>7.3333333333333321</c:v>
                </c:pt>
                <c:pt idx="21">
                  <c:v>7.7222222222222214</c:v>
                </c:pt>
                <c:pt idx="22">
                  <c:v>7.9444444444444429</c:v>
                </c:pt>
                <c:pt idx="23">
                  <c:v>8.1111111111111107</c:v>
                </c:pt>
                <c:pt idx="24">
                  <c:v>8.2222222222222214</c:v>
                </c:pt>
                <c:pt idx="25">
                  <c:v>8.2222222222222214</c:v>
                </c:pt>
                <c:pt idx="26">
                  <c:v>8.1111111111111107</c:v>
                </c:pt>
                <c:pt idx="27">
                  <c:v>7.8333333333333321</c:v>
                </c:pt>
                <c:pt idx="28">
                  <c:v>7.6666666666666661</c:v>
                </c:pt>
                <c:pt idx="29">
                  <c:v>7.2777777777777768</c:v>
                </c:pt>
                <c:pt idx="30">
                  <c:v>6.4444444444444429</c:v>
                </c:pt>
                <c:pt idx="31">
                  <c:v>6.2777777777777768</c:v>
                </c:pt>
                <c:pt idx="32">
                  <c:v>5.9444444444444429</c:v>
                </c:pt>
                <c:pt idx="33">
                  <c:v>5.2222222222222214</c:v>
                </c:pt>
                <c:pt idx="34">
                  <c:v>4.6111111111111107</c:v>
                </c:pt>
                <c:pt idx="35">
                  <c:v>4.1666666666666661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C0-1E43-A13E-3BF79B902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224768"/>
        <c:axId val="218978752"/>
      </c:scatterChart>
      <c:valAx>
        <c:axId val="24522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78752"/>
        <c:crosses val="autoZero"/>
        <c:crossBetween val="midCat"/>
      </c:valAx>
      <c:valAx>
        <c:axId val="2189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2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View'!$R$298</c:f>
              <c:strCache>
                <c:ptCount val="1"/>
                <c:pt idx="0">
                  <c:v>Sat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View'!$R$299:$R$347</c:f>
              <c:numCache>
                <c:formatCode>General</c:formatCode>
                <c:ptCount val="49"/>
                <c:pt idx="4">
                  <c:v>0</c:v>
                </c:pt>
                <c:pt idx="5">
                  <c:v>-0.5</c:v>
                </c:pt>
                <c:pt idx="6">
                  <c:v>-0.39999999999999947</c:v>
                </c:pt>
                <c:pt idx="7">
                  <c:v>-9.9999999999999645E-2</c:v>
                </c:pt>
                <c:pt idx="8">
                  <c:v>0.10000000000000053</c:v>
                </c:pt>
                <c:pt idx="9">
                  <c:v>0.50000000000000089</c:v>
                </c:pt>
                <c:pt idx="10">
                  <c:v>0.60000000000000053</c:v>
                </c:pt>
                <c:pt idx="11">
                  <c:v>0.89999999999999947</c:v>
                </c:pt>
                <c:pt idx="12">
                  <c:v>1.1000000000000005</c:v>
                </c:pt>
                <c:pt idx="13">
                  <c:v>2.2999999999999998</c:v>
                </c:pt>
                <c:pt idx="14">
                  <c:v>2.6000000000000005</c:v>
                </c:pt>
                <c:pt idx="15">
                  <c:v>2.8</c:v>
                </c:pt>
                <c:pt idx="16">
                  <c:v>3.1000000000000005</c:v>
                </c:pt>
                <c:pt idx="17">
                  <c:v>3.3</c:v>
                </c:pt>
                <c:pt idx="18">
                  <c:v>3.3</c:v>
                </c:pt>
                <c:pt idx="19">
                  <c:v>3.5000000000000009</c:v>
                </c:pt>
                <c:pt idx="20">
                  <c:v>3.3</c:v>
                </c:pt>
                <c:pt idx="21">
                  <c:v>3.2</c:v>
                </c:pt>
                <c:pt idx="22">
                  <c:v>3.6000000000000005</c:v>
                </c:pt>
                <c:pt idx="23">
                  <c:v>3.7</c:v>
                </c:pt>
                <c:pt idx="24">
                  <c:v>3.8999999999999995</c:v>
                </c:pt>
                <c:pt idx="25">
                  <c:v>3.8</c:v>
                </c:pt>
                <c:pt idx="26">
                  <c:v>3.8</c:v>
                </c:pt>
                <c:pt idx="27">
                  <c:v>3.7</c:v>
                </c:pt>
                <c:pt idx="28">
                  <c:v>3.5000000000000009</c:v>
                </c:pt>
                <c:pt idx="29">
                  <c:v>3.2</c:v>
                </c:pt>
                <c:pt idx="30">
                  <c:v>2.8999999999999995</c:v>
                </c:pt>
                <c:pt idx="31">
                  <c:v>2.7</c:v>
                </c:pt>
                <c:pt idx="32">
                  <c:v>2.5000000000000009</c:v>
                </c:pt>
                <c:pt idx="33">
                  <c:v>2.2999999999999998</c:v>
                </c:pt>
                <c:pt idx="34">
                  <c:v>2.1000000000000005</c:v>
                </c:pt>
                <c:pt idx="35">
                  <c:v>1.8999999999999995</c:v>
                </c:pt>
                <c:pt idx="36">
                  <c:v>1.7000000000000002</c:v>
                </c:pt>
                <c:pt idx="37">
                  <c:v>1.6000000000000005</c:v>
                </c:pt>
                <c:pt idx="38">
                  <c:v>1.5000000000000009</c:v>
                </c:pt>
                <c:pt idx="39">
                  <c:v>1.5000000000000009</c:v>
                </c:pt>
                <c:pt idx="40">
                  <c:v>1.3999999999999995</c:v>
                </c:pt>
                <c:pt idx="41">
                  <c:v>1.3999999999999995</c:v>
                </c:pt>
                <c:pt idx="42">
                  <c:v>1.3999999999999995</c:v>
                </c:pt>
                <c:pt idx="43">
                  <c:v>1.2999999999999998</c:v>
                </c:pt>
                <c:pt idx="44">
                  <c:v>1.1000000000000005</c:v>
                </c:pt>
                <c:pt idx="45">
                  <c:v>0.89999999999999947</c:v>
                </c:pt>
                <c:pt idx="46">
                  <c:v>0.50000000000000089</c:v>
                </c:pt>
                <c:pt idx="47">
                  <c:v>0.29999999999999982</c:v>
                </c:pt>
                <c:pt idx="48">
                  <c:v>0.10000000000000053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A3-FE44-B50B-2D00EC451E79}"/>
            </c:ext>
          </c:extLst>
        </c:ser>
        <c:ser>
          <c:idx val="1"/>
          <c:order val="1"/>
          <c:tx>
            <c:strRef>
              <c:f>'Lunch View'!$S$298</c:f>
              <c:strCache>
                <c:ptCount val="1"/>
                <c:pt idx="0">
                  <c:v>Sat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View'!$S$299:$S$347</c:f>
              <c:numCache>
                <c:formatCode>General</c:formatCode>
                <c:ptCount val="49"/>
                <c:pt idx="0">
                  <c:v>-2.6999999999999993</c:v>
                </c:pt>
                <c:pt idx="1">
                  <c:v>-2.6999999999999993</c:v>
                </c:pt>
                <c:pt idx="2">
                  <c:v>-2.5</c:v>
                </c:pt>
                <c:pt idx="3">
                  <c:v>-2.3999999999999995</c:v>
                </c:pt>
                <c:pt idx="4">
                  <c:v>-2.1999999999999993</c:v>
                </c:pt>
                <c:pt idx="5">
                  <c:v>-2</c:v>
                </c:pt>
                <c:pt idx="6">
                  <c:v>-1.7999999999999998</c:v>
                </c:pt>
                <c:pt idx="7">
                  <c:v>-1.4000000000000004</c:v>
                </c:pt>
                <c:pt idx="8">
                  <c:v>-0.90000000000000036</c:v>
                </c:pt>
                <c:pt idx="9">
                  <c:v>-0.40000000000000036</c:v>
                </c:pt>
                <c:pt idx="10">
                  <c:v>0.20000000000000107</c:v>
                </c:pt>
                <c:pt idx="11">
                  <c:v>0.59999999999999964</c:v>
                </c:pt>
                <c:pt idx="12">
                  <c:v>1</c:v>
                </c:pt>
                <c:pt idx="13">
                  <c:v>1.0999999999999996</c:v>
                </c:pt>
                <c:pt idx="14">
                  <c:v>1.2000000000000011</c:v>
                </c:pt>
                <c:pt idx="15">
                  <c:v>1.3000000000000007</c:v>
                </c:pt>
                <c:pt idx="16">
                  <c:v>1.4000000000000004</c:v>
                </c:pt>
                <c:pt idx="17">
                  <c:v>1.5</c:v>
                </c:pt>
                <c:pt idx="18">
                  <c:v>1.5999999999999996</c:v>
                </c:pt>
                <c:pt idx="19">
                  <c:v>1.7000000000000011</c:v>
                </c:pt>
                <c:pt idx="20">
                  <c:v>1.8000000000000007</c:v>
                </c:pt>
                <c:pt idx="21">
                  <c:v>1.9000000000000004</c:v>
                </c:pt>
                <c:pt idx="22">
                  <c:v>2</c:v>
                </c:pt>
                <c:pt idx="23">
                  <c:v>2.2000000000000011</c:v>
                </c:pt>
                <c:pt idx="24">
                  <c:v>2.3000000000000007</c:v>
                </c:pt>
                <c:pt idx="25">
                  <c:v>2.2000000000000011</c:v>
                </c:pt>
                <c:pt idx="26">
                  <c:v>2.2000000000000011</c:v>
                </c:pt>
                <c:pt idx="27">
                  <c:v>2.0999999999999996</c:v>
                </c:pt>
                <c:pt idx="28">
                  <c:v>2</c:v>
                </c:pt>
                <c:pt idx="29">
                  <c:v>1.8000000000000007</c:v>
                </c:pt>
                <c:pt idx="30">
                  <c:v>1.7000000000000011</c:v>
                </c:pt>
                <c:pt idx="31">
                  <c:v>1.8000000000000007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A3-FE44-B50B-2D00EC451E79}"/>
            </c:ext>
          </c:extLst>
        </c:ser>
        <c:ser>
          <c:idx val="2"/>
          <c:order val="2"/>
          <c:tx>
            <c:strRef>
              <c:f>'Lunch View'!$T$298</c:f>
              <c:strCache>
                <c:ptCount val="1"/>
                <c:pt idx="0">
                  <c:v>Mon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View'!$T$299:$T$347</c:f>
              <c:numCache>
                <c:formatCode>General</c:formatCode>
                <c:ptCount val="49"/>
                <c:pt idx="0">
                  <c:v>9.9999999999999645E-2</c:v>
                </c:pt>
                <c:pt idx="1">
                  <c:v>0.5</c:v>
                </c:pt>
                <c:pt idx="2">
                  <c:v>0.80000000000000071</c:v>
                </c:pt>
                <c:pt idx="3">
                  <c:v>0.80000000000000071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1.0999999999999996</c:v>
                </c:pt>
                <c:pt idx="8">
                  <c:v>1.0999999999999996</c:v>
                </c:pt>
                <c:pt idx="9">
                  <c:v>1.2000000000000011</c:v>
                </c:pt>
                <c:pt idx="10">
                  <c:v>1.3000000000000007</c:v>
                </c:pt>
                <c:pt idx="11">
                  <c:v>1.4000000000000004</c:v>
                </c:pt>
                <c:pt idx="12">
                  <c:v>1.5999999999999996</c:v>
                </c:pt>
                <c:pt idx="13">
                  <c:v>1.8000000000000007</c:v>
                </c:pt>
                <c:pt idx="14">
                  <c:v>2.0999999999999996</c:v>
                </c:pt>
                <c:pt idx="15">
                  <c:v>2.5</c:v>
                </c:pt>
                <c:pt idx="16">
                  <c:v>2.7000000000000011</c:v>
                </c:pt>
                <c:pt idx="17">
                  <c:v>2.9000000000000004</c:v>
                </c:pt>
                <c:pt idx="18">
                  <c:v>2.9000000000000004</c:v>
                </c:pt>
                <c:pt idx="19">
                  <c:v>2.9000000000000004</c:v>
                </c:pt>
                <c:pt idx="20">
                  <c:v>3</c:v>
                </c:pt>
                <c:pt idx="21">
                  <c:v>3.2000000000000011</c:v>
                </c:pt>
                <c:pt idx="22">
                  <c:v>3.5</c:v>
                </c:pt>
                <c:pt idx="23">
                  <c:v>3.5999999999999996</c:v>
                </c:pt>
                <c:pt idx="24">
                  <c:v>3.7000000000000011</c:v>
                </c:pt>
                <c:pt idx="25">
                  <c:v>3.7000000000000011</c:v>
                </c:pt>
                <c:pt idx="26">
                  <c:v>3.5999999999999996</c:v>
                </c:pt>
                <c:pt idx="27">
                  <c:v>3.5</c:v>
                </c:pt>
                <c:pt idx="28">
                  <c:v>3.5999999999999996</c:v>
                </c:pt>
                <c:pt idx="29">
                  <c:v>3</c:v>
                </c:pt>
                <c:pt idx="30">
                  <c:v>2.5</c:v>
                </c:pt>
                <c:pt idx="31">
                  <c:v>2.3000000000000007</c:v>
                </c:pt>
                <c:pt idx="32">
                  <c:v>2.3000000000000007</c:v>
                </c:pt>
                <c:pt idx="33">
                  <c:v>2.5</c:v>
                </c:pt>
                <c:pt idx="34">
                  <c:v>2.9000000000000004</c:v>
                </c:pt>
                <c:pt idx="35">
                  <c:v>3.0999999999999996</c:v>
                </c:pt>
                <c:pt idx="36">
                  <c:v>3.0999999999999996</c:v>
                </c:pt>
                <c:pt idx="37">
                  <c:v>2.9000000000000004</c:v>
                </c:pt>
                <c:pt idx="38">
                  <c:v>2.8000000000000007</c:v>
                </c:pt>
                <c:pt idx="39">
                  <c:v>2.7000000000000011</c:v>
                </c:pt>
                <c:pt idx="40">
                  <c:v>2.7000000000000011</c:v>
                </c:pt>
                <c:pt idx="41">
                  <c:v>2.7000000000000011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A3-FE44-B50B-2D00EC451E79}"/>
            </c:ext>
          </c:extLst>
        </c:ser>
        <c:ser>
          <c:idx val="3"/>
          <c:order val="3"/>
          <c:tx>
            <c:strRef>
              <c:f>'Lunch View'!$U$298</c:f>
              <c:strCache>
                <c:ptCount val="1"/>
                <c:pt idx="0">
                  <c:v>Wed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View'!$U$299:$U$347</c:f>
              <c:numCache>
                <c:formatCode>General</c:formatCode>
                <c:ptCount val="49"/>
                <c:pt idx="0">
                  <c:v>-0.5</c:v>
                </c:pt>
                <c:pt idx="1">
                  <c:v>-0.89999999999999947</c:v>
                </c:pt>
                <c:pt idx="2">
                  <c:v>-0.59999999999999964</c:v>
                </c:pt>
                <c:pt idx="3">
                  <c:v>-0.69999999999999929</c:v>
                </c:pt>
                <c:pt idx="4">
                  <c:v>-0.69999999999999929</c:v>
                </c:pt>
                <c:pt idx="5">
                  <c:v>-0.39999999999999947</c:v>
                </c:pt>
                <c:pt idx="6">
                  <c:v>-0.29999999999999982</c:v>
                </c:pt>
                <c:pt idx="7">
                  <c:v>-0.39999999999999947</c:v>
                </c:pt>
                <c:pt idx="8">
                  <c:v>-0.39999999999999947</c:v>
                </c:pt>
                <c:pt idx="9">
                  <c:v>-0.19999999999999929</c:v>
                </c:pt>
                <c:pt idx="10">
                  <c:v>0.30000000000000071</c:v>
                </c:pt>
                <c:pt idx="11">
                  <c:v>0.70000000000000107</c:v>
                </c:pt>
                <c:pt idx="12">
                  <c:v>1.0999999999999996</c:v>
                </c:pt>
                <c:pt idx="13">
                  <c:v>1.3000000000000007</c:v>
                </c:pt>
                <c:pt idx="14">
                  <c:v>1.7000000000000011</c:v>
                </c:pt>
                <c:pt idx="15">
                  <c:v>2</c:v>
                </c:pt>
                <c:pt idx="16">
                  <c:v>2.0999999999999996</c:v>
                </c:pt>
                <c:pt idx="17">
                  <c:v>2.5</c:v>
                </c:pt>
                <c:pt idx="18">
                  <c:v>2.5</c:v>
                </c:pt>
                <c:pt idx="19">
                  <c:v>2.7000000000000011</c:v>
                </c:pt>
                <c:pt idx="20">
                  <c:v>2.7000000000000011</c:v>
                </c:pt>
                <c:pt idx="21">
                  <c:v>3.0999999999999996</c:v>
                </c:pt>
                <c:pt idx="22">
                  <c:v>3.3000000000000007</c:v>
                </c:pt>
                <c:pt idx="23">
                  <c:v>3.7000000000000011</c:v>
                </c:pt>
                <c:pt idx="24">
                  <c:v>3.8000000000000007</c:v>
                </c:pt>
                <c:pt idx="25">
                  <c:v>3.5999999999999996</c:v>
                </c:pt>
                <c:pt idx="26">
                  <c:v>3.5</c:v>
                </c:pt>
                <c:pt idx="27">
                  <c:v>3.4000000000000004</c:v>
                </c:pt>
                <c:pt idx="28">
                  <c:v>3.0999999999999996</c:v>
                </c:pt>
                <c:pt idx="29">
                  <c:v>3.3000000000000007</c:v>
                </c:pt>
                <c:pt idx="30">
                  <c:v>3.5</c:v>
                </c:pt>
                <c:pt idx="31">
                  <c:v>3.2000000000000011</c:v>
                </c:pt>
                <c:pt idx="32">
                  <c:v>2.9000000000000004</c:v>
                </c:pt>
                <c:pt idx="33">
                  <c:v>2.5999999999999996</c:v>
                </c:pt>
                <c:pt idx="34">
                  <c:v>2.3000000000000007</c:v>
                </c:pt>
                <c:pt idx="35">
                  <c:v>2.4000000000000004</c:v>
                </c:pt>
                <c:pt idx="36">
                  <c:v>2.5999999999999996</c:v>
                </c:pt>
                <c:pt idx="37">
                  <c:v>2.5</c:v>
                </c:pt>
                <c:pt idx="38">
                  <c:v>2</c:v>
                </c:pt>
                <c:pt idx="39">
                  <c:v>1.8000000000000007</c:v>
                </c:pt>
                <c:pt idx="40">
                  <c:v>1.9000000000000004</c:v>
                </c:pt>
                <c:pt idx="41">
                  <c:v>1.5</c:v>
                </c:pt>
                <c:pt idx="42">
                  <c:v>1.4000000000000004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A3-FE44-B50B-2D00EC451E79}"/>
            </c:ext>
          </c:extLst>
        </c:ser>
        <c:ser>
          <c:idx val="4"/>
          <c:order val="4"/>
          <c:tx>
            <c:strRef>
              <c:f>'Lunch View'!$V$298</c:f>
              <c:strCache>
                <c:ptCount val="1"/>
                <c:pt idx="0">
                  <c:v>Sat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View'!$V$299:$V$347</c:f>
              <c:numCache>
                <c:formatCode>General</c:formatCode>
                <c:ptCount val="49"/>
                <c:pt idx="0">
                  <c:v>0.10000000000000053</c:v>
                </c:pt>
                <c:pt idx="1">
                  <c:v>0.60000000000000053</c:v>
                </c:pt>
                <c:pt idx="2">
                  <c:v>1</c:v>
                </c:pt>
                <c:pt idx="3">
                  <c:v>1.2999999999999998</c:v>
                </c:pt>
                <c:pt idx="4">
                  <c:v>1.7000000000000002</c:v>
                </c:pt>
                <c:pt idx="5">
                  <c:v>2.1000000000000005</c:v>
                </c:pt>
                <c:pt idx="6">
                  <c:v>2.2999999999999998</c:v>
                </c:pt>
                <c:pt idx="7">
                  <c:v>2.8</c:v>
                </c:pt>
                <c:pt idx="8">
                  <c:v>2.8999999999999995</c:v>
                </c:pt>
                <c:pt idx="9">
                  <c:v>2.8999999999999995</c:v>
                </c:pt>
                <c:pt idx="10">
                  <c:v>2.8</c:v>
                </c:pt>
                <c:pt idx="11">
                  <c:v>2.5000000000000009</c:v>
                </c:pt>
                <c:pt idx="12">
                  <c:v>2.5000000000000009</c:v>
                </c:pt>
                <c:pt idx="13">
                  <c:v>2.5000000000000009</c:v>
                </c:pt>
                <c:pt idx="14">
                  <c:v>2.6000000000000005</c:v>
                </c:pt>
                <c:pt idx="15">
                  <c:v>2.8999999999999995</c:v>
                </c:pt>
                <c:pt idx="16">
                  <c:v>3.0000000000000009</c:v>
                </c:pt>
                <c:pt idx="17">
                  <c:v>3.0000000000000009</c:v>
                </c:pt>
                <c:pt idx="18">
                  <c:v>3.0000000000000009</c:v>
                </c:pt>
                <c:pt idx="19">
                  <c:v>3.1000000000000005</c:v>
                </c:pt>
                <c:pt idx="20">
                  <c:v>3.3</c:v>
                </c:pt>
                <c:pt idx="21">
                  <c:v>3.3999999999999995</c:v>
                </c:pt>
                <c:pt idx="22">
                  <c:v>3.3</c:v>
                </c:pt>
                <c:pt idx="23">
                  <c:v>3.3999999999999995</c:v>
                </c:pt>
                <c:pt idx="24">
                  <c:v>3.6000000000000005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A3-FE44-B50B-2D00EC451E79}"/>
            </c:ext>
          </c:extLst>
        </c:ser>
        <c:ser>
          <c:idx val="5"/>
          <c:order val="5"/>
          <c:tx>
            <c:strRef>
              <c:f>'Lunch View'!$W$298</c:f>
              <c:strCache>
                <c:ptCount val="1"/>
                <c:pt idx="0">
                  <c:v>Saturday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View'!$W$299:$W$347</c:f>
              <c:numCache>
                <c:formatCode>0.0</c:formatCode>
                <c:ptCount val="49"/>
                <c:pt idx="0">
                  <c:v>1.1666666666666661</c:v>
                </c:pt>
                <c:pt idx="1">
                  <c:v>1.3333333333333339</c:v>
                </c:pt>
                <c:pt idx="2">
                  <c:v>1.7222222222222214</c:v>
                </c:pt>
                <c:pt idx="3">
                  <c:v>2</c:v>
                </c:pt>
                <c:pt idx="4">
                  <c:v>2.3333333333333339</c:v>
                </c:pt>
                <c:pt idx="5">
                  <c:v>3.0555555555555554</c:v>
                </c:pt>
                <c:pt idx="6">
                  <c:v>3.5555555555555554</c:v>
                </c:pt>
                <c:pt idx="7">
                  <c:v>4</c:v>
                </c:pt>
                <c:pt idx="8">
                  <c:v>4.2222222222222214</c:v>
                </c:pt>
                <c:pt idx="9">
                  <c:v>4.2222222222222214</c:v>
                </c:pt>
                <c:pt idx="10">
                  <c:v>3.8888888888888893</c:v>
                </c:pt>
                <c:pt idx="11">
                  <c:v>3.7222222222222214</c:v>
                </c:pt>
                <c:pt idx="12">
                  <c:v>3.8888888888888893</c:v>
                </c:pt>
                <c:pt idx="13">
                  <c:v>3.7222222222222214</c:v>
                </c:pt>
                <c:pt idx="14">
                  <c:v>3.3333333333333339</c:v>
                </c:pt>
                <c:pt idx="15">
                  <c:v>3.0555555555555554</c:v>
                </c:pt>
                <c:pt idx="16">
                  <c:v>2.8333333333333339</c:v>
                </c:pt>
                <c:pt idx="17">
                  <c:v>2.8888888888888893</c:v>
                </c:pt>
                <c:pt idx="18">
                  <c:v>3.0555555555555554</c:v>
                </c:pt>
                <c:pt idx="19">
                  <c:v>3.2777777777777786</c:v>
                </c:pt>
                <c:pt idx="20">
                  <c:v>3.6111111111111107</c:v>
                </c:pt>
                <c:pt idx="21">
                  <c:v>3.8888888888888893</c:v>
                </c:pt>
                <c:pt idx="22">
                  <c:v>4.2777777777777786</c:v>
                </c:pt>
                <c:pt idx="23">
                  <c:v>4.5555555555555554</c:v>
                </c:pt>
                <c:pt idx="24">
                  <c:v>4.7222222222222214</c:v>
                </c:pt>
                <c:pt idx="25">
                  <c:v>4.6111111111111107</c:v>
                </c:pt>
                <c:pt idx="26">
                  <c:v>4.2222222222222214</c:v>
                </c:pt>
                <c:pt idx="27">
                  <c:v>3.7777777777777786</c:v>
                </c:pt>
                <c:pt idx="28">
                  <c:v>3.5555555555555554</c:v>
                </c:pt>
                <c:pt idx="29">
                  <c:v>3.3888888888888893</c:v>
                </c:pt>
                <c:pt idx="30">
                  <c:v>3.1666666666666661</c:v>
                </c:pt>
                <c:pt idx="31">
                  <c:v>3.2777777777777786</c:v>
                </c:pt>
                <c:pt idx="32">
                  <c:v>3.4444444444444446</c:v>
                </c:pt>
                <c:pt idx="33">
                  <c:v>3.2777777777777786</c:v>
                </c:pt>
                <c:pt idx="34">
                  <c:v>2.8333333333333339</c:v>
                </c:pt>
                <c:pt idx="35">
                  <c:v>3</c:v>
                </c:pt>
                <c:pt idx="36">
                  <c:v>3.1111111111111107</c:v>
                </c:pt>
                <c:pt idx="3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A3-FE44-B50B-2D00EC451E79}"/>
            </c:ext>
          </c:extLst>
        </c:ser>
        <c:ser>
          <c:idx val="6"/>
          <c:order val="6"/>
          <c:tx>
            <c:strRef>
              <c:f>'Lunch View'!$X$298</c:f>
              <c:strCache>
                <c:ptCount val="1"/>
                <c:pt idx="0">
                  <c:v>Friday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View'!$X$299:$X$347</c:f>
              <c:numCache>
                <c:formatCode>0.0</c:formatCode>
                <c:ptCount val="49"/>
                <c:pt idx="0">
                  <c:v>-0.44444444444444464</c:v>
                </c:pt>
                <c:pt idx="1">
                  <c:v>-0.27777777777777857</c:v>
                </c:pt>
                <c:pt idx="2">
                  <c:v>0</c:v>
                </c:pt>
                <c:pt idx="3">
                  <c:v>0.55555555555555536</c:v>
                </c:pt>
                <c:pt idx="4">
                  <c:v>0.88888888888888751</c:v>
                </c:pt>
                <c:pt idx="5">
                  <c:v>1.2777777777777768</c:v>
                </c:pt>
                <c:pt idx="6">
                  <c:v>1.6111111111111107</c:v>
                </c:pt>
                <c:pt idx="7">
                  <c:v>1.9444444444444446</c:v>
                </c:pt>
                <c:pt idx="8">
                  <c:v>2.1111111111111107</c:v>
                </c:pt>
                <c:pt idx="9">
                  <c:v>2.4444444444444446</c:v>
                </c:pt>
                <c:pt idx="10">
                  <c:v>2.5555555555555554</c:v>
                </c:pt>
                <c:pt idx="11">
                  <c:v>2.3333333333333321</c:v>
                </c:pt>
                <c:pt idx="12">
                  <c:v>2.2777777777777768</c:v>
                </c:pt>
                <c:pt idx="13">
                  <c:v>2.2222222222222214</c:v>
                </c:pt>
                <c:pt idx="14">
                  <c:v>2.2777777777777768</c:v>
                </c:pt>
                <c:pt idx="15">
                  <c:v>2.5555555555555554</c:v>
                </c:pt>
                <c:pt idx="16">
                  <c:v>2.5</c:v>
                </c:pt>
                <c:pt idx="17">
                  <c:v>2.4444444444444446</c:v>
                </c:pt>
                <c:pt idx="18">
                  <c:v>2.8333333333333321</c:v>
                </c:pt>
                <c:pt idx="19">
                  <c:v>2.8888888888888875</c:v>
                </c:pt>
                <c:pt idx="20">
                  <c:v>2.9444444444444446</c:v>
                </c:pt>
                <c:pt idx="21">
                  <c:v>3</c:v>
                </c:pt>
                <c:pt idx="22">
                  <c:v>3.0555555555555554</c:v>
                </c:pt>
                <c:pt idx="23">
                  <c:v>3.2222222222222214</c:v>
                </c:pt>
                <c:pt idx="24">
                  <c:v>3.3888888888888875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A3-FE44-B50B-2D00EC451E79}"/>
            </c:ext>
          </c:extLst>
        </c:ser>
        <c:ser>
          <c:idx val="7"/>
          <c:order val="7"/>
          <c:tx>
            <c:strRef>
              <c:f>'Lunch View'!$Y$298</c:f>
              <c:strCache>
                <c:ptCount val="1"/>
                <c:pt idx="0">
                  <c:v>Wednesday wk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View'!$Y$299:$Y$347</c:f>
              <c:numCache>
                <c:formatCode>General</c:formatCode>
                <c:ptCount val="49"/>
                <c:pt idx="2" formatCode="0.0">
                  <c:v>0</c:v>
                </c:pt>
                <c:pt idx="3" formatCode="0.0">
                  <c:v>0.16666666666666607</c:v>
                </c:pt>
                <c:pt idx="4" formatCode="0.0">
                  <c:v>0.44444444444444375</c:v>
                </c:pt>
                <c:pt idx="5" formatCode="0.0">
                  <c:v>0.72222222222222143</c:v>
                </c:pt>
                <c:pt idx="6" formatCode="0.0">
                  <c:v>0.72222222222222143</c:v>
                </c:pt>
                <c:pt idx="7" formatCode="0.0">
                  <c:v>0.94444444444444375</c:v>
                </c:pt>
                <c:pt idx="8" formatCode="0.0">
                  <c:v>1.4444444444444446</c:v>
                </c:pt>
                <c:pt idx="9" formatCode="0.0">
                  <c:v>2</c:v>
                </c:pt>
                <c:pt idx="10" formatCode="0.0">
                  <c:v>2.2222222222222214</c:v>
                </c:pt>
                <c:pt idx="11" formatCode="0.0">
                  <c:v>2.5</c:v>
                </c:pt>
                <c:pt idx="12" formatCode="0.0">
                  <c:v>2.7222222222222214</c:v>
                </c:pt>
                <c:pt idx="13" formatCode="0.0">
                  <c:v>2.5555555555555554</c:v>
                </c:pt>
                <c:pt idx="14" formatCode="0.0">
                  <c:v>2.8333333333333321</c:v>
                </c:pt>
                <c:pt idx="15" formatCode="0.0">
                  <c:v>3.1666666666666661</c:v>
                </c:pt>
                <c:pt idx="16" formatCode="0.0">
                  <c:v>3</c:v>
                </c:pt>
                <c:pt idx="17" formatCode="0.0">
                  <c:v>2.8888888888888893</c:v>
                </c:pt>
                <c:pt idx="18" formatCode="0.0">
                  <c:v>3.3333333333333321</c:v>
                </c:pt>
                <c:pt idx="19" formatCode="0.0">
                  <c:v>3.3888888888888893</c:v>
                </c:pt>
                <c:pt idx="20" formatCode="0.0">
                  <c:v>3.4444444444444446</c:v>
                </c:pt>
                <c:pt idx="21" formatCode="0.0">
                  <c:v>3.8888888888888893</c:v>
                </c:pt>
                <c:pt idx="22" formatCode="0.0">
                  <c:v>4.2222222222222214</c:v>
                </c:pt>
                <c:pt idx="23" formatCode="0.0">
                  <c:v>4.5555555555555554</c:v>
                </c:pt>
                <c:pt idx="24" formatCode="0.0">
                  <c:v>4.6666666666666661</c:v>
                </c:pt>
                <c:pt idx="25" formatCode="0.0">
                  <c:v>4.6666666666666661</c:v>
                </c:pt>
                <c:pt idx="26" formatCode="0.0">
                  <c:v>4.6666666666666661</c:v>
                </c:pt>
                <c:pt idx="27" formatCode="0.0">
                  <c:v>4.4444444444444446</c:v>
                </c:pt>
                <c:pt idx="28" formatCode="0.0">
                  <c:v>4.1666666666666661</c:v>
                </c:pt>
                <c:pt idx="29" formatCode="0.0">
                  <c:v>3.9444444444444446</c:v>
                </c:pt>
                <c:pt idx="30" formatCode="0.0">
                  <c:v>3.6666666666666661</c:v>
                </c:pt>
                <c:pt idx="31" formatCode="0.0">
                  <c:v>3.3333333333333321</c:v>
                </c:pt>
                <c:pt idx="32" formatCode="0.0">
                  <c:v>3.0555555555555554</c:v>
                </c:pt>
                <c:pt idx="33" formatCode="0.0">
                  <c:v>2.7222222222222214</c:v>
                </c:pt>
                <c:pt idx="34" formatCode="0.0">
                  <c:v>2.3888888888888893</c:v>
                </c:pt>
                <c:pt idx="35" formatCode="0.0">
                  <c:v>2.1111111111111107</c:v>
                </c:pt>
                <c:pt idx="36" formatCode="0.0">
                  <c:v>1.7777777777777768</c:v>
                </c:pt>
                <c:pt idx="37" formatCode="0.0">
                  <c:v>1.5555555555555554</c:v>
                </c:pt>
                <c:pt idx="38" formatCode="0.0">
                  <c:v>1.2777777777777768</c:v>
                </c:pt>
                <c:pt idx="39" formatCode="0.0">
                  <c:v>1</c:v>
                </c:pt>
                <c:pt idx="40" formatCode="0.0">
                  <c:v>0.72222222222222143</c:v>
                </c:pt>
                <c:pt idx="41" formatCode="0.0">
                  <c:v>0.44444444444444375</c:v>
                </c:pt>
                <c:pt idx="42" formatCode="0.0">
                  <c:v>0.11111111111111072</c:v>
                </c:pt>
                <c:pt idx="43" formatCode="0.0">
                  <c:v>0</c:v>
                </c:pt>
                <c:pt idx="44" formatCode="0.0">
                  <c:v>-0.27777777777777857</c:v>
                </c:pt>
                <c:pt idx="45" formatCode="0.0">
                  <c:v>-0.44444444444444464</c:v>
                </c:pt>
                <c:pt idx="46" formatCode="0.0">
                  <c:v>-0.38888888888888928</c:v>
                </c:pt>
                <c:pt idx="47" formatCode="0.0">
                  <c:v>-0.38888888888888928</c:v>
                </c:pt>
                <c:pt idx="48" formatCode="0.0">
                  <c:v>-0.5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3-FE44-B50B-2D00EC451E79}"/>
            </c:ext>
          </c:extLst>
        </c:ser>
        <c:ser>
          <c:idx val="8"/>
          <c:order val="8"/>
          <c:tx>
            <c:strRef>
              <c:f>'Lunch View'!$Z$298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View'!$Q$299:$Q$347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View'!$Z$299:$Z$347</c:f>
              <c:numCache>
                <c:formatCode>0.0</c:formatCode>
                <c:ptCount val="49"/>
                <c:pt idx="0">
                  <c:v>-0.37962962962962959</c:v>
                </c:pt>
                <c:pt idx="1">
                  <c:v>-0.24074074074074048</c:v>
                </c:pt>
                <c:pt idx="2">
                  <c:v>6.031746031746036E-2</c:v>
                </c:pt>
                <c:pt idx="3">
                  <c:v>0.24603174603174618</c:v>
                </c:pt>
                <c:pt idx="4">
                  <c:v>0.43333333333333335</c:v>
                </c:pt>
                <c:pt idx="5">
                  <c:v>0.65694444444444433</c:v>
                </c:pt>
                <c:pt idx="6">
                  <c:v>0.83611111111111103</c:v>
                </c:pt>
                <c:pt idx="7">
                  <c:v>1.1111111111111112</c:v>
                </c:pt>
                <c:pt idx="8">
                  <c:v>1.3222222222222222</c:v>
                </c:pt>
                <c:pt idx="9">
                  <c:v>1.5833333333333335</c:v>
                </c:pt>
                <c:pt idx="10">
                  <c:v>1.7333333333333336</c:v>
                </c:pt>
                <c:pt idx="11">
                  <c:v>1.8319444444444444</c:v>
                </c:pt>
                <c:pt idx="12">
                  <c:v>2.0236111111111112</c:v>
                </c:pt>
                <c:pt idx="13">
                  <c:v>2.1875</c:v>
                </c:pt>
                <c:pt idx="14">
                  <c:v>2.3305555555555557</c:v>
                </c:pt>
                <c:pt idx="15">
                  <c:v>2.5347222222222223</c:v>
                </c:pt>
                <c:pt idx="16">
                  <c:v>2.5791666666666666</c:v>
                </c:pt>
                <c:pt idx="17">
                  <c:v>2.6777777777777776</c:v>
                </c:pt>
                <c:pt idx="18">
                  <c:v>2.8152777777777773</c:v>
                </c:pt>
                <c:pt idx="19">
                  <c:v>2.9319444444444449</c:v>
                </c:pt>
                <c:pt idx="20">
                  <c:v>3.0125000000000002</c:v>
                </c:pt>
                <c:pt idx="21">
                  <c:v>3.1972222222222224</c:v>
                </c:pt>
                <c:pt idx="22">
                  <c:v>3.406944444444445</c:v>
                </c:pt>
                <c:pt idx="23">
                  <c:v>3.6166666666666671</c:v>
                </c:pt>
                <c:pt idx="24">
                  <c:v>3.759722222222222</c:v>
                </c:pt>
                <c:pt idx="25">
                  <c:v>3.7629629629629626</c:v>
                </c:pt>
                <c:pt idx="26">
                  <c:v>3.6648148148148145</c:v>
                </c:pt>
                <c:pt idx="27">
                  <c:v>3.4870370370370374</c:v>
                </c:pt>
                <c:pt idx="28">
                  <c:v>3.3203703703703709</c:v>
                </c:pt>
                <c:pt idx="29">
                  <c:v>3.1055555555555556</c:v>
                </c:pt>
                <c:pt idx="30">
                  <c:v>2.9055555555555554</c:v>
                </c:pt>
                <c:pt idx="31">
                  <c:v>2.768518518518519</c:v>
                </c:pt>
                <c:pt idx="32">
                  <c:v>2.8400000000000003</c:v>
                </c:pt>
                <c:pt idx="33">
                  <c:v>2.6799999999999997</c:v>
                </c:pt>
                <c:pt idx="34">
                  <c:v>2.5044444444444451</c:v>
                </c:pt>
                <c:pt idx="35">
                  <c:v>2.5022222222222217</c:v>
                </c:pt>
                <c:pt idx="36">
                  <c:v>2.4577777777777774</c:v>
                </c:pt>
                <c:pt idx="37">
                  <c:v>2.3111111111111109</c:v>
                </c:pt>
                <c:pt idx="38">
                  <c:v>1.8944444444444446</c:v>
                </c:pt>
                <c:pt idx="39">
                  <c:v>1.7500000000000007</c:v>
                </c:pt>
                <c:pt idx="40">
                  <c:v>1.6805555555555556</c:v>
                </c:pt>
                <c:pt idx="41">
                  <c:v>1.5111111111111111</c:v>
                </c:pt>
                <c:pt idx="42">
                  <c:v>0.97037037037037022</c:v>
                </c:pt>
                <c:pt idx="43">
                  <c:v>0.64999999999999991</c:v>
                </c:pt>
                <c:pt idx="44">
                  <c:v>0.41111111111111098</c:v>
                </c:pt>
                <c:pt idx="45">
                  <c:v>0.22777777777777741</c:v>
                </c:pt>
                <c:pt idx="46">
                  <c:v>5.5555555555555802E-2</c:v>
                </c:pt>
                <c:pt idx="47">
                  <c:v>-4.4444444444444731E-2</c:v>
                </c:pt>
                <c:pt idx="48">
                  <c:v>-0.19999999999999973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A3-FE44-B50B-2D00EC451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224768"/>
        <c:axId val="245224096"/>
      </c:scatterChart>
      <c:valAx>
        <c:axId val="24522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24096"/>
        <c:crosses val="autoZero"/>
        <c:crossBetween val="midCat"/>
      </c:valAx>
      <c:valAx>
        <c:axId val="2452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22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Lunch</a:t>
            </a:r>
            <a:r>
              <a:rPr lang="en-GB" baseline="0"/>
              <a:t> Cluster 4</a:t>
            </a:r>
          </a:p>
          <a:p>
            <a:pPr>
              <a:defRPr/>
            </a:pPr>
            <a:r>
              <a:rPr lang="en-GB" baseline="0"/>
              <a:t>(iteration 2 - rate of glucose appearance + peak value)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View'!$AY$298</c:f>
              <c:strCache>
                <c:ptCount val="1"/>
                <c:pt idx="0">
                  <c:v>Fri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View'!$AY$299:$AY$347</c:f>
              <c:numCache>
                <c:formatCode>General</c:formatCode>
                <c:ptCount val="49"/>
                <c:pt idx="0">
                  <c:v>-2.2000000000000002</c:v>
                </c:pt>
                <c:pt idx="1">
                  <c:v>-2.3000000000000007</c:v>
                </c:pt>
                <c:pt idx="2">
                  <c:v>-2.5</c:v>
                </c:pt>
                <c:pt idx="3">
                  <c:v>-1.8000000000000007</c:v>
                </c:pt>
                <c:pt idx="4">
                  <c:v>-1.1000000000000005</c:v>
                </c:pt>
                <c:pt idx="5">
                  <c:v>-0.20000000000000018</c:v>
                </c:pt>
                <c:pt idx="6">
                  <c:v>0.5</c:v>
                </c:pt>
                <c:pt idx="7">
                  <c:v>1.2999999999999989</c:v>
                </c:pt>
                <c:pt idx="8">
                  <c:v>2</c:v>
                </c:pt>
                <c:pt idx="9">
                  <c:v>2.2999999999999989</c:v>
                </c:pt>
                <c:pt idx="10">
                  <c:v>1.5999999999999996</c:v>
                </c:pt>
                <c:pt idx="11">
                  <c:v>0.89999999999999947</c:v>
                </c:pt>
                <c:pt idx="12">
                  <c:v>1.4000000000000004</c:v>
                </c:pt>
                <c:pt idx="13">
                  <c:v>2.4000000000000004</c:v>
                </c:pt>
                <c:pt idx="14">
                  <c:v>3.5</c:v>
                </c:pt>
                <c:pt idx="15">
                  <c:v>4.2999999999999989</c:v>
                </c:pt>
                <c:pt idx="16">
                  <c:v>4.9000000000000004</c:v>
                </c:pt>
                <c:pt idx="17">
                  <c:v>5.5</c:v>
                </c:pt>
                <c:pt idx="18">
                  <c:v>5.9</c:v>
                </c:pt>
                <c:pt idx="19">
                  <c:v>5.6999999999999993</c:v>
                </c:pt>
                <c:pt idx="20">
                  <c:v>5.7999999999999989</c:v>
                </c:pt>
                <c:pt idx="21">
                  <c:v>6.1999999999999993</c:v>
                </c:pt>
                <c:pt idx="22">
                  <c:v>6.5</c:v>
                </c:pt>
                <c:pt idx="23">
                  <c:v>6.6</c:v>
                </c:pt>
                <c:pt idx="24">
                  <c:v>6.6999999999999993</c:v>
                </c:pt>
                <c:pt idx="25">
                  <c:v>6.6999999999999993</c:v>
                </c:pt>
                <c:pt idx="26">
                  <c:v>6.6</c:v>
                </c:pt>
                <c:pt idx="27">
                  <c:v>6.1999999999999993</c:v>
                </c:pt>
                <c:pt idx="28">
                  <c:v>5.7999999999999989</c:v>
                </c:pt>
                <c:pt idx="29">
                  <c:v>5.9</c:v>
                </c:pt>
                <c:pt idx="30">
                  <c:v>6.1</c:v>
                </c:pt>
                <c:pt idx="31">
                  <c:v>6.1999999999999993</c:v>
                </c:pt>
                <c:pt idx="32">
                  <c:v>6</c:v>
                </c:pt>
                <c:pt idx="33">
                  <c:v>5.9</c:v>
                </c:pt>
                <c:pt idx="34">
                  <c:v>5.6</c:v>
                </c:pt>
                <c:pt idx="35">
                  <c:v>5.4</c:v>
                </c:pt>
                <c:pt idx="36">
                  <c:v>5</c:v>
                </c:pt>
                <c:pt idx="37">
                  <c:v>4.7999999999999989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38-FC48-989B-EAE7A6116C61}"/>
            </c:ext>
          </c:extLst>
        </c:ser>
        <c:ser>
          <c:idx val="1"/>
          <c:order val="1"/>
          <c:tx>
            <c:strRef>
              <c:f>'Lunch View'!$BK$298</c:f>
              <c:strCache>
                <c:ptCount val="1"/>
                <c:pt idx="0">
                  <c:v>Sat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View'!$BK$299:$BK$347</c:f>
              <c:numCache>
                <c:formatCode>General</c:formatCode>
                <c:ptCount val="49"/>
                <c:pt idx="0">
                  <c:v>0.60000000000000053</c:v>
                </c:pt>
                <c:pt idx="1">
                  <c:v>0.89999999999999947</c:v>
                </c:pt>
                <c:pt idx="2">
                  <c:v>1.1000000000000005</c:v>
                </c:pt>
                <c:pt idx="3">
                  <c:v>1.7000000000000002</c:v>
                </c:pt>
                <c:pt idx="4">
                  <c:v>2.2999999999999998</c:v>
                </c:pt>
                <c:pt idx="5">
                  <c:v>2.8999999999999995</c:v>
                </c:pt>
                <c:pt idx="6">
                  <c:v>3.4999999999999991</c:v>
                </c:pt>
                <c:pt idx="7">
                  <c:v>3.9999999999999991</c:v>
                </c:pt>
                <c:pt idx="8">
                  <c:v>4.6000000000000005</c:v>
                </c:pt>
                <c:pt idx="9">
                  <c:v>5.2</c:v>
                </c:pt>
                <c:pt idx="10">
                  <c:v>5.8999999999999995</c:v>
                </c:pt>
                <c:pt idx="11">
                  <c:v>6.7</c:v>
                </c:pt>
                <c:pt idx="12">
                  <c:v>7.3999999999999995</c:v>
                </c:pt>
                <c:pt idx="13">
                  <c:v>8.4000000000000021</c:v>
                </c:pt>
                <c:pt idx="14">
                  <c:v>8.4000000000000021</c:v>
                </c:pt>
                <c:pt idx="15">
                  <c:v>8.6999999999999993</c:v>
                </c:pt>
                <c:pt idx="16">
                  <c:v>9.1999999999999993</c:v>
                </c:pt>
                <c:pt idx="17">
                  <c:v>9.6999999999999993</c:v>
                </c:pt>
                <c:pt idx="18">
                  <c:v>9.9000000000000021</c:v>
                </c:pt>
                <c:pt idx="19">
                  <c:v>9.9000000000000021</c:v>
                </c:pt>
                <c:pt idx="20">
                  <c:v>10.199999999999999</c:v>
                </c:pt>
                <c:pt idx="21">
                  <c:v>10.3</c:v>
                </c:pt>
                <c:pt idx="22">
                  <c:v>10.100000000000001</c:v>
                </c:pt>
                <c:pt idx="23">
                  <c:v>10.199999999999999</c:v>
                </c:pt>
                <c:pt idx="24">
                  <c:v>10.600000000000001</c:v>
                </c:pt>
                <c:pt idx="25">
                  <c:v>10.5</c:v>
                </c:pt>
                <c:pt idx="26">
                  <c:v>10.100000000000001</c:v>
                </c:pt>
                <c:pt idx="27">
                  <c:v>10.400000000000002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10.199999999999999</c:v>
                </c:pt>
                <c:pt idx="32">
                  <c:v>9.9000000000000021</c:v>
                </c:pt>
                <c:pt idx="33">
                  <c:v>10</c:v>
                </c:pt>
                <c:pt idx="34">
                  <c:v>9.8000000000000007</c:v>
                </c:pt>
                <c:pt idx="35">
                  <c:v>9.4000000000000021</c:v>
                </c:pt>
                <c:pt idx="36">
                  <c:v>9.1000000000000014</c:v>
                </c:pt>
                <c:pt idx="37">
                  <c:v>8.6999999999999993</c:v>
                </c:pt>
                <c:pt idx="38">
                  <c:v>8.4000000000000021</c:v>
                </c:pt>
                <c:pt idx="39">
                  <c:v>7.9999999999999991</c:v>
                </c:pt>
                <c:pt idx="40">
                  <c:v>7.7</c:v>
                </c:pt>
                <c:pt idx="41">
                  <c:v>7.3999999999999995</c:v>
                </c:pt>
                <c:pt idx="42">
                  <c:v>7.2</c:v>
                </c:pt>
                <c:pt idx="43">
                  <c:v>6.8999999999999995</c:v>
                </c:pt>
                <c:pt idx="44">
                  <c:v>6.7</c:v>
                </c:pt>
                <c:pt idx="45">
                  <c:v>6.3999999999999995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38-FC48-989B-EAE7A6116C61}"/>
            </c:ext>
          </c:extLst>
        </c:ser>
        <c:ser>
          <c:idx val="2"/>
          <c:order val="2"/>
          <c:tx>
            <c:strRef>
              <c:f>'Lunch View'!$AZ$298</c:f>
              <c:strCache>
                <c:ptCount val="1"/>
                <c:pt idx="0">
                  <c:v>Sun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View'!$AZ$299:$AZ$347</c:f>
              <c:numCache>
                <c:formatCode>General</c:formatCode>
                <c:ptCount val="49"/>
                <c:pt idx="0">
                  <c:v>-0.39999999999999947</c:v>
                </c:pt>
                <c:pt idx="1">
                  <c:v>-0.5</c:v>
                </c:pt>
                <c:pt idx="2">
                  <c:v>-0.59999999999999964</c:v>
                </c:pt>
                <c:pt idx="3">
                  <c:v>0.10000000000000053</c:v>
                </c:pt>
                <c:pt idx="4">
                  <c:v>0</c:v>
                </c:pt>
                <c:pt idx="5">
                  <c:v>-0.20000000000000018</c:v>
                </c:pt>
                <c:pt idx="6">
                  <c:v>0.20000000000000018</c:v>
                </c:pt>
                <c:pt idx="7">
                  <c:v>0</c:v>
                </c:pt>
                <c:pt idx="8">
                  <c:v>0.40000000000000036</c:v>
                </c:pt>
                <c:pt idx="9">
                  <c:v>1</c:v>
                </c:pt>
                <c:pt idx="10">
                  <c:v>1</c:v>
                </c:pt>
                <c:pt idx="11">
                  <c:v>1.6000000000000005</c:v>
                </c:pt>
                <c:pt idx="12">
                  <c:v>2.0000000000000009</c:v>
                </c:pt>
                <c:pt idx="13">
                  <c:v>2.8</c:v>
                </c:pt>
                <c:pt idx="14">
                  <c:v>3.6000000000000005</c:v>
                </c:pt>
                <c:pt idx="15">
                  <c:v>4.3</c:v>
                </c:pt>
                <c:pt idx="16">
                  <c:v>4.8999999999999995</c:v>
                </c:pt>
                <c:pt idx="17">
                  <c:v>5.3999999999999995</c:v>
                </c:pt>
                <c:pt idx="18">
                  <c:v>6.1000000000000005</c:v>
                </c:pt>
                <c:pt idx="19">
                  <c:v>6.6000000000000005</c:v>
                </c:pt>
                <c:pt idx="20">
                  <c:v>6.8</c:v>
                </c:pt>
                <c:pt idx="21">
                  <c:v>7.1000000000000005</c:v>
                </c:pt>
                <c:pt idx="22">
                  <c:v>7.8</c:v>
                </c:pt>
                <c:pt idx="23">
                  <c:v>8.3000000000000007</c:v>
                </c:pt>
                <c:pt idx="24">
                  <c:v>8.8000000000000007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38-FC48-989B-EAE7A6116C61}"/>
            </c:ext>
          </c:extLst>
        </c:ser>
        <c:ser>
          <c:idx val="3"/>
          <c:order val="3"/>
          <c:tx>
            <c:strRef>
              <c:f>'Lunch View'!$BA$298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View'!$BA$299:$BA$347</c:f>
              <c:numCache>
                <c:formatCode>General</c:formatCode>
                <c:ptCount val="49"/>
                <c:pt idx="0">
                  <c:v>1.5999999999999996</c:v>
                </c:pt>
                <c:pt idx="1">
                  <c:v>2.4000000000000004</c:v>
                </c:pt>
                <c:pt idx="2">
                  <c:v>2.9000000000000004</c:v>
                </c:pt>
                <c:pt idx="3">
                  <c:v>3.4000000000000004</c:v>
                </c:pt>
                <c:pt idx="4">
                  <c:v>4</c:v>
                </c:pt>
                <c:pt idx="5">
                  <c:v>4.5999999999999996</c:v>
                </c:pt>
                <c:pt idx="6">
                  <c:v>4.6999999999999993</c:v>
                </c:pt>
                <c:pt idx="7">
                  <c:v>4.9000000000000004</c:v>
                </c:pt>
                <c:pt idx="8">
                  <c:v>5.1999999999999993</c:v>
                </c:pt>
                <c:pt idx="9">
                  <c:v>5.6999999999999993</c:v>
                </c:pt>
                <c:pt idx="10">
                  <c:v>6.3000000000000007</c:v>
                </c:pt>
                <c:pt idx="11">
                  <c:v>6.8000000000000007</c:v>
                </c:pt>
                <c:pt idx="12">
                  <c:v>7.5</c:v>
                </c:pt>
                <c:pt idx="13">
                  <c:v>8.1999999999999993</c:v>
                </c:pt>
                <c:pt idx="14">
                  <c:v>8.5</c:v>
                </c:pt>
                <c:pt idx="15">
                  <c:v>8.6000000000000014</c:v>
                </c:pt>
                <c:pt idx="16">
                  <c:v>8.6999999999999993</c:v>
                </c:pt>
                <c:pt idx="17">
                  <c:v>8.8999999999999986</c:v>
                </c:pt>
                <c:pt idx="18">
                  <c:v>9.1999999999999993</c:v>
                </c:pt>
                <c:pt idx="19">
                  <c:v>9.3999999999999986</c:v>
                </c:pt>
                <c:pt idx="20">
                  <c:v>9.6000000000000014</c:v>
                </c:pt>
                <c:pt idx="21">
                  <c:v>10.100000000000001</c:v>
                </c:pt>
                <c:pt idx="22">
                  <c:v>10.600000000000001</c:v>
                </c:pt>
                <c:pt idx="23">
                  <c:v>10.899999999999999</c:v>
                </c:pt>
                <c:pt idx="24">
                  <c:v>11.100000000000001</c:v>
                </c:pt>
                <c:pt idx="25">
                  <c:v>10.899999999999999</c:v>
                </c:pt>
                <c:pt idx="26">
                  <c:v>10.399999999999999</c:v>
                </c:pt>
                <c:pt idx="27">
                  <c:v>9.8000000000000007</c:v>
                </c:pt>
                <c:pt idx="28">
                  <c:v>9.3999999999999986</c:v>
                </c:pt>
                <c:pt idx="29">
                  <c:v>9.3000000000000007</c:v>
                </c:pt>
                <c:pt idx="30">
                  <c:v>9.3000000000000007</c:v>
                </c:pt>
                <c:pt idx="31">
                  <c:v>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38-FC48-989B-EAE7A6116C61}"/>
            </c:ext>
          </c:extLst>
        </c:ser>
        <c:ser>
          <c:idx val="4"/>
          <c:order val="4"/>
          <c:tx>
            <c:strRef>
              <c:f>'Lunch View'!$BB$298</c:f>
              <c:strCache>
                <c:ptCount val="1"/>
                <c:pt idx="0">
                  <c:v>Tues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View'!$BB$299:$BB$347</c:f>
              <c:numCache>
                <c:formatCode>General</c:formatCode>
                <c:ptCount val="49"/>
                <c:pt idx="0">
                  <c:v>0.79999999999999893</c:v>
                </c:pt>
                <c:pt idx="1">
                  <c:v>1.3999999999999986</c:v>
                </c:pt>
                <c:pt idx="2">
                  <c:v>1.8999999999999986</c:v>
                </c:pt>
                <c:pt idx="3">
                  <c:v>2.5</c:v>
                </c:pt>
                <c:pt idx="4">
                  <c:v>3</c:v>
                </c:pt>
                <c:pt idx="5">
                  <c:v>3.5999999999999996</c:v>
                </c:pt>
                <c:pt idx="6">
                  <c:v>4.0999999999999996</c:v>
                </c:pt>
                <c:pt idx="7">
                  <c:v>5.0999999999999996</c:v>
                </c:pt>
                <c:pt idx="8">
                  <c:v>5.5</c:v>
                </c:pt>
                <c:pt idx="9">
                  <c:v>6</c:v>
                </c:pt>
                <c:pt idx="10">
                  <c:v>6.8000000000000007</c:v>
                </c:pt>
                <c:pt idx="11">
                  <c:v>7.3999999999999986</c:v>
                </c:pt>
                <c:pt idx="12">
                  <c:v>7.5</c:v>
                </c:pt>
                <c:pt idx="13">
                  <c:v>7.5</c:v>
                </c:pt>
                <c:pt idx="14">
                  <c:v>7.8000000000000007</c:v>
                </c:pt>
                <c:pt idx="15">
                  <c:v>7.8000000000000007</c:v>
                </c:pt>
                <c:pt idx="16">
                  <c:v>8.0999999999999979</c:v>
                </c:pt>
                <c:pt idx="17">
                  <c:v>8.3999999999999986</c:v>
                </c:pt>
                <c:pt idx="18">
                  <c:v>8.5</c:v>
                </c:pt>
                <c:pt idx="19">
                  <c:v>8.5999999999999979</c:v>
                </c:pt>
                <c:pt idx="20">
                  <c:v>8.8000000000000007</c:v>
                </c:pt>
                <c:pt idx="21">
                  <c:v>8.8999999999999986</c:v>
                </c:pt>
                <c:pt idx="22">
                  <c:v>9.0999999999999979</c:v>
                </c:pt>
                <c:pt idx="23">
                  <c:v>9.3000000000000007</c:v>
                </c:pt>
                <c:pt idx="24">
                  <c:v>9.3999999999999986</c:v>
                </c:pt>
                <c:pt idx="25">
                  <c:v>9.3000000000000007</c:v>
                </c:pt>
                <c:pt idx="26">
                  <c:v>9.3000000000000007</c:v>
                </c:pt>
                <c:pt idx="27">
                  <c:v>9.0999999999999979</c:v>
                </c:pt>
                <c:pt idx="28">
                  <c:v>9</c:v>
                </c:pt>
                <c:pt idx="29">
                  <c:v>8.8999999999999986</c:v>
                </c:pt>
                <c:pt idx="30">
                  <c:v>8.8999999999999986</c:v>
                </c:pt>
                <c:pt idx="31">
                  <c:v>8.5</c:v>
                </c:pt>
                <c:pt idx="32">
                  <c:v>8.0999999999999979</c:v>
                </c:pt>
                <c:pt idx="33">
                  <c:v>7.8999999999999986</c:v>
                </c:pt>
                <c:pt idx="34">
                  <c:v>7.5999999999999979</c:v>
                </c:pt>
                <c:pt idx="35">
                  <c:v>7.0999999999999979</c:v>
                </c:pt>
                <c:pt idx="36">
                  <c:v>7.0999999999999979</c:v>
                </c:pt>
                <c:pt idx="37">
                  <c:v>6.8999999999999986</c:v>
                </c:pt>
                <c:pt idx="38">
                  <c:v>6.8999999999999986</c:v>
                </c:pt>
                <c:pt idx="39">
                  <c:v>6.3999999999999986</c:v>
                </c:pt>
                <c:pt idx="40">
                  <c:v>6.1</c:v>
                </c:pt>
                <c:pt idx="41">
                  <c:v>5.6</c:v>
                </c:pt>
                <c:pt idx="42">
                  <c:v>4.8999999999999986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38-FC48-989B-EAE7A6116C61}"/>
            </c:ext>
          </c:extLst>
        </c:ser>
        <c:ser>
          <c:idx val="5"/>
          <c:order val="5"/>
          <c:tx>
            <c:strRef>
              <c:f>'Lunch View'!$BC$298</c:f>
              <c:strCache>
                <c:ptCount val="1"/>
                <c:pt idx="0">
                  <c:v>Wed wk 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View'!$BC$299:$BC$347</c:f>
              <c:numCache>
                <c:formatCode>General</c:formatCode>
                <c:ptCount val="49"/>
                <c:pt idx="0">
                  <c:v>-2.1999999999999993</c:v>
                </c:pt>
                <c:pt idx="1">
                  <c:v>-2.2999999999999998</c:v>
                </c:pt>
                <c:pt idx="2">
                  <c:v>-2.0999999999999996</c:v>
                </c:pt>
                <c:pt idx="3">
                  <c:v>-1.7999999999999998</c:v>
                </c:pt>
                <c:pt idx="4">
                  <c:v>-1.5</c:v>
                </c:pt>
                <c:pt idx="5">
                  <c:v>-1.5</c:v>
                </c:pt>
                <c:pt idx="6">
                  <c:v>-1.1999999999999993</c:v>
                </c:pt>
                <c:pt idx="7">
                  <c:v>-0.69999999999999929</c:v>
                </c:pt>
                <c:pt idx="8">
                  <c:v>0</c:v>
                </c:pt>
                <c:pt idx="9">
                  <c:v>0.59999999999999964</c:v>
                </c:pt>
                <c:pt idx="10">
                  <c:v>1</c:v>
                </c:pt>
                <c:pt idx="11">
                  <c:v>1.3000000000000007</c:v>
                </c:pt>
                <c:pt idx="12">
                  <c:v>1.8000000000000007</c:v>
                </c:pt>
                <c:pt idx="13">
                  <c:v>2</c:v>
                </c:pt>
                <c:pt idx="14">
                  <c:v>2.5</c:v>
                </c:pt>
                <c:pt idx="15">
                  <c:v>2.9000000000000004</c:v>
                </c:pt>
                <c:pt idx="16">
                  <c:v>4.5</c:v>
                </c:pt>
                <c:pt idx="17">
                  <c:v>4.9000000000000004</c:v>
                </c:pt>
                <c:pt idx="18">
                  <c:v>5.6</c:v>
                </c:pt>
                <c:pt idx="19">
                  <c:v>6.1</c:v>
                </c:pt>
                <c:pt idx="20">
                  <c:v>6.3000000000000007</c:v>
                </c:pt>
                <c:pt idx="21">
                  <c:v>6.3000000000000007</c:v>
                </c:pt>
                <c:pt idx="22">
                  <c:v>6.5</c:v>
                </c:pt>
                <c:pt idx="23">
                  <c:v>6.8000000000000007</c:v>
                </c:pt>
                <c:pt idx="24">
                  <c:v>7</c:v>
                </c:pt>
                <c:pt idx="25">
                  <c:v>6.8000000000000007</c:v>
                </c:pt>
                <c:pt idx="26">
                  <c:v>6.6</c:v>
                </c:pt>
                <c:pt idx="27">
                  <c:v>6.5</c:v>
                </c:pt>
                <c:pt idx="28">
                  <c:v>6.6</c:v>
                </c:pt>
                <c:pt idx="29">
                  <c:v>6.6</c:v>
                </c:pt>
                <c:pt idx="30">
                  <c:v>6.6</c:v>
                </c:pt>
                <c:pt idx="31">
                  <c:v>6.2000000000000011</c:v>
                </c:pt>
                <c:pt idx="32">
                  <c:v>5.7000000000000011</c:v>
                </c:pt>
                <c:pt idx="33">
                  <c:v>5.2000000000000011</c:v>
                </c:pt>
                <c:pt idx="34">
                  <c:v>5.0999999999999996</c:v>
                </c:pt>
                <c:pt idx="35">
                  <c:v>5.3000000000000007</c:v>
                </c:pt>
                <c:pt idx="36">
                  <c:v>5.3000000000000007</c:v>
                </c:pt>
                <c:pt idx="37">
                  <c:v>5</c:v>
                </c:pt>
                <c:pt idx="38">
                  <c:v>4.4000000000000004</c:v>
                </c:pt>
                <c:pt idx="39">
                  <c:v>3.8000000000000007</c:v>
                </c:pt>
                <c:pt idx="40">
                  <c:v>3.7000000000000011</c:v>
                </c:pt>
                <c:pt idx="41">
                  <c:v>3.5</c:v>
                </c:pt>
                <c:pt idx="4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38-FC48-989B-EAE7A6116C61}"/>
            </c:ext>
          </c:extLst>
        </c:ser>
        <c:ser>
          <c:idx val="6"/>
          <c:order val="6"/>
          <c:tx>
            <c:strRef>
              <c:f>'Lunch View'!$BD$298</c:f>
              <c:strCache>
                <c:ptCount val="1"/>
                <c:pt idx="0">
                  <c:v>Fri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View'!$BD$299:$BD$347</c:f>
              <c:numCache>
                <c:formatCode>General</c:formatCode>
                <c:ptCount val="49"/>
                <c:pt idx="0">
                  <c:v>-0.40000000000000036</c:v>
                </c:pt>
                <c:pt idx="1">
                  <c:v>-0.90000000000000036</c:v>
                </c:pt>
                <c:pt idx="2">
                  <c:v>-0.90000000000000036</c:v>
                </c:pt>
                <c:pt idx="3">
                  <c:v>-0.90000000000000036</c:v>
                </c:pt>
                <c:pt idx="4">
                  <c:v>-1.1999999999999993</c:v>
                </c:pt>
                <c:pt idx="5">
                  <c:v>-1.5</c:v>
                </c:pt>
                <c:pt idx="6">
                  <c:v>-1.7999999999999989</c:v>
                </c:pt>
                <c:pt idx="7">
                  <c:v>-1.9000000000000004</c:v>
                </c:pt>
                <c:pt idx="8">
                  <c:v>-1.9000000000000004</c:v>
                </c:pt>
                <c:pt idx="9">
                  <c:v>-1.4000000000000004</c:v>
                </c:pt>
                <c:pt idx="10">
                  <c:v>-0.69999999999999929</c:v>
                </c:pt>
                <c:pt idx="11">
                  <c:v>9.9999999999999645E-2</c:v>
                </c:pt>
                <c:pt idx="12">
                  <c:v>1.0999999999999996</c:v>
                </c:pt>
                <c:pt idx="13">
                  <c:v>2</c:v>
                </c:pt>
                <c:pt idx="14">
                  <c:v>2.9000000000000004</c:v>
                </c:pt>
                <c:pt idx="15">
                  <c:v>4</c:v>
                </c:pt>
                <c:pt idx="16">
                  <c:v>4.5</c:v>
                </c:pt>
                <c:pt idx="17">
                  <c:v>5.2000000000000011</c:v>
                </c:pt>
                <c:pt idx="18">
                  <c:v>6.1</c:v>
                </c:pt>
                <c:pt idx="19">
                  <c:v>7.0000000000000018</c:v>
                </c:pt>
                <c:pt idx="20">
                  <c:v>7.5000000000000018</c:v>
                </c:pt>
                <c:pt idx="21">
                  <c:v>7.1</c:v>
                </c:pt>
                <c:pt idx="22">
                  <c:v>7.5000000000000018</c:v>
                </c:pt>
                <c:pt idx="23">
                  <c:v>8.2999999999999989</c:v>
                </c:pt>
                <c:pt idx="24">
                  <c:v>8.7999999999999989</c:v>
                </c:pt>
                <c:pt idx="25">
                  <c:v>8.7999999999999989</c:v>
                </c:pt>
                <c:pt idx="26">
                  <c:v>8.7000000000000011</c:v>
                </c:pt>
                <c:pt idx="27">
                  <c:v>8.7999999999999989</c:v>
                </c:pt>
                <c:pt idx="28">
                  <c:v>8.9</c:v>
                </c:pt>
                <c:pt idx="29">
                  <c:v>8.7999999999999989</c:v>
                </c:pt>
                <c:pt idx="30">
                  <c:v>8.2999999999999989</c:v>
                </c:pt>
                <c:pt idx="31">
                  <c:v>7.7000000000000011</c:v>
                </c:pt>
                <c:pt idx="32">
                  <c:v>7.2000000000000011</c:v>
                </c:pt>
                <c:pt idx="33">
                  <c:v>6.9</c:v>
                </c:pt>
                <c:pt idx="34">
                  <c:v>6.6</c:v>
                </c:pt>
                <c:pt idx="35">
                  <c:v>6.2999999999999989</c:v>
                </c:pt>
                <c:pt idx="36">
                  <c:v>6.1</c:v>
                </c:pt>
                <c:pt idx="37">
                  <c:v>6.0000000000000018</c:v>
                </c:pt>
                <c:pt idx="38">
                  <c:v>5.7000000000000011</c:v>
                </c:pt>
                <c:pt idx="39">
                  <c:v>5.3000000000000007</c:v>
                </c:pt>
                <c:pt idx="40">
                  <c:v>4.0999999999999996</c:v>
                </c:pt>
                <c:pt idx="41">
                  <c:v>3.4000000000000004</c:v>
                </c:pt>
                <c:pt idx="42">
                  <c:v>3.3000000000000007</c:v>
                </c:pt>
                <c:pt idx="43">
                  <c:v>3</c:v>
                </c:pt>
                <c:pt idx="44">
                  <c:v>2.5999999999999996</c:v>
                </c:pt>
                <c:pt idx="45">
                  <c:v>2.3000000000000007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38-FC48-989B-EAE7A6116C61}"/>
            </c:ext>
          </c:extLst>
        </c:ser>
        <c:ser>
          <c:idx val="7"/>
          <c:order val="7"/>
          <c:tx>
            <c:strRef>
              <c:f>'Lunch View'!$BE$298</c:f>
              <c:strCache>
                <c:ptCount val="1"/>
                <c:pt idx="0">
                  <c:v>Wed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View'!$BE$299:$BE$347</c:f>
              <c:numCache>
                <c:formatCode>General</c:formatCode>
                <c:ptCount val="49"/>
                <c:pt idx="0">
                  <c:v>-1.7000000000000002</c:v>
                </c:pt>
                <c:pt idx="1">
                  <c:v>-0.90000000000000036</c:v>
                </c:pt>
                <c:pt idx="2">
                  <c:v>-0.20000000000000018</c:v>
                </c:pt>
                <c:pt idx="3">
                  <c:v>0.69999999999999929</c:v>
                </c:pt>
                <c:pt idx="4">
                  <c:v>1.4000000000000004</c:v>
                </c:pt>
                <c:pt idx="5">
                  <c:v>2.0999999999999996</c:v>
                </c:pt>
                <c:pt idx="6">
                  <c:v>2.7999999999999989</c:v>
                </c:pt>
                <c:pt idx="7">
                  <c:v>3.5</c:v>
                </c:pt>
                <c:pt idx="8">
                  <c:v>4</c:v>
                </c:pt>
                <c:pt idx="9">
                  <c:v>4.4000000000000004</c:v>
                </c:pt>
                <c:pt idx="10">
                  <c:v>4.9000000000000004</c:v>
                </c:pt>
                <c:pt idx="11">
                  <c:v>5.1999999999999993</c:v>
                </c:pt>
                <c:pt idx="12">
                  <c:v>5.4</c:v>
                </c:pt>
                <c:pt idx="13">
                  <c:v>5.4</c:v>
                </c:pt>
                <c:pt idx="14">
                  <c:v>5.5</c:v>
                </c:pt>
                <c:pt idx="15">
                  <c:v>5.6999999999999993</c:v>
                </c:pt>
                <c:pt idx="16">
                  <c:v>5.7999999999999989</c:v>
                </c:pt>
                <c:pt idx="17">
                  <c:v>6</c:v>
                </c:pt>
                <c:pt idx="18">
                  <c:v>6.1999999999999993</c:v>
                </c:pt>
                <c:pt idx="19">
                  <c:v>6.1999999999999993</c:v>
                </c:pt>
                <c:pt idx="20">
                  <c:v>6</c:v>
                </c:pt>
                <c:pt idx="21">
                  <c:v>6.1999999999999993</c:v>
                </c:pt>
                <c:pt idx="22">
                  <c:v>6.2999999999999989</c:v>
                </c:pt>
                <c:pt idx="23">
                  <c:v>6.4</c:v>
                </c:pt>
                <c:pt idx="24">
                  <c:v>6.5</c:v>
                </c:pt>
                <c:pt idx="25">
                  <c:v>6.5</c:v>
                </c:pt>
                <c:pt idx="26">
                  <c:v>6.4</c:v>
                </c:pt>
                <c:pt idx="27">
                  <c:v>6.4</c:v>
                </c:pt>
                <c:pt idx="28">
                  <c:v>6.2999999999999989</c:v>
                </c:pt>
                <c:pt idx="29">
                  <c:v>6.1</c:v>
                </c:pt>
                <c:pt idx="30">
                  <c:v>5.9</c:v>
                </c:pt>
                <c:pt idx="31">
                  <c:v>5.5</c:v>
                </c:pt>
                <c:pt idx="32">
                  <c:v>5.0999999999999996</c:v>
                </c:pt>
                <c:pt idx="33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8-FC48-989B-EAE7A6116C61}"/>
            </c:ext>
          </c:extLst>
        </c:ser>
        <c:ser>
          <c:idx val="8"/>
          <c:order val="8"/>
          <c:tx>
            <c:strRef>
              <c:f>'Lunch View'!$BF$298</c:f>
              <c:strCache>
                <c:ptCount val="1"/>
                <c:pt idx="0">
                  <c:v>Wednesday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View'!$BF$299:$BF$347</c:f>
              <c:numCache>
                <c:formatCode>0.0</c:formatCode>
                <c:ptCount val="49"/>
                <c:pt idx="0">
                  <c:v>-5.5555555555557135E-2</c:v>
                </c:pt>
                <c:pt idx="1">
                  <c:v>0.22222222222222143</c:v>
                </c:pt>
                <c:pt idx="2">
                  <c:v>0.94444444444444287</c:v>
                </c:pt>
                <c:pt idx="3">
                  <c:v>1.3888888888888875</c:v>
                </c:pt>
                <c:pt idx="4">
                  <c:v>1.8888888888888875</c:v>
                </c:pt>
                <c:pt idx="5">
                  <c:v>2.2777777777777768</c:v>
                </c:pt>
                <c:pt idx="6">
                  <c:v>2.5</c:v>
                </c:pt>
                <c:pt idx="7">
                  <c:v>2.8333333333333321</c:v>
                </c:pt>
                <c:pt idx="8">
                  <c:v>3.7222222222222214</c:v>
                </c:pt>
                <c:pt idx="9">
                  <c:v>3.9444444444444429</c:v>
                </c:pt>
                <c:pt idx="10">
                  <c:v>4</c:v>
                </c:pt>
                <c:pt idx="11">
                  <c:v>4.2222222222222214</c:v>
                </c:pt>
                <c:pt idx="12">
                  <c:v>4.8333333333333321</c:v>
                </c:pt>
                <c:pt idx="13">
                  <c:v>5.3333333333333321</c:v>
                </c:pt>
                <c:pt idx="14">
                  <c:v>5.1111111111111107</c:v>
                </c:pt>
                <c:pt idx="15">
                  <c:v>5.2222222222222214</c:v>
                </c:pt>
                <c:pt idx="16">
                  <c:v>5.3333333333333321</c:v>
                </c:pt>
                <c:pt idx="17">
                  <c:v>5.6111111111111107</c:v>
                </c:pt>
                <c:pt idx="18">
                  <c:v>6</c:v>
                </c:pt>
                <c:pt idx="19">
                  <c:v>6.8888888888888875</c:v>
                </c:pt>
                <c:pt idx="20">
                  <c:v>7.3333333333333321</c:v>
                </c:pt>
                <c:pt idx="21">
                  <c:v>7.7222222222222214</c:v>
                </c:pt>
                <c:pt idx="22">
                  <c:v>7.9444444444444429</c:v>
                </c:pt>
                <c:pt idx="23">
                  <c:v>8.1111111111111107</c:v>
                </c:pt>
                <c:pt idx="24">
                  <c:v>8.2222222222222214</c:v>
                </c:pt>
                <c:pt idx="25">
                  <c:v>8.2222222222222214</c:v>
                </c:pt>
                <c:pt idx="26">
                  <c:v>8.1111111111111107</c:v>
                </c:pt>
                <c:pt idx="27">
                  <c:v>7.8333333333333321</c:v>
                </c:pt>
                <c:pt idx="28">
                  <c:v>7.6666666666666661</c:v>
                </c:pt>
                <c:pt idx="29">
                  <c:v>7.2777777777777768</c:v>
                </c:pt>
                <c:pt idx="30">
                  <c:v>6.4444444444444429</c:v>
                </c:pt>
                <c:pt idx="31">
                  <c:v>6.2777777777777768</c:v>
                </c:pt>
                <c:pt idx="32">
                  <c:v>5.9444444444444429</c:v>
                </c:pt>
                <c:pt idx="33">
                  <c:v>5.2222222222222214</c:v>
                </c:pt>
                <c:pt idx="34">
                  <c:v>4.6111111111111107</c:v>
                </c:pt>
                <c:pt idx="35">
                  <c:v>4.1666666666666661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38-FC48-989B-EAE7A6116C61}"/>
            </c:ext>
          </c:extLst>
        </c:ser>
        <c:ser>
          <c:idx val="9"/>
          <c:order val="9"/>
          <c:tx>
            <c:strRef>
              <c:f>'Lunch View'!$BG$298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View'!$BG$299:$BG$347</c:f>
              <c:numCache>
                <c:formatCode>0.00</c:formatCode>
                <c:ptCount val="49"/>
                <c:pt idx="0">
                  <c:v>-0.56944444444444475</c:v>
                </c:pt>
                <c:pt idx="1">
                  <c:v>-0.35972222222222261</c:v>
                </c:pt>
                <c:pt idx="2">
                  <c:v>-6.9444444444444753E-2</c:v>
                </c:pt>
                <c:pt idx="3">
                  <c:v>0.44861111111111085</c:v>
                </c:pt>
                <c:pt idx="4">
                  <c:v>0.81111111111111101</c:v>
                </c:pt>
                <c:pt idx="5">
                  <c:v>1.1472222222222219</c:v>
                </c:pt>
                <c:pt idx="6">
                  <c:v>1.4750000000000001</c:v>
                </c:pt>
                <c:pt idx="7">
                  <c:v>1.8791666666666664</c:v>
                </c:pt>
                <c:pt idx="8">
                  <c:v>2.3652777777777776</c:v>
                </c:pt>
                <c:pt idx="9">
                  <c:v>2.8180555555555551</c:v>
                </c:pt>
                <c:pt idx="10">
                  <c:v>3.1125000000000007</c:v>
                </c:pt>
                <c:pt idx="11">
                  <c:v>3.4402777777777778</c:v>
                </c:pt>
                <c:pt idx="12">
                  <c:v>3.9416666666666669</c:v>
                </c:pt>
                <c:pt idx="13">
                  <c:v>4.4541666666666657</c:v>
                </c:pt>
                <c:pt idx="14">
                  <c:v>4.9263888888888889</c:v>
                </c:pt>
                <c:pt idx="15">
                  <c:v>5.352777777777777</c:v>
                </c:pt>
                <c:pt idx="16">
                  <c:v>5.841666666666665</c:v>
                </c:pt>
                <c:pt idx="17">
                  <c:v>6.2388888888888889</c:v>
                </c:pt>
                <c:pt idx="18">
                  <c:v>6.6999999999999993</c:v>
                </c:pt>
                <c:pt idx="19">
                  <c:v>7.06111111111111</c:v>
                </c:pt>
                <c:pt idx="20">
                  <c:v>7.2666666666666657</c:v>
                </c:pt>
                <c:pt idx="21">
                  <c:v>7.4527777777777766</c:v>
                </c:pt>
                <c:pt idx="22">
                  <c:v>7.780555555555555</c:v>
                </c:pt>
                <c:pt idx="23">
                  <c:v>8.0888888888888868</c:v>
                </c:pt>
                <c:pt idx="24">
                  <c:v>8.3152777777777764</c:v>
                </c:pt>
                <c:pt idx="25">
                  <c:v>8.174603174603174</c:v>
                </c:pt>
                <c:pt idx="26">
                  <c:v>8.0158730158730158</c:v>
                </c:pt>
                <c:pt idx="27">
                  <c:v>7.8047619047619037</c:v>
                </c:pt>
                <c:pt idx="28">
                  <c:v>7.6666666666666652</c:v>
                </c:pt>
                <c:pt idx="29">
                  <c:v>7.5539682539682547</c:v>
                </c:pt>
                <c:pt idx="30">
                  <c:v>7.3634920634920622</c:v>
                </c:pt>
                <c:pt idx="31">
                  <c:v>7.011111111111112</c:v>
                </c:pt>
                <c:pt idx="32">
                  <c:v>6.340740740740741</c:v>
                </c:pt>
                <c:pt idx="33">
                  <c:v>5.9370370370370367</c:v>
                </c:pt>
                <c:pt idx="34">
                  <c:v>5.902222222222222</c:v>
                </c:pt>
                <c:pt idx="35">
                  <c:v>5.6533333333333315</c:v>
                </c:pt>
                <c:pt idx="36">
                  <c:v>5.875</c:v>
                </c:pt>
                <c:pt idx="37">
                  <c:v>5.6749999999999989</c:v>
                </c:pt>
                <c:pt idx="38">
                  <c:v>5.666666666666667</c:v>
                </c:pt>
                <c:pt idx="39">
                  <c:v>5.166666666666667</c:v>
                </c:pt>
                <c:pt idx="40">
                  <c:v>4.6333333333333337</c:v>
                </c:pt>
                <c:pt idx="41">
                  <c:v>4.166666666666667</c:v>
                </c:pt>
                <c:pt idx="42">
                  <c:v>3.7333333333333329</c:v>
                </c:pt>
                <c:pt idx="43">
                  <c:v>3</c:v>
                </c:pt>
                <c:pt idx="44">
                  <c:v>2.5999999999999996</c:v>
                </c:pt>
                <c:pt idx="45">
                  <c:v>2.3000000000000007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38-FC48-989B-EAE7A611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211648"/>
        <c:axId val="419213296"/>
      </c:scatterChart>
      <c:valAx>
        <c:axId val="41921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13296"/>
        <c:crosses val="autoZero"/>
        <c:crossBetween val="midCat"/>
      </c:valAx>
      <c:valAx>
        <c:axId val="4192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1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Lunch CLuster 4</a:t>
            </a:r>
          </a:p>
          <a:p>
            <a:pPr>
              <a:defRPr/>
            </a:pPr>
            <a:r>
              <a:rPr lang="en-GB"/>
              <a:t>(iteration 3 - Rate of glucose apprearance</a:t>
            </a:r>
            <a:r>
              <a:rPr lang="en-GB" baseline="0"/>
              <a:t> + peak value + glucose disappearance)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'Lunch View'!$AY$298</c:f>
              <c:strCache>
                <c:ptCount val="1"/>
                <c:pt idx="0">
                  <c:v>Fri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View'!$AY$299:$AY$347</c:f>
              <c:numCache>
                <c:formatCode>General</c:formatCode>
                <c:ptCount val="49"/>
                <c:pt idx="0">
                  <c:v>-2.2000000000000002</c:v>
                </c:pt>
                <c:pt idx="1">
                  <c:v>-2.3000000000000007</c:v>
                </c:pt>
                <c:pt idx="2">
                  <c:v>-2.5</c:v>
                </c:pt>
                <c:pt idx="3">
                  <c:v>-1.8000000000000007</c:v>
                </c:pt>
                <c:pt idx="4">
                  <c:v>-1.1000000000000005</c:v>
                </c:pt>
                <c:pt idx="5">
                  <c:v>-0.20000000000000018</c:v>
                </c:pt>
                <c:pt idx="6">
                  <c:v>0.5</c:v>
                </c:pt>
                <c:pt idx="7">
                  <c:v>1.2999999999999989</c:v>
                </c:pt>
                <c:pt idx="8">
                  <c:v>2</c:v>
                </c:pt>
                <c:pt idx="9">
                  <c:v>2.2999999999999989</c:v>
                </c:pt>
                <c:pt idx="10">
                  <c:v>1.5999999999999996</c:v>
                </c:pt>
                <c:pt idx="11">
                  <c:v>0.89999999999999947</c:v>
                </c:pt>
                <c:pt idx="12">
                  <c:v>1.4000000000000004</c:v>
                </c:pt>
                <c:pt idx="13">
                  <c:v>2.4000000000000004</c:v>
                </c:pt>
                <c:pt idx="14">
                  <c:v>3.5</c:v>
                </c:pt>
                <c:pt idx="15">
                  <c:v>4.2999999999999989</c:v>
                </c:pt>
                <c:pt idx="16">
                  <c:v>4.9000000000000004</c:v>
                </c:pt>
                <c:pt idx="17">
                  <c:v>5.5</c:v>
                </c:pt>
                <c:pt idx="18">
                  <c:v>5.9</c:v>
                </c:pt>
                <c:pt idx="19">
                  <c:v>5.6999999999999993</c:v>
                </c:pt>
                <c:pt idx="20">
                  <c:v>5.7999999999999989</c:v>
                </c:pt>
                <c:pt idx="21">
                  <c:v>6.1999999999999993</c:v>
                </c:pt>
                <c:pt idx="22">
                  <c:v>6.5</c:v>
                </c:pt>
                <c:pt idx="23">
                  <c:v>6.6</c:v>
                </c:pt>
                <c:pt idx="24">
                  <c:v>6.6999999999999993</c:v>
                </c:pt>
                <c:pt idx="25">
                  <c:v>6.6999999999999993</c:v>
                </c:pt>
                <c:pt idx="26">
                  <c:v>6.6</c:v>
                </c:pt>
                <c:pt idx="27">
                  <c:v>6.1999999999999993</c:v>
                </c:pt>
                <c:pt idx="28">
                  <c:v>5.7999999999999989</c:v>
                </c:pt>
                <c:pt idx="29">
                  <c:v>5.9</c:v>
                </c:pt>
                <c:pt idx="30">
                  <c:v>6.1</c:v>
                </c:pt>
                <c:pt idx="31">
                  <c:v>6.1999999999999993</c:v>
                </c:pt>
                <c:pt idx="32">
                  <c:v>6</c:v>
                </c:pt>
                <c:pt idx="33">
                  <c:v>5.9</c:v>
                </c:pt>
                <c:pt idx="34">
                  <c:v>5.6</c:v>
                </c:pt>
                <c:pt idx="35">
                  <c:v>5.4</c:v>
                </c:pt>
                <c:pt idx="36">
                  <c:v>5</c:v>
                </c:pt>
                <c:pt idx="37">
                  <c:v>4.7999999999999989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7B-A74A-8302-3263A59C2ADA}"/>
            </c:ext>
          </c:extLst>
        </c:ser>
        <c:ser>
          <c:idx val="1"/>
          <c:order val="1"/>
          <c:tx>
            <c:strRef>
              <c:f>'Lunch View'!$AZ$298</c:f>
              <c:strCache>
                <c:ptCount val="1"/>
                <c:pt idx="0">
                  <c:v>Sun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View'!$AZ$299:$AZ$347</c:f>
              <c:numCache>
                <c:formatCode>General</c:formatCode>
                <c:ptCount val="49"/>
                <c:pt idx="0">
                  <c:v>-0.39999999999999947</c:v>
                </c:pt>
                <c:pt idx="1">
                  <c:v>-0.5</c:v>
                </c:pt>
                <c:pt idx="2">
                  <c:v>-0.59999999999999964</c:v>
                </c:pt>
                <c:pt idx="3">
                  <c:v>0.10000000000000053</c:v>
                </c:pt>
                <c:pt idx="4">
                  <c:v>0</c:v>
                </c:pt>
                <c:pt idx="5">
                  <c:v>-0.20000000000000018</c:v>
                </c:pt>
                <c:pt idx="6">
                  <c:v>0.20000000000000018</c:v>
                </c:pt>
                <c:pt idx="7">
                  <c:v>0</c:v>
                </c:pt>
                <c:pt idx="8">
                  <c:v>0.40000000000000036</c:v>
                </c:pt>
                <c:pt idx="9">
                  <c:v>1</c:v>
                </c:pt>
                <c:pt idx="10">
                  <c:v>1</c:v>
                </c:pt>
                <c:pt idx="11">
                  <c:v>1.6000000000000005</c:v>
                </c:pt>
                <c:pt idx="12">
                  <c:v>2.0000000000000009</c:v>
                </c:pt>
                <c:pt idx="13">
                  <c:v>2.8</c:v>
                </c:pt>
                <c:pt idx="14">
                  <c:v>3.6000000000000005</c:v>
                </c:pt>
                <c:pt idx="15">
                  <c:v>4.3</c:v>
                </c:pt>
                <c:pt idx="16">
                  <c:v>4.8999999999999995</c:v>
                </c:pt>
                <c:pt idx="17">
                  <c:v>5.3999999999999995</c:v>
                </c:pt>
                <c:pt idx="18">
                  <c:v>6.1000000000000005</c:v>
                </c:pt>
                <c:pt idx="19">
                  <c:v>6.6000000000000005</c:v>
                </c:pt>
                <c:pt idx="20">
                  <c:v>6.8</c:v>
                </c:pt>
                <c:pt idx="21">
                  <c:v>7.1000000000000005</c:v>
                </c:pt>
                <c:pt idx="22">
                  <c:v>7.8</c:v>
                </c:pt>
                <c:pt idx="23">
                  <c:v>8.3000000000000007</c:v>
                </c:pt>
                <c:pt idx="24">
                  <c:v>8.8000000000000007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7B-A74A-8302-3263A59C2ADA}"/>
            </c:ext>
          </c:extLst>
        </c:ser>
        <c:ser>
          <c:idx val="2"/>
          <c:order val="2"/>
          <c:tx>
            <c:strRef>
              <c:f>'Lunch View'!$BA$298</c:f>
              <c:strCache>
                <c:ptCount val="1"/>
                <c:pt idx="0">
                  <c:v>Sat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View'!$BA$299:$BA$347</c:f>
              <c:numCache>
                <c:formatCode>General</c:formatCode>
                <c:ptCount val="49"/>
                <c:pt idx="0">
                  <c:v>1.5999999999999996</c:v>
                </c:pt>
                <c:pt idx="1">
                  <c:v>2.4000000000000004</c:v>
                </c:pt>
                <c:pt idx="2">
                  <c:v>2.9000000000000004</c:v>
                </c:pt>
                <c:pt idx="3">
                  <c:v>3.4000000000000004</c:v>
                </c:pt>
                <c:pt idx="4">
                  <c:v>4</c:v>
                </c:pt>
                <c:pt idx="5">
                  <c:v>4.5999999999999996</c:v>
                </c:pt>
                <c:pt idx="6">
                  <c:v>4.6999999999999993</c:v>
                </c:pt>
                <c:pt idx="7">
                  <c:v>4.9000000000000004</c:v>
                </c:pt>
                <c:pt idx="8">
                  <c:v>5.1999999999999993</c:v>
                </c:pt>
                <c:pt idx="9">
                  <c:v>5.6999999999999993</c:v>
                </c:pt>
                <c:pt idx="10">
                  <c:v>6.3000000000000007</c:v>
                </c:pt>
                <c:pt idx="11">
                  <c:v>6.8000000000000007</c:v>
                </c:pt>
                <c:pt idx="12">
                  <c:v>7.5</c:v>
                </c:pt>
                <c:pt idx="13">
                  <c:v>8.1999999999999993</c:v>
                </c:pt>
                <c:pt idx="14">
                  <c:v>8.5</c:v>
                </c:pt>
                <c:pt idx="15">
                  <c:v>8.6000000000000014</c:v>
                </c:pt>
                <c:pt idx="16">
                  <c:v>8.6999999999999993</c:v>
                </c:pt>
                <c:pt idx="17">
                  <c:v>8.8999999999999986</c:v>
                </c:pt>
                <c:pt idx="18">
                  <c:v>9.1999999999999993</c:v>
                </c:pt>
                <c:pt idx="19">
                  <c:v>9.3999999999999986</c:v>
                </c:pt>
                <c:pt idx="20">
                  <c:v>9.6000000000000014</c:v>
                </c:pt>
                <c:pt idx="21">
                  <c:v>10.100000000000001</c:v>
                </c:pt>
                <c:pt idx="22">
                  <c:v>10.600000000000001</c:v>
                </c:pt>
                <c:pt idx="23">
                  <c:v>10.899999999999999</c:v>
                </c:pt>
                <c:pt idx="24">
                  <c:v>11.100000000000001</c:v>
                </c:pt>
                <c:pt idx="25">
                  <c:v>10.899999999999999</c:v>
                </c:pt>
                <c:pt idx="26">
                  <c:v>10.399999999999999</c:v>
                </c:pt>
                <c:pt idx="27">
                  <c:v>9.8000000000000007</c:v>
                </c:pt>
                <c:pt idx="28">
                  <c:v>9.3999999999999986</c:v>
                </c:pt>
                <c:pt idx="29">
                  <c:v>9.3000000000000007</c:v>
                </c:pt>
                <c:pt idx="30">
                  <c:v>9.3000000000000007</c:v>
                </c:pt>
                <c:pt idx="31">
                  <c:v>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7B-A74A-8302-3263A59C2ADA}"/>
            </c:ext>
          </c:extLst>
        </c:ser>
        <c:ser>
          <c:idx val="3"/>
          <c:order val="3"/>
          <c:tx>
            <c:strRef>
              <c:f>'Lunch View'!$BB$298</c:f>
              <c:strCache>
                <c:ptCount val="1"/>
                <c:pt idx="0">
                  <c:v>Tues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View'!$BB$299:$BB$347</c:f>
              <c:numCache>
                <c:formatCode>General</c:formatCode>
                <c:ptCount val="49"/>
                <c:pt idx="0">
                  <c:v>0.79999999999999893</c:v>
                </c:pt>
                <c:pt idx="1">
                  <c:v>1.3999999999999986</c:v>
                </c:pt>
                <c:pt idx="2">
                  <c:v>1.8999999999999986</c:v>
                </c:pt>
                <c:pt idx="3">
                  <c:v>2.5</c:v>
                </c:pt>
                <c:pt idx="4">
                  <c:v>3</c:v>
                </c:pt>
                <c:pt idx="5">
                  <c:v>3.5999999999999996</c:v>
                </c:pt>
                <c:pt idx="6">
                  <c:v>4.0999999999999996</c:v>
                </c:pt>
                <c:pt idx="7">
                  <c:v>5.0999999999999996</c:v>
                </c:pt>
                <c:pt idx="8">
                  <c:v>5.5</c:v>
                </c:pt>
                <c:pt idx="9">
                  <c:v>6</c:v>
                </c:pt>
                <c:pt idx="10">
                  <c:v>6.8000000000000007</c:v>
                </c:pt>
                <c:pt idx="11">
                  <c:v>7.3999999999999986</c:v>
                </c:pt>
                <c:pt idx="12">
                  <c:v>7.5</c:v>
                </c:pt>
                <c:pt idx="13">
                  <c:v>7.5</c:v>
                </c:pt>
                <c:pt idx="14">
                  <c:v>7.8000000000000007</c:v>
                </c:pt>
                <c:pt idx="15">
                  <c:v>7.8000000000000007</c:v>
                </c:pt>
                <c:pt idx="16">
                  <c:v>8.0999999999999979</c:v>
                </c:pt>
                <c:pt idx="17">
                  <c:v>8.3999999999999986</c:v>
                </c:pt>
                <c:pt idx="18">
                  <c:v>8.5</c:v>
                </c:pt>
                <c:pt idx="19">
                  <c:v>8.5999999999999979</c:v>
                </c:pt>
                <c:pt idx="20">
                  <c:v>8.8000000000000007</c:v>
                </c:pt>
                <c:pt idx="21">
                  <c:v>8.8999999999999986</c:v>
                </c:pt>
                <c:pt idx="22">
                  <c:v>9.0999999999999979</c:v>
                </c:pt>
                <c:pt idx="23">
                  <c:v>9.3000000000000007</c:v>
                </c:pt>
                <c:pt idx="24">
                  <c:v>9.3999999999999986</c:v>
                </c:pt>
                <c:pt idx="25">
                  <c:v>9.3000000000000007</c:v>
                </c:pt>
                <c:pt idx="26">
                  <c:v>9.3000000000000007</c:v>
                </c:pt>
                <c:pt idx="27">
                  <c:v>9.0999999999999979</c:v>
                </c:pt>
                <c:pt idx="28">
                  <c:v>9</c:v>
                </c:pt>
                <c:pt idx="29">
                  <c:v>8.8999999999999986</c:v>
                </c:pt>
                <c:pt idx="30">
                  <c:v>8.8999999999999986</c:v>
                </c:pt>
                <c:pt idx="31">
                  <c:v>8.5</c:v>
                </c:pt>
                <c:pt idx="32">
                  <c:v>8.0999999999999979</c:v>
                </c:pt>
                <c:pt idx="33">
                  <c:v>7.8999999999999986</c:v>
                </c:pt>
                <c:pt idx="34">
                  <c:v>7.5999999999999979</c:v>
                </c:pt>
                <c:pt idx="35">
                  <c:v>7.0999999999999979</c:v>
                </c:pt>
                <c:pt idx="36">
                  <c:v>7.0999999999999979</c:v>
                </c:pt>
                <c:pt idx="37">
                  <c:v>6.8999999999999986</c:v>
                </c:pt>
                <c:pt idx="38">
                  <c:v>6.8999999999999986</c:v>
                </c:pt>
                <c:pt idx="39">
                  <c:v>6.3999999999999986</c:v>
                </c:pt>
                <c:pt idx="40">
                  <c:v>6.1</c:v>
                </c:pt>
                <c:pt idx="41">
                  <c:v>5.6</c:v>
                </c:pt>
                <c:pt idx="42">
                  <c:v>4.8999999999999986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7B-A74A-8302-3263A59C2ADA}"/>
            </c:ext>
          </c:extLst>
        </c:ser>
        <c:ser>
          <c:idx val="4"/>
          <c:order val="4"/>
          <c:tx>
            <c:strRef>
              <c:f>'Lunch View'!$BC$298</c:f>
              <c:strCache>
                <c:ptCount val="1"/>
                <c:pt idx="0">
                  <c:v>Wed wk 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View'!$BC$299:$BC$347</c:f>
              <c:numCache>
                <c:formatCode>General</c:formatCode>
                <c:ptCount val="49"/>
                <c:pt idx="0">
                  <c:v>-2.1999999999999993</c:v>
                </c:pt>
                <c:pt idx="1">
                  <c:v>-2.2999999999999998</c:v>
                </c:pt>
                <c:pt idx="2">
                  <c:v>-2.0999999999999996</c:v>
                </c:pt>
                <c:pt idx="3">
                  <c:v>-1.7999999999999998</c:v>
                </c:pt>
                <c:pt idx="4">
                  <c:v>-1.5</c:v>
                </c:pt>
                <c:pt idx="5">
                  <c:v>-1.5</c:v>
                </c:pt>
                <c:pt idx="6">
                  <c:v>-1.1999999999999993</c:v>
                </c:pt>
                <c:pt idx="7">
                  <c:v>-0.69999999999999929</c:v>
                </c:pt>
                <c:pt idx="8">
                  <c:v>0</c:v>
                </c:pt>
                <c:pt idx="9">
                  <c:v>0.59999999999999964</c:v>
                </c:pt>
                <c:pt idx="10">
                  <c:v>1</c:v>
                </c:pt>
                <c:pt idx="11">
                  <c:v>1.3000000000000007</c:v>
                </c:pt>
                <c:pt idx="12">
                  <c:v>1.8000000000000007</c:v>
                </c:pt>
                <c:pt idx="13">
                  <c:v>2</c:v>
                </c:pt>
                <c:pt idx="14">
                  <c:v>2.5</c:v>
                </c:pt>
                <c:pt idx="15">
                  <c:v>2.9000000000000004</c:v>
                </c:pt>
                <c:pt idx="16">
                  <c:v>4.5</c:v>
                </c:pt>
                <c:pt idx="17">
                  <c:v>4.9000000000000004</c:v>
                </c:pt>
                <c:pt idx="18">
                  <c:v>5.6</c:v>
                </c:pt>
                <c:pt idx="19">
                  <c:v>6.1</c:v>
                </c:pt>
                <c:pt idx="20">
                  <c:v>6.3000000000000007</c:v>
                </c:pt>
                <c:pt idx="21">
                  <c:v>6.3000000000000007</c:v>
                </c:pt>
                <c:pt idx="22">
                  <c:v>6.5</c:v>
                </c:pt>
                <c:pt idx="23">
                  <c:v>6.8000000000000007</c:v>
                </c:pt>
                <c:pt idx="24">
                  <c:v>7</c:v>
                </c:pt>
                <c:pt idx="25">
                  <c:v>6.8000000000000007</c:v>
                </c:pt>
                <c:pt idx="26">
                  <c:v>6.6</c:v>
                </c:pt>
                <c:pt idx="27">
                  <c:v>6.5</c:v>
                </c:pt>
                <c:pt idx="28">
                  <c:v>6.6</c:v>
                </c:pt>
                <c:pt idx="29">
                  <c:v>6.6</c:v>
                </c:pt>
                <c:pt idx="30">
                  <c:v>6.6</c:v>
                </c:pt>
                <c:pt idx="31">
                  <c:v>6.2000000000000011</c:v>
                </c:pt>
                <c:pt idx="32">
                  <c:v>5.7000000000000011</c:v>
                </c:pt>
                <c:pt idx="33">
                  <c:v>5.2000000000000011</c:v>
                </c:pt>
                <c:pt idx="34">
                  <c:v>5.0999999999999996</c:v>
                </c:pt>
                <c:pt idx="35">
                  <c:v>5.3000000000000007</c:v>
                </c:pt>
                <c:pt idx="36">
                  <c:v>5.3000000000000007</c:v>
                </c:pt>
                <c:pt idx="37">
                  <c:v>5</c:v>
                </c:pt>
                <c:pt idx="38">
                  <c:v>4.4000000000000004</c:v>
                </c:pt>
                <c:pt idx="39">
                  <c:v>3.8000000000000007</c:v>
                </c:pt>
                <c:pt idx="40">
                  <c:v>3.7000000000000011</c:v>
                </c:pt>
                <c:pt idx="41">
                  <c:v>3.5</c:v>
                </c:pt>
                <c:pt idx="4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7B-A74A-8302-3263A59C2ADA}"/>
            </c:ext>
          </c:extLst>
        </c:ser>
        <c:ser>
          <c:idx val="5"/>
          <c:order val="5"/>
          <c:tx>
            <c:strRef>
              <c:f>'Lunch View'!$BD$298</c:f>
              <c:strCache>
                <c:ptCount val="1"/>
                <c:pt idx="0">
                  <c:v>Fri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View'!$BD$299:$BD$347</c:f>
              <c:numCache>
                <c:formatCode>General</c:formatCode>
                <c:ptCount val="49"/>
                <c:pt idx="0">
                  <c:v>-0.40000000000000036</c:v>
                </c:pt>
                <c:pt idx="1">
                  <c:v>-0.90000000000000036</c:v>
                </c:pt>
                <c:pt idx="2">
                  <c:v>-0.90000000000000036</c:v>
                </c:pt>
                <c:pt idx="3">
                  <c:v>-0.90000000000000036</c:v>
                </c:pt>
                <c:pt idx="4">
                  <c:v>-1.1999999999999993</c:v>
                </c:pt>
                <c:pt idx="5">
                  <c:v>-1.5</c:v>
                </c:pt>
                <c:pt idx="6">
                  <c:v>-1.7999999999999989</c:v>
                </c:pt>
                <c:pt idx="7">
                  <c:v>-1.9000000000000004</c:v>
                </c:pt>
                <c:pt idx="8">
                  <c:v>-1.9000000000000004</c:v>
                </c:pt>
                <c:pt idx="9">
                  <c:v>-1.4000000000000004</c:v>
                </c:pt>
                <c:pt idx="10">
                  <c:v>-0.69999999999999929</c:v>
                </c:pt>
                <c:pt idx="11">
                  <c:v>9.9999999999999645E-2</c:v>
                </c:pt>
                <c:pt idx="12">
                  <c:v>1.0999999999999996</c:v>
                </c:pt>
                <c:pt idx="13">
                  <c:v>2</c:v>
                </c:pt>
                <c:pt idx="14">
                  <c:v>2.9000000000000004</c:v>
                </c:pt>
                <c:pt idx="15">
                  <c:v>4</c:v>
                </c:pt>
                <c:pt idx="16">
                  <c:v>4.5</c:v>
                </c:pt>
                <c:pt idx="17">
                  <c:v>5.2000000000000011</c:v>
                </c:pt>
                <c:pt idx="18">
                  <c:v>6.1</c:v>
                </c:pt>
                <c:pt idx="19">
                  <c:v>7.0000000000000018</c:v>
                </c:pt>
                <c:pt idx="20">
                  <c:v>7.5000000000000018</c:v>
                </c:pt>
                <c:pt idx="21">
                  <c:v>7.1</c:v>
                </c:pt>
                <c:pt idx="22">
                  <c:v>7.5000000000000018</c:v>
                </c:pt>
                <c:pt idx="23">
                  <c:v>8.2999999999999989</c:v>
                </c:pt>
                <c:pt idx="24">
                  <c:v>8.7999999999999989</c:v>
                </c:pt>
                <c:pt idx="25">
                  <c:v>8.7999999999999989</c:v>
                </c:pt>
                <c:pt idx="26">
                  <c:v>8.7000000000000011</c:v>
                </c:pt>
                <c:pt idx="27">
                  <c:v>8.7999999999999989</c:v>
                </c:pt>
                <c:pt idx="28">
                  <c:v>8.9</c:v>
                </c:pt>
                <c:pt idx="29">
                  <c:v>8.7999999999999989</c:v>
                </c:pt>
                <c:pt idx="30">
                  <c:v>8.2999999999999989</c:v>
                </c:pt>
                <c:pt idx="31">
                  <c:v>7.7000000000000011</c:v>
                </c:pt>
                <c:pt idx="32">
                  <c:v>7.2000000000000011</c:v>
                </c:pt>
                <c:pt idx="33">
                  <c:v>6.9</c:v>
                </c:pt>
                <c:pt idx="34">
                  <c:v>6.6</c:v>
                </c:pt>
                <c:pt idx="35">
                  <c:v>6.2999999999999989</c:v>
                </c:pt>
                <c:pt idx="36">
                  <c:v>6.1</c:v>
                </c:pt>
                <c:pt idx="37">
                  <c:v>6.0000000000000018</c:v>
                </c:pt>
                <c:pt idx="38">
                  <c:v>5.7000000000000011</c:v>
                </c:pt>
                <c:pt idx="39">
                  <c:v>5.3000000000000007</c:v>
                </c:pt>
                <c:pt idx="40">
                  <c:v>4.0999999999999996</c:v>
                </c:pt>
                <c:pt idx="41">
                  <c:v>3.4000000000000004</c:v>
                </c:pt>
                <c:pt idx="42">
                  <c:v>3.3000000000000007</c:v>
                </c:pt>
                <c:pt idx="43">
                  <c:v>3</c:v>
                </c:pt>
                <c:pt idx="44">
                  <c:v>2.5999999999999996</c:v>
                </c:pt>
                <c:pt idx="45">
                  <c:v>2.3000000000000007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7B-A74A-8302-3263A59C2ADA}"/>
            </c:ext>
          </c:extLst>
        </c:ser>
        <c:ser>
          <c:idx val="6"/>
          <c:order val="6"/>
          <c:tx>
            <c:strRef>
              <c:f>'Lunch View'!$BE$298</c:f>
              <c:strCache>
                <c:ptCount val="1"/>
                <c:pt idx="0">
                  <c:v>Wed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View'!$BE$299:$BE$347</c:f>
              <c:numCache>
                <c:formatCode>General</c:formatCode>
                <c:ptCount val="49"/>
                <c:pt idx="0">
                  <c:v>-1.7000000000000002</c:v>
                </c:pt>
                <c:pt idx="1">
                  <c:v>-0.90000000000000036</c:v>
                </c:pt>
                <c:pt idx="2">
                  <c:v>-0.20000000000000018</c:v>
                </c:pt>
                <c:pt idx="3">
                  <c:v>0.69999999999999929</c:v>
                </c:pt>
                <c:pt idx="4">
                  <c:v>1.4000000000000004</c:v>
                </c:pt>
                <c:pt idx="5">
                  <c:v>2.0999999999999996</c:v>
                </c:pt>
                <c:pt idx="6">
                  <c:v>2.7999999999999989</c:v>
                </c:pt>
                <c:pt idx="7">
                  <c:v>3.5</c:v>
                </c:pt>
                <c:pt idx="8">
                  <c:v>4</c:v>
                </c:pt>
                <c:pt idx="9">
                  <c:v>4.4000000000000004</c:v>
                </c:pt>
                <c:pt idx="10">
                  <c:v>4.9000000000000004</c:v>
                </c:pt>
                <c:pt idx="11">
                  <c:v>5.1999999999999993</c:v>
                </c:pt>
                <c:pt idx="12">
                  <c:v>5.4</c:v>
                </c:pt>
                <c:pt idx="13">
                  <c:v>5.4</c:v>
                </c:pt>
                <c:pt idx="14">
                  <c:v>5.5</c:v>
                </c:pt>
                <c:pt idx="15">
                  <c:v>5.6999999999999993</c:v>
                </c:pt>
                <c:pt idx="16">
                  <c:v>5.7999999999999989</c:v>
                </c:pt>
                <c:pt idx="17">
                  <c:v>6</c:v>
                </c:pt>
                <c:pt idx="18">
                  <c:v>6.1999999999999993</c:v>
                </c:pt>
                <c:pt idx="19">
                  <c:v>6.1999999999999993</c:v>
                </c:pt>
                <c:pt idx="20">
                  <c:v>6</c:v>
                </c:pt>
                <c:pt idx="21">
                  <c:v>6.1999999999999993</c:v>
                </c:pt>
                <c:pt idx="22">
                  <c:v>6.2999999999999989</c:v>
                </c:pt>
                <c:pt idx="23">
                  <c:v>6.4</c:v>
                </c:pt>
                <c:pt idx="24">
                  <c:v>6.5</c:v>
                </c:pt>
                <c:pt idx="25">
                  <c:v>6.5</c:v>
                </c:pt>
                <c:pt idx="26">
                  <c:v>6.4</c:v>
                </c:pt>
                <c:pt idx="27">
                  <c:v>6.4</c:v>
                </c:pt>
                <c:pt idx="28">
                  <c:v>6.2999999999999989</c:v>
                </c:pt>
                <c:pt idx="29">
                  <c:v>6.1</c:v>
                </c:pt>
                <c:pt idx="30">
                  <c:v>5.9</c:v>
                </c:pt>
                <c:pt idx="31">
                  <c:v>5.5</c:v>
                </c:pt>
                <c:pt idx="32">
                  <c:v>5.0999999999999996</c:v>
                </c:pt>
                <c:pt idx="33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7B-A74A-8302-3263A59C2ADA}"/>
            </c:ext>
          </c:extLst>
        </c:ser>
        <c:ser>
          <c:idx val="7"/>
          <c:order val="7"/>
          <c:tx>
            <c:strRef>
              <c:f>'Lunch View'!$BF$298</c:f>
              <c:strCache>
                <c:ptCount val="1"/>
                <c:pt idx="0">
                  <c:v>Wednesday wk 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View'!$BF$299:$BF$347</c:f>
              <c:numCache>
                <c:formatCode>0.0</c:formatCode>
                <c:ptCount val="49"/>
                <c:pt idx="0">
                  <c:v>-5.5555555555557135E-2</c:v>
                </c:pt>
                <c:pt idx="1">
                  <c:v>0.22222222222222143</c:v>
                </c:pt>
                <c:pt idx="2">
                  <c:v>0.94444444444444287</c:v>
                </c:pt>
                <c:pt idx="3">
                  <c:v>1.3888888888888875</c:v>
                </c:pt>
                <c:pt idx="4">
                  <c:v>1.8888888888888875</c:v>
                </c:pt>
                <c:pt idx="5">
                  <c:v>2.2777777777777768</c:v>
                </c:pt>
                <c:pt idx="6">
                  <c:v>2.5</c:v>
                </c:pt>
                <c:pt idx="7">
                  <c:v>2.8333333333333321</c:v>
                </c:pt>
                <c:pt idx="8">
                  <c:v>3.7222222222222214</c:v>
                </c:pt>
                <c:pt idx="9">
                  <c:v>3.9444444444444429</c:v>
                </c:pt>
                <c:pt idx="10">
                  <c:v>4</c:v>
                </c:pt>
                <c:pt idx="11">
                  <c:v>4.2222222222222214</c:v>
                </c:pt>
                <c:pt idx="12">
                  <c:v>4.8333333333333321</c:v>
                </c:pt>
                <c:pt idx="13">
                  <c:v>5.3333333333333321</c:v>
                </c:pt>
                <c:pt idx="14">
                  <c:v>5.1111111111111107</c:v>
                </c:pt>
                <c:pt idx="15">
                  <c:v>5.2222222222222214</c:v>
                </c:pt>
                <c:pt idx="16">
                  <c:v>5.3333333333333321</c:v>
                </c:pt>
                <c:pt idx="17">
                  <c:v>5.6111111111111107</c:v>
                </c:pt>
                <c:pt idx="18">
                  <c:v>6</c:v>
                </c:pt>
                <c:pt idx="19">
                  <c:v>6.8888888888888875</c:v>
                </c:pt>
                <c:pt idx="20">
                  <c:v>7.3333333333333321</c:v>
                </c:pt>
                <c:pt idx="21">
                  <c:v>7.7222222222222214</c:v>
                </c:pt>
                <c:pt idx="22">
                  <c:v>7.9444444444444429</c:v>
                </c:pt>
                <c:pt idx="23">
                  <c:v>8.1111111111111107</c:v>
                </c:pt>
                <c:pt idx="24">
                  <c:v>8.2222222222222214</c:v>
                </c:pt>
                <c:pt idx="25">
                  <c:v>8.2222222222222214</c:v>
                </c:pt>
                <c:pt idx="26">
                  <c:v>8.1111111111111107</c:v>
                </c:pt>
                <c:pt idx="27">
                  <c:v>7.8333333333333321</c:v>
                </c:pt>
                <c:pt idx="28">
                  <c:v>7.6666666666666661</c:v>
                </c:pt>
                <c:pt idx="29">
                  <c:v>7.2777777777777768</c:v>
                </c:pt>
                <c:pt idx="30">
                  <c:v>6.4444444444444429</c:v>
                </c:pt>
                <c:pt idx="31">
                  <c:v>6.2777777777777768</c:v>
                </c:pt>
                <c:pt idx="32">
                  <c:v>5.9444444444444429</c:v>
                </c:pt>
                <c:pt idx="33">
                  <c:v>5.2222222222222214</c:v>
                </c:pt>
                <c:pt idx="34">
                  <c:v>4.6111111111111107</c:v>
                </c:pt>
                <c:pt idx="35">
                  <c:v>4.1666666666666661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7B-A74A-8302-3263A59C2ADA}"/>
            </c:ext>
          </c:extLst>
        </c:ser>
        <c:ser>
          <c:idx val="8"/>
          <c:order val="8"/>
          <c:tx>
            <c:strRef>
              <c:f>'Lunch View'!$BG$298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'Lunch View'!$AX$299:$AX$347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View'!$BG$299:$BG$347</c:f>
              <c:numCache>
                <c:formatCode>0.00</c:formatCode>
                <c:ptCount val="49"/>
                <c:pt idx="0">
                  <c:v>-0.56944444444444475</c:v>
                </c:pt>
                <c:pt idx="1">
                  <c:v>-0.35972222222222261</c:v>
                </c:pt>
                <c:pt idx="2">
                  <c:v>-6.9444444444444753E-2</c:v>
                </c:pt>
                <c:pt idx="3">
                  <c:v>0.44861111111111085</c:v>
                </c:pt>
                <c:pt idx="4">
                  <c:v>0.81111111111111101</c:v>
                </c:pt>
                <c:pt idx="5">
                  <c:v>1.1472222222222219</c:v>
                </c:pt>
                <c:pt idx="6">
                  <c:v>1.4750000000000001</c:v>
                </c:pt>
                <c:pt idx="7">
                  <c:v>1.8791666666666664</c:v>
                </c:pt>
                <c:pt idx="8">
                  <c:v>2.3652777777777776</c:v>
                </c:pt>
                <c:pt idx="9">
                  <c:v>2.8180555555555551</c:v>
                </c:pt>
                <c:pt idx="10">
                  <c:v>3.1125000000000007</c:v>
                </c:pt>
                <c:pt idx="11">
                  <c:v>3.4402777777777778</c:v>
                </c:pt>
                <c:pt idx="12">
                  <c:v>3.9416666666666669</c:v>
                </c:pt>
                <c:pt idx="13">
                  <c:v>4.4541666666666657</c:v>
                </c:pt>
                <c:pt idx="14">
                  <c:v>4.9263888888888889</c:v>
                </c:pt>
                <c:pt idx="15">
                  <c:v>5.352777777777777</c:v>
                </c:pt>
                <c:pt idx="16">
                  <c:v>5.841666666666665</c:v>
                </c:pt>
                <c:pt idx="17">
                  <c:v>6.2388888888888889</c:v>
                </c:pt>
                <c:pt idx="18">
                  <c:v>6.6999999999999993</c:v>
                </c:pt>
                <c:pt idx="19">
                  <c:v>7.06111111111111</c:v>
                </c:pt>
                <c:pt idx="20">
                  <c:v>7.2666666666666657</c:v>
                </c:pt>
                <c:pt idx="21">
                  <c:v>7.4527777777777766</c:v>
                </c:pt>
                <c:pt idx="22">
                  <c:v>7.780555555555555</c:v>
                </c:pt>
                <c:pt idx="23">
                  <c:v>8.0888888888888868</c:v>
                </c:pt>
                <c:pt idx="24">
                  <c:v>8.3152777777777764</c:v>
                </c:pt>
                <c:pt idx="25">
                  <c:v>8.174603174603174</c:v>
                </c:pt>
                <c:pt idx="26">
                  <c:v>8.0158730158730158</c:v>
                </c:pt>
                <c:pt idx="27">
                  <c:v>7.8047619047619037</c:v>
                </c:pt>
                <c:pt idx="28">
                  <c:v>7.6666666666666652</c:v>
                </c:pt>
                <c:pt idx="29">
                  <c:v>7.5539682539682547</c:v>
                </c:pt>
                <c:pt idx="30">
                  <c:v>7.3634920634920622</c:v>
                </c:pt>
                <c:pt idx="31">
                  <c:v>7.011111111111112</c:v>
                </c:pt>
                <c:pt idx="32">
                  <c:v>6.340740740740741</c:v>
                </c:pt>
                <c:pt idx="33">
                  <c:v>5.9370370370370367</c:v>
                </c:pt>
                <c:pt idx="34">
                  <c:v>5.902222222222222</c:v>
                </c:pt>
                <c:pt idx="35">
                  <c:v>5.6533333333333315</c:v>
                </c:pt>
                <c:pt idx="36">
                  <c:v>5.875</c:v>
                </c:pt>
                <c:pt idx="37">
                  <c:v>5.6749999999999989</c:v>
                </c:pt>
                <c:pt idx="38">
                  <c:v>5.666666666666667</c:v>
                </c:pt>
                <c:pt idx="39">
                  <c:v>5.166666666666667</c:v>
                </c:pt>
                <c:pt idx="40">
                  <c:v>4.6333333333333337</c:v>
                </c:pt>
                <c:pt idx="41">
                  <c:v>4.166666666666667</c:v>
                </c:pt>
                <c:pt idx="42">
                  <c:v>3.7333333333333329</c:v>
                </c:pt>
                <c:pt idx="43">
                  <c:v>3</c:v>
                </c:pt>
                <c:pt idx="44">
                  <c:v>2.5999999999999996</c:v>
                </c:pt>
                <c:pt idx="45">
                  <c:v>2.3000000000000007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7B-A74A-8302-3263A59C2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35440"/>
        <c:axId val="230547632"/>
      </c:scatterChart>
      <c:valAx>
        <c:axId val="2659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547632"/>
        <c:crosses val="autoZero"/>
        <c:crossBetween val="midCat"/>
      </c:valAx>
      <c:valAx>
        <c:axId val="230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935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544 Lunch CLuster 5</a:t>
            </a:r>
          </a:p>
          <a:p>
            <a:pPr>
              <a:defRPr/>
            </a:pPr>
            <a:r>
              <a:rPr lang="en-GB"/>
              <a:t>(iteration 1 - Rate of glucose appearance)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'Lunch View'!$BP$298</c:f>
              <c:strCache>
                <c:ptCount val="1"/>
                <c:pt idx="0">
                  <c:v>Mon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'Lunch View'!$BO$299:$BO$347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View'!$BP$299:$BP$347</c:f>
              <c:numCache>
                <c:formatCode>General</c:formatCode>
                <c:ptCount val="49"/>
                <c:pt idx="2">
                  <c:v>0</c:v>
                </c:pt>
                <c:pt idx="3">
                  <c:v>-0.20000000000000107</c:v>
                </c:pt>
                <c:pt idx="4">
                  <c:v>-0.30000000000000071</c:v>
                </c:pt>
                <c:pt idx="5">
                  <c:v>-9.9999999999999645E-2</c:v>
                </c:pt>
                <c:pt idx="6">
                  <c:v>0.79999999999999893</c:v>
                </c:pt>
                <c:pt idx="7">
                  <c:v>1.5</c:v>
                </c:pt>
                <c:pt idx="8">
                  <c:v>2.2999999999999989</c:v>
                </c:pt>
                <c:pt idx="9">
                  <c:v>3.5</c:v>
                </c:pt>
                <c:pt idx="10">
                  <c:v>4.5</c:v>
                </c:pt>
                <c:pt idx="11">
                  <c:v>5.4999999999999982</c:v>
                </c:pt>
                <c:pt idx="12">
                  <c:v>6.6</c:v>
                </c:pt>
                <c:pt idx="13">
                  <c:v>7.2000000000000011</c:v>
                </c:pt>
                <c:pt idx="14">
                  <c:v>7.7999999999999989</c:v>
                </c:pt>
                <c:pt idx="15">
                  <c:v>8.6</c:v>
                </c:pt>
                <c:pt idx="16">
                  <c:v>9.4</c:v>
                </c:pt>
                <c:pt idx="17">
                  <c:v>10.200000000000001</c:v>
                </c:pt>
                <c:pt idx="18">
                  <c:v>10.1</c:v>
                </c:pt>
                <c:pt idx="19">
                  <c:v>10.299999999999999</c:v>
                </c:pt>
                <c:pt idx="20">
                  <c:v>10.799999999999999</c:v>
                </c:pt>
                <c:pt idx="21">
                  <c:v>10.9</c:v>
                </c:pt>
                <c:pt idx="22">
                  <c:v>11.1</c:v>
                </c:pt>
                <c:pt idx="23">
                  <c:v>11.1</c:v>
                </c:pt>
                <c:pt idx="24">
                  <c:v>11.299999999999999</c:v>
                </c:pt>
                <c:pt idx="25">
                  <c:v>11.299999999999999</c:v>
                </c:pt>
                <c:pt idx="26">
                  <c:v>11.299999999999999</c:v>
                </c:pt>
                <c:pt idx="27">
                  <c:v>11.299999999999999</c:v>
                </c:pt>
                <c:pt idx="28">
                  <c:v>11.299999999999999</c:v>
                </c:pt>
                <c:pt idx="29">
                  <c:v>11.299999999999999</c:v>
                </c:pt>
                <c:pt idx="30">
                  <c:v>11.299999999999999</c:v>
                </c:pt>
                <c:pt idx="31">
                  <c:v>11.299999999999999</c:v>
                </c:pt>
                <c:pt idx="32">
                  <c:v>10.9</c:v>
                </c:pt>
                <c:pt idx="33">
                  <c:v>10.700000000000001</c:v>
                </c:pt>
                <c:pt idx="34">
                  <c:v>10.799999999999999</c:v>
                </c:pt>
                <c:pt idx="35">
                  <c:v>10.200000000000001</c:v>
                </c:pt>
                <c:pt idx="36">
                  <c:v>9.7000000000000011</c:v>
                </c:pt>
                <c:pt idx="37">
                  <c:v>5</c:v>
                </c:pt>
                <c:pt idx="38">
                  <c:v>4.9000000000000004</c:v>
                </c:pt>
                <c:pt idx="39">
                  <c:v>4.7999999999999989</c:v>
                </c:pt>
                <c:pt idx="40">
                  <c:v>4.5</c:v>
                </c:pt>
                <c:pt idx="41">
                  <c:v>4.1999999999999993</c:v>
                </c:pt>
                <c:pt idx="42">
                  <c:v>4</c:v>
                </c:pt>
                <c:pt idx="43">
                  <c:v>3.7999999999999989</c:v>
                </c:pt>
                <c:pt idx="44">
                  <c:v>3.4000000000000004</c:v>
                </c:pt>
                <c:pt idx="45">
                  <c:v>3</c:v>
                </c:pt>
                <c:pt idx="46">
                  <c:v>2.7999999999999989</c:v>
                </c:pt>
                <c:pt idx="47">
                  <c:v>2.5</c:v>
                </c:pt>
                <c:pt idx="4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FD-1B43-A8D6-B721F7EA8EBB}"/>
            </c:ext>
          </c:extLst>
        </c:ser>
        <c:ser>
          <c:idx val="2"/>
          <c:order val="1"/>
          <c:tx>
            <c:strRef>
              <c:f>'Lunch View'!$BQ$298</c:f>
              <c:strCache>
                <c:ptCount val="1"/>
                <c:pt idx="0">
                  <c:v>Fri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'Lunch View'!$BO$299:$BO$347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View'!$BQ$299:$BQ$347</c:f>
              <c:numCache>
                <c:formatCode>General</c:formatCode>
                <c:ptCount val="49"/>
                <c:pt idx="4">
                  <c:v>0</c:v>
                </c:pt>
                <c:pt idx="5">
                  <c:v>-9.9999999999999645E-2</c:v>
                </c:pt>
                <c:pt idx="6">
                  <c:v>-0.29999999999999982</c:v>
                </c:pt>
                <c:pt idx="7">
                  <c:v>-0.39999999999999947</c:v>
                </c:pt>
                <c:pt idx="8">
                  <c:v>-0.39999999999999947</c:v>
                </c:pt>
                <c:pt idx="9">
                  <c:v>-0.19999999999999929</c:v>
                </c:pt>
                <c:pt idx="10">
                  <c:v>0.20000000000000018</c:v>
                </c:pt>
                <c:pt idx="11">
                  <c:v>0.5</c:v>
                </c:pt>
                <c:pt idx="12">
                  <c:v>1</c:v>
                </c:pt>
                <c:pt idx="13">
                  <c:v>1.7000000000000002</c:v>
                </c:pt>
                <c:pt idx="14">
                  <c:v>2.7000000000000011</c:v>
                </c:pt>
                <c:pt idx="15">
                  <c:v>3.9000000000000004</c:v>
                </c:pt>
                <c:pt idx="16">
                  <c:v>5.2000000000000011</c:v>
                </c:pt>
                <c:pt idx="17">
                  <c:v>6.3000000000000007</c:v>
                </c:pt>
                <c:pt idx="18">
                  <c:v>7.4</c:v>
                </c:pt>
                <c:pt idx="19">
                  <c:v>8.2000000000000011</c:v>
                </c:pt>
                <c:pt idx="20">
                  <c:v>8.8000000000000007</c:v>
                </c:pt>
                <c:pt idx="21">
                  <c:v>9.6</c:v>
                </c:pt>
                <c:pt idx="22">
                  <c:v>10.000000000000002</c:v>
                </c:pt>
                <c:pt idx="23">
                  <c:v>10.4</c:v>
                </c:pt>
                <c:pt idx="24">
                  <c:v>10.799999999999999</c:v>
                </c:pt>
                <c:pt idx="25">
                  <c:v>10.6</c:v>
                </c:pt>
                <c:pt idx="26">
                  <c:v>10.4</c:v>
                </c:pt>
                <c:pt idx="27">
                  <c:v>10.200000000000001</c:v>
                </c:pt>
                <c:pt idx="28">
                  <c:v>9.6</c:v>
                </c:pt>
                <c:pt idx="29">
                  <c:v>10.000000000000002</c:v>
                </c:pt>
                <c:pt idx="30">
                  <c:v>9.9</c:v>
                </c:pt>
                <c:pt idx="31">
                  <c:v>9.6</c:v>
                </c:pt>
                <c:pt idx="32">
                  <c:v>9.6</c:v>
                </c:pt>
                <c:pt idx="33">
                  <c:v>9.7000000000000011</c:v>
                </c:pt>
                <c:pt idx="34">
                  <c:v>9.8000000000000007</c:v>
                </c:pt>
                <c:pt idx="35">
                  <c:v>9.7000000000000011</c:v>
                </c:pt>
                <c:pt idx="36">
                  <c:v>9.3000000000000007</c:v>
                </c:pt>
                <c:pt idx="37">
                  <c:v>9.1</c:v>
                </c:pt>
                <c:pt idx="38">
                  <c:v>8.8000000000000007</c:v>
                </c:pt>
                <c:pt idx="39">
                  <c:v>8.7000000000000011</c:v>
                </c:pt>
                <c:pt idx="40">
                  <c:v>8.6</c:v>
                </c:pt>
                <c:pt idx="41">
                  <c:v>8.4</c:v>
                </c:pt>
                <c:pt idx="42">
                  <c:v>8.3000000000000007</c:v>
                </c:pt>
                <c:pt idx="43">
                  <c:v>8.1</c:v>
                </c:pt>
                <c:pt idx="44">
                  <c:v>7.8000000000000007</c:v>
                </c:pt>
                <c:pt idx="45">
                  <c:v>7.3000000000000007</c:v>
                </c:pt>
                <c:pt idx="46">
                  <c:v>6.6</c:v>
                </c:pt>
                <c:pt idx="47">
                  <c:v>6.3000000000000007</c:v>
                </c:pt>
                <c:pt idx="48">
                  <c:v>5.7000000000000011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FD-1B43-A8D6-B721F7EA8EBB}"/>
            </c:ext>
          </c:extLst>
        </c:ser>
        <c:ser>
          <c:idx val="3"/>
          <c:order val="2"/>
          <c:tx>
            <c:strRef>
              <c:f>'Lunch View'!$BR$298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'Lunch View'!$BO$299:$BO$347</c:f>
              <c:numCache>
                <c:formatCode>General</c:formatCode>
                <c:ptCount val="49"/>
                <c:pt idx="0">
                  <c:v>-120</c:v>
                </c:pt>
                <c:pt idx="1">
                  <c:v>-115</c:v>
                </c:pt>
                <c:pt idx="2">
                  <c:v>-110</c:v>
                </c:pt>
                <c:pt idx="3">
                  <c:v>-105</c:v>
                </c:pt>
                <c:pt idx="4">
                  <c:v>-100</c:v>
                </c:pt>
                <c:pt idx="5">
                  <c:v>-95</c:v>
                </c:pt>
                <c:pt idx="6">
                  <c:v>-90</c:v>
                </c:pt>
                <c:pt idx="7">
                  <c:v>-85</c:v>
                </c:pt>
                <c:pt idx="8">
                  <c:v>-80</c:v>
                </c:pt>
                <c:pt idx="9">
                  <c:v>-75</c:v>
                </c:pt>
                <c:pt idx="10">
                  <c:v>-70</c:v>
                </c:pt>
                <c:pt idx="11">
                  <c:v>-65</c:v>
                </c:pt>
                <c:pt idx="12">
                  <c:v>-60</c:v>
                </c:pt>
                <c:pt idx="13">
                  <c:v>-55</c:v>
                </c:pt>
                <c:pt idx="14">
                  <c:v>-50</c:v>
                </c:pt>
                <c:pt idx="15">
                  <c:v>-45</c:v>
                </c:pt>
                <c:pt idx="16">
                  <c:v>-40</c:v>
                </c:pt>
                <c:pt idx="17">
                  <c:v>-35</c:v>
                </c:pt>
                <c:pt idx="18">
                  <c:v>-30</c:v>
                </c:pt>
                <c:pt idx="19">
                  <c:v>-25</c:v>
                </c:pt>
                <c:pt idx="20">
                  <c:v>-20</c:v>
                </c:pt>
                <c:pt idx="21">
                  <c:v>-15</c:v>
                </c:pt>
                <c:pt idx="22">
                  <c:v>-10</c:v>
                </c:pt>
                <c:pt idx="23">
                  <c:v>-5</c:v>
                </c:pt>
                <c:pt idx="24">
                  <c:v>0</c:v>
                </c:pt>
                <c:pt idx="25">
                  <c:v>5</c:v>
                </c:pt>
                <c:pt idx="26">
                  <c:v>10</c:v>
                </c:pt>
                <c:pt idx="27">
                  <c:v>15</c:v>
                </c:pt>
                <c:pt idx="28">
                  <c:v>20</c:v>
                </c:pt>
                <c:pt idx="29">
                  <c:v>25</c:v>
                </c:pt>
                <c:pt idx="30">
                  <c:v>30</c:v>
                </c:pt>
                <c:pt idx="31">
                  <c:v>35</c:v>
                </c:pt>
                <c:pt idx="32">
                  <c:v>40</c:v>
                </c:pt>
                <c:pt idx="33">
                  <c:v>45</c:v>
                </c:pt>
                <c:pt idx="34">
                  <c:v>50</c:v>
                </c:pt>
                <c:pt idx="35">
                  <c:v>55</c:v>
                </c:pt>
                <c:pt idx="36">
                  <c:v>60</c:v>
                </c:pt>
                <c:pt idx="37">
                  <c:v>65</c:v>
                </c:pt>
                <c:pt idx="38">
                  <c:v>70</c:v>
                </c:pt>
                <c:pt idx="39">
                  <c:v>75</c:v>
                </c:pt>
                <c:pt idx="40">
                  <c:v>80</c:v>
                </c:pt>
                <c:pt idx="41">
                  <c:v>85</c:v>
                </c:pt>
                <c:pt idx="42">
                  <c:v>90</c:v>
                </c:pt>
                <c:pt idx="43">
                  <c:v>95</c:v>
                </c:pt>
                <c:pt idx="44">
                  <c:v>100</c:v>
                </c:pt>
                <c:pt idx="45">
                  <c:v>105</c:v>
                </c:pt>
                <c:pt idx="46">
                  <c:v>110</c:v>
                </c:pt>
                <c:pt idx="47">
                  <c:v>115</c:v>
                </c:pt>
                <c:pt idx="48">
                  <c:v>120</c:v>
                </c:pt>
              </c:numCache>
            </c:numRef>
          </c:xVal>
          <c:yVal>
            <c:numRef>
              <c:f>'Lunch View'!$BR$299:$BR$347</c:f>
              <c:numCache>
                <c:formatCode>General</c:formatCode>
                <c:ptCount val="49"/>
                <c:pt idx="2" formatCode="0.00">
                  <c:v>0</c:v>
                </c:pt>
                <c:pt idx="3" formatCode="0.00">
                  <c:v>-0.20000000000000107</c:v>
                </c:pt>
                <c:pt idx="4" formatCode="0.00">
                  <c:v>-0.15000000000000036</c:v>
                </c:pt>
                <c:pt idx="5" formatCode="0.00">
                  <c:v>-9.9999999999999645E-2</c:v>
                </c:pt>
                <c:pt idx="6" formatCode="0.00">
                  <c:v>0.24999999999999956</c:v>
                </c:pt>
                <c:pt idx="7" formatCode="0.00">
                  <c:v>0.55000000000000027</c:v>
                </c:pt>
                <c:pt idx="8" formatCode="0.00">
                  <c:v>0.94999999999999973</c:v>
                </c:pt>
                <c:pt idx="9" formatCode="0.00">
                  <c:v>1.6500000000000004</c:v>
                </c:pt>
                <c:pt idx="10" formatCode="0.00">
                  <c:v>2.35</c:v>
                </c:pt>
                <c:pt idx="11" formatCode="0.00">
                  <c:v>2.9999999999999991</c:v>
                </c:pt>
                <c:pt idx="12" formatCode="0.00">
                  <c:v>3.8</c:v>
                </c:pt>
                <c:pt idx="13" formatCode="0.00">
                  <c:v>4.4500000000000011</c:v>
                </c:pt>
                <c:pt idx="14" formatCode="0.00">
                  <c:v>5.25</c:v>
                </c:pt>
                <c:pt idx="15" formatCode="0.00">
                  <c:v>6.25</c:v>
                </c:pt>
                <c:pt idx="16" formatCode="0.00">
                  <c:v>7.3000000000000007</c:v>
                </c:pt>
                <c:pt idx="17" formatCode="0.00">
                  <c:v>8.25</c:v>
                </c:pt>
                <c:pt idx="18" formatCode="0.00">
                  <c:v>8.75</c:v>
                </c:pt>
                <c:pt idx="19" formatCode="0.00">
                  <c:v>9.25</c:v>
                </c:pt>
                <c:pt idx="20" formatCode="0.00">
                  <c:v>9.8000000000000007</c:v>
                </c:pt>
                <c:pt idx="21" formatCode="0.00">
                  <c:v>10.25</c:v>
                </c:pt>
                <c:pt idx="22" formatCode="0.00">
                  <c:v>10.55</c:v>
                </c:pt>
                <c:pt idx="23" formatCode="0.00">
                  <c:v>10.75</c:v>
                </c:pt>
                <c:pt idx="24" formatCode="0.00">
                  <c:v>11.049999999999999</c:v>
                </c:pt>
                <c:pt idx="25" formatCode="0.00">
                  <c:v>10.95</c:v>
                </c:pt>
                <c:pt idx="26" formatCode="0.00">
                  <c:v>10.85</c:v>
                </c:pt>
                <c:pt idx="27" formatCode="0.00">
                  <c:v>10.75</c:v>
                </c:pt>
                <c:pt idx="28" formatCode="0.00">
                  <c:v>10.45</c:v>
                </c:pt>
                <c:pt idx="29" formatCode="0.00">
                  <c:v>10.65</c:v>
                </c:pt>
                <c:pt idx="30" formatCode="0.00">
                  <c:v>10.6</c:v>
                </c:pt>
                <c:pt idx="31" formatCode="0.00">
                  <c:v>10.45</c:v>
                </c:pt>
                <c:pt idx="32" formatCode="0.00">
                  <c:v>10.25</c:v>
                </c:pt>
                <c:pt idx="33" formatCode="0.00">
                  <c:v>10.200000000000001</c:v>
                </c:pt>
                <c:pt idx="34" formatCode="0.00">
                  <c:v>10.3</c:v>
                </c:pt>
                <c:pt idx="35" formatCode="0.00">
                  <c:v>9.9500000000000011</c:v>
                </c:pt>
                <c:pt idx="36" formatCode="0.00">
                  <c:v>9.5</c:v>
                </c:pt>
                <c:pt idx="37" formatCode="0.00">
                  <c:v>7.05</c:v>
                </c:pt>
                <c:pt idx="38" formatCode="0.00">
                  <c:v>6.8500000000000005</c:v>
                </c:pt>
                <c:pt idx="39" formatCode="0.00">
                  <c:v>6.75</c:v>
                </c:pt>
                <c:pt idx="40" formatCode="0.00">
                  <c:v>6.55</c:v>
                </c:pt>
                <c:pt idx="41" formatCode="0.00">
                  <c:v>6.3</c:v>
                </c:pt>
                <c:pt idx="42" formatCode="0.00">
                  <c:v>6.15</c:v>
                </c:pt>
                <c:pt idx="43" formatCode="0.00">
                  <c:v>5.9499999999999993</c:v>
                </c:pt>
                <c:pt idx="44" formatCode="0.00">
                  <c:v>5.6000000000000005</c:v>
                </c:pt>
                <c:pt idx="45" formatCode="0.00">
                  <c:v>5.15</c:v>
                </c:pt>
                <c:pt idx="46" formatCode="0.00">
                  <c:v>4.6999999999999993</c:v>
                </c:pt>
                <c:pt idx="47" formatCode="0.00">
                  <c:v>4.4000000000000004</c:v>
                </c:pt>
                <c:pt idx="48" formatCode="0.00">
                  <c:v>3.8500000000000005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FD-1B43-A8D6-B721F7EA8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63536"/>
        <c:axId val="270956864"/>
      </c:scatterChart>
      <c:valAx>
        <c:axId val="27096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56864"/>
        <c:crosses val="autoZero"/>
        <c:crossBetween val="midCat"/>
      </c:valAx>
      <c:valAx>
        <c:axId val="2709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6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View'!$C$61:$C$109</c:f>
              <c:numCache>
                <c:formatCode>0.0</c:formatCode>
                <c:ptCount val="49"/>
                <c:pt idx="0">
                  <c:v>0</c:v>
                </c:pt>
                <c:pt idx="1">
                  <c:v>-0.10000000000000142</c:v>
                </c:pt>
                <c:pt idx="2">
                  <c:v>-0.40000000000000036</c:v>
                </c:pt>
                <c:pt idx="3">
                  <c:v>-0.40000000000000036</c:v>
                </c:pt>
                <c:pt idx="4">
                  <c:v>-0.10000000000000142</c:v>
                </c:pt>
                <c:pt idx="5">
                  <c:v>0.59999999999999964</c:v>
                </c:pt>
                <c:pt idx="6">
                  <c:v>0.89999999999999858</c:v>
                </c:pt>
                <c:pt idx="7">
                  <c:v>0.69999999999999929</c:v>
                </c:pt>
                <c:pt idx="8">
                  <c:v>1</c:v>
                </c:pt>
                <c:pt idx="9">
                  <c:v>1.5</c:v>
                </c:pt>
                <c:pt idx="10">
                  <c:v>1.3999999999999986</c:v>
                </c:pt>
                <c:pt idx="11">
                  <c:v>1.2999999999999989</c:v>
                </c:pt>
                <c:pt idx="12">
                  <c:v>1.2999999999999989</c:v>
                </c:pt>
                <c:pt idx="13">
                  <c:v>1.3999999999999986</c:v>
                </c:pt>
                <c:pt idx="14">
                  <c:v>1.3999999999999986</c:v>
                </c:pt>
                <c:pt idx="15">
                  <c:v>1.0999999999999996</c:v>
                </c:pt>
                <c:pt idx="16">
                  <c:v>1.1999999999999993</c:v>
                </c:pt>
                <c:pt idx="17">
                  <c:v>0.89999999999999858</c:v>
                </c:pt>
                <c:pt idx="18">
                  <c:v>1.0999999999999996</c:v>
                </c:pt>
                <c:pt idx="19">
                  <c:v>0.29999999999999893</c:v>
                </c:pt>
                <c:pt idx="20">
                  <c:v>0.19999999999999929</c:v>
                </c:pt>
                <c:pt idx="21">
                  <c:v>0.19999999999999929</c:v>
                </c:pt>
                <c:pt idx="22">
                  <c:v>0.5</c:v>
                </c:pt>
                <c:pt idx="23">
                  <c:v>0.89999999999999858</c:v>
                </c:pt>
                <c:pt idx="24">
                  <c:v>1.5</c:v>
                </c:pt>
                <c:pt idx="25">
                  <c:v>2</c:v>
                </c:pt>
                <c:pt idx="26">
                  <c:v>2.2999999999999989</c:v>
                </c:pt>
                <c:pt idx="27">
                  <c:v>2.5</c:v>
                </c:pt>
                <c:pt idx="28">
                  <c:v>2.5999999999999996</c:v>
                </c:pt>
                <c:pt idx="29">
                  <c:v>2.5</c:v>
                </c:pt>
                <c:pt idx="30">
                  <c:v>2.5</c:v>
                </c:pt>
                <c:pt idx="31">
                  <c:v>2.2999999999999989</c:v>
                </c:pt>
                <c:pt idx="32">
                  <c:v>2.0999999999999996</c:v>
                </c:pt>
                <c:pt idx="33">
                  <c:v>1.8999999999999986</c:v>
                </c:pt>
                <c:pt idx="34">
                  <c:v>1.5</c:v>
                </c:pt>
                <c:pt idx="35">
                  <c:v>1.1999999999999993</c:v>
                </c:pt>
                <c:pt idx="36">
                  <c:v>1.1999999999999993</c:v>
                </c:pt>
                <c:pt idx="37">
                  <c:v>1.1999999999999993</c:v>
                </c:pt>
                <c:pt idx="38">
                  <c:v>1.0999999999999996</c:v>
                </c:pt>
                <c:pt idx="39">
                  <c:v>1.2999999999999989</c:v>
                </c:pt>
                <c:pt idx="40">
                  <c:v>0.29999999999999893</c:v>
                </c:pt>
                <c:pt idx="41">
                  <c:v>-0.30000000000000071</c:v>
                </c:pt>
                <c:pt idx="42">
                  <c:v>-0.70000000000000107</c:v>
                </c:pt>
                <c:pt idx="43">
                  <c:v>-1.2000000000000011</c:v>
                </c:pt>
                <c:pt idx="44">
                  <c:v>-1.2000000000000011</c:v>
                </c:pt>
                <c:pt idx="45">
                  <c:v>-0.90000000000000036</c:v>
                </c:pt>
                <c:pt idx="46">
                  <c:v>-0.90000000000000036</c:v>
                </c:pt>
                <c:pt idx="47">
                  <c:v>-1.4000000000000004</c:v>
                </c:pt>
                <c:pt idx="48">
                  <c:v>-1.9000000000000004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F7-C04A-A6AF-0DCC533E9DC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View'!$D$61:$D$109</c:f>
              <c:numCache>
                <c:formatCode>0.0</c:formatCode>
                <c:ptCount val="49"/>
                <c:pt idx="0">
                  <c:v>0</c:v>
                </c:pt>
                <c:pt idx="1">
                  <c:v>-0.20000000000000284</c:v>
                </c:pt>
                <c:pt idx="2">
                  <c:v>0</c:v>
                </c:pt>
                <c:pt idx="3">
                  <c:v>-0.30000000000000071</c:v>
                </c:pt>
                <c:pt idx="4">
                  <c:v>-0.5</c:v>
                </c:pt>
                <c:pt idx="5">
                  <c:v>-0.5</c:v>
                </c:pt>
                <c:pt idx="6">
                  <c:v>-0.80000000000000071</c:v>
                </c:pt>
                <c:pt idx="7">
                  <c:v>-0.90000000000000213</c:v>
                </c:pt>
                <c:pt idx="8">
                  <c:v>-0.90000000000000213</c:v>
                </c:pt>
                <c:pt idx="9">
                  <c:v>-1.2000000000000028</c:v>
                </c:pt>
                <c:pt idx="10">
                  <c:v>-1.3000000000000007</c:v>
                </c:pt>
                <c:pt idx="11">
                  <c:v>-1.5</c:v>
                </c:pt>
                <c:pt idx="12">
                  <c:v>-1.6000000000000014</c:v>
                </c:pt>
                <c:pt idx="13">
                  <c:v>-1.9000000000000021</c:v>
                </c:pt>
                <c:pt idx="14">
                  <c:v>-2.1000000000000014</c:v>
                </c:pt>
                <c:pt idx="15">
                  <c:v>-2.3000000000000007</c:v>
                </c:pt>
                <c:pt idx="16">
                  <c:v>-2.3000000000000007</c:v>
                </c:pt>
                <c:pt idx="17">
                  <c:v>-2.2000000000000011</c:v>
                </c:pt>
                <c:pt idx="18">
                  <c:v>-2.4000000000000021</c:v>
                </c:pt>
                <c:pt idx="19">
                  <c:v>-2.2000000000000011</c:v>
                </c:pt>
                <c:pt idx="20">
                  <c:v>-2.4000000000000021</c:v>
                </c:pt>
                <c:pt idx="21">
                  <c:v>-2.9000000000000021</c:v>
                </c:pt>
                <c:pt idx="22">
                  <c:v>-3.2000000000000011</c:v>
                </c:pt>
                <c:pt idx="23">
                  <c:v>-2.9000000000000021</c:v>
                </c:pt>
                <c:pt idx="24">
                  <c:v>-2.4000000000000021</c:v>
                </c:pt>
                <c:pt idx="25">
                  <c:v>-2.7000000000000011</c:v>
                </c:pt>
                <c:pt idx="26">
                  <c:v>-3.0000000000000018</c:v>
                </c:pt>
                <c:pt idx="27">
                  <c:v>-3.5000000000000018</c:v>
                </c:pt>
                <c:pt idx="28">
                  <c:v>-4.0000000000000018</c:v>
                </c:pt>
                <c:pt idx="29">
                  <c:v>-4.2000000000000011</c:v>
                </c:pt>
                <c:pt idx="30">
                  <c:v>-4.2000000000000011</c:v>
                </c:pt>
                <c:pt idx="31">
                  <c:v>-4.1000000000000014</c:v>
                </c:pt>
                <c:pt idx="32">
                  <c:v>-3.8000000000000007</c:v>
                </c:pt>
                <c:pt idx="33">
                  <c:v>-3.5000000000000018</c:v>
                </c:pt>
                <c:pt idx="34">
                  <c:v>-3.5000000000000018</c:v>
                </c:pt>
                <c:pt idx="35">
                  <c:v>-3.8000000000000007</c:v>
                </c:pt>
                <c:pt idx="36">
                  <c:v>-4.3000000000000007</c:v>
                </c:pt>
                <c:pt idx="37">
                  <c:v>-4.4000000000000021</c:v>
                </c:pt>
                <c:pt idx="38">
                  <c:v>-4.4000000000000021</c:v>
                </c:pt>
                <c:pt idx="39">
                  <c:v>-4.2000000000000011</c:v>
                </c:pt>
                <c:pt idx="40">
                  <c:v>-4.1000000000000014</c:v>
                </c:pt>
                <c:pt idx="41">
                  <c:v>-4.2000000000000011</c:v>
                </c:pt>
                <c:pt idx="42">
                  <c:v>-4.1000000000000014</c:v>
                </c:pt>
                <c:pt idx="43">
                  <c:v>-4.2000000000000011</c:v>
                </c:pt>
                <c:pt idx="44">
                  <c:v>-4.3000000000000007</c:v>
                </c:pt>
                <c:pt idx="45">
                  <c:v>-4.4000000000000021</c:v>
                </c:pt>
                <c:pt idx="46">
                  <c:v>-4.6000000000000014</c:v>
                </c:pt>
                <c:pt idx="47">
                  <c:v>-4.8000000000000007</c:v>
                </c:pt>
                <c:pt idx="48">
                  <c:v>-4.8000000000000007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F7-C04A-A6AF-0DCC533E9DC2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View'!$E$61:$E$109</c:f>
              <c:numCache>
                <c:formatCode>0.0</c:formatCode>
                <c:ptCount val="49"/>
                <c:pt idx="0">
                  <c:v>0</c:v>
                </c:pt>
                <c:pt idx="1">
                  <c:v>-0.30000000000000071</c:v>
                </c:pt>
                <c:pt idx="2">
                  <c:v>-0.40000000000000036</c:v>
                </c:pt>
                <c:pt idx="3">
                  <c:v>-0.40000000000000036</c:v>
                </c:pt>
                <c:pt idx="4">
                  <c:v>-0.20000000000000107</c:v>
                </c:pt>
                <c:pt idx="5">
                  <c:v>-9.9999999999999645E-2</c:v>
                </c:pt>
                <c:pt idx="6">
                  <c:v>0</c:v>
                </c:pt>
                <c:pt idx="7">
                  <c:v>0.5</c:v>
                </c:pt>
                <c:pt idx="8">
                  <c:v>0.69999999999999929</c:v>
                </c:pt>
                <c:pt idx="9">
                  <c:v>0.19999999999999929</c:v>
                </c:pt>
                <c:pt idx="10">
                  <c:v>0.19999999999999929</c:v>
                </c:pt>
                <c:pt idx="11">
                  <c:v>0.40000000000000036</c:v>
                </c:pt>
                <c:pt idx="12">
                  <c:v>0.79999999999999893</c:v>
                </c:pt>
                <c:pt idx="13">
                  <c:v>1.1999999999999993</c:v>
                </c:pt>
                <c:pt idx="14">
                  <c:v>1.9000000000000004</c:v>
                </c:pt>
                <c:pt idx="15">
                  <c:v>2.4000000000000004</c:v>
                </c:pt>
                <c:pt idx="16">
                  <c:v>2.7999999999999989</c:v>
                </c:pt>
                <c:pt idx="17">
                  <c:v>3</c:v>
                </c:pt>
                <c:pt idx="18">
                  <c:v>3.2999999999999989</c:v>
                </c:pt>
                <c:pt idx="19">
                  <c:v>3.5</c:v>
                </c:pt>
                <c:pt idx="20">
                  <c:v>3.5</c:v>
                </c:pt>
                <c:pt idx="21">
                  <c:v>3.1999999999999993</c:v>
                </c:pt>
                <c:pt idx="22">
                  <c:v>2.4000000000000004</c:v>
                </c:pt>
                <c:pt idx="23">
                  <c:v>2.5999999999999996</c:v>
                </c:pt>
                <c:pt idx="24">
                  <c:v>2.0999999999999996</c:v>
                </c:pt>
                <c:pt idx="25">
                  <c:v>2.1999999999999993</c:v>
                </c:pt>
                <c:pt idx="26">
                  <c:v>2.6999999999999993</c:v>
                </c:pt>
                <c:pt idx="27">
                  <c:v>2.5</c:v>
                </c:pt>
                <c:pt idx="28">
                  <c:v>2.2999999999999989</c:v>
                </c:pt>
                <c:pt idx="29">
                  <c:v>2.1999999999999993</c:v>
                </c:pt>
                <c:pt idx="30">
                  <c:v>1.9000000000000004</c:v>
                </c:pt>
                <c:pt idx="31">
                  <c:v>1.4000000000000004</c:v>
                </c:pt>
                <c:pt idx="32">
                  <c:v>0.79999999999999893</c:v>
                </c:pt>
                <c:pt idx="33">
                  <c:v>-0.20000000000000107</c:v>
                </c:pt>
                <c:pt idx="34">
                  <c:v>-0.59999999999999964</c:v>
                </c:pt>
                <c:pt idx="35">
                  <c:v>-1</c:v>
                </c:pt>
                <c:pt idx="36">
                  <c:v>-1.3000000000000007</c:v>
                </c:pt>
                <c:pt idx="37">
                  <c:v>-1.6000000000000005</c:v>
                </c:pt>
                <c:pt idx="38">
                  <c:v>-1.8000000000000007</c:v>
                </c:pt>
                <c:pt idx="39">
                  <c:v>-2.1000000000000005</c:v>
                </c:pt>
                <c:pt idx="40">
                  <c:v>-2.4000000000000004</c:v>
                </c:pt>
                <c:pt idx="41">
                  <c:v>-2.6000000000000005</c:v>
                </c:pt>
                <c:pt idx="42">
                  <c:v>-2.8000000000000007</c:v>
                </c:pt>
                <c:pt idx="43">
                  <c:v>-2.8000000000000007</c:v>
                </c:pt>
                <c:pt idx="44">
                  <c:v>-2.8000000000000007</c:v>
                </c:pt>
                <c:pt idx="45">
                  <c:v>-2.5</c:v>
                </c:pt>
                <c:pt idx="46">
                  <c:v>-2.3000000000000007</c:v>
                </c:pt>
                <c:pt idx="47">
                  <c:v>-2.4000000000000004</c:v>
                </c:pt>
                <c:pt idx="48">
                  <c:v>-2.7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F7-C04A-A6AF-0DCC533E9DC2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View'!$F$61:$F$109</c:f>
              <c:numCache>
                <c:formatCode>0.0</c:formatCode>
                <c:ptCount val="49"/>
                <c:pt idx="0">
                  <c:v>0</c:v>
                </c:pt>
                <c:pt idx="1">
                  <c:v>0.60000000000000142</c:v>
                </c:pt>
                <c:pt idx="2">
                  <c:v>1.6000000000000014</c:v>
                </c:pt>
                <c:pt idx="3">
                  <c:v>2.4000000000000004</c:v>
                </c:pt>
                <c:pt idx="4">
                  <c:v>3.2000000000000011</c:v>
                </c:pt>
                <c:pt idx="5">
                  <c:v>4.2000000000000011</c:v>
                </c:pt>
                <c:pt idx="6">
                  <c:v>5</c:v>
                </c:pt>
                <c:pt idx="7">
                  <c:v>5.7000000000000011</c:v>
                </c:pt>
                <c:pt idx="8">
                  <c:v>6.2000000000000011</c:v>
                </c:pt>
                <c:pt idx="9">
                  <c:v>6.7000000000000011</c:v>
                </c:pt>
                <c:pt idx="10">
                  <c:v>7.4000000000000021</c:v>
                </c:pt>
                <c:pt idx="11">
                  <c:v>7.9000000000000021</c:v>
                </c:pt>
                <c:pt idx="12">
                  <c:v>9</c:v>
                </c:pt>
                <c:pt idx="13">
                  <c:v>9.5</c:v>
                </c:pt>
                <c:pt idx="14">
                  <c:v>9.9000000000000021</c:v>
                </c:pt>
                <c:pt idx="15">
                  <c:v>10.400000000000002</c:v>
                </c:pt>
                <c:pt idx="16">
                  <c:v>10.5</c:v>
                </c:pt>
                <c:pt idx="17">
                  <c:v>10.600000000000001</c:v>
                </c:pt>
                <c:pt idx="18">
                  <c:v>10.5</c:v>
                </c:pt>
                <c:pt idx="19">
                  <c:v>10.400000000000002</c:v>
                </c:pt>
                <c:pt idx="20">
                  <c:v>10.100000000000001</c:v>
                </c:pt>
                <c:pt idx="21">
                  <c:v>9.8000000000000007</c:v>
                </c:pt>
                <c:pt idx="22">
                  <c:v>9.6000000000000014</c:v>
                </c:pt>
                <c:pt idx="23">
                  <c:v>8.4000000000000021</c:v>
                </c:pt>
                <c:pt idx="24">
                  <c:v>8.8000000000000007</c:v>
                </c:pt>
                <c:pt idx="25">
                  <c:v>9.1000000000000014</c:v>
                </c:pt>
                <c:pt idx="26">
                  <c:v>9.4000000000000021</c:v>
                </c:pt>
                <c:pt idx="27">
                  <c:v>9.6000000000000014</c:v>
                </c:pt>
                <c:pt idx="28">
                  <c:v>9.6000000000000014</c:v>
                </c:pt>
                <c:pt idx="29">
                  <c:v>9.3000000000000007</c:v>
                </c:pt>
                <c:pt idx="30">
                  <c:v>9.1999999999999993</c:v>
                </c:pt>
                <c:pt idx="31">
                  <c:v>8.9000000000000021</c:v>
                </c:pt>
                <c:pt idx="32">
                  <c:v>8.5</c:v>
                </c:pt>
                <c:pt idx="33">
                  <c:v>8.1000000000000014</c:v>
                </c:pt>
                <c:pt idx="34">
                  <c:v>7.6999999999999993</c:v>
                </c:pt>
                <c:pt idx="35">
                  <c:v>7.5</c:v>
                </c:pt>
                <c:pt idx="36">
                  <c:v>7.2000000000000011</c:v>
                </c:pt>
                <c:pt idx="37">
                  <c:v>6.9</c:v>
                </c:pt>
                <c:pt idx="38">
                  <c:v>6.7000000000000011</c:v>
                </c:pt>
                <c:pt idx="39">
                  <c:v>6.4</c:v>
                </c:pt>
                <c:pt idx="40">
                  <c:v>5.9</c:v>
                </c:pt>
                <c:pt idx="41">
                  <c:v>5.5</c:v>
                </c:pt>
                <c:pt idx="42">
                  <c:v>5.1000000000000014</c:v>
                </c:pt>
                <c:pt idx="43">
                  <c:v>4.7000000000000011</c:v>
                </c:pt>
                <c:pt idx="44">
                  <c:v>4.2000000000000011</c:v>
                </c:pt>
                <c:pt idx="45">
                  <c:v>3.6000000000000014</c:v>
                </c:pt>
                <c:pt idx="46">
                  <c:v>3.1000000000000014</c:v>
                </c:pt>
                <c:pt idx="47">
                  <c:v>2.7000000000000011</c:v>
                </c:pt>
                <c:pt idx="48">
                  <c:v>2.4000000000000004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F7-C04A-A6AF-0DCC533E9DC2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View'!$G$61:$G$109</c:f>
              <c:numCache>
                <c:formatCode>0.0</c:formatCode>
                <c:ptCount val="49"/>
                <c:pt idx="0">
                  <c:v>0</c:v>
                </c:pt>
                <c:pt idx="1">
                  <c:v>-0.30000000000000071</c:v>
                </c:pt>
                <c:pt idx="2">
                  <c:v>-0.59999999999999787</c:v>
                </c:pt>
                <c:pt idx="3">
                  <c:v>-0.89999999999999858</c:v>
                </c:pt>
                <c:pt idx="4">
                  <c:v>-1</c:v>
                </c:pt>
                <c:pt idx="5">
                  <c:v>-1.0999999999999979</c:v>
                </c:pt>
                <c:pt idx="6">
                  <c:v>-1.3999999999999986</c:v>
                </c:pt>
                <c:pt idx="7">
                  <c:v>-1.5</c:v>
                </c:pt>
                <c:pt idx="8">
                  <c:v>-2.5999999999999996</c:v>
                </c:pt>
                <c:pt idx="9">
                  <c:v>-3</c:v>
                </c:pt>
                <c:pt idx="10">
                  <c:v>-3.3999999999999986</c:v>
                </c:pt>
                <c:pt idx="11">
                  <c:v>-3.6999999999999993</c:v>
                </c:pt>
                <c:pt idx="12">
                  <c:v>-3.7999999999999989</c:v>
                </c:pt>
                <c:pt idx="13">
                  <c:v>-3.8999999999999986</c:v>
                </c:pt>
                <c:pt idx="14">
                  <c:v>-3.8999999999999986</c:v>
                </c:pt>
                <c:pt idx="15">
                  <c:v>-3.8999999999999986</c:v>
                </c:pt>
                <c:pt idx="16">
                  <c:v>-4</c:v>
                </c:pt>
                <c:pt idx="17">
                  <c:v>-4.0999999999999996</c:v>
                </c:pt>
                <c:pt idx="18">
                  <c:v>-4.2999999999999989</c:v>
                </c:pt>
                <c:pt idx="19">
                  <c:v>-4.5</c:v>
                </c:pt>
                <c:pt idx="20">
                  <c:v>-4.7999999999999989</c:v>
                </c:pt>
                <c:pt idx="21">
                  <c:v>-5</c:v>
                </c:pt>
                <c:pt idx="22">
                  <c:v>-5.2999999999999989</c:v>
                </c:pt>
                <c:pt idx="23">
                  <c:v>-5.5</c:v>
                </c:pt>
                <c:pt idx="24">
                  <c:v>-5.6999999999999993</c:v>
                </c:pt>
                <c:pt idx="25">
                  <c:v>-5.8999999999999986</c:v>
                </c:pt>
                <c:pt idx="26">
                  <c:v>-6.1</c:v>
                </c:pt>
                <c:pt idx="27">
                  <c:v>-6.3999999999999986</c:v>
                </c:pt>
                <c:pt idx="28">
                  <c:v>-6.5</c:v>
                </c:pt>
                <c:pt idx="29">
                  <c:v>-6.6</c:v>
                </c:pt>
                <c:pt idx="30">
                  <c:v>-6.7999999999999989</c:v>
                </c:pt>
                <c:pt idx="31">
                  <c:v>-6.8999999999999986</c:v>
                </c:pt>
                <c:pt idx="32">
                  <c:v>-7.1</c:v>
                </c:pt>
                <c:pt idx="33">
                  <c:v>-7.3999999999999986</c:v>
                </c:pt>
                <c:pt idx="34">
                  <c:v>-7.8999999999999986</c:v>
                </c:pt>
                <c:pt idx="35">
                  <c:v>-8</c:v>
                </c:pt>
                <c:pt idx="36">
                  <c:v>-8.1</c:v>
                </c:pt>
                <c:pt idx="37">
                  <c:v>-8.3999999999999986</c:v>
                </c:pt>
                <c:pt idx="38">
                  <c:v>-8.7999999999999989</c:v>
                </c:pt>
                <c:pt idx="39">
                  <c:v>-9.1</c:v>
                </c:pt>
                <c:pt idx="40">
                  <c:v>-9.3999999999999986</c:v>
                </c:pt>
                <c:pt idx="41">
                  <c:v>-9.6</c:v>
                </c:pt>
                <c:pt idx="42">
                  <c:v>-9.8999999999999986</c:v>
                </c:pt>
                <c:pt idx="43">
                  <c:v>-10.1</c:v>
                </c:pt>
                <c:pt idx="44">
                  <c:v>-10.199999999999999</c:v>
                </c:pt>
                <c:pt idx="45">
                  <c:v>-10.399999999999999</c:v>
                </c:pt>
                <c:pt idx="46">
                  <c:v>-10.799999999999999</c:v>
                </c:pt>
                <c:pt idx="47">
                  <c:v>-11</c:v>
                </c:pt>
                <c:pt idx="48">
                  <c:v>-11.2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F7-C04A-A6AF-0DCC533E9DC2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View'!$H$61:$H$109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7F7-C04A-A6AF-0DCC533E9DC2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View'!$I$61:$I$109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-0.19999999999999929</c:v>
                </c:pt>
                <c:pt idx="3">
                  <c:v>-0.39999999999999858</c:v>
                </c:pt>
                <c:pt idx="4">
                  <c:v>-0.59999999999999964</c:v>
                </c:pt>
                <c:pt idx="5">
                  <c:v>-1</c:v>
                </c:pt>
                <c:pt idx="6">
                  <c:v>-1.5</c:v>
                </c:pt>
                <c:pt idx="7">
                  <c:v>-2</c:v>
                </c:pt>
                <c:pt idx="8">
                  <c:v>-2.3999999999999986</c:v>
                </c:pt>
                <c:pt idx="9">
                  <c:v>-2.5999999999999996</c:v>
                </c:pt>
                <c:pt idx="10">
                  <c:v>-2.8999999999999986</c:v>
                </c:pt>
                <c:pt idx="11">
                  <c:v>-3.0999999999999996</c:v>
                </c:pt>
                <c:pt idx="12">
                  <c:v>-3.1999999999999993</c:v>
                </c:pt>
                <c:pt idx="13">
                  <c:v>-3.5</c:v>
                </c:pt>
                <c:pt idx="14">
                  <c:v>-3.6999999999999993</c:v>
                </c:pt>
                <c:pt idx="15">
                  <c:v>-3.8999999999999986</c:v>
                </c:pt>
                <c:pt idx="16">
                  <c:v>-3.8999999999999986</c:v>
                </c:pt>
                <c:pt idx="17">
                  <c:v>-3.7999999999999989</c:v>
                </c:pt>
                <c:pt idx="18">
                  <c:v>-3.5</c:v>
                </c:pt>
                <c:pt idx="19">
                  <c:v>-3.2999999999999989</c:v>
                </c:pt>
                <c:pt idx="20">
                  <c:v>-3.0999999999999996</c:v>
                </c:pt>
                <c:pt idx="21">
                  <c:v>-2.8999999999999986</c:v>
                </c:pt>
                <c:pt idx="22">
                  <c:v>-2.8999999999999986</c:v>
                </c:pt>
                <c:pt idx="23">
                  <c:v>-3.2999999999999989</c:v>
                </c:pt>
                <c:pt idx="24">
                  <c:v>-3.5999999999999996</c:v>
                </c:pt>
                <c:pt idx="25">
                  <c:v>-4</c:v>
                </c:pt>
                <c:pt idx="26">
                  <c:v>-4.0999999999999996</c:v>
                </c:pt>
                <c:pt idx="27">
                  <c:v>-4.0999999999999996</c:v>
                </c:pt>
                <c:pt idx="28">
                  <c:v>-4.2999999999999989</c:v>
                </c:pt>
                <c:pt idx="29">
                  <c:v>-4.2999999999999989</c:v>
                </c:pt>
                <c:pt idx="30">
                  <c:v>-4.3999999999999995</c:v>
                </c:pt>
                <c:pt idx="31">
                  <c:v>-4.5999999999999996</c:v>
                </c:pt>
                <c:pt idx="32">
                  <c:v>-4.7999999999999989</c:v>
                </c:pt>
                <c:pt idx="33">
                  <c:v>-4.7999999999999989</c:v>
                </c:pt>
                <c:pt idx="34">
                  <c:v>-4.8999999999999995</c:v>
                </c:pt>
                <c:pt idx="35">
                  <c:v>-5.0999999999999996</c:v>
                </c:pt>
                <c:pt idx="36">
                  <c:v>-5.2999999999999989</c:v>
                </c:pt>
                <c:pt idx="37">
                  <c:v>-5.6999999999999993</c:v>
                </c:pt>
                <c:pt idx="38">
                  <c:v>-6.1</c:v>
                </c:pt>
                <c:pt idx="39">
                  <c:v>-6.1999999999999993</c:v>
                </c:pt>
                <c:pt idx="40">
                  <c:v>-6.1</c:v>
                </c:pt>
                <c:pt idx="41">
                  <c:v>-5.9999999999999991</c:v>
                </c:pt>
                <c:pt idx="42">
                  <c:v>-5.7999999999999989</c:v>
                </c:pt>
                <c:pt idx="43">
                  <c:v>-5.6</c:v>
                </c:pt>
                <c:pt idx="44">
                  <c:v>-5.2999999999999989</c:v>
                </c:pt>
                <c:pt idx="45">
                  <c:v>-5.1999999999999993</c:v>
                </c:pt>
                <c:pt idx="46">
                  <c:v>-5.3999999999999995</c:v>
                </c:pt>
                <c:pt idx="47">
                  <c:v>-5.3999999999999995</c:v>
                </c:pt>
                <c:pt idx="48">
                  <c:v>-5.2999999999999989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F7-C04A-A6AF-0DCC533E9DC2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View'!$J$61:$J$109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-0.10000000000000053</c:v>
                </c:pt>
                <c:pt idx="3">
                  <c:v>0</c:v>
                </c:pt>
                <c:pt idx="4">
                  <c:v>0</c:v>
                </c:pt>
                <c:pt idx="5">
                  <c:v>-0.10000000000000053</c:v>
                </c:pt>
                <c:pt idx="6">
                  <c:v>-0.10000000000000053</c:v>
                </c:pt>
                <c:pt idx="7">
                  <c:v>0</c:v>
                </c:pt>
                <c:pt idx="8">
                  <c:v>-0.10000000000000053</c:v>
                </c:pt>
                <c:pt idx="9">
                  <c:v>-0.30000000000000071</c:v>
                </c:pt>
                <c:pt idx="10">
                  <c:v>-0.5</c:v>
                </c:pt>
                <c:pt idx="11">
                  <c:v>-0.60000000000000053</c:v>
                </c:pt>
                <c:pt idx="12">
                  <c:v>-0.60000000000000053</c:v>
                </c:pt>
                <c:pt idx="13">
                  <c:v>-0.5</c:v>
                </c:pt>
                <c:pt idx="14">
                  <c:v>-0.40000000000000036</c:v>
                </c:pt>
                <c:pt idx="15">
                  <c:v>-0.30000000000000071</c:v>
                </c:pt>
                <c:pt idx="16">
                  <c:v>-0.10000000000000053</c:v>
                </c:pt>
                <c:pt idx="17">
                  <c:v>0.19999999999999929</c:v>
                </c:pt>
                <c:pt idx="18">
                  <c:v>0.5</c:v>
                </c:pt>
                <c:pt idx="19">
                  <c:v>0.89999999999999947</c:v>
                </c:pt>
                <c:pt idx="20">
                  <c:v>1.1999999999999993</c:v>
                </c:pt>
                <c:pt idx="21">
                  <c:v>1.5</c:v>
                </c:pt>
                <c:pt idx="22">
                  <c:v>1.6999999999999993</c:v>
                </c:pt>
                <c:pt idx="23">
                  <c:v>1.7999999999999998</c:v>
                </c:pt>
                <c:pt idx="24">
                  <c:v>1.8999999999999995</c:v>
                </c:pt>
                <c:pt idx="25">
                  <c:v>1.7999999999999998</c:v>
                </c:pt>
                <c:pt idx="26">
                  <c:v>1.8999999999999995</c:v>
                </c:pt>
                <c:pt idx="27">
                  <c:v>1.8999999999999995</c:v>
                </c:pt>
                <c:pt idx="28">
                  <c:v>1.7999999999999998</c:v>
                </c:pt>
                <c:pt idx="29">
                  <c:v>1.7999999999999998</c:v>
                </c:pt>
                <c:pt idx="30">
                  <c:v>1.6999999999999993</c:v>
                </c:pt>
                <c:pt idx="31">
                  <c:v>1.5999999999999996</c:v>
                </c:pt>
                <c:pt idx="32">
                  <c:v>1.5999999999999996</c:v>
                </c:pt>
                <c:pt idx="33">
                  <c:v>1.5999999999999996</c:v>
                </c:pt>
                <c:pt idx="34">
                  <c:v>1.6999999999999993</c:v>
                </c:pt>
                <c:pt idx="35">
                  <c:v>1.7999999999999998</c:v>
                </c:pt>
                <c:pt idx="36">
                  <c:v>1.8999999999999995</c:v>
                </c:pt>
                <c:pt idx="37">
                  <c:v>2</c:v>
                </c:pt>
                <c:pt idx="38">
                  <c:v>2.1999999999999993</c:v>
                </c:pt>
                <c:pt idx="39">
                  <c:v>2.2999999999999998</c:v>
                </c:pt>
                <c:pt idx="40">
                  <c:v>2.5</c:v>
                </c:pt>
                <c:pt idx="41">
                  <c:v>2.7999999999999989</c:v>
                </c:pt>
                <c:pt idx="42">
                  <c:v>2.6999999999999993</c:v>
                </c:pt>
                <c:pt idx="43">
                  <c:v>2.6999999999999993</c:v>
                </c:pt>
                <c:pt idx="44">
                  <c:v>2.5</c:v>
                </c:pt>
                <c:pt idx="45">
                  <c:v>2.3999999999999995</c:v>
                </c:pt>
                <c:pt idx="46">
                  <c:v>2.2999999999999998</c:v>
                </c:pt>
                <c:pt idx="47">
                  <c:v>2.1999999999999993</c:v>
                </c:pt>
                <c:pt idx="48">
                  <c:v>2.0999999999999996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7-C04A-A6AF-0DCC533E9DC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View'!$K$61:$K$109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-0.10000000000000053</c:v>
                </c:pt>
                <c:pt idx="3">
                  <c:v>-0.10000000000000053</c:v>
                </c:pt>
                <c:pt idx="4">
                  <c:v>-0.10000000000000053</c:v>
                </c:pt>
                <c:pt idx="5">
                  <c:v>-0.20000000000000018</c:v>
                </c:pt>
                <c:pt idx="6">
                  <c:v>-0.30000000000000071</c:v>
                </c:pt>
                <c:pt idx="7">
                  <c:v>-0.40000000000000036</c:v>
                </c:pt>
                <c:pt idx="8">
                  <c:v>-0.5</c:v>
                </c:pt>
                <c:pt idx="9">
                  <c:v>-0.60000000000000053</c:v>
                </c:pt>
                <c:pt idx="10">
                  <c:v>-0.60000000000000053</c:v>
                </c:pt>
                <c:pt idx="11">
                  <c:v>-0.70000000000000018</c:v>
                </c:pt>
                <c:pt idx="12">
                  <c:v>-0.70000000000000018</c:v>
                </c:pt>
                <c:pt idx="13">
                  <c:v>-0.80000000000000071</c:v>
                </c:pt>
                <c:pt idx="14">
                  <c:v>-0.90000000000000036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-1.1000000000000005</c:v>
                </c:pt>
                <c:pt idx="19">
                  <c:v>-1.5</c:v>
                </c:pt>
                <c:pt idx="20">
                  <c:v>-1.6000000000000005</c:v>
                </c:pt>
                <c:pt idx="21">
                  <c:v>-1.7000000000000002</c:v>
                </c:pt>
                <c:pt idx="22">
                  <c:v>-1.5</c:v>
                </c:pt>
                <c:pt idx="23">
                  <c:v>-1.3000000000000007</c:v>
                </c:pt>
                <c:pt idx="24">
                  <c:v>-1</c:v>
                </c:pt>
                <c:pt idx="25">
                  <c:v>-0.30000000000000071</c:v>
                </c:pt>
                <c:pt idx="26">
                  <c:v>0.29999999999999982</c:v>
                </c:pt>
                <c:pt idx="27">
                  <c:v>0.89999999999999947</c:v>
                </c:pt>
                <c:pt idx="28">
                  <c:v>1.4000000000000004</c:v>
                </c:pt>
                <c:pt idx="29">
                  <c:v>1.7999999999999989</c:v>
                </c:pt>
                <c:pt idx="30">
                  <c:v>2</c:v>
                </c:pt>
                <c:pt idx="31">
                  <c:v>2.2999999999999989</c:v>
                </c:pt>
                <c:pt idx="32">
                  <c:v>2.2999999999999989</c:v>
                </c:pt>
                <c:pt idx="33">
                  <c:v>2.4000000000000004</c:v>
                </c:pt>
                <c:pt idx="34">
                  <c:v>2.4000000000000004</c:v>
                </c:pt>
                <c:pt idx="35">
                  <c:v>2.4000000000000004</c:v>
                </c:pt>
                <c:pt idx="36">
                  <c:v>2.4000000000000004</c:v>
                </c:pt>
                <c:pt idx="37">
                  <c:v>2.2999999999999989</c:v>
                </c:pt>
                <c:pt idx="38">
                  <c:v>2</c:v>
                </c:pt>
                <c:pt idx="39">
                  <c:v>2</c:v>
                </c:pt>
                <c:pt idx="40">
                  <c:v>1.9000000000000004</c:v>
                </c:pt>
                <c:pt idx="41">
                  <c:v>1.7999999999999989</c:v>
                </c:pt>
                <c:pt idx="42">
                  <c:v>1.7999999999999989</c:v>
                </c:pt>
                <c:pt idx="43">
                  <c:v>1.7999999999999989</c:v>
                </c:pt>
                <c:pt idx="44">
                  <c:v>1.5999999999999996</c:v>
                </c:pt>
                <c:pt idx="45">
                  <c:v>1.5</c:v>
                </c:pt>
                <c:pt idx="46">
                  <c:v>1.4000000000000004</c:v>
                </c:pt>
                <c:pt idx="47">
                  <c:v>1.2999999999999989</c:v>
                </c:pt>
                <c:pt idx="48">
                  <c:v>1.1999999999999993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F7-C04A-A6AF-0DCC533E9DC2}"/>
            </c:ext>
          </c:extLst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View'!$L$61:$L$109</c:f>
              <c:numCache>
                <c:formatCode>0.0</c:formatCode>
                <c:ptCount val="49"/>
                <c:pt idx="0">
                  <c:v>0</c:v>
                </c:pt>
                <c:pt idx="1">
                  <c:v>0.29999999999999893</c:v>
                </c:pt>
                <c:pt idx="2">
                  <c:v>0.5</c:v>
                </c:pt>
                <c:pt idx="3">
                  <c:v>0.69999999999999929</c:v>
                </c:pt>
                <c:pt idx="4">
                  <c:v>0.90000000000000036</c:v>
                </c:pt>
                <c:pt idx="5">
                  <c:v>0.69999999999999929</c:v>
                </c:pt>
                <c:pt idx="6">
                  <c:v>0.79999999999999893</c:v>
                </c:pt>
                <c:pt idx="7">
                  <c:v>0.90000000000000036</c:v>
                </c:pt>
                <c:pt idx="8">
                  <c:v>0.90000000000000036</c:v>
                </c:pt>
                <c:pt idx="9">
                  <c:v>0.79999999999999893</c:v>
                </c:pt>
                <c:pt idx="10">
                  <c:v>0</c:v>
                </c:pt>
                <c:pt idx="11">
                  <c:v>0.19999999999999929</c:v>
                </c:pt>
                <c:pt idx="12">
                  <c:v>0.5</c:v>
                </c:pt>
                <c:pt idx="13">
                  <c:v>0.40000000000000036</c:v>
                </c:pt>
                <c:pt idx="14">
                  <c:v>0.29999999999999893</c:v>
                </c:pt>
                <c:pt idx="15">
                  <c:v>0.19999999999999929</c:v>
                </c:pt>
                <c:pt idx="16">
                  <c:v>-9.9999999999999645E-2</c:v>
                </c:pt>
                <c:pt idx="17">
                  <c:v>-0.30000000000000071</c:v>
                </c:pt>
                <c:pt idx="18">
                  <c:v>-0.80000000000000071</c:v>
                </c:pt>
                <c:pt idx="19">
                  <c:v>-1</c:v>
                </c:pt>
                <c:pt idx="20">
                  <c:v>-1.1000000000000005</c:v>
                </c:pt>
                <c:pt idx="21">
                  <c:v>-1.4000000000000004</c:v>
                </c:pt>
                <c:pt idx="22">
                  <c:v>-1.4000000000000004</c:v>
                </c:pt>
                <c:pt idx="23">
                  <c:v>-1.1000000000000005</c:v>
                </c:pt>
                <c:pt idx="24">
                  <c:v>-0.70000000000000107</c:v>
                </c:pt>
                <c:pt idx="25">
                  <c:v>-0.70000000000000107</c:v>
                </c:pt>
                <c:pt idx="26">
                  <c:v>-0.70000000000000107</c:v>
                </c:pt>
                <c:pt idx="27">
                  <c:v>-1</c:v>
                </c:pt>
                <c:pt idx="28">
                  <c:v>-1.1000000000000005</c:v>
                </c:pt>
                <c:pt idx="29">
                  <c:v>-1</c:v>
                </c:pt>
                <c:pt idx="30">
                  <c:v>-1.1000000000000005</c:v>
                </c:pt>
                <c:pt idx="31">
                  <c:v>-1.1000000000000005</c:v>
                </c:pt>
                <c:pt idx="32">
                  <c:v>-1.1000000000000005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-0.90000000000000036</c:v>
                </c:pt>
                <c:pt idx="37">
                  <c:v>-0.90000000000000036</c:v>
                </c:pt>
                <c:pt idx="38">
                  <c:v>-0.80000000000000071</c:v>
                </c:pt>
                <c:pt idx="39">
                  <c:v>-0.80000000000000071</c:v>
                </c:pt>
                <c:pt idx="40">
                  <c:v>-0.80000000000000071</c:v>
                </c:pt>
                <c:pt idx="41">
                  <c:v>-0.80000000000000071</c:v>
                </c:pt>
                <c:pt idx="42">
                  <c:v>-0.70000000000000107</c:v>
                </c:pt>
                <c:pt idx="43">
                  <c:v>-0.80000000000000071</c:v>
                </c:pt>
                <c:pt idx="44">
                  <c:v>-1.1000000000000005</c:v>
                </c:pt>
                <c:pt idx="45">
                  <c:v>-1.3000000000000007</c:v>
                </c:pt>
                <c:pt idx="46">
                  <c:v>-1.4000000000000004</c:v>
                </c:pt>
                <c:pt idx="47">
                  <c:v>-1.4000000000000004</c:v>
                </c:pt>
                <c:pt idx="48">
                  <c:v>-1.5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F7-C04A-A6AF-0DCC533E9DC2}"/>
            </c:ext>
          </c:extLst>
        </c:ser>
        <c:ser>
          <c:idx val="10"/>
          <c:order val="1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View'!$M$61:$M$109</c:f>
              <c:numCache>
                <c:formatCode>0.0</c:formatCode>
                <c:ptCount val="49"/>
                <c:pt idx="0">
                  <c:v>0</c:v>
                </c:pt>
                <c:pt idx="1">
                  <c:v>0.59999999999999964</c:v>
                </c:pt>
                <c:pt idx="2">
                  <c:v>1.3999999999999995</c:v>
                </c:pt>
                <c:pt idx="3">
                  <c:v>2.9999999999999991</c:v>
                </c:pt>
                <c:pt idx="4">
                  <c:v>3.4999999999999991</c:v>
                </c:pt>
                <c:pt idx="5">
                  <c:v>3.8</c:v>
                </c:pt>
                <c:pt idx="6">
                  <c:v>4.2</c:v>
                </c:pt>
                <c:pt idx="7">
                  <c:v>4.6000000000000005</c:v>
                </c:pt>
                <c:pt idx="8">
                  <c:v>4.8</c:v>
                </c:pt>
                <c:pt idx="9">
                  <c:v>4.7</c:v>
                </c:pt>
                <c:pt idx="10">
                  <c:v>4.8</c:v>
                </c:pt>
                <c:pt idx="11">
                  <c:v>4.8</c:v>
                </c:pt>
                <c:pt idx="12">
                  <c:v>4.4999999999999991</c:v>
                </c:pt>
                <c:pt idx="13">
                  <c:v>3.9999999999999991</c:v>
                </c:pt>
                <c:pt idx="14">
                  <c:v>3.2</c:v>
                </c:pt>
                <c:pt idx="15">
                  <c:v>3.8999999999999995</c:v>
                </c:pt>
                <c:pt idx="16">
                  <c:v>4.9999999999999991</c:v>
                </c:pt>
                <c:pt idx="17">
                  <c:v>4.6000000000000005</c:v>
                </c:pt>
                <c:pt idx="18">
                  <c:v>3.8</c:v>
                </c:pt>
                <c:pt idx="19">
                  <c:v>3.2</c:v>
                </c:pt>
                <c:pt idx="20">
                  <c:v>3.2</c:v>
                </c:pt>
                <c:pt idx="21">
                  <c:v>3.7</c:v>
                </c:pt>
                <c:pt idx="22">
                  <c:v>4.1000000000000005</c:v>
                </c:pt>
                <c:pt idx="23">
                  <c:v>4.2</c:v>
                </c:pt>
                <c:pt idx="24">
                  <c:v>4.4999999999999991</c:v>
                </c:pt>
                <c:pt idx="25">
                  <c:v>4.7</c:v>
                </c:pt>
                <c:pt idx="26">
                  <c:v>4.9999999999999991</c:v>
                </c:pt>
                <c:pt idx="27">
                  <c:v>5.1000000000000005</c:v>
                </c:pt>
                <c:pt idx="28">
                  <c:v>5.2</c:v>
                </c:pt>
                <c:pt idx="29">
                  <c:v>5.1000000000000005</c:v>
                </c:pt>
                <c:pt idx="30">
                  <c:v>4.9999999999999991</c:v>
                </c:pt>
                <c:pt idx="31">
                  <c:v>4.4999999999999991</c:v>
                </c:pt>
                <c:pt idx="32">
                  <c:v>4.3999999999999995</c:v>
                </c:pt>
                <c:pt idx="33">
                  <c:v>4.4999999999999991</c:v>
                </c:pt>
                <c:pt idx="34">
                  <c:v>4.2</c:v>
                </c:pt>
                <c:pt idx="35">
                  <c:v>3.8</c:v>
                </c:pt>
                <c:pt idx="36">
                  <c:v>3.4999999999999991</c:v>
                </c:pt>
                <c:pt idx="37">
                  <c:v>3.3999999999999995</c:v>
                </c:pt>
                <c:pt idx="38">
                  <c:v>3.2</c:v>
                </c:pt>
                <c:pt idx="39">
                  <c:v>3.1000000000000005</c:v>
                </c:pt>
                <c:pt idx="40">
                  <c:v>2.9999999999999991</c:v>
                </c:pt>
                <c:pt idx="41">
                  <c:v>2.8999999999999995</c:v>
                </c:pt>
                <c:pt idx="42">
                  <c:v>2.8999999999999995</c:v>
                </c:pt>
                <c:pt idx="43">
                  <c:v>2.8</c:v>
                </c:pt>
                <c:pt idx="44">
                  <c:v>2.7</c:v>
                </c:pt>
                <c:pt idx="45">
                  <c:v>2.4999999999999991</c:v>
                </c:pt>
                <c:pt idx="46">
                  <c:v>2.4999999999999991</c:v>
                </c:pt>
                <c:pt idx="47">
                  <c:v>2.3999999999999995</c:v>
                </c:pt>
                <c:pt idx="48">
                  <c:v>2.1000000000000005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F7-C04A-A6AF-0DCC533E9DC2}"/>
            </c:ext>
          </c:extLst>
        </c:ser>
        <c:ser>
          <c:idx val="11"/>
          <c:order val="1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View'!$N$61:$N$109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0.10000000000000142</c:v>
                </c:pt>
                <c:pt idx="5">
                  <c:v>0.10000000000000142</c:v>
                </c:pt>
                <c:pt idx="6">
                  <c:v>0.10000000000000142</c:v>
                </c:pt>
                <c:pt idx="7">
                  <c:v>-0.19999999999999929</c:v>
                </c:pt>
                <c:pt idx="8">
                  <c:v>-0.39999999999999947</c:v>
                </c:pt>
                <c:pt idx="9">
                  <c:v>0</c:v>
                </c:pt>
                <c:pt idx="10">
                  <c:v>0.10000000000000142</c:v>
                </c:pt>
                <c:pt idx="11">
                  <c:v>-0.19999999999999929</c:v>
                </c:pt>
                <c:pt idx="12">
                  <c:v>0</c:v>
                </c:pt>
                <c:pt idx="13">
                  <c:v>0.20000000000000107</c:v>
                </c:pt>
                <c:pt idx="14">
                  <c:v>0.70000000000000107</c:v>
                </c:pt>
                <c:pt idx="15">
                  <c:v>1.1000000000000014</c:v>
                </c:pt>
                <c:pt idx="16">
                  <c:v>1.4000000000000004</c:v>
                </c:pt>
                <c:pt idx="17">
                  <c:v>1.6000000000000014</c:v>
                </c:pt>
                <c:pt idx="18">
                  <c:v>1.7000000000000011</c:v>
                </c:pt>
                <c:pt idx="19">
                  <c:v>1.7000000000000011</c:v>
                </c:pt>
                <c:pt idx="20">
                  <c:v>1.6000000000000014</c:v>
                </c:pt>
                <c:pt idx="21">
                  <c:v>1.4000000000000004</c:v>
                </c:pt>
                <c:pt idx="22">
                  <c:v>1.2000000000000011</c:v>
                </c:pt>
                <c:pt idx="23">
                  <c:v>1.1000000000000014</c:v>
                </c:pt>
                <c:pt idx="24">
                  <c:v>0.90000000000000036</c:v>
                </c:pt>
                <c:pt idx="25">
                  <c:v>0.70000000000000107</c:v>
                </c:pt>
                <c:pt idx="26">
                  <c:v>0.80000000000000071</c:v>
                </c:pt>
                <c:pt idx="27">
                  <c:v>0.70000000000000107</c:v>
                </c:pt>
                <c:pt idx="28">
                  <c:v>0.5</c:v>
                </c:pt>
                <c:pt idx="29">
                  <c:v>0.30000000000000071</c:v>
                </c:pt>
                <c:pt idx="30">
                  <c:v>0.10000000000000142</c:v>
                </c:pt>
                <c:pt idx="31">
                  <c:v>0</c:v>
                </c:pt>
                <c:pt idx="32">
                  <c:v>-9.9999999999999645E-2</c:v>
                </c:pt>
                <c:pt idx="33">
                  <c:v>-0.29999999999999893</c:v>
                </c:pt>
                <c:pt idx="34">
                  <c:v>-0.29999999999999893</c:v>
                </c:pt>
                <c:pt idx="35">
                  <c:v>-0.39999999999999947</c:v>
                </c:pt>
                <c:pt idx="36">
                  <c:v>-0.39999999999999947</c:v>
                </c:pt>
                <c:pt idx="37">
                  <c:v>-0.39999999999999947</c:v>
                </c:pt>
                <c:pt idx="38">
                  <c:v>-0.49999999999999911</c:v>
                </c:pt>
                <c:pt idx="39">
                  <c:v>-0.49999999999999911</c:v>
                </c:pt>
                <c:pt idx="40">
                  <c:v>-0.59999999999999964</c:v>
                </c:pt>
                <c:pt idx="41">
                  <c:v>-0.59999999999999964</c:v>
                </c:pt>
                <c:pt idx="42">
                  <c:v>-0.59999999999999964</c:v>
                </c:pt>
                <c:pt idx="43">
                  <c:v>-0.49999999999999911</c:v>
                </c:pt>
                <c:pt idx="44">
                  <c:v>-0.39999999999999947</c:v>
                </c:pt>
                <c:pt idx="45">
                  <c:v>-0.29999999999999893</c:v>
                </c:pt>
                <c:pt idx="46">
                  <c:v>-0.29999999999999893</c:v>
                </c:pt>
                <c:pt idx="47">
                  <c:v>-0.19999999999999929</c:v>
                </c:pt>
                <c:pt idx="48">
                  <c:v>-0.19999999999999929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7F7-C04A-A6AF-0DCC533E9DC2}"/>
            </c:ext>
          </c:extLst>
        </c:ser>
        <c:ser>
          <c:idx val="12"/>
          <c:order val="1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View'!$O$61:$O$109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7F7-C04A-A6AF-0DCC533E9DC2}"/>
            </c:ext>
          </c:extLst>
        </c:ser>
        <c:ser>
          <c:idx val="13"/>
          <c:order val="1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View'!$P$61:$P$109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7F7-C04A-A6AF-0DCC533E9DC2}"/>
            </c:ext>
          </c:extLst>
        </c:ser>
        <c:ser>
          <c:idx val="14"/>
          <c:order val="1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View'!$Q$61:$Q$109</c:f>
              <c:numCache>
                <c:formatCode>0.0</c:formatCode>
                <c:ptCount val="49"/>
                <c:pt idx="0">
                  <c:v>0</c:v>
                </c:pt>
                <c:pt idx="1">
                  <c:v>0.29999999999999893</c:v>
                </c:pt>
                <c:pt idx="2">
                  <c:v>0.5</c:v>
                </c:pt>
                <c:pt idx="3">
                  <c:v>0.39999999999999858</c:v>
                </c:pt>
                <c:pt idx="4">
                  <c:v>0</c:v>
                </c:pt>
                <c:pt idx="5">
                  <c:v>-0.10000000000000142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-0.20000000000000107</c:v>
                </c:pt>
                <c:pt idx="10">
                  <c:v>-0.10000000000000142</c:v>
                </c:pt>
                <c:pt idx="11">
                  <c:v>9.9999999999999645E-2</c:v>
                </c:pt>
                <c:pt idx="12">
                  <c:v>0.29999999999999893</c:v>
                </c:pt>
                <c:pt idx="13">
                  <c:v>0.39999999999999858</c:v>
                </c:pt>
                <c:pt idx="14">
                  <c:v>0.59999999999999964</c:v>
                </c:pt>
                <c:pt idx="15">
                  <c:v>0.59999999999999964</c:v>
                </c:pt>
                <c:pt idx="16">
                  <c:v>0.79999999999999893</c:v>
                </c:pt>
                <c:pt idx="17">
                  <c:v>0.89999999999999858</c:v>
                </c:pt>
                <c:pt idx="18">
                  <c:v>1</c:v>
                </c:pt>
                <c:pt idx="19">
                  <c:v>1.0999999999999996</c:v>
                </c:pt>
                <c:pt idx="20">
                  <c:v>1.1999999999999993</c:v>
                </c:pt>
                <c:pt idx="21">
                  <c:v>1.1999999999999993</c:v>
                </c:pt>
                <c:pt idx="22">
                  <c:v>1.0999999999999996</c:v>
                </c:pt>
                <c:pt idx="23">
                  <c:v>1</c:v>
                </c:pt>
                <c:pt idx="24">
                  <c:v>0.89999999999999858</c:v>
                </c:pt>
                <c:pt idx="25">
                  <c:v>0.79999999999999893</c:v>
                </c:pt>
                <c:pt idx="26">
                  <c:v>1</c:v>
                </c:pt>
                <c:pt idx="27">
                  <c:v>1.7999999999999989</c:v>
                </c:pt>
                <c:pt idx="28">
                  <c:v>1.8999999999999986</c:v>
                </c:pt>
                <c:pt idx="29">
                  <c:v>1.7999999999999989</c:v>
                </c:pt>
                <c:pt idx="30">
                  <c:v>2</c:v>
                </c:pt>
                <c:pt idx="31">
                  <c:v>2</c:v>
                </c:pt>
                <c:pt idx="32">
                  <c:v>1.6999999999999993</c:v>
                </c:pt>
                <c:pt idx="33">
                  <c:v>1.5999999999999996</c:v>
                </c:pt>
                <c:pt idx="34">
                  <c:v>1.6999999999999993</c:v>
                </c:pt>
                <c:pt idx="35">
                  <c:v>1.6999999999999993</c:v>
                </c:pt>
                <c:pt idx="36">
                  <c:v>1.6999999999999993</c:v>
                </c:pt>
                <c:pt idx="37">
                  <c:v>1.7999999999999989</c:v>
                </c:pt>
                <c:pt idx="38">
                  <c:v>2</c:v>
                </c:pt>
                <c:pt idx="39">
                  <c:v>2.2999999999999989</c:v>
                </c:pt>
                <c:pt idx="40">
                  <c:v>2.5</c:v>
                </c:pt>
                <c:pt idx="41">
                  <c:v>2.5</c:v>
                </c:pt>
                <c:pt idx="42">
                  <c:v>2.8999999999999986</c:v>
                </c:pt>
                <c:pt idx="43">
                  <c:v>3.2999999999999989</c:v>
                </c:pt>
                <c:pt idx="44">
                  <c:v>3.5999999999999996</c:v>
                </c:pt>
                <c:pt idx="45">
                  <c:v>3.8999999999999986</c:v>
                </c:pt>
                <c:pt idx="46">
                  <c:v>3.8999999999999986</c:v>
                </c:pt>
                <c:pt idx="47">
                  <c:v>3.8999999999999986</c:v>
                </c:pt>
                <c:pt idx="48">
                  <c:v>3.7999999999999989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7F7-C04A-A6AF-0DCC533E9DC2}"/>
            </c:ext>
          </c:extLst>
        </c:ser>
        <c:ser>
          <c:idx val="15"/>
          <c:order val="1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View'!$R$61:$R$109</c:f>
              <c:numCache>
                <c:formatCode>0.0</c:formatCode>
                <c:ptCount val="49"/>
                <c:pt idx="0">
                  <c:v>0</c:v>
                </c:pt>
                <c:pt idx="1">
                  <c:v>9.9999999999999645E-2</c:v>
                </c:pt>
                <c:pt idx="2">
                  <c:v>0.29999999999999982</c:v>
                </c:pt>
                <c:pt idx="3">
                  <c:v>0.5</c:v>
                </c:pt>
                <c:pt idx="4">
                  <c:v>0.59999999999999964</c:v>
                </c:pt>
                <c:pt idx="5">
                  <c:v>0.59999999999999964</c:v>
                </c:pt>
                <c:pt idx="6">
                  <c:v>0.29999999999999982</c:v>
                </c:pt>
                <c:pt idx="7">
                  <c:v>0.39999999999999947</c:v>
                </c:pt>
                <c:pt idx="8">
                  <c:v>0.59999999999999964</c:v>
                </c:pt>
                <c:pt idx="9">
                  <c:v>0.70000000000000018</c:v>
                </c:pt>
                <c:pt idx="10">
                  <c:v>0.89999999999999947</c:v>
                </c:pt>
                <c:pt idx="11">
                  <c:v>1.3999999999999995</c:v>
                </c:pt>
                <c:pt idx="12">
                  <c:v>1.6000000000000005</c:v>
                </c:pt>
                <c:pt idx="13">
                  <c:v>1.7000000000000002</c:v>
                </c:pt>
                <c:pt idx="14">
                  <c:v>1.4999999999999991</c:v>
                </c:pt>
                <c:pt idx="15">
                  <c:v>1.9999999999999991</c:v>
                </c:pt>
                <c:pt idx="16">
                  <c:v>2.2000000000000002</c:v>
                </c:pt>
                <c:pt idx="17">
                  <c:v>2.4999999999999991</c:v>
                </c:pt>
                <c:pt idx="18">
                  <c:v>2.7</c:v>
                </c:pt>
                <c:pt idx="19">
                  <c:v>3.2</c:v>
                </c:pt>
                <c:pt idx="20">
                  <c:v>3.6000000000000005</c:v>
                </c:pt>
                <c:pt idx="21">
                  <c:v>4.6000000000000005</c:v>
                </c:pt>
                <c:pt idx="22">
                  <c:v>5.1000000000000005</c:v>
                </c:pt>
                <c:pt idx="23">
                  <c:v>5.4999999999999991</c:v>
                </c:pt>
                <c:pt idx="24">
                  <c:v>5.6000000000000005</c:v>
                </c:pt>
                <c:pt idx="25">
                  <c:v>5.9999999999999991</c:v>
                </c:pt>
                <c:pt idx="26">
                  <c:v>6.2</c:v>
                </c:pt>
                <c:pt idx="27">
                  <c:v>6.3999999999999995</c:v>
                </c:pt>
                <c:pt idx="28">
                  <c:v>6.7</c:v>
                </c:pt>
                <c:pt idx="29">
                  <c:v>6.9999999999999991</c:v>
                </c:pt>
                <c:pt idx="30">
                  <c:v>6.9999999999999991</c:v>
                </c:pt>
                <c:pt idx="31">
                  <c:v>7.1000000000000005</c:v>
                </c:pt>
                <c:pt idx="32">
                  <c:v>6.6000000000000005</c:v>
                </c:pt>
                <c:pt idx="33">
                  <c:v>5.8999999999999995</c:v>
                </c:pt>
                <c:pt idx="34">
                  <c:v>5.2</c:v>
                </c:pt>
                <c:pt idx="35">
                  <c:v>4.8999999999999995</c:v>
                </c:pt>
                <c:pt idx="36">
                  <c:v>4.4999999999999991</c:v>
                </c:pt>
                <c:pt idx="37">
                  <c:v>4.2</c:v>
                </c:pt>
                <c:pt idx="38">
                  <c:v>3.8999999999999995</c:v>
                </c:pt>
                <c:pt idx="39">
                  <c:v>3.6000000000000005</c:v>
                </c:pt>
                <c:pt idx="40">
                  <c:v>3.2</c:v>
                </c:pt>
                <c:pt idx="41">
                  <c:v>2.9999999999999991</c:v>
                </c:pt>
                <c:pt idx="42">
                  <c:v>2.7</c:v>
                </c:pt>
                <c:pt idx="43">
                  <c:v>2.4999999999999991</c:v>
                </c:pt>
                <c:pt idx="44">
                  <c:v>2.2000000000000002</c:v>
                </c:pt>
                <c:pt idx="45">
                  <c:v>2.2000000000000002</c:v>
                </c:pt>
                <c:pt idx="46">
                  <c:v>2.4999999999999991</c:v>
                </c:pt>
                <c:pt idx="47">
                  <c:v>2.6000000000000005</c:v>
                </c:pt>
                <c:pt idx="48">
                  <c:v>2.2999999999999998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7F7-C04A-A6AF-0DCC533E9DC2}"/>
            </c:ext>
          </c:extLst>
        </c:ser>
        <c:ser>
          <c:idx val="16"/>
          <c:order val="1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View'!$S$61:$S$109</c:f>
              <c:numCache>
                <c:formatCode>0.0</c:formatCode>
                <c:ptCount val="49"/>
                <c:pt idx="0">
                  <c:v>0</c:v>
                </c:pt>
                <c:pt idx="1">
                  <c:v>9.9999999999999645E-2</c:v>
                </c:pt>
                <c:pt idx="2">
                  <c:v>0.20000000000000018</c:v>
                </c:pt>
                <c:pt idx="3">
                  <c:v>0.40000000000000036</c:v>
                </c:pt>
                <c:pt idx="4">
                  <c:v>0.79999999999999982</c:v>
                </c:pt>
                <c:pt idx="5">
                  <c:v>1.2000000000000002</c:v>
                </c:pt>
                <c:pt idx="6">
                  <c:v>1.2000000000000002</c:v>
                </c:pt>
                <c:pt idx="7">
                  <c:v>1.2999999999999998</c:v>
                </c:pt>
                <c:pt idx="8">
                  <c:v>1.4000000000000004</c:v>
                </c:pt>
                <c:pt idx="9">
                  <c:v>1.7999999999999998</c:v>
                </c:pt>
                <c:pt idx="10">
                  <c:v>2.2999999999999998</c:v>
                </c:pt>
                <c:pt idx="11">
                  <c:v>2.6999999999999993</c:v>
                </c:pt>
                <c:pt idx="12">
                  <c:v>3.0999999999999996</c:v>
                </c:pt>
                <c:pt idx="13">
                  <c:v>3.3000000000000007</c:v>
                </c:pt>
                <c:pt idx="14">
                  <c:v>3.3000000000000007</c:v>
                </c:pt>
                <c:pt idx="15">
                  <c:v>3.5999999999999996</c:v>
                </c:pt>
                <c:pt idx="16">
                  <c:v>3.6999999999999993</c:v>
                </c:pt>
                <c:pt idx="17">
                  <c:v>4.1999999999999993</c:v>
                </c:pt>
                <c:pt idx="18">
                  <c:v>3.9000000000000004</c:v>
                </c:pt>
                <c:pt idx="19">
                  <c:v>4.0999999999999996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4.5999999999999996</c:v>
                </c:pt>
                <c:pt idx="23">
                  <c:v>4.5999999999999996</c:v>
                </c:pt>
                <c:pt idx="24">
                  <c:v>4.3000000000000007</c:v>
                </c:pt>
                <c:pt idx="25">
                  <c:v>3.6999999999999993</c:v>
                </c:pt>
                <c:pt idx="26">
                  <c:v>3.0999999999999996</c:v>
                </c:pt>
                <c:pt idx="27">
                  <c:v>2.5999999999999996</c:v>
                </c:pt>
                <c:pt idx="28">
                  <c:v>2.2000000000000002</c:v>
                </c:pt>
                <c:pt idx="29">
                  <c:v>1.9000000000000004</c:v>
                </c:pt>
                <c:pt idx="30">
                  <c:v>1.5999999999999996</c:v>
                </c:pt>
                <c:pt idx="31">
                  <c:v>1.2000000000000002</c:v>
                </c:pt>
                <c:pt idx="32">
                  <c:v>1.0999999999999996</c:v>
                </c:pt>
                <c:pt idx="33">
                  <c:v>1.0999999999999996</c:v>
                </c:pt>
                <c:pt idx="34">
                  <c:v>1.2000000000000002</c:v>
                </c:pt>
                <c:pt idx="35">
                  <c:v>1.2000000000000002</c:v>
                </c:pt>
                <c:pt idx="36">
                  <c:v>1.0999999999999996</c:v>
                </c:pt>
                <c:pt idx="37">
                  <c:v>1.0999999999999996</c:v>
                </c:pt>
                <c:pt idx="38">
                  <c:v>1</c:v>
                </c:pt>
                <c:pt idx="39">
                  <c:v>0.79999999999999982</c:v>
                </c:pt>
                <c:pt idx="40">
                  <c:v>0.40000000000000036</c:v>
                </c:pt>
                <c:pt idx="41">
                  <c:v>9.9999999999999645E-2</c:v>
                </c:pt>
                <c:pt idx="42">
                  <c:v>-0.20000000000000018</c:v>
                </c:pt>
                <c:pt idx="43">
                  <c:v>-0.29999999999999982</c:v>
                </c:pt>
                <c:pt idx="44">
                  <c:v>-0.40000000000000036</c:v>
                </c:pt>
                <c:pt idx="45">
                  <c:v>-0.20000000000000018</c:v>
                </c:pt>
                <c:pt idx="46">
                  <c:v>-0.29999999999999982</c:v>
                </c:pt>
                <c:pt idx="47">
                  <c:v>-0.59999999999999964</c:v>
                </c:pt>
                <c:pt idx="48">
                  <c:v>-0.90000000000000036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7F7-C04A-A6AF-0DCC533E9DC2}"/>
            </c:ext>
          </c:extLst>
        </c:ser>
        <c:ser>
          <c:idx val="17"/>
          <c:order val="1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View'!$T$61:$T$109</c:f>
              <c:numCache>
                <c:formatCode>0.0</c:formatCode>
                <c:ptCount val="49"/>
                <c:pt idx="0">
                  <c:v>0</c:v>
                </c:pt>
                <c:pt idx="1">
                  <c:v>0.10000000000000142</c:v>
                </c:pt>
                <c:pt idx="2">
                  <c:v>0.10000000000000142</c:v>
                </c:pt>
                <c:pt idx="3">
                  <c:v>0.10000000000000142</c:v>
                </c:pt>
                <c:pt idx="4">
                  <c:v>0</c:v>
                </c:pt>
                <c:pt idx="5">
                  <c:v>-9.9999999999999645E-2</c:v>
                </c:pt>
                <c:pt idx="6">
                  <c:v>-0.39999999999999858</c:v>
                </c:pt>
                <c:pt idx="7">
                  <c:v>-0.5</c:v>
                </c:pt>
                <c:pt idx="8">
                  <c:v>-0.5</c:v>
                </c:pt>
                <c:pt idx="9">
                  <c:v>-0.39999999999999858</c:v>
                </c:pt>
                <c:pt idx="10">
                  <c:v>-0.29999999999999893</c:v>
                </c:pt>
                <c:pt idx="11">
                  <c:v>-9.9999999999999645E-2</c:v>
                </c:pt>
                <c:pt idx="12">
                  <c:v>0</c:v>
                </c:pt>
                <c:pt idx="13">
                  <c:v>-9.9999999999999645E-2</c:v>
                </c:pt>
                <c:pt idx="14">
                  <c:v>0</c:v>
                </c:pt>
                <c:pt idx="15">
                  <c:v>-0.39999999999999858</c:v>
                </c:pt>
                <c:pt idx="16">
                  <c:v>-0.79999999999999893</c:v>
                </c:pt>
                <c:pt idx="17">
                  <c:v>-1.0999999999999996</c:v>
                </c:pt>
                <c:pt idx="18">
                  <c:v>-0.89999999999999858</c:v>
                </c:pt>
                <c:pt idx="19">
                  <c:v>-0.59999999999999964</c:v>
                </c:pt>
                <c:pt idx="20">
                  <c:v>-0.29999999999999893</c:v>
                </c:pt>
                <c:pt idx="21">
                  <c:v>0</c:v>
                </c:pt>
                <c:pt idx="22">
                  <c:v>0.20000000000000107</c:v>
                </c:pt>
                <c:pt idx="23">
                  <c:v>0.40000000000000036</c:v>
                </c:pt>
                <c:pt idx="24">
                  <c:v>0.60000000000000142</c:v>
                </c:pt>
                <c:pt idx="25">
                  <c:v>0.70000000000000107</c:v>
                </c:pt>
                <c:pt idx="26">
                  <c:v>0.80000000000000071</c:v>
                </c:pt>
                <c:pt idx="27">
                  <c:v>0.80000000000000071</c:v>
                </c:pt>
                <c:pt idx="28">
                  <c:v>0.70000000000000107</c:v>
                </c:pt>
                <c:pt idx="29">
                  <c:v>0.5</c:v>
                </c:pt>
                <c:pt idx="30">
                  <c:v>0.40000000000000036</c:v>
                </c:pt>
                <c:pt idx="31">
                  <c:v>0.20000000000000107</c:v>
                </c:pt>
                <c:pt idx="32">
                  <c:v>0.20000000000000107</c:v>
                </c:pt>
                <c:pt idx="33">
                  <c:v>0.30000000000000071</c:v>
                </c:pt>
                <c:pt idx="34">
                  <c:v>0.40000000000000036</c:v>
                </c:pt>
                <c:pt idx="35">
                  <c:v>0.20000000000000107</c:v>
                </c:pt>
                <c:pt idx="36">
                  <c:v>-9.9999999999999645E-2</c:v>
                </c:pt>
                <c:pt idx="37">
                  <c:v>-0.5</c:v>
                </c:pt>
                <c:pt idx="38">
                  <c:v>-0.59999999999999964</c:v>
                </c:pt>
                <c:pt idx="39">
                  <c:v>-0.79999999999999893</c:v>
                </c:pt>
                <c:pt idx="40">
                  <c:v>-0.89999999999999858</c:v>
                </c:pt>
                <c:pt idx="41">
                  <c:v>-1</c:v>
                </c:pt>
                <c:pt idx="42">
                  <c:v>-1.0999999999999996</c:v>
                </c:pt>
                <c:pt idx="43">
                  <c:v>-1.0999999999999996</c:v>
                </c:pt>
                <c:pt idx="44">
                  <c:v>-1.0999999999999996</c:v>
                </c:pt>
                <c:pt idx="45">
                  <c:v>-1</c:v>
                </c:pt>
                <c:pt idx="46">
                  <c:v>-0.89999999999999858</c:v>
                </c:pt>
                <c:pt idx="47">
                  <c:v>-0.89999999999999858</c:v>
                </c:pt>
                <c:pt idx="48">
                  <c:v>-0.69999999999999929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7F7-C04A-A6AF-0DCC533E9DC2}"/>
            </c:ext>
          </c:extLst>
        </c:ser>
        <c:ser>
          <c:idx val="18"/>
          <c:order val="1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View'!$U$61:$U$109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9.9999999999999645E-2</c:v>
                </c:pt>
                <c:pt idx="5">
                  <c:v>0.20000000000000018</c:v>
                </c:pt>
                <c:pt idx="6">
                  <c:v>0.5</c:v>
                </c:pt>
                <c:pt idx="7">
                  <c:v>0.59999999999999964</c:v>
                </c:pt>
                <c:pt idx="8">
                  <c:v>0.70000000000000018</c:v>
                </c:pt>
                <c:pt idx="9">
                  <c:v>0.5</c:v>
                </c:pt>
                <c:pt idx="10">
                  <c:v>0.39999999999999947</c:v>
                </c:pt>
                <c:pt idx="11">
                  <c:v>0.5</c:v>
                </c:pt>
                <c:pt idx="12">
                  <c:v>0.39999999999999947</c:v>
                </c:pt>
                <c:pt idx="13">
                  <c:v>0.39999999999999947</c:v>
                </c:pt>
                <c:pt idx="14">
                  <c:v>0.59999999999999964</c:v>
                </c:pt>
                <c:pt idx="15">
                  <c:v>1.0999999999999996</c:v>
                </c:pt>
                <c:pt idx="16">
                  <c:v>1.7999999999999998</c:v>
                </c:pt>
                <c:pt idx="17">
                  <c:v>2.6000000000000005</c:v>
                </c:pt>
                <c:pt idx="18">
                  <c:v>3.4999999999999991</c:v>
                </c:pt>
                <c:pt idx="19">
                  <c:v>4.1000000000000005</c:v>
                </c:pt>
                <c:pt idx="20">
                  <c:v>4.7</c:v>
                </c:pt>
                <c:pt idx="21">
                  <c:v>5.3</c:v>
                </c:pt>
                <c:pt idx="22">
                  <c:v>5.8999999999999995</c:v>
                </c:pt>
                <c:pt idx="23">
                  <c:v>6.2</c:v>
                </c:pt>
                <c:pt idx="24">
                  <c:v>6.4999999999999991</c:v>
                </c:pt>
                <c:pt idx="25">
                  <c:v>6.7</c:v>
                </c:pt>
                <c:pt idx="26">
                  <c:v>7.1000000000000005</c:v>
                </c:pt>
                <c:pt idx="27">
                  <c:v>6.7</c:v>
                </c:pt>
                <c:pt idx="28">
                  <c:v>6.3999999999999995</c:v>
                </c:pt>
                <c:pt idx="29">
                  <c:v>6.8999999999999995</c:v>
                </c:pt>
                <c:pt idx="30">
                  <c:v>6.9999999999999991</c:v>
                </c:pt>
                <c:pt idx="31">
                  <c:v>6.8999999999999995</c:v>
                </c:pt>
                <c:pt idx="32">
                  <c:v>6.8</c:v>
                </c:pt>
                <c:pt idx="33">
                  <c:v>6.6000000000000005</c:v>
                </c:pt>
                <c:pt idx="34">
                  <c:v>6.3999999999999995</c:v>
                </c:pt>
                <c:pt idx="35">
                  <c:v>6.1000000000000005</c:v>
                </c:pt>
                <c:pt idx="36">
                  <c:v>5.8</c:v>
                </c:pt>
                <c:pt idx="37">
                  <c:v>5.6000000000000005</c:v>
                </c:pt>
                <c:pt idx="38">
                  <c:v>5.4999999999999991</c:v>
                </c:pt>
                <c:pt idx="39">
                  <c:v>5.3999999999999995</c:v>
                </c:pt>
                <c:pt idx="40">
                  <c:v>5.2</c:v>
                </c:pt>
                <c:pt idx="41">
                  <c:v>5.3</c:v>
                </c:pt>
                <c:pt idx="42">
                  <c:v>5.3999999999999995</c:v>
                </c:pt>
                <c:pt idx="43">
                  <c:v>5.3</c:v>
                </c:pt>
                <c:pt idx="44">
                  <c:v>5.2</c:v>
                </c:pt>
                <c:pt idx="45">
                  <c:v>5.1000000000000005</c:v>
                </c:pt>
                <c:pt idx="46">
                  <c:v>4.9999999999999991</c:v>
                </c:pt>
                <c:pt idx="47">
                  <c:v>4.8</c:v>
                </c:pt>
                <c:pt idx="48">
                  <c:v>4.6000000000000005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7F7-C04A-A6AF-0DCC533E9DC2}"/>
            </c:ext>
          </c:extLst>
        </c:ser>
        <c:ser>
          <c:idx val="19"/>
          <c:order val="1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View'!$V$61:$V$109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7F7-C04A-A6AF-0DCC533E9DC2}"/>
            </c:ext>
          </c:extLst>
        </c:ser>
        <c:ser>
          <c:idx val="20"/>
          <c:order val="2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View'!$W$61:$W$109</c:f>
              <c:numCache>
                <c:formatCode>0.0</c:formatCode>
                <c:ptCount val="49"/>
                <c:pt idx="0">
                  <c:v>0</c:v>
                </c:pt>
                <c:pt idx="1">
                  <c:v>0.59999999999999964</c:v>
                </c:pt>
                <c:pt idx="2">
                  <c:v>1.3999999999999986</c:v>
                </c:pt>
                <c:pt idx="3">
                  <c:v>2</c:v>
                </c:pt>
                <c:pt idx="4">
                  <c:v>2.3999999999999986</c:v>
                </c:pt>
                <c:pt idx="5">
                  <c:v>2.7999999999999989</c:v>
                </c:pt>
                <c:pt idx="6">
                  <c:v>3.2999999999999989</c:v>
                </c:pt>
                <c:pt idx="7">
                  <c:v>3.7999999999999989</c:v>
                </c:pt>
                <c:pt idx="8">
                  <c:v>4.1999999999999993</c:v>
                </c:pt>
                <c:pt idx="9">
                  <c:v>4.8999999999999986</c:v>
                </c:pt>
                <c:pt idx="10">
                  <c:v>4.8999999999999986</c:v>
                </c:pt>
                <c:pt idx="11">
                  <c:v>5</c:v>
                </c:pt>
                <c:pt idx="12">
                  <c:v>5.0999999999999996</c:v>
                </c:pt>
                <c:pt idx="13">
                  <c:v>5.3999999999999986</c:v>
                </c:pt>
                <c:pt idx="14">
                  <c:v>5.0999999999999996</c:v>
                </c:pt>
                <c:pt idx="15">
                  <c:v>4.8999999999999986</c:v>
                </c:pt>
                <c:pt idx="16">
                  <c:v>4.6999999999999993</c:v>
                </c:pt>
                <c:pt idx="17">
                  <c:v>4.6999999999999993</c:v>
                </c:pt>
                <c:pt idx="18">
                  <c:v>4.5999999999999996</c:v>
                </c:pt>
                <c:pt idx="19">
                  <c:v>4.5</c:v>
                </c:pt>
                <c:pt idx="20">
                  <c:v>4.3999999999999986</c:v>
                </c:pt>
                <c:pt idx="21">
                  <c:v>4.2999999999999989</c:v>
                </c:pt>
                <c:pt idx="22">
                  <c:v>4.1999999999999993</c:v>
                </c:pt>
                <c:pt idx="23">
                  <c:v>4.3999999999999986</c:v>
                </c:pt>
                <c:pt idx="24">
                  <c:v>4.5</c:v>
                </c:pt>
                <c:pt idx="25">
                  <c:v>4.2999999999999989</c:v>
                </c:pt>
                <c:pt idx="26">
                  <c:v>3.8999999999999986</c:v>
                </c:pt>
                <c:pt idx="27">
                  <c:v>3.5999999999999996</c:v>
                </c:pt>
                <c:pt idx="28">
                  <c:v>3.2999999999999989</c:v>
                </c:pt>
                <c:pt idx="29">
                  <c:v>3</c:v>
                </c:pt>
                <c:pt idx="30">
                  <c:v>2.8999999999999986</c:v>
                </c:pt>
                <c:pt idx="31">
                  <c:v>2.5999999999999996</c:v>
                </c:pt>
                <c:pt idx="32">
                  <c:v>2.5</c:v>
                </c:pt>
                <c:pt idx="33">
                  <c:v>2</c:v>
                </c:pt>
                <c:pt idx="34">
                  <c:v>1.5</c:v>
                </c:pt>
                <c:pt idx="35">
                  <c:v>1</c:v>
                </c:pt>
                <c:pt idx="36">
                  <c:v>0.69999999999999929</c:v>
                </c:pt>
                <c:pt idx="37">
                  <c:v>0.39999999999999858</c:v>
                </c:pt>
                <c:pt idx="38">
                  <c:v>0.29999999999999893</c:v>
                </c:pt>
                <c:pt idx="39">
                  <c:v>0</c:v>
                </c:pt>
                <c:pt idx="40">
                  <c:v>-0.30000000000000071</c:v>
                </c:pt>
                <c:pt idx="41">
                  <c:v>-0.70000000000000107</c:v>
                </c:pt>
                <c:pt idx="42">
                  <c:v>-1</c:v>
                </c:pt>
                <c:pt idx="43">
                  <c:v>-1.2000000000000011</c:v>
                </c:pt>
                <c:pt idx="44">
                  <c:v>-1.4000000000000004</c:v>
                </c:pt>
                <c:pt idx="45">
                  <c:v>-1.3000000000000007</c:v>
                </c:pt>
                <c:pt idx="46">
                  <c:v>-1</c:v>
                </c:pt>
                <c:pt idx="47">
                  <c:v>-1.1000000000000014</c:v>
                </c:pt>
                <c:pt idx="48">
                  <c:v>-1.2000000000000011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7F7-C04A-A6AF-0DCC533E9DC2}"/>
            </c:ext>
          </c:extLst>
        </c:ser>
        <c:ser>
          <c:idx val="21"/>
          <c:order val="2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View'!$X$61:$X$109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7F7-C04A-A6AF-0DCC533E9DC2}"/>
            </c:ext>
          </c:extLst>
        </c:ser>
        <c:ser>
          <c:idx val="22"/>
          <c:order val="2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View'!$Y$61:$Y$109</c:f>
              <c:numCache>
                <c:formatCode>0.0</c:formatCode>
                <c:ptCount val="49"/>
                <c:pt idx="0">
                  <c:v>0</c:v>
                </c:pt>
                <c:pt idx="1">
                  <c:v>9.9999999999999645E-2</c:v>
                </c:pt>
                <c:pt idx="2">
                  <c:v>0.20000000000000018</c:v>
                </c:pt>
                <c:pt idx="3">
                  <c:v>0.20000000000000018</c:v>
                </c:pt>
                <c:pt idx="4">
                  <c:v>0.39999999999999947</c:v>
                </c:pt>
                <c:pt idx="5">
                  <c:v>0.59999999999999964</c:v>
                </c:pt>
                <c:pt idx="6">
                  <c:v>0.70000000000000018</c:v>
                </c:pt>
                <c:pt idx="7">
                  <c:v>0.59999999999999964</c:v>
                </c:pt>
                <c:pt idx="8">
                  <c:v>0.59999999999999964</c:v>
                </c:pt>
                <c:pt idx="9">
                  <c:v>0.70000000000000018</c:v>
                </c:pt>
                <c:pt idx="10">
                  <c:v>0.89999999999999947</c:v>
                </c:pt>
                <c:pt idx="11">
                  <c:v>0.59999999999999964</c:v>
                </c:pt>
                <c:pt idx="12">
                  <c:v>0.89999999999999947</c:v>
                </c:pt>
                <c:pt idx="13">
                  <c:v>1.5999999999999996</c:v>
                </c:pt>
                <c:pt idx="14">
                  <c:v>1.8999999999999995</c:v>
                </c:pt>
                <c:pt idx="15">
                  <c:v>2.4999999999999991</c:v>
                </c:pt>
                <c:pt idx="16">
                  <c:v>2.8999999999999995</c:v>
                </c:pt>
                <c:pt idx="17">
                  <c:v>3.1000000000000005</c:v>
                </c:pt>
                <c:pt idx="18">
                  <c:v>3.6000000000000005</c:v>
                </c:pt>
                <c:pt idx="19">
                  <c:v>4.1000000000000005</c:v>
                </c:pt>
                <c:pt idx="20">
                  <c:v>4.4999999999999991</c:v>
                </c:pt>
                <c:pt idx="21">
                  <c:v>4.8999999999999995</c:v>
                </c:pt>
                <c:pt idx="22">
                  <c:v>5.2</c:v>
                </c:pt>
                <c:pt idx="23">
                  <c:v>5.3999999999999995</c:v>
                </c:pt>
                <c:pt idx="24">
                  <c:v>4.7</c:v>
                </c:pt>
                <c:pt idx="25">
                  <c:v>3.9999999999999991</c:v>
                </c:pt>
                <c:pt idx="26">
                  <c:v>4.7</c:v>
                </c:pt>
                <c:pt idx="27">
                  <c:v>5.2</c:v>
                </c:pt>
                <c:pt idx="28">
                  <c:v>5.6000000000000005</c:v>
                </c:pt>
                <c:pt idx="29">
                  <c:v>5.8999999999999995</c:v>
                </c:pt>
                <c:pt idx="30">
                  <c:v>5.9999999999999991</c:v>
                </c:pt>
                <c:pt idx="31">
                  <c:v>6.1000000000000005</c:v>
                </c:pt>
                <c:pt idx="32">
                  <c:v>6.1000000000000005</c:v>
                </c:pt>
                <c:pt idx="33">
                  <c:v>5.9999999999999991</c:v>
                </c:pt>
                <c:pt idx="34">
                  <c:v>5.8999999999999995</c:v>
                </c:pt>
                <c:pt idx="35">
                  <c:v>5.6000000000000005</c:v>
                </c:pt>
                <c:pt idx="36">
                  <c:v>5.3999999999999995</c:v>
                </c:pt>
                <c:pt idx="37">
                  <c:v>5.1000000000000005</c:v>
                </c:pt>
                <c:pt idx="38">
                  <c:v>4.8999999999999995</c:v>
                </c:pt>
                <c:pt idx="39">
                  <c:v>4.7</c:v>
                </c:pt>
                <c:pt idx="40">
                  <c:v>4.4999999999999991</c:v>
                </c:pt>
                <c:pt idx="41">
                  <c:v>4.2</c:v>
                </c:pt>
                <c:pt idx="42">
                  <c:v>3.9999999999999991</c:v>
                </c:pt>
                <c:pt idx="43">
                  <c:v>3.8999999999999995</c:v>
                </c:pt>
                <c:pt idx="44">
                  <c:v>3.7</c:v>
                </c:pt>
                <c:pt idx="45">
                  <c:v>3.4999999999999991</c:v>
                </c:pt>
                <c:pt idx="46">
                  <c:v>3.3999999999999995</c:v>
                </c:pt>
                <c:pt idx="47">
                  <c:v>3.2</c:v>
                </c:pt>
                <c:pt idx="48">
                  <c:v>3.1000000000000005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7F7-C04A-A6AF-0DCC533E9DC2}"/>
            </c:ext>
          </c:extLst>
        </c:ser>
        <c:ser>
          <c:idx val="23"/>
          <c:order val="2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View'!$Z$61:$Z$109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0.79999999999999982</c:v>
                </c:pt>
                <c:pt idx="4">
                  <c:v>1.1999999999999993</c:v>
                </c:pt>
                <c:pt idx="5">
                  <c:v>1.8000000000000007</c:v>
                </c:pt>
                <c:pt idx="6">
                  <c:v>1.4000000000000004</c:v>
                </c:pt>
                <c:pt idx="7">
                  <c:v>1.4000000000000004</c:v>
                </c:pt>
                <c:pt idx="8">
                  <c:v>1.5</c:v>
                </c:pt>
                <c:pt idx="9">
                  <c:v>1.9000000000000004</c:v>
                </c:pt>
                <c:pt idx="10">
                  <c:v>2.0999999999999996</c:v>
                </c:pt>
                <c:pt idx="11">
                  <c:v>1.9000000000000004</c:v>
                </c:pt>
                <c:pt idx="12">
                  <c:v>1.9000000000000004</c:v>
                </c:pt>
                <c:pt idx="13">
                  <c:v>2</c:v>
                </c:pt>
                <c:pt idx="14">
                  <c:v>2.1999999999999993</c:v>
                </c:pt>
                <c:pt idx="15">
                  <c:v>2.3000000000000007</c:v>
                </c:pt>
                <c:pt idx="16">
                  <c:v>2.4000000000000004</c:v>
                </c:pt>
                <c:pt idx="17">
                  <c:v>2.5999999999999996</c:v>
                </c:pt>
                <c:pt idx="18">
                  <c:v>2.6999999999999993</c:v>
                </c:pt>
                <c:pt idx="19">
                  <c:v>2.8000000000000007</c:v>
                </c:pt>
                <c:pt idx="20">
                  <c:v>2.8000000000000007</c:v>
                </c:pt>
                <c:pt idx="21">
                  <c:v>2.4000000000000004</c:v>
                </c:pt>
                <c:pt idx="22">
                  <c:v>2.3000000000000007</c:v>
                </c:pt>
                <c:pt idx="23">
                  <c:v>2.3000000000000007</c:v>
                </c:pt>
                <c:pt idx="24">
                  <c:v>1.8000000000000007</c:v>
                </c:pt>
                <c:pt idx="25">
                  <c:v>1.8000000000000007</c:v>
                </c:pt>
                <c:pt idx="26">
                  <c:v>1.8000000000000007</c:v>
                </c:pt>
                <c:pt idx="27">
                  <c:v>1.8000000000000007</c:v>
                </c:pt>
                <c:pt idx="28">
                  <c:v>1.9000000000000004</c:v>
                </c:pt>
                <c:pt idx="29">
                  <c:v>1.6999999999999993</c:v>
                </c:pt>
                <c:pt idx="30">
                  <c:v>1.5999999999999996</c:v>
                </c:pt>
                <c:pt idx="31">
                  <c:v>1.4000000000000004</c:v>
                </c:pt>
                <c:pt idx="32">
                  <c:v>1.1999999999999993</c:v>
                </c:pt>
                <c:pt idx="33">
                  <c:v>1.5</c:v>
                </c:pt>
                <c:pt idx="34">
                  <c:v>1.4000000000000004</c:v>
                </c:pt>
                <c:pt idx="35">
                  <c:v>1.3000000000000007</c:v>
                </c:pt>
                <c:pt idx="36">
                  <c:v>1.1999999999999993</c:v>
                </c:pt>
                <c:pt idx="37">
                  <c:v>1</c:v>
                </c:pt>
                <c:pt idx="38">
                  <c:v>0.79999999999999982</c:v>
                </c:pt>
                <c:pt idx="39">
                  <c:v>0.79999999999999982</c:v>
                </c:pt>
                <c:pt idx="40">
                  <c:v>0.79999999999999982</c:v>
                </c:pt>
                <c:pt idx="41">
                  <c:v>1.3000000000000007</c:v>
                </c:pt>
                <c:pt idx="42">
                  <c:v>1.0999999999999996</c:v>
                </c:pt>
                <c:pt idx="43">
                  <c:v>0.90000000000000036</c:v>
                </c:pt>
                <c:pt idx="44">
                  <c:v>1.0999999999999996</c:v>
                </c:pt>
                <c:pt idx="45">
                  <c:v>1.4000000000000004</c:v>
                </c:pt>
                <c:pt idx="46">
                  <c:v>1.8000000000000007</c:v>
                </c:pt>
                <c:pt idx="47">
                  <c:v>2.3000000000000007</c:v>
                </c:pt>
                <c:pt idx="48">
                  <c:v>2.6999999999999993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7F7-C04A-A6AF-0DCC533E9DC2}"/>
            </c:ext>
          </c:extLst>
        </c:ser>
        <c:ser>
          <c:idx val="24"/>
          <c:order val="2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View'!$AA$61:$AA$109</c:f>
              <c:numCache>
                <c:formatCode>0.0</c:formatCode>
                <c:ptCount val="49"/>
                <c:pt idx="0">
                  <c:v>0</c:v>
                </c:pt>
                <c:pt idx="1">
                  <c:v>-9.9999999999999645E-2</c:v>
                </c:pt>
                <c:pt idx="2">
                  <c:v>0.40000000000000036</c:v>
                </c:pt>
                <c:pt idx="3">
                  <c:v>0.90000000000000036</c:v>
                </c:pt>
                <c:pt idx="4">
                  <c:v>1.4000000000000004</c:v>
                </c:pt>
                <c:pt idx="5">
                  <c:v>1.7000000000000011</c:v>
                </c:pt>
                <c:pt idx="6">
                  <c:v>2.2000000000000011</c:v>
                </c:pt>
                <c:pt idx="7">
                  <c:v>2.7000000000000011</c:v>
                </c:pt>
                <c:pt idx="8">
                  <c:v>2.7000000000000011</c:v>
                </c:pt>
                <c:pt idx="9">
                  <c:v>3.1000000000000014</c:v>
                </c:pt>
                <c:pt idx="10">
                  <c:v>3.4000000000000004</c:v>
                </c:pt>
                <c:pt idx="11">
                  <c:v>3.8000000000000007</c:v>
                </c:pt>
                <c:pt idx="12">
                  <c:v>4.1000000000000014</c:v>
                </c:pt>
                <c:pt idx="13">
                  <c:v>4.5</c:v>
                </c:pt>
                <c:pt idx="14">
                  <c:v>4.5</c:v>
                </c:pt>
                <c:pt idx="15">
                  <c:v>4.6000000000000014</c:v>
                </c:pt>
                <c:pt idx="16">
                  <c:v>4.8000000000000007</c:v>
                </c:pt>
                <c:pt idx="17">
                  <c:v>4.9000000000000004</c:v>
                </c:pt>
                <c:pt idx="18">
                  <c:v>4.7000000000000011</c:v>
                </c:pt>
                <c:pt idx="19">
                  <c:v>4.7000000000000011</c:v>
                </c:pt>
                <c:pt idx="20">
                  <c:v>4.6000000000000014</c:v>
                </c:pt>
                <c:pt idx="21">
                  <c:v>4.6000000000000014</c:v>
                </c:pt>
                <c:pt idx="22">
                  <c:v>4.5</c:v>
                </c:pt>
                <c:pt idx="23">
                  <c:v>4.5</c:v>
                </c:pt>
                <c:pt idx="24">
                  <c:v>4.4000000000000004</c:v>
                </c:pt>
                <c:pt idx="25">
                  <c:v>4.2000000000000011</c:v>
                </c:pt>
                <c:pt idx="26">
                  <c:v>4.4000000000000004</c:v>
                </c:pt>
                <c:pt idx="27">
                  <c:v>5.1000000000000014</c:v>
                </c:pt>
                <c:pt idx="28">
                  <c:v>5.5</c:v>
                </c:pt>
                <c:pt idx="29">
                  <c:v>5.8000000000000007</c:v>
                </c:pt>
                <c:pt idx="30">
                  <c:v>5.8000000000000007</c:v>
                </c:pt>
                <c:pt idx="31">
                  <c:v>5.6000000000000014</c:v>
                </c:pt>
                <c:pt idx="32">
                  <c:v>5.4</c:v>
                </c:pt>
                <c:pt idx="33">
                  <c:v>5.2000000000000011</c:v>
                </c:pt>
                <c:pt idx="34">
                  <c:v>5.1000000000000014</c:v>
                </c:pt>
                <c:pt idx="35">
                  <c:v>5.1000000000000014</c:v>
                </c:pt>
                <c:pt idx="36">
                  <c:v>4.9000000000000004</c:v>
                </c:pt>
                <c:pt idx="37">
                  <c:v>4.7000000000000011</c:v>
                </c:pt>
                <c:pt idx="38">
                  <c:v>4.5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4.1000000000000014</c:v>
                </c:pt>
                <c:pt idx="43">
                  <c:v>3.9000000000000004</c:v>
                </c:pt>
                <c:pt idx="44">
                  <c:v>3.5</c:v>
                </c:pt>
                <c:pt idx="45">
                  <c:v>3.4000000000000004</c:v>
                </c:pt>
                <c:pt idx="46">
                  <c:v>3.3000000000000007</c:v>
                </c:pt>
                <c:pt idx="47">
                  <c:v>2.9000000000000004</c:v>
                </c:pt>
                <c:pt idx="48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7F7-C04A-A6AF-0DCC533E9DC2}"/>
            </c:ext>
          </c:extLst>
        </c:ser>
        <c:ser>
          <c:idx val="25"/>
          <c:order val="2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View'!$AB$61:$AB$109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-0.19999999999999929</c:v>
                </c:pt>
                <c:pt idx="3">
                  <c:v>-0.19999999999999929</c:v>
                </c:pt>
                <c:pt idx="4">
                  <c:v>9.9999999999999645E-2</c:v>
                </c:pt>
                <c:pt idx="5">
                  <c:v>0.40000000000000036</c:v>
                </c:pt>
                <c:pt idx="6">
                  <c:v>0.70000000000000107</c:v>
                </c:pt>
                <c:pt idx="7">
                  <c:v>1</c:v>
                </c:pt>
                <c:pt idx="8">
                  <c:v>1.3000000000000007</c:v>
                </c:pt>
                <c:pt idx="9">
                  <c:v>1.7000000000000011</c:v>
                </c:pt>
                <c:pt idx="10">
                  <c:v>1.8000000000000007</c:v>
                </c:pt>
                <c:pt idx="11">
                  <c:v>2.2000000000000011</c:v>
                </c:pt>
                <c:pt idx="12">
                  <c:v>2.4000000000000004</c:v>
                </c:pt>
                <c:pt idx="13">
                  <c:v>2.5999999999999996</c:v>
                </c:pt>
                <c:pt idx="14">
                  <c:v>2.8000000000000007</c:v>
                </c:pt>
                <c:pt idx="15">
                  <c:v>3.2000000000000011</c:v>
                </c:pt>
                <c:pt idx="16">
                  <c:v>3.5</c:v>
                </c:pt>
                <c:pt idx="17">
                  <c:v>3.4000000000000004</c:v>
                </c:pt>
                <c:pt idx="18">
                  <c:v>3.9000000000000004</c:v>
                </c:pt>
                <c:pt idx="19">
                  <c:v>4.5</c:v>
                </c:pt>
                <c:pt idx="20">
                  <c:v>4.8000000000000007</c:v>
                </c:pt>
                <c:pt idx="21">
                  <c:v>5.5</c:v>
                </c:pt>
                <c:pt idx="22">
                  <c:v>5.8000000000000007</c:v>
                </c:pt>
                <c:pt idx="23">
                  <c:v>6.2000000000000011</c:v>
                </c:pt>
                <c:pt idx="24">
                  <c:v>6.6</c:v>
                </c:pt>
                <c:pt idx="25">
                  <c:v>7.3000000000000007</c:v>
                </c:pt>
                <c:pt idx="26">
                  <c:v>8.1</c:v>
                </c:pt>
                <c:pt idx="27">
                  <c:v>8.5000000000000018</c:v>
                </c:pt>
                <c:pt idx="28">
                  <c:v>8.2000000000000011</c:v>
                </c:pt>
                <c:pt idx="29">
                  <c:v>8.5000000000000018</c:v>
                </c:pt>
                <c:pt idx="30">
                  <c:v>8.7999999999999989</c:v>
                </c:pt>
                <c:pt idx="31">
                  <c:v>9.2999999999999989</c:v>
                </c:pt>
                <c:pt idx="32">
                  <c:v>9.7000000000000011</c:v>
                </c:pt>
                <c:pt idx="33">
                  <c:v>10.1</c:v>
                </c:pt>
                <c:pt idx="34">
                  <c:v>10.4</c:v>
                </c:pt>
                <c:pt idx="35">
                  <c:v>10.700000000000001</c:v>
                </c:pt>
                <c:pt idx="36">
                  <c:v>11.000000000000002</c:v>
                </c:pt>
                <c:pt idx="37">
                  <c:v>11.500000000000002</c:v>
                </c:pt>
                <c:pt idx="38">
                  <c:v>12.000000000000002</c:v>
                </c:pt>
                <c:pt idx="39">
                  <c:v>12.299999999999999</c:v>
                </c:pt>
                <c:pt idx="40">
                  <c:v>12.700000000000001</c:v>
                </c:pt>
                <c:pt idx="41">
                  <c:v>13.1</c:v>
                </c:pt>
                <c:pt idx="42">
                  <c:v>13.1</c:v>
                </c:pt>
                <c:pt idx="43">
                  <c:v>13.000000000000002</c:v>
                </c:pt>
                <c:pt idx="44">
                  <c:v>13.000000000000002</c:v>
                </c:pt>
                <c:pt idx="45">
                  <c:v>13.1</c:v>
                </c:pt>
                <c:pt idx="46">
                  <c:v>13.200000000000001</c:v>
                </c:pt>
                <c:pt idx="47">
                  <c:v>12.799999999999999</c:v>
                </c:pt>
                <c:pt idx="48">
                  <c:v>12.299999999999999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7F7-C04A-A6AF-0DCC533E9DC2}"/>
            </c:ext>
          </c:extLst>
        </c:ser>
        <c:ser>
          <c:idx val="26"/>
          <c:order val="2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View'!$AC$61:$AC$109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7F7-C04A-A6AF-0DCC533E9DC2}"/>
            </c:ext>
          </c:extLst>
        </c:ser>
        <c:ser>
          <c:idx val="27"/>
          <c:order val="2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View'!$AD$61:$AD$109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-0.10000000000000053</c:v>
                </c:pt>
                <c:pt idx="3">
                  <c:v>0</c:v>
                </c:pt>
                <c:pt idx="4">
                  <c:v>0.39999999999999947</c:v>
                </c:pt>
                <c:pt idx="5">
                  <c:v>0.59999999999999964</c:v>
                </c:pt>
                <c:pt idx="6">
                  <c:v>0.69999999999999929</c:v>
                </c:pt>
                <c:pt idx="7">
                  <c:v>1</c:v>
                </c:pt>
                <c:pt idx="8">
                  <c:v>1.3999999999999995</c:v>
                </c:pt>
                <c:pt idx="9">
                  <c:v>1.7999999999999998</c:v>
                </c:pt>
                <c:pt idx="10">
                  <c:v>1.8999999999999995</c:v>
                </c:pt>
                <c:pt idx="11">
                  <c:v>2</c:v>
                </c:pt>
                <c:pt idx="12">
                  <c:v>2</c:v>
                </c:pt>
                <c:pt idx="13">
                  <c:v>1.7999999999999998</c:v>
                </c:pt>
                <c:pt idx="14">
                  <c:v>1.7999999999999998</c:v>
                </c:pt>
                <c:pt idx="15">
                  <c:v>2.1999999999999993</c:v>
                </c:pt>
                <c:pt idx="16">
                  <c:v>2.8</c:v>
                </c:pt>
                <c:pt idx="17">
                  <c:v>3.5999999999999996</c:v>
                </c:pt>
                <c:pt idx="18">
                  <c:v>4.4000000000000004</c:v>
                </c:pt>
                <c:pt idx="19">
                  <c:v>5.2999999999999989</c:v>
                </c:pt>
                <c:pt idx="20">
                  <c:v>6</c:v>
                </c:pt>
                <c:pt idx="21">
                  <c:v>6.1999999999999993</c:v>
                </c:pt>
                <c:pt idx="22">
                  <c:v>6.1999999999999993</c:v>
                </c:pt>
                <c:pt idx="23">
                  <c:v>6.1</c:v>
                </c:pt>
                <c:pt idx="24">
                  <c:v>5.9</c:v>
                </c:pt>
                <c:pt idx="25">
                  <c:v>5.6999999999999993</c:v>
                </c:pt>
                <c:pt idx="26">
                  <c:v>5.4</c:v>
                </c:pt>
                <c:pt idx="27">
                  <c:v>5.1999999999999993</c:v>
                </c:pt>
                <c:pt idx="28">
                  <c:v>5.0999999999999996</c:v>
                </c:pt>
                <c:pt idx="29">
                  <c:v>5</c:v>
                </c:pt>
                <c:pt idx="30">
                  <c:v>5</c:v>
                </c:pt>
                <c:pt idx="31">
                  <c:v>4.9000000000000004</c:v>
                </c:pt>
                <c:pt idx="32">
                  <c:v>5</c:v>
                </c:pt>
                <c:pt idx="33">
                  <c:v>5.4</c:v>
                </c:pt>
                <c:pt idx="34">
                  <c:v>5.6</c:v>
                </c:pt>
                <c:pt idx="35">
                  <c:v>5.5</c:v>
                </c:pt>
                <c:pt idx="36">
                  <c:v>5.4</c:v>
                </c:pt>
                <c:pt idx="37">
                  <c:v>5.4</c:v>
                </c:pt>
                <c:pt idx="38">
                  <c:v>5.4</c:v>
                </c:pt>
                <c:pt idx="39">
                  <c:v>5.2999999999999989</c:v>
                </c:pt>
                <c:pt idx="40">
                  <c:v>5.1999999999999993</c:v>
                </c:pt>
                <c:pt idx="41">
                  <c:v>5</c:v>
                </c:pt>
                <c:pt idx="42">
                  <c:v>5</c:v>
                </c:pt>
                <c:pt idx="43">
                  <c:v>4.9000000000000004</c:v>
                </c:pt>
                <c:pt idx="44">
                  <c:v>4.9000000000000004</c:v>
                </c:pt>
                <c:pt idx="45">
                  <c:v>4.9000000000000004</c:v>
                </c:pt>
                <c:pt idx="46">
                  <c:v>4.7999999999999989</c:v>
                </c:pt>
                <c:pt idx="47">
                  <c:v>4.6999999999999993</c:v>
                </c:pt>
                <c:pt idx="48">
                  <c:v>4.9000000000000004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7F7-C04A-A6AF-0DCC533E9DC2}"/>
            </c:ext>
          </c:extLst>
        </c:ser>
        <c:ser>
          <c:idx val="28"/>
          <c:order val="2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View'!$AE$61:$AE$109</c:f>
              <c:numCache>
                <c:formatCode>0.0</c:formatCode>
                <c:ptCount val="49"/>
                <c:pt idx="0">
                  <c:v>0</c:v>
                </c:pt>
                <c:pt idx="1">
                  <c:v>-0.20000000000000018</c:v>
                </c:pt>
                <c:pt idx="2">
                  <c:v>-0.20000000000000018</c:v>
                </c:pt>
                <c:pt idx="3">
                  <c:v>-0.20000000000000018</c:v>
                </c:pt>
                <c:pt idx="4">
                  <c:v>-0.20000000000000018</c:v>
                </c:pt>
                <c:pt idx="5">
                  <c:v>-9.9999999999999645E-2</c:v>
                </c:pt>
                <c:pt idx="6">
                  <c:v>0.10000000000000053</c:v>
                </c:pt>
                <c:pt idx="7">
                  <c:v>0.29999999999999982</c:v>
                </c:pt>
                <c:pt idx="8">
                  <c:v>0.40000000000000036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1.9000000000000004</c:v>
                </c:pt>
                <c:pt idx="13">
                  <c:v>2.3999999999999995</c:v>
                </c:pt>
                <c:pt idx="14">
                  <c:v>3.0000000000000009</c:v>
                </c:pt>
                <c:pt idx="15">
                  <c:v>3.8</c:v>
                </c:pt>
                <c:pt idx="16">
                  <c:v>4.3</c:v>
                </c:pt>
                <c:pt idx="17">
                  <c:v>4.8999999999999995</c:v>
                </c:pt>
                <c:pt idx="18">
                  <c:v>5.5000000000000009</c:v>
                </c:pt>
                <c:pt idx="19">
                  <c:v>6.3999999999999995</c:v>
                </c:pt>
                <c:pt idx="20">
                  <c:v>6.8</c:v>
                </c:pt>
                <c:pt idx="21">
                  <c:v>6.5000000000000009</c:v>
                </c:pt>
                <c:pt idx="22">
                  <c:v>6.8</c:v>
                </c:pt>
                <c:pt idx="23">
                  <c:v>7.2</c:v>
                </c:pt>
                <c:pt idx="24">
                  <c:v>7.7</c:v>
                </c:pt>
                <c:pt idx="25">
                  <c:v>8.3999999999999986</c:v>
                </c:pt>
                <c:pt idx="26">
                  <c:v>8.5</c:v>
                </c:pt>
                <c:pt idx="27">
                  <c:v>8.1999999999999993</c:v>
                </c:pt>
                <c:pt idx="28">
                  <c:v>8.3999999999999986</c:v>
                </c:pt>
                <c:pt idx="29">
                  <c:v>8.5</c:v>
                </c:pt>
                <c:pt idx="30">
                  <c:v>8.3000000000000007</c:v>
                </c:pt>
                <c:pt idx="31">
                  <c:v>8</c:v>
                </c:pt>
                <c:pt idx="32">
                  <c:v>7.6000000000000005</c:v>
                </c:pt>
                <c:pt idx="33">
                  <c:v>7.3</c:v>
                </c:pt>
                <c:pt idx="34">
                  <c:v>6.0000000000000009</c:v>
                </c:pt>
                <c:pt idx="35">
                  <c:v>5.8</c:v>
                </c:pt>
                <c:pt idx="36">
                  <c:v>5.6000000000000005</c:v>
                </c:pt>
                <c:pt idx="37">
                  <c:v>5.5000000000000009</c:v>
                </c:pt>
                <c:pt idx="38">
                  <c:v>5.3999999999999995</c:v>
                </c:pt>
                <c:pt idx="39">
                  <c:v>5.2</c:v>
                </c:pt>
                <c:pt idx="40">
                  <c:v>4.8</c:v>
                </c:pt>
                <c:pt idx="41">
                  <c:v>4.7</c:v>
                </c:pt>
                <c:pt idx="42">
                  <c:v>4.6000000000000005</c:v>
                </c:pt>
                <c:pt idx="43">
                  <c:v>4.3999999999999995</c:v>
                </c:pt>
                <c:pt idx="44">
                  <c:v>4.0000000000000009</c:v>
                </c:pt>
                <c:pt idx="45">
                  <c:v>3.5000000000000009</c:v>
                </c:pt>
                <c:pt idx="46">
                  <c:v>3.1000000000000005</c:v>
                </c:pt>
                <c:pt idx="47">
                  <c:v>2.8</c:v>
                </c:pt>
                <c:pt idx="48">
                  <c:v>2.5000000000000009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B7F7-C04A-A6AF-0DCC533E9DC2}"/>
            </c:ext>
          </c:extLst>
        </c:ser>
        <c:ser>
          <c:idx val="29"/>
          <c:order val="2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View'!$AF$61:$AF$109</c:f>
              <c:numCache>
                <c:formatCode>0.0</c:formatCode>
                <c:ptCount val="49"/>
                <c:pt idx="0">
                  <c:v>0</c:v>
                </c:pt>
                <c:pt idx="1">
                  <c:v>0.60000000000000053</c:v>
                </c:pt>
                <c:pt idx="2">
                  <c:v>1.2999999999999998</c:v>
                </c:pt>
                <c:pt idx="3">
                  <c:v>1.7000000000000002</c:v>
                </c:pt>
                <c:pt idx="4">
                  <c:v>2.1000000000000005</c:v>
                </c:pt>
                <c:pt idx="5">
                  <c:v>2.3999999999999995</c:v>
                </c:pt>
                <c:pt idx="6">
                  <c:v>2.7</c:v>
                </c:pt>
                <c:pt idx="7">
                  <c:v>3.0000000000000009</c:v>
                </c:pt>
                <c:pt idx="8">
                  <c:v>3.3</c:v>
                </c:pt>
                <c:pt idx="9">
                  <c:v>3.6000000000000005</c:v>
                </c:pt>
                <c:pt idx="10">
                  <c:v>4.0000000000000009</c:v>
                </c:pt>
                <c:pt idx="11">
                  <c:v>3.5000000000000009</c:v>
                </c:pt>
                <c:pt idx="12">
                  <c:v>3.0000000000000009</c:v>
                </c:pt>
                <c:pt idx="13">
                  <c:v>3.3</c:v>
                </c:pt>
                <c:pt idx="14">
                  <c:v>3.3999999999999995</c:v>
                </c:pt>
                <c:pt idx="15">
                  <c:v>3.8</c:v>
                </c:pt>
                <c:pt idx="16">
                  <c:v>4.3</c:v>
                </c:pt>
                <c:pt idx="17">
                  <c:v>4.8999999999999995</c:v>
                </c:pt>
                <c:pt idx="18">
                  <c:v>5.3999999999999995</c:v>
                </c:pt>
                <c:pt idx="19">
                  <c:v>5.6000000000000005</c:v>
                </c:pt>
                <c:pt idx="20">
                  <c:v>5.7</c:v>
                </c:pt>
                <c:pt idx="21">
                  <c:v>5.8999999999999995</c:v>
                </c:pt>
                <c:pt idx="22">
                  <c:v>6.1000000000000005</c:v>
                </c:pt>
                <c:pt idx="23">
                  <c:v>6.5000000000000009</c:v>
                </c:pt>
                <c:pt idx="24">
                  <c:v>6.8</c:v>
                </c:pt>
                <c:pt idx="25">
                  <c:v>7.1000000000000005</c:v>
                </c:pt>
                <c:pt idx="26">
                  <c:v>7.5000000000000009</c:v>
                </c:pt>
                <c:pt idx="27">
                  <c:v>7.8</c:v>
                </c:pt>
                <c:pt idx="28">
                  <c:v>7.8999999999999995</c:v>
                </c:pt>
                <c:pt idx="29">
                  <c:v>7.8999999999999995</c:v>
                </c:pt>
                <c:pt idx="30">
                  <c:v>7.8999999999999995</c:v>
                </c:pt>
                <c:pt idx="31">
                  <c:v>7.6000000000000005</c:v>
                </c:pt>
                <c:pt idx="32">
                  <c:v>7.3999999999999995</c:v>
                </c:pt>
                <c:pt idx="33">
                  <c:v>7.3</c:v>
                </c:pt>
                <c:pt idx="34">
                  <c:v>7.0000000000000009</c:v>
                </c:pt>
                <c:pt idx="35">
                  <c:v>6.8</c:v>
                </c:pt>
                <c:pt idx="36">
                  <c:v>6.6000000000000005</c:v>
                </c:pt>
                <c:pt idx="37">
                  <c:v>6.6000000000000005</c:v>
                </c:pt>
                <c:pt idx="38">
                  <c:v>6.6000000000000005</c:v>
                </c:pt>
                <c:pt idx="39">
                  <c:v>6.8</c:v>
                </c:pt>
                <c:pt idx="40">
                  <c:v>7.0000000000000009</c:v>
                </c:pt>
                <c:pt idx="41">
                  <c:v>7.1000000000000005</c:v>
                </c:pt>
                <c:pt idx="42">
                  <c:v>7.2</c:v>
                </c:pt>
                <c:pt idx="43">
                  <c:v>7.1000000000000005</c:v>
                </c:pt>
                <c:pt idx="44">
                  <c:v>7.0000000000000009</c:v>
                </c:pt>
                <c:pt idx="45">
                  <c:v>6.8999999999999995</c:v>
                </c:pt>
                <c:pt idx="46">
                  <c:v>6.8</c:v>
                </c:pt>
                <c:pt idx="47">
                  <c:v>6.5000000000000009</c:v>
                </c:pt>
                <c:pt idx="48">
                  <c:v>6.3999999999999995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B7F7-C04A-A6AF-0DCC533E9DC2}"/>
            </c:ext>
          </c:extLst>
        </c:ser>
        <c:ser>
          <c:idx val="30"/>
          <c:order val="3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View'!$AG$61:$AG$109</c:f>
              <c:numCache>
                <c:formatCode>0.0</c:formatCode>
                <c:ptCount val="49"/>
                <c:pt idx="0">
                  <c:v>0</c:v>
                </c:pt>
                <c:pt idx="1">
                  <c:v>0.30000000000000071</c:v>
                </c:pt>
                <c:pt idx="2">
                  <c:v>0.60000000000000142</c:v>
                </c:pt>
                <c:pt idx="3">
                  <c:v>1.9000000000000021</c:v>
                </c:pt>
                <c:pt idx="4">
                  <c:v>2.4000000000000021</c:v>
                </c:pt>
                <c:pt idx="5">
                  <c:v>-1</c:v>
                </c:pt>
                <c:pt idx="6">
                  <c:v>-1.1999999999999993</c:v>
                </c:pt>
                <c:pt idx="7">
                  <c:v>-1.5</c:v>
                </c:pt>
                <c:pt idx="8">
                  <c:v>-1.7999999999999989</c:v>
                </c:pt>
                <c:pt idx="9">
                  <c:v>-1.2999999999999989</c:v>
                </c:pt>
                <c:pt idx="10">
                  <c:v>-0.89999999999999858</c:v>
                </c:pt>
                <c:pt idx="11">
                  <c:v>-0.79999999999999893</c:v>
                </c:pt>
                <c:pt idx="12">
                  <c:v>-1.0999999999999996</c:v>
                </c:pt>
                <c:pt idx="13">
                  <c:v>-1.7999999999999989</c:v>
                </c:pt>
                <c:pt idx="14">
                  <c:v>-1.6999999999999993</c:v>
                </c:pt>
                <c:pt idx="15">
                  <c:v>-0.89999999999999858</c:v>
                </c:pt>
                <c:pt idx="16">
                  <c:v>-0.5</c:v>
                </c:pt>
                <c:pt idx="17">
                  <c:v>-0.19999999999999929</c:v>
                </c:pt>
                <c:pt idx="18">
                  <c:v>0</c:v>
                </c:pt>
                <c:pt idx="19">
                  <c:v>0.5</c:v>
                </c:pt>
                <c:pt idx="20">
                  <c:v>0.60000000000000142</c:v>
                </c:pt>
                <c:pt idx="21">
                  <c:v>0.69999999999999929</c:v>
                </c:pt>
                <c:pt idx="22">
                  <c:v>0.60000000000000142</c:v>
                </c:pt>
                <c:pt idx="23">
                  <c:v>0.20000000000000107</c:v>
                </c:pt>
                <c:pt idx="24">
                  <c:v>0.20000000000000107</c:v>
                </c:pt>
                <c:pt idx="25">
                  <c:v>0.10000000000000142</c:v>
                </c:pt>
                <c:pt idx="26">
                  <c:v>-0.19999999999999929</c:v>
                </c:pt>
                <c:pt idx="27">
                  <c:v>0</c:v>
                </c:pt>
                <c:pt idx="28">
                  <c:v>0</c:v>
                </c:pt>
                <c:pt idx="29">
                  <c:v>-0.39999999999999858</c:v>
                </c:pt>
                <c:pt idx="30">
                  <c:v>-0.79999999999999893</c:v>
                </c:pt>
                <c:pt idx="31">
                  <c:v>-1</c:v>
                </c:pt>
                <c:pt idx="32">
                  <c:v>-1</c:v>
                </c:pt>
                <c:pt idx="33">
                  <c:v>-0.79999999999999893</c:v>
                </c:pt>
                <c:pt idx="34">
                  <c:v>-0.39999999999999858</c:v>
                </c:pt>
                <c:pt idx="35">
                  <c:v>-0.5</c:v>
                </c:pt>
                <c:pt idx="36">
                  <c:v>-0.79999999999999893</c:v>
                </c:pt>
                <c:pt idx="37">
                  <c:v>-1</c:v>
                </c:pt>
                <c:pt idx="38">
                  <c:v>-0.89999999999999858</c:v>
                </c:pt>
                <c:pt idx="39">
                  <c:v>-0.59999999999999964</c:v>
                </c:pt>
                <c:pt idx="40">
                  <c:v>-0.5</c:v>
                </c:pt>
                <c:pt idx="41">
                  <c:v>-0.59999999999999964</c:v>
                </c:pt>
                <c:pt idx="42">
                  <c:v>-1</c:v>
                </c:pt>
                <c:pt idx="43">
                  <c:v>-1.2999999999999989</c:v>
                </c:pt>
                <c:pt idx="44">
                  <c:v>-1.5</c:v>
                </c:pt>
                <c:pt idx="45">
                  <c:v>-1.8999999999999986</c:v>
                </c:pt>
                <c:pt idx="46">
                  <c:v>-2.0999999999999996</c:v>
                </c:pt>
                <c:pt idx="47">
                  <c:v>-2.3999999999999986</c:v>
                </c:pt>
                <c:pt idx="48">
                  <c:v>-2.7999999999999989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B7F7-C04A-A6AF-0DCC533E9DC2}"/>
            </c:ext>
          </c:extLst>
        </c:ser>
        <c:ser>
          <c:idx val="31"/>
          <c:order val="3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View'!$AH$61:$AH$109</c:f>
              <c:numCache>
                <c:formatCode>0.0</c:formatCode>
                <c:ptCount val="49"/>
                <c:pt idx="0">
                  <c:v>0</c:v>
                </c:pt>
                <c:pt idx="1">
                  <c:v>-0.20000000000000018</c:v>
                </c:pt>
                <c:pt idx="2">
                  <c:v>-0.20000000000000018</c:v>
                </c:pt>
                <c:pt idx="3">
                  <c:v>-0.20000000000000018</c:v>
                </c:pt>
                <c:pt idx="4">
                  <c:v>-0.30000000000000071</c:v>
                </c:pt>
                <c:pt idx="5">
                  <c:v>-0.80000000000000071</c:v>
                </c:pt>
                <c:pt idx="6">
                  <c:v>-1</c:v>
                </c:pt>
                <c:pt idx="7">
                  <c:v>-1</c:v>
                </c:pt>
                <c:pt idx="8">
                  <c:v>-0.80000000000000071</c:v>
                </c:pt>
                <c:pt idx="9">
                  <c:v>-0.60000000000000053</c:v>
                </c:pt>
                <c:pt idx="10">
                  <c:v>-0.5</c:v>
                </c:pt>
                <c:pt idx="11">
                  <c:v>-0.30000000000000071</c:v>
                </c:pt>
                <c:pt idx="12">
                  <c:v>-0.20000000000000018</c:v>
                </c:pt>
                <c:pt idx="13">
                  <c:v>0.19999999999999929</c:v>
                </c:pt>
                <c:pt idx="14">
                  <c:v>0.69999999999999929</c:v>
                </c:pt>
                <c:pt idx="15">
                  <c:v>1.3999999999999995</c:v>
                </c:pt>
                <c:pt idx="16">
                  <c:v>2</c:v>
                </c:pt>
                <c:pt idx="17">
                  <c:v>2.5999999999999996</c:v>
                </c:pt>
                <c:pt idx="18">
                  <c:v>3.1999999999999993</c:v>
                </c:pt>
                <c:pt idx="19">
                  <c:v>3.9000000000000004</c:v>
                </c:pt>
                <c:pt idx="20">
                  <c:v>4.1999999999999993</c:v>
                </c:pt>
                <c:pt idx="21">
                  <c:v>4.5</c:v>
                </c:pt>
                <c:pt idx="22">
                  <c:v>4.6999999999999993</c:v>
                </c:pt>
                <c:pt idx="23">
                  <c:v>4.9000000000000004</c:v>
                </c:pt>
                <c:pt idx="24">
                  <c:v>4.9000000000000004</c:v>
                </c:pt>
                <c:pt idx="25">
                  <c:v>4.7999999999999989</c:v>
                </c:pt>
                <c:pt idx="26">
                  <c:v>4.0999999999999996</c:v>
                </c:pt>
                <c:pt idx="27">
                  <c:v>3.2999999999999989</c:v>
                </c:pt>
                <c:pt idx="28">
                  <c:v>2.6999999999999993</c:v>
                </c:pt>
                <c:pt idx="29">
                  <c:v>2.1999999999999993</c:v>
                </c:pt>
                <c:pt idx="30">
                  <c:v>1.7999999999999998</c:v>
                </c:pt>
                <c:pt idx="31">
                  <c:v>1.6999999999999993</c:v>
                </c:pt>
                <c:pt idx="32">
                  <c:v>1.5</c:v>
                </c:pt>
                <c:pt idx="33">
                  <c:v>1.3999999999999995</c:v>
                </c:pt>
                <c:pt idx="34">
                  <c:v>1.1999999999999993</c:v>
                </c:pt>
                <c:pt idx="35">
                  <c:v>1</c:v>
                </c:pt>
                <c:pt idx="36">
                  <c:v>0.89999999999999947</c:v>
                </c:pt>
                <c:pt idx="37">
                  <c:v>0.79999999999999982</c:v>
                </c:pt>
                <c:pt idx="38">
                  <c:v>1.0999999999999996</c:v>
                </c:pt>
                <c:pt idx="39">
                  <c:v>1</c:v>
                </c:pt>
                <c:pt idx="40">
                  <c:v>0.79999999999999982</c:v>
                </c:pt>
                <c:pt idx="41">
                  <c:v>0.69999999999999929</c:v>
                </c:pt>
                <c:pt idx="42">
                  <c:v>0.59999999999999964</c:v>
                </c:pt>
                <c:pt idx="43">
                  <c:v>0.5</c:v>
                </c:pt>
                <c:pt idx="44">
                  <c:v>0.5</c:v>
                </c:pt>
                <c:pt idx="45">
                  <c:v>0.69999999999999929</c:v>
                </c:pt>
                <c:pt idx="46">
                  <c:v>0.69999999999999929</c:v>
                </c:pt>
                <c:pt idx="47">
                  <c:v>0.59999999999999964</c:v>
                </c:pt>
                <c:pt idx="48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B7F7-C04A-A6AF-0DCC533E9DC2}"/>
            </c:ext>
          </c:extLst>
        </c:ser>
        <c:ser>
          <c:idx val="32"/>
          <c:order val="3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View'!$AI$61:$AI$109</c:f>
              <c:numCache>
                <c:formatCode>0.0</c:formatCode>
                <c:ptCount val="49"/>
                <c:pt idx="0">
                  <c:v>0</c:v>
                </c:pt>
                <c:pt idx="1">
                  <c:v>9.9999999999999645E-2</c:v>
                </c:pt>
                <c:pt idx="2">
                  <c:v>-0.19999999999999929</c:v>
                </c:pt>
                <c:pt idx="3">
                  <c:v>-9.9999999999999645E-2</c:v>
                </c:pt>
                <c:pt idx="4">
                  <c:v>-9.9999999999999645E-2</c:v>
                </c:pt>
                <c:pt idx="5">
                  <c:v>-0.29999999999999893</c:v>
                </c:pt>
                <c:pt idx="6">
                  <c:v>-0.40000000000000036</c:v>
                </c:pt>
                <c:pt idx="7">
                  <c:v>-0.40000000000000036</c:v>
                </c:pt>
                <c:pt idx="8">
                  <c:v>-0.5</c:v>
                </c:pt>
                <c:pt idx="9">
                  <c:v>-0.59999999999999964</c:v>
                </c:pt>
                <c:pt idx="10">
                  <c:v>-0.59999999999999964</c:v>
                </c:pt>
                <c:pt idx="11">
                  <c:v>-0.59999999999999964</c:v>
                </c:pt>
                <c:pt idx="12">
                  <c:v>-0.90000000000000036</c:v>
                </c:pt>
                <c:pt idx="13">
                  <c:v>-1</c:v>
                </c:pt>
                <c:pt idx="14">
                  <c:v>-1.1999999999999993</c:v>
                </c:pt>
                <c:pt idx="15">
                  <c:v>-1.2999999999999989</c:v>
                </c:pt>
                <c:pt idx="16">
                  <c:v>-1.4000000000000004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-1.2999999999999989</c:v>
                </c:pt>
                <c:pt idx="21">
                  <c:v>-1.1999999999999993</c:v>
                </c:pt>
                <c:pt idx="22">
                  <c:v>-1.1999999999999993</c:v>
                </c:pt>
                <c:pt idx="23">
                  <c:v>-1.2999999999999989</c:v>
                </c:pt>
                <c:pt idx="24">
                  <c:v>-1.4000000000000004</c:v>
                </c:pt>
                <c:pt idx="25">
                  <c:v>-1.5</c:v>
                </c:pt>
                <c:pt idx="26">
                  <c:v>-1.6999999999999993</c:v>
                </c:pt>
                <c:pt idx="27">
                  <c:v>-1.5999999999999996</c:v>
                </c:pt>
                <c:pt idx="28">
                  <c:v>-1.5999999999999996</c:v>
                </c:pt>
                <c:pt idx="29">
                  <c:v>-1.6999999999999993</c:v>
                </c:pt>
                <c:pt idx="30">
                  <c:v>-1.7999999999999989</c:v>
                </c:pt>
                <c:pt idx="31">
                  <c:v>-1.9000000000000004</c:v>
                </c:pt>
                <c:pt idx="32">
                  <c:v>-1.9000000000000004</c:v>
                </c:pt>
                <c:pt idx="33">
                  <c:v>-1.9000000000000004</c:v>
                </c:pt>
                <c:pt idx="34">
                  <c:v>-1.5</c:v>
                </c:pt>
                <c:pt idx="35">
                  <c:v>-1.4000000000000004</c:v>
                </c:pt>
                <c:pt idx="36">
                  <c:v>-1.2999999999999989</c:v>
                </c:pt>
                <c:pt idx="37">
                  <c:v>-1.4000000000000004</c:v>
                </c:pt>
                <c:pt idx="38">
                  <c:v>-1.4000000000000004</c:v>
                </c:pt>
                <c:pt idx="39">
                  <c:v>-1.5999999999999996</c:v>
                </c:pt>
                <c:pt idx="40">
                  <c:v>-2</c:v>
                </c:pt>
                <c:pt idx="41">
                  <c:v>-1.9000000000000004</c:v>
                </c:pt>
                <c:pt idx="42">
                  <c:v>-1.9000000000000004</c:v>
                </c:pt>
                <c:pt idx="43">
                  <c:v>-2.0999999999999996</c:v>
                </c:pt>
                <c:pt idx="44">
                  <c:v>-2.1999999999999993</c:v>
                </c:pt>
                <c:pt idx="45">
                  <c:v>-2.2999999999999989</c:v>
                </c:pt>
                <c:pt idx="46">
                  <c:v>-1.9000000000000004</c:v>
                </c:pt>
                <c:pt idx="47">
                  <c:v>-1.5</c:v>
                </c:pt>
                <c:pt idx="48">
                  <c:v>-1.6999999999999993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B7F7-C04A-A6AF-0DCC533E9DC2}"/>
            </c:ext>
          </c:extLst>
        </c:ser>
        <c:ser>
          <c:idx val="33"/>
          <c:order val="3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View'!$AJ$61:$AJ$109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9.9999999999999645E-2</c:v>
                </c:pt>
                <c:pt idx="3">
                  <c:v>0.30000000000000071</c:v>
                </c:pt>
                <c:pt idx="4">
                  <c:v>0.5</c:v>
                </c:pt>
                <c:pt idx="5">
                  <c:v>0.80000000000000071</c:v>
                </c:pt>
                <c:pt idx="6">
                  <c:v>1.2000000000000011</c:v>
                </c:pt>
                <c:pt idx="7">
                  <c:v>1.5</c:v>
                </c:pt>
                <c:pt idx="8">
                  <c:v>1.8000000000000007</c:v>
                </c:pt>
                <c:pt idx="9">
                  <c:v>2.0999999999999996</c:v>
                </c:pt>
                <c:pt idx="10">
                  <c:v>2.3000000000000007</c:v>
                </c:pt>
                <c:pt idx="11">
                  <c:v>2.4000000000000004</c:v>
                </c:pt>
                <c:pt idx="12">
                  <c:v>2.5999999999999996</c:v>
                </c:pt>
                <c:pt idx="13">
                  <c:v>2.9000000000000004</c:v>
                </c:pt>
                <c:pt idx="14">
                  <c:v>3.0000000000000018</c:v>
                </c:pt>
                <c:pt idx="15">
                  <c:v>3.0000000000000018</c:v>
                </c:pt>
                <c:pt idx="16">
                  <c:v>2.7000000000000011</c:v>
                </c:pt>
                <c:pt idx="17">
                  <c:v>2.3000000000000007</c:v>
                </c:pt>
                <c:pt idx="18">
                  <c:v>2.2000000000000011</c:v>
                </c:pt>
                <c:pt idx="19">
                  <c:v>2.2000000000000011</c:v>
                </c:pt>
                <c:pt idx="20">
                  <c:v>2.0999999999999996</c:v>
                </c:pt>
                <c:pt idx="21">
                  <c:v>2.0999999999999996</c:v>
                </c:pt>
                <c:pt idx="22">
                  <c:v>2.4000000000000004</c:v>
                </c:pt>
                <c:pt idx="23">
                  <c:v>2.5999999999999996</c:v>
                </c:pt>
                <c:pt idx="24">
                  <c:v>2.7999999999999989</c:v>
                </c:pt>
                <c:pt idx="25">
                  <c:v>2.9000000000000004</c:v>
                </c:pt>
                <c:pt idx="26">
                  <c:v>2.9000000000000004</c:v>
                </c:pt>
                <c:pt idx="27">
                  <c:v>2.7999999999999989</c:v>
                </c:pt>
                <c:pt idx="28">
                  <c:v>2.3000000000000007</c:v>
                </c:pt>
                <c:pt idx="29">
                  <c:v>2</c:v>
                </c:pt>
                <c:pt idx="30">
                  <c:v>1.5999999999999996</c:v>
                </c:pt>
                <c:pt idx="31">
                  <c:v>1.5</c:v>
                </c:pt>
                <c:pt idx="32">
                  <c:v>1.7000000000000011</c:v>
                </c:pt>
                <c:pt idx="33">
                  <c:v>1.9000000000000004</c:v>
                </c:pt>
                <c:pt idx="34">
                  <c:v>1.9000000000000004</c:v>
                </c:pt>
                <c:pt idx="35">
                  <c:v>1.8000000000000007</c:v>
                </c:pt>
                <c:pt idx="36">
                  <c:v>1.7000000000000011</c:v>
                </c:pt>
                <c:pt idx="37">
                  <c:v>1.5999999999999996</c:v>
                </c:pt>
                <c:pt idx="38">
                  <c:v>1.4000000000000004</c:v>
                </c:pt>
                <c:pt idx="39">
                  <c:v>1.2000000000000011</c:v>
                </c:pt>
                <c:pt idx="40">
                  <c:v>0.80000000000000071</c:v>
                </c:pt>
                <c:pt idx="41">
                  <c:v>-0.29999999999999893</c:v>
                </c:pt>
                <c:pt idx="42">
                  <c:v>-0.59999999999999964</c:v>
                </c:pt>
                <c:pt idx="43">
                  <c:v>-1</c:v>
                </c:pt>
                <c:pt idx="44">
                  <c:v>-1.4000000000000004</c:v>
                </c:pt>
                <c:pt idx="45">
                  <c:v>-1.7999999999999989</c:v>
                </c:pt>
                <c:pt idx="46">
                  <c:v>-2</c:v>
                </c:pt>
                <c:pt idx="47">
                  <c:v>-2.1999999999999993</c:v>
                </c:pt>
                <c:pt idx="48">
                  <c:v>-2.5999999999999996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B7F7-C04A-A6AF-0DCC533E9DC2}"/>
            </c:ext>
          </c:extLst>
        </c:ser>
        <c:ser>
          <c:idx val="34"/>
          <c:order val="3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View'!$AK$61:$AK$109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-9.9999999999999645E-2</c:v>
                </c:pt>
                <c:pt idx="4">
                  <c:v>-9.9999999999999645E-2</c:v>
                </c:pt>
                <c:pt idx="5">
                  <c:v>-9.9999999999999645E-2</c:v>
                </c:pt>
                <c:pt idx="6">
                  <c:v>-9.9999999999999645E-2</c:v>
                </c:pt>
                <c:pt idx="7">
                  <c:v>0.19999999999999929</c:v>
                </c:pt>
                <c:pt idx="8">
                  <c:v>0.19999999999999929</c:v>
                </c:pt>
                <c:pt idx="9">
                  <c:v>0.19999999999999929</c:v>
                </c:pt>
                <c:pt idx="10">
                  <c:v>0.19999999999999929</c:v>
                </c:pt>
                <c:pt idx="11">
                  <c:v>0.19999999999999929</c:v>
                </c:pt>
                <c:pt idx="12">
                  <c:v>0.19999999999999929</c:v>
                </c:pt>
                <c:pt idx="13">
                  <c:v>0.30000000000000071</c:v>
                </c:pt>
                <c:pt idx="14">
                  <c:v>0.5</c:v>
                </c:pt>
                <c:pt idx="15">
                  <c:v>0.59999999999999964</c:v>
                </c:pt>
                <c:pt idx="16">
                  <c:v>0.40000000000000036</c:v>
                </c:pt>
                <c:pt idx="17">
                  <c:v>9.9999999999999645E-2</c:v>
                </c:pt>
                <c:pt idx="18">
                  <c:v>-0.19999999999999929</c:v>
                </c:pt>
                <c:pt idx="19">
                  <c:v>-0.40000000000000036</c:v>
                </c:pt>
                <c:pt idx="20">
                  <c:v>-0.59999999999999964</c:v>
                </c:pt>
                <c:pt idx="21">
                  <c:v>-0.70000000000000018</c:v>
                </c:pt>
                <c:pt idx="22">
                  <c:v>-0.79999999999999982</c:v>
                </c:pt>
                <c:pt idx="23">
                  <c:v>-0.90000000000000036</c:v>
                </c:pt>
                <c:pt idx="24">
                  <c:v>-1.0999999999999996</c:v>
                </c:pt>
                <c:pt idx="25">
                  <c:v>-1.0999999999999996</c:v>
                </c:pt>
                <c:pt idx="26">
                  <c:v>-1.2999999999999998</c:v>
                </c:pt>
                <c:pt idx="27">
                  <c:v>-1.4000000000000004</c:v>
                </c:pt>
                <c:pt idx="28">
                  <c:v>-1.2999999999999998</c:v>
                </c:pt>
                <c:pt idx="29">
                  <c:v>-1.2999999999999998</c:v>
                </c:pt>
                <c:pt idx="30">
                  <c:v>-1.2999999999999998</c:v>
                </c:pt>
                <c:pt idx="31">
                  <c:v>-1.2999999999999998</c:v>
                </c:pt>
                <c:pt idx="32">
                  <c:v>-1.2999999999999998</c:v>
                </c:pt>
                <c:pt idx="33">
                  <c:v>-1.2999999999999998</c:v>
                </c:pt>
                <c:pt idx="34">
                  <c:v>-1.5</c:v>
                </c:pt>
                <c:pt idx="35">
                  <c:v>-1.5999999999999996</c:v>
                </c:pt>
                <c:pt idx="36">
                  <c:v>-1.5999999999999996</c:v>
                </c:pt>
                <c:pt idx="37">
                  <c:v>-1.4000000000000004</c:v>
                </c:pt>
                <c:pt idx="38">
                  <c:v>-1.2000000000000002</c:v>
                </c:pt>
                <c:pt idx="39">
                  <c:v>-1.0999999999999996</c:v>
                </c:pt>
                <c:pt idx="40">
                  <c:v>-1.2000000000000002</c:v>
                </c:pt>
                <c:pt idx="41">
                  <c:v>-1.0999999999999996</c:v>
                </c:pt>
                <c:pt idx="42">
                  <c:v>-0.90000000000000036</c:v>
                </c:pt>
                <c:pt idx="43">
                  <c:v>-0.79999999999999982</c:v>
                </c:pt>
                <c:pt idx="44">
                  <c:v>-0.79999999999999982</c:v>
                </c:pt>
                <c:pt idx="45">
                  <c:v>-0.70000000000000018</c:v>
                </c:pt>
                <c:pt idx="46">
                  <c:v>-0.70000000000000018</c:v>
                </c:pt>
                <c:pt idx="47">
                  <c:v>-0.59999999999999964</c:v>
                </c:pt>
                <c:pt idx="48">
                  <c:v>-0.5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B7F7-C04A-A6AF-0DCC533E9DC2}"/>
            </c:ext>
          </c:extLst>
        </c:ser>
        <c:ser>
          <c:idx val="35"/>
          <c:order val="3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View'!$AL$61:$AL$109</c:f>
              <c:numCache>
                <c:formatCode>0.0</c:formatCode>
                <c:ptCount val="49"/>
                <c:pt idx="0">
                  <c:v>0</c:v>
                </c:pt>
                <c:pt idx="1">
                  <c:v>-0.20000000000000018</c:v>
                </c:pt>
                <c:pt idx="2">
                  <c:v>0.10000000000000053</c:v>
                </c:pt>
                <c:pt idx="3">
                  <c:v>0.10000000000000053</c:v>
                </c:pt>
                <c:pt idx="4">
                  <c:v>0.10000000000000053</c:v>
                </c:pt>
                <c:pt idx="5">
                  <c:v>0</c:v>
                </c:pt>
                <c:pt idx="6">
                  <c:v>0</c:v>
                </c:pt>
                <c:pt idx="7">
                  <c:v>0.10000000000000053</c:v>
                </c:pt>
                <c:pt idx="8">
                  <c:v>0.40000000000000036</c:v>
                </c:pt>
                <c:pt idx="9">
                  <c:v>0.60000000000000053</c:v>
                </c:pt>
                <c:pt idx="10">
                  <c:v>1.2999999999999998</c:v>
                </c:pt>
                <c:pt idx="11">
                  <c:v>2.1000000000000005</c:v>
                </c:pt>
                <c:pt idx="12">
                  <c:v>3.0000000000000009</c:v>
                </c:pt>
                <c:pt idx="13">
                  <c:v>2.8</c:v>
                </c:pt>
                <c:pt idx="14">
                  <c:v>3.2</c:v>
                </c:pt>
                <c:pt idx="15">
                  <c:v>3.5000000000000009</c:v>
                </c:pt>
                <c:pt idx="16">
                  <c:v>4.0000000000000009</c:v>
                </c:pt>
                <c:pt idx="17">
                  <c:v>4.3999999999999995</c:v>
                </c:pt>
                <c:pt idx="18">
                  <c:v>4.5000000000000009</c:v>
                </c:pt>
                <c:pt idx="19">
                  <c:v>4.5000000000000009</c:v>
                </c:pt>
                <c:pt idx="20">
                  <c:v>4.3</c:v>
                </c:pt>
                <c:pt idx="21">
                  <c:v>4.3</c:v>
                </c:pt>
                <c:pt idx="22">
                  <c:v>4.2</c:v>
                </c:pt>
                <c:pt idx="23">
                  <c:v>4.1000000000000005</c:v>
                </c:pt>
                <c:pt idx="24">
                  <c:v>3.8999999999999995</c:v>
                </c:pt>
                <c:pt idx="25">
                  <c:v>3.6000000000000005</c:v>
                </c:pt>
                <c:pt idx="26">
                  <c:v>3.3999999999999995</c:v>
                </c:pt>
                <c:pt idx="27">
                  <c:v>3.1000000000000005</c:v>
                </c:pt>
                <c:pt idx="28">
                  <c:v>2.8999999999999995</c:v>
                </c:pt>
                <c:pt idx="29">
                  <c:v>2.7</c:v>
                </c:pt>
                <c:pt idx="30">
                  <c:v>2.5000000000000009</c:v>
                </c:pt>
                <c:pt idx="31">
                  <c:v>2.3999999999999995</c:v>
                </c:pt>
                <c:pt idx="32">
                  <c:v>2.3999999999999995</c:v>
                </c:pt>
                <c:pt idx="33">
                  <c:v>2.2999999999999998</c:v>
                </c:pt>
                <c:pt idx="34">
                  <c:v>2.2000000000000002</c:v>
                </c:pt>
                <c:pt idx="35">
                  <c:v>2.1000000000000005</c:v>
                </c:pt>
                <c:pt idx="36">
                  <c:v>2.1000000000000005</c:v>
                </c:pt>
                <c:pt idx="37">
                  <c:v>2.1000000000000005</c:v>
                </c:pt>
                <c:pt idx="38">
                  <c:v>2</c:v>
                </c:pt>
                <c:pt idx="39">
                  <c:v>2.1000000000000005</c:v>
                </c:pt>
                <c:pt idx="40">
                  <c:v>2.1000000000000005</c:v>
                </c:pt>
                <c:pt idx="41">
                  <c:v>2.1000000000000005</c:v>
                </c:pt>
                <c:pt idx="42">
                  <c:v>2.2000000000000002</c:v>
                </c:pt>
                <c:pt idx="43">
                  <c:v>2.2000000000000002</c:v>
                </c:pt>
                <c:pt idx="44">
                  <c:v>2.2000000000000002</c:v>
                </c:pt>
                <c:pt idx="45">
                  <c:v>2.2999999999999998</c:v>
                </c:pt>
                <c:pt idx="46">
                  <c:v>2.3999999999999995</c:v>
                </c:pt>
                <c:pt idx="47">
                  <c:v>2.3999999999999995</c:v>
                </c:pt>
                <c:pt idx="48">
                  <c:v>2.3999999999999995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B7F7-C04A-A6AF-0DCC533E9DC2}"/>
            </c:ext>
          </c:extLst>
        </c:ser>
        <c:ser>
          <c:idx val="36"/>
          <c:order val="3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View'!$AM$61:$AM$109</c:f>
              <c:numCache>
                <c:formatCode>0.0</c:formatCode>
                <c:ptCount val="49"/>
                <c:pt idx="0">
                  <c:v>0</c:v>
                </c:pt>
                <c:pt idx="1">
                  <c:v>0.70000000000000018</c:v>
                </c:pt>
                <c:pt idx="2">
                  <c:v>1.5</c:v>
                </c:pt>
                <c:pt idx="3">
                  <c:v>2.1000000000000005</c:v>
                </c:pt>
                <c:pt idx="4">
                  <c:v>2.5</c:v>
                </c:pt>
                <c:pt idx="5">
                  <c:v>2.9000000000000004</c:v>
                </c:pt>
                <c:pt idx="6">
                  <c:v>3.8</c:v>
                </c:pt>
                <c:pt idx="7">
                  <c:v>4.5000000000000009</c:v>
                </c:pt>
                <c:pt idx="8">
                  <c:v>5.1000000000000005</c:v>
                </c:pt>
                <c:pt idx="9">
                  <c:v>5.6000000000000005</c:v>
                </c:pt>
                <c:pt idx="10">
                  <c:v>6.3999999999999995</c:v>
                </c:pt>
                <c:pt idx="11">
                  <c:v>7.3</c:v>
                </c:pt>
                <c:pt idx="12">
                  <c:v>7.2</c:v>
                </c:pt>
                <c:pt idx="13">
                  <c:v>7.1000000000000005</c:v>
                </c:pt>
                <c:pt idx="14">
                  <c:v>7.3</c:v>
                </c:pt>
                <c:pt idx="15">
                  <c:v>7.3</c:v>
                </c:pt>
                <c:pt idx="16">
                  <c:v>7.1000000000000005</c:v>
                </c:pt>
                <c:pt idx="17">
                  <c:v>7.3999999999999995</c:v>
                </c:pt>
                <c:pt idx="18">
                  <c:v>7.5000000000000009</c:v>
                </c:pt>
                <c:pt idx="19">
                  <c:v>7.6000000000000005</c:v>
                </c:pt>
                <c:pt idx="20">
                  <c:v>7.8</c:v>
                </c:pt>
                <c:pt idx="21">
                  <c:v>8.1999999999999993</c:v>
                </c:pt>
                <c:pt idx="22">
                  <c:v>8.6999999999999993</c:v>
                </c:pt>
                <c:pt idx="23">
                  <c:v>8</c:v>
                </c:pt>
                <c:pt idx="24">
                  <c:v>8.1999999999999993</c:v>
                </c:pt>
                <c:pt idx="25">
                  <c:v>8.6000000000000014</c:v>
                </c:pt>
                <c:pt idx="26">
                  <c:v>8.8000000000000007</c:v>
                </c:pt>
                <c:pt idx="27">
                  <c:v>8.8999999999999986</c:v>
                </c:pt>
                <c:pt idx="28">
                  <c:v>8.8999999999999986</c:v>
                </c:pt>
                <c:pt idx="29">
                  <c:v>8.8000000000000007</c:v>
                </c:pt>
                <c:pt idx="30">
                  <c:v>8.6999999999999993</c:v>
                </c:pt>
                <c:pt idx="31">
                  <c:v>8.6000000000000014</c:v>
                </c:pt>
                <c:pt idx="32">
                  <c:v>8.5</c:v>
                </c:pt>
                <c:pt idx="33">
                  <c:v>8.1999999999999993</c:v>
                </c:pt>
                <c:pt idx="34">
                  <c:v>8</c:v>
                </c:pt>
                <c:pt idx="35">
                  <c:v>7.8</c:v>
                </c:pt>
                <c:pt idx="36">
                  <c:v>7.7</c:v>
                </c:pt>
                <c:pt idx="37">
                  <c:v>7.3999999999999995</c:v>
                </c:pt>
                <c:pt idx="38">
                  <c:v>6.8999999999999995</c:v>
                </c:pt>
                <c:pt idx="39">
                  <c:v>6.7</c:v>
                </c:pt>
                <c:pt idx="40">
                  <c:v>6.3</c:v>
                </c:pt>
                <c:pt idx="41">
                  <c:v>5.7</c:v>
                </c:pt>
                <c:pt idx="42">
                  <c:v>5.3</c:v>
                </c:pt>
                <c:pt idx="43">
                  <c:v>6.0000000000000009</c:v>
                </c:pt>
                <c:pt idx="44">
                  <c:v>6.3</c:v>
                </c:pt>
                <c:pt idx="45">
                  <c:v>6.1000000000000005</c:v>
                </c:pt>
                <c:pt idx="46">
                  <c:v>6.7</c:v>
                </c:pt>
                <c:pt idx="47">
                  <c:v>6.3</c:v>
                </c:pt>
                <c:pt idx="48">
                  <c:v>6.1000000000000005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B7F7-C04A-A6AF-0DCC533E9DC2}"/>
            </c:ext>
          </c:extLst>
        </c:ser>
        <c:ser>
          <c:idx val="37"/>
          <c:order val="3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View'!$AN$61:$AN$109</c:f>
              <c:numCache>
                <c:formatCode>0.0</c:formatCode>
                <c:ptCount val="49"/>
                <c:pt idx="0">
                  <c:v>0</c:v>
                </c:pt>
                <c:pt idx="1">
                  <c:v>0.10000000000000009</c:v>
                </c:pt>
                <c:pt idx="2">
                  <c:v>0.29999999999999982</c:v>
                </c:pt>
                <c:pt idx="3">
                  <c:v>0.60000000000000053</c:v>
                </c:pt>
                <c:pt idx="4">
                  <c:v>1.1000000000000005</c:v>
                </c:pt>
                <c:pt idx="5">
                  <c:v>1.7999999999999998</c:v>
                </c:pt>
                <c:pt idx="6">
                  <c:v>2.1000000000000005</c:v>
                </c:pt>
                <c:pt idx="7">
                  <c:v>2.5</c:v>
                </c:pt>
                <c:pt idx="8">
                  <c:v>3</c:v>
                </c:pt>
                <c:pt idx="9">
                  <c:v>3.4000000000000004</c:v>
                </c:pt>
                <c:pt idx="10">
                  <c:v>3.9000000000000004</c:v>
                </c:pt>
                <c:pt idx="11">
                  <c:v>4.3</c:v>
                </c:pt>
                <c:pt idx="12">
                  <c:v>4.8</c:v>
                </c:pt>
                <c:pt idx="13">
                  <c:v>5.3999999999999995</c:v>
                </c:pt>
                <c:pt idx="14">
                  <c:v>6.0000000000000009</c:v>
                </c:pt>
                <c:pt idx="15">
                  <c:v>6.3999999999999995</c:v>
                </c:pt>
                <c:pt idx="16">
                  <c:v>6.6000000000000005</c:v>
                </c:pt>
                <c:pt idx="17">
                  <c:v>7.0000000000000009</c:v>
                </c:pt>
                <c:pt idx="18">
                  <c:v>7.2</c:v>
                </c:pt>
                <c:pt idx="19">
                  <c:v>7.3</c:v>
                </c:pt>
                <c:pt idx="20">
                  <c:v>7.3999999999999995</c:v>
                </c:pt>
                <c:pt idx="21">
                  <c:v>7.6000000000000005</c:v>
                </c:pt>
                <c:pt idx="22">
                  <c:v>7.8</c:v>
                </c:pt>
                <c:pt idx="23">
                  <c:v>8.1000000000000014</c:v>
                </c:pt>
                <c:pt idx="24">
                  <c:v>8.6000000000000014</c:v>
                </c:pt>
                <c:pt idx="25">
                  <c:v>8.8000000000000007</c:v>
                </c:pt>
                <c:pt idx="26">
                  <c:v>9.1000000000000014</c:v>
                </c:pt>
                <c:pt idx="27">
                  <c:v>9.5</c:v>
                </c:pt>
                <c:pt idx="28">
                  <c:v>10.600000000000001</c:v>
                </c:pt>
                <c:pt idx="29">
                  <c:v>10.899999999999999</c:v>
                </c:pt>
                <c:pt idx="30">
                  <c:v>10.7</c:v>
                </c:pt>
                <c:pt idx="31">
                  <c:v>10.899999999999999</c:v>
                </c:pt>
                <c:pt idx="32">
                  <c:v>11</c:v>
                </c:pt>
                <c:pt idx="33">
                  <c:v>10.7</c:v>
                </c:pt>
                <c:pt idx="34">
                  <c:v>10.7</c:v>
                </c:pt>
                <c:pt idx="35">
                  <c:v>10.8</c:v>
                </c:pt>
                <c:pt idx="36">
                  <c:v>10.899999999999999</c:v>
                </c:pt>
                <c:pt idx="37">
                  <c:v>11</c:v>
                </c:pt>
                <c:pt idx="38">
                  <c:v>11</c:v>
                </c:pt>
                <c:pt idx="39">
                  <c:v>11.100000000000001</c:v>
                </c:pt>
                <c:pt idx="40">
                  <c:v>11.2</c:v>
                </c:pt>
                <c:pt idx="41">
                  <c:v>12.100000000000001</c:v>
                </c:pt>
                <c:pt idx="42">
                  <c:v>12.100000000000001</c:v>
                </c:pt>
                <c:pt idx="43">
                  <c:v>11.7</c:v>
                </c:pt>
                <c:pt idx="44">
                  <c:v>11</c:v>
                </c:pt>
                <c:pt idx="45">
                  <c:v>10.3</c:v>
                </c:pt>
                <c:pt idx="46">
                  <c:v>9.8999999999999986</c:v>
                </c:pt>
                <c:pt idx="47">
                  <c:v>9.6999999999999993</c:v>
                </c:pt>
                <c:pt idx="48">
                  <c:v>9.6000000000000014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B7F7-C04A-A6AF-0DCC533E9DC2}"/>
            </c:ext>
          </c:extLst>
        </c:ser>
        <c:ser>
          <c:idx val="38"/>
          <c:order val="3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View'!$AO$61:$AO$109</c:f>
              <c:numCache>
                <c:formatCode>0.0</c:formatCode>
                <c:ptCount val="49"/>
                <c:pt idx="0">
                  <c:v>0</c:v>
                </c:pt>
                <c:pt idx="1">
                  <c:v>-9.9999999999999645E-2</c:v>
                </c:pt>
                <c:pt idx="2">
                  <c:v>-0.30000000000000071</c:v>
                </c:pt>
                <c:pt idx="3">
                  <c:v>-0.5</c:v>
                </c:pt>
                <c:pt idx="4">
                  <c:v>-0.70000000000000107</c:v>
                </c:pt>
                <c:pt idx="5">
                  <c:v>-0.80000000000000071</c:v>
                </c:pt>
                <c:pt idx="6">
                  <c:v>-1</c:v>
                </c:pt>
                <c:pt idx="7">
                  <c:v>-1.2000000000000002</c:v>
                </c:pt>
                <c:pt idx="8">
                  <c:v>-1.3000000000000007</c:v>
                </c:pt>
                <c:pt idx="9">
                  <c:v>-1.5</c:v>
                </c:pt>
                <c:pt idx="10">
                  <c:v>-1.7000000000000002</c:v>
                </c:pt>
                <c:pt idx="11">
                  <c:v>-1.7000000000000002</c:v>
                </c:pt>
                <c:pt idx="12">
                  <c:v>-1.8000000000000007</c:v>
                </c:pt>
                <c:pt idx="13">
                  <c:v>-1.6000000000000005</c:v>
                </c:pt>
                <c:pt idx="14">
                  <c:v>-1.8000000000000007</c:v>
                </c:pt>
                <c:pt idx="15">
                  <c:v>-2</c:v>
                </c:pt>
                <c:pt idx="16">
                  <c:v>-2</c:v>
                </c:pt>
                <c:pt idx="17">
                  <c:v>-1.9000000000000004</c:v>
                </c:pt>
                <c:pt idx="18">
                  <c:v>-1.7000000000000002</c:v>
                </c:pt>
                <c:pt idx="19">
                  <c:v>-1.4000000000000004</c:v>
                </c:pt>
                <c:pt idx="20">
                  <c:v>-1.1000000000000005</c:v>
                </c:pt>
                <c:pt idx="21">
                  <c:v>-0.70000000000000107</c:v>
                </c:pt>
                <c:pt idx="22">
                  <c:v>-0.40000000000000036</c:v>
                </c:pt>
                <c:pt idx="23">
                  <c:v>-9.9999999999999645E-2</c:v>
                </c:pt>
                <c:pt idx="24">
                  <c:v>0.19999999999999929</c:v>
                </c:pt>
                <c:pt idx="25">
                  <c:v>0.40000000000000036</c:v>
                </c:pt>
                <c:pt idx="26">
                  <c:v>0.5</c:v>
                </c:pt>
                <c:pt idx="27">
                  <c:v>0.5</c:v>
                </c:pt>
                <c:pt idx="28">
                  <c:v>0.69999999999999929</c:v>
                </c:pt>
                <c:pt idx="29">
                  <c:v>0.69999999999999929</c:v>
                </c:pt>
                <c:pt idx="30">
                  <c:v>0.69999999999999929</c:v>
                </c:pt>
                <c:pt idx="31">
                  <c:v>0.69999999999999929</c:v>
                </c:pt>
                <c:pt idx="32">
                  <c:v>0.69999999999999929</c:v>
                </c:pt>
                <c:pt idx="33">
                  <c:v>0.59999999999999964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0.29999999999999893</c:v>
                </c:pt>
                <c:pt idx="39">
                  <c:v>0</c:v>
                </c:pt>
                <c:pt idx="40">
                  <c:v>-9.9999999999999645E-2</c:v>
                </c:pt>
                <c:pt idx="41">
                  <c:v>-0.40000000000000036</c:v>
                </c:pt>
                <c:pt idx="42">
                  <c:v>-0.70000000000000107</c:v>
                </c:pt>
                <c:pt idx="43">
                  <c:v>-0.90000000000000036</c:v>
                </c:pt>
                <c:pt idx="44">
                  <c:v>-1.1000000000000005</c:v>
                </c:pt>
                <c:pt idx="45">
                  <c:v>-1.3000000000000007</c:v>
                </c:pt>
                <c:pt idx="46">
                  <c:v>-1.5</c:v>
                </c:pt>
                <c:pt idx="47">
                  <c:v>-1.7000000000000002</c:v>
                </c:pt>
                <c:pt idx="48">
                  <c:v>-1.8000000000000007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B7F7-C04A-A6AF-0DCC533E9DC2}"/>
            </c:ext>
          </c:extLst>
        </c:ser>
        <c:ser>
          <c:idx val="39"/>
          <c:order val="3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View'!$AP$61:$AP$109</c:f>
              <c:numCache>
                <c:formatCode>0.0</c:formatCode>
                <c:ptCount val="49"/>
                <c:pt idx="0">
                  <c:v>0</c:v>
                </c:pt>
                <c:pt idx="1">
                  <c:v>0.39999999999999858</c:v>
                </c:pt>
                <c:pt idx="2">
                  <c:v>0.79999999999999893</c:v>
                </c:pt>
                <c:pt idx="3">
                  <c:v>1</c:v>
                </c:pt>
                <c:pt idx="4">
                  <c:v>1.2999999999999989</c:v>
                </c:pt>
                <c:pt idx="5">
                  <c:v>1.5</c:v>
                </c:pt>
                <c:pt idx="6">
                  <c:v>1.8999999999999986</c:v>
                </c:pt>
                <c:pt idx="7">
                  <c:v>2</c:v>
                </c:pt>
                <c:pt idx="8">
                  <c:v>2.1999999999999993</c:v>
                </c:pt>
                <c:pt idx="9">
                  <c:v>2.3999999999999986</c:v>
                </c:pt>
                <c:pt idx="10">
                  <c:v>2.5999999999999996</c:v>
                </c:pt>
                <c:pt idx="11">
                  <c:v>2.6999999999999993</c:v>
                </c:pt>
                <c:pt idx="12">
                  <c:v>2.7999999999999989</c:v>
                </c:pt>
                <c:pt idx="13">
                  <c:v>2.6999999999999993</c:v>
                </c:pt>
                <c:pt idx="14">
                  <c:v>2.5999999999999996</c:v>
                </c:pt>
                <c:pt idx="15">
                  <c:v>2.8999999999999986</c:v>
                </c:pt>
                <c:pt idx="16">
                  <c:v>3</c:v>
                </c:pt>
                <c:pt idx="17">
                  <c:v>2.8999999999999986</c:v>
                </c:pt>
                <c:pt idx="18">
                  <c:v>2.8999999999999986</c:v>
                </c:pt>
                <c:pt idx="19">
                  <c:v>2.7999999999999989</c:v>
                </c:pt>
                <c:pt idx="20">
                  <c:v>2.8999999999999986</c:v>
                </c:pt>
                <c:pt idx="21">
                  <c:v>2.8999999999999986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3.0999999999999996</c:v>
                </c:pt>
                <c:pt idx="26">
                  <c:v>3.1999999999999993</c:v>
                </c:pt>
                <c:pt idx="27">
                  <c:v>3.2999999999999989</c:v>
                </c:pt>
                <c:pt idx="28">
                  <c:v>3.2999999999999989</c:v>
                </c:pt>
                <c:pt idx="29">
                  <c:v>3.2999999999999989</c:v>
                </c:pt>
                <c:pt idx="30">
                  <c:v>3.2999999999999989</c:v>
                </c:pt>
                <c:pt idx="31">
                  <c:v>3.2999999999999989</c:v>
                </c:pt>
                <c:pt idx="32">
                  <c:v>3.2999999999999989</c:v>
                </c:pt>
                <c:pt idx="33">
                  <c:v>3.0999999999999996</c:v>
                </c:pt>
                <c:pt idx="34">
                  <c:v>2.8999999999999986</c:v>
                </c:pt>
                <c:pt idx="35">
                  <c:v>2.7999999999999989</c:v>
                </c:pt>
                <c:pt idx="36">
                  <c:v>2.6999999999999993</c:v>
                </c:pt>
                <c:pt idx="37">
                  <c:v>2.7999999999999989</c:v>
                </c:pt>
                <c:pt idx="38">
                  <c:v>2.5</c:v>
                </c:pt>
                <c:pt idx="39">
                  <c:v>2.2999999999999989</c:v>
                </c:pt>
                <c:pt idx="40">
                  <c:v>2.0999999999999996</c:v>
                </c:pt>
                <c:pt idx="41">
                  <c:v>1.8999999999999986</c:v>
                </c:pt>
                <c:pt idx="42">
                  <c:v>2</c:v>
                </c:pt>
                <c:pt idx="43">
                  <c:v>2.3999999999999986</c:v>
                </c:pt>
                <c:pt idx="44">
                  <c:v>2.3999999999999986</c:v>
                </c:pt>
                <c:pt idx="45">
                  <c:v>2.2999999999999989</c:v>
                </c:pt>
                <c:pt idx="46">
                  <c:v>2</c:v>
                </c:pt>
                <c:pt idx="47">
                  <c:v>1.7999999999999989</c:v>
                </c:pt>
                <c:pt idx="48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B7F7-C04A-A6AF-0DCC533E9DC2}"/>
            </c:ext>
          </c:extLst>
        </c:ser>
        <c:ser>
          <c:idx val="40"/>
          <c:order val="4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View'!$AQ$61:$AQ$109</c:f>
              <c:numCache>
                <c:formatCode>0.0</c:formatCode>
                <c:ptCount val="49"/>
                <c:pt idx="0">
                  <c:v>0</c:v>
                </c:pt>
                <c:pt idx="1">
                  <c:v>9.9999999999999645E-2</c:v>
                </c:pt>
                <c:pt idx="2">
                  <c:v>0.19999999999999929</c:v>
                </c:pt>
                <c:pt idx="3">
                  <c:v>0.19999999999999929</c:v>
                </c:pt>
                <c:pt idx="4">
                  <c:v>-11.5</c:v>
                </c:pt>
                <c:pt idx="5">
                  <c:v>-11.5</c:v>
                </c:pt>
                <c:pt idx="6">
                  <c:v>-11.5</c:v>
                </c:pt>
                <c:pt idx="7">
                  <c:v>-11.5</c:v>
                </c:pt>
                <c:pt idx="8">
                  <c:v>-11.5</c:v>
                </c:pt>
                <c:pt idx="9">
                  <c:v>-11.5</c:v>
                </c:pt>
                <c:pt idx="10">
                  <c:v>-11.5</c:v>
                </c:pt>
                <c:pt idx="11">
                  <c:v>-11.5</c:v>
                </c:pt>
                <c:pt idx="12">
                  <c:v>-11.5</c:v>
                </c:pt>
                <c:pt idx="13">
                  <c:v>-11.5</c:v>
                </c:pt>
                <c:pt idx="14">
                  <c:v>-11.5</c:v>
                </c:pt>
                <c:pt idx="15">
                  <c:v>-11.5</c:v>
                </c:pt>
                <c:pt idx="16">
                  <c:v>-11.5</c:v>
                </c:pt>
                <c:pt idx="17">
                  <c:v>-11.5</c:v>
                </c:pt>
                <c:pt idx="18">
                  <c:v>-11.5</c:v>
                </c:pt>
                <c:pt idx="19">
                  <c:v>-11.5</c:v>
                </c:pt>
                <c:pt idx="20">
                  <c:v>-11.5</c:v>
                </c:pt>
                <c:pt idx="21">
                  <c:v>-11.5</c:v>
                </c:pt>
                <c:pt idx="22">
                  <c:v>-11.5</c:v>
                </c:pt>
                <c:pt idx="23">
                  <c:v>-11.5</c:v>
                </c:pt>
                <c:pt idx="24">
                  <c:v>-11.5</c:v>
                </c:pt>
                <c:pt idx="25">
                  <c:v>-11.5</c:v>
                </c:pt>
                <c:pt idx="26">
                  <c:v>-11.5</c:v>
                </c:pt>
                <c:pt idx="27">
                  <c:v>-11.5</c:v>
                </c:pt>
                <c:pt idx="28">
                  <c:v>-11.5</c:v>
                </c:pt>
                <c:pt idx="29">
                  <c:v>-11.5</c:v>
                </c:pt>
                <c:pt idx="30">
                  <c:v>-11.5</c:v>
                </c:pt>
                <c:pt idx="31">
                  <c:v>-11.5</c:v>
                </c:pt>
                <c:pt idx="32">
                  <c:v>-11.5</c:v>
                </c:pt>
                <c:pt idx="33">
                  <c:v>-11.5</c:v>
                </c:pt>
                <c:pt idx="34">
                  <c:v>-11.5</c:v>
                </c:pt>
                <c:pt idx="35">
                  <c:v>-11.5</c:v>
                </c:pt>
                <c:pt idx="36">
                  <c:v>-11.5</c:v>
                </c:pt>
                <c:pt idx="37">
                  <c:v>-11.5</c:v>
                </c:pt>
                <c:pt idx="38">
                  <c:v>-11.5</c:v>
                </c:pt>
                <c:pt idx="39">
                  <c:v>-11.5</c:v>
                </c:pt>
                <c:pt idx="40">
                  <c:v>-11.5</c:v>
                </c:pt>
                <c:pt idx="41">
                  <c:v>-11.5</c:v>
                </c:pt>
                <c:pt idx="42">
                  <c:v>-11.5</c:v>
                </c:pt>
                <c:pt idx="43">
                  <c:v>-11.5</c:v>
                </c:pt>
                <c:pt idx="44">
                  <c:v>-11.5</c:v>
                </c:pt>
                <c:pt idx="45">
                  <c:v>-11.5</c:v>
                </c:pt>
                <c:pt idx="46">
                  <c:v>-11.5</c:v>
                </c:pt>
                <c:pt idx="47">
                  <c:v>-11.5</c:v>
                </c:pt>
                <c:pt idx="48">
                  <c:v>-11.5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B7F7-C04A-A6AF-0DCC533E9DC2}"/>
            </c:ext>
          </c:extLst>
        </c:ser>
        <c:ser>
          <c:idx val="41"/>
          <c:order val="4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View'!$AR$61:$AR$109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B7F7-C04A-A6AF-0DCC533E9DC2}"/>
            </c:ext>
          </c:extLst>
        </c:ser>
        <c:ser>
          <c:idx val="42"/>
          <c:order val="4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View'!$AS$61:$AS$109</c:f>
              <c:numCache>
                <c:formatCode>0.0</c:formatCode>
                <c:ptCount val="49"/>
                <c:pt idx="0">
                  <c:v>0</c:v>
                </c:pt>
                <c:pt idx="1">
                  <c:v>0.19999999999999929</c:v>
                </c:pt>
                <c:pt idx="2">
                  <c:v>0.29999999999999893</c:v>
                </c:pt>
                <c:pt idx="3">
                  <c:v>0.29999999999999893</c:v>
                </c:pt>
                <c:pt idx="4">
                  <c:v>0.40000000000000036</c:v>
                </c:pt>
                <c:pt idx="5">
                  <c:v>0.5</c:v>
                </c:pt>
                <c:pt idx="6">
                  <c:v>1.1999999999999993</c:v>
                </c:pt>
                <c:pt idx="7">
                  <c:v>1.5</c:v>
                </c:pt>
                <c:pt idx="8">
                  <c:v>1.9000000000000004</c:v>
                </c:pt>
                <c:pt idx="9">
                  <c:v>2.0999999999999996</c:v>
                </c:pt>
                <c:pt idx="10">
                  <c:v>2</c:v>
                </c:pt>
                <c:pt idx="11">
                  <c:v>2</c:v>
                </c:pt>
                <c:pt idx="12">
                  <c:v>2.2999999999999989</c:v>
                </c:pt>
                <c:pt idx="13">
                  <c:v>2.1999999999999993</c:v>
                </c:pt>
                <c:pt idx="14">
                  <c:v>2</c:v>
                </c:pt>
                <c:pt idx="15">
                  <c:v>1.7999999999999989</c:v>
                </c:pt>
                <c:pt idx="16">
                  <c:v>1.5</c:v>
                </c:pt>
                <c:pt idx="17">
                  <c:v>1.2999999999999989</c:v>
                </c:pt>
                <c:pt idx="18">
                  <c:v>1.0999999999999996</c:v>
                </c:pt>
                <c:pt idx="19">
                  <c:v>0.90000000000000036</c:v>
                </c:pt>
                <c:pt idx="20">
                  <c:v>1.0999999999999996</c:v>
                </c:pt>
                <c:pt idx="21">
                  <c:v>0.90000000000000036</c:v>
                </c:pt>
                <c:pt idx="22">
                  <c:v>0.40000000000000036</c:v>
                </c:pt>
                <c:pt idx="23">
                  <c:v>-0.20000000000000107</c:v>
                </c:pt>
                <c:pt idx="24">
                  <c:v>-0.59999999999999964</c:v>
                </c:pt>
                <c:pt idx="25">
                  <c:v>-0.40000000000000036</c:v>
                </c:pt>
                <c:pt idx="26">
                  <c:v>-0.20000000000000107</c:v>
                </c:pt>
                <c:pt idx="27">
                  <c:v>-0.5</c:v>
                </c:pt>
                <c:pt idx="28">
                  <c:v>-0.59999999999999964</c:v>
                </c:pt>
                <c:pt idx="29">
                  <c:v>-0.90000000000000036</c:v>
                </c:pt>
                <c:pt idx="30">
                  <c:v>-1.2000000000000011</c:v>
                </c:pt>
                <c:pt idx="31">
                  <c:v>-1.5</c:v>
                </c:pt>
                <c:pt idx="32">
                  <c:v>-1.6000000000000005</c:v>
                </c:pt>
                <c:pt idx="33">
                  <c:v>-1.8000000000000007</c:v>
                </c:pt>
                <c:pt idx="34">
                  <c:v>-1.9000000000000004</c:v>
                </c:pt>
                <c:pt idx="35">
                  <c:v>-2</c:v>
                </c:pt>
                <c:pt idx="36">
                  <c:v>-2.2000000000000002</c:v>
                </c:pt>
                <c:pt idx="37">
                  <c:v>-2.3000000000000007</c:v>
                </c:pt>
                <c:pt idx="38">
                  <c:v>-2.4000000000000004</c:v>
                </c:pt>
                <c:pt idx="39">
                  <c:v>-2.5</c:v>
                </c:pt>
                <c:pt idx="40">
                  <c:v>-2.5</c:v>
                </c:pt>
                <c:pt idx="41">
                  <c:v>-2.3000000000000007</c:v>
                </c:pt>
                <c:pt idx="42">
                  <c:v>-2.4000000000000004</c:v>
                </c:pt>
                <c:pt idx="43">
                  <c:v>-2.8000000000000007</c:v>
                </c:pt>
                <c:pt idx="44">
                  <c:v>-3.3000000000000007</c:v>
                </c:pt>
                <c:pt idx="45">
                  <c:v>-3.7</c:v>
                </c:pt>
                <c:pt idx="46">
                  <c:v>-4</c:v>
                </c:pt>
                <c:pt idx="47">
                  <c:v>-4.2</c:v>
                </c:pt>
                <c:pt idx="48">
                  <c:v>-4.4000000000000004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B7F7-C04A-A6AF-0DCC533E9DC2}"/>
            </c:ext>
          </c:extLst>
        </c:ser>
        <c:ser>
          <c:idx val="43"/>
          <c:order val="4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View'!$AT$61:$AT$109</c:f>
              <c:numCache>
                <c:formatCode>0.0</c:formatCode>
                <c:ptCount val="49"/>
                <c:pt idx="0">
                  <c:v>0</c:v>
                </c:pt>
                <c:pt idx="1">
                  <c:v>-0.29999999999999982</c:v>
                </c:pt>
                <c:pt idx="2">
                  <c:v>-0.39999999999999947</c:v>
                </c:pt>
                <c:pt idx="3">
                  <c:v>-0.89999999999999947</c:v>
                </c:pt>
                <c:pt idx="4">
                  <c:v>-1</c:v>
                </c:pt>
                <c:pt idx="5">
                  <c:v>-1.0999999999999996</c:v>
                </c:pt>
                <c:pt idx="6">
                  <c:v>-1.0999999999999996</c:v>
                </c:pt>
                <c:pt idx="7">
                  <c:v>-0.79999999999999982</c:v>
                </c:pt>
                <c:pt idx="8">
                  <c:v>-0.39999999999999947</c:v>
                </c:pt>
                <c:pt idx="9">
                  <c:v>0.10000000000000053</c:v>
                </c:pt>
                <c:pt idx="10">
                  <c:v>0.60000000000000053</c:v>
                </c:pt>
                <c:pt idx="11">
                  <c:v>1.2000000000000002</c:v>
                </c:pt>
                <c:pt idx="12">
                  <c:v>1.8000000000000007</c:v>
                </c:pt>
                <c:pt idx="13">
                  <c:v>2.0999999999999996</c:v>
                </c:pt>
                <c:pt idx="14">
                  <c:v>2.3000000000000007</c:v>
                </c:pt>
                <c:pt idx="15">
                  <c:v>2.3000000000000007</c:v>
                </c:pt>
                <c:pt idx="16">
                  <c:v>2.4000000000000004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2.3000000000000007</c:v>
                </c:pt>
                <c:pt idx="22">
                  <c:v>2.3000000000000007</c:v>
                </c:pt>
                <c:pt idx="23">
                  <c:v>2.3000000000000007</c:v>
                </c:pt>
                <c:pt idx="24">
                  <c:v>2.3000000000000007</c:v>
                </c:pt>
                <c:pt idx="25">
                  <c:v>2.5</c:v>
                </c:pt>
                <c:pt idx="26">
                  <c:v>2.7000000000000011</c:v>
                </c:pt>
                <c:pt idx="27">
                  <c:v>3</c:v>
                </c:pt>
                <c:pt idx="28">
                  <c:v>3.0999999999999996</c:v>
                </c:pt>
                <c:pt idx="29">
                  <c:v>3.0999999999999996</c:v>
                </c:pt>
                <c:pt idx="30">
                  <c:v>3.2000000000000011</c:v>
                </c:pt>
                <c:pt idx="31">
                  <c:v>3.3000000000000007</c:v>
                </c:pt>
                <c:pt idx="32">
                  <c:v>3.2000000000000011</c:v>
                </c:pt>
                <c:pt idx="33">
                  <c:v>3.0999999999999996</c:v>
                </c:pt>
                <c:pt idx="34">
                  <c:v>3.2000000000000011</c:v>
                </c:pt>
                <c:pt idx="35">
                  <c:v>3.4000000000000004</c:v>
                </c:pt>
                <c:pt idx="36">
                  <c:v>3.5</c:v>
                </c:pt>
                <c:pt idx="37">
                  <c:v>3.3000000000000007</c:v>
                </c:pt>
                <c:pt idx="38">
                  <c:v>3.2000000000000011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2.8000000000000007</c:v>
                </c:pt>
                <c:pt idx="46">
                  <c:v>2.8000000000000007</c:v>
                </c:pt>
                <c:pt idx="47">
                  <c:v>2.8000000000000007</c:v>
                </c:pt>
                <c:pt idx="48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B7F7-C04A-A6AF-0DCC533E9DC2}"/>
            </c:ext>
          </c:extLst>
        </c:ser>
        <c:ser>
          <c:idx val="44"/>
          <c:order val="4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View'!$AU$61:$AU$109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B7F7-C04A-A6AF-0DCC533E9DC2}"/>
            </c:ext>
          </c:extLst>
        </c:ser>
        <c:ser>
          <c:idx val="45"/>
          <c:order val="4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View'!$AV$61:$AV$109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B7F7-C04A-A6AF-0DCC533E9DC2}"/>
            </c:ext>
          </c:extLst>
        </c:ser>
        <c:ser>
          <c:idx val="46"/>
          <c:order val="4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View'!$AW$61:$AW$109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B7F7-C04A-A6AF-0DCC533E9DC2}"/>
            </c:ext>
          </c:extLst>
        </c:ser>
        <c:ser>
          <c:idx val="47"/>
          <c:order val="4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View'!$AX$61:$AX$109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B7F7-C04A-A6AF-0DCC533E9DC2}"/>
            </c:ext>
          </c:extLst>
        </c:ser>
        <c:ser>
          <c:idx val="48"/>
          <c:order val="4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View'!$AY$61:$AY$109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B7F7-C04A-A6AF-0DCC533E9DC2}"/>
            </c:ext>
          </c:extLst>
        </c:ser>
        <c:ser>
          <c:idx val="49"/>
          <c:order val="4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View'!$AZ$61:$AZ$109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B7F7-C04A-A6AF-0DCC533E9DC2}"/>
            </c:ext>
          </c:extLst>
        </c:ser>
        <c:ser>
          <c:idx val="50"/>
          <c:order val="5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View'!$BA$61:$BA$109</c:f>
              <c:numCache>
                <c:formatCode>0.0</c:formatCode>
                <c:ptCount val="49"/>
                <c:pt idx="0">
                  <c:v>0</c:v>
                </c:pt>
                <c:pt idx="1">
                  <c:v>-0.11111111111111072</c:v>
                </c:pt>
                <c:pt idx="2">
                  <c:v>-0.33333333333333393</c:v>
                </c:pt>
                <c:pt idx="3">
                  <c:v>-0.83333333333333393</c:v>
                </c:pt>
                <c:pt idx="4">
                  <c:v>-1.2777777777777768</c:v>
                </c:pt>
                <c:pt idx="5">
                  <c:v>-1.5</c:v>
                </c:pt>
                <c:pt idx="6">
                  <c:v>-1.7777777777777768</c:v>
                </c:pt>
                <c:pt idx="7">
                  <c:v>-2.0555555555555554</c:v>
                </c:pt>
                <c:pt idx="8">
                  <c:v>-2.1666666666666661</c:v>
                </c:pt>
                <c:pt idx="9">
                  <c:v>-2.0555555555555554</c:v>
                </c:pt>
                <c:pt idx="10">
                  <c:v>-1.8888888888888893</c:v>
                </c:pt>
                <c:pt idx="11">
                  <c:v>-1.7222222222222214</c:v>
                </c:pt>
                <c:pt idx="12">
                  <c:v>-1.5</c:v>
                </c:pt>
                <c:pt idx="13">
                  <c:v>-1.2222222222222214</c:v>
                </c:pt>
                <c:pt idx="14">
                  <c:v>-1.0555555555555554</c:v>
                </c:pt>
                <c:pt idx="15">
                  <c:v>-0.77777777777777679</c:v>
                </c:pt>
                <c:pt idx="16">
                  <c:v>-0.61111111111111072</c:v>
                </c:pt>
                <c:pt idx="17">
                  <c:v>-0.5</c:v>
                </c:pt>
                <c:pt idx="18">
                  <c:v>-0.5</c:v>
                </c:pt>
                <c:pt idx="19">
                  <c:v>-0.55555555555555536</c:v>
                </c:pt>
                <c:pt idx="20">
                  <c:v>-0.61111111111111072</c:v>
                </c:pt>
                <c:pt idx="21">
                  <c:v>-0.72222222222222143</c:v>
                </c:pt>
                <c:pt idx="22">
                  <c:v>-0.83333333333333393</c:v>
                </c:pt>
                <c:pt idx="23">
                  <c:v>-0.94444444444444464</c:v>
                </c:pt>
                <c:pt idx="24">
                  <c:v>-0.94444444444444464</c:v>
                </c:pt>
                <c:pt idx="25">
                  <c:v>-1.1666666666666661</c:v>
                </c:pt>
                <c:pt idx="26">
                  <c:v>-1.3888888888888893</c:v>
                </c:pt>
                <c:pt idx="27">
                  <c:v>-1.7777777777777768</c:v>
                </c:pt>
                <c:pt idx="28">
                  <c:v>-2.1666666666666661</c:v>
                </c:pt>
                <c:pt idx="29">
                  <c:v>-2.3888888888888884</c:v>
                </c:pt>
                <c:pt idx="30">
                  <c:v>-2.333333333333333</c:v>
                </c:pt>
                <c:pt idx="31">
                  <c:v>-2.2777777777777777</c:v>
                </c:pt>
                <c:pt idx="32">
                  <c:v>-2.4444444444444446</c:v>
                </c:pt>
                <c:pt idx="33">
                  <c:v>-2.5555555555555554</c:v>
                </c:pt>
                <c:pt idx="34">
                  <c:v>-2.7777777777777777</c:v>
                </c:pt>
                <c:pt idx="35">
                  <c:v>-2.9444444444444446</c:v>
                </c:pt>
                <c:pt idx="36">
                  <c:v>-3.1111111111111107</c:v>
                </c:pt>
                <c:pt idx="37">
                  <c:v>-3.2777777777777777</c:v>
                </c:pt>
                <c:pt idx="38">
                  <c:v>-3.2222222222222223</c:v>
                </c:pt>
                <c:pt idx="39">
                  <c:v>-3.2777777777777777</c:v>
                </c:pt>
                <c:pt idx="40">
                  <c:v>-3.3888888888888884</c:v>
                </c:pt>
                <c:pt idx="41">
                  <c:v>-3.6111111111111107</c:v>
                </c:pt>
                <c:pt idx="42">
                  <c:v>-3.9444444444444446</c:v>
                </c:pt>
                <c:pt idx="43">
                  <c:v>-4.0555555555555554</c:v>
                </c:pt>
                <c:pt idx="44">
                  <c:v>-4.1666666666666661</c:v>
                </c:pt>
                <c:pt idx="45">
                  <c:v>-4.1666666666666661</c:v>
                </c:pt>
                <c:pt idx="46">
                  <c:v>-4.1666666666666661</c:v>
                </c:pt>
                <c:pt idx="47">
                  <c:v>-4.1666666666666661</c:v>
                </c:pt>
                <c:pt idx="48">
                  <c:v>-10.055555555555555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B7F7-C04A-A6AF-0DCC533E9DC2}"/>
            </c:ext>
          </c:extLst>
        </c:ser>
        <c:ser>
          <c:idx val="51"/>
          <c:order val="5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View'!$BB$61:$BB$109</c:f>
              <c:numCache>
                <c:formatCode>0.0</c:formatCode>
                <c:ptCount val="49"/>
                <c:pt idx="0">
                  <c:v>0</c:v>
                </c:pt>
                <c:pt idx="1">
                  <c:v>0.55555555555555713</c:v>
                </c:pt>
                <c:pt idx="2">
                  <c:v>1.0555555555555571</c:v>
                </c:pt>
                <c:pt idx="3">
                  <c:v>1.4444444444444446</c:v>
                </c:pt>
                <c:pt idx="4">
                  <c:v>1.7222222222222232</c:v>
                </c:pt>
                <c:pt idx="5">
                  <c:v>2.1111111111111125</c:v>
                </c:pt>
                <c:pt idx="6">
                  <c:v>2.6666666666666679</c:v>
                </c:pt>
                <c:pt idx="7">
                  <c:v>3.2222222222222232</c:v>
                </c:pt>
                <c:pt idx="8">
                  <c:v>3.7222222222222214</c:v>
                </c:pt>
                <c:pt idx="9">
                  <c:v>3.9444444444444464</c:v>
                </c:pt>
                <c:pt idx="10">
                  <c:v>4.3333333333333357</c:v>
                </c:pt>
                <c:pt idx="11">
                  <c:v>4.7777777777777786</c:v>
                </c:pt>
                <c:pt idx="12">
                  <c:v>5.0555555555555571</c:v>
                </c:pt>
                <c:pt idx="13">
                  <c:v>5.3333333333333357</c:v>
                </c:pt>
                <c:pt idx="14">
                  <c:v>5.7222222222222214</c:v>
                </c:pt>
                <c:pt idx="15">
                  <c:v>5.8888888888888893</c:v>
                </c:pt>
                <c:pt idx="16">
                  <c:v>5.4444444444444464</c:v>
                </c:pt>
                <c:pt idx="17">
                  <c:v>5.1111111111111107</c:v>
                </c:pt>
                <c:pt idx="18">
                  <c:v>5</c:v>
                </c:pt>
                <c:pt idx="19">
                  <c:v>4.6666666666666679</c:v>
                </c:pt>
                <c:pt idx="20">
                  <c:v>4.3888888888888893</c:v>
                </c:pt>
                <c:pt idx="21">
                  <c:v>4.2777777777777786</c:v>
                </c:pt>
                <c:pt idx="22">
                  <c:v>3.9444444444444464</c:v>
                </c:pt>
                <c:pt idx="23">
                  <c:v>3.8333333333333357</c:v>
                </c:pt>
                <c:pt idx="24">
                  <c:v>3.7777777777777786</c:v>
                </c:pt>
                <c:pt idx="25">
                  <c:v>3.7222222222222214</c:v>
                </c:pt>
                <c:pt idx="26">
                  <c:v>3.7777777777777786</c:v>
                </c:pt>
                <c:pt idx="27">
                  <c:v>3.7222222222222214</c:v>
                </c:pt>
                <c:pt idx="28">
                  <c:v>3.2777777777777786</c:v>
                </c:pt>
                <c:pt idx="29">
                  <c:v>2.9444444444444446</c:v>
                </c:pt>
                <c:pt idx="30">
                  <c:v>2.9444444444444446</c:v>
                </c:pt>
                <c:pt idx="31">
                  <c:v>3.4444444444444464</c:v>
                </c:pt>
                <c:pt idx="32">
                  <c:v>3.0555555555555571</c:v>
                </c:pt>
                <c:pt idx="33">
                  <c:v>3.2777777777777786</c:v>
                </c:pt>
                <c:pt idx="34">
                  <c:v>3.1111111111111125</c:v>
                </c:pt>
                <c:pt idx="35">
                  <c:v>3.0555555555555571</c:v>
                </c:pt>
                <c:pt idx="36">
                  <c:v>3.1111111111111125</c:v>
                </c:pt>
                <c:pt idx="37">
                  <c:v>3.1111111111111125</c:v>
                </c:pt>
                <c:pt idx="38">
                  <c:v>3.1111111111111125</c:v>
                </c:pt>
                <c:pt idx="39">
                  <c:v>2.9444444444444446</c:v>
                </c:pt>
                <c:pt idx="40">
                  <c:v>2.7222222222222232</c:v>
                </c:pt>
                <c:pt idx="41">
                  <c:v>2.7777777777777786</c:v>
                </c:pt>
                <c:pt idx="42">
                  <c:v>2.4444444444444446</c:v>
                </c:pt>
                <c:pt idx="43">
                  <c:v>2.3333333333333339</c:v>
                </c:pt>
                <c:pt idx="44">
                  <c:v>2.3888888888888893</c:v>
                </c:pt>
                <c:pt idx="45">
                  <c:v>2.7222222222222232</c:v>
                </c:pt>
                <c:pt idx="46">
                  <c:v>2.8888888888888893</c:v>
                </c:pt>
                <c:pt idx="47">
                  <c:v>3</c:v>
                </c:pt>
                <c:pt idx="48">
                  <c:v>-12.722222222222221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B7F7-C04A-A6AF-0DCC533E9DC2}"/>
            </c:ext>
          </c:extLst>
        </c:ser>
        <c:ser>
          <c:idx val="52"/>
          <c:order val="5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View'!$BC$61:$BC$109</c:f>
              <c:numCache>
                <c:formatCode>0.0</c:formatCode>
                <c:ptCount val="49"/>
                <c:pt idx="0">
                  <c:v>0</c:v>
                </c:pt>
                <c:pt idx="1">
                  <c:v>-0.38888888888888928</c:v>
                </c:pt>
                <c:pt idx="2">
                  <c:v>-0.55555555555555536</c:v>
                </c:pt>
                <c:pt idx="3">
                  <c:v>-0.55555555555555536</c:v>
                </c:pt>
                <c:pt idx="4">
                  <c:v>-0.77777777777777857</c:v>
                </c:pt>
                <c:pt idx="5">
                  <c:v>-1.0555555555555554</c:v>
                </c:pt>
                <c:pt idx="6">
                  <c:v>-1.2777777777777786</c:v>
                </c:pt>
                <c:pt idx="7">
                  <c:v>-1.5</c:v>
                </c:pt>
                <c:pt idx="8">
                  <c:v>-1.6666666666666679</c:v>
                </c:pt>
                <c:pt idx="9">
                  <c:v>-2.0555555555555554</c:v>
                </c:pt>
                <c:pt idx="10">
                  <c:v>-2.4444444444444446</c:v>
                </c:pt>
                <c:pt idx="11">
                  <c:v>-2.6111111111111107</c:v>
                </c:pt>
                <c:pt idx="12">
                  <c:v>-2.6666666666666679</c:v>
                </c:pt>
                <c:pt idx="13">
                  <c:v>-3.1111111111111107</c:v>
                </c:pt>
                <c:pt idx="14">
                  <c:v>-2.8888888888888893</c:v>
                </c:pt>
                <c:pt idx="15">
                  <c:v>-2.3888888888888893</c:v>
                </c:pt>
                <c:pt idx="16">
                  <c:v>-2.6666666666666679</c:v>
                </c:pt>
                <c:pt idx="17">
                  <c:v>-2.8888888888888893</c:v>
                </c:pt>
                <c:pt idx="18">
                  <c:v>-2.8333333333333339</c:v>
                </c:pt>
                <c:pt idx="19">
                  <c:v>-2.6666666666666679</c:v>
                </c:pt>
                <c:pt idx="20">
                  <c:v>-2.4444444444444446</c:v>
                </c:pt>
                <c:pt idx="21">
                  <c:v>-2.1666666666666679</c:v>
                </c:pt>
                <c:pt idx="22">
                  <c:v>-2.3888888888888893</c:v>
                </c:pt>
                <c:pt idx="23">
                  <c:v>-2.6111111111111107</c:v>
                </c:pt>
                <c:pt idx="24">
                  <c:v>-2.5</c:v>
                </c:pt>
                <c:pt idx="25">
                  <c:v>-2.1666666666666679</c:v>
                </c:pt>
                <c:pt idx="26">
                  <c:v>-1.8333333333333339</c:v>
                </c:pt>
                <c:pt idx="27">
                  <c:v>-1.6111111111111107</c:v>
                </c:pt>
                <c:pt idx="28">
                  <c:v>-1.3333333333333339</c:v>
                </c:pt>
                <c:pt idx="29">
                  <c:v>-1.2222222222222232</c:v>
                </c:pt>
                <c:pt idx="30">
                  <c:v>-1.4444444444444446</c:v>
                </c:pt>
                <c:pt idx="31">
                  <c:v>-1.8888888888888893</c:v>
                </c:pt>
                <c:pt idx="32">
                  <c:v>-2.3333333333333339</c:v>
                </c:pt>
                <c:pt idx="33">
                  <c:v>-2.7777777777777786</c:v>
                </c:pt>
                <c:pt idx="34">
                  <c:v>-3.6666666666666679</c:v>
                </c:pt>
                <c:pt idx="35">
                  <c:v>-4.0555555555555554</c:v>
                </c:pt>
                <c:pt idx="36">
                  <c:v>-4.3333333333333339</c:v>
                </c:pt>
                <c:pt idx="37">
                  <c:v>-4.6111111111111107</c:v>
                </c:pt>
                <c:pt idx="38">
                  <c:v>-4.8333333333333339</c:v>
                </c:pt>
                <c:pt idx="39">
                  <c:v>-5</c:v>
                </c:pt>
                <c:pt idx="40">
                  <c:v>-4.9444444444444446</c:v>
                </c:pt>
                <c:pt idx="41">
                  <c:v>-4.5555555555555554</c:v>
                </c:pt>
                <c:pt idx="42">
                  <c:v>-4.8888888888888893</c:v>
                </c:pt>
                <c:pt idx="43">
                  <c:v>-5.2222222222222232</c:v>
                </c:pt>
                <c:pt idx="44">
                  <c:v>-5.3333333333333339</c:v>
                </c:pt>
                <c:pt idx="45">
                  <c:v>-5.5</c:v>
                </c:pt>
                <c:pt idx="46">
                  <c:v>-5.7222222222222232</c:v>
                </c:pt>
                <c:pt idx="47">
                  <c:v>-5.7777777777777786</c:v>
                </c:pt>
                <c:pt idx="48">
                  <c:v>-14.388888888888889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B7F7-C04A-A6AF-0DCC533E9DC2}"/>
            </c:ext>
          </c:extLst>
        </c:ser>
        <c:ser>
          <c:idx val="53"/>
          <c:order val="5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View'!$BD$61:$BD$109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B7F7-C04A-A6AF-0DCC533E9DC2}"/>
            </c:ext>
          </c:extLst>
        </c:ser>
        <c:ser>
          <c:idx val="54"/>
          <c:order val="5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View'!$BE$61:$BE$109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8.8888888888888893</c:v>
                </c:pt>
                <c:pt idx="46">
                  <c:v>8.7777777777777786</c:v>
                </c:pt>
                <c:pt idx="47">
                  <c:v>8.6666666666666661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B7F7-C04A-A6AF-0DCC533E9DC2}"/>
            </c:ext>
          </c:extLst>
        </c:ser>
        <c:ser>
          <c:idx val="55"/>
          <c:order val="5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View'!$BF$61:$BF$109</c:f>
              <c:numCache>
                <c:formatCode>0.0</c:formatCode>
                <c:ptCount val="49"/>
                <c:pt idx="0">
                  <c:v>0</c:v>
                </c:pt>
                <c:pt idx="1">
                  <c:v>-0.11111111111111072</c:v>
                </c:pt>
                <c:pt idx="2">
                  <c:v>-0.22222222222222143</c:v>
                </c:pt>
                <c:pt idx="3">
                  <c:v>-0.16666666666666607</c:v>
                </c:pt>
                <c:pt idx="4">
                  <c:v>-0.22222222222222143</c:v>
                </c:pt>
                <c:pt idx="5">
                  <c:v>-0.11111111111111072</c:v>
                </c:pt>
                <c:pt idx="6">
                  <c:v>-0.33333333333333393</c:v>
                </c:pt>
                <c:pt idx="7">
                  <c:v>-0.66666666666666607</c:v>
                </c:pt>
                <c:pt idx="8">
                  <c:v>-0.83333333333333393</c:v>
                </c:pt>
                <c:pt idx="9">
                  <c:v>-1.0555555555555554</c:v>
                </c:pt>
                <c:pt idx="10">
                  <c:v>-1.2777777777777786</c:v>
                </c:pt>
                <c:pt idx="11">
                  <c:v>-1.3333333333333339</c:v>
                </c:pt>
                <c:pt idx="12">
                  <c:v>-1.4444444444444446</c:v>
                </c:pt>
                <c:pt idx="13">
                  <c:v>-1.666666666666667</c:v>
                </c:pt>
                <c:pt idx="14">
                  <c:v>-1.666666666666667</c:v>
                </c:pt>
                <c:pt idx="15">
                  <c:v>-1.4444444444444446</c:v>
                </c:pt>
                <c:pt idx="16">
                  <c:v>-1.1111111111111107</c:v>
                </c:pt>
                <c:pt idx="17">
                  <c:v>-0.66666666666666607</c:v>
                </c:pt>
                <c:pt idx="18">
                  <c:v>-0.11111111111111072</c:v>
                </c:pt>
                <c:pt idx="19">
                  <c:v>0.5</c:v>
                </c:pt>
                <c:pt idx="20">
                  <c:v>1.3888888888888893</c:v>
                </c:pt>
                <c:pt idx="21">
                  <c:v>1.3333333333333339</c:v>
                </c:pt>
                <c:pt idx="22">
                  <c:v>1.1666666666666661</c:v>
                </c:pt>
                <c:pt idx="23">
                  <c:v>1.5</c:v>
                </c:pt>
                <c:pt idx="24">
                  <c:v>2.1111111111111107</c:v>
                </c:pt>
                <c:pt idx="25">
                  <c:v>2.6111111111111107</c:v>
                </c:pt>
                <c:pt idx="26">
                  <c:v>2.6111111111111107</c:v>
                </c:pt>
                <c:pt idx="27">
                  <c:v>2.3888888888888893</c:v>
                </c:pt>
                <c:pt idx="28">
                  <c:v>2.2222222222222214</c:v>
                </c:pt>
                <c:pt idx="29">
                  <c:v>2.0555555555555554</c:v>
                </c:pt>
                <c:pt idx="30">
                  <c:v>1.8333333333333339</c:v>
                </c:pt>
                <c:pt idx="31">
                  <c:v>1.6111111111111107</c:v>
                </c:pt>
                <c:pt idx="32">
                  <c:v>1.4444444444444446</c:v>
                </c:pt>
                <c:pt idx="33">
                  <c:v>1.2777777777777786</c:v>
                </c:pt>
                <c:pt idx="34">
                  <c:v>0.88888888888888928</c:v>
                </c:pt>
                <c:pt idx="35">
                  <c:v>0.55555555555555536</c:v>
                </c:pt>
                <c:pt idx="36">
                  <c:v>0.22222222222222143</c:v>
                </c:pt>
                <c:pt idx="37">
                  <c:v>0</c:v>
                </c:pt>
                <c:pt idx="38">
                  <c:v>-0.27777777777777857</c:v>
                </c:pt>
                <c:pt idx="39">
                  <c:v>-0.5</c:v>
                </c:pt>
                <c:pt idx="40">
                  <c:v>-0.72222222222222143</c:v>
                </c:pt>
                <c:pt idx="41">
                  <c:v>-0.88888888888888928</c:v>
                </c:pt>
                <c:pt idx="42">
                  <c:v>-1.0555555555555554</c:v>
                </c:pt>
                <c:pt idx="43">
                  <c:v>-1.1111111111111107</c:v>
                </c:pt>
                <c:pt idx="44">
                  <c:v>-1</c:v>
                </c:pt>
                <c:pt idx="45">
                  <c:v>-1.0555555555555554</c:v>
                </c:pt>
                <c:pt idx="46">
                  <c:v>-1.1111111111111107</c:v>
                </c:pt>
                <c:pt idx="47">
                  <c:v>-1.1666666666666661</c:v>
                </c:pt>
                <c:pt idx="48">
                  <c:v>-9.5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B7F7-C04A-A6AF-0DCC533E9DC2}"/>
            </c:ext>
          </c:extLst>
        </c:ser>
        <c:ser>
          <c:idx val="56"/>
          <c:order val="5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View'!$BG$61:$BG$109</c:f>
              <c:numCache>
                <c:formatCode>0.0</c:formatCode>
                <c:ptCount val="49"/>
                <c:pt idx="0">
                  <c:v>0</c:v>
                </c:pt>
                <c:pt idx="1">
                  <c:v>0.27777777777777768</c:v>
                </c:pt>
                <c:pt idx="2">
                  <c:v>0.44444444444444464</c:v>
                </c:pt>
                <c:pt idx="3">
                  <c:v>0.55555555555555536</c:v>
                </c:pt>
                <c:pt idx="4">
                  <c:v>0.88888888888888928</c:v>
                </c:pt>
                <c:pt idx="5">
                  <c:v>1.3888888888888893</c:v>
                </c:pt>
                <c:pt idx="6">
                  <c:v>1.8333333333333339</c:v>
                </c:pt>
                <c:pt idx="7">
                  <c:v>2.2222222222222232</c:v>
                </c:pt>
                <c:pt idx="8">
                  <c:v>2.5555555555555554</c:v>
                </c:pt>
                <c:pt idx="9">
                  <c:v>2.8333333333333339</c:v>
                </c:pt>
                <c:pt idx="10">
                  <c:v>3.0555555555555554</c:v>
                </c:pt>
                <c:pt idx="11">
                  <c:v>3.2777777777777786</c:v>
                </c:pt>
                <c:pt idx="12">
                  <c:v>3.4444444444444446</c:v>
                </c:pt>
                <c:pt idx="13">
                  <c:v>3.6111111111111107</c:v>
                </c:pt>
                <c:pt idx="14">
                  <c:v>3.8888888888888893</c:v>
                </c:pt>
                <c:pt idx="15">
                  <c:v>4.0555555555555554</c:v>
                </c:pt>
                <c:pt idx="16">
                  <c:v>4.1666666666666661</c:v>
                </c:pt>
                <c:pt idx="17">
                  <c:v>4.3333333333333339</c:v>
                </c:pt>
                <c:pt idx="18">
                  <c:v>4.3888888888888893</c:v>
                </c:pt>
                <c:pt idx="19">
                  <c:v>4.4444444444444446</c:v>
                </c:pt>
                <c:pt idx="20">
                  <c:v>4.4444444444444446</c:v>
                </c:pt>
                <c:pt idx="21">
                  <c:v>4.5</c:v>
                </c:pt>
                <c:pt idx="22">
                  <c:v>4.5</c:v>
                </c:pt>
                <c:pt idx="23">
                  <c:v>4.5555555555555554</c:v>
                </c:pt>
                <c:pt idx="24">
                  <c:v>4.8888888888888893</c:v>
                </c:pt>
                <c:pt idx="25">
                  <c:v>4.7222222222222232</c:v>
                </c:pt>
                <c:pt idx="26">
                  <c:v>4.6666666666666661</c:v>
                </c:pt>
                <c:pt idx="27">
                  <c:v>4.7777777777777786</c:v>
                </c:pt>
                <c:pt idx="28">
                  <c:v>4.9444444444444446</c:v>
                </c:pt>
                <c:pt idx="29">
                  <c:v>5.2222222222222232</c:v>
                </c:pt>
                <c:pt idx="30">
                  <c:v>5.5555555555555554</c:v>
                </c:pt>
                <c:pt idx="31">
                  <c:v>5.6666666666666661</c:v>
                </c:pt>
                <c:pt idx="32">
                  <c:v>5.6666666666666661</c:v>
                </c:pt>
                <c:pt idx="33">
                  <c:v>6.0555555555555554</c:v>
                </c:pt>
                <c:pt idx="34">
                  <c:v>6.5</c:v>
                </c:pt>
                <c:pt idx="35">
                  <c:v>6.6666666666666661</c:v>
                </c:pt>
                <c:pt idx="36">
                  <c:v>6.8333333333333339</c:v>
                </c:pt>
                <c:pt idx="37">
                  <c:v>6.8888888888888893</c:v>
                </c:pt>
                <c:pt idx="38">
                  <c:v>6.8333333333333339</c:v>
                </c:pt>
                <c:pt idx="39">
                  <c:v>6.6666666666666661</c:v>
                </c:pt>
                <c:pt idx="40">
                  <c:v>6.2777777777777786</c:v>
                </c:pt>
                <c:pt idx="41">
                  <c:v>6.1666666666666661</c:v>
                </c:pt>
                <c:pt idx="42">
                  <c:v>6.1666666666666661</c:v>
                </c:pt>
                <c:pt idx="43">
                  <c:v>6.1111111111111107</c:v>
                </c:pt>
                <c:pt idx="44">
                  <c:v>6.1666666666666661</c:v>
                </c:pt>
                <c:pt idx="45">
                  <c:v>6.1666666666666661</c:v>
                </c:pt>
                <c:pt idx="46">
                  <c:v>6.1666666666666661</c:v>
                </c:pt>
                <c:pt idx="47">
                  <c:v>6.0555555555555554</c:v>
                </c:pt>
                <c:pt idx="48">
                  <c:v>-6.0555555555555554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B7F7-C04A-A6AF-0DCC533E9DC2}"/>
            </c:ext>
          </c:extLst>
        </c:ser>
        <c:ser>
          <c:idx val="57"/>
          <c:order val="5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View'!$BH$61:$BH$109</c:f>
              <c:numCache>
                <c:formatCode>0.0</c:formatCode>
                <c:ptCount val="49"/>
                <c:pt idx="0">
                  <c:v>0</c:v>
                </c:pt>
                <c:pt idx="1">
                  <c:v>0.27777777777777679</c:v>
                </c:pt>
                <c:pt idx="2">
                  <c:v>0.22222222222222143</c:v>
                </c:pt>
                <c:pt idx="3">
                  <c:v>0.22222222222222143</c:v>
                </c:pt>
                <c:pt idx="4">
                  <c:v>0.16666666666666607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0.16666666666666607</c:v>
                </c:pt>
                <c:pt idx="9">
                  <c:v>0.33333333333333215</c:v>
                </c:pt>
                <c:pt idx="10">
                  <c:v>0.33333333333333215</c:v>
                </c:pt>
                <c:pt idx="11">
                  <c:v>0.22222222222222143</c:v>
                </c:pt>
                <c:pt idx="12">
                  <c:v>0.11111111111111072</c:v>
                </c:pt>
                <c:pt idx="13">
                  <c:v>0</c:v>
                </c:pt>
                <c:pt idx="14">
                  <c:v>-0.11111111111111249</c:v>
                </c:pt>
                <c:pt idx="15">
                  <c:v>-0.22222222222222321</c:v>
                </c:pt>
                <c:pt idx="16">
                  <c:v>-0.38888888888888928</c:v>
                </c:pt>
                <c:pt idx="17">
                  <c:v>-0.5</c:v>
                </c:pt>
                <c:pt idx="18">
                  <c:v>-0.61111111111111249</c:v>
                </c:pt>
                <c:pt idx="19">
                  <c:v>-0.66666666666666785</c:v>
                </c:pt>
                <c:pt idx="20">
                  <c:v>-0.66666666666666785</c:v>
                </c:pt>
                <c:pt idx="21">
                  <c:v>-0.61111111111111249</c:v>
                </c:pt>
                <c:pt idx="22">
                  <c:v>-0.27777777777777857</c:v>
                </c:pt>
                <c:pt idx="23">
                  <c:v>0.22222222222222143</c:v>
                </c:pt>
                <c:pt idx="24">
                  <c:v>0.5</c:v>
                </c:pt>
                <c:pt idx="25">
                  <c:v>0.55555555555555536</c:v>
                </c:pt>
                <c:pt idx="26">
                  <c:v>0.94444444444444287</c:v>
                </c:pt>
                <c:pt idx="27">
                  <c:v>1.8888888888888875</c:v>
                </c:pt>
                <c:pt idx="28">
                  <c:v>2.2777777777777768</c:v>
                </c:pt>
                <c:pt idx="29">
                  <c:v>2</c:v>
                </c:pt>
                <c:pt idx="30">
                  <c:v>2.1111111111111107</c:v>
                </c:pt>
                <c:pt idx="31">
                  <c:v>2.2777777777777768</c:v>
                </c:pt>
                <c:pt idx="32">
                  <c:v>2.5555555555555554</c:v>
                </c:pt>
                <c:pt idx="33">
                  <c:v>2.8888888888888875</c:v>
                </c:pt>
                <c:pt idx="34">
                  <c:v>3.1111111111111107</c:v>
                </c:pt>
                <c:pt idx="35">
                  <c:v>3.1666666666666661</c:v>
                </c:pt>
                <c:pt idx="36">
                  <c:v>3</c:v>
                </c:pt>
                <c:pt idx="37">
                  <c:v>2.7777777777777768</c:v>
                </c:pt>
                <c:pt idx="38">
                  <c:v>2.1666666666666661</c:v>
                </c:pt>
                <c:pt idx="39">
                  <c:v>1.8888888888888875</c:v>
                </c:pt>
                <c:pt idx="40">
                  <c:v>1.6111111111111107</c:v>
                </c:pt>
                <c:pt idx="41">
                  <c:v>1.2777777777777768</c:v>
                </c:pt>
                <c:pt idx="42">
                  <c:v>0.94444444444444287</c:v>
                </c:pt>
                <c:pt idx="43">
                  <c:v>0.61111111111111072</c:v>
                </c:pt>
                <c:pt idx="44">
                  <c:v>0.27777777777777679</c:v>
                </c:pt>
                <c:pt idx="45">
                  <c:v>0</c:v>
                </c:pt>
                <c:pt idx="46">
                  <c:v>-0.33333333333333393</c:v>
                </c:pt>
                <c:pt idx="47">
                  <c:v>-0.55555555555555713</c:v>
                </c:pt>
                <c:pt idx="48">
                  <c:v>-9.7777777777777786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B7F7-C04A-A6AF-0DCC533E9DC2}"/>
            </c:ext>
          </c:extLst>
        </c:ser>
        <c:ser>
          <c:idx val="58"/>
          <c:order val="5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View'!$BI$61:$BI$109</c:f>
              <c:numCache>
                <c:formatCode>0.0</c:formatCode>
                <c:ptCount val="49"/>
                <c:pt idx="0">
                  <c:v>0</c:v>
                </c:pt>
                <c:pt idx="1">
                  <c:v>-0.5</c:v>
                </c:pt>
                <c:pt idx="2">
                  <c:v>-0.94444444444444464</c:v>
                </c:pt>
                <c:pt idx="3">
                  <c:v>-1.1111111111111107</c:v>
                </c:pt>
                <c:pt idx="4">
                  <c:v>-1.5</c:v>
                </c:pt>
                <c:pt idx="5">
                  <c:v>-1.9444444444444446</c:v>
                </c:pt>
                <c:pt idx="6">
                  <c:v>-2.1666666666666661</c:v>
                </c:pt>
                <c:pt idx="7">
                  <c:v>-2.2777777777777786</c:v>
                </c:pt>
                <c:pt idx="8">
                  <c:v>-2.4444444444444446</c:v>
                </c:pt>
                <c:pt idx="9">
                  <c:v>-2.3888888888888893</c:v>
                </c:pt>
                <c:pt idx="10">
                  <c:v>-2.6111111111111107</c:v>
                </c:pt>
                <c:pt idx="11">
                  <c:v>-2.8333333333333339</c:v>
                </c:pt>
                <c:pt idx="12">
                  <c:v>-2.7777777777777786</c:v>
                </c:pt>
                <c:pt idx="13">
                  <c:v>-3.1666666666666661</c:v>
                </c:pt>
                <c:pt idx="14">
                  <c:v>-3.1111111111111107</c:v>
                </c:pt>
                <c:pt idx="15">
                  <c:v>-3.0555555555555554</c:v>
                </c:pt>
                <c:pt idx="16">
                  <c:v>-3.1111111111111107</c:v>
                </c:pt>
                <c:pt idx="17">
                  <c:v>-3.1111111111111107</c:v>
                </c:pt>
                <c:pt idx="18">
                  <c:v>-3.0555555555555554</c:v>
                </c:pt>
                <c:pt idx="19">
                  <c:v>-3.2777777777777786</c:v>
                </c:pt>
                <c:pt idx="20">
                  <c:v>-3.6111111111111107</c:v>
                </c:pt>
                <c:pt idx="21">
                  <c:v>-4.166666666666667</c:v>
                </c:pt>
                <c:pt idx="22">
                  <c:v>-4.666666666666667</c:v>
                </c:pt>
                <c:pt idx="23">
                  <c:v>-4.9444444444444446</c:v>
                </c:pt>
                <c:pt idx="24">
                  <c:v>-5.3888888888888893</c:v>
                </c:pt>
                <c:pt idx="25">
                  <c:v>-5.666666666666667</c:v>
                </c:pt>
                <c:pt idx="26">
                  <c:v>-5.833333333333333</c:v>
                </c:pt>
                <c:pt idx="27">
                  <c:v>-6.1111111111111107</c:v>
                </c:pt>
                <c:pt idx="28">
                  <c:v>-6.333333333333333</c:v>
                </c:pt>
                <c:pt idx="29">
                  <c:v>-6.5</c:v>
                </c:pt>
                <c:pt idx="30">
                  <c:v>-6.5</c:v>
                </c:pt>
                <c:pt idx="31">
                  <c:v>-6.5555555555555554</c:v>
                </c:pt>
                <c:pt idx="32">
                  <c:v>-6.333333333333333</c:v>
                </c:pt>
                <c:pt idx="33">
                  <c:v>-5.833333333333333</c:v>
                </c:pt>
                <c:pt idx="34">
                  <c:v>-5.0555555555555554</c:v>
                </c:pt>
                <c:pt idx="35">
                  <c:v>-4.3888888888888893</c:v>
                </c:pt>
                <c:pt idx="36">
                  <c:v>-3.833333333333333</c:v>
                </c:pt>
                <c:pt idx="37">
                  <c:v>-3.2777777777777786</c:v>
                </c:pt>
                <c:pt idx="38">
                  <c:v>-3</c:v>
                </c:pt>
                <c:pt idx="39">
                  <c:v>-2.3888888888888893</c:v>
                </c:pt>
                <c:pt idx="40">
                  <c:v>-1.6111111111111107</c:v>
                </c:pt>
                <c:pt idx="41">
                  <c:v>-1.0555555555555554</c:v>
                </c:pt>
                <c:pt idx="42">
                  <c:v>-0.77777777777777857</c:v>
                </c:pt>
                <c:pt idx="43">
                  <c:v>-0.66666666666666607</c:v>
                </c:pt>
                <c:pt idx="44">
                  <c:v>-0.55555555555555536</c:v>
                </c:pt>
                <c:pt idx="45">
                  <c:v>-0.66666666666666607</c:v>
                </c:pt>
                <c:pt idx="46">
                  <c:v>-0.88888888888888928</c:v>
                </c:pt>
                <c:pt idx="47">
                  <c:v>-1.2222222222222214</c:v>
                </c:pt>
                <c:pt idx="48">
                  <c:v>-11.5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B7F7-C04A-A6AF-0DCC533E9DC2}"/>
            </c:ext>
          </c:extLst>
        </c:ser>
        <c:ser>
          <c:idx val="59"/>
          <c:order val="5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View'!$BJ$61:$BJ$109</c:f>
              <c:numCache>
                <c:formatCode>0.0</c:formatCode>
                <c:ptCount val="49"/>
                <c:pt idx="0">
                  <c:v>0</c:v>
                </c:pt>
                <c:pt idx="1">
                  <c:v>0.33333333333333304</c:v>
                </c:pt>
                <c:pt idx="2">
                  <c:v>0.61111111111111072</c:v>
                </c:pt>
                <c:pt idx="3">
                  <c:v>0.94444444444444464</c:v>
                </c:pt>
                <c:pt idx="4">
                  <c:v>1.2222222222222223</c:v>
                </c:pt>
                <c:pt idx="5">
                  <c:v>1.333333333333333</c:v>
                </c:pt>
                <c:pt idx="6">
                  <c:v>1.4444444444444446</c:v>
                </c:pt>
                <c:pt idx="7">
                  <c:v>1.666666666666667</c:v>
                </c:pt>
                <c:pt idx="8">
                  <c:v>1.7222222222222223</c:v>
                </c:pt>
                <c:pt idx="9">
                  <c:v>1.7777777777777777</c:v>
                </c:pt>
                <c:pt idx="10">
                  <c:v>1.9444444444444446</c:v>
                </c:pt>
                <c:pt idx="11">
                  <c:v>2.1111111111111107</c:v>
                </c:pt>
                <c:pt idx="12">
                  <c:v>2.2777777777777777</c:v>
                </c:pt>
                <c:pt idx="13">
                  <c:v>2.3888888888888884</c:v>
                </c:pt>
                <c:pt idx="14">
                  <c:v>2.6111111111111107</c:v>
                </c:pt>
                <c:pt idx="15">
                  <c:v>2.666666666666667</c:v>
                </c:pt>
                <c:pt idx="16">
                  <c:v>2.7222222222222223</c:v>
                </c:pt>
                <c:pt idx="17">
                  <c:v>2.7222222222222223</c:v>
                </c:pt>
                <c:pt idx="18">
                  <c:v>2.5</c:v>
                </c:pt>
                <c:pt idx="19">
                  <c:v>2.2222222222222223</c:v>
                </c:pt>
                <c:pt idx="20">
                  <c:v>1.833333333333333</c:v>
                </c:pt>
                <c:pt idx="21">
                  <c:v>1.5555555555555554</c:v>
                </c:pt>
                <c:pt idx="22">
                  <c:v>1.666666666666667</c:v>
                </c:pt>
                <c:pt idx="23">
                  <c:v>1.7222222222222223</c:v>
                </c:pt>
                <c:pt idx="24">
                  <c:v>1.7777777777777777</c:v>
                </c:pt>
                <c:pt idx="25">
                  <c:v>1.8888888888888884</c:v>
                </c:pt>
                <c:pt idx="26">
                  <c:v>2.166666666666667</c:v>
                </c:pt>
                <c:pt idx="27">
                  <c:v>2.4444444444444446</c:v>
                </c:pt>
                <c:pt idx="28">
                  <c:v>2.5555555555555554</c:v>
                </c:pt>
                <c:pt idx="29">
                  <c:v>2.3888888888888884</c:v>
                </c:pt>
                <c:pt idx="30">
                  <c:v>2.7777777777777777</c:v>
                </c:pt>
                <c:pt idx="31">
                  <c:v>3.7222222222222223</c:v>
                </c:pt>
                <c:pt idx="32">
                  <c:v>4.4444444444444438</c:v>
                </c:pt>
                <c:pt idx="33">
                  <c:v>4.9999999999999991</c:v>
                </c:pt>
                <c:pt idx="34">
                  <c:v>5.5555555555555562</c:v>
                </c:pt>
                <c:pt idx="35">
                  <c:v>6.1111111111111116</c:v>
                </c:pt>
                <c:pt idx="36">
                  <c:v>6.6111111111111116</c:v>
                </c:pt>
                <c:pt idx="37">
                  <c:v>6.833333333333333</c:v>
                </c:pt>
                <c:pt idx="38">
                  <c:v>7.1111111111111116</c:v>
                </c:pt>
                <c:pt idx="39">
                  <c:v>7.2777777777777777</c:v>
                </c:pt>
                <c:pt idx="40">
                  <c:v>7.4444444444444438</c:v>
                </c:pt>
                <c:pt idx="41">
                  <c:v>7.4999999999999991</c:v>
                </c:pt>
                <c:pt idx="42">
                  <c:v>7.6111111111111116</c:v>
                </c:pt>
                <c:pt idx="43">
                  <c:v>7.7777777777777777</c:v>
                </c:pt>
                <c:pt idx="44">
                  <c:v>7.833333333333333</c:v>
                </c:pt>
                <c:pt idx="45">
                  <c:v>8.0555555555555571</c:v>
                </c:pt>
                <c:pt idx="46">
                  <c:v>8.2222222222222214</c:v>
                </c:pt>
                <c:pt idx="47">
                  <c:v>8.4444444444444429</c:v>
                </c:pt>
                <c:pt idx="48">
                  <c:v>-5.2222222222222223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B7F7-C04A-A6AF-0DCC533E9DC2}"/>
            </c:ext>
          </c:extLst>
        </c:ser>
        <c:ser>
          <c:idx val="60"/>
          <c:order val="6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View'!$BK$61:$BK$109</c:f>
              <c:numCache>
                <c:formatCode>0.0</c:formatCode>
                <c:ptCount val="49"/>
                <c:pt idx="0">
                  <c:v>0</c:v>
                </c:pt>
                <c:pt idx="1">
                  <c:v>-0.38888888888888928</c:v>
                </c:pt>
                <c:pt idx="2">
                  <c:v>-0.5</c:v>
                </c:pt>
                <c:pt idx="3">
                  <c:v>-0.61111111111111072</c:v>
                </c:pt>
                <c:pt idx="4">
                  <c:v>-1.1111111111111107</c:v>
                </c:pt>
                <c:pt idx="5">
                  <c:v>-1.5555555555555536</c:v>
                </c:pt>
                <c:pt idx="6">
                  <c:v>-1.5555555555555536</c:v>
                </c:pt>
                <c:pt idx="7">
                  <c:v>-1.1111111111111107</c:v>
                </c:pt>
                <c:pt idx="8">
                  <c:v>-0.77777777777777501</c:v>
                </c:pt>
                <c:pt idx="9">
                  <c:v>-0.83333333333333215</c:v>
                </c:pt>
                <c:pt idx="10">
                  <c:v>-1.1666666666666643</c:v>
                </c:pt>
                <c:pt idx="11">
                  <c:v>-1.3888888888888893</c:v>
                </c:pt>
                <c:pt idx="12">
                  <c:v>-1.3888888888888893</c:v>
                </c:pt>
                <c:pt idx="13">
                  <c:v>-1.6111111111111107</c:v>
                </c:pt>
                <c:pt idx="14">
                  <c:v>-2.0555555555555536</c:v>
                </c:pt>
                <c:pt idx="15">
                  <c:v>-2.6666666666666661</c:v>
                </c:pt>
                <c:pt idx="16">
                  <c:v>-3.2777777777777768</c:v>
                </c:pt>
                <c:pt idx="17">
                  <c:v>-17.833333333333332</c:v>
                </c:pt>
                <c:pt idx="18">
                  <c:v>-17.833333333333332</c:v>
                </c:pt>
                <c:pt idx="19">
                  <c:v>-17.833333333333332</c:v>
                </c:pt>
                <c:pt idx="20">
                  <c:v>-17.833333333333332</c:v>
                </c:pt>
                <c:pt idx="21">
                  <c:v>-17.833333333333332</c:v>
                </c:pt>
                <c:pt idx="22">
                  <c:v>-17.833333333333332</c:v>
                </c:pt>
                <c:pt idx="23">
                  <c:v>-17.833333333333332</c:v>
                </c:pt>
                <c:pt idx="24">
                  <c:v>-17.833333333333332</c:v>
                </c:pt>
                <c:pt idx="25">
                  <c:v>-17.833333333333332</c:v>
                </c:pt>
                <c:pt idx="26">
                  <c:v>-17.833333333333332</c:v>
                </c:pt>
                <c:pt idx="27">
                  <c:v>-17.833333333333332</c:v>
                </c:pt>
                <c:pt idx="28">
                  <c:v>-17.833333333333332</c:v>
                </c:pt>
                <c:pt idx="29">
                  <c:v>-17.833333333333332</c:v>
                </c:pt>
                <c:pt idx="30">
                  <c:v>-17.833333333333332</c:v>
                </c:pt>
                <c:pt idx="31">
                  <c:v>-17.833333333333332</c:v>
                </c:pt>
                <c:pt idx="32">
                  <c:v>-17.833333333333332</c:v>
                </c:pt>
                <c:pt idx="33">
                  <c:v>-17.833333333333332</c:v>
                </c:pt>
                <c:pt idx="34">
                  <c:v>-17.833333333333332</c:v>
                </c:pt>
                <c:pt idx="35">
                  <c:v>-17.833333333333332</c:v>
                </c:pt>
                <c:pt idx="36">
                  <c:v>-17.833333333333332</c:v>
                </c:pt>
                <c:pt idx="37">
                  <c:v>-17.833333333333332</c:v>
                </c:pt>
                <c:pt idx="38">
                  <c:v>-17.833333333333332</c:v>
                </c:pt>
                <c:pt idx="39">
                  <c:v>-17.833333333333332</c:v>
                </c:pt>
                <c:pt idx="40">
                  <c:v>-17.833333333333332</c:v>
                </c:pt>
                <c:pt idx="41">
                  <c:v>-17.833333333333332</c:v>
                </c:pt>
                <c:pt idx="42">
                  <c:v>-17.833333333333332</c:v>
                </c:pt>
                <c:pt idx="43">
                  <c:v>-17.833333333333332</c:v>
                </c:pt>
                <c:pt idx="44">
                  <c:v>-17.833333333333332</c:v>
                </c:pt>
                <c:pt idx="45">
                  <c:v>-17.833333333333332</c:v>
                </c:pt>
                <c:pt idx="46">
                  <c:v>-17.833333333333332</c:v>
                </c:pt>
                <c:pt idx="47">
                  <c:v>-17.833333333333332</c:v>
                </c:pt>
                <c:pt idx="48">
                  <c:v>-17.833333333333332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B7F7-C04A-A6AF-0DCC533E9DC2}"/>
            </c:ext>
          </c:extLst>
        </c:ser>
        <c:ser>
          <c:idx val="61"/>
          <c:order val="6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multiLvlStrRef>
              <c:f>'Overnight View'!$A$61:$B$109</c:f>
              <c:multiLvlStrCache>
                <c:ptCount val="49"/>
                <c:lvl>
                  <c:pt idx="0">
                    <c:v>0.0</c:v>
                  </c:pt>
                  <c:pt idx="1">
                    <c:v>0.0</c:v>
                  </c:pt>
                  <c:pt idx="2">
                    <c:v>0.0</c:v>
                  </c:pt>
                  <c:pt idx="3">
                    <c:v>0.0</c:v>
                  </c:pt>
                  <c:pt idx="4">
                    <c:v>0.0</c:v>
                  </c:pt>
                  <c:pt idx="5">
                    <c:v>0.0</c:v>
                  </c:pt>
                  <c:pt idx="6">
                    <c:v>0.0</c:v>
                  </c:pt>
                  <c:pt idx="7">
                    <c:v>0.0</c:v>
                  </c:pt>
                  <c:pt idx="8">
                    <c:v>0.0</c:v>
                  </c:pt>
                  <c:pt idx="9">
                    <c:v>0.0</c:v>
                  </c:pt>
                  <c:pt idx="10">
                    <c:v>0.0</c:v>
                  </c:pt>
                  <c:pt idx="11">
                    <c:v>0.0</c:v>
                  </c:pt>
                  <c:pt idx="12">
                    <c:v>0.0</c:v>
                  </c:pt>
                  <c:pt idx="13">
                    <c:v>0.0</c:v>
                  </c:pt>
                  <c:pt idx="14">
                    <c:v>0.0</c:v>
                  </c:pt>
                  <c:pt idx="15">
                    <c:v>0.0</c:v>
                  </c:pt>
                  <c:pt idx="16">
                    <c:v>0.0</c:v>
                  </c:pt>
                  <c:pt idx="17">
                    <c:v>0.0</c:v>
                  </c:pt>
                  <c:pt idx="18">
                    <c:v>0.0</c:v>
                  </c:pt>
                  <c:pt idx="19">
                    <c:v>0.0</c:v>
                  </c:pt>
                  <c:pt idx="20">
                    <c:v>0.0</c:v>
                  </c:pt>
                  <c:pt idx="21">
                    <c:v>0.0</c:v>
                  </c:pt>
                  <c:pt idx="22">
                    <c:v>0.0</c:v>
                  </c:pt>
                  <c:pt idx="23">
                    <c:v>0.0</c:v>
                  </c:pt>
                  <c:pt idx="24">
                    <c:v>0.0</c:v>
                  </c:pt>
                  <c:pt idx="25">
                    <c:v>0.0</c:v>
                  </c:pt>
                  <c:pt idx="26">
                    <c:v>0.0</c:v>
                  </c:pt>
                  <c:pt idx="27">
                    <c:v>0.0</c:v>
                  </c:pt>
                  <c:pt idx="28">
                    <c:v>0.0</c:v>
                  </c:pt>
                  <c:pt idx="29">
                    <c:v>0.0</c:v>
                  </c:pt>
                  <c:pt idx="30">
                    <c:v>0.0</c:v>
                  </c:pt>
                  <c:pt idx="31">
                    <c:v>0.0</c:v>
                  </c:pt>
                  <c:pt idx="32">
                    <c:v>0.0</c:v>
                  </c:pt>
                  <c:pt idx="33">
                    <c:v>0.0</c:v>
                  </c:pt>
                  <c:pt idx="34">
                    <c:v>0.0</c:v>
                  </c:pt>
                  <c:pt idx="35">
                    <c:v>0.0</c:v>
                  </c:pt>
                  <c:pt idx="36">
                    <c:v>0.0</c:v>
                  </c:pt>
                  <c:pt idx="37">
                    <c:v>0.0</c:v>
                  </c:pt>
                  <c:pt idx="38">
                    <c:v>0.0</c:v>
                  </c:pt>
                  <c:pt idx="39">
                    <c:v>0.0</c:v>
                  </c:pt>
                  <c:pt idx="40">
                    <c:v>0.0</c:v>
                  </c:pt>
                  <c:pt idx="41">
                    <c:v>0.0</c:v>
                  </c:pt>
                  <c:pt idx="42">
                    <c:v>0.0</c:v>
                  </c:pt>
                  <c:pt idx="43">
                    <c:v>0.0</c:v>
                  </c:pt>
                  <c:pt idx="44">
                    <c:v>0.0</c:v>
                  </c:pt>
                  <c:pt idx="45">
                    <c:v>0.0</c:v>
                  </c:pt>
                  <c:pt idx="46">
                    <c:v>0.0</c:v>
                  </c:pt>
                  <c:pt idx="47">
                    <c:v>0.0</c:v>
                  </c:pt>
                  <c:pt idx="48">
                    <c:v>0.0</c:v>
                  </c:pt>
                </c:lvl>
                <c:lvl>
                  <c:pt idx="0">
                    <c:v>#VALUE!</c:v>
                  </c:pt>
                  <c:pt idx="1">
                    <c:v>20:04</c:v>
                  </c:pt>
                  <c:pt idx="2">
                    <c:v>20:09</c:v>
                  </c:pt>
                  <c:pt idx="3">
                    <c:v>20:14</c:v>
                  </c:pt>
                  <c:pt idx="4">
                    <c:v>20:19</c:v>
                  </c:pt>
                  <c:pt idx="5">
                    <c:v>20:24</c:v>
                  </c:pt>
                  <c:pt idx="6">
                    <c:v>20:29</c:v>
                  </c:pt>
                  <c:pt idx="7">
                    <c:v>20:34</c:v>
                  </c:pt>
                  <c:pt idx="8">
                    <c:v>20:39</c:v>
                  </c:pt>
                  <c:pt idx="9">
                    <c:v>20:44</c:v>
                  </c:pt>
                  <c:pt idx="10">
                    <c:v>20:49</c:v>
                  </c:pt>
                  <c:pt idx="11">
                    <c:v>20:54</c:v>
                  </c:pt>
                  <c:pt idx="12">
                    <c:v>20:59</c:v>
                  </c:pt>
                  <c:pt idx="13">
                    <c:v>21:04</c:v>
                  </c:pt>
                  <c:pt idx="14">
                    <c:v>21:09</c:v>
                  </c:pt>
                  <c:pt idx="15">
                    <c:v>21:14</c:v>
                  </c:pt>
                  <c:pt idx="16">
                    <c:v>21:19</c:v>
                  </c:pt>
                  <c:pt idx="17">
                    <c:v>21:24</c:v>
                  </c:pt>
                  <c:pt idx="18">
                    <c:v>21:29</c:v>
                  </c:pt>
                  <c:pt idx="19">
                    <c:v>21:34</c:v>
                  </c:pt>
                  <c:pt idx="20">
                    <c:v>21:39</c:v>
                  </c:pt>
                  <c:pt idx="21">
                    <c:v>21:44</c:v>
                  </c:pt>
                  <c:pt idx="22">
                    <c:v>21:49</c:v>
                  </c:pt>
                  <c:pt idx="23">
                    <c:v>21:54</c:v>
                  </c:pt>
                  <c:pt idx="24">
                    <c:v>21:59</c:v>
                  </c:pt>
                  <c:pt idx="25">
                    <c:v>22:04</c:v>
                  </c:pt>
                  <c:pt idx="26">
                    <c:v>22:09</c:v>
                  </c:pt>
                  <c:pt idx="27">
                    <c:v>22:14</c:v>
                  </c:pt>
                  <c:pt idx="28">
                    <c:v>22:19</c:v>
                  </c:pt>
                  <c:pt idx="29">
                    <c:v>22:24</c:v>
                  </c:pt>
                  <c:pt idx="30">
                    <c:v>22:29</c:v>
                  </c:pt>
                  <c:pt idx="31">
                    <c:v>22:34</c:v>
                  </c:pt>
                  <c:pt idx="32">
                    <c:v>22:39</c:v>
                  </c:pt>
                  <c:pt idx="33">
                    <c:v>22:44</c:v>
                  </c:pt>
                  <c:pt idx="34">
                    <c:v>22:49</c:v>
                  </c:pt>
                  <c:pt idx="35">
                    <c:v>22:54</c:v>
                  </c:pt>
                  <c:pt idx="36">
                    <c:v>22:59</c:v>
                  </c:pt>
                  <c:pt idx="37">
                    <c:v>23:04</c:v>
                  </c:pt>
                  <c:pt idx="38">
                    <c:v>23:09</c:v>
                  </c:pt>
                  <c:pt idx="39">
                    <c:v>23:14</c:v>
                  </c:pt>
                  <c:pt idx="40">
                    <c:v>23:19</c:v>
                  </c:pt>
                  <c:pt idx="41">
                    <c:v>23:24</c:v>
                  </c:pt>
                  <c:pt idx="42">
                    <c:v>23:29</c:v>
                  </c:pt>
                  <c:pt idx="43">
                    <c:v>23:34</c:v>
                  </c:pt>
                  <c:pt idx="44">
                    <c:v>23:39</c:v>
                  </c:pt>
                  <c:pt idx="45">
                    <c:v>23:44</c:v>
                  </c:pt>
                  <c:pt idx="46">
                    <c:v>23:49</c:v>
                  </c:pt>
                  <c:pt idx="47">
                    <c:v>23:54</c:v>
                  </c:pt>
                  <c:pt idx="48">
                    <c:v>23:59</c:v>
                  </c:pt>
                </c:lvl>
              </c:multiLvlStrCache>
            </c:multiLvlStrRef>
          </c:xVal>
          <c:yVal>
            <c:numRef>
              <c:f>'Overnight View'!$BL$61:$BL$109</c:f>
              <c:numCache>
                <c:formatCode>0.0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B7F7-C04A-A6AF-0DCC533E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377215"/>
        <c:axId val="893070063"/>
      </c:scatterChart>
      <c:valAx>
        <c:axId val="82137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70063"/>
        <c:crosses val="autoZero"/>
        <c:crossBetween val="midCat"/>
      </c:valAx>
      <c:valAx>
        <c:axId val="8930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377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'Overnight View'!$B$222</c:f>
              <c:strCache>
                <c:ptCount val="1"/>
                <c:pt idx="0">
                  <c:v>Tues Wk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'Overnight View'!$A$223:$A$295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View'!$B$223:$B$295</c:f>
              <c:numCache>
                <c:formatCode>0.0</c:formatCode>
                <c:ptCount val="73"/>
                <c:pt idx="0">
                  <c:v>-0.10000000000000053</c:v>
                </c:pt>
                <c:pt idx="1">
                  <c:v>-0.10000000000000053</c:v>
                </c:pt>
                <c:pt idx="2">
                  <c:v>0</c:v>
                </c:pt>
                <c:pt idx="3">
                  <c:v>-0.10000000000000053</c:v>
                </c:pt>
                <c:pt idx="4">
                  <c:v>-0.30000000000000071</c:v>
                </c:pt>
                <c:pt idx="5">
                  <c:v>-0.5</c:v>
                </c:pt>
                <c:pt idx="6">
                  <c:v>-0.60000000000000053</c:v>
                </c:pt>
                <c:pt idx="7">
                  <c:v>-0.60000000000000053</c:v>
                </c:pt>
                <c:pt idx="8">
                  <c:v>-0.5</c:v>
                </c:pt>
                <c:pt idx="9">
                  <c:v>-0.40000000000000036</c:v>
                </c:pt>
                <c:pt idx="10">
                  <c:v>-0.30000000000000071</c:v>
                </c:pt>
                <c:pt idx="11">
                  <c:v>-0.10000000000000053</c:v>
                </c:pt>
                <c:pt idx="12">
                  <c:v>0.19999999999999929</c:v>
                </c:pt>
                <c:pt idx="13">
                  <c:v>0.5</c:v>
                </c:pt>
                <c:pt idx="14">
                  <c:v>0.89999999999999947</c:v>
                </c:pt>
                <c:pt idx="15">
                  <c:v>1.1999999999999993</c:v>
                </c:pt>
                <c:pt idx="16">
                  <c:v>1.5</c:v>
                </c:pt>
                <c:pt idx="17">
                  <c:v>1.6999999999999993</c:v>
                </c:pt>
                <c:pt idx="18">
                  <c:v>1.7999999999999998</c:v>
                </c:pt>
                <c:pt idx="19">
                  <c:v>1.8999999999999995</c:v>
                </c:pt>
                <c:pt idx="20">
                  <c:v>1.7999999999999998</c:v>
                </c:pt>
                <c:pt idx="21">
                  <c:v>1.8999999999999995</c:v>
                </c:pt>
                <c:pt idx="22">
                  <c:v>1.8999999999999995</c:v>
                </c:pt>
                <c:pt idx="23">
                  <c:v>1.7999999999999998</c:v>
                </c:pt>
                <c:pt idx="24">
                  <c:v>1.7999999999999998</c:v>
                </c:pt>
                <c:pt idx="25">
                  <c:v>1.6999999999999993</c:v>
                </c:pt>
                <c:pt idx="26">
                  <c:v>1.5999999999999996</c:v>
                </c:pt>
                <c:pt idx="27">
                  <c:v>1.5999999999999996</c:v>
                </c:pt>
                <c:pt idx="28">
                  <c:v>1.5999999999999996</c:v>
                </c:pt>
                <c:pt idx="29">
                  <c:v>1.6999999999999993</c:v>
                </c:pt>
                <c:pt idx="30">
                  <c:v>1.7999999999999998</c:v>
                </c:pt>
                <c:pt idx="31">
                  <c:v>1.8999999999999995</c:v>
                </c:pt>
                <c:pt idx="32">
                  <c:v>2</c:v>
                </c:pt>
                <c:pt idx="33">
                  <c:v>2.1999999999999993</c:v>
                </c:pt>
                <c:pt idx="34">
                  <c:v>2.2999999999999998</c:v>
                </c:pt>
                <c:pt idx="35">
                  <c:v>2.5</c:v>
                </c:pt>
                <c:pt idx="36">
                  <c:v>2.7999999999999989</c:v>
                </c:pt>
                <c:pt idx="37">
                  <c:v>2.6999999999999993</c:v>
                </c:pt>
                <c:pt idx="38">
                  <c:v>2.6999999999999993</c:v>
                </c:pt>
                <c:pt idx="39">
                  <c:v>2.5</c:v>
                </c:pt>
                <c:pt idx="40">
                  <c:v>2.3999999999999995</c:v>
                </c:pt>
                <c:pt idx="41">
                  <c:v>2.2999999999999998</c:v>
                </c:pt>
                <c:pt idx="42">
                  <c:v>2.1999999999999993</c:v>
                </c:pt>
                <c:pt idx="43">
                  <c:v>2.0999999999999996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A4-A64D-A7F8-CE6138B87A97}"/>
            </c:ext>
          </c:extLst>
        </c:ser>
        <c:ser>
          <c:idx val="4"/>
          <c:order val="1"/>
          <c:tx>
            <c:strRef>
              <c:f>'Overnight View'!$D$222</c:f>
              <c:strCache>
                <c:ptCount val="1"/>
                <c:pt idx="0">
                  <c:v>Tues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'Overnight View'!$A$223:$A$295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View'!$D$223:$D$295</c:f>
              <c:numCache>
                <c:formatCode>General</c:formatCode>
                <c:ptCount val="73"/>
                <c:pt idx="6" formatCode="0.0">
                  <c:v>0</c:v>
                </c:pt>
                <c:pt idx="7" formatCode="0.0">
                  <c:v>0.29999999999999893</c:v>
                </c:pt>
                <c:pt idx="8" formatCode="0.0">
                  <c:v>0.5</c:v>
                </c:pt>
                <c:pt idx="9" formatCode="0.0">
                  <c:v>0.39999999999999858</c:v>
                </c:pt>
                <c:pt idx="10" formatCode="0.0">
                  <c:v>0</c:v>
                </c:pt>
                <c:pt idx="11" formatCode="0.0">
                  <c:v>-0.10000000000000142</c:v>
                </c:pt>
                <c:pt idx="12" formatCode="0.0">
                  <c:v>0</c:v>
                </c:pt>
                <c:pt idx="13" formatCode="0.0">
                  <c:v>0</c:v>
                </c:pt>
                <c:pt idx="14" formatCode="0.0">
                  <c:v>0</c:v>
                </c:pt>
                <c:pt idx="15" formatCode="0.0">
                  <c:v>-0.20000000000000107</c:v>
                </c:pt>
                <c:pt idx="16" formatCode="0.0">
                  <c:v>-0.10000000000000142</c:v>
                </c:pt>
                <c:pt idx="17" formatCode="0.0">
                  <c:v>9.9999999999999645E-2</c:v>
                </c:pt>
                <c:pt idx="18" formatCode="0.0">
                  <c:v>0.29999999999999893</c:v>
                </c:pt>
                <c:pt idx="19" formatCode="0.0">
                  <c:v>0.39999999999999858</c:v>
                </c:pt>
                <c:pt idx="20" formatCode="0.0">
                  <c:v>0.59999999999999964</c:v>
                </c:pt>
                <c:pt idx="21" formatCode="0.0">
                  <c:v>0.59999999999999964</c:v>
                </c:pt>
                <c:pt idx="22" formatCode="0.0">
                  <c:v>0.79999999999999893</c:v>
                </c:pt>
                <c:pt idx="23" formatCode="0.0">
                  <c:v>0.89999999999999858</c:v>
                </c:pt>
                <c:pt idx="24" formatCode="0.0">
                  <c:v>1</c:v>
                </c:pt>
                <c:pt idx="25" formatCode="0.0">
                  <c:v>1.0999999999999996</c:v>
                </c:pt>
                <c:pt idx="26" formatCode="0.0">
                  <c:v>1.1999999999999993</c:v>
                </c:pt>
                <c:pt idx="27" formatCode="0.0">
                  <c:v>1.1999999999999993</c:v>
                </c:pt>
                <c:pt idx="28" formatCode="0.0">
                  <c:v>1.0999999999999996</c:v>
                </c:pt>
                <c:pt idx="29" formatCode="0.0">
                  <c:v>1</c:v>
                </c:pt>
                <c:pt idx="30" formatCode="0.0">
                  <c:v>0.89999999999999858</c:v>
                </c:pt>
                <c:pt idx="31" formatCode="0.0">
                  <c:v>0.79999999999999893</c:v>
                </c:pt>
                <c:pt idx="32" formatCode="0.0">
                  <c:v>1</c:v>
                </c:pt>
                <c:pt idx="33" formatCode="0.0">
                  <c:v>1.7999999999999989</c:v>
                </c:pt>
                <c:pt idx="34" formatCode="0.0">
                  <c:v>1.8999999999999986</c:v>
                </c:pt>
                <c:pt idx="35" formatCode="0.0">
                  <c:v>1.7999999999999989</c:v>
                </c:pt>
                <c:pt idx="36" formatCode="0.0">
                  <c:v>2</c:v>
                </c:pt>
                <c:pt idx="37" formatCode="0.0">
                  <c:v>2</c:v>
                </c:pt>
                <c:pt idx="38" formatCode="0.0">
                  <c:v>1.6999999999999993</c:v>
                </c:pt>
                <c:pt idx="39" formatCode="0.0">
                  <c:v>1.5999999999999996</c:v>
                </c:pt>
                <c:pt idx="40" formatCode="0.0">
                  <c:v>1.6999999999999993</c:v>
                </c:pt>
                <c:pt idx="41" formatCode="0.0">
                  <c:v>1.6999999999999993</c:v>
                </c:pt>
                <c:pt idx="42" formatCode="0.0">
                  <c:v>1.6999999999999993</c:v>
                </c:pt>
                <c:pt idx="43" formatCode="0.0">
                  <c:v>1.7999999999999989</c:v>
                </c:pt>
                <c:pt idx="44" formatCode="0.0">
                  <c:v>2</c:v>
                </c:pt>
                <c:pt idx="45" formatCode="0.0">
                  <c:v>2.2999999999999989</c:v>
                </c:pt>
                <c:pt idx="46" formatCode="0.0">
                  <c:v>2.5</c:v>
                </c:pt>
                <c:pt idx="47" formatCode="0.0">
                  <c:v>2.5</c:v>
                </c:pt>
                <c:pt idx="48" formatCode="0.0">
                  <c:v>2.8999999999999986</c:v>
                </c:pt>
                <c:pt idx="49" formatCode="0.0">
                  <c:v>3.2999999999999989</c:v>
                </c:pt>
                <c:pt idx="50" formatCode="0.0">
                  <c:v>3.5999999999999996</c:v>
                </c:pt>
                <c:pt idx="51" formatCode="0.0">
                  <c:v>3.8999999999999986</c:v>
                </c:pt>
                <c:pt idx="52" formatCode="0.0">
                  <c:v>3.8999999999999986</c:v>
                </c:pt>
                <c:pt idx="53" formatCode="0.0">
                  <c:v>3.8999999999999986</c:v>
                </c:pt>
                <c:pt idx="54" formatCode="0.0">
                  <c:v>3.7999999999999989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4-A64D-A7F8-CE6138B87A97}"/>
            </c:ext>
          </c:extLst>
        </c:ser>
        <c:ser>
          <c:idx val="9"/>
          <c:order val="2"/>
          <c:tx>
            <c:strRef>
              <c:f>'Overnight View'!$F$222</c:f>
              <c:strCache>
                <c:ptCount val="1"/>
                <c:pt idx="0">
                  <c:v>Sat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'Overnight View'!$A$223:$A$295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View'!$F$223:$F$295</c:f>
              <c:numCache>
                <c:formatCode>General</c:formatCode>
                <c:ptCount val="73"/>
                <c:pt idx="9" formatCode="0.0">
                  <c:v>0</c:v>
                </c:pt>
                <c:pt idx="10" formatCode="0.0">
                  <c:v>0.39999999999999858</c:v>
                </c:pt>
                <c:pt idx="11" formatCode="0.0">
                  <c:v>0.79999999999999893</c:v>
                </c:pt>
                <c:pt idx="12" formatCode="0.0">
                  <c:v>1</c:v>
                </c:pt>
                <c:pt idx="13" formatCode="0.0">
                  <c:v>1.2999999999999989</c:v>
                </c:pt>
                <c:pt idx="14" formatCode="0.0">
                  <c:v>1.5</c:v>
                </c:pt>
                <c:pt idx="15" formatCode="0.0">
                  <c:v>1.8999999999999986</c:v>
                </c:pt>
                <c:pt idx="16" formatCode="0.0">
                  <c:v>2</c:v>
                </c:pt>
                <c:pt idx="17" formatCode="0.0">
                  <c:v>2.1999999999999993</c:v>
                </c:pt>
                <c:pt idx="18" formatCode="0.0">
                  <c:v>2.3999999999999986</c:v>
                </c:pt>
                <c:pt idx="19" formatCode="0.0">
                  <c:v>2.5999999999999996</c:v>
                </c:pt>
                <c:pt idx="20" formatCode="0.0">
                  <c:v>2.6999999999999993</c:v>
                </c:pt>
                <c:pt idx="21" formatCode="0.0">
                  <c:v>2.7999999999999989</c:v>
                </c:pt>
                <c:pt idx="22" formatCode="0.0">
                  <c:v>2.6999999999999993</c:v>
                </c:pt>
                <c:pt idx="23" formatCode="0.0">
                  <c:v>2.5999999999999996</c:v>
                </c:pt>
                <c:pt idx="24" formatCode="0.0">
                  <c:v>2.8999999999999986</c:v>
                </c:pt>
                <c:pt idx="25" formatCode="0.0">
                  <c:v>3</c:v>
                </c:pt>
                <c:pt idx="26" formatCode="0.0">
                  <c:v>2.8999999999999986</c:v>
                </c:pt>
                <c:pt idx="27" formatCode="0.0">
                  <c:v>2.8999999999999986</c:v>
                </c:pt>
                <c:pt idx="28" formatCode="0.0">
                  <c:v>2.7999999999999989</c:v>
                </c:pt>
                <c:pt idx="29" formatCode="0.0">
                  <c:v>2.8999999999999986</c:v>
                </c:pt>
                <c:pt idx="30" formatCode="0.0">
                  <c:v>2.8999999999999986</c:v>
                </c:pt>
                <c:pt idx="31" formatCode="0.0">
                  <c:v>3</c:v>
                </c:pt>
                <c:pt idx="32" formatCode="0.0">
                  <c:v>3</c:v>
                </c:pt>
                <c:pt idx="33" formatCode="0.0">
                  <c:v>3</c:v>
                </c:pt>
                <c:pt idx="34" formatCode="0.0">
                  <c:v>3.0999999999999996</c:v>
                </c:pt>
                <c:pt idx="35" formatCode="0.0">
                  <c:v>3.1999999999999993</c:v>
                </c:pt>
                <c:pt idx="36" formatCode="0.0">
                  <c:v>3.2999999999999989</c:v>
                </c:pt>
                <c:pt idx="37" formatCode="0.0">
                  <c:v>3.2999999999999989</c:v>
                </c:pt>
                <c:pt idx="38" formatCode="0.0">
                  <c:v>3.2999999999999989</c:v>
                </c:pt>
                <c:pt idx="39" formatCode="0.0">
                  <c:v>3.2999999999999989</c:v>
                </c:pt>
                <c:pt idx="40" formatCode="0.0">
                  <c:v>3.2999999999999989</c:v>
                </c:pt>
                <c:pt idx="41" formatCode="0.0">
                  <c:v>3.2999999999999989</c:v>
                </c:pt>
                <c:pt idx="42" formatCode="0.0">
                  <c:v>3.0999999999999996</c:v>
                </c:pt>
                <c:pt idx="43" formatCode="0.0">
                  <c:v>2.8999999999999986</c:v>
                </c:pt>
                <c:pt idx="44" formatCode="0.0">
                  <c:v>2.7999999999999989</c:v>
                </c:pt>
                <c:pt idx="45" formatCode="0.0">
                  <c:v>2.6999999999999993</c:v>
                </c:pt>
                <c:pt idx="46" formatCode="0.0">
                  <c:v>2.7999999999999989</c:v>
                </c:pt>
                <c:pt idx="47" formatCode="0.0">
                  <c:v>2.5</c:v>
                </c:pt>
                <c:pt idx="48" formatCode="0.0">
                  <c:v>2.2999999999999989</c:v>
                </c:pt>
                <c:pt idx="49" formatCode="0.0">
                  <c:v>2.0999999999999996</c:v>
                </c:pt>
                <c:pt idx="50" formatCode="0.0">
                  <c:v>1.8999999999999986</c:v>
                </c:pt>
                <c:pt idx="51" formatCode="0.0">
                  <c:v>2</c:v>
                </c:pt>
                <c:pt idx="52" formatCode="0.0">
                  <c:v>2.3999999999999986</c:v>
                </c:pt>
                <c:pt idx="53" formatCode="0.0">
                  <c:v>2.3999999999999986</c:v>
                </c:pt>
                <c:pt idx="54" formatCode="0.0">
                  <c:v>2.2999999999999989</c:v>
                </c:pt>
                <c:pt idx="55" formatCode="0.0">
                  <c:v>2</c:v>
                </c:pt>
                <c:pt idx="56" formatCode="0.0">
                  <c:v>1.7999999999999989</c:v>
                </c:pt>
                <c:pt idx="57" formatCode="0.0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4-A64D-A7F8-CE6138B87A97}"/>
            </c:ext>
          </c:extLst>
        </c:ser>
        <c:ser>
          <c:idx val="11"/>
          <c:order val="3"/>
          <c:tx>
            <c:strRef>
              <c:f>'Overnight View'!$G$222</c:f>
              <c:strCache>
                <c:ptCount val="1"/>
                <c:pt idx="0">
                  <c:v>Wed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'Overnight View'!$A$223:$A$295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View'!$G$223:$G$295</c:f>
              <c:numCache>
                <c:formatCode>0.0</c:formatCode>
                <c:ptCount val="73"/>
                <c:pt idx="0">
                  <c:v>0</c:v>
                </c:pt>
                <c:pt idx="1">
                  <c:v>-0.29999999999999982</c:v>
                </c:pt>
                <c:pt idx="2">
                  <c:v>-0.39999999999999947</c:v>
                </c:pt>
                <c:pt idx="3">
                  <c:v>-0.89999999999999947</c:v>
                </c:pt>
                <c:pt idx="4">
                  <c:v>-1</c:v>
                </c:pt>
                <c:pt idx="5">
                  <c:v>-1.0999999999999996</c:v>
                </c:pt>
                <c:pt idx="6">
                  <c:v>-1.0999999999999996</c:v>
                </c:pt>
                <c:pt idx="7">
                  <c:v>-0.79999999999999982</c:v>
                </c:pt>
                <c:pt idx="8">
                  <c:v>-0.39999999999999947</c:v>
                </c:pt>
                <c:pt idx="9">
                  <c:v>0.10000000000000053</c:v>
                </c:pt>
                <c:pt idx="10">
                  <c:v>0.60000000000000053</c:v>
                </c:pt>
                <c:pt idx="11">
                  <c:v>1.2000000000000002</c:v>
                </c:pt>
                <c:pt idx="12">
                  <c:v>1.8000000000000007</c:v>
                </c:pt>
                <c:pt idx="13">
                  <c:v>2.0999999999999996</c:v>
                </c:pt>
                <c:pt idx="14">
                  <c:v>2.3000000000000007</c:v>
                </c:pt>
                <c:pt idx="15">
                  <c:v>2.3000000000000007</c:v>
                </c:pt>
                <c:pt idx="16">
                  <c:v>2.4000000000000004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2.3000000000000007</c:v>
                </c:pt>
                <c:pt idx="22">
                  <c:v>2.3000000000000007</c:v>
                </c:pt>
                <c:pt idx="23">
                  <c:v>2.3000000000000007</c:v>
                </c:pt>
                <c:pt idx="24">
                  <c:v>2.3000000000000007</c:v>
                </c:pt>
                <c:pt idx="25">
                  <c:v>2.5</c:v>
                </c:pt>
                <c:pt idx="26">
                  <c:v>2.7000000000000011</c:v>
                </c:pt>
                <c:pt idx="27">
                  <c:v>3</c:v>
                </c:pt>
                <c:pt idx="28">
                  <c:v>3.0999999999999996</c:v>
                </c:pt>
                <c:pt idx="29">
                  <c:v>3.0999999999999996</c:v>
                </c:pt>
                <c:pt idx="30">
                  <c:v>3.2000000000000011</c:v>
                </c:pt>
                <c:pt idx="31">
                  <c:v>3.3000000000000007</c:v>
                </c:pt>
                <c:pt idx="32">
                  <c:v>3.2000000000000011</c:v>
                </c:pt>
                <c:pt idx="33">
                  <c:v>3.0999999999999996</c:v>
                </c:pt>
                <c:pt idx="34">
                  <c:v>3.2000000000000011</c:v>
                </c:pt>
                <c:pt idx="35">
                  <c:v>3.4000000000000004</c:v>
                </c:pt>
                <c:pt idx="36">
                  <c:v>3.5</c:v>
                </c:pt>
                <c:pt idx="37">
                  <c:v>3.3000000000000007</c:v>
                </c:pt>
                <c:pt idx="38">
                  <c:v>3.2000000000000011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2.8000000000000007</c:v>
                </c:pt>
                <c:pt idx="46">
                  <c:v>2.8000000000000007</c:v>
                </c:pt>
                <c:pt idx="47">
                  <c:v>2.8000000000000007</c:v>
                </c:pt>
                <c:pt idx="48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A4-A64D-A7F8-CE6138B87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854288"/>
        <c:axId val="429855936"/>
      </c:scatterChart>
      <c:valAx>
        <c:axId val="42985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55936"/>
        <c:crosses val="autoZero"/>
        <c:crossBetween val="midCat"/>
      </c:valAx>
      <c:valAx>
        <c:axId val="4298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5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'Overnight View'!$T$222</c:f>
              <c:strCache>
                <c:ptCount val="1"/>
                <c:pt idx="0">
                  <c:v>Thurs wk1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View'!$T$223:$T$295</c:f>
              <c:numCache>
                <c:formatCode>0.00</c:formatCode>
                <c:ptCount val="73"/>
                <c:pt idx="17">
                  <c:v>0</c:v>
                </c:pt>
                <c:pt idx="18">
                  <c:v>-0.30000000000000071</c:v>
                </c:pt>
                <c:pt idx="19">
                  <c:v>-0.40000000000000036</c:v>
                </c:pt>
                <c:pt idx="20">
                  <c:v>-0.40000000000000036</c:v>
                </c:pt>
                <c:pt idx="21">
                  <c:v>-0.20000000000000107</c:v>
                </c:pt>
                <c:pt idx="22">
                  <c:v>-9.9999999999999645E-2</c:v>
                </c:pt>
                <c:pt idx="23">
                  <c:v>0</c:v>
                </c:pt>
                <c:pt idx="24">
                  <c:v>0.5</c:v>
                </c:pt>
                <c:pt idx="25">
                  <c:v>0.69999999999999929</c:v>
                </c:pt>
                <c:pt idx="26">
                  <c:v>0.19999999999999929</c:v>
                </c:pt>
                <c:pt idx="27">
                  <c:v>0.19999999999999929</c:v>
                </c:pt>
                <c:pt idx="28">
                  <c:v>0.40000000000000036</c:v>
                </c:pt>
                <c:pt idx="29">
                  <c:v>0.79999999999999893</c:v>
                </c:pt>
                <c:pt idx="30">
                  <c:v>1.1999999999999993</c:v>
                </c:pt>
                <c:pt idx="31">
                  <c:v>1.9000000000000004</c:v>
                </c:pt>
                <c:pt idx="32">
                  <c:v>2.4000000000000004</c:v>
                </c:pt>
                <c:pt idx="33">
                  <c:v>2.7999999999999989</c:v>
                </c:pt>
                <c:pt idx="34">
                  <c:v>3</c:v>
                </c:pt>
                <c:pt idx="35">
                  <c:v>3.2999999999999989</c:v>
                </c:pt>
                <c:pt idx="36">
                  <c:v>3.5</c:v>
                </c:pt>
                <c:pt idx="37">
                  <c:v>3.5</c:v>
                </c:pt>
                <c:pt idx="38">
                  <c:v>3.1999999999999993</c:v>
                </c:pt>
                <c:pt idx="39">
                  <c:v>2.4000000000000004</c:v>
                </c:pt>
                <c:pt idx="40">
                  <c:v>2.5999999999999996</c:v>
                </c:pt>
                <c:pt idx="41">
                  <c:v>2.0999999999999996</c:v>
                </c:pt>
                <c:pt idx="42">
                  <c:v>2.1999999999999993</c:v>
                </c:pt>
                <c:pt idx="43">
                  <c:v>2.6999999999999993</c:v>
                </c:pt>
                <c:pt idx="44">
                  <c:v>2.5</c:v>
                </c:pt>
                <c:pt idx="45">
                  <c:v>2.2999999999999989</c:v>
                </c:pt>
                <c:pt idx="46">
                  <c:v>2.1999999999999993</c:v>
                </c:pt>
                <c:pt idx="47">
                  <c:v>1.9000000000000004</c:v>
                </c:pt>
                <c:pt idx="48">
                  <c:v>1.4000000000000004</c:v>
                </c:pt>
                <c:pt idx="49">
                  <c:v>0.79999999999999893</c:v>
                </c:pt>
                <c:pt idx="50">
                  <c:v>-0.20000000000000107</c:v>
                </c:pt>
                <c:pt idx="51">
                  <c:v>-0.59999999999999964</c:v>
                </c:pt>
                <c:pt idx="52">
                  <c:v>-1</c:v>
                </c:pt>
                <c:pt idx="53">
                  <c:v>-1.3000000000000007</c:v>
                </c:pt>
                <c:pt idx="54">
                  <c:v>-1.6000000000000005</c:v>
                </c:pt>
                <c:pt idx="55">
                  <c:v>-1.8000000000000007</c:v>
                </c:pt>
                <c:pt idx="56">
                  <c:v>-2.1000000000000005</c:v>
                </c:pt>
                <c:pt idx="57">
                  <c:v>-2.4000000000000004</c:v>
                </c:pt>
                <c:pt idx="58">
                  <c:v>-2.6000000000000005</c:v>
                </c:pt>
                <c:pt idx="59">
                  <c:v>-2.8000000000000007</c:v>
                </c:pt>
                <c:pt idx="60">
                  <c:v>-2.8000000000000007</c:v>
                </c:pt>
                <c:pt idx="61">
                  <c:v>-2.8000000000000007</c:v>
                </c:pt>
                <c:pt idx="62">
                  <c:v>-2.5</c:v>
                </c:pt>
                <c:pt idx="63">
                  <c:v>-2.3000000000000007</c:v>
                </c:pt>
                <c:pt idx="64">
                  <c:v>-2.4000000000000004</c:v>
                </c:pt>
                <c:pt idx="65">
                  <c:v>-2.7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74-8142-B7C5-97EE58721D8D}"/>
            </c:ext>
          </c:extLst>
        </c:ser>
        <c:ser>
          <c:idx val="1"/>
          <c:order val="1"/>
          <c:tx>
            <c:strRef>
              <c:f>'Overnight View'!$U$222</c:f>
              <c:strCache>
                <c:ptCount val="1"/>
                <c:pt idx="0">
                  <c:v>Thurs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View'!$U$223:$U$295</c:f>
              <c:numCache>
                <c:formatCode>0.00</c:formatCode>
                <c:ptCount val="73"/>
                <c:pt idx="29">
                  <c:v>0</c:v>
                </c:pt>
                <c:pt idx="30">
                  <c:v>0.29999999999999893</c:v>
                </c:pt>
                <c:pt idx="31">
                  <c:v>0.5</c:v>
                </c:pt>
                <c:pt idx="32">
                  <c:v>0.69999999999999929</c:v>
                </c:pt>
                <c:pt idx="33">
                  <c:v>0.90000000000000036</c:v>
                </c:pt>
                <c:pt idx="34">
                  <c:v>0.69999999999999929</c:v>
                </c:pt>
                <c:pt idx="35">
                  <c:v>0.79999999999999893</c:v>
                </c:pt>
                <c:pt idx="36">
                  <c:v>0.90000000000000036</c:v>
                </c:pt>
                <c:pt idx="37">
                  <c:v>0.90000000000000036</c:v>
                </c:pt>
                <c:pt idx="38">
                  <c:v>0.79999999999999893</c:v>
                </c:pt>
                <c:pt idx="39">
                  <c:v>0</c:v>
                </c:pt>
                <c:pt idx="40">
                  <c:v>0.19999999999999929</c:v>
                </c:pt>
                <c:pt idx="41">
                  <c:v>0.5</c:v>
                </c:pt>
                <c:pt idx="42">
                  <c:v>0.40000000000000036</c:v>
                </c:pt>
                <c:pt idx="43">
                  <c:v>0.29999999999999893</c:v>
                </c:pt>
                <c:pt idx="44">
                  <c:v>0.19999999999999929</c:v>
                </c:pt>
                <c:pt idx="45">
                  <c:v>-9.9999999999999645E-2</c:v>
                </c:pt>
                <c:pt idx="46">
                  <c:v>-0.30000000000000071</c:v>
                </c:pt>
                <c:pt idx="47">
                  <c:v>-0.80000000000000071</c:v>
                </c:pt>
                <c:pt idx="48">
                  <c:v>-1</c:v>
                </c:pt>
                <c:pt idx="49">
                  <c:v>-1.1000000000000005</c:v>
                </c:pt>
                <c:pt idx="50">
                  <c:v>-1.4000000000000004</c:v>
                </c:pt>
                <c:pt idx="51">
                  <c:v>-1.4000000000000004</c:v>
                </c:pt>
                <c:pt idx="52">
                  <c:v>-1.1000000000000005</c:v>
                </c:pt>
                <c:pt idx="53">
                  <c:v>-0.70000000000000107</c:v>
                </c:pt>
                <c:pt idx="54">
                  <c:v>-0.70000000000000107</c:v>
                </c:pt>
                <c:pt idx="55">
                  <c:v>-0.70000000000000107</c:v>
                </c:pt>
                <c:pt idx="56">
                  <c:v>-1</c:v>
                </c:pt>
                <c:pt idx="57">
                  <c:v>-1.1000000000000005</c:v>
                </c:pt>
                <c:pt idx="58">
                  <c:v>-1</c:v>
                </c:pt>
                <c:pt idx="59">
                  <c:v>-1.1000000000000005</c:v>
                </c:pt>
                <c:pt idx="60">
                  <c:v>-1.1000000000000005</c:v>
                </c:pt>
                <c:pt idx="61">
                  <c:v>-1.1000000000000005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-0.90000000000000036</c:v>
                </c:pt>
                <c:pt idx="66">
                  <c:v>-0.90000000000000036</c:v>
                </c:pt>
                <c:pt idx="67">
                  <c:v>-0.80000000000000071</c:v>
                </c:pt>
                <c:pt idx="68">
                  <c:v>-0.80000000000000071</c:v>
                </c:pt>
                <c:pt idx="69">
                  <c:v>-0.80000000000000071</c:v>
                </c:pt>
                <c:pt idx="70">
                  <c:v>-0.80000000000000071</c:v>
                </c:pt>
                <c:pt idx="71">
                  <c:v>-0.70000000000000107</c:v>
                </c:pt>
                <c:pt idx="72">
                  <c:v>-0.80000000000000071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74-8142-B7C5-97EE58721D8D}"/>
            </c:ext>
          </c:extLst>
        </c:ser>
        <c:ser>
          <c:idx val="2"/>
          <c:order val="2"/>
          <c:tx>
            <c:strRef>
              <c:f>'Overnight View'!$V$222</c:f>
              <c:strCache>
                <c:ptCount val="1"/>
                <c:pt idx="0">
                  <c:v>Fri wk2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View'!$V$223:$V$295</c:f>
              <c:numCache>
                <c:formatCode>0.00</c:formatCode>
                <c:ptCount val="73"/>
                <c:pt idx="8">
                  <c:v>0</c:v>
                </c:pt>
                <c:pt idx="9">
                  <c:v>0.59999999999999964</c:v>
                </c:pt>
                <c:pt idx="10">
                  <c:v>1.3999999999999995</c:v>
                </c:pt>
                <c:pt idx="11">
                  <c:v>2.9999999999999991</c:v>
                </c:pt>
                <c:pt idx="12">
                  <c:v>3.4999999999999991</c:v>
                </c:pt>
                <c:pt idx="13">
                  <c:v>3.8</c:v>
                </c:pt>
                <c:pt idx="14">
                  <c:v>4.2</c:v>
                </c:pt>
                <c:pt idx="15">
                  <c:v>4.6000000000000005</c:v>
                </c:pt>
                <c:pt idx="16">
                  <c:v>4.8</c:v>
                </c:pt>
                <c:pt idx="17">
                  <c:v>4.7</c:v>
                </c:pt>
                <c:pt idx="18">
                  <c:v>4.8</c:v>
                </c:pt>
                <c:pt idx="19">
                  <c:v>4.8</c:v>
                </c:pt>
                <c:pt idx="20">
                  <c:v>4.4999999999999991</c:v>
                </c:pt>
                <c:pt idx="21">
                  <c:v>3.9999999999999991</c:v>
                </c:pt>
                <c:pt idx="22">
                  <c:v>3.2</c:v>
                </c:pt>
                <c:pt idx="23">
                  <c:v>3.8999999999999995</c:v>
                </c:pt>
                <c:pt idx="24">
                  <c:v>4.9999999999999991</c:v>
                </c:pt>
                <c:pt idx="25">
                  <c:v>4.6000000000000005</c:v>
                </c:pt>
                <c:pt idx="26">
                  <c:v>3.8</c:v>
                </c:pt>
                <c:pt idx="27">
                  <c:v>3.2</c:v>
                </c:pt>
                <c:pt idx="28">
                  <c:v>3.2</c:v>
                </c:pt>
                <c:pt idx="29">
                  <c:v>3.7</c:v>
                </c:pt>
                <c:pt idx="30">
                  <c:v>4.1000000000000005</c:v>
                </c:pt>
                <c:pt idx="31">
                  <c:v>4.2</c:v>
                </c:pt>
                <c:pt idx="32">
                  <c:v>4.4999999999999991</c:v>
                </c:pt>
                <c:pt idx="33">
                  <c:v>4.7</c:v>
                </c:pt>
                <c:pt idx="34">
                  <c:v>4.9999999999999991</c:v>
                </c:pt>
                <c:pt idx="35">
                  <c:v>5.1000000000000005</c:v>
                </c:pt>
                <c:pt idx="36">
                  <c:v>5.2</c:v>
                </c:pt>
                <c:pt idx="37">
                  <c:v>5.1000000000000005</c:v>
                </c:pt>
                <c:pt idx="38">
                  <c:v>4.9999999999999991</c:v>
                </c:pt>
                <c:pt idx="39">
                  <c:v>4.4999999999999991</c:v>
                </c:pt>
                <c:pt idx="40">
                  <c:v>4.3999999999999995</c:v>
                </c:pt>
                <c:pt idx="41">
                  <c:v>4.4999999999999991</c:v>
                </c:pt>
                <c:pt idx="42">
                  <c:v>4.2</c:v>
                </c:pt>
                <c:pt idx="43">
                  <c:v>3.8</c:v>
                </c:pt>
                <c:pt idx="44">
                  <c:v>3.4999999999999991</c:v>
                </c:pt>
                <c:pt idx="45">
                  <c:v>3.3999999999999995</c:v>
                </c:pt>
                <c:pt idx="46">
                  <c:v>3.2</c:v>
                </c:pt>
                <c:pt idx="47">
                  <c:v>3.1000000000000005</c:v>
                </c:pt>
                <c:pt idx="48">
                  <c:v>2.9999999999999991</c:v>
                </c:pt>
                <c:pt idx="49">
                  <c:v>2.8999999999999995</c:v>
                </c:pt>
                <c:pt idx="50">
                  <c:v>2.8999999999999995</c:v>
                </c:pt>
                <c:pt idx="51">
                  <c:v>2.8</c:v>
                </c:pt>
                <c:pt idx="52">
                  <c:v>2.7</c:v>
                </c:pt>
                <c:pt idx="53">
                  <c:v>2.4999999999999991</c:v>
                </c:pt>
                <c:pt idx="54">
                  <c:v>2.4999999999999991</c:v>
                </c:pt>
                <c:pt idx="55">
                  <c:v>2.3999999999999995</c:v>
                </c:pt>
                <c:pt idx="56">
                  <c:v>2.1000000000000005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74-8142-B7C5-97EE58721D8D}"/>
            </c:ext>
          </c:extLst>
        </c:ser>
        <c:ser>
          <c:idx val="3"/>
          <c:order val="3"/>
          <c:tx>
            <c:strRef>
              <c:f>'Overnight View'!$W$222</c:f>
              <c:strCache>
                <c:ptCount val="1"/>
                <c:pt idx="0">
                  <c:v>Thurs wk3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View'!$W$223:$W$295</c:f>
              <c:numCache>
                <c:formatCode>0.00</c:formatCode>
                <c:ptCount val="73"/>
                <c:pt idx="14">
                  <c:v>0</c:v>
                </c:pt>
                <c:pt idx="15">
                  <c:v>9.9999999999999645E-2</c:v>
                </c:pt>
                <c:pt idx="16">
                  <c:v>0.20000000000000018</c:v>
                </c:pt>
                <c:pt idx="17">
                  <c:v>0.40000000000000036</c:v>
                </c:pt>
                <c:pt idx="18">
                  <c:v>0.79999999999999982</c:v>
                </c:pt>
                <c:pt idx="19">
                  <c:v>1.2000000000000002</c:v>
                </c:pt>
                <c:pt idx="20">
                  <c:v>1.2000000000000002</c:v>
                </c:pt>
                <c:pt idx="21">
                  <c:v>1.2999999999999998</c:v>
                </c:pt>
                <c:pt idx="22">
                  <c:v>1.4000000000000004</c:v>
                </c:pt>
                <c:pt idx="23">
                  <c:v>1.7999999999999998</c:v>
                </c:pt>
                <c:pt idx="24">
                  <c:v>2.2999999999999998</c:v>
                </c:pt>
                <c:pt idx="25">
                  <c:v>2.6999999999999993</c:v>
                </c:pt>
                <c:pt idx="26">
                  <c:v>3.0999999999999996</c:v>
                </c:pt>
                <c:pt idx="27">
                  <c:v>3.3000000000000007</c:v>
                </c:pt>
                <c:pt idx="28">
                  <c:v>3.3000000000000007</c:v>
                </c:pt>
                <c:pt idx="29">
                  <c:v>3.5999999999999996</c:v>
                </c:pt>
                <c:pt idx="30">
                  <c:v>3.6999999999999993</c:v>
                </c:pt>
                <c:pt idx="31">
                  <c:v>4.1999999999999993</c:v>
                </c:pt>
                <c:pt idx="32">
                  <c:v>3.9000000000000004</c:v>
                </c:pt>
                <c:pt idx="33">
                  <c:v>4.0999999999999996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4.5999999999999996</c:v>
                </c:pt>
                <c:pt idx="37">
                  <c:v>4.5999999999999996</c:v>
                </c:pt>
                <c:pt idx="38">
                  <c:v>4.3000000000000007</c:v>
                </c:pt>
                <c:pt idx="39">
                  <c:v>3.6999999999999993</c:v>
                </c:pt>
                <c:pt idx="40">
                  <c:v>3.0999999999999996</c:v>
                </c:pt>
                <c:pt idx="41">
                  <c:v>2.5999999999999996</c:v>
                </c:pt>
                <c:pt idx="42">
                  <c:v>2.2000000000000002</c:v>
                </c:pt>
                <c:pt idx="43">
                  <c:v>1.9000000000000004</c:v>
                </c:pt>
                <c:pt idx="44">
                  <c:v>1.5999999999999996</c:v>
                </c:pt>
                <c:pt idx="45">
                  <c:v>1.2000000000000002</c:v>
                </c:pt>
                <c:pt idx="46">
                  <c:v>1.0999999999999996</c:v>
                </c:pt>
                <c:pt idx="47">
                  <c:v>1.0999999999999996</c:v>
                </c:pt>
                <c:pt idx="48">
                  <c:v>1.2000000000000002</c:v>
                </c:pt>
                <c:pt idx="49">
                  <c:v>1.2000000000000002</c:v>
                </c:pt>
                <c:pt idx="50">
                  <c:v>1.0999999999999996</c:v>
                </c:pt>
                <c:pt idx="51">
                  <c:v>1.0999999999999996</c:v>
                </c:pt>
                <c:pt idx="52">
                  <c:v>1</c:v>
                </c:pt>
                <c:pt idx="53">
                  <c:v>0.79999999999999982</c:v>
                </c:pt>
                <c:pt idx="54">
                  <c:v>0.40000000000000036</c:v>
                </c:pt>
                <c:pt idx="55">
                  <c:v>9.9999999999999645E-2</c:v>
                </c:pt>
                <c:pt idx="56">
                  <c:v>-0.20000000000000018</c:v>
                </c:pt>
                <c:pt idx="57">
                  <c:v>-0.29999999999999982</c:v>
                </c:pt>
                <c:pt idx="58">
                  <c:v>-0.40000000000000036</c:v>
                </c:pt>
                <c:pt idx="59">
                  <c:v>-0.20000000000000018</c:v>
                </c:pt>
                <c:pt idx="60">
                  <c:v>-0.29999999999999982</c:v>
                </c:pt>
                <c:pt idx="61">
                  <c:v>-0.59999999999999964</c:v>
                </c:pt>
                <c:pt idx="62">
                  <c:v>-0.90000000000000036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74-8142-B7C5-97EE58721D8D}"/>
            </c:ext>
          </c:extLst>
        </c:ser>
        <c:ser>
          <c:idx val="4"/>
          <c:order val="4"/>
          <c:tx>
            <c:strRef>
              <c:f>'Overnight View'!$X$222</c:f>
              <c:strCache>
                <c:ptCount val="1"/>
                <c:pt idx="0">
                  <c:v>Wed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View'!$X$223:$X$295</c:f>
              <c:numCache>
                <c:formatCode>0.00</c:formatCode>
                <c:ptCount val="73"/>
                <c:pt idx="5">
                  <c:v>0</c:v>
                </c:pt>
                <c:pt idx="6">
                  <c:v>9.9999999999999645E-2</c:v>
                </c:pt>
                <c:pt idx="7">
                  <c:v>0.20000000000000018</c:v>
                </c:pt>
                <c:pt idx="8">
                  <c:v>0.20000000000000018</c:v>
                </c:pt>
                <c:pt idx="9">
                  <c:v>0.39999999999999947</c:v>
                </c:pt>
                <c:pt idx="10">
                  <c:v>0.59999999999999964</c:v>
                </c:pt>
                <c:pt idx="11">
                  <c:v>0.70000000000000018</c:v>
                </c:pt>
                <c:pt idx="12">
                  <c:v>0.59999999999999964</c:v>
                </c:pt>
                <c:pt idx="13">
                  <c:v>0.59999999999999964</c:v>
                </c:pt>
                <c:pt idx="14">
                  <c:v>0.70000000000000018</c:v>
                </c:pt>
                <c:pt idx="15">
                  <c:v>0.89999999999999947</c:v>
                </c:pt>
                <c:pt idx="16">
                  <c:v>0.59999999999999964</c:v>
                </c:pt>
                <c:pt idx="17">
                  <c:v>0.89999999999999947</c:v>
                </c:pt>
                <c:pt idx="18">
                  <c:v>1.5999999999999996</c:v>
                </c:pt>
                <c:pt idx="19">
                  <c:v>1.8999999999999995</c:v>
                </c:pt>
                <c:pt idx="20">
                  <c:v>2.4999999999999991</c:v>
                </c:pt>
                <c:pt idx="21">
                  <c:v>2.8999999999999995</c:v>
                </c:pt>
                <c:pt idx="22">
                  <c:v>3.1000000000000005</c:v>
                </c:pt>
                <c:pt idx="23">
                  <c:v>3.6000000000000005</c:v>
                </c:pt>
                <c:pt idx="24">
                  <c:v>4.1000000000000005</c:v>
                </c:pt>
                <c:pt idx="25">
                  <c:v>4.4999999999999991</c:v>
                </c:pt>
                <c:pt idx="26">
                  <c:v>4.8999999999999995</c:v>
                </c:pt>
                <c:pt idx="27">
                  <c:v>5.2</c:v>
                </c:pt>
                <c:pt idx="28">
                  <c:v>5.3999999999999995</c:v>
                </c:pt>
                <c:pt idx="29">
                  <c:v>4.7</c:v>
                </c:pt>
                <c:pt idx="30">
                  <c:v>3.9999999999999991</c:v>
                </c:pt>
                <c:pt idx="31">
                  <c:v>4.7</c:v>
                </c:pt>
                <c:pt idx="32">
                  <c:v>5.2</c:v>
                </c:pt>
                <c:pt idx="33">
                  <c:v>5.6000000000000005</c:v>
                </c:pt>
                <c:pt idx="34">
                  <c:v>5.8999999999999995</c:v>
                </c:pt>
                <c:pt idx="35">
                  <c:v>5.9999999999999991</c:v>
                </c:pt>
                <c:pt idx="36">
                  <c:v>6.1000000000000005</c:v>
                </c:pt>
                <c:pt idx="37">
                  <c:v>6.1000000000000005</c:v>
                </c:pt>
                <c:pt idx="38">
                  <c:v>5.9999999999999991</c:v>
                </c:pt>
                <c:pt idx="39">
                  <c:v>5.8999999999999995</c:v>
                </c:pt>
                <c:pt idx="40">
                  <c:v>5.6000000000000005</c:v>
                </c:pt>
                <c:pt idx="41">
                  <c:v>5.3999999999999995</c:v>
                </c:pt>
                <c:pt idx="42">
                  <c:v>5.1000000000000005</c:v>
                </c:pt>
                <c:pt idx="43">
                  <c:v>4.8999999999999995</c:v>
                </c:pt>
                <c:pt idx="44">
                  <c:v>4.7</c:v>
                </c:pt>
                <c:pt idx="45">
                  <c:v>4.4999999999999991</c:v>
                </c:pt>
                <c:pt idx="46">
                  <c:v>4.2</c:v>
                </c:pt>
                <c:pt idx="47">
                  <c:v>3.9999999999999991</c:v>
                </c:pt>
                <c:pt idx="48">
                  <c:v>3.8999999999999995</c:v>
                </c:pt>
                <c:pt idx="49">
                  <c:v>3.7</c:v>
                </c:pt>
                <c:pt idx="50">
                  <c:v>3.4999999999999991</c:v>
                </c:pt>
                <c:pt idx="51">
                  <c:v>3.3999999999999995</c:v>
                </c:pt>
                <c:pt idx="52">
                  <c:v>3.2</c:v>
                </c:pt>
                <c:pt idx="53">
                  <c:v>3.1000000000000005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74-8142-B7C5-97EE58721D8D}"/>
            </c:ext>
          </c:extLst>
        </c:ser>
        <c:ser>
          <c:idx val="5"/>
          <c:order val="5"/>
          <c:tx>
            <c:strRef>
              <c:f>'Overnight View'!$Y$222</c:f>
              <c:strCache>
                <c:ptCount val="1"/>
                <c:pt idx="0">
                  <c:v>Thurs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View'!$Y$223:$Y$295</c:f>
              <c:numCache>
                <c:formatCode>0.00</c:formatCode>
                <c:ptCount val="73"/>
                <c:pt idx="17">
                  <c:v>0</c:v>
                </c:pt>
                <c:pt idx="18">
                  <c:v>0</c:v>
                </c:pt>
                <c:pt idx="19">
                  <c:v>0.5</c:v>
                </c:pt>
                <c:pt idx="20">
                  <c:v>0.79999999999999982</c:v>
                </c:pt>
                <c:pt idx="21">
                  <c:v>1.1999999999999993</c:v>
                </c:pt>
                <c:pt idx="22">
                  <c:v>1.8000000000000007</c:v>
                </c:pt>
                <c:pt idx="23">
                  <c:v>1.4000000000000004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1.9000000000000004</c:v>
                </c:pt>
                <c:pt idx="27">
                  <c:v>2.0999999999999996</c:v>
                </c:pt>
                <c:pt idx="28">
                  <c:v>1.9000000000000004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2.1999999999999993</c:v>
                </c:pt>
                <c:pt idx="32">
                  <c:v>2.3000000000000007</c:v>
                </c:pt>
                <c:pt idx="33">
                  <c:v>2.4000000000000004</c:v>
                </c:pt>
                <c:pt idx="34">
                  <c:v>2.5999999999999996</c:v>
                </c:pt>
                <c:pt idx="35">
                  <c:v>2.6999999999999993</c:v>
                </c:pt>
                <c:pt idx="36">
                  <c:v>2.8000000000000007</c:v>
                </c:pt>
                <c:pt idx="37">
                  <c:v>2.8000000000000007</c:v>
                </c:pt>
                <c:pt idx="38">
                  <c:v>2.4000000000000004</c:v>
                </c:pt>
                <c:pt idx="39">
                  <c:v>2.3000000000000007</c:v>
                </c:pt>
                <c:pt idx="40">
                  <c:v>2.3000000000000007</c:v>
                </c:pt>
                <c:pt idx="41">
                  <c:v>1.8000000000000007</c:v>
                </c:pt>
                <c:pt idx="42">
                  <c:v>1.8000000000000007</c:v>
                </c:pt>
                <c:pt idx="43">
                  <c:v>1.8000000000000007</c:v>
                </c:pt>
                <c:pt idx="44">
                  <c:v>1.8000000000000007</c:v>
                </c:pt>
                <c:pt idx="45">
                  <c:v>1.9000000000000004</c:v>
                </c:pt>
                <c:pt idx="46">
                  <c:v>1.6999999999999993</c:v>
                </c:pt>
                <c:pt idx="47">
                  <c:v>1.5999999999999996</c:v>
                </c:pt>
                <c:pt idx="48">
                  <c:v>1.4000000000000004</c:v>
                </c:pt>
                <c:pt idx="49">
                  <c:v>1.1999999999999993</c:v>
                </c:pt>
                <c:pt idx="50">
                  <c:v>1.5</c:v>
                </c:pt>
                <c:pt idx="51">
                  <c:v>1.4000000000000004</c:v>
                </c:pt>
                <c:pt idx="52">
                  <c:v>1.3000000000000007</c:v>
                </c:pt>
                <c:pt idx="53">
                  <c:v>1.1999999999999993</c:v>
                </c:pt>
                <c:pt idx="54">
                  <c:v>1</c:v>
                </c:pt>
                <c:pt idx="55">
                  <c:v>0.79999999999999982</c:v>
                </c:pt>
                <c:pt idx="56">
                  <c:v>0.79999999999999982</c:v>
                </c:pt>
                <c:pt idx="57">
                  <c:v>0.79999999999999982</c:v>
                </c:pt>
                <c:pt idx="58">
                  <c:v>1.3000000000000007</c:v>
                </c:pt>
                <c:pt idx="59">
                  <c:v>1.0999999999999996</c:v>
                </c:pt>
                <c:pt idx="60">
                  <c:v>0.90000000000000036</c:v>
                </c:pt>
                <c:pt idx="61">
                  <c:v>1.0999999999999996</c:v>
                </c:pt>
                <c:pt idx="62">
                  <c:v>1.4000000000000004</c:v>
                </c:pt>
                <c:pt idx="63">
                  <c:v>1.8000000000000007</c:v>
                </c:pt>
                <c:pt idx="64">
                  <c:v>2.3000000000000007</c:v>
                </c:pt>
                <c:pt idx="65">
                  <c:v>2.6999999999999993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74-8142-B7C5-97EE58721D8D}"/>
            </c:ext>
          </c:extLst>
        </c:ser>
        <c:ser>
          <c:idx val="6"/>
          <c:order val="6"/>
          <c:tx>
            <c:strRef>
              <c:f>'Overnight View'!$Z$222</c:f>
              <c:strCache>
                <c:ptCount val="1"/>
                <c:pt idx="0">
                  <c:v>Fri wk4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View'!$Z$223:$Z$295</c:f>
              <c:numCache>
                <c:formatCode>0.00</c:formatCode>
                <c:ptCount val="73"/>
                <c:pt idx="7">
                  <c:v>0</c:v>
                </c:pt>
                <c:pt idx="8">
                  <c:v>-9.9999999999999645E-2</c:v>
                </c:pt>
                <c:pt idx="9">
                  <c:v>0.40000000000000036</c:v>
                </c:pt>
                <c:pt idx="10">
                  <c:v>0.90000000000000036</c:v>
                </c:pt>
                <c:pt idx="11">
                  <c:v>1.4000000000000004</c:v>
                </c:pt>
                <c:pt idx="12">
                  <c:v>1.7000000000000011</c:v>
                </c:pt>
                <c:pt idx="13">
                  <c:v>2.2000000000000011</c:v>
                </c:pt>
                <c:pt idx="14">
                  <c:v>2.7000000000000011</c:v>
                </c:pt>
                <c:pt idx="15">
                  <c:v>2.7000000000000011</c:v>
                </c:pt>
                <c:pt idx="16">
                  <c:v>3.1000000000000014</c:v>
                </c:pt>
                <c:pt idx="17">
                  <c:v>3.4000000000000004</c:v>
                </c:pt>
                <c:pt idx="18">
                  <c:v>3.8000000000000007</c:v>
                </c:pt>
                <c:pt idx="19">
                  <c:v>4.1000000000000014</c:v>
                </c:pt>
                <c:pt idx="20">
                  <c:v>4.5</c:v>
                </c:pt>
                <c:pt idx="21">
                  <c:v>4.5</c:v>
                </c:pt>
                <c:pt idx="22">
                  <c:v>4.6000000000000014</c:v>
                </c:pt>
                <c:pt idx="23">
                  <c:v>4.8000000000000007</c:v>
                </c:pt>
                <c:pt idx="24">
                  <c:v>4.9000000000000004</c:v>
                </c:pt>
                <c:pt idx="25">
                  <c:v>4.7000000000000011</c:v>
                </c:pt>
                <c:pt idx="26">
                  <c:v>4.7000000000000011</c:v>
                </c:pt>
                <c:pt idx="27">
                  <c:v>4.6000000000000014</c:v>
                </c:pt>
                <c:pt idx="28">
                  <c:v>4.6000000000000014</c:v>
                </c:pt>
                <c:pt idx="29">
                  <c:v>4.5</c:v>
                </c:pt>
                <c:pt idx="30">
                  <c:v>4.5</c:v>
                </c:pt>
                <c:pt idx="31">
                  <c:v>4.4000000000000004</c:v>
                </c:pt>
                <c:pt idx="32">
                  <c:v>4.2000000000000011</c:v>
                </c:pt>
                <c:pt idx="33">
                  <c:v>4.4000000000000004</c:v>
                </c:pt>
                <c:pt idx="34">
                  <c:v>5.1000000000000014</c:v>
                </c:pt>
                <c:pt idx="35">
                  <c:v>5.5</c:v>
                </c:pt>
                <c:pt idx="36">
                  <c:v>5.8000000000000007</c:v>
                </c:pt>
                <c:pt idx="37">
                  <c:v>5.8000000000000007</c:v>
                </c:pt>
                <c:pt idx="38">
                  <c:v>5.6000000000000014</c:v>
                </c:pt>
                <c:pt idx="39">
                  <c:v>5.4</c:v>
                </c:pt>
                <c:pt idx="40">
                  <c:v>5.2000000000000011</c:v>
                </c:pt>
                <c:pt idx="41">
                  <c:v>5.1000000000000014</c:v>
                </c:pt>
                <c:pt idx="42">
                  <c:v>5.1000000000000014</c:v>
                </c:pt>
                <c:pt idx="43">
                  <c:v>4.9000000000000004</c:v>
                </c:pt>
                <c:pt idx="44">
                  <c:v>4.7000000000000011</c:v>
                </c:pt>
                <c:pt idx="45">
                  <c:v>4.5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4.1000000000000014</c:v>
                </c:pt>
                <c:pt idx="50">
                  <c:v>3.9000000000000004</c:v>
                </c:pt>
                <c:pt idx="51">
                  <c:v>3.5</c:v>
                </c:pt>
                <c:pt idx="52">
                  <c:v>3.4000000000000004</c:v>
                </c:pt>
                <c:pt idx="53">
                  <c:v>3.3000000000000007</c:v>
                </c:pt>
                <c:pt idx="54">
                  <c:v>2.9000000000000004</c:v>
                </c:pt>
                <c:pt idx="55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74-8142-B7C5-97EE58721D8D}"/>
            </c:ext>
          </c:extLst>
        </c:ser>
        <c:ser>
          <c:idx val="7"/>
          <c:order val="7"/>
          <c:tx>
            <c:strRef>
              <c:f>'Overnight View'!$AA$222</c:f>
              <c:strCache>
                <c:ptCount val="1"/>
                <c:pt idx="0">
                  <c:v>Fri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View'!$AA$223:$AA$295</c:f>
              <c:numCache>
                <c:formatCode>0.00</c:formatCode>
                <c:ptCount val="73"/>
                <c:pt idx="13">
                  <c:v>0</c:v>
                </c:pt>
                <c:pt idx="14">
                  <c:v>-0.20000000000000018</c:v>
                </c:pt>
                <c:pt idx="15">
                  <c:v>-0.20000000000000018</c:v>
                </c:pt>
                <c:pt idx="16">
                  <c:v>-0.20000000000000018</c:v>
                </c:pt>
                <c:pt idx="17">
                  <c:v>-0.30000000000000071</c:v>
                </c:pt>
                <c:pt idx="18">
                  <c:v>-0.80000000000000071</c:v>
                </c:pt>
                <c:pt idx="19">
                  <c:v>-1</c:v>
                </c:pt>
                <c:pt idx="20">
                  <c:v>-1</c:v>
                </c:pt>
                <c:pt idx="21">
                  <c:v>-0.80000000000000071</c:v>
                </c:pt>
                <c:pt idx="22">
                  <c:v>-0.60000000000000053</c:v>
                </c:pt>
                <c:pt idx="23">
                  <c:v>-0.5</c:v>
                </c:pt>
                <c:pt idx="24">
                  <c:v>-0.30000000000000071</c:v>
                </c:pt>
                <c:pt idx="25">
                  <c:v>-0.20000000000000018</c:v>
                </c:pt>
                <c:pt idx="26">
                  <c:v>0.19999999999999929</c:v>
                </c:pt>
                <c:pt idx="27">
                  <c:v>0.69999999999999929</c:v>
                </c:pt>
                <c:pt idx="28">
                  <c:v>1.3999999999999995</c:v>
                </c:pt>
                <c:pt idx="29">
                  <c:v>2</c:v>
                </c:pt>
                <c:pt idx="30">
                  <c:v>2.5999999999999996</c:v>
                </c:pt>
                <c:pt idx="31">
                  <c:v>3.1999999999999993</c:v>
                </c:pt>
                <c:pt idx="32">
                  <c:v>3.9000000000000004</c:v>
                </c:pt>
                <c:pt idx="33">
                  <c:v>4.1999999999999993</c:v>
                </c:pt>
                <c:pt idx="34">
                  <c:v>4.5</c:v>
                </c:pt>
                <c:pt idx="35">
                  <c:v>4.6999999999999993</c:v>
                </c:pt>
                <c:pt idx="36">
                  <c:v>4.9000000000000004</c:v>
                </c:pt>
                <c:pt idx="37">
                  <c:v>4.9000000000000004</c:v>
                </c:pt>
                <c:pt idx="38">
                  <c:v>4.7999999999999989</c:v>
                </c:pt>
                <c:pt idx="39">
                  <c:v>4.0999999999999996</c:v>
                </c:pt>
                <c:pt idx="40">
                  <c:v>3.2999999999999989</c:v>
                </c:pt>
                <c:pt idx="41">
                  <c:v>2.6999999999999993</c:v>
                </c:pt>
                <c:pt idx="42">
                  <c:v>2.1999999999999993</c:v>
                </c:pt>
                <c:pt idx="43">
                  <c:v>1.7999999999999998</c:v>
                </c:pt>
                <c:pt idx="44">
                  <c:v>1.6999999999999993</c:v>
                </c:pt>
                <c:pt idx="45">
                  <c:v>1.5</c:v>
                </c:pt>
                <c:pt idx="46">
                  <c:v>1.3999999999999995</c:v>
                </c:pt>
                <c:pt idx="47">
                  <c:v>1.1999999999999993</c:v>
                </c:pt>
                <c:pt idx="48">
                  <c:v>1</c:v>
                </c:pt>
                <c:pt idx="49">
                  <c:v>0.89999999999999947</c:v>
                </c:pt>
                <c:pt idx="50">
                  <c:v>0.79999999999999982</c:v>
                </c:pt>
                <c:pt idx="51">
                  <c:v>1.0999999999999996</c:v>
                </c:pt>
                <c:pt idx="52">
                  <c:v>1</c:v>
                </c:pt>
                <c:pt idx="53">
                  <c:v>0.79999999999999982</c:v>
                </c:pt>
                <c:pt idx="54">
                  <c:v>0.69999999999999929</c:v>
                </c:pt>
                <c:pt idx="55">
                  <c:v>0.59999999999999964</c:v>
                </c:pt>
                <c:pt idx="56">
                  <c:v>0.5</c:v>
                </c:pt>
                <c:pt idx="57">
                  <c:v>0.5</c:v>
                </c:pt>
                <c:pt idx="58">
                  <c:v>0.69999999999999929</c:v>
                </c:pt>
                <c:pt idx="59">
                  <c:v>0.69999999999999929</c:v>
                </c:pt>
                <c:pt idx="60">
                  <c:v>0.59999999999999964</c:v>
                </c:pt>
                <c:pt idx="61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4-8142-B7C5-97EE58721D8D}"/>
            </c:ext>
          </c:extLst>
        </c:ser>
        <c:ser>
          <c:idx val="8"/>
          <c:order val="8"/>
          <c:tx>
            <c:strRef>
              <c:f>'Overnight View'!$AB$222</c:f>
              <c:strCache>
                <c:ptCount val="1"/>
                <c:pt idx="0">
                  <c:v>Sun wk5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View'!$AB$223:$AB$295</c:f>
              <c:numCache>
                <c:formatCode>0.00</c:formatCode>
                <c:ptCount val="73"/>
                <c:pt idx="22">
                  <c:v>0</c:v>
                </c:pt>
                <c:pt idx="23">
                  <c:v>0</c:v>
                </c:pt>
                <c:pt idx="24">
                  <c:v>9.9999999999999645E-2</c:v>
                </c:pt>
                <c:pt idx="25">
                  <c:v>0.30000000000000071</c:v>
                </c:pt>
                <c:pt idx="26">
                  <c:v>0.5</c:v>
                </c:pt>
                <c:pt idx="27">
                  <c:v>0.80000000000000071</c:v>
                </c:pt>
                <c:pt idx="28">
                  <c:v>1.2000000000000011</c:v>
                </c:pt>
                <c:pt idx="29">
                  <c:v>1.5</c:v>
                </c:pt>
                <c:pt idx="30">
                  <c:v>1.8000000000000007</c:v>
                </c:pt>
                <c:pt idx="31">
                  <c:v>2.0999999999999996</c:v>
                </c:pt>
                <c:pt idx="32">
                  <c:v>2.3000000000000007</c:v>
                </c:pt>
                <c:pt idx="33">
                  <c:v>2.4000000000000004</c:v>
                </c:pt>
                <c:pt idx="34">
                  <c:v>2.5999999999999996</c:v>
                </c:pt>
                <c:pt idx="35">
                  <c:v>2.9000000000000004</c:v>
                </c:pt>
                <c:pt idx="36">
                  <c:v>3.0000000000000018</c:v>
                </c:pt>
                <c:pt idx="37">
                  <c:v>3.0000000000000018</c:v>
                </c:pt>
                <c:pt idx="38">
                  <c:v>2.7000000000000011</c:v>
                </c:pt>
                <c:pt idx="39">
                  <c:v>2.3000000000000007</c:v>
                </c:pt>
                <c:pt idx="40">
                  <c:v>2.2000000000000011</c:v>
                </c:pt>
                <c:pt idx="41">
                  <c:v>2.2000000000000011</c:v>
                </c:pt>
                <c:pt idx="42">
                  <c:v>2.0999999999999996</c:v>
                </c:pt>
                <c:pt idx="43">
                  <c:v>2.0999999999999996</c:v>
                </c:pt>
                <c:pt idx="44">
                  <c:v>2.4000000000000004</c:v>
                </c:pt>
                <c:pt idx="45">
                  <c:v>2.5999999999999996</c:v>
                </c:pt>
                <c:pt idx="46">
                  <c:v>2.7999999999999989</c:v>
                </c:pt>
                <c:pt idx="47">
                  <c:v>2.9000000000000004</c:v>
                </c:pt>
                <c:pt idx="48">
                  <c:v>2.9000000000000004</c:v>
                </c:pt>
                <c:pt idx="49">
                  <c:v>2.7999999999999989</c:v>
                </c:pt>
                <c:pt idx="50">
                  <c:v>2.3000000000000007</c:v>
                </c:pt>
                <c:pt idx="51">
                  <c:v>2</c:v>
                </c:pt>
                <c:pt idx="52">
                  <c:v>1.5999999999999996</c:v>
                </c:pt>
                <c:pt idx="53">
                  <c:v>1.5</c:v>
                </c:pt>
                <c:pt idx="54">
                  <c:v>1.7000000000000011</c:v>
                </c:pt>
                <c:pt idx="55">
                  <c:v>1.9000000000000004</c:v>
                </c:pt>
                <c:pt idx="56">
                  <c:v>1.9000000000000004</c:v>
                </c:pt>
                <c:pt idx="57">
                  <c:v>1.8000000000000007</c:v>
                </c:pt>
                <c:pt idx="58">
                  <c:v>1.7000000000000011</c:v>
                </c:pt>
                <c:pt idx="59">
                  <c:v>1.5999999999999996</c:v>
                </c:pt>
                <c:pt idx="60">
                  <c:v>1.4000000000000004</c:v>
                </c:pt>
                <c:pt idx="61">
                  <c:v>1.2000000000000011</c:v>
                </c:pt>
                <c:pt idx="62">
                  <c:v>0.80000000000000071</c:v>
                </c:pt>
                <c:pt idx="63">
                  <c:v>-0.29999999999999893</c:v>
                </c:pt>
                <c:pt idx="64">
                  <c:v>-0.59999999999999964</c:v>
                </c:pt>
                <c:pt idx="65">
                  <c:v>-1</c:v>
                </c:pt>
                <c:pt idx="66">
                  <c:v>-1.4000000000000004</c:v>
                </c:pt>
                <c:pt idx="67">
                  <c:v>-1.7999999999999989</c:v>
                </c:pt>
                <c:pt idx="68">
                  <c:v>-2</c:v>
                </c:pt>
                <c:pt idx="69">
                  <c:v>-2.1999999999999993</c:v>
                </c:pt>
                <c:pt idx="70">
                  <c:v>-2.5999999999999996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4-8142-B7C5-97EE58721D8D}"/>
            </c:ext>
          </c:extLst>
        </c:ser>
        <c:ser>
          <c:idx val="9"/>
          <c:order val="9"/>
          <c:tx>
            <c:strRef>
              <c:f>'Overnight View'!$AC$222</c:f>
              <c:strCache>
                <c:ptCount val="1"/>
                <c:pt idx="0">
                  <c:v>Thurs wk6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View'!$AC$223:$AC$295</c:f>
              <c:numCache>
                <c:formatCode>0.00</c:formatCode>
                <c:ptCount val="73"/>
                <c:pt idx="0">
                  <c:v>1.7999999999999998</c:v>
                </c:pt>
                <c:pt idx="1">
                  <c:v>2.1000000000000005</c:v>
                </c:pt>
                <c:pt idx="2">
                  <c:v>2.5</c:v>
                </c:pt>
                <c:pt idx="3">
                  <c:v>3</c:v>
                </c:pt>
                <c:pt idx="4">
                  <c:v>3.4000000000000004</c:v>
                </c:pt>
                <c:pt idx="5">
                  <c:v>3.9000000000000004</c:v>
                </c:pt>
                <c:pt idx="6">
                  <c:v>4.3</c:v>
                </c:pt>
                <c:pt idx="7">
                  <c:v>4.8</c:v>
                </c:pt>
                <c:pt idx="8">
                  <c:v>5.3999999999999995</c:v>
                </c:pt>
                <c:pt idx="9">
                  <c:v>6.0000000000000009</c:v>
                </c:pt>
                <c:pt idx="10">
                  <c:v>6.3999999999999995</c:v>
                </c:pt>
                <c:pt idx="11">
                  <c:v>6.6000000000000005</c:v>
                </c:pt>
                <c:pt idx="12">
                  <c:v>7.0000000000000009</c:v>
                </c:pt>
                <c:pt idx="13">
                  <c:v>7.2</c:v>
                </c:pt>
                <c:pt idx="14">
                  <c:v>7.3</c:v>
                </c:pt>
                <c:pt idx="15">
                  <c:v>7.3999999999999995</c:v>
                </c:pt>
                <c:pt idx="16">
                  <c:v>7.6000000000000005</c:v>
                </c:pt>
                <c:pt idx="17">
                  <c:v>7.8</c:v>
                </c:pt>
                <c:pt idx="18">
                  <c:v>8.1000000000000014</c:v>
                </c:pt>
                <c:pt idx="19">
                  <c:v>8.6000000000000014</c:v>
                </c:pt>
                <c:pt idx="20">
                  <c:v>8.8000000000000007</c:v>
                </c:pt>
                <c:pt idx="21">
                  <c:v>9.1000000000000014</c:v>
                </c:pt>
                <c:pt idx="22">
                  <c:v>9.5</c:v>
                </c:pt>
                <c:pt idx="23">
                  <c:v>10.600000000000001</c:v>
                </c:pt>
                <c:pt idx="24">
                  <c:v>10.899999999999999</c:v>
                </c:pt>
                <c:pt idx="25">
                  <c:v>10.7</c:v>
                </c:pt>
                <c:pt idx="26">
                  <c:v>10.899999999999999</c:v>
                </c:pt>
                <c:pt idx="27">
                  <c:v>11</c:v>
                </c:pt>
                <c:pt idx="28">
                  <c:v>10.7</c:v>
                </c:pt>
                <c:pt idx="29">
                  <c:v>10.7</c:v>
                </c:pt>
                <c:pt idx="30">
                  <c:v>10.8</c:v>
                </c:pt>
                <c:pt idx="31">
                  <c:v>10.899999999999999</c:v>
                </c:pt>
                <c:pt idx="32">
                  <c:v>11</c:v>
                </c:pt>
                <c:pt idx="33">
                  <c:v>11</c:v>
                </c:pt>
                <c:pt idx="34">
                  <c:v>11.100000000000001</c:v>
                </c:pt>
                <c:pt idx="35">
                  <c:v>11.2</c:v>
                </c:pt>
                <c:pt idx="36">
                  <c:v>12.100000000000001</c:v>
                </c:pt>
                <c:pt idx="37">
                  <c:v>12.100000000000001</c:v>
                </c:pt>
                <c:pt idx="38">
                  <c:v>11.7</c:v>
                </c:pt>
                <c:pt idx="39">
                  <c:v>11</c:v>
                </c:pt>
                <c:pt idx="40">
                  <c:v>10.3</c:v>
                </c:pt>
                <c:pt idx="41">
                  <c:v>9.8999999999999986</c:v>
                </c:pt>
                <c:pt idx="42">
                  <c:v>9.6999999999999993</c:v>
                </c:pt>
                <c:pt idx="43">
                  <c:v>9.6000000000000014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74-8142-B7C5-97EE58721D8D}"/>
            </c:ext>
          </c:extLst>
        </c:ser>
        <c:ser>
          <c:idx val="10"/>
          <c:order val="10"/>
          <c:tx>
            <c:strRef>
              <c:f>'Overnight View'!$AD$222</c:f>
              <c:strCache>
                <c:ptCount val="1"/>
                <c:pt idx="0">
                  <c:v>Tues wk7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View'!$AD$223:$AD$295</c:f>
              <c:numCache>
                <c:formatCode>0.00</c:formatCode>
                <c:ptCount val="73"/>
                <c:pt idx="24">
                  <c:v>0</c:v>
                </c:pt>
                <c:pt idx="25">
                  <c:v>0.19999999999999929</c:v>
                </c:pt>
                <c:pt idx="26">
                  <c:v>0.29999999999999893</c:v>
                </c:pt>
                <c:pt idx="27">
                  <c:v>0.29999999999999893</c:v>
                </c:pt>
                <c:pt idx="28">
                  <c:v>0.40000000000000036</c:v>
                </c:pt>
                <c:pt idx="29">
                  <c:v>0.5</c:v>
                </c:pt>
                <c:pt idx="30">
                  <c:v>1.1999999999999993</c:v>
                </c:pt>
                <c:pt idx="31">
                  <c:v>1.5</c:v>
                </c:pt>
                <c:pt idx="32">
                  <c:v>1.9000000000000004</c:v>
                </c:pt>
                <c:pt idx="33">
                  <c:v>2.0999999999999996</c:v>
                </c:pt>
                <c:pt idx="34">
                  <c:v>2</c:v>
                </c:pt>
                <c:pt idx="35">
                  <c:v>2</c:v>
                </c:pt>
                <c:pt idx="36">
                  <c:v>2.2999999999999989</c:v>
                </c:pt>
                <c:pt idx="37">
                  <c:v>2.1999999999999993</c:v>
                </c:pt>
                <c:pt idx="38">
                  <c:v>2</c:v>
                </c:pt>
                <c:pt idx="39">
                  <c:v>1.7999999999999989</c:v>
                </c:pt>
                <c:pt idx="40">
                  <c:v>1.5</c:v>
                </c:pt>
                <c:pt idx="41">
                  <c:v>1.2999999999999989</c:v>
                </c:pt>
                <c:pt idx="42">
                  <c:v>1.0999999999999996</c:v>
                </c:pt>
                <c:pt idx="43">
                  <c:v>0.90000000000000036</c:v>
                </c:pt>
                <c:pt idx="44">
                  <c:v>1.0999999999999996</c:v>
                </c:pt>
                <c:pt idx="45">
                  <c:v>0.90000000000000036</c:v>
                </c:pt>
                <c:pt idx="46">
                  <c:v>0.40000000000000036</c:v>
                </c:pt>
                <c:pt idx="47">
                  <c:v>-0.20000000000000107</c:v>
                </c:pt>
                <c:pt idx="48">
                  <c:v>-0.59999999999999964</c:v>
                </c:pt>
                <c:pt idx="49">
                  <c:v>-0.40000000000000036</c:v>
                </c:pt>
                <c:pt idx="50">
                  <c:v>-0.20000000000000107</c:v>
                </c:pt>
                <c:pt idx="51">
                  <c:v>-0.5</c:v>
                </c:pt>
                <c:pt idx="52">
                  <c:v>-0.59999999999999964</c:v>
                </c:pt>
                <c:pt idx="53">
                  <c:v>-0.90000000000000036</c:v>
                </c:pt>
                <c:pt idx="54">
                  <c:v>-1.2000000000000011</c:v>
                </c:pt>
                <c:pt idx="55">
                  <c:v>-1.5</c:v>
                </c:pt>
                <c:pt idx="56">
                  <c:v>-1.6000000000000005</c:v>
                </c:pt>
                <c:pt idx="57">
                  <c:v>-1.8000000000000007</c:v>
                </c:pt>
                <c:pt idx="58">
                  <c:v>-1.9000000000000004</c:v>
                </c:pt>
                <c:pt idx="59">
                  <c:v>-2</c:v>
                </c:pt>
                <c:pt idx="60">
                  <c:v>-2.2000000000000002</c:v>
                </c:pt>
                <c:pt idx="61">
                  <c:v>-2.3000000000000007</c:v>
                </c:pt>
                <c:pt idx="62">
                  <c:v>-2.4000000000000004</c:v>
                </c:pt>
                <c:pt idx="63">
                  <c:v>-2.5</c:v>
                </c:pt>
                <c:pt idx="64">
                  <c:v>-2.5</c:v>
                </c:pt>
                <c:pt idx="65">
                  <c:v>-2.3000000000000007</c:v>
                </c:pt>
                <c:pt idx="66">
                  <c:v>-2.4000000000000004</c:v>
                </c:pt>
                <c:pt idx="67">
                  <c:v>-2.8000000000000007</c:v>
                </c:pt>
                <c:pt idx="68">
                  <c:v>-3.3000000000000007</c:v>
                </c:pt>
                <c:pt idx="69">
                  <c:v>-3.7</c:v>
                </c:pt>
                <c:pt idx="70">
                  <c:v>-4</c:v>
                </c:pt>
                <c:pt idx="71">
                  <c:v>-4.2</c:v>
                </c:pt>
                <c:pt idx="72">
                  <c:v>-4.4000000000000004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74-8142-B7C5-97EE58721D8D}"/>
            </c:ext>
          </c:extLst>
        </c:ser>
        <c:ser>
          <c:idx val="11"/>
          <c:order val="11"/>
          <c:tx>
            <c:strRef>
              <c:f>'Overnight View'!$AE$222</c:f>
              <c:strCache>
                <c:ptCount val="1"/>
                <c:pt idx="0">
                  <c:v>Tuesday week 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'Overnight View'!$S$223:$S$295</c:f>
              <c:numCache>
                <c:formatCode>General</c:formatCode>
                <c:ptCount val="73"/>
                <c:pt idx="0">
                  <c:v>-180</c:v>
                </c:pt>
                <c:pt idx="1">
                  <c:v>-175</c:v>
                </c:pt>
                <c:pt idx="2">
                  <c:v>-170</c:v>
                </c:pt>
                <c:pt idx="3">
                  <c:v>-165</c:v>
                </c:pt>
                <c:pt idx="4">
                  <c:v>-160</c:v>
                </c:pt>
                <c:pt idx="5">
                  <c:v>-155</c:v>
                </c:pt>
                <c:pt idx="6">
                  <c:v>-150</c:v>
                </c:pt>
                <c:pt idx="7">
                  <c:v>-145</c:v>
                </c:pt>
                <c:pt idx="8">
                  <c:v>-140</c:v>
                </c:pt>
                <c:pt idx="9">
                  <c:v>-135</c:v>
                </c:pt>
                <c:pt idx="10">
                  <c:v>-130</c:v>
                </c:pt>
                <c:pt idx="11">
                  <c:v>-125</c:v>
                </c:pt>
                <c:pt idx="12">
                  <c:v>-120</c:v>
                </c:pt>
                <c:pt idx="13">
                  <c:v>-115</c:v>
                </c:pt>
                <c:pt idx="14">
                  <c:v>-110</c:v>
                </c:pt>
                <c:pt idx="15">
                  <c:v>-105</c:v>
                </c:pt>
                <c:pt idx="16">
                  <c:v>-100</c:v>
                </c:pt>
                <c:pt idx="17">
                  <c:v>-95</c:v>
                </c:pt>
                <c:pt idx="18">
                  <c:v>-90</c:v>
                </c:pt>
                <c:pt idx="19">
                  <c:v>-85</c:v>
                </c:pt>
                <c:pt idx="20">
                  <c:v>-80</c:v>
                </c:pt>
                <c:pt idx="21">
                  <c:v>-75</c:v>
                </c:pt>
                <c:pt idx="22">
                  <c:v>-70</c:v>
                </c:pt>
                <c:pt idx="23">
                  <c:v>-65</c:v>
                </c:pt>
                <c:pt idx="24">
                  <c:v>-60</c:v>
                </c:pt>
                <c:pt idx="25">
                  <c:v>-55</c:v>
                </c:pt>
                <c:pt idx="26">
                  <c:v>-50</c:v>
                </c:pt>
                <c:pt idx="27">
                  <c:v>-45</c:v>
                </c:pt>
                <c:pt idx="28">
                  <c:v>-40</c:v>
                </c:pt>
                <c:pt idx="29">
                  <c:v>-35</c:v>
                </c:pt>
                <c:pt idx="30">
                  <c:v>-30</c:v>
                </c:pt>
                <c:pt idx="31">
                  <c:v>-25</c:v>
                </c:pt>
                <c:pt idx="32">
                  <c:v>-20</c:v>
                </c:pt>
                <c:pt idx="33">
                  <c:v>-15</c:v>
                </c:pt>
                <c:pt idx="34">
                  <c:v>-10</c:v>
                </c:pt>
                <c:pt idx="35">
                  <c:v>-5</c:v>
                </c:pt>
                <c:pt idx="36">
                  <c:v>0</c:v>
                </c:pt>
                <c:pt idx="37">
                  <c:v>5</c:v>
                </c:pt>
                <c:pt idx="38">
                  <c:v>10</c:v>
                </c:pt>
                <c:pt idx="39">
                  <c:v>15</c:v>
                </c:pt>
                <c:pt idx="40">
                  <c:v>20</c:v>
                </c:pt>
                <c:pt idx="41">
                  <c:v>25</c:v>
                </c:pt>
                <c:pt idx="42">
                  <c:v>30</c:v>
                </c:pt>
                <c:pt idx="43">
                  <c:v>35</c:v>
                </c:pt>
                <c:pt idx="44">
                  <c:v>40</c:v>
                </c:pt>
                <c:pt idx="45">
                  <c:v>45</c:v>
                </c:pt>
                <c:pt idx="46">
                  <c:v>50</c:v>
                </c:pt>
                <c:pt idx="47">
                  <c:v>55</c:v>
                </c:pt>
                <c:pt idx="48">
                  <c:v>60</c:v>
                </c:pt>
                <c:pt idx="49">
                  <c:v>65</c:v>
                </c:pt>
                <c:pt idx="50">
                  <c:v>70</c:v>
                </c:pt>
                <c:pt idx="51">
                  <c:v>75</c:v>
                </c:pt>
                <c:pt idx="52">
                  <c:v>80</c:v>
                </c:pt>
                <c:pt idx="53">
                  <c:v>85</c:v>
                </c:pt>
                <c:pt idx="54">
                  <c:v>90</c:v>
                </c:pt>
                <c:pt idx="55">
                  <c:v>95</c:v>
                </c:pt>
                <c:pt idx="56">
                  <c:v>100</c:v>
                </c:pt>
                <c:pt idx="57">
                  <c:v>105</c:v>
                </c:pt>
                <c:pt idx="58">
                  <c:v>110</c:v>
                </c:pt>
                <c:pt idx="59">
                  <c:v>115</c:v>
                </c:pt>
                <c:pt idx="60">
                  <c:v>120</c:v>
                </c:pt>
                <c:pt idx="61">
                  <c:v>125</c:v>
                </c:pt>
                <c:pt idx="62">
                  <c:v>130</c:v>
                </c:pt>
                <c:pt idx="63">
                  <c:v>135</c:v>
                </c:pt>
                <c:pt idx="64">
                  <c:v>140</c:v>
                </c:pt>
                <c:pt idx="65">
                  <c:v>145</c:v>
                </c:pt>
                <c:pt idx="66">
                  <c:v>150</c:v>
                </c:pt>
                <c:pt idx="67">
                  <c:v>155</c:v>
                </c:pt>
                <c:pt idx="68">
                  <c:v>160</c:v>
                </c:pt>
                <c:pt idx="69">
                  <c:v>165</c:v>
                </c:pt>
                <c:pt idx="70">
                  <c:v>170</c:v>
                </c:pt>
                <c:pt idx="71">
                  <c:v>175</c:v>
                </c:pt>
                <c:pt idx="72">
                  <c:v>180</c:v>
                </c:pt>
              </c:numCache>
            </c:numRef>
          </c:xVal>
          <c:yVal>
            <c:numRef>
              <c:f>'Overnight View'!$AE$223:$AE$295</c:f>
              <c:numCache>
                <c:formatCode>0.00</c:formatCode>
                <c:ptCount val="73"/>
                <c:pt idx="12">
                  <c:v>0</c:v>
                </c:pt>
                <c:pt idx="13">
                  <c:v>0.27777777777777768</c:v>
                </c:pt>
                <c:pt idx="14">
                  <c:v>0.44444444444444464</c:v>
                </c:pt>
                <c:pt idx="15">
                  <c:v>0.55555555555555536</c:v>
                </c:pt>
                <c:pt idx="16">
                  <c:v>0.88888888888888928</c:v>
                </c:pt>
                <c:pt idx="17">
                  <c:v>1.3888888888888893</c:v>
                </c:pt>
                <c:pt idx="18">
                  <c:v>1.8333333333333339</c:v>
                </c:pt>
                <c:pt idx="19">
                  <c:v>2.2222222222222232</c:v>
                </c:pt>
                <c:pt idx="20">
                  <c:v>2.5555555555555554</c:v>
                </c:pt>
                <c:pt idx="21">
                  <c:v>2.8333333333333339</c:v>
                </c:pt>
                <c:pt idx="22">
                  <c:v>3.0555555555555554</c:v>
                </c:pt>
                <c:pt idx="23">
                  <c:v>3.2777777777777786</c:v>
                </c:pt>
                <c:pt idx="24">
                  <c:v>3.4444444444444446</c:v>
                </c:pt>
                <c:pt idx="25">
                  <c:v>3.6111111111111107</c:v>
                </c:pt>
                <c:pt idx="26">
                  <c:v>3.8888888888888893</c:v>
                </c:pt>
                <c:pt idx="27">
                  <c:v>4.0555555555555554</c:v>
                </c:pt>
                <c:pt idx="28">
                  <c:v>4.1666666666666661</c:v>
                </c:pt>
                <c:pt idx="29">
                  <c:v>4.3333333333333339</c:v>
                </c:pt>
                <c:pt idx="30">
                  <c:v>4.3888888888888893</c:v>
                </c:pt>
                <c:pt idx="31">
                  <c:v>4.4444444444444446</c:v>
                </c:pt>
                <c:pt idx="32">
                  <c:v>4.4444444444444446</c:v>
                </c:pt>
                <c:pt idx="33">
                  <c:v>4.5</c:v>
                </c:pt>
                <c:pt idx="34">
                  <c:v>4.5</c:v>
                </c:pt>
                <c:pt idx="35">
                  <c:v>4.5555555555555554</c:v>
                </c:pt>
                <c:pt idx="36">
                  <c:v>4.8888888888888893</c:v>
                </c:pt>
                <c:pt idx="37">
                  <c:v>4.7222222222222232</c:v>
                </c:pt>
                <c:pt idx="38">
                  <c:v>4.6666666666666661</c:v>
                </c:pt>
                <c:pt idx="39">
                  <c:v>4.7777777777777786</c:v>
                </c:pt>
                <c:pt idx="40">
                  <c:v>4.9444444444444446</c:v>
                </c:pt>
                <c:pt idx="41">
                  <c:v>5.2222222222222232</c:v>
                </c:pt>
                <c:pt idx="42">
                  <c:v>5.5555555555555554</c:v>
                </c:pt>
                <c:pt idx="43">
                  <c:v>5.6666666666666661</c:v>
                </c:pt>
                <c:pt idx="44">
                  <c:v>5.6666666666666661</c:v>
                </c:pt>
                <c:pt idx="45">
                  <c:v>6.0555555555555554</c:v>
                </c:pt>
                <c:pt idx="46">
                  <c:v>6.5</c:v>
                </c:pt>
                <c:pt idx="47">
                  <c:v>6.6666666666666661</c:v>
                </c:pt>
                <c:pt idx="48">
                  <c:v>6.8333333333333339</c:v>
                </c:pt>
                <c:pt idx="49">
                  <c:v>6.8888888888888893</c:v>
                </c:pt>
                <c:pt idx="50">
                  <c:v>6.8333333333333339</c:v>
                </c:pt>
                <c:pt idx="51">
                  <c:v>6.6666666666666661</c:v>
                </c:pt>
                <c:pt idx="52">
                  <c:v>6.2777777777777786</c:v>
                </c:pt>
                <c:pt idx="53">
                  <c:v>6.1666666666666661</c:v>
                </c:pt>
                <c:pt idx="54">
                  <c:v>6.1666666666666661</c:v>
                </c:pt>
                <c:pt idx="55">
                  <c:v>6.1111111111111107</c:v>
                </c:pt>
                <c:pt idx="56">
                  <c:v>6.1666666666666661</c:v>
                </c:pt>
                <c:pt idx="57">
                  <c:v>6.1666666666666661</c:v>
                </c:pt>
                <c:pt idx="58">
                  <c:v>6.1666666666666661</c:v>
                </c:pt>
                <c:pt idx="59">
                  <c:v>6.0555555555555554</c:v>
                </c:pt>
                <c:pt idx="60">
                  <c:v>-6.0555555555555554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274-8142-B7C5-97EE58721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51264"/>
        <c:axId val="1066838367"/>
      </c:scatterChart>
      <c:valAx>
        <c:axId val="31535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38367"/>
        <c:crosses val="autoZero"/>
        <c:crossBetween val="midCat"/>
      </c:valAx>
      <c:valAx>
        <c:axId val="106683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5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'Breakfast data'!$BN$1</c:f>
              <c:strCache>
                <c:ptCount val="1"/>
                <c:pt idx="0">
                  <c:v>Tues wk1 #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data'!$BN$3:$BN$83</c:f>
              <c:numCache>
                <c:formatCode>General</c:formatCode>
                <c:ptCount val="81"/>
                <c:pt idx="27" formatCode="0.0">
                  <c:v>10.863636363636363</c:v>
                </c:pt>
                <c:pt idx="28" formatCode="0.0">
                  <c:v>11.047272727272727</c:v>
                </c:pt>
                <c:pt idx="29" formatCode="0.0">
                  <c:v>11.230909090909091</c:v>
                </c:pt>
                <c:pt idx="30" formatCode="0.0">
                  <c:v>11.414545454545454</c:v>
                </c:pt>
                <c:pt idx="31" formatCode="0.0">
                  <c:v>11.598181818181818</c:v>
                </c:pt>
                <c:pt idx="32" formatCode="0.0">
                  <c:v>11.781818181818181</c:v>
                </c:pt>
                <c:pt idx="33" formatCode="0.0">
                  <c:v>11.965454545454545</c:v>
                </c:pt>
                <c:pt idx="34" formatCode="0.0">
                  <c:v>12.149090909090908</c:v>
                </c:pt>
                <c:pt idx="35" formatCode="0.0">
                  <c:v>12.332727272727272</c:v>
                </c:pt>
                <c:pt idx="36" formatCode="0.0">
                  <c:v>12.516363636363636</c:v>
                </c:pt>
                <c:pt idx="37" formatCode="0.0">
                  <c:v>12.7</c:v>
                </c:pt>
                <c:pt idx="38" formatCode="0.0">
                  <c:v>12.486178283546703</c:v>
                </c:pt>
                <c:pt idx="39" formatCode="0.0">
                  <c:v>12.272356567093409</c:v>
                </c:pt>
                <c:pt idx="40" formatCode="0.0">
                  <c:v>12.058534850640113</c:v>
                </c:pt>
                <c:pt idx="41" formatCode="0.0">
                  <c:v>11.844713134186817</c:v>
                </c:pt>
                <c:pt idx="42" formatCode="0.0">
                  <c:v>11.630891417733523</c:v>
                </c:pt>
                <c:pt idx="43" formatCode="0.0">
                  <c:v>11.417069701280226</c:v>
                </c:pt>
                <c:pt idx="44" formatCode="0.0">
                  <c:v>11.20324798482693</c:v>
                </c:pt>
                <c:pt idx="45" formatCode="0.0">
                  <c:v>10.989426268373636</c:v>
                </c:pt>
                <c:pt idx="46" formatCode="0.0">
                  <c:v>10.77560455192034</c:v>
                </c:pt>
                <c:pt idx="47" formatCode="0.0">
                  <c:v>10.561782835467046</c:v>
                </c:pt>
                <c:pt idx="48" formatCode="0.0">
                  <c:v>10.34796111901375</c:v>
                </c:pt>
                <c:pt idx="49" formatCode="0.0">
                  <c:v>10.134139402560454</c:v>
                </c:pt>
                <c:pt idx="50" formatCode="0.0">
                  <c:v>9.9203176861071594</c:v>
                </c:pt>
                <c:pt idx="51" formatCode="0.0">
                  <c:v>9.7064959696538633</c:v>
                </c:pt>
                <c:pt idx="52" formatCode="0.0">
                  <c:v>9.492674253200569</c:v>
                </c:pt>
                <c:pt idx="53" formatCode="0.0">
                  <c:v>9.2788525367472729</c:v>
                </c:pt>
                <c:pt idx="54" formatCode="0.0">
                  <c:v>9.0650308202939769</c:v>
                </c:pt>
                <c:pt idx="55" formatCode="0.0">
                  <c:v>8.8512091038406808</c:v>
                </c:pt>
                <c:pt idx="56" formatCode="0.0">
                  <c:v>8.6373873873873865</c:v>
                </c:pt>
                <c:pt idx="57" formatCode="0.0">
                  <c:v>8.4235656709340923</c:v>
                </c:pt>
                <c:pt idx="58" formatCode="0.0">
                  <c:v>8.2097439544807962</c:v>
                </c:pt>
                <c:pt idx="59" formatCode="0.0">
                  <c:v>7.9959222380275001</c:v>
                </c:pt>
                <c:pt idx="60" formatCode="0.0">
                  <c:v>7.782100521574205</c:v>
                </c:pt>
                <c:pt idx="61" formatCode="0.0">
                  <c:v>7.5682788051209089</c:v>
                </c:pt>
                <c:pt idx="62" formatCode="0.0">
                  <c:v>7.3544570886676137</c:v>
                </c:pt>
                <c:pt idx="63" formatCode="0.0">
                  <c:v>7.1406353722143185</c:v>
                </c:pt>
                <c:pt idx="64" formatCode="0.0">
                  <c:v>6.9268136557610234</c:v>
                </c:pt>
                <c:pt idx="65" formatCode="0.0">
                  <c:v>6.7129919393077273</c:v>
                </c:pt>
                <c:pt idx="66" formatCode="0.0">
                  <c:v>6.4991702228544321</c:v>
                </c:pt>
                <c:pt idx="67" formatCode="0.0">
                  <c:v>6.285348506401137</c:v>
                </c:pt>
                <c:pt idx="68" formatCode="0.0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94-EC43-AAE1-B5748C782AD6}"/>
            </c:ext>
          </c:extLst>
        </c:ser>
        <c:ser>
          <c:idx val="6"/>
          <c:order val="1"/>
          <c:tx>
            <c:strRef>
              <c:f>'Breakfast data'!$BO$1</c:f>
              <c:strCache>
                <c:ptCount val="1"/>
                <c:pt idx="0">
                  <c:v>Wed wk1 #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data'!$BO$3:$BO$83</c:f>
              <c:numCache>
                <c:formatCode>General</c:formatCode>
                <c:ptCount val="81"/>
                <c:pt idx="22" formatCode="0.0">
                  <c:v>9.8558823529411761</c:v>
                </c:pt>
                <c:pt idx="23" formatCode="0.0">
                  <c:v>10.158823529411766</c:v>
                </c:pt>
                <c:pt idx="24" formatCode="0.0">
                  <c:v>10.461764705882354</c:v>
                </c:pt>
                <c:pt idx="25" formatCode="0.0">
                  <c:v>10.764705882352942</c:v>
                </c:pt>
                <c:pt idx="26" formatCode="0.0">
                  <c:v>11.06764705882353</c:v>
                </c:pt>
                <c:pt idx="27" formatCode="0.0">
                  <c:v>11.370588235294118</c:v>
                </c:pt>
                <c:pt idx="28" formatCode="0.0">
                  <c:v>11.673529411764706</c:v>
                </c:pt>
                <c:pt idx="29" formatCode="0.0">
                  <c:v>11.976470588235294</c:v>
                </c:pt>
                <c:pt idx="30" formatCode="0.0">
                  <c:v>12.279411764705882</c:v>
                </c:pt>
                <c:pt idx="31" formatCode="0.0">
                  <c:v>12.58235294117647</c:v>
                </c:pt>
                <c:pt idx="32" formatCode="0.0">
                  <c:v>12.88529411764706</c:v>
                </c:pt>
                <c:pt idx="33" formatCode="0.0">
                  <c:v>13.188235294117648</c:v>
                </c:pt>
                <c:pt idx="34" formatCode="0.0">
                  <c:v>13.491176470588236</c:v>
                </c:pt>
                <c:pt idx="35" formatCode="0.0">
                  <c:v>13.794117647058824</c:v>
                </c:pt>
                <c:pt idx="36" formatCode="0.0">
                  <c:v>14.097058823529412</c:v>
                </c:pt>
                <c:pt idx="37" formatCode="0.0">
                  <c:v>14.4</c:v>
                </c:pt>
                <c:pt idx="38" formatCode="0.0">
                  <c:v>14.242307104660046</c:v>
                </c:pt>
                <c:pt idx="39" formatCode="0.0">
                  <c:v>14.084614209320092</c:v>
                </c:pt>
                <c:pt idx="40" formatCode="0.0">
                  <c:v>13.926921313980138</c:v>
                </c:pt>
                <c:pt idx="41" formatCode="0.0">
                  <c:v>13.769228418640184</c:v>
                </c:pt>
                <c:pt idx="42" formatCode="0.0">
                  <c:v>13.61153552330023</c:v>
                </c:pt>
                <c:pt idx="43" formatCode="0.0">
                  <c:v>13.453842627960276</c:v>
                </c:pt>
                <c:pt idx="44" formatCode="0.0">
                  <c:v>13.296149732620322</c:v>
                </c:pt>
                <c:pt idx="45" formatCode="0.0">
                  <c:v>13.138456837280367</c:v>
                </c:pt>
                <c:pt idx="46" formatCode="0.0">
                  <c:v>12.980763941940413</c:v>
                </c:pt>
                <c:pt idx="47" formatCode="0.0">
                  <c:v>12.823071046600459</c:v>
                </c:pt>
                <c:pt idx="48" formatCode="0.0">
                  <c:v>12.665378151260505</c:v>
                </c:pt>
                <c:pt idx="49" formatCode="0.0">
                  <c:v>12.507685255920551</c:v>
                </c:pt>
                <c:pt idx="50" formatCode="0.0">
                  <c:v>12.349992360580597</c:v>
                </c:pt>
                <c:pt idx="51" formatCode="0.0">
                  <c:v>12.192299465240643</c:v>
                </c:pt>
                <c:pt idx="52" formatCode="0.0">
                  <c:v>12.034606569900689</c:v>
                </c:pt>
                <c:pt idx="53" formatCode="0.0">
                  <c:v>11.876913674560734</c:v>
                </c:pt>
                <c:pt idx="54" formatCode="0.0">
                  <c:v>11.71922077922078</c:v>
                </c:pt>
                <c:pt idx="55" formatCode="0.0">
                  <c:v>11.561527883880826</c:v>
                </c:pt>
                <c:pt idx="56" formatCode="0.0">
                  <c:v>11.403834988540872</c:v>
                </c:pt>
                <c:pt idx="57" formatCode="0.0">
                  <c:v>11.246142093200918</c:v>
                </c:pt>
                <c:pt idx="58" formatCode="0.0">
                  <c:v>11.088449197860964</c:v>
                </c:pt>
                <c:pt idx="59" formatCode="0.0">
                  <c:v>10.93075630252101</c:v>
                </c:pt>
                <c:pt idx="60" formatCode="0.0">
                  <c:v>10.773063407181056</c:v>
                </c:pt>
                <c:pt idx="61" formatCode="0.0">
                  <c:v>10.615370511841103</c:v>
                </c:pt>
                <c:pt idx="62" formatCode="0.0">
                  <c:v>10.457677616501147</c:v>
                </c:pt>
                <c:pt idx="63" formatCode="0.0">
                  <c:v>10.299984721161195</c:v>
                </c:pt>
                <c:pt idx="64" formatCode="0.0">
                  <c:v>10.142291825821239</c:v>
                </c:pt>
                <c:pt idx="65" formatCode="0.0">
                  <c:v>9.9845989304812868</c:v>
                </c:pt>
                <c:pt idx="66" formatCode="0.0">
                  <c:v>9.8269060351413309</c:v>
                </c:pt>
                <c:pt idx="67" formatCode="0.0">
                  <c:v>9.6692131398013785</c:v>
                </c:pt>
                <c:pt idx="68" formatCode="0.0">
                  <c:v>9.5115202444614226</c:v>
                </c:pt>
                <c:pt idx="69" formatCode="0.0">
                  <c:v>9.3538273491214703</c:v>
                </c:pt>
                <c:pt idx="70" formatCode="0.0">
                  <c:v>9.1961344537815144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94-EC43-AAE1-B5748C782AD6}"/>
            </c:ext>
          </c:extLst>
        </c:ser>
        <c:ser>
          <c:idx val="8"/>
          <c:order val="2"/>
          <c:tx>
            <c:strRef>
              <c:f>'Breakfast data'!$BP$1</c:f>
              <c:strCache>
                <c:ptCount val="1"/>
                <c:pt idx="0">
                  <c:v>Thurs wk1 #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data'!$BP$3:$BP$83</c:f>
              <c:numCache>
                <c:formatCode>General</c:formatCode>
                <c:ptCount val="81"/>
                <c:pt idx="23" formatCode="0.0">
                  <c:v>4.5600000000000005</c:v>
                </c:pt>
                <c:pt idx="24" formatCode="0.0">
                  <c:v>5.0842857142857145</c:v>
                </c:pt>
                <c:pt idx="25" formatCode="0.0">
                  <c:v>5.6085714285714285</c:v>
                </c:pt>
                <c:pt idx="26" formatCode="0.0">
                  <c:v>6.1328571428571435</c:v>
                </c:pt>
                <c:pt idx="27" formatCode="0.0">
                  <c:v>6.6571428571428575</c:v>
                </c:pt>
                <c:pt idx="28" formatCode="0.0">
                  <c:v>7.1814285714285715</c:v>
                </c:pt>
                <c:pt idx="29" formatCode="0.0">
                  <c:v>7.7057142857142864</c:v>
                </c:pt>
                <c:pt idx="30" formatCode="0.0">
                  <c:v>8.23</c:v>
                </c:pt>
                <c:pt idx="31" formatCode="0.0">
                  <c:v>8.7542857142857144</c:v>
                </c:pt>
                <c:pt idx="32" formatCode="0.0">
                  <c:v>9.2785714285714285</c:v>
                </c:pt>
                <c:pt idx="33" formatCode="0.0">
                  <c:v>9.8028571428571425</c:v>
                </c:pt>
                <c:pt idx="34" formatCode="0.0">
                  <c:v>10.327142857142857</c:v>
                </c:pt>
                <c:pt idx="35" formatCode="0.0">
                  <c:v>10.851428571428572</c:v>
                </c:pt>
                <c:pt idx="36" formatCode="0.0">
                  <c:v>11.375714285714286</c:v>
                </c:pt>
                <c:pt idx="37" formatCode="0.0">
                  <c:v>11.9</c:v>
                </c:pt>
                <c:pt idx="38" formatCode="0.0">
                  <c:v>11.843320463320463</c:v>
                </c:pt>
                <c:pt idx="39" formatCode="0.0">
                  <c:v>11.786640926640928</c:v>
                </c:pt>
                <c:pt idx="40" formatCode="0.0">
                  <c:v>11.729961389961391</c:v>
                </c:pt>
                <c:pt idx="41" formatCode="0.0">
                  <c:v>11.673281853281853</c:v>
                </c:pt>
                <c:pt idx="42" formatCode="0.0">
                  <c:v>11.616602316602316</c:v>
                </c:pt>
                <c:pt idx="43" formatCode="0.0">
                  <c:v>11.559922779922781</c:v>
                </c:pt>
                <c:pt idx="44" formatCode="0.0">
                  <c:v>11.503243243243244</c:v>
                </c:pt>
                <c:pt idx="45" formatCode="0.0">
                  <c:v>11.446563706563706</c:v>
                </c:pt>
                <c:pt idx="46" formatCode="0.0">
                  <c:v>11.389884169884169</c:v>
                </c:pt>
                <c:pt idx="47" formatCode="0.0">
                  <c:v>11.333204633204634</c:v>
                </c:pt>
                <c:pt idx="48" formatCode="0.0">
                  <c:v>11.276525096525097</c:v>
                </c:pt>
                <c:pt idx="49" formatCode="0.0">
                  <c:v>11.21984555984556</c:v>
                </c:pt>
                <c:pt idx="50" formatCode="0.0">
                  <c:v>11.163166023166024</c:v>
                </c:pt>
                <c:pt idx="51" formatCode="0.0">
                  <c:v>11.106486486486487</c:v>
                </c:pt>
                <c:pt idx="52" formatCode="0.0">
                  <c:v>11.04980694980695</c:v>
                </c:pt>
                <c:pt idx="53" formatCode="0.0">
                  <c:v>10.993127413127413</c:v>
                </c:pt>
                <c:pt idx="54" formatCode="0.0">
                  <c:v>10.936447876447877</c:v>
                </c:pt>
                <c:pt idx="55" formatCode="0.0">
                  <c:v>10.87976833976834</c:v>
                </c:pt>
                <c:pt idx="56" formatCode="0.0">
                  <c:v>10.823088803088803</c:v>
                </c:pt>
                <c:pt idx="57" formatCode="0.0">
                  <c:v>10.766409266409266</c:v>
                </c:pt>
                <c:pt idx="58" formatCode="0.0">
                  <c:v>10.70972972972973</c:v>
                </c:pt>
                <c:pt idx="59" formatCode="0.0">
                  <c:v>10.653050193050193</c:v>
                </c:pt>
                <c:pt idx="60" formatCode="0.0">
                  <c:v>10.596370656370656</c:v>
                </c:pt>
                <c:pt idx="61" formatCode="0.0">
                  <c:v>10.53969111969112</c:v>
                </c:pt>
                <c:pt idx="62" formatCode="0.0">
                  <c:v>10.483011583011583</c:v>
                </c:pt>
                <c:pt idx="63" formatCode="0.0">
                  <c:v>10.426332046332046</c:v>
                </c:pt>
                <c:pt idx="64" formatCode="0.0">
                  <c:v>10.369652509652511</c:v>
                </c:pt>
                <c:pt idx="65" formatCode="0.0">
                  <c:v>10.312972972972974</c:v>
                </c:pt>
                <c:pt idx="66" formatCode="0.0">
                  <c:v>10.256293436293436</c:v>
                </c:pt>
                <c:pt idx="67" formatCode="0.0">
                  <c:v>10.199613899613899</c:v>
                </c:pt>
                <c:pt idx="68" formatCode="0.0">
                  <c:v>10.142934362934364</c:v>
                </c:pt>
                <c:pt idx="69" formatCode="0.0">
                  <c:v>10.086254826254827</c:v>
                </c:pt>
                <c:pt idx="70" formatCode="0.0">
                  <c:v>10.029575289575289</c:v>
                </c:pt>
                <c:pt idx="71" formatCode="0.0">
                  <c:v>9.9728957528957523</c:v>
                </c:pt>
                <c:pt idx="72" formatCode="0.0">
                  <c:v>9.9162162162162168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94-EC43-AAE1-B5748C782AD6}"/>
            </c:ext>
          </c:extLst>
        </c:ser>
        <c:ser>
          <c:idx val="10"/>
          <c:order val="3"/>
          <c:tx>
            <c:strRef>
              <c:f>'Breakfast data'!$BQ$1</c:f>
              <c:strCache>
                <c:ptCount val="1"/>
                <c:pt idx="0">
                  <c:v>Fri wk1 #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data'!$BQ$3:$BQ$83</c:f>
              <c:numCache>
                <c:formatCode>General</c:formatCode>
                <c:ptCount val="81"/>
                <c:pt idx="20" formatCode="0.0">
                  <c:v>5.26842105263158</c:v>
                </c:pt>
                <c:pt idx="21" formatCode="0.0">
                  <c:v>5.6938080495356047</c:v>
                </c:pt>
                <c:pt idx="22" formatCode="0.0">
                  <c:v>6.1191950464396294</c:v>
                </c:pt>
                <c:pt idx="23" formatCode="0.0">
                  <c:v>6.5445820433436541</c:v>
                </c:pt>
                <c:pt idx="24" formatCode="0.0">
                  <c:v>6.9699690402476788</c:v>
                </c:pt>
                <c:pt idx="25" formatCode="0.0">
                  <c:v>7.3953560371517035</c:v>
                </c:pt>
                <c:pt idx="26" formatCode="0.0">
                  <c:v>7.8207430340557282</c:v>
                </c:pt>
                <c:pt idx="27" formatCode="0.0">
                  <c:v>8.2461300309597529</c:v>
                </c:pt>
                <c:pt idx="28" formatCode="0.0">
                  <c:v>8.6715170278637785</c:v>
                </c:pt>
                <c:pt idx="29" formatCode="0.0">
                  <c:v>9.0969040247678024</c:v>
                </c:pt>
                <c:pt idx="30" formatCode="0.0">
                  <c:v>9.5222910216718262</c:v>
                </c:pt>
                <c:pt idx="31" formatCode="0.0">
                  <c:v>9.9476780185758518</c:v>
                </c:pt>
                <c:pt idx="32" formatCode="0.0">
                  <c:v>10.373065015479877</c:v>
                </c:pt>
                <c:pt idx="33" formatCode="0.0">
                  <c:v>10.798452012383901</c:v>
                </c:pt>
                <c:pt idx="34" formatCode="0.0">
                  <c:v>11.223839009287925</c:v>
                </c:pt>
                <c:pt idx="35" formatCode="0.0">
                  <c:v>11.649226006191951</c:v>
                </c:pt>
                <c:pt idx="36" formatCode="0.0">
                  <c:v>12.074613003095976</c:v>
                </c:pt>
                <c:pt idx="37" formatCode="0.0">
                  <c:v>12.5</c:v>
                </c:pt>
                <c:pt idx="38" formatCode="0.0">
                  <c:v>12.311664438502675</c:v>
                </c:pt>
                <c:pt idx="39" formatCode="0.0">
                  <c:v>12.123328877005347</c:v>
                </c:pt>
                <c:pt idx="40" formatCode="0.0">
                  <c:v>11.934993315508022</c:v>
                </c:pt>
                <c:pt idx="41" formatCode="0.0">
                  <c:v>11.746657754010695</c:v>
                </c:pt>
                <c:pt idx="42" formatCode="0.0">
                  <c:v>11.558322192513369</c:v>
                </c:pt>
                <c:pt idx="43" formatCode="0.0">
                  <c:v>11.369986631016044</c:v>
                </c:pt>
                <c:pt idx="44" formatCode="0.0">
                  <c:v>11.181651069518717</c:v>
                </c:pt>
                <c:pt idx="45" formatCode="0.0">
                  <c:v>10.993315508021391</c:v>
                </c:pt>
                <c:pt idx="46" formatCode="0.0">
                  <c:v>10.804979946524064</c:v>
                </c:pt>
                <c:pt idx="47" formatCode="0.0">
                  <c:v>10.616644385026738</c:v>
                </c:pt>
                <c:pt idx="48" formatCode="0.0">
                  <c:v>10.428308823529411</c:v>
                </c:pt>
                <c:pt idx="49" formatCode="0.0">
                  <c:v>10.239973262032086</c:v>
                </c:pt>
                <c:pt idx="50" formatCode="0.0">
                  <c:v>10.051637700534759</c:v>
                </c:pt>
                <c:pt idx="51" formatCode="0.0">
                  <c:v>9.8633021390374331</c:v>
                </c:pt>
                <c:pt idx="52" formatCode="0.0">
                  <c:v>9.6749665775401077</c:v>
                </c:pt>
                <c:pt idx="53" formatCode="0.0">
                  <c:v>9.4866310160427805</c:v>
                </c:pt>
                <c:pt idx="54" formatCode="0.0">
                  <c:v>9.298295454545455</c:v>
                </c:pt>
                <c:pt idx="55" formatCode="0.0">
                  <c:v>9.1099598930481278</c:v>
                </c:pt>
                <c:pt idx="56" formatCode="0.0">
                  <c:v>8.9216243315508024</c:v>
                </c:pt>
                <c:pt idx="57" formatCode="0.0">
                  <c:v>8.7332887700534769</c:v>
                </c:pt>
                <c:pt idx="58" formatCode="0.0">
                  <c:v>8.5449532085561497</c:v>
                </c:pt>
                <c:pt idx="59" formatCode="0.0">
                  <c:v>8.3566176470588225</c:v>
                </c:pt>
                <c:pt idx="60" formatCode="0.0">
                  <c:v>8.168282085561497</c:v>
                </c:pt>
                <c:pt idx="61" formatCode="0.0">
                  <c:v>7.9799465240641716</c:v>
                </c:pt>
                <c:pt idx="62" formatCode="0.0">
                  <c:v>7.7916109625668453</c:v>
                </c:pt>
                <c:pt idx="63" formatCode="0.0">
                  <c:v>7.6032754010695189</c:v>
                </c:pt>
                <c:pt idx="64" formatCode="0.0">
                  <c:v>7.4149398395721926</c:v>
                </c:pt>
                <c:pt idx="65" formatCode="0.0">
                  <c:v>7.2266042780748663</c:v>
                </c:pt>
                <c:pt idx="66" formatCode="0.0">
                  <c:v>7.0382687165775399</c:v>
                </c:pt>
                <c:pt idx="67" formatCode="0.0">
                  <c:v>6.8499331550802136</c:v>
                </c:pt>
                <c:pt idx="68" formatCode="0.0">
                  <c:v>6.6615975935828882</c:v>
                </c:pt>
                <c:pt idx="69" formatCode="0.0">
                  <c:v>6.4732620320855618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94-EC43-AAE1-B5748C782AD6}"/>
            </c:ext>
          </c:extLst>
        </c:ser>
        <c:ser>
          <c:idx val="12"/>
          <c:order val="4"/>
          <c:tx>
            <c:strRef>
              <c:f>'Breakfast data'!$BR$1</c:f>
              <c:strCache>
                <c:ptCount val="1"/>
                <c:pt idx="0">
                  <c:v>Sat wk1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data'!$BR$3:$BR$83</c:f>
              <c:numCache>
                <c:formatCode>0.0</c:formatCode>
                <c:ptCount val="81"/>
                <c:pt idx="0">
                  <c:v>4.2782995951417</c:v>
                </c:pt>
                <c:pt idx="1">
                  <c:v>4.3842914979757079</c:v>
                </c:pt>
                <c:pt idx="2">
                  <c:v>4.4902834008097159</c:v>
                </c:pt>
                <c:pt idx="3">
                  <c:v>4.5962753036437238</c:v>
                </c:pt>
                <c:pt idx="4">
                  <c:v>4.7022672064777318</c:v>
                </c:pt>
                <c:pt idx="5">
                  <c:v>4.8082591093117397</c:v>
                </c:pt>
                <c:pt idx="6">
                  <c:v>4.9142510121457486</c:v>
                </c:pt>
                <c:pt idx="7">
                  <c:v>5.0202429149797565</c:v>
                </c:pt>
                <c:pt idx="8">
                  <c:v>5.1262348178137644</c:v>
                </c:pt>
                <c:pt idx="9">
                  <c:v>5.2322267206477733</c:v>
                </c:pt>
                <c:pt idx="10">
                  <c:v>5.3382186234817812</c:v>
                </c:pt>
                <c:pt idx="11">
                  <c:v>5.4442105263157892</c:v>
                </c:pt>
                <c:pt idx="12">
                  <c:v>5.5502024291497971</c:v>
                </c:pt>
                <c:pt idx="13">
                  <c:v>5.6561943319838051</c:v>
                </c:pt>
                <c:pt idx="14">
                  <c:v>5.762186234817813</c:v>
                </c:pt>
                <c:pt idx="15">
                  <c:v>5.8681781376518209</c:v>
                </c:pt>
                <c:pt idx="16">
                  <c:v>5.9741700404858289</c:v>
                </c:pt>
                <c:pt idx="17">
                  <c:v>6.0801619433198368</c:v>
                </c:pt>
                <c:pt idx="18">
                  <c:v>6.1861538461538457</c:v>
                </c:pt>
                <c:pt idx="19">
                  <c:v>6.2921457489878536</c:v>
                </c:pt>
                <c:pt idx="20">
                  <c:v>6.3981376518218616</c:v>
                </c:pt>
                <c:pt idx="21">
                  <c:v>6.5041295546558695</c:v>
                </c:pt>
                <c:pt idx="22">
                  <c:v>6.6101214574898783</c:v>
                </c:pt>
                <c:pt idx="23">
                  <c:v>6.7161133603238863</c:v>
                </c:pt>
                <c:pt idx="24">
                  <c:v>6.8221052631578942</c:v>
                </c:pt>
                <c:pt idx="25">
                  <c:v>6.9280971659919022</c:v>
                </c:pt>
                <c:pt idx="26">
                  <c:v>7.0340890688259101</c:v>
                </c:pt>
                <c:pt idx="27">
                  <c:v>7.1400809716599181</c:v>
                </c:pt>
                <c:pt idx="28">
                  <c:v>7.246072874493926</c:v>
                </c:pt>
                <c:pt idx="29">
                  <c:v>7.3520647773279348</c:v>
                </c:pt>
                <c:pt idx="30">
                  <c:v>7.4580566801619428</c:v>
                </c:pt>
                <c:pt idx="31">
                  <c:v>7.5640485829959507</c:v>
                </c:pt>
                <c:pt idx="32">
                  <c:v>7.6700404858299587</c:v>
                </c:pt>
                <c:pt idx="33">
                  <c:v>7.7760323886639666</c:v>
                </c:pt>
                <c:pt idx="34">
                  <c:v>7.8820242914979755</c:v>
                </c:pt>
                <c:pt idx="35">
                  <c:v>7.9880161943319834</c:v>
                </c:pt>
                <c:pt idx="36">
                  <c:v>8.0940080971659913</c:v>
                </c:pt>
                <c:pt idx="37">
                  <c:v>8.1999999999999993</c:v>
                </c:pt>
                <c:pt idx="38">
                  <c:v>8.1163636363636353</c:v>
                </c:pt>
                <c:pt idx="39">
                  <c:v>8.0327272727272714</c:v>
                </c:pt>
                <c:pt idx="40">
                  <c:v>7.9490909090909083</c:v>
                </c:pt>
                <c:pt idx="41">
                  <c:v>7.8654545454545453</c:v>
                </c:pt>
                <c:pt idx="42">
                  <c:v>7.7818181818181813</c:v>
                </c:pt>
                <c:pt idx="43">
                  <c:v>7.6981818181818173</c:v>
                </c:pt>
                <c:pt idx="44">
                  <c:v>7.6145454545454543</c:v>
                </c:pt>
                <c:pt idx="45">
                  <c:v>7.5309090909090903</c:v>
                </c:pt>
                <c:pt idx="46">
                  <c:v>7.4472727272727273</c:v>
                </c:pt>
                <c:pt idx="47">
                  <c:v>7.3636363636363633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94-EC43-AAE1-B5748C782AD6}"/>
            </c:ext>
          </c:extLst>
        </c:ser>
        <c:ser>
          <c:idx val="14"/>
          <c:order val="5"/>
          <c:tx>
            <c:strRef>
              <c:f>'Breakfast data'!$BS$1</c:f>
              <c:strCache>
                <c:ptCount val="1"/>
                <c:pt idx="0">
                  <c:v>Sun wk1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data'!$BS$3:$BS$83</c:f>
              <c:numCache>
                <c:formatCode>General</c:formatCode>
                <c:ptCount val="81"/>
                <c:pt idx="17" formatCode="0.0">
                  <c:v>5.1376623376623378</c:v>
                </c:pt>
                <c:pt idx="18" formatCode="0.0">
                  <c:v>5.5307792207792206</c:v>
                </c:pt>
                <c:pt idx="19" formatCode="0.0">
                  <c:v>5.9238961038961042</c:v>
                </c:pt>
                <c:pt idx="20" formatCode="0.0">
                  <c:v>6.317012987012987</c:v>
                </c:pt>
                <c:pt idx="21" formatCode="0.0">
                  <c:v>6.7101298701298706</c:v>
                </c:pt>
                <c:pt idx="22" formatCode="0.0">
                  <c:v>7.1032467532467534</c:v>
                </c:pt>
                <c:pt idx="23" formatCode="0.0">
                  <c:v>7.4963636363636361</c:v>
                </c:pt>
                <c:pt idx="24" formatCode="0.0">
                  <c:v>7.8894805194805198</c:v>
                </c:pt>
                <c:pt idx="25" formatCode="0.0">
                  <c:v>8.2825974025974034</c:v>
                </c:pt>
                <c:pt idx="26" formatCode="0.0">
                  <c:v>8.6757142857142853</c:v>
                </c:pt>
                <c:pt idx="27" formatCode="0.0">
                  <c:v>9.0688311688311689</c:v>
                </c:pt>
                <c:pt idx="28" formatCode="0.0">
                  <c:v>9.4619480519480526</c:v>
                </c:pt>
                <c:pt idx="29" formatCode="0.0">
                  <c:v>9.8550649350649344</c:v>
                </c:pt>
                <c:pt idx="30" formatCode="0.0">
                  <c:v>10.248181818181818</c:v>
                </c:pt>
                <c:pt idx="31" formatCode="0.0">
                  <c:v>10.641298701298702</c:v>
                </c:pt>
                <c:pt idx="32" formatCode="0.0">
                  <c:v>11.034415584415584</c:v>
                </c:pt>
                <c:pt idx="33" formatCode="0.0">
                  <c:v>11.427532467532467</c:v>
                </c:pt>
                <c:pt idx="34" formatCode="0.0">
                  <c:v>11.820649350649351</c:v>
                </c:pt>
                <c:pt idx="35" formatCode="0.0">
                  <c:v>12.213766233766234</c:v>
                </c:pt>
                <c:pt idx="36" formatCode="0.0">
                  <c:v>12.606883116883116</c:v>
                </c:pt>
                <c:pt idx="37" formatCode="0.0">
                  <c:v>13</c:v>
                </c:pt>
                <c:pt idx="38" formatCode="0.0">
                  <c:v>12.80361377752682</c:v>
                </c:pt>
                <c:pt idx="39" formatCode="0.0">
                  <c:v>12.607227555053642</c:v>
                </c:pt>
                <c:pt idx="40" formatCode="0.0">
                  <c:v>12.410841332580464</c:v>
                </c:pt>
                <c:pt idx="41" formatCode="0.0">
                  <c:v>12.214455110107284</c:v>
                </c:pt>
                <c:pt idx="42" formatCode="0.0">
                  <c:v>12.018068887634104</c:v>
                </c:pt>
                <c:pt idx="43" formatCode="0.0">
                  <c:v>11.821682665160926</c:v>
                </c:pt>
                <c:pt idx="44" formatCode="0.0">
                  <c:v>11.625296442687748</c:v>
                </c:pt>
                <c:pt idx="45" formatCode="0.0">
                  <c:v>11.428910220214568</c:v>
                </c:pt>
                <c:pt idx="46" formatCode="0.0">
                  <c:v>11.232523997741389</c:v>
                </c:pt>
                <c:pt idx="47" formatCode="0.0">
                  <c:v>11.036137775268211</c:v>
                </c:pt>
                <c:pt idx="48" formatCode="0.0">
                  <c:v>10.839751552795033</c:v>
                </c:pt>
                <c:pt idx="49" formatCode="0.0">
                  <c:v>10.643365330321853</c:v>
                </c:pt>
                <c:pt idx="50" formatCode="0.0">
                  <c:v>10.446979107848673</c:v>
                </c:pt>
                <c:pt idx="51" formatCode="0.0">
                  <c:v>10.250592885375495</c:v>
                </c:pt>
                <c:pt idx="52" formatCode="0.0">
                  <c:v>10.054206662902317</c:v>
                </c:pt>
                <c:pt idx="53" formatCode="0.0">
                  <c:v>9.857820440429137</c:v>
                </c:pt>
                <c:pt idx="54" formatCode="0.0">
                  <c:v>9.6614342179559571</c:v>
                </c:pt>
                <c:pt idx="55" formatCode="0.0">
                  <c:v>9.4650479954827791</c:v>
                </c:pt>
                <c:pt idx="56" formatCode="0.0">
                  <c:v>9.268661773009601</c:v>
                </c:pt>
                <c:pt idx="57" formatCode="0.0">
                  <c:v>9.0722755505364212</c:v>
                </c:pt>
                <c:pt idx="58" formatCode="0.0">
                  <c:v>8.8758893280632414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94-EC43-AAE1-B5748C782AD6}"/>
            </c:ext>
          </c:extLst>
        </c:ser>
        <c:ser>
          <c:idx val="16"/>
          <c:order val="6"/>
          <c:tx>
            <c:strRef>
              <c:f>'Breakfast data'!$BT$1</c:f>
              <c:strCache>
                <c:ptCount val="1"/>
                <c:pt idx="0">
                  <c:v>Mon wk2 #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data'!$BT$3:$BT$83</c:f>
              <c:numCache>
                <c:formatCode>General</c:formatCode>
                <c:ptCount val="81"/>
                <c:pt idx="20" formatCode="0.0">
                  <c:v>8.6333333333333329</c:v>
                </c:pt>
                <c:pt idx="21" formatCode="0.0">
                  <c:v>8.9549019607843121</c:v>
                </c:pt>
                <c:pt idx="22" formatCode="0.0">
                  <c:v>9.2764705882352914</c:v>
                </c:pt>
                <c:pt idx="23" formatCode="0.0">
                  <c:v>9.5980392156862742</c:v>
                </c:pt>
                <c:pt idx="24" formatCode="0.0">
                  <c:v>9.9196078431372534</c:v>
                </c:pt>
                <c:pt idx="25" formatCode="0.0">
                  <c:v>10.241176470588234</c:v>
                </c:pt>
                <c:pt idx="26" formatCode="0.0">
                  <c:v>10.562745098039215</c:v>
                </c:pt>
                <c:pt idx="27" formatCode="0.0">
                  <c:v>10.884313725490195</c:v>
                </c:pt>
                <c:pt idx="28" formatCode="0.0">
                  <c:v>11.205882352941176</c:v>
                </c:pt>
                <c:pt idx="29" formatCode="0.0">
                  <c:v>11.527450980392157</c:v>
                </c:pt>
                <c:pt idx="30" formatCode="0.0">
                  <c:v>11.849019607843136</c:v>
                </c:pt>
                <c:pt idx="31" formatCode="0.0">
                  <c:v>12.170588235294117</c:v>
                </c:pt>
                <c:pt idx="32" formatCode="0.0">
                  <c:v>12.492156862745098</c:v>
                </c:pt>
                <c:pt idx="33" formatCode="0.0">
                  <c:v>12.813725490196077</c:v>
                </c:pt>
                <c:pt idx="34" formatCode="0.0">
                  <c:v>13.135294117647058</c:v>
                </c:pt>
                <c:pt idx="35" formatCode="0.0">
                  <c:v>13.456862745098039</c:v>
                </c:pt>
                <c:pt idx="36" formatCode="0.0">
                  <c:v>13.778431372549019</c:v>
                </c:pt>
                <c:pt idx="37" formatCode="0.0">
                  <c:v>14.1</c:v>
                </c:pt>
                <c:pt idx="38" formatCode="0.0">
                  <c:v>13.953116883116882</c:v>
                </c:pt>
                <c:pt idx="39" formatCode="0.0">
                  <c:v>13.806233766233765</c:v>
                </c:pt>
                <c:pt idx="40" formatCode="0.0">
                  <c:v>13.65935064935065</c:v>
                </c:pt>
                <c:pt idx="41" formatCode="0.0">
                  <c:v>13.512467532467532</c:v>
                </c:pt>
                <c:pt idx="42" formatCode="0.0">
                  <c:v>13.365584415584415</c:v>
                </c:pt>
                <c:pt idx="43" formatCode="0.0">
                  <c:v>13.218701298701298</c:v>
                </c:pt>
                <c:pt idx="44" formatCode="0.0">
                  <c:v>13.071818181818182</c:v>
                </c:pt>
                <c:pt idx="45" formatCode="0.0">
                  <c:v>12.924935064935065</c:v>
                </c:pt>
                <c:pt idx="46" formatCode="0.0">
                  <c:v>12.778051948051948</c:v>
                </c:pt>
                <c:pt idx="47" formatCode="0.0">
                  <c:v>12.63116883116883</c:v>
                </c:pt>
                <c:pt idx="48" formatCode="0.0">
                  <c:v>12.484285714285715</c:v>
                </c:pt>
                <c:pt idx="49" formatCode="0.0">
                  <c:v>12.337402597402598</c:v>
                </c:pt>
                <c:pt idx="50" formatCode="0.0">
                  <c:v>12.19051948051948</c:v>
                </c:pt>
                <c:pt idx="51" formatCode="0.0">
                  <c:v>12.043636363636363</c:v>
                </c:pt>
                <c:pt idx="52" formatCode="0.0">
                  <c:v>11.896753246753246</c:v>
                </c:pt>
                <c:pt idx="53" formatCode="0.0">
                  <c:v>11.74987012987013</c:v>
                </c:pt>
                <c:pt idx="54" formatCode="0.0">
                  <c:v>11.602987012987013</c:v>
                </c:pt>
                <c:pt idx="55" formatCode="0.0">
                  <c:v>11.456103896103896</c:v>
                </c:pt>
                <c:pt idx="56" formatCode="0.0">
                  <c:v>11.30922077922078</c:v>
                </c:pt>
                <c:pt idx="57" formatCode="0.0">
                  <c:v>11.162337662337663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794-EC43-AAE1-B5748C782AD6}"/>
            </c:ext>
          </c:extLst>
        </c:ser>
        <c:ser>
          <c:idx val="18"/>
          <c:order val="7"/>
          <c:tx>
            <c:strRef>
              <c:f>'Breakfast data'!$BU$1</c:f>
              <c:strCache>
                <c:ptCount val="1"/>
                <c:pt idx="0">
                  <c:v>Tues Wk 2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data'!$BU$3:$BU$83</c:f>
              <c:numCache>
                <c:formatCode>General</c:formatCode>
                <c:ptCount val="81"/>
                <c:pt idx="21" formatCode="0.0">
                  <c:v>7.8725490196078454</c:v>
                </c:pt>
                <c:pt idx="22" formatCode="0.0">
                  <c:v>8.3867647058823547</c:v>
                </c:pt>
                <c:pt idx="23" formatCode="0.0">
                  <c:v>8.900980392156864</c:v>
                </c:pt>
                <c:pt idx="24" formatCode="0.0">
                  <c:v>9.4151960784313751</c:v>
                </c:pt>
                <c:pt idx="25" formatCode="0.0">
                  <c:v>9.9294117647058826</c:v>
                </c:pt>
                <c:pt idx="26" formatCode="0.0">
                  <c:v>10.443627450980394</c:v>
                </c:pt>
                <c:pt idx="27" formatCode="0.0">
                  <c:v>10.957843137254903</c:v>
                </c:pt>
                <c:pt idx="28" formatCode="0.0">
                  <c:v>11.472058823529412</c:v>
                </c:pt>
                <c:pt idx="29" formatCode="0.0">
                  <c:v>11.986274509803923</c:v>
                </c:pt>
                <c:pt idx="30" formatCode="0.0">
                  <c:v>12.500490196078433</c:v>
                </c:pt>
                <c:pt idx="31" formatCode="0.0">
                  <c:v>13.014705882352942</c:v>
                </c:pt>
                <c:pt idx="32" formatCode="0.0">
                  <c:v>13.528921568627453</c:v>
                </c:pt>
                <c:pt idx="33" formatCode="0.0">
                  <c:v>14.043137254901962</c:v>
                </c:pt>
                <c:pt idx="34" formatCode="0.0">
                  <c:v>14.557352941176472</c:v>
                </c:pt>
                <c:pt idx="35" formatCode="0.0">
                  <c:v>15.071568627450983</c:v>
                </c:pt>
                <c:pt idx="36" formatCode="0.0">
                  <c:v>15.585784313725492</c:v>
                </c:pt>
                <c:pt idx="37" formatCode="0.0">
                  <c:v>16.100000000000001</c:v>
                </c:pt>
                <c:pt idx="38" formatCode="0.0">
                  <c:v>15.976666666666668</c:v>
                </c:pt>
                <c:pt idx="39" formatCode="0.0">
                  <c:v>15.853333333333335</c:v>
                </c:pt>
                <c:pt idx="40" formatCode="0.0">
                  <c:v>15.730000000000002</c:v>
                </c:pt>
                <c:pt idx="41" formatCode="0.0">
                  <c:v>15.606666666666667</c:v>
                </c:pt>
                <c:pt idx="42" formatCode="0.0">
                  <c:v>15.483333333333334</c:v>
                </c:pt>
                <c:pt idx="43" formatCode="0.0">
                  <c:v>15.360000000000001</c:v>
                </c:pt>
                <c:pt idx="44" formatCode="0.0">
                  <c:v>15.236666666666668</c:v>
                </c:pt>
                <c:pt idx="45" formatCode="0.0">
                  <c:v>15.113333333333335</c:v>
                </c:pt>
                <c:pt idx="46" formatCode="0.0">
                  <c:v>14.990000000000002</c:v>
                </c:pt>
                <c:pt idx="47" formatCode="0.0">
                  <c:v>14.866666666666667</c:v>
                </c:pt>
                <c:pt idx="48" formatCode="0.0">
                  <c:v>14.743333333333334</c:v>
                </c:pt>
                <c:pt idx="49" formatCode="0.0">
                  <c:v>14.620000000000001</c:v>
                </c:pt>
                <c:pt idx="50" formatCode="0.0">
                  <c:v>14.496666666666668</c:v>
                </c:pt>
                <c:pt idx="51" formatCode="0.0">
                  <c:v>14.373333333333335</c:v>
                </c:pt>
                <c:pt idx="52" formatCode="0.0">
                  <c:v>14.250000000000002</c:v>
                </c:pt>
                <c:pt idx="53" formatCode="0.0">
                  <c:v>14.126666666666669</c:v>
                </c:pt>
                <c:pt idx="54" formatCode="0.0">
                  <c:v>14.003333333333334</c:v>
                </c:pt>
                <c:pt idx="55" formatCode="0.0">
                  <c:v>13.88</c:v>
                </c:pt>
                <c:pt idx="56" formatCode="0.0">
                  <c:v>13.756666666666668</c:v>
                </c:pt>
                <c:pt idx="57" formatCode="0.0">
                  <c:v>13.633333333333335</c:v>
                </c:pt>
                <c:pt idx="58" formatCode="0.0">
                  <c:v>13.510000000000002</c:v>
                </c:pt>
                <c:pt idx="59" formatCode="0.0">
                  <c:v>13.386666666666668</c:v>
                </c:pt>
                <c:pt idx="60" formatCode="0.0">
                  <c:v>13.263333333333335</c:v>
                </c:pt>
                <c:pt idx="61" formatCode="0.0">
                  <c:v>13.14</c:v>
                </c:pt>
                <c:pt idx="62" formatCode="0.0">
                  <c:v>13.016666666666667</c:v>
                </c:pt>
                <c:pt idx="63" formatCode="0.0">
                  <c:v>12.893333333333334</c:v>
                </c:pt>
                <c:pt idx="64" formatCode="0.0">
                  <c:v>12.770000000000001</c:v>
                </c:pt>
                <c:pt idx="65" formatCode="0.0">
                  <c:v>12.646666666666668</c:v>
                </c:pt>
                <c:pt idx="66" formatCode="0.0">
                  <c:v>12.523333333333335</c:v>
                </c:pt>
                <c:pt idx="67" formatCode="0.0">
                  <c:v>12.400000000000002</c:v>
                </c:pt>
                <c:pt idx="68" formatCode="0.0">
                  <c:v>12.276666666666667</c:v>
                </c:pt>
                <c:pt idx="69" formatCode="0.0">
                  <c:v>12.153333333333334</c:v>
                </c:pt>
                <c:pt idx="70" formatCode="0.0">
                  <c:v>12.030000000000001</c:v>
                </c:pt>
                <c:pt idx="71" formatCode="0.0">
                  <c:v>11.906666666666668</c:v>
                </c:pt>
                <c:pt idx="72" formatCode="0.0">
                  <c:v>11.783333333333335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94-EC43-AAE1-B5748C782AD6}"/>
            </c:ext>
          </c:extLst>
        </c:ser>
        <c:ser>
          <c:idx val="20"/>
          <c:order val="8"/>
          <c:tx>
            <c:strRef>
              <c:f>'Breakfast data'!$BV$1</c:f>
              <c:strCache>
                <c:ptCount val="1"/>
                <c:pt idx="0">
                  <c:v>Wed wk 2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data'!$BV$3:$BV$83</c:f>
              <c:numCache>
                <c:formatCode>General</c:formatCode>
                <c:ptCount val="81"/>
                <c:pt idx="24" formatCode="0.0">
                  <c:v>3.1828571428571433</c:v>
                </c:pt>
                <c:pt idx="25" formatCode="0.0">
                  <c:v>3.8149450549450554</c:v>
                </c:pt>
                <c:pt idx="26" formatCode="0.0">
                  <c:v>4.4470329670329676</c:v>
                </c:pt>
                <c:pt idx="27" formatCode="0.0">
                  <c:v>5.0791208791208797</c:v>
                </c:pt>
                <c:pt idx="28" formatCode="0.0">
                  <c:v>5.7112087912087919</c:v>
                </c:pt>
                <c:pt idx="29" formatCode="0.0">
                  <c:v>6.343296703296704</c:v>
                </c:pt>
                <c:pt idx="30" formatCode="0.0">
                  <c:v>6.9753846153846162</c:v>
                </c:pt>
                <c:pt idx="31" formatCode="0.0">
                  <c:v>7.6074725274725274</c:v>
                </c:pt>
                <c:pt idx="32" formatCode="0.0">
                  <c:v>8.2395604395604405</c:v>
                </c:pt>
                <c:pt idx="33" formatCode="0.0">
                  <c:v>8.8716483516483517</c:v>
                </c:pt>
                <c:pt idx="34" formatCode="0.0">
                  <c:v>9.5037362637362648</c:v>
                </c:pt>
                <c:pt idx="35" formatCode="0.0">
                  <c:v>10.135824175824176</c:v>
                </c:pt>
                <c:pt idx="36" formatCode="0.0">
                  <c:v>10.767912087912089</c:v>
                </c:pt>
                <c:pt idx="37" formatCode="0.0">
                  <c:v>11.4</c:v>
                </c:pt>
                <c:pt idx="38" formatCode="0.0">
                  <c:v>11.344919028340081</c:v>
                </c:pt>
                <c:pt idx="39" formatCode="0.0">
                  <c:v>11.289838056680162</c:v>
                </c:pt>
                <c:pt idx="40" formatCode="0.0">
                  <c:v>11.234757085020243</c:v>
                </c:pt>
                <c:pt idx="41" formatCode="0.0">
                  <c:v>11.179676113360324</c:v>
                </c:pt>
                <c:pt idx="42" formatCode="0.0">
                  <c:v>11.124595141700405</c:v>
                </c:pt>
                <c:pt idx="43" formatCode="0.0">
                  <c:v>11.069514170040486</c:v>
                </c:pt>
                <c:pt idx="44" formatCode="0.0">
                  <c:v>11.014433198380567</c:v>
                </c:pt>
                <c:pt idx="45" formatCode="0.0">
                  <c:v>10.959352226720648</c:v>
                </c:pt>
                <c:pt idx="46" formatCode="0.0">
                  <c:v>10.904271255060729</c:v>
                </c:pt>
                <c:pt idx="47" formatCode="0.0">
                  <c:v>10.84919028340081</c:v>
                </c:pt>
                <c:pt idx="48" formatCode="0.0">
                  <c:v>10.794109311740891</c:v>
                </c:pt>
                <c:pt idx="49" formatCode="0.0">
                  <c:v>10.739028340080973</c:v>
                </c:pt>
                <c:pt idx="50" formatCode="0.0">
                  <c:v>10.683947368421054</c:v>
                </c:pt>
                <c:pt idx="51" formatCode="0.0">
                  <c:v>10.628866396761135</c:v>
                </c:pt>
                <c:pt idx="52" formatCode="0.0">
                  <c:v>10.573785425101216</c:v>
                </c:pt>
                <c:pt idx="53" formatCode="0.0">
                  <c:v>10.518704453441297</c:v>
                </c:pt>
                <c:pt idx="54" formatCode="0.0">
                  <c:v>10.463623481781378</c:v>
                </c:pt>
                <c:pt idx="55" formatCode="0.0">
                  <c:v>10.408542510121459</c:v>
                </c:pt>
                <c:pt idx="56" formatCode="0.0">
                  <c:v>10.35346153846154</c:v>
                </c:pt>
                <c:pt idx="57" formatCode="0.0">
                  <c:v>10.298380566801621</c:v>
                </c:pt>
                <c:pt idx="58" formatCode="0.0">
                  <c:v>10.243299595141702</c:v>
                </c:pt>
                <c:pt idx="59" formatCode="0.0">
                  <c:v>10.188218623481783</c:v>
                </c:pt>
                <c:pt idx="60" formatCode="0.0">
                  <c:v>10.133137651821864</c:v>
                </c:pt>
                <c:pt idx="61" formatCode="0.0">
                  <c:v>10.078056680161945</c:v>
                </c:pt>
                <c:pt idx="62" formatCode="0.0">
                  <c:v>10.022975708502026</c:v>
                </c:pt>
                <c:pt idx="63" formatCode="0.0">
                  <c:v>9.9678947368421067</c:v>
                </c:pt>
                <c:pt idx="64" formatCode="0.0">
                  <c:v>9.9128137651821859</c:v>
                </c:pt>
                <c:pt idx="65" formatCode="0.0">
                  <c:v>9.8577327935222669</c:v>
                </c:pt>
                <c:pt idx="66" formatCode="0.0">
                  <c:v>9.802651821862348</c:v>
                </c:pt>
                <c:pt idx="67" formatCode="0.0">
                  <c:v>9.747570850202429</c:v>
                </c:pt>
                <c:pt idx="68" formatCode="0.0">
                  <c:v>9.69248987854251</c:v>
                </c:pt>
                <c:pt idx="69" formatCode="0.0">
                  <c:v>9.637408906882591</c:v>
                </c:pt>
                <c:pt idx="70" formatCode="0.0">
                  <c:v>9.582327935222672</c:v>
                </c:pt>
                <c:pt idx="71" formatCode="0.0">
                  <c:v>9.527246963562753</c:v>
                </c:pt>
                <c:pt idx="72" formatCode="0.0">
                  <c:v>9.472165991902834</c:v>
                </c:pt>
                <c:pt idx="73" formatCode="0.0">
                  <c:v>9.417085020242915</c:v>
                </c:pt>
                <c:pt idx="74" formatCode="0.0">
                  <c:v>9.3620040485829961</c:v>
                </c:pt>
                <c:pt idx="75" formatCode="0.0">
                  <c:v>9.3069230769230771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794-EC43-AAE1-B5748C782AD6}"/>
            </c:ext>
          </c:extLst>
        </c:ser>
        <c:ser>
          <c:idx val="22"/>
          <c:order val="9"/>
          <c:tx>
            <c:strRef>
              <c:f>'Breakfast data'!$BW$1</c:f>
              <c:strCache>
                <c:ptCount val="1"/>
                <c:pt idx="0">
                  <c:v>Thurs wk2 #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data'!$BW$3:$BW$83</c:f>
              <c:numCache>
                <c:formatCode>General</c:formatCode>
                <c:ptCount val="81"/>
                <c:pt idx="14" formatCode="0.0">
                  <c:v>3.1450000000000005</c:v>
                </c:pt>
                <c:pt idx="15" formatCode="0.0">
                  <c:v>3.3604347826086967</c:v>
                </c:pt>
                <c:pt idx="16" formatCode="0.0">
                  <c:v>3.575869565217392</c:v>
                </c:pt>
                <c:pt idx="17" formatCode="0.0">
                  <c:v>3.7913043478260873</c:v>
                </c:pt>
                <c:pt idx="18" formatCode="0.0">
                  <c:v>4.0067391304347835</c:v>
                </c:pt>
                <c:pt idx="19" formatCode="0.0">
                  <c:v>4.2221739130434788</c:v>
                </c:pt>
                <c:pt idx="20" formatCode="0.0">
                  <c:v>4.437608695652175</c:v>
                </c:pt>
                <c:pt idx="21" formatCode="0.0">
                  <c:v>4.6530434782608703</c:v>
                </c:pt>
                <c:pt idx="22" formatCode="0.0">
                  <c:v>4.8684782608695656</c:v>
                </c:pt>
                <c:pt idx="23" formatCode="0.0">
                  <c:v>5.0839130434782618</c:v>
                </c:pt>
                <c:pt idx="24" formatCode="0.0">
                  <c:v>5.2993478260869562</c:v>
                </c:pt>
                <c:pt idx="25" formatCode="0.0">
                  <c:v>5.5147826086956524</c:v>
                </c:pt>
                <c:pt idx="26" formatCode="0.0">
                  <c:v>5.7302173913043486</c:v>
                </c:pt>
                <c:pt idx="27" formatCode="0.0">
                  <c:v>5.945652173913043</c:v>
                </c:pt>
                <c:pt idx="28" formatCode="0.0">
                  <c:v>6.1610869565217392</c:v>
                </c:pt>
                <c:pt idx="29" formatCode="0.0">
                  <c:v>6.3765217391304354</c:v>
                </c:pt>
                <c:pt idx="30" formatCode="0.0">
                  <c:v>6.5919565217391307</c:v>
                </c:pt>
                <c:pt idx="31" formatCode="0.0">
                  <c:v>6.807391304347826</c:v>
                </c:pt>
                <c:pt idx="32" formatCode="0.0">
                  <c:v>7.0228260869565213</c:v>
                </c:pt>
                <c:pt idx="33" formatCode="0.0">
                  <c:v>7.2382608695652175</c:v>
                </c:pt>
                <c:pt idx="34" formatCode="0.0">
                  <c:v>7.4536956521739128</c:v>
                </c:pt>
                <c:pt idx="35" formatCode="0.0">
                  <c:v>7.6691304347826081</c:v>
                </c:pt>
                <c:pt idx="36" formatCode="0.0">
                  <c:v>7.8845652173913043</c:v>
                </c:pt>
                <c:pt idx="37" formatCode="0.0">
                  <c:v>8.1</c:v>
                </c:pt>
                <c:pt idx="38" formatCode="0.0">
                  <c:v>8.0552419354838705</c:v>
                </c:pt>
                <c:pt idx="39" formatCode="0.0">
                  <c:v>8.0104838709677413</c:v>
                </c:pt>
                <c:pt idx="40" formatCode="0.0">
                  <c:v>7.965725806451613</c:v>
                </c:pt>
                <c:pt idx="41" formatCode="0.0">
                  <c:v>7.9209677419354838</c:v>
                </c:pt>
                <c:pt idx="42" formatCode="0.0">
                  <c:v>7.8762096774193546</c:v>
                </c:pt>
                <c:pt idx="43" formatCode="0.0">
                  <c:v>7.8314516129032254</c:v>
                </c:pt>
                <c:pt idx="44" formatCode="0.0">
                  <c:v>7.7866935483870963</c:v>
                </c:pt>
                <c:pt idx="45" formatCode="0.0">
                  <c:v>7.7419354838709671</c:v>
                </c:pt>
                <c:pt idx="46" formatCode="0.0">
                  <c:v>7.6971774193548388</c:v>
                </c:pt>
                <c:pt idx="47" formatCode="0.0">
                  <c:v>7.6524193548387096</c:v>
                </c:pt>
                <c:pt idx="48" formatCode="0.0">
                  <c:v>7.6076612903225804</c:v>
                </c:pt>
                <c:pt idx="49" formatCode="0.0">
                  <c:v>7.5629032258064512</c:v>
                </c:pt>
                <c:pt idx="50" formatCode="0.0">
                  <c:v>7.5181451612903221</c:v>
                </c:pt>
                <c:pt idx="51" formatCode="0.0">
                  <c:v>7.4733870967741929</c:v>
                </c:pt>
                <c:pt idx="52" formatCode="0.0">
                  <c:v>7.4286290322580646</c:v>
                </c:pt>
                <c:pt idx="53" formatCode="0.0">
                  <c:v>7.3838709677419354</c:v>
                </c:pt>
                <c:pt idx="54" formatCode="0.0">
                  <c:v>7.3391129032258062</c:v>
                </c:pt>
                <c:pt idx="55" formatCode="0.0">
                  <c:v>7.294354838709677</c:v>
                </c:pt>
                <c:pt idx="56" formatCode="0.0">
                  <c:v>7.2495967741935479</c:v>
                </c:pt>
                <c:pt idx="57" formatCode="0.0">
                  <c:v>7.2048387096774196</c:v>
                </c:pt>
                <c:pt idx="58" formatCode="0.0">
                  <c:v>7.1600806451612904</c:v>
                </c:pt>
                <c:pt idx="59" formatCode="0.0">
                  <c:v>7.1153225806451612</c:v>
                </c:pt>
                <c:pt idx="60" formatCode="0.0">
                  <c:v>7.070564516129032</c:v>
                </c:pt>
                <c:pt idx="61" formatCode="0.0">
                  <c:v>7.0258064516129028</c:v>
                </c:pt>
                <c:pt idx="62" formatCode="0.0">
                  <c:v>6.9810483870967737</c:v>
                </c:pt>
                <c:pt idx="63" formatCode="0.0">
                  <c:v>6.9362903225806454</c:v>
                </c:pt>
                <c:pt idx="64" formatCode="0.0">
                  <c:v>6.8915322580645162</c:v>
                </c:pt>
                <c:pt idx="65" formatCode="0.0">
                  <c:v>6.846774193548387</c:v>
                </c:pt>
                <c:pt idx="66" formatCode="0.0">
                  <c:v>6.8020161290322578</c:v>
                </c:pt>
                <c:pt idx="67" formatCode="0.0">
                  <c:v>6.7572580645161295</c:v>
                </c:pt>
                <c:pt idx="68" formatCode="0.0">
                  <c:v>6.7125000000000004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794-EC43-AAE1-B5748C782AD6}"/>
            </c:ext>
          </c:extLst>
        </c:ser>
        <c:ser>
          <c:idx val="24"/>
          <c:order val="10"/>
          <c:tx>
            <c:strRef>
              <c:f>'Breakfast data'!$BX$1</c:f>
              <c:strCache>
                <c:ptCount val="1"/>
                <c:pt idx="0">
                  <c:v>Fri wk2 #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data'!$BX$3:$BX$83</c:f>
              <c:numCache>
                <c:formatCode>General</c:formatCode>
                <c:ptCount val="81"/>
                <c:pt idx="20" formatCode="0.0">
                  <c:v>4.5035087719298232</c:v>
                </c:pt>
                <c:pt idx="21" formatCode="0.0">
                  <c:v>4.9209494324045391</c:v>
                </c:pt>
                <c:pt idx="22" formatCode="0.0">
                  <c:v>5.3383900928792558</c:v>
                </c:pt>
                <c:pt idx="23" formatCode="0.0">
                  <c:v>5.7558307533539717</c:v>
                </c:pt>
                <c:pt idx="24" formatCode="0.0">
                  <c:v>6.1732714138286884</c:v>
                </c:pt>
                <c:pt idx="25" formatCode="0.0">
                  <c:v>6.5907120743034042</c:v>
                </c:pt>
                <c:pt idx="26" formatCode="0.0">
                  <c:v>7.008152734778121</c:v>
                </c:pt>
                <c:pt idx="27" formatCode="0.0">
                  <c:v>7.4255933952528368</c:v>
                </c:pt>
                <c:pt idx="28" formatCode="0.0">
                  <c:v>7.8430340557275535</c:v>
                </c:pt>
                <c:pt idx="29" formatCode="0.0">
                  <c:v>8.2604747162022694</c:v>
                </c:pt>
                <c:pt idx="30" formatCode="0.0">
                  <c:v>8.6779153766769852</c:v>
                </c:pt>
                <c:pt idx="31" formatCode="0.0">
                  <c:v>9.0953560371517028</c:v>
                </c:pt>
                <c:pt idx="32" formatCode="0.0">
                  <c:v>9.5127966976264187</c:v>
                </c:pt>
                <c:pt idx="33" formatCode="0.0">
                  <c:v>9.9302373581011345</c:v>
                </c:pt>
                <c:pt idx="34" formatCode="0.0">
                  <c:v>10.34767801857585</c:v>
                </c:pt>
                <c:pt idx="35" formatCode="0.0">
                  <c:v>10.765118679050566</c:v>
                </c:pt>
                <c:pt idx="36" formatCode="0.0">
                  <c:v>11.182559339525284</c:v>
                </c:pt>
                <c:pt idx="37" formatCode="0.0">
                  <c:v>11.6</c:v>
                </c:pt>
                <c:pt idx="38" formatCode="0.0">
                  <c:v>11.535868768328445</c:v>
                </c:pt>
                <c:pt idx="39" formatCode="0.0">
                  <c:v>11.471737536656891</c:v>
                </c:pt>
                <c:pt idx="40" formatCode="0.0">
                  <c:v>11.407606304985336</c:v>
                </c:pt>
                <c:pt idx="41" formatCode="0.0">
                  <c:v>11.343475073313783</c:v>
                </c:pt>
                <c:pt idx="42" formatCode="0.0">
                  <c:v>11.279343841642229</c:v>
                </c:pt>
                <c:pt idx="43" formatCode="0.0">
                  <c:v>11.215212609970674</c:v>
                </c:pt>
                <c:pt idx="44" formatCode="0.0">
                  <c:v>11.15108137829912</c:v>
                </c:pt>
                <c:pt idx="45" formatCode="0.0">
                  <c:v>11.086950146627565</c:v>
                </c:pt>
                <c:pt idx="46" formatCode="0.0">
                  <c:v>11.022818914956012</c:v>
                </c:pt>
                <c:pt idx="47" formatCode="0.0">
                  <c:v>10.958687683284458</c:v>
                </c:pt>
                <c:pt idx="48" formatCode="0.0">
                  <c:v>10.894556451612903</c:v>
                </c:pt>
                <c:pt idx="49" formatCode="0.0">
                  <c:v>10.830425219941349</c:v>
                </c:pt>
                <c:pt idx="50" formatCode="0.0">
                  <c:v>10.766293988269794</c:v>
                </c:pt>
                <c:pt idx="51" formatCode="0.0">
                  <c:v>10.70216275659824</c:v>
                </c:pt>
                <c:pt idx="52" formatCode="0.0">
                  <c:v>10.638031524926685</c:v>
                </c:pt>
                <c:pt idx="53" formatCode="0.0">
                  <c:v>10.573900293255132</c:v>
                </c:pt>
                <c:pt idx="54" formatCode="0.0">
                  <c:v>10.509769061583578</c:v>
                </c:pt>
                <c:pt idx="55" formatCode="0.0">
                  <c:v>10.445637829912023</c:v>
                </c:pt>
                <c:pt idx="56" formatCode="0.0">
                  <c:v>10.381506598240469</c:v>
                </c:pt>
                <c:pt idx="57" formatCode="0.0">
                  <c:v>10.317375366568914</c:v>
                </c:pt>
                <c:pt idx="58" formatCode="0.0">
                  <c:v>10.253244134897361</c:v>
                </c:pt>
                <c:pt idx="59" formatCode="0.0">
                  <c:v>10.189112903225807</c:v>
                </c:pt>
                <c:pt idx="60" formatCode="0.0">
                  <c:v>10.124981671554252</c:v>
                </c:pt>
                <c:pt idx="61" formatCode="0.0">
                  <c:v>10.060850439882698</c:v>
                </c:pt>
                <c:pt idx="62" formatCode="0.0">
                  <c:v>9.9967192082111431</c:v>
                </c:pt>
                <c:pt idx="63" formatCode="0.0">
                  <c:v>9.9325879765395886</c:v>
                </c:pt>
                <c:pt idx="64" formatCode="0.0">
                  <c:v>9.868456744868034</c:v>
                </c:pt>
                <c:pt idx="65" formatCode="0.0">
                  <c:v>9.8043255131964813</c:v>
                </c:pt>
                <c:pt idx="66" formatCode="0.0">
                  <c:v>9.7401942815249267</c:v>
                </c:pt>
                <c:pt idx="67" formatCode="0.0">
                  <c:v>9.6760630498533722</c:v>
                </c:pt>
                <c:pt idx="68" formatCode="0.0">
                  <c:v>9.6119318181818176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794-EC43-AAE1-B5748C782AD6}"/>
            </c:ext>
          </c:extLst>
        </c:ser>
        <c:ser>
          <c:idx val="26"/>
          <c:order val="11"/>
          <c:tx>
            <c:strRef>
              <c:f>'Breakfast data'!$BY$1</c:f>
              <c:strCache>
                <c:ptCount val="1"/>
                <c:pt idx="0">
                  <c:v>Sat wk 2 #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data'!$BY$3:$BY$83</c:f>
              <c:numCache>
                <c:formatCode>General</c:formatCode>
                <c:ptCount val="81"/>
                <c:pt idx="20" formatCode="0.0">
                  <c:v>3.9105263157894745</c:v>
                </c:pt>
                <c:pt idx="21" formatCode="0.0">
                  <c:v>4.3628482972136231</c:v>
                </c:pt>
                <c:pt idx="22" formatCode="0.0">
                  <c:v>4.8151702786377717</c:v>
                </c:pt>
                <c:pt idx="23" formatCode="0.0">
                  <c:v>5.2674922600619203</c:v>
                </c:pt>
                <c:pt idx="24" formatCode="0.0">
                  <c:v>5.7198142414860689</c:v>
                </c:pt>
                <c:pt idx="25" formatCode="0.0">
                  <c:v>6.1721362229102175</c:v>
                </c:pt>
                <c:pt idx="26" formatCode="0.0">
                  <c:v>6.6244582043343661</c:v>
                </c:pt>
                <c:pt idx="27" formatCode="0.0">
                  <c:v>7.0767801857585146</c:v>
                </c:pt>
                <c:pt idx="28" formatCode="0.0">
                  <c:v>7.5291021671826632</c:v>
                </c:pt>
                <c:pt idx="29" formatCode="0.0">
                  <c:v>7.9814241486068109</c:v>
                </c:pt>
                <c:pt idx="30" formatCode="0.0">
                  <c:v>8.4337461300309595</c:v>
                </c:pt>
                <c:pt idx="31" formatCode="0.0">
                  <c:v>8.8860681114551081</c:v>
                </c:pt>
                <c:pt idx="32" formatCode="0.0">
                  <c:v>9.3383900928792567</c:v>
                </c:pt>
                <c:pt idx="33" formatCode="0.0">
                  <c:v>9.7907120743034053</c:v>
                </c:pt>
                <c:pt idx="34" formatCode="0.0">
                  <c:v>10.243034055727554</c:v>
                </c:pt>
                <c:pt idx="35" formatCode="0.0">
                  <c:v>10.695356037151702</c:v>
                </c:pt>
                <c:pt idx="36" formatCode="0.0">
                  <c:v>11.147678018575851</c:v>
                </c:pt>
                <c:pt idx="37" formatCode="0.0">
                  <c:v>11.6</c:v>
                </c:pt>
                <c:pt idx="38" formatCode="0.0">
                  <c:v>11.451076923076922</c:v>
                </c:pt>
                <c:pt idx="39" formatCode="0.0">
                  <c:v>11.302153846153846</c:v>
                </c:pt>
                <c:pt idx="40" formatCode="0.0">
                  <c:v>11.153230769230769</c:v>
                </c:pt>
                <c:pt idx="41" formatCode="0.0">
                  <c:v>11.004307692307693</c:v>
                </c:pt>
                <c:pt idx="42" formatCode="0.0">
                  <c:v>10.855384615384615</c:v>
                </c:pt>
                <c:pt idx="43" formatCode="0.0">
                  <c:v>10.706461538461538</c:v>
                </c:pt>
                <c:pt idx="44" formatCode="0.0">
                  <c:v>10.557538461538462</c:v>
                </c:pt>
                <c:pt idx="45" formatCode="0.0">
                  <c:v>10.408615384615384</c:v>
                </c:pt>
                <c:pt idx="46" formatCode="0.0">
                  <c:v>10.259692307692308</c:v>
                </c:pt>
                <c:pt idx="47" formatCode="0.0">
                  <c:v>10.110769230769231</c:v>
                </c:pt>
                <c:pt idx="48" formatCode="0.0">
                  <c:v>9.9618461538461531</c:v>
                </c:pt>
                <c:pt idx="49" formatCode="0.0">
                  <c:v>9.8129230769230773</c:v>
                </c:pt>
                <c:pt idx="50" formatCode="0.0">
                  <c:v>9.6639999999999997</c:v>
                </c:pt>
                <c:pt idx="51" formatCode="0.0">
                  <c:v>9.5150769230769221</c:v>
                </c:pt>
                <c:pt idx="52" formatCode="0.0">
                  <c:v>9.3661538461538463</c:v>
                </c:pt>
                <c:pt idx="53" formatCode="0.0">
                  <c:v>9.2172307692307704</c:v>
                </c:pt>
                <c:pt idx="54" formatCode="0.0">
                  <c:v>9.0683076923076928</c:v>
                </c:pt>
                <c:pt idx="55" formatCode="0.0">
                  <c:v>8.9193846153846152</c:v>
                </c:pt>
                <c:pt idx="56" formatCode="0.0">
                  <c:v>8.7704615384615394</c:v>
                </c:pt>
                <c:pt idx="57" formatCode="0.0">
                  <c:v>8.6215384615384618</c:v>
                </c:pt>
                <c:pt idx="58" formatCode="0.0">
                  <c:v>8.4726153846153842</c:v>
                </c:pt>
                <c:pt idx="59" formatCode="0.0">
                  <c:v>8.3236923076923084</c:v>
                </c:pt>
                <c:pt idx="60" formatCode="0.0">
                  <c:v>8.1747692307692308</c:v>
                </c:pt>
                <c:pt idx="61" formatCode="0.0">
                  <c:v>8.0258461538461532</c:v>
                </c:pt>
                <c:pt idx="62" formatCode="0.0">
                  <c:v>7.8769230769230774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94-EC43-AAE1-B5748C782AD6}"/>
            </c:ext>
          </c:extLst>
        </c:ser>
        <c:ser>
          <c:idx val="27"/>
          <c:order val="12"/>
          <c:tx>
            <c:strRef>
              <c:f>'Breakfast data'!$P$1</c:f>
              <c:strCache>
                <c:ptCount val="1"/>
                <c:pt idx="0">
                  <c:v>Sun wk2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data'!$P$3:$P$83</c:f>
              <c:numCache>
                <c:formatCode>General</c:formatCode>
                <c:ptCount val="81"/>
                <c:pt idx="35">
                  <c:v>6.3</c:v>
                </c:pt>
                <c:pt idx="36">
                  <c:v>6.7</c:v>
                </c:pt>
                <c:pt idx="37">
                  <c:v>7.1</c:v>
                </c:pt>
                <c:pt idx="38">
                  <c:v>7.1</c:v>
                </c:pt>
                <c:pt idx="39">
                  <c:v>6.7</c:v>
                </c:pt>
                <c:pt idx="40">
                  <c:v>6.2</c:v>
                </c:pt>
                <c:pt idx="41">
                  <c:v>5.7</c:v>
                </c:pt>
                <c:pt idx="42">
                  <c:v>5.5</c:v>
                </c:pt>
                <c:pt idx="43">
                  <c:v>5.7</c:v>
                </c:pt>
                <c:pt idx="44">
                  <c:v>5.7</c:v>
                </c:pt>
                <c:pt idx="45">
                  <c:v>5.6</c:v>
                </c:pt>
                <c:pt idx="46">
                  <c:v>5.6</c:v>
                </c:pt>
                <c:pt idx="47">
                  <c:v>5.5</c:v>
                </c:pt>
                <c:pt idx="48">
                  <c:v>5.4</c:v>
                </c:pt>
                <c:pt idx="49">
                  <c:v>5.7</c:v>
                </c:pt>
                <c:pt idx="50">
                  <c:v>6</c:v>
                </c:pt>
                <c:pt idx="51">
                  <c:v>6.3</c:v>
                </c:pt>
                <c:pt idx="52">
                  <c:v>6.3</c:v>
                </c:pt>
                <c:pt idx="53">
                  <c:v>6.3</c:v>
                </c:pt>
                <c:pt idx="54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794-EC43-AAE1-B5748C782AD6}"/>
            </c:ext>
          </c:extLst>
        </c:ser>
        <c:ser>
          <c:idx val="28"/>
          <c:order val="13"/>
          <c:tx>
            <c:strRef>
              <c:f>'Breakfast data'!$BZ$1</c:f>
              <c:strCache>
                <c:ptCount val="1"/>
                <c:pt idx="0">
                  <c:v>Sun wk2 #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data'!$BZ$3:$BZ$83</c:f>
              <c:numCache>
                <c:formatCode>General</c:formatCode>
                <c:ptCount val="81"/>
                <c:pt idx="35" formatCode="0.0">
                  <c:v>6.3</c:v>
                </c:pt>
                <c:pt idx="36" formatCode="0.0">
                  <c:v>6.6999999999999993</c:v>
                </c:pt>
                <c:pt idx="37" formatCode="0.0">
                  <c:v>7.1</c:v>
                </c:pt>
                <c:pt idx="38" formatCode="0.0">
                  <c:v>6.9475524475524475</c:v>
                </c:pt>
                <c:pt idx="39" formatCode="0.0">
                  <c:v>6.7951048951048945</c:v>
                </c:pt>
                <c:pt idx="40" formatCode="0.0">
                  <c:v>6.6426573426573423</c:v>
                </c:pt>
                <c:pt idx="41" formatCode="0.0">
                  <c:v>6.4902097902097902</c:v>
                </c:pt>
                <c:pt idx="42" formatCode="0.0">
                  <c:v>6.3377622377622371</c:v>
                </c:pt>
                <c:pt idx="43" formatCode="0.0">
                  <c:v>6.185314685314685</c:v>
                </c:pt>
                <c:pt idx="44" formatCode="0.0">
                  <c:v>6.0328671328671328</c:v>
                </c:pt>
                <c:pt idx="45" formatCode="0.0">
                  <c:v>5.8804195804195798</c:v>
                </c:pt>
                <c:pt idx="46" formatCode="0.0">
                  <c:v>5.7279720279720276</c:v>
                </c:pt>
                <c:pt idx="47" formatCode="0.0">
                  <c:v>5.5755244755244755</c:v>
                </c:pt>
                <c:pt idx="48" formatCode="0.0">
                  <c:v>5.4230769230769225</c:v>
                </c:pt>
                <c:pt idx="49" formatCode="0.0">
                  <c:v>5.2706293706293703</c:v>
                </c:pt>
                <c:pt idx="50" formatCode="0.0">
                  <c:v>5.1181818181818182</c:v>
                </c:pt>
                <c:pt idx="51" formatCode="0.0">
                  <c:v>4.965734265734266</c:v>
                </c:pt>
                <c:pt idx="52" formatCode="0.0">
                  <c:v>4.813286713286713</c:v>
                </c:pt>
                <c:pt idx="53" formatCode="0.0">
                  <c:v>4.6608391608391599</c:v>
                </c:pt>
                <c:pt idx="54" formatCode="0.0">
                  <c:v>4.5083916083916087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794-EC43-AAE1-B5748C782AD6}"/>
            </c:ext>
          </c:extLst>
        </c:ser>
        <c:ser>
          <c:idx val="29"/>
          <c:order val="14"/>
          <c:tx>
            <c:strRef>
              <c:f>'Breakfast data'!$Q$1</c:f>
              <c:strCache>
                <c:ptCount val="1"/>
                <c:pt idx="0">
                  <c:v>Tues wk3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data'!$Q$3:$Q$83</c:f>
              <c:numCache>
                <c:formatCode>General</c:formatCode>
                <c:ptCount val="81"/>
                <c:pt idx="20">
                  <c:v>7</c:v>
                </c:pt>
                <c:pt idx="21">
                  <c:v>7</c:v>
                </c:pt>
                <c:pt idx="22">
                  <c:v>7.1</c:v>
                </c:pt>
                <c:pt idx="24">
                  <c:v>6.4</c:v>
                </c:pt>
                <c:pt idx="25">
                  <c:v>6.8</c:v>
                </c:pt>
                <c:pt idx="26">
                  <c:v>7.4</c:v>
                </c:pt>
                <c:pt idx="27">
                  <c:v>8.1</c:v>
                </c:pt>
                <c:pt idx="28">
                  <c:v>8.5</c:v>
                </c:pt>
                <c:pt idx="29">
                  <c:v>8.8000000000000007</c:v>
                </c:pt>
                <c:pt idx="30">
                  <c:v>8.8000000000000007</c:v>
                </c:pt>
                <c:pt idx="31">
                  <c:v>9.1999999999999993</c:v>
                </c:pt>
                <c:pt idx="32">
                  <c:v>9.9</c:v>
                </c:pt>
                <c:pt idx="33">
                  <c:v>10.3</c:v>
                </c:pt>
                <c:pt idx="34">
                  <c:v>10.7</c:v>
                </c:pt>
                <c:pt idx="35">
                  <c:v>10.7</c:v>
                </c:pt>
                <c:pt idx="36">
                  <c:v>10.7</c:v>
                </c:pt>
                <c:pt idx="37">
                  <c:v>10.8</c:v>
                </c:pt>
                <c:pt idx="38">
                  <c:v>10.6</c:v>
                </c:pt>
                <c:pt idx="39">
                  <c:v>10.7</c:v>
                </c:pt>
                <c:pt idx="40">
                  <c:v>10.6</c:v>
                </c:pt>
                <c:pt idx="41">
                  <c:v>10.4</c:v>
                </c:pt>
                <c:pt idx="42">
                  <c:v>10</c:v>
                </c:pt>
                <c:pt idx="43">
                  <c:v>9.6</c:v>
                </c:pt>
                <c:pt idx="44">
                  <c:v>9.6</c:v>
                </c:pt>
                <c:pt idx="45">
                  <c:v>9.8000000000000007</c:v>
                </c:pt>
                <c:pt idx="46">
                  <c:v>9.4</c:v>
                </c:pt>
                <c:pt idx="47">
                  <c:v>9.4</c:v>
                </c:pt>
                <c:pt idx="48">
                  <c:v>9.5</c:v>
                </c:pt>
                <c:pt idx="49">
                  <c:v>9.6</c:v>
                </c:pt>
                <c:pt idx="50">
                  <c:v>9.6</c:v>
                </c:pt>
                <c:pt idx="51">
                  <c:v>9.4</c:v>
                </c:pt>
                <c:pt idx="52">
                  <c:v>9.1999999999999993</c:v>
                </c:pt>
                <c:pt idx="53">
                  <c:v>9.1999999999999993</c:v>
                </c:pt>
                <c:pt idx="54">
                  <c:v>9.1</c:v>
                </c:pt>
                <c:pt idx="55">
                  <c:v>8.9</c:v>
                </c:pt>
                <c:pt idx="56">
                  <c:v>8.6</c:v>
                </c:pt>
                <c:pt idx="57">
                  <c:v>8.5</c:v>
                </c:pt>
                <c:pt idx="58">
                  <c:v>8.4</c:v>
                </c:pt>
                <c:pt idx="59">
                  <c:v>8.4</c:v>
                </c:pt>
                <c:pt idx="60">
                  <c:v>8.1999999999999993</c:v>
                </c:pt>
                <c:pt idx="61">
                  <c:v>8</c:v>
                </c:pt>
                <c:pt idx="62">
                  <c:v>7.8</c:v>
                </c:pt>
                <c:pt idx="63">
                  <c:v>7.9</c:v>
                </c:pt>
                <c:pt idx="64">
                  <c:v>8.3000000000000007</c:v>
                </c:pt>
                <c:pt idx="65">
                  <c:v>8.6999999999999993</c:v>
                </c:pt>
                <c:pt idx="66">
                  <c:v>9.3000000000000007</c:v>
                </c:pt>
                <c:pt idx="67">
                  <c:v>9.8000000000000007</c:v>
                </c:pt>
                <c:pt idx="68">
                  <c:v>10.199999999999999</c:v>
                </c:pt>
                <c:pt idx="69">
                  <c:v>10.6</c:v>
                </c:pt>
                <c:pt idx="70">
                  <c:v>11.1</c:v>
                </c:pt>
                <c:pt idx="71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794-EC43-AAE1-B5748C782AD6}"/>
            </c:ext>
          </c:extLst>
        </c:ser>
        <c:ser>
          <c:idx val="30"/>
          <c:order val="15"/>
          <c:tx>
            <c:strRef>
              <c:f>'Breakfast data'!$CA$1</c:f>
              <c:strCache>
                <c:ptCount val="1"/>
                <c:pt idx="0">
                  <c:v>Tues wk3 #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data'!$CA$3:$CA$83</c:f>
              <c:numCache>
                <c:formatCode>General</c:formatCode>
                <c:ptCount val="81"/>
                <c:pt idx="20" formatCode="0.0">
                  <c:v>5.9738299531981296</c:v>
                </c:pt>
                <c:pt idx="21" formatCode="0.0">
                  <c:v>6.2577223088923573</c:v>
                </c:pt>
                <c:pt idx="22" formatCode="0.0">
                  <c:v>6.5416146645865849</c:v>
                </c:pt>
                <c:pt idx="23" formatCode="0.0">
                  <c:v>6.8255070202808126</c:v>
                </c:pt>
                <c:pt idx="24" formatCode="0.0">
                  <c:v>7.1093993759750402</c:v>
                </c:pt>
                <c:pt idx="25" formatCode="0.0">
                  <c:v>7.3932917316692679</c:v>
                </c:pt>
                <c:pt idx="26" formatCode="0.0">
                  <c:v>7.6771840873634964</c:v>
                </c:pt>
                <c:pt idx="27" formatCode="0.0">
                  <c:v>7.9610764430577241</c:v>
                </c:pt>
                <c:pt idx="28" formatCode="0.0">
                  <c:v>8.2449687987519518</c:v>
                </c:pt>
                <c:pt idx="29" formatCode="0.0">
                  <c:v>8.5288611544461794</c:v>
                </c:pt>
                <c:pt idx="30" formatCode="0.0">
                  <c:v>8.8127535101404071</c:v>
                </c:pt>
                <c:pt idx="31" formatCode="0.0">
                  <c:v>9.0966458658346347</c:v>
                </c:pt>
                <c:pt idx="32" formatCode="0.0">
                  <c:v>9.3805382215288624</c:v>
                </c:pt>
                <c:pt idx="33" formatCode="0.0">
                  <c:v>9.6644305772230901</c:v>
                </c:pt>
                <c:pt idx="34" formatCode="0.0">
                  <c:v>9.9483229329173177</c:v>
                </c:pt>
                <c:pt idx="35" formatCode="0.0">
                  <c:v>10.232215288611545</c:v>
                </c:pt>
                <c:pt idx="36" formatCode="0.0">
                  <c:v>10.516107644305773</c:v>
                </c:pt>
                <c:pt idx="37" formatCode="0.0">
                  <c:v>10.8</c:v>
                </c:pt>
                <c:pt idx="38" formatCode="0.0">
                  <c:v>10.69220512820513</c:v>
                </c:pt>
                <c:pt idx="39" formatCode="0.0">
                  <c:v>10.584410256410257</c:v>
                </c:pt>
                <c:pt idx="40" formatCode="0.0">
                  <c:v>10.476615384615386</c:v>
                </c:pt>
                <c:pt idx="41" formatCode="0.0">
                  <c:v>10.368820512820513</c:v>
                </c:pt>
                <c:pt idx="42" formatCode="0.0">
                  <c:v>10.261025641025642</c:v>
                </c:pt>
                <c:pt idx="43" formatCode="0.0">
                  <c:v>10.15323076923077</c:v>
                </c:pt>
                <c:pt idx="44" formatCode="0.0">
                  <c:v>10.045435897435897</c:v>
                </c:pt>
                <c:pt idx="45" formatCode="0.0">
                  <c:v>9.9376410256410264</c:v>
                </c:pt>
                <c:pt idx="46" formatCode="0.0">
                  <c:v>9.8298461538461552</c:v>
                </c:pt>
                <c:pt idx="47" formatCode="0.0">
                  <c:v>9.7220512820512823</c:v>
                </c:pt>
                <c:pt idx="48" formatCode="0.0">
                  <c:v>9.6142564102564112</c:v>
                </c:pt>
                <c:pt idx="49" formatCode="0.0">
                  <c:v>9.5064615384615401</c:v>
                </c:pt>
                <c:pt idx="50" formatCode="0.0">
                  <c:v>9.3986666666666672</c:v>
                </c:pt>
                <c:pt idx="51" formatCode="0.0">
                  <c:v>9.290871794871796</c:v>
                </c:pt>
                <c:pt idx="52" formatCode="0.0">
                  <c:v>9.1830769230769231</c:v>
                </c:pt>
                <c:pt idx="53" formatCode="0.0">
                  <c:v>9.075282051282052</c:v>
                </c:pt>
                <c:pt idx="54" formatCode="0.0">
                  <c:v>8.9674871794871809</c:v>
                </c:pt>
                <c:pt idx="55" formatCode="0.0">
                  <c:v>8.859692307692308</c:v>
                </c:pt>
                <c:pt idx="56" formatCode="0.0">
                  <c:v>8.7518974358974368</c:v>
                </c:pt>
                <c:pt idx="57" formatCode="0.0">
                  <c:v>8.6441025641025639</c:v>
                </c:pt>
                <c:pt idx="58" formatCode="0.0">
                  <c:v>8.5363076923076928</c:v>
                </c:pt>
                <c:pt idx="59" formatCode="0.0">
                  <c:v>8.4285128205128217</c:v>
                </c:pt>
                <c:pt idx="60" formatCode="0.0">
                  <c:v>8.3207179487179488</c:v>
                </c:pt>
                <c:pt idx="61" formatCode="0.0">
                  <c:v>8.2129230769230777</c:v>
                </c:pt>
                <c:pt idx="62" formatCode="0.0">
                  <c:v>8.1051282051282065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794-EC43-AAE1-B5748C782AD6}"/>
            </c:ext>
          </c:extLst>
        </c:ser>
        <c:ser>
          <c:idx val="31"/>
          <c:order val="16"/>
          <c:tx>
            <c:strRef>
              <c:f>'Breakfast data'!$R$1</c:f>
              <c:strCache>
                <c:ptCount val="1"/>
                <c:pt idx="0">
                  <c:v>Wed wk3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data'!$R$3:$R$83</c:f>
              <c:numCache>
                <c:formatCode>General</c:formatCode>
                <c:ptCount val="81"/>
                <c:pt idx="23">
                  <c:v>7.9</c:v>
                </c:pt>
                <c:pt idx="24">
                  <c:v>7.9</c:v>
                </c:pt>
                <c:pt idx="25">
                  <c:v>8.1</c:v>
                </c:pt>
                <c:pt idx="26">
                  <c:v>7.8</c:v>
                </c:pt>
                <c:pt idx="27">
                  <c:v>7.2</c:v>
                </c:pt>
                <c:pt idx="28">
                  <c:v>7.1</c:v>
                </c:pt>
                <c:pt idx="29">
                  <c:v>7.4</c:v>
                </c:pt>
                <c:pt idx="30">
                  <c:v>7.9</c:v>
                </c:pt>
                <c:pt idx="31">
                  <c:v>8</c:v>
                </c:pt>
                <c:pt idx="32">
                  <c:v>8.4</c:v>
                </c:pt>
                <c:pt idx="33">
                  <c:v>9</c:v>
                </c:pt>
                <c:pt idx="34">
                  <c:v>9.5</c:v>
                </c:pt>
                <c:pt idx="35">
                  <c:v>10.1</c:v>
                </c:pt>
                <c:pt idx="36">
                  <c:v>10.5</c:v>
                </c:pt>
                <c:pt idx="37">
                  <c:v>10.8</c:v>
                </c:pt>
                <c:pt idx="38">
                  <c:v>10.7</c:v>
                </c:pt>
                <c:pt idx="39">
                  <c:v>10.5</c:v>
                </c:pt>
                <c:pt idx="40">
                  <c:v>10.3</c:v>
                </c:pt>
                <c:pt idx="41">
                  <c:v>10.199999999999999</c:v>
                </c:pt>
                <c:pt idx="42">
                  <c:v>10.199999999999999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9.4</c:v>
                </c:pt>
                <c:pt idx="46">
                  <c:v>9.3000000000000007</c:v>
                </c:pt>
                <c:pt idx="47">
                  <c:v>9.1999999999999993</c:v>
                </c:pt>
                <c:pt idx="48">
                  <c:v>8.9</c:v>
                </c:pt>
                <c:pt idx="49">
                  <c:v>8.6999999999999993</c:v>
                </c:pt>
                <c:pt idx="50">
                  <c:v>8.6999999999999993</c:v>
                </c:pt>
                <c:pt idx="51">
                  <c:v>8.4</c:v>
                </c:pt>
                <c:pt idx="52">
                  <c:v>8.1999999999999993</c:v>
                </c:pt>
                <c:pt idx="53">
                  <c:v>8.1999999999999993</c:v>
                </c:pt>
                <c:pt idx="54">
                  <c:v>8.3000000000000007</c:v>
                </c:pt>
                <c:pt idx="55">
                  <c:v>7.8</c:v>
                </c:pt>
                <c:pt idx="56">
                  <c:v>7.8</c:v>
                </c:pt>
                <c:pt idx="57">
                  <c:v>8</c:v>
                </c:pt>
                <c:pt idx="58">
                  <c:v>7.8</c:v>
                </c:pt>
                <c:pt idx="59">
                  <c:v>7.7</c:v>
                </c:pt>
                <c:pt idx="60">
                  <c:v>7.6</c:v>
                </c:pt>
                <c:pt idx="61">
                  <c:v>7.2</c:v>
                </c:pt>
                <c:pt idx="62">
                  <c:v>7.2</c:v>
                </c:pt>
                <c:pt idx="63">
                  <c:v>7</c:v>
                </c:pt>
                <c:pt idx="64">
                  <c:v>6.9</c:v>
                </c:pt>
                <c:pt idx="65">
                  <c:v>6.8</c:v>
                </c:pt>
                <c:pt idx="66">
                  <c:v>6.7</c:v>
                </c:pt>
                <c:pt idx="67">
                  <c:v>6.6</c:v>
                </c:pt>
                <c:pt idx="68">
                  <c:v>6.5</c:v>
                </c:pt>
                <c:pt idx="69">
                  <c:v>6.3</c:v>
                </c:pt>
                <c:pt idx="70">
                  <c:v>6.4</c:v>
                </c:pt>
                <c:pt idx="71">
                  <c:v>6.2</c:v>
                </c:pt>
                <c:pt idx="72">
                  <c:v>6.1</c:v>
                </c:pt>
                <c:pt idx="73">
                  <c:v>6.1</c:v>
                </c:pt>
                <c:pt idx="74">
                  <c:v>5.9</c:v>
                </c:pt>
                <c:pt idx="75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794-EC43-AAE1-B5748C782AD6}"/>
            </c:ext>
          </c:extLst>
        </c:ser>
        <c:ser>
          <c:idx val="32"/>
          <c:order val="17"/>
          <c:tx>
            <c:strRef>
              <c:f>'Breakfast data'!$CB$1</c:f>
              <c:strCache>
                <c:ptCount val="1"/>
                <c:pt idx="0">
                  <c:v>Wed wk3 #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data'!$CB$3:$CB$83</c:f>
              <c:numCache>
                <c:formatCode>General</c:formatCode>
                <c:ptCount val="81"/>
                <c:pt idx="23" formatCode="0.0">
                  <c:v>7.7350000000000003</c:v>
                </c:pt>
                <c:pt idx="24" formatCode="0.0">
                  <c:v>7.9539285714285715</c:v>
                </c:pt>
                <c:pt idx="25" formatCode="0.0">
                  <c:v>8.1728571428571435</c:v>
                </c:pt>
                <c:pt idx="26" formatCode="0.0">
                  <c:v>8.3917857142857137</c:v>
                </c:pt>
                <c:pt idx="27" formatCode="0.0">
                  <c:v>8.6107142857142858</c:v>
                </c:pt>
                <c:pt idx="28" formatCode="0.0">
                  <c:v>8.8296428571428578</c:v>
                </c:pt>
                <c:pt idx="29" formatCode="0.0">
                  <c:v>9.0485714285714298</c:v>
                </c:pt>
                <c:pt idx="30" formatCode="0.0">
                  <c:v>9.2675000000000001</c:v>
                </c:pt>
                <c:pt idx="31" formatCode="0.0">
                  <c:v>9.4864285714285721</c:v>
                </c:pt>
                <c:pt idx="32" formatCode="0.0">
                  <c:v>9.7053571428571441</c:v>
                </c:pt>
                <c:pt idx="33" formatCode="0.0">
                  <c:v>9.9242857142857144</c:v>
                </c:pt>
                <c:pt idx="34" formatCode="0.0">
                  <c:v>10.143214285714286</c:v>
                </c:pt>
                <c:pt idx="35" formatCode="0.0">
                  <c:v>10.362142857142858</c:v>
                </c:pt>
                <c:pt idx="36" formatCode="0.0">
                  <c:v>10.581071428571429</c:v>
                </c:pt>
                <c:pt idx="37" formatCode="0.0">
                  <c:v>10.8</c:v>
                </c:pt>
                <c:pt idx="38" formatCode="0.0">
                  <c:v>10.668481781376519</c:v>
                </c:pt>
                <c:pt idx="39" formatCode="0.0">
                  <c:v>10.536963562753037</c:v>
                </c:pt>
                <c:pt idx="40" formatCode="0.0">
                  <c:v>10.405445344129555</c:v>
                </c:pt>
                <c:pt idx="41" formatCode="0.0">
                  <c:v>10.273927125506074</c:v>
                </c:pt>
                <c:pt idx="42" formatCode="0.0">
                  <c:v>10.142408906882592</c:v>
                </c:pt>
                <c:pt idx="43" formatCode="0.0">
                  <c:v>10.01089068825911</c:v>
                </c:pt>
                <c:pt idx="44" formatCode="0.0">
                  <c:v>9.8793724696356282</c:v>
                </c:pt>
                <c:pt idx="45" formatCode="0.0">
                  <c:v>9.7478542510121464</c:v>
                </c:pt>
                <c:pt idx="46" formatCode="0.0">
                  <c:v>9.6163360323886646</c:v>
                </c:pt>
                <c:pt idx="47" formatCode="0.0">
                  <c:v>9.4848178137651828</c:v>
                </c:pt>
                <c:pt idx="48" formatCode="0.0">
                  <c:v>9.3532995951417011</c:v>
                </c:pt>
                <c:pt idx="49" formatCode="0.0">
                  <c:v>9.2217813765182193</c:v>
                </c:pt>
                <c:pt idx="50" formatCode="0.0">
                  <c:v>9.0902631578947375</c:v>
                </c:pt>
                <c:pt idx="51" formatCode="0.0">
                  <c:v>8.9587449392712557</c:v>
                </c:pt>
                <c:pt idx="52" formatCode="0.0">
                  <c:v>8.8272267206477739</c:v>
                </c:pt>
                <c:pt idx="53" formatCode="0.0">
                  <c:v>8.6957085020242921</c:v>
                </c:pt>
                <c:pt idx="54" formatCode="0.0">
                  <c:v>8.5641902834008103</c:v>
                </c:pt>
                <c:pt idx="55" formatCode="0.0">
                  <c:v>8.4326720647773286</c:v>
                </c:pt>
                <c:pt idx="56" formatCode="0.0">
                  <c:v>8.3011538461538468</c:v>
                </c:pt>
                <c:pt idx="57" formatCode="0.0">
                  <c:v>8.169635627530365</c:v>
                </c:pt>
                <c:pt idx="58" formatCode="0.0">
                  <c:v>8.0381174089068832</c:v>
                </c:pt>
                <c:pt idx="59" formatCode="0.0">
                  <c:v>7.9065991902834014</c:v>
                </c:pt>
                <c:pt idx="60" formatCode="0.0">
                  <c:v>7.7750809716599196</c:v>
                </c:pt>
                <c:pt idx="61" formatCode="0.0">
                  <c:v>7.6435627530364378</c:v>
                </c:pt>
                <c:pt idx="62" formatCode="0.0">
                  <c:v>7.5120445344129561</c:v>
                </c:pt>
                <c:pt idx="63" formatCode="0.0">
                  <c:v>7.3805263157894743</c:v>
                </c:pt>
                <c:pt idx="64" formatCode="0.0">
                  <c:v>7.2490080971659925</c:v>
                </c:pt>
                <c:pt idx="65" formatCode="0.0">
                  <c:v>7.1174898785425107</c:v>
                </c:pt>
                <c:pt idx="66" formatCode="0.0">
                  <c:v>6.9859716599190289</c:v>
                </c:pt>
                <c:pt idx="67" formatCode="0.0">
                  <c:v>6.8544534412955471</c:v>
                </c:pt>
                <c:pt idx="68" formatCode="0.0">
                  <c:v>6.7229352226720653</c:v>
                </c:pt>
                <c:pt idx="69" formatCode="0.0">
                  <c:v>6.5914170040485836</c:v>
                </c:pt>
                <c:pt idx="70" formatCode="0.0">
                  <c:v>6.4598987854251018</c:v>
                </c:pt>
                <c:pt idx="71" formatCode="0.0">
                  <c:v>6.32838056680162</c:v>
                </c:pt>
                <c:pt idx="72" formatCode="0.0">
                  <c:v>6.1968623481781382</c:v>
                </c:pt>
                <c:pt idx="73" formatCode="0.0">
                  <c:v>6.0653441295546564</c:v>
                </c:pt>
                <c:pt idx="74" formatCode="0.0">
                  <c:v>5.9338259109311746</c:v>
                </c:pt>
                <c:pt idx="75" formatCode="0.0">
                  <c:v>5.8023076923076928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794-EC43-AAE1-B5748C782AD6}"/>
            </c:ext>
          </c:extLst>
        </c:ser>
        <c:ser>
          <c:idx val="33"/>
          <c:order val="18"/>
          <c:tx>
            <c:strRef>
              <c:f>'Breakfast data'!$S$1</c:f>
              <c:strCache>
                <c:ptCount val="1"/>
                <c:pt idx="0">
                  <c:v>Thurs wk3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data'!$S$3:$S$83</c:f>
              <c:numCache>
                <c:formatCode>General</c:formatCode>
                <c:ptCount val="81"/>
                <c:pt idx="17">
                  <c:v>7.7</c:v>
                </c:pt>
                <c:pt idx="18">
                  <c:v>7.9</c:v>
                </c:pt>
                <c:pt idx="19">
                  <c:v>8.3000000000000007</c:v>
                </c:pt>
                <c:pt idx="20">
                  <c:v>8.4</c:v>
                </c:pt>
                <c:pt idx="21">
                  <c:v>8.1999999999999993</c:v>
                </c:pt>
                <c:pt idx="22">
                  <c:v>8.3000000000000007</c:v>
                </c:pt>
                <c:pt idx="23">
                  <c:v>8</c:v>
                </c:pt>
                <c:pt idx="24">
                  <c:v>8.4</c:v>
                </c:pt>
                <c:pt idx="25">
                  <c:v>9.4</c:v>
                </c:pt>
                <c:pt idx="26">
                  <c:v>9.9</c:v>
                </c:pt>
                <c:pt idx="27">
                  <c:v>10.199999999999999</c:v>
                </c:pt>
                <c:pt idx="28">
                  <c:v>10.6</c:v>
                </c:pt>
                <c:pt idx="29">
                  <c:v>11.2</c:v>
                </c:pt>
                <c:pt idx="30">
                  <c:v>12.1</c:v>
                </c:pt>
                <c:pt idx="31">
                  <c:v>12.4</c:v>
                </c:pt>
                <c:pt idx="32">
                  <c:v>12.7</c:v>
                </c:pt>
                <c:pt idx="33">
                  <c:v>12.9</c:v>
                </c:pt>
                <c:pt idx="34">
                  <c:v>13.2</c:v>
                </c:pt>
                <c:pt idx="35">
                  <c:v>13.2</c:v>
                </c:pt>
                <c:pt idx="36">
                  <c:v>13.4</c:v>
                </c:pt>
                <c:pt idx="37">
                  <c:v>13.5</c:v>
                </c:pt>
                <c:pt idx="38">
                  <c:v>13.3</c:v>
                </c:pt>
                <c:pt idx="39">
                  <c:v>12.6</c:v>
                </c:pt>
                <c:pt idx="40">
                  <c:v>12.1</c:v>
                </c:pt>
                <c:pt idx="41">
                  <c:v>11.7</c:v>
                </c:pt>
                <c:pt idx="42">
                  <c:v>11.6</c:v>
                </c:pt>
                <c:pt idx="43">
                  <c:v>11.2</c:v>
                </c:pt>
                <c:pt idx="44">
                  <c:v>10.9</c:v>
                </c:pt>
                <c:pt idx="45">
                  <c:v>10.8</c:v>
                </c:pt>
                <c:pt idx="46">
                  <c:v>10.9</c:v>
                </c:pt>
                <c:pt idx="47">
                  <c:v>10.9</c:v>
                </c:pt>
                <c:pt idx="48">
                  <c:v>10.6</c:v>
                </c:pt>
                <c:pt idx="49">
                  <c:v>10.6</c:v>
                </c:pt>
                <c:pt idx="50">
                  <c:v>10.7</c:v>
                </c:pt>
                <c:pt idx="51">
                  <c:v>10.3</c:v>
                </c:pt>
                <c:pt idx="52">
                  <c:v>9.9</c:v>
                </c:pt>
                <c:pt idx="53">
                  <c:v>9.8000000000000007</c:v>
                </c:pt>
                <c:pt idx="54">
                  <c:v>9.6</c:v>
                </c:pt>
                <c:pt idx="55">
                  <c:v>9.5</c:v>
                </c:pt>
                <c:pt idx="56">
                  <c:v>9.3000000000000007</c:v>
                </c:pt>
                <c:pt idx="57">
                  <c:v>8.9</c:v>
                </c:pt>
                <c:pt idx="58">
                  <c:v>9</c:v>
                </c:pt>
                <c:pt idx="59">
                  <c:v>9.1</c:v>
                </c:pt>
                <c:pt idx="60">
                  <c:v>8.6999999999999993</c:v>
                </c:pt>
                <c:pt idx="61">
                  <c:v>8.3000000000000007</c:v>
                </c:pt>
                <c:pt idx="62">
                  <c:v>7.8</c:v>
                </c:pt>
                <c:pt idx="63">
                  <c:v>7.6</c:v>
                </c:pt>
                <c:pt idx="64">
                  <c:v>7.6</c:v>
                </c:pt>
                <c:pt idx="65">
                  <c:v>7.7</c:v>
                </c:pt>
                <c:pt idx="66">
                  <c:v>7.6</c:v>
                </c:pt>
                <c:pt idx="67">
                  <c:v>7.6</c:v>
                </c:pt>
                <c:pt idx="68">
                  <c:v>7.4</c:v>
                </c:pt>
                <c:pt idx="69">
                  <c:v>7.2</c:v>
                </c:pt>
                <c:pt idx="70">
                  <c:v>7.3</c:v>
                </c:pt>
                <c:pt idx="71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794-EC43-AAE1-B5748C782AD6}"/>
            </c:ext>
          </c:extLst>
        </c:ser>
        <c:ser>
          <c:idx val="34"/>
          <c:order val="19"/>
          <c:tx>
            <c:strRef>
              <c:f>'Breakfast data'!$CC$1</c:f>
              <c:strCache>
                <c:ptCount val="1"/>
                <c:pt idx="0">
                  <c:v>Thurs wk3 #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data'!$CC$3:$CC$83</c:f>
              <c:numCache>
                <c:formatCode>General</c:formatCode>
                <c:ptCount val="81"/>
                <c:pt idx="17" formatCode="0.0">
                  <c:v>6.6558441558441572</c:v>
                </c:pt>
                <c:pt idx="18" formatCode="0.0">
                  <c:v>6.9980519480519492</c:v>
                </c:pt>
                <c:pt idx="19" formatCode="0.0">
                  <c:v>7.3402597402597412</c:v>
                </c:pt>
                <c:pt idx="20" formatCode="0.0">
                  <c:v>7.682467532467534</c:v>
                </c:pt>
                <c:pt idx="21" formatCode="0.0">
                  <c:v>8.0246753246753251</c:v>
                </c:pt>
                <c:pt idx="22" formatCode="0.0">
                  <c:v>8.3668831168831179</c:v>
                </c:pt>
                <c:pt idx="23" formatCode="0.0">
                  <c:v>8.7090909090909108</c:v>
                </c:pt>
                <c:pt idx="24" formatCode="0.0">
                  <c:v>9.0512987012987018</c:v>
                </c:pt>
                <c:pt idx="25" formatCode="0.0">
                  <c:v>9.3935064935064947</c:v>
                </c:pt>
                <c:pt idx="26" formatCode="0.0">
                  <c:v>9.7357142857142875</c:v>
                </c:pt>
                <c:pt idx="27" formatCode="0.0">
                  <c:v>10.077922077922079</c:v>
                </c:pt>
                <c:pt idx="28" formatCode="0.0">
                  <c:v>10.42012987012987</c:v>
                </c:pt>
                <c:pt idx="29" formatCode="0.0">
                  <c:v>10.762337662337663</c:v>
                </c:pt>
                <c:pt idx="30" formatCode="0.0">
                  <c:v>11.104545454545455</c:v>
                </c:pt>
                <c:pt idx="31" formatCode="0.0">
                  <c:v>11.446753246753246</c:v>
                </c:pt>
                <c:pt idx="32" formatCode="0.0">
                  <c:v>11.788961038961039</c:v>
                </c:pt>
                <c:pt idx="33" formatCode="0.0">
                  <c:v>12.131168831168832</c:v>
                </c:pt>
                <c:pt idx="34" formatCode="0.0">
                  <c:v>12.473376623376623</c:v>
                </c:pt>
                <c:pt idx="35" formatCode="0.0">
                  <c:v>12.815584415584416</c:v>
                </c:pt>
                <c:pt idx="36" formatCode="0.0">
                  <c:v>13.157792207792207</c:v>
                </c:pt>
                <c:pt idx="37" formatCode="0.0">
                  <c:v>13.5</c:v>
                </c:pt>
                <c:pt idx="38" formatCode="0.0">
                  <c:v>13.324677871148459</c:v>
                </c:pt>
                <c:pt idx="39" formatCode="0.0">
                  <c:v>13.149355742296919</c:v>
                </c:pt>
                <c:pt idx="40" formatCode="0.0">
                  <c:v>12.974033613445378</c:v>
                </c:pt>
                <c:pt idx="41" formatCode="0.0">
                  <c:v>12.798711484593838</c:v>
                </c:pt>
                <c:pt idx="42" formatCode="0.0">
                  <c:v>12.623389355742297</c:v>
                </c:pt>
                <c:pt idx="43" formatCode="0.0">
                  <c:v>12.448067226890757</c:v>
                </c:pt>
                <c:pt idx="44" formatCode="0.0">
                  <c:v>12.272745098039216</c:v>
                </c:pt>
                <c:pt idx="45" formatCode="0.0">
                  <c:v>12.097422969187676</c:v>
                </c:pt>
                <c:pt idx="46" formatCode="0.0">
                  <c:v>11.922100840336135</c:v>
                </c:pt>
                <c:pt idx="47" formatCode="0.0">
                  <c:v>11.746778711484595</c:v>
                </c:pt>
                <c:pt idx="48" formatCode="0.0">
                  <c:v>11.571456582633054</c:v>
                </c:pt>
                <c:pt idx="49" formatCode="0.0">
                  <c:v>11.396134453781514</c:v>
                </c:pt>
                <c:pt idx="50" formatCode="0.0">
                  <c:v>11.220812324929973</c:v>
                </c:pt>
                <c:pt idx="51" formatCode="0.0">
                  <c:v>11.045490196078433</c:v>
                </c:pt>
                <c:pt idx="52" formatCode="0.0">
                  <c:v>10.870168067226892</c:v>
                </c:pt>
                <c:pt idx="53" formatCode="0.0">
                  <c:v>10.694845938375352</c:v>
                </c:pt>
                <c:pt idx="54" formatCode="0.0">
                  <c:v>10.519523809523809</c:v>
                </c:pt>
                <c:pt idx="55" formatCode="0.0">
                  <c:v>10.344201680672269</c:v>
                </c:pt>
                <c:pt idx="56" formatCode="0.0">
                  <c:v>10.168879551820728</c:v>
                </c:pt>
                <c:pt idx="57" formatCode="0.0">
                  <c:v>9.9935574229691877</c:v>
                </c:pt>
                <c:pt idx="58" formatCode="0.0">
                  <c:v>9.8182352941176472</c:v>
                </c:pt>
                <c:pt idx="59" formatCode="0.0">
                  <c:v>9.6429131652661066</c:v>
                </c:pt>
                <c:pt idx="60" formatCode="0.0">
                  <c:v>9.4675910364145661</c:v>
                </c:pt>
                <c:pt idx="61" formatCode="0.0">
                  <c:v>9.2922689075630256</c:v>
                </c:pt>
                <c:pt idx="62" formatCode="0.0">
                  <c:v>9.1169467787114851</c:v>
                </c:pt>
                <c:pt idx="63" formatCode="0.0">
                  <c:v>8.9416246498599445</c:v>
                </c:pt>
                <c:pt idx="64" formatCode="0.0">
                  <c:v>8.766302521008404</c:v>
                </c:pt>
                <c:pt idx="65" formatCode="0.0">
                  <c:v>8.5909803921568635</c:v>
                </c:pt>
                <c:pt idx="66" formatCode="0.0">
                  <c:v>8.415658263305323</c:v>
                </c:pt>
                <c:pt idx="67" formatCode="0.0">
                  <c:v>8.2403361344537824</c:v>
                </c:pt>
                <c:pt idx="68" formatCode="0.0">
                  <c:v>8.0650140056022419</c:v>
                </c:pt>
                <c:pt idx="69" formatCode="0.0">
                  <c:v>7.8896918767507014</c:v>
                </c:pt>
                <c:pt idx="70" formatCode="0.0">
                  <c:v>7.71436974789916</c:v>
                </c:pt>
                <c:pt idx="71" formatCode="0.0">
                  <c:v>7.5390476190476194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794-EC43-AAE1-B5748C782AD6}"/>
            </c:ext>
          </c:extLst>
        </c:ser>
        <c:ser>
          <c:idx val="35"/>
          <c:order val="20"/>
          <c:tx>
            <c:strRef>
              <c:f>'Breakfast data'!$T$1</c:f>
              <c:strCache>
                <c:ptCount val="1"/>
                <c:pt idx="0">
                  <c:v>Fri wk3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data'!$T$3:$T$83</c:f>
              <c:numCache>
                <c:formatCode>General</c:formatCode>
                <c:ptCount val="81"/>
                <c:pt idx="27">
                  <c:v>8.4</c:v>
                </c:pt>
                <c:pt idx="28">
                  <c:v>8.8000000000000007</c:v>
                </c:pt>
                <c:pt idx="29">
                  <c:v>9.1999999999999993</c:v>
                </c:pt>
                <c:pt idx="30">
                  <c:v>9.6999999999999993</c:v>
                </c:pt>
                <c:pt idx="31">
                  <c:v>10.1</c:v>
                </c:pt>
                <c:pt idx="32">
                  <c:v>10.5</c:v>
                </c:pt>
                <c:pt idx="33">
                  <c:v>10.9</c:v>
                </c:pt>
                <c:pt idx="34">
                  <c:v>11.4</c:v>
                </c:pt>
                <c:pt idx="35">
                  <c:v>11.7</c:v>
                </c:pt>
                <c:pt idx="36">
                  <c:v>12.1</c:v>
                </c:pt>
                <c:pt idx="37">
                  <c:v>12.4</c:v>
                </c:pt>
                <c:pt idx="38">
                  <c:v>12.2</c:v>
                </c:pt>
                <c:pt idx="39">
                  <c:v>11.9</c:v>
                </c:pt>
                <c:pt idx="40">
                  <c:v>12.1</c:v>
                </c:pt>
                <c:pt idx="41">
                  <c:v>11.9</c:v>
                </c:pt>
                <c:pt idx="42">
                  <c:v>11.6</c:v>
                </c:pt>
                <c:pt idx="43">
                  <c:v>11.4</c:v>
                </c:pt>
                <c:pt idx="44">
                  <c:v>11.3</c:v>
                </c:pt>
                <c:pt idx="45">
                  <c:v>11.4</c:v>
                </c:pt>
                <c:pt idx="46">
                  <c:v>11.2</c:v>
                </c:pt>
                <c:pt idx="47">
                  <c:v>10.9</c:v>
                </c:pt>
                <c:pt idx="48">
                  <c:v>10.199999999999999</c:v>
                </c:pt>
                <c:pt idx="49">
                  <c:v>9.8000000000000007</c:v>
                </c:pt>
                <c:pt idx="50">
                  <c:v>9.5</c:v>
                </c:pt>
                <c:pt idx="51">
                  <c:v>9.1</c:v>
                </c:pt>
                <c:pt idx="52">
                  <c:v>8.8000000000000007</c:v>
                </c:pt>
                <c:pt idx="53">
                  <c:v>8.6</c:v>
                </c:pt>
                <c:pt idx="54">
                  <c:v>8.4</c:v>
                </c:pt>
                <c:pt idx="55">
                  <c:v>8.1999999999999993</c:v>
                </c:pt>
                <c:pt idx="56">
                  <c:v>8.1</c:v>
                </c:pt>
                <c:pt idx="57">
                  <c:v>7.8</c:v>
                </c:pt>
                <c:pt idx="58">
                  <c:v>7.7</c:v>
                </c:pt>
                <c:pt idx="59">
                  <c:v>7.6</c:v>
                </c:pt>
                <c:pt idx="60">
                  <c:v>7.4</c:v>
                </c:pt>
                <c:pt idx="61">
                  <c:v>7.2</c:v>
                </c:pt>
                <c:pt idx="62">
                  <c:v>7.1</c:v>
                </c:pt>
                <c:pt idx="63">
                  <c:v>7.1</c:v>
                </c:pt>
                <c:pt idx="64">
                  <c:v>6.9</c:v>
                </c:pt>
                <c:pt idx="65">
                  <c:v>6.9</c:v>
                </c:pt>
                <c:pt idx="66">
                  <c:v>7.1</c:v>
                </c:pt>
                <c:pt idx="67">
                  <c:v>6.7</c:v>
                </c:pt>
                <c:pt idx="68">
                  <c:v>6.4</c:v>
                </c:pt>
                <c:pt idx="69">
                  <c:v>6.6</c:v>
                </c:pt>
                <c:pt idx="70">
                  <c:v>6.3</c:v>
                </c:pt>
                <c:pt idx="71">
                  <c:v>6.4</c:v>
                </c:pt>
                <c:pt idx="72">
                  <c:v>6.3</c:v>
                </c:pt>
                <c:pt idx="73">
                  <c:v>6.1</c:v>
                </c:pt>
                <c:pt idx="74">
                  <c:v>5.9</c:v>
                </c:pt>
                <c:pt idx="75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794-EC43-AAE1-B5748C782AD6}"/>
            </c:ext>
          </c:extLst>
        </c:ser>
        <c:ser>
          <c:idx val="36"/>
          <c:order val="21"/>
          <c:tx>
            <c:strRef>
              <c:f>'Breakfast data'!$CD$1</c:f>
              <c:strCache>
                <c:ptCount val="1"/>
                <c:pt idx="0">
                  <c:v>Fri wk3 #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data'!$CD$3:$CD$83</c:f>
              <c:numCache>
                <c:formatCode>General</c:formatCode>
                <c:ptCount val="81"/>
                <c:pt idx="27" formatCode="0.0">
                  <c:v>8.3181818181818183</c:v>
                </c:pt>
                <c:pt idx="28" formatCode="0.0">
                  <c:v>8.7263636363636365</c:v>
                </c:pt>
                <c:pt idx="29" formatCode="0.0">
                  <c:v>9.1345454545454547</c:v>
                </c:pt>
                <c:pt idx="30" formatCode="0.0">
                  <c:v>9.5427272727272729</c:v>
                </c:pt>
                <c:pt idx="31" formatCode="0.0">
                  <c:v>9.9509090909090911</c:v>
                </c:pt>
                <c:pt idx="32" formatCode="0.0">
                  <c:v>10.359090909090909</c:v>
                </c:pt>
                <c:pt idx="33" formatCode="0.0">
                  <c:v>10.767272727272728</c:v>
                </c:pt>
                <c:pt idx="34" formatCode="0.0">
                  <c:v>11.175454545454546</c:v>
                </c:pt>
                <c:pt idx="35" formatCode="0.0">
                  <c:v>11.583636363636364</c:v>
                </c:pt>
                <c:pt idx="36" formatCode="0.0">
                  <c:v>11.991818181818182</c:v>
                </c:pt>
                <c:pt idx="37" formatCode="0.0">
                  <c:v>12.4</c:v>
                </c:pt>
                <c:pt idx="38" formatCode="0.0">
                  <c:v>12.21171900645585</c:v>
                </c:pt>
                <c:pt idx="39" formatCode="0.0">
                  <c:v>12.023438012911697</c:v>
                </c:pt>
                <c:pt idx="40" formatCode="0.0">
                  <c:v>11.835157019367546</c:v>
                </c:pt>
                <c:pt idx="41" formatCode="0.0">
                  <c:v>11.646876025823394</c:v>
                </c:pt>
                <c:pt idx="42" formatCode="0.0">
                  <c:v>11.458595032279243</c:v>
                </c:pt>
                <c:pt idx="43" formatCode="0.0">
                  <c:v>11.270314038735091</c:v>
                </c:pt>
                <c:pt idx="44" formatCode="0.0">
                  <c:v>11.08203304519094</c:v>
                </c:pt>
                <c:pt idx="45" formatCode="0.0">
                  <c:v>10.893752051646789</c:v>
                </c:pt>
                <c:pt idx="46" formatCode="0.0">
                  <c:v>10.705471058102637</c:v>
                </c:pt>
                <c:pt idx="47" formatCode="0.0">
                  <c:v>10.517190064558486</c:v>
                </c:pt>
                <c:pt idx="48" formatCode="0.0">
                  <c:v>10.328909071014333</c:v>
                </c:pt>
                <c:pt idx="49" formatCode="0.0">
                  <c:v>10.140628077470183</c:v>
                </c:pt>
                <c:pt idx="50" formatCode="0.0">
                  <c:v>9.952347083926032</c:v>
                </c:pt>
                <c:pt idx="51" formatCode="0.0">
                  <c:v>9.7640660903818794</c:v>
                </c:pt>
                <c:pt idx="52" formatCode="0.0">
                  <c:v>9.5757850968377287</c:v>
                </c:pt>
                <c:pt idx="53" formatCode="0.0">
                  <c:v>9.3875041032935762</c:v>
                </c:pt>
                <c:pt idx="54" formatCode="0.0">
                  <c:v>9.1992231097494255</c:v>
                </c:pt>
                <c:pt idx="55" formatCode="0.0">
                  <c:v>9.0109421162052747</c:v>
                </c:pt>
                <c:pt idx="56" formatCode="0.0">
                  <c:v>8.8226611226611222</c:v>
                </c:pt>
                <c:pt idx="57" formatCode="0.0">
                  <c:v>8.6343801291169715</c:v>
                </c:pt>
                <c:pt idx="58" formatCode="0.0">
                  <c:v>8.446099135572819</c:v>
                </c:pt>
                <c:pt idx="59" formatCode="0.0">
                  <c:v>8.2578181420286683</c:v>
                </c:pt>
                <c:pt idx="60" formatCode="0.0">
                  <c:v>8.0695371484845175</c:v>
                </c:pt>
                <c:pt idx="61" formatCode="0.0">
                  <c:v>7.881256154940365</c:v>
                </c:pt>
                <c:pt idx="62" formatCode="0.0">
                  <c:v>7.6929751613962134</c:v>
                </c:pt>
                <c:pt idx="63" formatCode="0.0">
                  <c:v>7.5046941678520618</c:v>
                </c:pt>
                <c:pt idx="64" formatCode="0.0">
                  <c:v>7.3164131743079102</c:v>
                </c:pt>
                <c:pt idx="65" formatCode="0.0">
                  <c:v>7.1281321807637594</c:v>
                </c:pt>
                <c:pt idx="66" formatCode="0.0">
                  <c:v>6.9398511872196078</c:v>
                </c:pt>
                <c:pt idx="67" formatCode="0.0">
                  <c:v>6.7515701936754562</c:v>
                </c:pt>
                <c:pt idx="68" formatCode="0.0">
                  <c:v>6.5632892001313046</c:v>
                </c:pt>
                <c:pt idx="69" formatCode="0.0">
                  <c:v>6.3750082065871529</c:v>
                </c:pt>
                <c:pt idx="70" formatCode="0.0">
                  <c:v>6.1867272130430013</c:v>
                </c:pt>
                <c:pt idx="71" formatCode="0.0">
                  <c:v>5.9984462194988506</c:v>
                </c:pt>
                <c:pt idx="72" formatCode="0.0">
                  <c:v>5.810165225954699</c:v>
                </c:pt>
                <c:pt idx="73" formatCode="0.0">
                  <c:v>5.6218842324105474</c:v>
                </c:pt>
                <c:pt idx="74" formatCode="0.0">
                  <c:v>5.4336032388663957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794-EC43-AAE1-B5748C782AD6}"/>
            </c:ext>
          </c:extLst>
        </c:ser>
        <c:ser>
          <c:idx val="37"/>
          <c:order val="22"/>
          <c:tx>
            <c:strRef>
              <c:f>'Breakfast data'!$U$1</c:f>
              <c:strCache>
                <c:ptCount val="1"/>
                <c:pt idx="0">
                  <c:v>Sat wk3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data'!$U$3:$U$83</c:f>
              <c:numCache>
                <c:formatCode>General</c:formatCode>
                <c:ptCount val="81"/>
                <c:pt idx="24">
                  <c:v>8.5</c:v>
                </c:pt>
                <c:pt idx="25">
                  <c:v>8.5</c:v>
                </c:pt>
                <c:pt idx="26">
                  <c:v>8.6</c:v>
                </c:pt>
                <c:pt idx="27">
                  <c:v>8.6999999999999993</c:v>
                </c:pt>
                <c:pt idx="28">
                  <c:v>8.9</c:v>
                </c:pt>
                <c:pt idx="29">
                  <c:v>9</c:v>
                </c:pt>
                <c:pt idx="30">
                  <c:v>9.1</c:v>
                </c:pt>
                <c:pt idx="31">
                  <c:v>9.1999999999999993</c:v>
                </c:pt>
                <c:pt idx="32">
                  <c:v>9.3000000000000007</c:v>
                </c:pt>
                <c:pt idx="33">
                  <c:v>9.4</c:v>
                </c:pt>
                <c:pt idx="34">
                  <c:v>9.5</c:v>
                </c:pt>
                <c:pt idx="35">
                  <c:v>9.6</c:v>
                </c:pt>
                <c:pt idx="36">
                  <c:v>9.6999999999999993</c:v>
                </c:pt>
                <c:pt idx="37">
                  <c:v>9.8000000000000007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9.9</c:v>
                </c:pt>
                <c:pt idx="43">
                  <c:v>9.8000000000000007</c:v>
                </c:pt>
                <c:pt idx="44">
                  <c:v>9.6</c:v>
                </c:pt>
                <c:pt idx="45">
                  <c:v>9.5</c:v>
                </c:pt>
                <c:pt idx="46">
                  <c:v>9.4</c:v>
                </c:pt>
                <c:pt idx="47">
                  <c:v>9.6</c:v>
                </c:pt>
                <c:pt idx="48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794-EC43-AAE1-B5748C782AD6}"/>
            </c:ext>
          </c:extLst>
        </c:ser>
        <c:ser>
          <c:idx val="38"/>
          <c:order val="23"/>
          <c:tx>
            <c:strRef>
              <c:f>'Breakfast data'!$CE$1</c:f>
              <c:strCache>
                <c:ptCount val="1"/>
                <c:pt idx="0">
                  <c:v>Sat wk3 #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data'!$CE$3:$CE$83</c:f>
              <c:numCache>
                <c:formatCode>General</c:formatCode>
                <c:ptCount val="81"/>
                <c:pt idx="24" formatCode="0.0">
                  <c:v>8.4228571428571435</c:v>
                </c:pt>
                <c:pt idx="25" formatCode="0.0">
                  <c:v>8.5287912087912083</c:v>
                </c:pt>
                <c:pt idx="26" formatCode="0.0">
                  <c:v>8.634725274725275</c:v>
                </c:pt>
                <c:pt idx="27" formatCode="0.0">
                  <c:v>8.7406593406593416</c:v>
                </c:pt>
                <c:pt idx="28" formatCode="0.0">
                  <c:v>8.8465934065934064</c:v>
                </c:pt>
                <c:pt idx="29" formatCode="0.0">
                  <c:v>8.9525274725274731</c:v>
                </c:pt>
                <c:pt idx="30" formatCode="0.0">
                  <c:v>9.0584615384615397</c:v>
                </c:pt>
                <c:pt idx="31" formatCode="0.0">
                  <c:v>9.1643956043956045</c:v>
                </c:pt>
                <c:pt idx="32" formatCode="0.0">
                  <c:v>9.2703296703296711</c:v>
                </c:pt>
                <c:pt idx="33" formatCode="0.0">
                  <c:v>9.3762637362637378</c:v>
                </c:pt>
                <c:pt idx="34" formatCode="0.0">
                  <c:v>9.4821978021978026</c:v>
                </c:pt>
                <c:pt idx="35" formatCode="0.0">
                  <c:v>9.5881318681318692</c:v>
                </c:pt>
                <c:pt idx="36" formatCode="0.0">
                  <c:v>9.6940659340659341</c:v>
                </c:pt>
                <c:pt idx="37" formatCode="0.0">
                  <c:v>9.8000000000000007</c:v>
                </c:pt>
                <c:pt idx="38" formatCode="0.0">
                  <c:v>9.768531468531469</c:v>
                </c:pt>
                <c:pt idx="39" formatCode="0.0">
                  <c:v>9.7370629370629374</c:v>
                </c:pt>
                <c:pt idx="40" formatCode="0.0">
                  <c:v>9.7055944055944057</c:v>
                </c:pt>
                <c:pt idx="41" formatCode="0.0">
                  <c:v>9.674125874125874</c:v>
                </c:pt>
                <c:pt idx="42" formatCode="0.0">
                  <c:v>9.6426573426573423</c:v>
                </c:pt>
                <c:pt idx="43" formatCode="0.0">
                  <c:v>9.6111888111888106</c:v>
                </c:pt>
                <c:pt idx="44" formatCode="0.0">
                  <c:v>9.579720279720279</c:v>
                </c:pt>
                <c:pt idx="45" formatCode="0.0">
                  <c:v>9.5482517482517473</c:v>
                </c:pt>
                <c:pt idx="46" formatCode="0.0">
                  <c:v>9.5167832167832174</c:v>
                </c:pt>
                <c:pt idx="47" formatCode="0.0">
                  <c:v>9.4853146853146857</c:v>
                </c:pt>
                <c:pt idx="48" formatCode="0.0">
                  <c:v>9.453846153846154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794-EC43-AAE1-B5748C782AD6}"/>
            </c:ext>
          </c:extLst>
        </c:ser>
        <c:ser>
          <c:idx val="39"/>
          <c:order val="24"/>
          <c:tx>
            <c:strRef>
              <c:f>'Breakfast data'!$V$1</c:f>
              <c:strCache>
                <c:ptCount val="1"/>
                <c:pt idx="0">
                  <c:v>Sun wk3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data'!$V$3:$V$83</c:f>
              <c:numCache>
                <c:formatCode>General</c:formatCode>
                <c:ptCount val="81"/>
                <c:pt idx="34">
                  <c:v>7.2</c:v>
                </c:pt>
                <c:pt idx="35">
                  <c:v>7.3</c:v>
                </c:pt>
                <c:pt idx="36">
                  <c:v>7.7</c:v>
                </c:pt>
                <c:pt idx="37">
                  <c:v>7.8</c:v>
                </c:pt>
                <c:pt idx="38">
                  <c:v>7.7</c:v>
                </c:pt>
                <c:pt idx="39">
                  <c:v>7.6</c:v>
                </c:pt>
                <c:pt idx="40">
                  <c:v>7.5</c:v>
                </c:pt>
                <c:pt idx="41">
                  <c:v>7.3</c:v>
                </c:pt>
                <c:pt idx="42">
                  <c:v>7</c:v>
                </c:pt>
                <c:pt idx="43">
                  <c:v>6.9</c:v>
                </c:pt>
                <c:pt idx="44">
                  <c:v>6.8</c:v>
                </c:pt>
                <c:pt idx="45">
                  <c:v>6.7</c:v>
                </c:pt>
                <c:pt idx="46">
                  <c:v>6.6</c:v>
                </c:pt>
                <c:pt idx="47">
                  <c:v>6.4</c:v>
                </c:pt>
                <c:pt idx="48">
                  <c:v>6.6</c:v>
                </c:pt>
                <c:pt idx="49">
                  <c:v>6.9</c:v>
                </c:pt>
                <c:pt idx="50">
                  <c:v>7.2</c:v>
                </c:pt>
                <c:pt idx="51">
                  <c:v>7.2</c:v>
                </c:pt>
                <c:pt idx="52">
                  <c:v>7.1</c:v>
                </c:pt>
                <c:pt idx="53">
                  <c:v>6.9</c:v>
                </c:pt>
                <c:pt idx="54">
                  <c:v>6.8</c:v>
                </c:pt>
                <c:pt idx="63">
                  <c:v>5.8</c:v>
                </c:pt>
                <c:pt idx="64">
                  <c:v>5.7</c:v>
                </c:pt>
                <c:pt idx="65">
                  <c:v>5.8</c:v>
                </c:pt>
                <c:pt idx="66">
                  <c:v>5.8</c:v>
                </c:pt>
                <c:pt idx="67">
                  <c:v>5.7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5.8</c:v>
                </c:pt>
                <c:pt idx="74">
                  <c:v>5.9</c:v>
                </c:pt>
                <c:pt idx="75">
                  <c:v>5.9</c:v>
                </c:pt>
                <c:pt idx="76">
                  <c:v>5.9</c:v>
                </c:pt>
                <c:pt idx="77">
                  <c:v>5.9</c:v>
                </c:pt>
                <c:pt idx="78">
                  <c:v>5.9</c:v>
                </c:pt>
                <c:pt idx="79">
                  <c:v>5.9</c:v>
                </c:pt>
                <c:pt idx="80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794-EC43-AAE1-B5748C782AD6}"/>
            </c:ext>
          </c:extLst>
        </c:ser>
        <c:ser>
          <c:idx val="40"/>
          <c:order val="25"/>
          <c:tx>
            <c:strRef>
              <c:f>'Breakfast data'!$CF$1</c:f>
              <c:strCache>
                <c:ptCount val="1"/>
                <c:pt idx="0">
                  <c:v>Sun wk3 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data'!$CF$3:$CF$83</c:f>
              <c:numCache>
                <c:formatCode>General</c:formatCode>
                <c:ptCount val="81"/>
                <c:pt idx="34" formatCode="0.0">
                  <c:v>7.1400000000000006</c:v>
                </c:pt>
                <c:pt idx="35" formatCode="0.0">
                  <c:v>7.36</c:v>
                </c:pt>
                <c:pt idx="36" formatCode="0.0">
                  <c:v>7.58</c:v>
                </c:pt>
                <c:pt idx="37" formatCode="0.0">
                  <c:v>7.8</c:v>
                </c:pt>
                <c:pt idx="38" formatCode="0.0">
                  <c:v>7.7589897458847972</c:v>
                </c:pt>
                <c:pt idx="39" formatCode="0.0">
                  <c:v>7.7179794917695945</c:v>
                </c:pt>
                <c:pt idx="40" formatCode="0.0">
                  <c:v>7.676969237654391</c:v>
                </c:pt>
                <c:pt idx="41" formatCode="0.0">
                  <c:v>7.6359589835391883</c:v>
                </c:pt>
                <c:pt idx="42" formatCode="0.0">
                  <c:v>7.5949487294239857</c:v>
                </c:pt>
                <c:pt idx="43" formatCode="0.0">
                  <c:v>7.553938475308783</c:v>
                </c:pt>
                <c:pt idx="44" formatCode="0.0">
                  <c:v>7.5129282211935804</c:v>
                </c:pt>
                <c:pt idx="45" formatCode="0.0">
                  <c:v>7.4719179670783777</c:v>
                </c:pt>
                <c:pt idx="46" formatCode="0.0">
                  <c:v>7.4309077129631742</c:v>
                </c:pt>
                <c:pt idx="47" formatCode="0.0">
                  <c:v>7.3898974588479716</c:v>
                </c:pt>
                <c:pt idx="48" formatCode="0.0">
                  <c:v>7.3488872047327689</c:v>
                </c:pt>
                <c:pt idx="49" formatCode="0.0">
                  <c:v>7.3078769506175663</c:v>
                </c:pt>
                <c:pt idx="50" formatCode="0.0">
                  <c:v>7.2668666965023636</c:v>
                </c:pt>
                <c:pt idx="51" formatCode="0.0">
                  <c:v>7.225856442387161</c:v>
                </c:pt>
                <c:pt idx="52" formatCode="0.0">
                  <c:v>7.1848461882719583</c:v>
                </c:pt>
                <c:pt idx="53" formatCode="0.0">
                  <c:v>7.1438359341567548</c:v>
                </c:pt>
                <c:pt idx="54" formatCode="0.0">
                  <c:v>7.1028256800415521</c:v>
                </c:pt>
                <c:pt idx="63" formatCode="0.0">
                  <c:v>6.7337333930047265</c:v>
                </c:pt>
                <c:pt idx="64" formatCode="0.0">
                  <c:v>6.6927231388895247</c:v>
                </c:pt>
                <c:pt idx="65" formatCode="0.0">
                  <c:v>6.6517128847743212</c:v>
                </c:pt>
                <c:pt idx="66" formatCode="0.0">
                  <c:v>6.6107026306591186</c:v>
                </c:pt>
                <c:pt idx="67" formatCode="0.0">
                  <c:v>6.5696923765439159</c:v>
                </c:pt>
                <c:pt idx="68" formatCode="0.0">
                  <c:v>6.5286821224287133</c:v>
                </c:pt>
                <c:pt idx="69" formatCode="0.0">
                  <c:v>6.4876718683135106</c:v>
                </c:pt>
                <c:pt idx="70" formatCode="0.0">
                  <c:v>6.4466616141983071</c:v>
                </c:pt>
                <c:pt idx="71" formatCode="0.0">
                  <c:v>6.4056513600831044</c:v>
                </c:pt>
                <c:pt idx="72" formatCode="0.0">
                  <c:v>6.3646411059679018</c:v>
                </c:pt>
                <c:pt idx="73" formatCode="0.0">
                  <c:v>6.3236308518526991</c:v>
                </c:pt>
                <c:pt idx="74" formatCode="0.0">
                  <c:v>6.2826205977374965</c:v>
                </c:pt>
                <c:pt idx="75" formatCode="0.0">
                  <c:v>6.2416103436222929</c:v>
                </c:pt>
                <c:pt idx="76" formatCode="0.0">
                  <c:v>6.2006000895070903</c:v>
                </c:pt>
                <c:pt idx="77" formatCode="0.0">
                  <c:v>6.1595898353918876</c:v>
                </c:pt>
                <c:pt idx="78" formatCode="0.0">
                  <c:v>6.118579581276685</c:v>
                </c:pt>
                <c:pt idx="79" formatCode="0.0">
                  <c:v>6.0775693271614823</c:v>
                </c:pt>
                <c:pt idx="80" formatCode="0.0">
                  <c:v>6.0365590730462797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794-EC43-AAE1-B5748C782AD6}"/>
            </c:ext>
          </c:extLst>
        </c:ser>
        <c:ser>
          <c:idx val="41"/>
          <c:order val="26"/>
          <c:tx>
            <c:strRef>
              <c:f>'Breakfast data'!$W$1</c:f>
              <c:strCache>
                <c:ptCount val="1"/>
                <c:pt idx="0">
                  <c:v>Mon wk4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data'!$W$3:$W$83</c:f>
              <c:numCache>
                <c:formatCode>General</c:formatCode>
                <c:ptCount val="81"/>
                <c:pt idx="35">
                  <c:v>10.7</c:v>
                </c:pt>
                <c:pt idx="36">
                  <c:v>10.7</c:v>
                </c:pt>
                <c:pt idx="37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794-EC43-AAE1-B5748C782AD6}"/>
            </c:ext>
          </c:extLst>
        </c:ser>
        <c:ser>
          <c:idx val="42"/>
          <c:order val="27"/>
          <c:tx>
            <c:strRef>
              <c:f>'Breakfast data'!$CG$1</c:f>
              <c:strCache>
                <c:ptCount val="1"/>
                <c:pt idx="0">
                  <c:v>Mon wk4 #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data'!$CG$3:$CG$83</c:f>
              <c:numCache>
                <c:formatCode>General</c:formatCode>
                <c:ptCount val="81"/>
                <c:pt idx="35" formatCode="0.0">
                  <c:v>10.7</c:v>
                </c:pt>
                <c:pt idx="36" formatCode="0.0">
                  <c:v>10.85</c:v>
                </c:pt>
                <c:pt idx="37" formatCode="0.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794-EC43-AAE1-B5748C782AD6}"/>
            </c:ext>
          </c:extLst>
        </c:ser>
        <c:ser>
          <c:idx val="43"/>
          <c:order val="28"/>
          <c:tx>
            <c:strRef>
              <c:f>'Breakfast data'!$X$1</c:f>
              <c:strCache>
                <c:ptCount val="1"/>
                <c:pt idx="0">
                  <c:v>Tues wk4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data'!$X$3:$X$83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794-EC43-AAE1-B5748C782AD6}"/>
            </c:ext>
          </c:extLst>
        </c:ser>
        <c:ser>
          <c:idx val="44"/>
          <c:order val="29"/>
          <c:tx>
            <c:strRef>
              <c:f>'Breakfast data'!#REF!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794-EC43-AAE1-B5748C782AD6}"/>
            </c:ext>
          </c:extLst>
        </c:ser>
        <c:ser>
          <c:idx val="45"/>
          <c:order val="30"/>
          <c:tx>
            <c:strRef>
              <c:f>'Breakfast data'!$Y$1</c:f>
              <c:strCache>
                <c:ptCount val="1"/>
                <c:pt idx="0">
                  <c:v>Wed wk4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data'!$Y$3:$Y$83</c:f>
              <c:numCache>
                <c:formatCode>General</c:formatCode>
                <c:ptCount val="81"/>
                <c:pt idx="16">
                  <c:v>7.6</c:v>
                </c:pt>
                <c:pt idx="17">
                  <c:v>7.8</c:v>
                </c:pt>
                <c:pt idx="18">
                  <c:v>8.1</c:v>
                </c:pt>
                <c:pt idx="19">
                  <c:v>8.4</c:v>
                </c:pt>
                <c:pt idx="20">
                  <c:v>8.1999999999999993</c:v>
                </c:pt>
                <c:pt idx="21">
                  <c:v>7.9</c:v>
                </c:pt>
                <c:pt idx="22">
                  <c:v>7.8</c:v>
                </c:pt>
                <c:pt idx="23">
                  <c:v>7.7</c:v>
                </c:pt>
                <c:pt idx="24">
                  <c:v>7.9</c:v>
                </c:pt>
                <c:pt idx="25">
                  <c:v>8.1</c:v>
                </c:pt>
                <c:pt idx="26">
                  <c:v>8.4</c:v>
                </c:pt>
                <c:pt idx="27">
                  <c:v>8.5</c:v>
                </c:pt>
                <c:pt idx="28">
                  <c:v>8.8000000000000007</c:v>
                </c:pt>
                <c:pt idx="29">
                  <c:v>9.1</c:v>
                </c:pt>
                <c:pt idx="30">
                  <c:v>9.6</c:v>
                </c:pt>
                <c:pt idx="31">
                  <c:v>9.3000000000000007</c:v>
                </c:pt>
                <c:pt idx="32">
                  <c:v>10</c:v>
                </c:pt>
                <c:pt idx="33">
                  <c:v>10.6</c:v>
                </c:pt>
                <c:pt idx="34">
                  <c:v>11.8</c:v>
                </c:pt>
                <c:pt idx="35">
                  <c:v>12.9</c:v>
                </c:pt>
                <c:pt idx="36">
                  <c:v>13.6</c:v>
                </c:pt>
                <c:pt idx="37">
                  <c:v>13.8</c:v>
                </c:pt>
                <c:pt idx="38">
                  <c:v>13</c:v>
                </c:pt>
                <c:pt idx="39">
                  <c:v>11.7</c:v>
                </c:pt>
                <c:pt idx="40">
                  <c:v>11.1</c:v>
                </c:pt>
                <c:pt idx="41">
                  <c:v>10.6</c:v>
                </c:pt>
                <c:pt idx="42">
                  <c:v>10.4</c:v>
                </c:pt>
                <c:pt idx="43">
                  <c:v>10.5</c:v>
                </c:pt>
                <c:pt idx="44">
                  <c:v>10.7</c:v>
                </c:pt>
                <c:pt idx="45">
                  <c:v>10.9</c:v>
                </c:pt>
                <c:pt idx="46">
                  <c:v>10.9</c:v>
                </c:pt>
                <c:pt idx="47">
                  <c:v>11</c:v>
                </c:pt>
                <c:pt idx="48">
                  <c:v>11.1</c:v>
                </c:pt>
                <c:pt idx="49">
                  <c:v>10.9</c:v>
                </c:pt>
                <c:pt idx="50">
                  <c:v>10.199999999999999</c:v>
                </c:pt>
                <c:pt idx="51">
                  <c:v>9.6999999999999993</c:v>
                </c:pt>
                <c:pt idx="52">
                  <c:v>9.6</c:v>
                </c:pt>
                <c:pt idx="53">
                  <c:v>9.6</c:v>
                </c:pt>
                <c:pt idx="54">
                  <c:v>9.4</c:v>
                </c:pt>
                <c:pt idx="55">
                  <c:v>9.1</c:v>
                </c:pt>
                <c:pt idx="56">
                  <c:v>8.9</c:v>
                </c:pt>
                <c:pt idx="57">
                  <c:v>8.6</c:v>
                </c:pt>
                <c:pt idx="58">
                  <c:v>8.1999999999999993</c:v>
                </c:pt>
                <c:pt idx="59">
                  <c:v>8</c:v>
                </c:pt>
                <c:pt idx="60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794-EC43-AAE1-B5748C782AD6}"/>
            </c:ext>
          </c:extLst>
        </c:ser>
        <c:ser>
          <c:idx val="46"/>
          <c:order val="31"/>
          <c:tx>
            <c:strRef>
              <c:f>'Breakfast data'!$CH$1</c:f>
              <c:strCache>
                <c:ptCount val="1"/>
                <c:pt idx="0">
                  <c:v>Wed wk4 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data'!$CH$3:$CH$83</c:f>
              <c:numCache>
                <c:formatCode>General</c:formatCode>
                <c:ptCount val="81"/>
                <c:pt idx="16" formatCode="0.0">
                  <c:v>8.3181818181818183</c:v>
                </c:pt>
                <c:pt idx="17" formatCode="0.0">
                  <c:v>8.5792207792207797</c:v>
                </c:pt>
                <c:pt idx="18" formatCode="0.0">
                  <c:v>8.8402597402597412</c:v>
                </c:pt>
                <c:pt idx="19" formatCode="0.0">
                  <c:v>9.1012987012987026</c:v>
                </c:pt>
                <c:pt idx="20" formatCode="0.0">
                  <c:v>9.3623376623376622</c:v>
                </c:pt>
                <c:pt idx="21" formatCode="0.0">
                  <c:v>9.6233766233766236</c:v>
                </c:pt>
                <c:pt idx="22" formatCode="0.0">
                  <c:v>9.884415584415585</c:v>
                </c:pt>
                <c:pt idx="23" formatCode="0.0">
                  <c:v>10.145454545454546</c:v>
                </c:pt>
                <c:pt idx="24" formatCode="0.0">
                  <c:v>10.406493506493508</c:v>
                </c:pt>
                <c:pt idx="25" formatCode="0.0">
                  <c:v>10.667532467532467</c:v>
                </c:pt>
                <c:pt idx="26" formatCode="0.0">
                  <c:v>10.928571428571429</c:v>
                </c:pt>
                <c:pt idx="27" formatCode="0.0">
                  <c:v>11.18961038961039</c:v>
                </c:pt>
                <c:pt idx="28" formatCode="0.0">
                  <c:v>11.450649350649352</c:v>
                </c:pt>
                <c:pt idx="29" formatCode="0.0">
                  <c:v>11.711688311688313</c:v>
                </c:pt>
                <c:pt idx="30" formatCode="0.0">
                  <c:v>11.972727272727273</c:v>
                </c:pt>
                <c:pt idx="31" formatCode="0.0">
                  <c:v>12.233766233766234</c:v>
                </c:pt>
                <c:pt idx="32" formatCode="0.0">
                  <c:v>12.494805194805195</c:v>
                </c:pt>
                <c:pt idx="33" formatCode="0.0">
                  <c:v>12.755844155844157</c:v>
                </c:pt>
                <c:pt idx="34" formatCode="0.0">
                  <c:v>13.016883116883118</c:v>
                </c:pt>
                <c:pt idx="35" formatCode="0.0">
                  <c:v>13.277922077922078</c:v>
                </c:pt>
                <c:pt idx="36" formatCode="0.0">
                  <c:v>13.538961038961039</c:v>
                </c:pt>
                <c:pt idx="37" formatCode="0.0">
                  <c:v>13.8</c:v>
                </c:pt>
                <c:pt idx="38" formatCode="0.0">
                  <c:v>13.614260869565218</c:v>
                </c:pt>
                <c:pt idx="39" formatCode="0.0">
                  <c:v>13.428521739130435</c:v>
                </c:pt>
                <c:pt idx="40" formatCode="0.0">
                  <c:v>13.242782608695652</c:v>
                </c:pt>
                <c:pt idx="41" formatCode="0.0">
                  <c:v>13.057043478260871</c:v>
                </c:pt>
                <c:pt idx="42" formatCode="0.0">
                  <c:v>12.871304347826088</c:v>
                </c:pt>
                <c:pt idx="43" formatCode="0.0">
                  <c:v>12.685565217391305</c:v>
                </c:pt>
                <c:pt idx="44" formatCode="0.0">
                  <c:v>12.499826086956523</c:v>
                </c:pt>
                <c:pt idx="45" formatCode="0.0">
                  <c:v>12.31408695652174</c:v>
                </c:pt>
                <c:pt idx="46" formatCode="0.0">
                  <c:v>12.128347826086957</c:v>
                </c:pt>
                <c:pt idx="47" formatCode="0.0">
                  <c:v>11.942608695652174</c:v>
                </c:pt>
                <c:pt idx="48" formatCode="0.0">
                  <c:v>11.756869565217393</c:v>
                </c:pt>
                <c:pt idx="49" formatCode="0.0">
                  <c:v>11.57113043478261</c:v>
                </c:pt>
                <c:pt idx="50" formatCode="0.0">
                  <c:v>11.385391304347827</c:v>
                </c:pt>
                <c:pt idx="51" formatCode="0.0">
                  <c:v>11.199652173913044</c:v>
                </c:pt>
                <c:pt idx="52" formatCode="0.0">
                  <c:v>11.013913043478261</c:v>
                </c:pt>
                <c:pt idx="53" formatCode="0.0">
                  <c:v>10.828173913043479</c:v>
                </c:pt>
                <c:pt idx="54" formatCode="0.0">
                  <c:v>10.642434782608696</c:v>
                </c:pt>
                <c:pt idx="55" formatCode="0.0">
                  <c:v>10.456695652173913</c:v>
                </c:pt>
                <c:pt idx="56" formatCode="0.0">
                  <c:v>10.270956521739132</c:v>
                </c:pt>
                <c:pt idx="57" formatCode="0.0">
                  <c:v>10.085217391304349</c:v>
                </c:pt>
                <c:pt idx="58" formatCode="0.0">
                  <c:v>9.8994782608695662</c:v>
                </c:pt>
                <c:pt idx="59" formatCode="0.0">
                  <c:v>9.7137391304347833</c:v>
                </c:pt>
                <c:pt idx="60" formatCode="0.0">
                  <c:v>9.5280000000000005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794-EC43-AAE1-B5748C782AD6}"/>
            </c:ext>
          </c:extLst>
        </c:ser>
        <c:ser>
          <c:idx val="47"/>
          <c:order val="32"/>
          <c:tx>
            <c:strRef>
              <c:f>'Breakfast data'!$Z$1</c:f>
              <c:strCache>
                <c:ptCount val="1"/>
                <c:pt idx="0">
                  <c:v>Thurs wk4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data'!$Z$3:$Z$83</c:f>
              <c:numCache>
                <c:formatCode>General</c:formatCode>
                <c:ptCount val="81"/>
                <c:pt idx="22">
                  <c:v>5.5</c:v>
                </c:pt>
                <c:pt idx="23">
                  <c:v>5.6</c:v>
                </c:pt>
                <c:pt idx="24">
                  <c:v>6.2</c:v>
                </c:pt>
                <c:pt idx="25">
                  <c:v>6.2</c:v>
                </c:pt>
                <c:pt idx="26">
                  <c:v>6.1</c:v>
                </c:pt>
                <c:pt idx="27">
                  <c:v>5.9</c:v>
                </c:pt>
                <c:pt idx="28">
                  <c:v>6.1</c:v>
                </c:pt>
                <c:pt idx="29">
                  <c:v>6.4</c:v>
                </c:pt>
                <c:pt idx="30">
                  <c:v>6.6</c:v>
                </c:pt>
                <c:pt idx="31">
                  <c:v>6.6</c:v>
                </c:pt>
                <c:pt idx="32">
                  <c:v>6.1</c:v>
                </c:pt>
                <c:pt idx="33">
                  <c:v>5.9</c:v>
                </c:pt>
                <c:pt idx="34">
                  <c:v>6.7</c:v>
                </c:pt>
                <c:pt idx="35">
                  <c:v>7.3</c:v>
                </c:pt>
                <c:pt idx="36">
                  <c:v>7.3</c:v>
                </c:pt>
                <c:pt idx="37">
                  <c:v>7.4</c:v>
                </c:pt>
                <c:pt idx="38">
                  <c:v>7.4</c:v>
                </c:pt>
                <c:pt idx="39">
                  <c:v>7.3</c:v>
                </c:pt>
                <c:pt idx="40">
                  <c:v>6.9</c:v>
                </c:pt>
                <c:pt idx="41">
                  <c:v>6.9</c:v>
                </c:pt>
                <c:pt idx="42">
                  <c:v>7.3</c:v>
                </c:pt>
                <c:pt idx="43">
                  <c:v>7.4</c:v>
                </c:pt>
                <c:pt idx="44">
                  <c:v>6.4</c:v>
                </c:pt>
                <c:pt idx="45">
                  <c:v>5.9</c:v>
                </c:pt>
                <c:pt idx="46">
                  <c:v>6</c:v>
                </c:pt>
                <c:pt idx="47">
                  <c:v>5.9</c:v>
                </c:pt>
                <c:pt idx="48">
                  <c:v>6.2</c:v>
                </c:pt>
                <c:pt idx="49">
                  <c:v>6.7</c:v>
                </c:pt>
                <c:pt idx="50">
                  <c:v>7</c:v>
                </c:pt>
                <c:pt idx="51">
                  <c:v>7</c:v>
                </c:pt>
                <c:pt idx="52">
                  <c:v>6.9</c:v>
                </c:pt>
                <c:pt idx="53">
                  <c:v>7.1</c:v>
                </c:pt>
                <c:pt idx="54">
                  <c:v>7.4</c:v>
                </c:pt>
                <c:pt idx="55">
                  <c:v>7.7</c:v>
                </c:pt>
                <c:pt idx="56">
                  <c:v>7.7</c:v>
                </c:pt>
                <c:pt idx="57">
                  <c:v>7.8</c:v>
                </c:pt>
                <c:pt idx="58">
                  <c:v>7.9</c:v>
                </c:pt>
                <c:pt idx="59">
                  <c:v>7.8</c:v>
                </c:pt>
                <c:pt idx="60">
                  <c:v>8</c:v>
                </c:pt>
                <c:pt idx="61">
                  <c:v>7.8</c:v>
                </c:pt>
                <c:pt idx="62">
                  <c:v>7.3</c:v>
                </c:pt>
                <c:pt idx="63">
                  <c:v>7.7</c:v>
                </c:pt>
                <c:pt idx="64">
                  <c:v>8.3000000000000007</c:v>
                </c:pt>
                <c:pt idx="65">
                  <c:v>8.6999999999999993</c:v>
                </c:pt>
                <c:pt idx="66">
                  <c:v>8.6</c:v>
                </c:pt>
                <c:pt idx="67">
                  <c:v>8.6999999999999993</c:v>
                </c:pt>
                <c:pt idx="68">
                  <c:v>8.6999999999999993</c:v>
                </c:pt>
                <c:pt idx="69">
                  <c:v>8.3000000000000007</c:v>
                </c:pt>
                <c:pt idx="70">
                  <c:v>8.1</c:v>
                </c:pt>
                <c:pt idx="71">
                  <c:v>8</c:v>
                </c:pt>
                <c:pt idx="72">
                  <c:v>7.7</c:v>
                </c:pt>
                <c:pt idx="73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794-EC43-AAE1-B5748C782AD6}"/>
            </c:ext>
          </c:extLst>
        </c:ser>
        <c:ser>
          <c:idx val="48"/>
          <c:order val="33"/>
          <c:tx>
            <c:strRef>
              <c:f>'Breakfast data'!$CI$1</c:f>
              <c:strCache>
                <c:ptCount val="1"/>
                <c:pt idx="0">
                  <c:v>Thurs wk4 #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data'!$CI$3:$CI$83</c:f>
              <c:numCache>
                <c:formatCode>General</c:formatCode>
                <c:ptCount val="81"/>
                <c:pt idx="22" formatCode="0.0">
                  <c:v>5.8889705882352947</c:v>
                </c:pt>
                <c:pt idx="23" formatCode="0.0">
                  <c:v>5.9897058823529417</c:v>
                </c:pt>
                <c:pt idx="24" formatCode="0.0">
                  <c:v>6.0904411764705886</c:v>
                </c:pt>
                <c:pt idx="25" formatCode="0.0">
                  <c:v>6.1911764705882355</c:v>
                </c:pt>
                <c:pt idx="26" formatCode="0.0">
                  <c:v>6.2919117647058833</c:v>
                </c:pt>
                <c:pt idx="27" formatCode="0.0">
                  <c:v>6.3926470588235293</c:v>
                </c:pt>
                <c:pt idx="28" formatCode="0.0">
                  <c:v>6.4933823529411772</c:v>
                </c:pt>
                <c:pt idx="29" formatCode="0.0">
                  <c:v>6.5941176470588241</c:v>
                </c:pt>
                <c:pt idx="30" formatCode="0.0">
                  <c:v>6.694852941176471</c:v>
                </c:pt>
                <c:pt idx="31" formatCode="0.0">
                  <c:v>6.7955882352941179</c:v>
                </c:pt>
                <c:pt idx="32" formatCode="0.0">
                  <c:v>6.8963235294117649</c:v>
                </c:pt>
                <c:pt idx="33" formatCode="0.0">
                  <c:v>6.9970588235294118</c:v>
                </c:pt>
                <c:pt idx="34" formatCode="0.0">
                  <c:v>7.0977941176470596</c:v>
                </c:pt>
                <c:pt idx="35" formatCode="0.0">
                  <c:v>7.1985294117647065</c:v>
                </c:pt>
                <c:pt idx="36" formatCode="0.0">
                  <c:v>7.2992647058823534</c:v>
                </c:pt>
                <c:pt idx="37" formatCode="0.0">
                  <c:v>7.4</c:v>
                </c:pt>
                <c:pt idx="38" formatCode="0.0">
                  <c:v>7.2600000000000007</c:v>
                </c:pt>
                <c:pt idx="39" formatCode="0.0">
                  <c:v>7.12</c:v>
                </c:pt>
                <c:pt idx="40" formatCode="0.0">
                  <c:v>6.98</c:v>
                </c:pt>
                <c:pt idx="41" formatCode="0.0">
                  <c:v>6.84</c:v>
                </c:pt>
                <c:pt idx="42" formatCode="0.0">
                  <c:v>6.7</c:v>
                </c:pt>
                <c:pt idx="43" formatCode="0.0">
                  <c:v>6.5600000000000005</c:v>
                </c:pt>
                <c:pt idx="44" formatCode="0.0">
                  <c:v>6.42</c:v>
                </c:pt>
                <c:pt idx="45" formatCode="0.0">
                  <c:v>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794-EC43-AAE1-B5748C782AD6}"/>
            </c:ext>
          </c:extLst>
        </c:ser>
        <c:ser>
          <c:idx val="49"/>
          <c:order val="34"/>
          <c:tx>
            <c:strRef>
              <c:f>'Breakfast data'!$AA$1</c:f>
              <c:strCache>
                <c:ptCount val="1"/>
                <c:pt idx="0">
                  <c:v>Fri wk4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data'!$AA$3:$AA$83</c:f>
              <c:numCache>
                <c:formatCode>General</c:formatCode>
                <c:ptCount val="81"/>
                <c:pt idx="25">
                  <c:v>6.3</c:v>
                </c:pt>
                <c:pt idx="26">
                  <c:v>6.4</c:v>
                </c:pt>
                <c:pt idx="27">
                  <c:v>6.7</c:v>
                </c:pt>
                <c:pt idx="28">
                  <c:v>7.1</c:v>
                </c:pt>
                <c:pt idx="29">
                  <c:v>7.6</c:v>
                </c:pt>
                <c:pt idx="30">
                  <c:v>7.9</c:v>
                </c:pt>
                <c:pt idx="31">
                  <c:v>8.6</c:v>
                </c:pt>
                <c:pt idx="32">
                  <c:v>9.3000000000000007</c:v>
                </c:pt>
                <c:pt idx="33">
                  <c:v>10</c:v>
                </c:pt>
                <c:pt idx="34">
                  <c:v>10.4</c:v>
                </c:pt>
                <c:pt idx="35">
                  <c:v>10.7</c:v>
                </c:pt>
                <c:pt idx="36">
                  <c:v>10.7</c:v>
                </c:pt>
                <c:pt idx="37">
                  <c:v>10.9</c:v>
                </c:pt>
                <c:pt idx="38">
                  <c:v>10.9</c:v>
                </c:pt>
                <c:pt idx="39">
                  <c:v>10.7</c:v>
                </c:pt>
                <c:pt idx="40">
                  <c:v>10.8</c:v>
                </c:pt>
                <c:pt idx="41">
                  <c:v>10.7</c:v>
                </c:pt>
                <c:pt idx="42">
                  <c:v>10.3</c:v>
                </c:pt>
                <c:pt idx="43">
                  <c:v>10.1</c:v>
                </c:pt>
                <c:pt idx="44">
                  <c:v>10</c:v>
                </c:pt>
                <c:pt idx="45">
                  <c:v>10</c:v>
                </c:pt>
                <c:pt idx="46">
                  <c:v>9.9</c:v>
                </c:pt>
                <c:pt idx="47">
                  <c:v>9.9</c:v>
                </c:pt>
                <c:pt idx="48">
                  <c:v>9.6999999999999993</c:v>
                </c:pt>
                <c:pt idx="49">
                  <c:v>9.5</c:v>
                </c:pt>
                <c:pt idx="50">
                  <c:v>9.1999999999999993</c:v>
                </c:pt>
                <c:pt idx="51">
                  <c:v>8.8000000000000007</c:v>
                </c:pt>
                <c:pt idx="52">
                  <c:v>8.8000000000000007</c:v>
                </c:pt>
                <c:pt idx="53">
                  <c:v>8.6</c:v>
                </c:pt>
                <c:pt idx="54">
                  <c:v>8.3000000000000007</c:v>
                </c:pt>
                <c:pt idx="55">
                  <c:v>8.1</c:v>
                </c:pt>
                <c:pt idx="56">
                  <c:v>8.1</c:v>
                </c:pt>
                <c:pt idx="57">
                  <c:v>7.9</c:v>
                </c:pt>
                <c:pt idx="58">
                  <c:v>7.8</c:v>
                </c:pt>
                <c:pt idx="59">
                  <c:v>7.6</c:v>
                </c:pt>
                <c:pt idx="60">
                  <c:v>7.6</c:v>
                </c:pt>
                <c:pt idx="61">
                  <c:v>7.2</c:v>
                </c:pt>
                <c:pt idx="62">
                  <c:v>7.2</c:v>
                </c:pt>
                <c:pt idx="63">
                  <c:v>7.2</c:v>
                </c:pt>
                <c:pt idx="64">
                  <c:v>7.2</c:v>
                </c:pt>
                <c:pt idx="65">
                  <c:v>7.1</c:v>
                </c:pt>
                <c:pt idx="66">
                  <c:v>6.9</c:v>
                </c:pt>
                <c:pt idx="67">
                  <c:v>7</c:v>
                </c:pt>
                <c:pt idx="68">
                  <c:v>6.9</c:v>
                </c:pt>
                <c:pt idx="69">
                  <c:v>6.1</c:v>
                </c:pt>
                <c:pt idx="70">
                  <c:v>6.1</c:v>
                </c:pt>
                <c:pt idx="71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794-EC43-AAE1-B5748C782AD6}"/>
            </c:ext>
          </c:extLst>
        </c:ser>
        <c:ser>
          <c:idx val="50"/>
          <c:order val="35"/>
          <c:tx>
            <c:strRef>
              <c:f>'Breakfast data'!$CJ$1</c:f>
              <c:strCache>
                <c:ptCount val="1"/>
                <c:pt idx="0">
                  <c:v>Fri wk4 #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data'!$CJ$3:$CJ$83</c:f>
              <c:numCache>
                <c:formatCode>General</c:formatCode>
                <c:ptCount val="81"/>
                <c:pt idx="25" formatCode="0.0">
                  <c:v>5.5461538461538469</c:v>
                </c:pt>
                <c:pt idx="26" formatCode="0.0">
                  <c:v>5.9923076923076932</c:v>
                </c:pt>
                <c:pt idx="27" formatCode="0.0">
                  <c:v>6.4384615384615387</c:v>
                </c:pt>
                <c:pt idx="28" formatCode="0.0">
                  <c:v>6.884615384615385</c:v>
                </c:pt>
                <c:pt idx="29" formatCode="0.0">
                  <c:v>7.3307692307692314</c:v>
                </c:pt>
                <c:pt idx="30" formatCode="0.0">
                  <c:v>7.7769230769230777</c:v>
                </c:pt>
                <c:pt idx="31" formatCode="0.0">
                  <c:v>8.2230769230769241</c:v>
                </c:pt>
                <c:pt idx="32" formatCode="0.0">
                  <c:v>8.6692307692307686</c:v>
                </c:pt>
                <c:pt idx="33" formatCode="0.0">
                  <c:v>9.1153846153846168</c:v>
                </c:pt>
                <c:pt idx="34" formatCode="0.0">
                  <c:v>9.5615384615384613</c:v>
                </c:pt>
                <c:pt idx="35" formatCode="0.0">
                  <c:v>10.007692307692308</c:v>
                </c:pt>
                <c:pt idx="36" formatCode="0.0">
                  <c:v>10.453846153846154</c:v>
                </c:pt>
                <c:pt idx="37" formatCode="0.0">
                  <c:v>10.9</c:v>
                </c:pt>
                <c:pt idx="38" formatCode="0.0">
                  <c:v>10.751568627450981</c:v>
                </c:pt>
                <c:pt idx="39" formatCode="0.0">
                  <c:v>10.603137254901961</c:v>
                </c:pt>
                <c:pt idx="40" formatCode="0.0">
                  <c:v>10.454705882352942</c:v>
                </c:pt>
                <c:pt idx="41" formatCode="0.0">
                  <c:v>10.306274509803922</c:v>
                </c:pt>
                <c:pt idx="42" formatCode="0.0">
                  <c:v>10.157843137254902</c:v>
                </c:pt>
                <c:pt idx="43" formatCode="0.0">
                  <c:v>10.009411764705883</c:v>
                </c:pt>
                <c:pt idx="44" formatCode="0.0">
                  <c:v>9.8609803921568631</c:v>
                </c:pt>
                <c:pt idx="45" formatCode="0.0">
                  <c:v>9.7125490196078434</c:v>
                </c:pt>
                <c:pt idx="46" formatCode="0.0">
                  <c:v>9.5641176470588238</c:v>
                </c:pt>
                <c:pt idx="47" formatCode="0.0">
                  <c:v>9.4156862745098042</c:v>
                </c:pt>
                <c:pt idx="48" formatCode="0.0">
                  <c:v>9.2672549019607846</c:v>
                </c:pt>
                <c:pt idx="49" formatCode="0.0">
                  <c:v>9.118823529411765</c:v>
                </c:pt>
                <c:pt idx="50" formatCode="0.0">
                  <c:v>8.9703921568627454</c:v>
                </c:pt>
                <c:pt idx="51" formatCode="0.0">
                  <c:v>8.8219607843137258</c:v>
                </c:pt>
                <c:pt idx="52" formatCode="0.0">
                  <c:v>8.6735294117647062</c:v>
                </c:pt>
                <c:pt idx="53" formatCode="0.0">
                  <c:v>8.5250980392156865</c:v>
                </c:pt>
                <c:pt idx="54" formatCode="0.0">
                  <c:v>8.3766666666666669</c:v>
                </c:pt>
                <c:pt idx="55" formatCode="0.0">
                  <c:v>8.2282352941176473</c:v>
                </c:pt>
                <c:pt idx="56" formatCode="0.0">
                  <c:v>8.0798039215686277</c:v>
                </c:pt>
                <c:pt idx="57" formatCode="0.0">
                  <c:v>7.9313725490196081</c:v>
                </c:pt>
                <c:pt idx="58" formatCode="0.0">
                  <c:v>7.7829411764705885</c:v>
                </c:pt>
                <c:pt idx="59" formatCode="0.0">
                  <c:v>7.6345098039215689</c:v>
                </c:pt>
                <c:pt idx="60" formatCode="0.0">
                  <c:v>7.4860784313725492</c:v>
                </c:pt>
                <c:pt idx="61" formatCode="0.0">
                  <c:v>7.3376470588235296</c:v>
                </c:pt>
                <c:pt idx="62" formatCode="0.0">
                  <c:v>7.18921568627451</c:v>
                </c:pt>
                <c:pt idx="63" formatCode="0.0">
                  <c:v>7.0407843137254904</c:v>
                </c:pt>
                <c:pt idx="64" formatCode="0.0">
                  <c:v>6.8923529411764708</c:v>
                </c:pt>
                <c:pt idx="65" formatCode="0.0">
                  <c:v>6.7439215686274512</c:v>
                </c:pt>
                <c:pt idx="66" formatCode="0.0">
                  <c:v>6.5954901960784316</c:v>
                </c:pt>
                <c:pt idx="67" formatCode="0.0">
                  <c:v>6.447058823529412</c:v>
                </c:pt>
                <c:pt idx="68" formatCode="0.0">
                  <c:v>6.2986274509803923</c:v>
                </c:pt>
                <c:pt idx="69" formatCode="0.0">
                  <c:v>6.1501960784313727</c:v>
                </c:pt>
                <c:pt idx="70" formatCode="0.0">
                  <c:v>6.001764705882354</c:v>
                </c:pt>
                <c:pt idx="71" formatCode="0.0">
                  <c:v>5.8533333333333344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794-EC43-AAE1-B5748C782AD6}"/>
            </c:ext>
          </c:extLst>
        </c:ser>
        <c:ser>
          <c:idx val="51"/>
          <c:order val="36"/>
          <c:tx>
            <c:strRef>
              <c:f>'Breakfast data'!$AB$1</c:f>
              <c:strCache>
                <c:ptCount val="1"/>
                <c:pt idx="0">
                  <c:v>Sat wk4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data'!$AB$3:$AB$83</c:f>
              <c:numCache>
                <c:formatCode>General</c:formatCode>
                <c:ptCount val="81"/>
                <c:pt idx="24">
                  <c:v>6.2</c:v>
                </c:pt>
                <c:pt idx="25">
                  <c:v>6.3</c:v>
                </c:pt>
                <c:pt idx="26">
                  <c:v>6.5</c:v>
                </c:pt>
                <c:pt idx="27">
                  <c:v>6.7</c:v>
                </c:pt>
                <c:pt idx="28">
                  <c:v>7.4</c:v>
                </c:pt>
                <c:pt idx="29">
                  <c:v>7.7</c:v>
                </c:pt>
                <c:pt idx="30">
                  <c:v>8.1</c:v>
                </c:pt>
                <c:pt idx="31">
                  <c:v>8.9</c:v>
                </c:pt>
                <c:pt idx="32">
                  <c:v>9.6999999999999993</c:v>
                </c:pt>
                <c:pt idx="33">
                  <c:v>10.199999999999999</c:v>
                </c:pt>
                <c:pt idx="34">
                  <c:v>10.4</c:v>
                </c:pt>
                <c:pt idx="35">
                  <c:v>10.6</c:v>
                </c:pt>
                <c:pt idx="36">
                  <c:v>10.7</c:v>
                </c:pt>
                <c:pt idx="37">
                  <c:v>10.8</c:v>
                </c:pt>
                <c:pt idx="38">
                  <c:v>10.7</c:v>
                </c:pt>
                <c:pt idx="39">
                  <c:v>10.6</c:v>
                </c:pt>
                <c:pt idx="40">
                  <c:v>10.5</c:v>
                </c:pt>
                <c:pt idx="41">
                  <c:v>10.4</c:v>
                </c:pt>
                <c:pt idx="42">
                  <c:v>10</c:v>
                </c:pt>
                <c:pt idx="43">
                  <c:v>9.6999999999999993</c:v>
                </c:pt>
                <c:pt idx="44">
                  <c:v>9.4</c:v>
                </c:pt>
                <c:pt idx="45">
                  <c:v>9.3000000000000007</c:v>
                </c:pt>
                <c:pt idx="46">
                  <c:v>9.1</c:v>
                </c:pt>
                <c:pt idx="47">
                  <c:v>8.8000000000000007</c:v>
                </c:pt>
                <c:pt idx="48">
                  <c:v>9</c:v>
                </c:pt>
                <c:pt idx="49">
                  <c:v>9</c:v>
                </c:pt>
                <c:pt idx="50">
                  <c:v>8.9</c:v>
                </c:pt>
                <c:pt idx="51">
                  <c:v>8.8000000000000007</c:v>
                </c:pt>
                <c:pt idx="52">
                  <c:v>8.4</c:v>
                </c:pt>
                <c:pt idx="53">
                  <c:v>8.1999999999999993</c:v>
                </c:pt>
                <c:pt idx="54">
                  <c:v>8.1</c:v>
                </c:pt>
                <c:pt idx="55">
                  <c:v>8.1</c:v>
                </c:pt>
                <c:pt idx="56">
                  <c:v>7.9</c:v>
                </c:pt>
                <c:pt idx="57">
                  <c:v>7.5</c:v>
                </c:pt>
                <c:pt idx="58">
                  <c:v>7.6</c:v>
                </c:pt>
                <c:pt idx="59">
                  <c:v>7.6</c:v>
                </c:pt>
                <c:pt idx="60">
                  <c:v>7.5</c:v>
                </c:pt>
                <c:pt idx="61">
                  <c:v>8</c:v>
                </c:pt>
                <c:pt idx="62">
                  <c:v>8.1999999999999993</c:v>
                </c:pt>
                <c:pt idx="63">
                  <c:v>8.9</c:v>
                </c:pt>
                <c:pt idx="64">
                  <c:v>9.8000000000000007</c:v>
                </c:pt>
                <c:pt idx="65">
                  <c:v>10.6</c:v>
                </c:pt>
                <c:pt idx="66">
                  <c:v>11.4</c:v>
                </c:pt>
                <c:pt idx="67">
                  <c:v>11.9</c:v>
                </c:pt>
                <c:pt idx="68">
                  <c:v>12.4</c:v>
                </c:pt>
                <c:pt idx="69">
                  <c:v>13</c:v>
                </c:pt>
                <c:pt idx="70">
                  <c:v>13.6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794-EC43-AAE1-B5748C782AD6}"/>
            </c:ext>
          </c:extLst>
        </c:ser>
        <c:ser>
          <c:idx val="52"/>
          <c:order val="37"/>
          <c:tx>
            <c:strRef>
              <c:f>'Breakfast data'!$CK$1</c:f>
              <c:strCache>
                <c:ptCount val="1"/>
                <c:pt idx="0">
                  <c:v>Sat wk4 #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data'!$CK$3:$CK$83</c:f>
              <c:numCache>
                <c:formatCode>General</c:formatCode>
                <c:ptCount val="81"/>
                <c:pt idx="24" formatCode="0.0">
                  <c:v>5.3200000000000021</c:v>
                </c:pt>
                <c:pt idx="25" formatCode="0.0">
                  <c:v>5.7415384615384628</c:v>
                </c:pt>
                <c:pt idx="26" formatCode="0.0">
                  <c:v>6.1630769230769245</c:v>
                </c:pt>
                <c:pt idx="27" formatCode="0.0">
                  <c:v>6.5846153846153861</c:v>
                </c:pt>
                <c:pt idx="28" formatCode="0.0">
                  <c:v>7.0061538461538477</c:v>
                </c:pt>
                <c:pt idx="29" formatCode="0.0">
                  <c:v>7.4276923076923094</c:v>
                </c:pt>
                <c:pt idx="30" formatCode="0.0">
                  <c:v>7.8492307692307701</c:v>
                </c:pt>
                <c:pt idx="31" formatCode="0.0">
                  <c:v>8.2707692307692326</c:v>
                </c:pt>
                <c:pt idx="32" formatCode="0.0">
                  <c:v>8.6923076923076934</c:v>
                </c:pt>
                <c:pt idx="33" formatCode="0.0">
                  <c:v>9.1138461538461542</c:v>
                </c:pt>
                <c:pt idx="34" formatCode="0.0">
                  <c:v>9.5353846153846167</c:v>
                </c:pt>
                <c:pt idx="35" formatCode="0.0">
                  <c:v>9.9569230769230774</c:v>
                </c:pt>
                <c:pt idx="36" formatCode="0.0">
                  <c:v>10.37846153846154</c:v>
                </c:pt>
                <c:pt idx="37" formatCode="0.0">
                  <c:v>10.8</c:v>
                </c:pt>
                <c:pt idx="38" formatCode="0.0">
                  <c:v>10.641558441558443</c:v>
                </c:pt>
                <c:pt idx="39" formatCode="0.0">
                  <c:v>10.483116883116883</c:v>
                </c:pt>
                <c:pt idx="40" formatCode="0.0">
                  <c:v>10.324675324675326</c:v>
                </c:pt>
                <c:pt idx="41" formatCode="0.0">
                  <c:v>10.166233766233766</c:v>
                </c:pt>
                <c:pt idx="42" formatCode="0.0">
                  <c:v>10.007792207792209</c:v>
                </c:pt>
                <c:pt idx="43" formatCode="0.0">
                  <c:v>9.8493506493506491</c:v>
                </c:pt>
                <c:pt idx="44" formatCode="0.0">
                  <c:v>9.6909090909090914</c:v>
                </c:pt>
                <c:pt idx="45" formatCode="0.0">
                  <c:v>9.5324675324675319</c:v>
                </c:pt>
                <c:pt idx="46" formatCode="0.0">
                  <c:v>9.3740259740259742</c:v>
                </c:pt>
                <c:pt idx="47" formatCode="0.0">
                  <c:v>9.2155844155844164</c:v>
                </c:pt>
                <c:pt idx="48" formatCode="0.0">
                  <c:v>9.0571428571428569</c:v>
                </c:pt>
                <c:pt idx="49" formatCode="0.0">
                  <c:v>8.8987012987012992</c:v>
                </c:pt>
                <c:pt idx="50" formatCode="0.0">
                  <c:v>8.7402597402597415</c:v>
                </c:pt>
                <c:pt idx="51" formatCode="0.0">
                  <c:v>8.581818181818182</c:v>
                </c:pt>
                <c:pt idx="52" formatCode="0.0">
                  <c:v>8.4233766233766225</c:v>
                </c:pt>
                <c:pt idx="53" formatCode="0.0">
                  <c:v>8.2649350649350648</c:v>
                </c:pt>
                <c:pt idx="54" formatCode="0.0">
                  <c:v>8.1064935064935071</c:v>
                </c:pt>
                <c:pt idx="55" formatCode="0.0">
                  <c:v>7.9480519480519476</c:v>
                </c:pt>
                <c:pt idx="56" formatCode="0.0">
                  <c:v>7.7896103896103899</c:v>
                </c:pt>
                <c:pt idx="57" formatCode="0.0">
                  <c:v>7.6311688311688313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794-EC43-AAE1-B5748C782AD6}"/>
            </c:ext>
          </c:extLst>
        </c:ser>
        <c:ser>
          <c:idx val="53"/>
          <c:order val="38"/>
          <c:tx>
            <c:strRef>
              <c:f>'Breakfast data'!$AC$1</c:f>
              <c:strCache>
                <c:ptCount val="1"/>
                <c:pt idx="0">
                  <c:v>Sun wk4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data'!$AC$3:$AC$83</c:f>
              <c:numCache>
                <c:formatCode>General</c:formatCode>
                <c:ptCount val="81"/>
                <c:pt idx="5">
                  <c:v>4.9000000000000004</c:v>
                </c:pt>
                <c:pt idx="6">
                  <c:v>12.2</c:v>
                </c:pt>
                <c:pt idx="7">
                  <c:v>12.5</c:v>
                </c:pt>
                <c:pt idx="8">
                  <c:v>11.9</c:v>
                </c:pt>
                <c:pt idx="9">
                  <c:v>11.1</c:v>
                </c:pt>
                <c:pt idx="10">
                  <c:v>11.4</c:v>
                </c:pt>
                <c:pt idx="11">
                  <c:v>12.4</c:v>
                </c:pt>
                <c:pt idx="12">
                  <c:v>12.7</c:v>
                </c:pt>
                <c:pt idx="13">
                  <c:v>12.6</c:v>
                </c:pt>
                <c:pt idx="14">
                  <c:v>12.6</c:v>
                </c:pt>
                <c:pt idx="15">
                  <c:v>12.4</c:v>
                </c:pt>
                <c:pt idx="16">
                  <c:v>12.3</c:v>
                </c:pt>
                <c:pt idx="17">
                  <c:v>12.6</c:v>
                </c:pt>
                <c:pt idx="18">
                  <c:v>12.8</c:v>
                </c:pt>
                <c:pt idx="19">
                  <c:v>12.8</c:v>
                </c:pt>
                <c:pt idx="20">
                  <c:v>13.1</c:v>
                </c:pt>
                <c:pt idx="21">
                  <c:v>13.4</c:v>
                </c:pt>
                <c:pt idx="22">
                  <c:v>13.6</c:v>
                </c:pt>
                <c:pt idx="23">
                  <c:v>13.8</c:v>
                </c:pt>
                <c:pt idx="24">
                  <c:v>14</c:v>
                </c:pt>
                <c:pt idx="25">
                  <c:v>14.3</c:v>
                </c:pt>
                <c:pt idx="26">
                  <c:v>14.8</c:v>
                </c:pt>
                <c:pt idx="27">
                  <c:v>15.1</c:v>
                </c:pt>
                <c:pt idx="28">
                  <c:v>15.3</c:v>
                </c:pt>
                <c:pt idx="29">
                  <c:v>15.6</c:v>
                </c:pt>
                <c:pt idx="30">
                  <c:v>15.3</c:v>
                </c:pt>
                <c:pt idx="31">
                  <c:v>14.8</c:v>
                </c:pt>
                <c:pt idx="32">
                  <c:v>15.1</c:v>
                </c:pt>
                <c:pt idx="33">
                  <c:v>15.2</c:v>
                </c:pt>
                <c:pt idx="34">
                  <c:v>15.7</c:v>
                </c:pt>
                <c:pt idx="35">
                  <c:v>16</c:v>
                </c:pt>
                <c:pt idx="36">
                  <c:v>16.399999999999999</c:v>
                </c:pt>
                <c:pt idx="37">
                  <c:v>16.600000000000001</c:v>
                </c:pt>
                <c:pt idx="38">
                  <c:v>16.2</c:v>
                </c:pt>
                <c:pt idx="39">
                  <c:v>15.6</c:v>
                </c:pt>
                <c:pt idx="40">
                  <c:v>15.2</c:v>
                </c:pt>
                <c:pt idx="41">
                  <c:v>15.1</c:v>
                </c:pt>
                <c:pt idx="42">
                  <c:v>15.3</c:v>
                </c:pt>
                <c:pt idx="43">
                  <c:v>15.4</c:v>
                </c:pt>
                <c:pt idx="44">
                  <c:v>15.6</c:v>
                </c:pt>
                <c:pt idx="45">
                  <c:v>15.5</c:v>
                </c:pt>
                <c:pt idx="46">
                  <c:v>15.3</c:v>
                </c:pt>
                <c:pt idx="47">
                  <c:v>14.9</c:v>
                </c:pt>
                <c:pt idx="48">
                  <c:v>14.6</c:v>
                </c:pt>
                <c:pt idx="49">
                  <c:v>14.5</c:v>
                </c:pt>
                <c:pt idx="50">
                  <c:v>14.8</c:v>
                </c:pt>
                <c:pt idx="51">
                  <c:v>14.7</c:v>
                </c:pt>
                <c:pt idx="52">
                  <c:v>14.7</c:v>
                </c:pt>
                <c:pt idx="53">
                  <c:v>14.8</c:v>
                </c:pt>
                <c:pt idx="54">
                  <c:v>15.2</c:v>
                </c:pt>
                <c:pt idx="55">
                  <c:v>15.5</c:v>
                </c:pt>
                <c:pt idx="56">
                  <c:v>15.8</c:v>
                </c:pt>
                <c:pt idx="57">
                  <c:v>15.9</c:v>
                </c:pt>
                <c:pt idx="58">
                  <c:v>16.2</c:v>
                </c:pt>
                <c:pt idx="59">
                  <c:v>16.600000000000001</c:v>
                </c:pt>
                <c:pt idx="60">
                  <c:v>16.8</c:v>
                </c:pt>
                <c:pt idx="61">
                  <c:v>17.399999999999999</c:v>
                </c:pt>
                <c:pt idx="62">
                  <c:v>17.600000000000001</c:v>
                </c:pt>
                <c:pt idx="63">
                  <c:v>17.5</c:v>
                </c:pt>
                <c:pt idx="64">
                  <c:v>17.399999999999999</c:v>
                </c:pt>
                <c:pt idx="65">
                  <c:v>17.3</c:v>
                </c:pt>
                <c:pt idx="66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794-EC43-AAE1-B5748C782AD6}"/>
            </c:ext>
          </c:extLst>
        </c:ser>
        <c:ser>
          <c:idx val="54"/>
          <c:order val="39"/>
          <c:tx>
            <c:strRef>
              <c:f>'Breakfast data'!$CL$1</c:f>
              <c:strCache>
                <c:ptCount val="1"/>
                <c:pt idx="0">
                  <c:v>Sun wk4 #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data'!$CL$3:$CL$83</c:f>
              <c:numCache>
                <c:formatCode>General</c:formatCode>
                <c:ptCount val="81"/>
                <c:pt idx="5" formatCode="0.0">
                  <c:v>10.499465240641712</c:v>
                </c:pt>
                <c:pt idx="6" formatCode="0.0">
                  <c:v>10.690106951871659</c:v>
                </c:pt>
                <c:pt idx="7" formatCode="0.0">
                  <c:v>10.880748663101606</c:v>
                </c:pt>
                <c:pt idx="8" formatCode="0.0">
                  <c:v>11.071390374331552</c:v>
                </c:pt>
                <c:pt idx="9" formatCode="0.0">
                  <c:v>11.262032085561497</c:v>
                </c:pt>
                <c:pt idx="10" formatCode="0.0">
                  <c:v>11.452673796791444</c:v>
                </c:pt>
                <c:pt idx="11" formatCode="0.0">
                  <c:v>11.643315508021391</c:v>
                </c:pt>
                <c:pt idx="12" formatCode="0.0">
                  <c:v>11.833957219251339</c:v>
                </c:pt>
                <c:pt idx="13" formatCode="0.0">
                  <c:v>12.024598930481284</c:v>
                </c:pt>
                <c:pt idx="14" formatCode="0.0">
                  <c:v>12.215240641711231</c:v>
                </c:pt>
                <c:pt idx="15" formatCode="0.0">
                  <c:v>12.405882352941177</c:v>
                </c:pt>
                <c:pt idx="16" formatCode="0.0">
                  <c:v>12.596524064171124</c:v>
                </c:pt>
                <c:pt idx="17" formatCode="0.0">
                  <c:v>12.787165775401071</c:v>
                </c:pt>
                <c:pt idx="18" formatCode="0.0">
                  <c:v>12.977807486631017</c:v>
                </c:pt>
                <c:pt idx="19" formatCode="0.0">
                  <c:v>13.168449197860964</c:v>
                </c:pt>
                <c:pt idx="20" formatCode="0.0">
                  <c:v>13.359090909090909</c:v>
                </c:pt>
                <c:pt idx="21" formatCode="0.0">
                  <c:v>13.549732620320857</c:v>
                </c:pt>
                <c:pt idx="22" formatCode="0.0">
                  <c:v>13.740374331550804</c:v>
                </c:pt>
                <c:pt idx="23" formatCode="0.0">
                  <c:v>13.931016042780749</c:v>
                </c:pt>
                <c:pt idx="24" formatCode="0.0">
                  <c:v>14.121657754010696</c:v>
                </c:pt>
                <c:pt idx="25" formatCode="0.0">
                  <c:v>14.312299465240642</c:v>
                </c:pt>
                <c:pt idx="26" formatCode="0.0">
                  <c:v>14.502941176470589</c:v>
                </c:pt>
                <c:pt idx="27" formatCode="0.0">
                  <c:v>14.693582887700536</c:v>
                </c:pt>
                <c:pt idx="28" formatCode="0.0">
                  <c:v>14.884224598930484</c:v>
                </c:pt>
                <c:pt idx="29" formatCode="0.0">
                  <c:v>15.074866310160429</c:v>
                </c:pt>
                <c:pt idx="30" formatCode="0.0">
                  <c:v>15.265508021390376</c:v>
                </c:pt>
                <c:pt idx="31" formatCode="0.0">
                  <c:v>15.456149732620322</c:v>
                </c:pt>
                <c:pt idx="32" formatCode="0.0">
                  <c:v>15.646791443850269</c:v>
                </c:pt>
                <c:pt idx="33" formatCode="0.0">
                  <c:v>15.837433155080216</c:v>
                </c:pt>
                <c:pt idx="34" formatCode="0.0">
                  <c:v>16.028074866310163</c:v>
                </c:pt>
                <c:pt idx="35" formatCode="0.0">
                  <c:v>16.218716577540107</c:v>
                </c:pt>
                <c:pt idx="36" formatCode="0.0">
                  <c:v>16.409358288770054</c:v>
                </c:pt>
                <c:pt idx="37" formatCode="0.0">
                  <c:v>16.600000000000001</c:v>
                </c:pt>
                <c:pt idx="38" formatCode="0.0">
                  <c:v>16.479120879120881</c:v>
                </c:pt>
                <c:pt idx="39" formatCode="0.0">
                  <c:v>16.358241758241761</c:v>
                </c:pt>
                <c:pt idx="40" formatCode="0.0">
                  <c:v>16.23736263736264</c:v>
                </c:pt>
                <c:pt idx="41" formatCode="0.0">
                  <c:v>16.11648351648352</c:v>
                </c:pt>
                <c:pt idx="42" formatCode="0.0">
                  <c:v>15.995604395604397</c:v>
                </c:pt>
                <c:pt idx="43" formatCode="0.0">
                  <c:v>15.874725274725277</c:v>
                </c:pt>
                <c:pt idx="44" formatCode="0.0">
                  <c:v>15.753846153846155</c:v>
                </c:pt>
                <c:pt idx="45" formatCode="0.0">
                  <c:v>15.632967032967034</c:v>
                </c:pt>
                <c:pt idx="46" formatCode="0.0">
                  <c:v>15.512087912087914</c:v>
                </c:pt>
                <c:pt idx="47" formatCode="0.0">
                  <c:v>15.391208791208793</c:v>
                </c:pt>
                <c:pt idx="48" formatCode="0.0">
                  <c:v>15.270329670329671</c:v>
                </c:pt>
                <c:pt idx="49" formatCode="0.0">
                  <c:v>15.149450549450551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794-EC43-AAE1-B5748C782AD6}"/>
            </c:ext>
          </c:extLst>
        </c:ser>
        <c:ser>
          <c:idx val="55"/>
          <c:order val="40"/>
          <c:tx>
            <c:strRef>
              <c:f>'Breakfast data'!$AD$1</c:f>
              <c:strCache>
                <c:ptCount val="1"/>
                <c:pt idx="0">
                  <c:v>Mon wk5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data'!$AD$3:$AD$83</c:f>
              <c:numCache>
                <c:formatCode>General</c:formatCode>
                <c:ptCount val="81"/>
                <c:pt idx="26">
                  <c:v>6.9</c:v>
                </c:pt>
                <c:pt idx="27">
                  <c:v>7.4</c:v>
                </c:pt>
                <c:pt idx="28">
                  <c:v>7.8</c:v>
                </c:pt>
                <c:pt idx="29">
                  <c:v>8.4</c:v>
                </c:pt>
                <c:pt idx="30">
                  <c:v>9</c:v>
                </c:pt>
                <c:pt idx="31">
                  <c:v>9.6</c:v>
                </c:pt>
                <c:pt idx="32">
                  <c:v>10.4</c:v>
                </c:pt>
                <c:pt idx="33">
                  <c:v>10.7</c:v>
                </c:pt>
                <c:pt idx="34">
                  <c:v>11.6</c:v>
                </c:pt>
                <c:pt idx="35">
                  <c:v>12.4</c:v>
                </c:pt>
                <c:pt idx="36">
                  <c:v>13</c:v>
                </c:pt>
                <c:pt idx="37">
                  <c:v>13.2</c:v>
                </c:pt>
                <c:pt idx="38">
                  <c:v>13.2</c:v>
                </c:pt>
                <c:pt idx="39">
                  <c:v>13.2</c:v>
                </c:pt>
                <c:pt idx="40">
                  <c:v>13.1</c:v>
                </c:pt>
                <c:pt idx="41">
                  <c:v>13</c:v>
                </c:pt>
                <c:pt idx="42">
                  <c:v>12.7</c:v>
                </c:pt>
                <c:pt idx="43">
                  <c:v>12.2</c:v>
                </c:pt>
                <c:pt idx="44">
                  <c:v>12.1</c:v>
                </c:pt>
                <c:pt idx="45">
                  <c:v>12.2</c:v>
                </c:pt>
                <c:pt idx="46">
                  <c:v>12</c:v>
                </c:pt>
                <c:pt idx="47">
                  <c:v>11.6</c:v>
                </c:pt>
                <c:pt idx="48">
                  <c:v>11.3</c:v>
                </c:pt>
                <c:pt idx="49">
                  <c:v>11</c:v>
                </c:pt>
                <c:pt idx="50">
                  <c:v>10.4</c:v>
                </c:pt>
                <c:pt idx="51">
                  <c:v>10.5</c:v>
                </c:pt>
                <c:pt idx="52">
                  <c:v>10.5</c:v>
                </c:pt>
                <c:pt idx="53">
                  <c:v>10.4</c:v>
                </c:pt>
                <c:pt idx="54">
                  <c:v>10.1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9.9</c:v>
                </c:pt>
                <c:pt idx="58">
                  <c:v>9.8000000000000007</c:v>
                </c:pt>
                <c:pt idx="59">
                  <c:v>9.5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9.1</c:v>
                </c:pt>
                <c:pt idx="63">
                  <c:v>8.8000000000000007</c:v>
                </c:pt>
                <c:pt idx="64">
                  <c:v>8.6</c:v>
                </c:pt>
                <c:pt idx="65">
                  <c:v>8.4</c:v>
                </c:pt>
                <c:pt idx="66">
                  <c:v>8.3000000000000007</c:v>
                </c:pt>
                <c:pt idx="67">
                  <c:v>8.1</c:v>
                </c:pt>
                <c:pt idx="68">
                  <c:v>8</c:v>
                </c:pt>
                <c:pt idx="69">
                  <c:v>7.7</c:v>
                </c:pt>
                <c:pt idx="70">
                  <c:v>7.8</c:v>
                </c:pt>
                <c:pt idx="71">
                  <c:v>7.8</c:v>
                </c:pt>
                <c:pt idx="72">
                  <c:v>7.7</c:v>
                </c:pt>
                <c:pt idx="73">
                  <c:v>7.6</c:v>
                </c:pt>
                <c:pt idx="74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794-EC43-AAE1-B5748C782AD6}"/>
            </c:ext>
          </c:extLst>
        </c:ser>
        <c:ser>
          <c:idx val="56"/>
          <c:order val="41"/>
          <c:tx>
            <c:strRef>
              <c:f>'Breakfast data'!$CM$1</c:f>
              <c:strCache>
                <c:ptCount val="1"/>
                <c:pt idx="0">
                  <c:v>Mon wk5 #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data'!$CM$3:$CM$83</c:f>
              <c:numCache>
                <c:formatCode>General</c:formatCode>
                <c:ptCount val="81"/>
                <c:pt idx="26" formatCode="0.0">
                  <c:v>6.5153846153846153</c:v>
                </c:pt>
                <c:pt idx="27" formatCode="0.0">
                  <c:v>7.1230769230769226</c:v>
                </c:pt>
                <c:pt idx="28" formatCode="0.0">
                  <c:v>7.7307692307692308</c:v>
                </c:pt>
                <c:pt idx="29" formatCode="0.0">
                  <c:v>8.3384615384615373</c:v>
                </c:pt>
                <c:pt idx="30" formatCode="0.0">
                  <c:v>8.9461538461538446</c:v>
                </c:pt>
                <c:pt idx="31" formatCode="0.0">
                  <c:v>9.5538461538461537</c:v>
                </c:pt>
                <c:pt idx="32" formatCode="0.0">
                  <c:v>10.161538461538461</c:v>
                </c:pt>
                <c:pt idx="33" formatCode="0.0">
                  <c:v>10.769230769230768</c:v>
                </c:pt>
                <c:pt idx="34" formatCode="0.0">
                  <c:v>11.376923076923077</c:v>
                </c:pt>
                <c:pt idx="35" formatCode="0.0">
                  <c:v>11.984615384615385</c:v>
                </c:pt>
                <c:pt idx="36" formatCode="0.0">
                  <c:v>12.592307692307692</c:v>
                </c:pt>
                <c:pt idx="37" formatCode="0.0">
                  <c:v>13.2</c:v>
                </c:pt>
                <c:pt idx="38" formatCode="0.0">
                  <c:v>13.030878651931284</c:v>
                </c:pt>
                <c:pt idx="39" formatCode="0.0">
                  <c:v>12.861757303862566</c:v>
                </c:pt>
                <c:pt idx="40" formatCode="0.0">
                  <c:v>12.69263595579385</c:v>
                </c:pt>
                <c:pt idx="41" formatCode="0.0">
                  <c:v>12.523514607725133</c:v>
                </c:pt>
                <c:pt idx="42" formatCode="0.0">
                  <c:v>12.354393259656417</c:v>
                </c:pt>
                <c:pt idx="43" formatCode="0.0">
                  <c:v>12.1852719115877</c:v>
                </c:pt>
                <c:pt idx="44" formatCode="0.0">
                  <c:v>12.016150563518984</c:v>
                </c:pt>
                <c:pt idx="45" formatCode="0.0">
                  <c:v>11.847029215450267</c:v>
                </c:pt>
                <c:pt idx="46" formatCode="0.0">
                  <c:v>11.677907867381551</c:v>
                </c:pt>
                <c:pt idx="47" formatCode="0.0">
                  <c:v>11.508786519312835</c:v>
                </c:pt>
                <c:pt idx="48" formatCode="0.0">
                  <c:v>11.339665171244118</c:v>
                </c:pt>
                <c:pt idx="49" formatCode="0.0">
                  <c:v>11.170543823175402</c:v>
                </c:pt>
                <c:pt idx="50" formatCode="0.0">
                  <c:v>11.001422475106684</c:v>
                </c:pt>
                <c:pt idx="51" formatCode="0.0">
                  <c:v>10.832301127037969</c:v>
                </c:pt>
                <c:pt idx="52" formatCode="0.0">
                  <c:v>10.663179778969251</c:v>
                </c:pt>
                <c:pt idx="53" formatCode="0.0">
                  <c:v>10.494058430900536</c:v>
                </c:pt>
                <c:pt idx="54" formatCode="0.0">
                  <c:v>10.32493708283182</c:v>
                </c:pt>
                <c:pt idx="55" formatCode="0.0">
                  <c:v>10.155815734763102</c:v>
                </c:pt>
                <c:pt idx="56" formatCode="0.0">
                  <c:v>9.9866943866943867</c:v>
                </c:pt>
                <c:pt idx="57" formatCode="0.0">
                  <c:v>9.8175730386256692</c:v>
                </c:pt>
                <c:pt idx="58" formatCode="0.0">
                  <c:v>9.6484516905569535</c:v>
                </c:pt>
                <c:pt idx="59" formatCode="0.0">
                  <c:v>9.479330342488236</c:v>
                </c:pt>
                <c:pt idx="60" formatCode="0.0">
                  <c:v>9.3102089944195203</c:v>
                </c:pt>
                <c:pt idx="61" formatCode="0.0">
                  <c:v>9.1410876463508046</c:v>
                </c:pt>
                <c:pt idx="62" formatCode="0.0">
                  <c:v>8.9719662982820871</c:v>
                </c:pt>
                <c:pt idx="63" formatCode="0.0">
                  <c:v>8.8028449502133697</c:v>
                </c:pt>
                <c:pt idx="64" formatCode="0.0">
                  <c:v>8.633723602144654</c:v>
                </c:pt>
                <c:pt idx="65" formatCode="0.0">
                  <c:v>8.4646022540759382</c:v>
                </c:pt>
                <c:pt idx="66" formatCode="0.0">
                  <c:v>8.2954809060072208</c:v>
                </c:pt>
                <c:pt idx="67" formatCode="0.0">
                  <c:v>8.1263595579385051</c:v>
                </c:pt>
                <c:pt idx="68" formatCode="0.0">
                  <c:v>7.9572382098697885</c:v>
                </c:pt>
                <c:pt idx="69" formatCode="0.0">
                  <c:v>7.7881168618010719</c:v>
                </c:pt>
                <c:pt idx="70" formatCode="0.0">
                  <c:v>7.6189955137323553</c:v>
                </c:pt>
                <c:pt idx="71" formatCode="0.0">
                  <c:v>7.4498741656636387</c:v>
                </c:pt>
                <c:pt idx="72" formatCode="0.0">
                  <c:v>7.2807528175949221</c:v>
                </c:pt>
                <c:pt idx="73" formatCode="0.0">
                  <c:v>7.1116314695262055</c:v>
                </c:pt>
                <c:pt idx="74" formatCode="0.0">
                  <c:v>6.9425101214574898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794-EC43-AAE1-B5748C782AD6}"/>
            </c:ext>
          </c:extLst>
        </c:ser>
        <c:ser>
          <c:idx val="57"/>
          <c:order val="42"/>
          <c:tx>
            <c:strRef>
              <c:f>'Breakfast data'!$AE$1</c:f>
              <c:strCache>
                <c:ptCount val="1"/>
                <c:pt idx="0">
                  <c:v>Tues wk5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data'!$AE$3:$AE$83</c:f>
              <c:numCache>
                <c:formatCode>General</c:formatCode>
                <c:ptCount val="81"/>
                <c:pt idx="25">
                  <c:v>6.3</c:v>
                </c:pt>
                <c:pt idx="26">
                  <c:v>6.5</c:v>
                </c:pt>
                <c:pt idx="27">
                  <c:v>6.8</c:v>
                </c:pt>
                <c:pt idx="28">
                  <c:v>7.2</c:v>
                </c:pt>
                <c:pt idx="29">
                  <c:v>7.7</c:v>
                </c:pt>
                <c:pt idx="30">
                  <c:v>8.8000000000000007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10.9</c:v>
                </c:pt>
                <c:pt idx="35">
                  <c:v>11.7</c:v>
                </c:pt>
                <c:pt idx="36">
                  <c:v>12.5</c:v>
                </c:pt>
                <c:pt idx="37">
                  <c:v>12.8</c:v>
                </c:pt>
                <c:pt idx="38">
                  <c:v>12.6</c:v>
                </c:pt>
                <c:pt idx="39">
                  <c:v>12.7</c:v>
                </c:pt>
                <c:pt idx="40">
                  <c:v>12.8</c:v>
                </c:pt>
                <c:pt idx="41">
                  <c:v>12.7</c:v>
                </c:pt>
                <c:pt idx="42">
                  <c:v>12.6</c:v>
                </c:pt>
                <c:pt idx="43">
                  <c:v>12.6</c:v>
                </c:pt>
                <c:pt idx="44">
                  <c:v>12.5</c:v>
                </c:pt>
                <c:pt idx="45">
                  <c:v>12.6</c:v>
                </c:pt>
                <c:pt idx="46">
                  <c:v>12.9</c:v>
                </c:pt>
                <c:pt idx="47">
                  <c:v>12.6</c:v>
                </c:pt>
                <c:pt idx="48">
                  <c:v>12.3</c:v>
                </c:pt>
                <c:pt idx="49">
                  <c:v>12.1</c:v>
                </c:pt>
                <c:pt idx="50">
                  <c:v>12.1</c:v>
                </c:pt>
                <c:pt idx="51">
                  <c:v>12</c:v>
                </c:pt>
                <c:pt idx="52">
                  <c:v>12.3</c:v>
                </c:pt>
                <c:pt idx="53">
                  <c:v>12.2</c:v>
                </c:pt>
                <c:pt idx="54">
                  <c:v>11.9</c:v>
                </c:pt>
                <c:pt idx="55">
                  <c:v>12.1</c:v>
                </c:pt>
                <c:pt idx="56">
                  <c:v>12.2</c:v>
                </c:pt>
                <c:pt idx="57">
                  <c:v>11.9</c:v>
                </c:pt>
                <c:pt idx="58">
                  <c:v>11.8</c:v>
                </c:pt>
                <c:pt idx="59">
                  <c:v>11.7</c:v>
                </c:pt>
                <c:pt idx="60">
                  <c:v>11.6</c:v>
                </c:pt>
                <c:pt idx="61">
                  <c:v>11.5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11.2</c:v>
                </c:pt>
                <c:pt idx="66">
                  <c:v>11.2</c:v>
                </c:pt>
                <c:pt idx="67">
                  <c:v>11.3</c:v>
                </c:pt>
                <c:pt idx="68">
                  <c:v>11.2</c:v>
                </c:pt>
                <c:pt idx="69">
                  <c:v>11</c:v>
                </c:pt>
                <c:pt idx="70">
                  <c:v>10.7</c:v>
                </c:pt>
                <c:pt idx="71">
                  <c:v>8.9</c:v>
                </c:pt>
                <c:pt idx="72">
                  <c:v>9.1</c:v>
                </c:pt>
                <c:pt idx="73">
                  <c:v>9.3000000000000007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794-EC43-AAE1-B5748C782AD6}"/>
            </c:ext>
          </c:extLst>
        </c:ser>
        <c:ser>
          <c:idx val="58"/>
          <c:order val="43"/>
          <c:tx>
            <c:strRef>
              <c:f>'Breakfast data'!$CN$1</c:f>
              <c:strCache>
                <c:ptCount val="1"/>
                <c:pt idx="0">
                  <c:v>Tues wk5 #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data'!$CN$3:$CN$83</c:f>
              <c:numCache>
                <c:formatCode>General</c:formatCode>
                <c:ptCount val="81"/>
                <c:pt idx="25" formatCode="0.0">
                  <c:v>5.8835164835164839</c:v>
                </c:pt>
                <c:pt idx="26" formatCode="0.0">
                  <c:v>6.45989010989011</c:v>
                </c:pt>
                <c:pt idx="27" formatCode="0.0">
                  <c:v>7.036263736263737</c:v>
                </c:pt>
                <c:pt idx="28" formatCode="0.0">
                  <c:v>7.6126373626373631</c:v>
                </c:pt>
                <c:pt idx="29" formatCode="0.0">
                  <c:v>8.1890109890109883</c:v>
                </c:pt>
                <c:pt idx="30" formatCode="0.0">
                  <c:v>8.7653846153846153</c:v>
                </c:pt>
                <c:pt idx="31" formatCode="0.0">
                  <c:v>9.3417582417582423</c:v>
                </c:pt>
                <c:pt idx="32" formatCode="0.0">
                  <c:v>9.9181318681318693</c:v>
                </c:pt>
                <c:pt idx="33" formatCode="0.0">
                  <c:v>10.494505494505495</c:v>
                </c:pt>
                <c:pt idx="34" formatCode="0.0">
                  <c:v>11.070879120879122</c:v>
                </c:pt>
                <c:pt idx="35" formatCode="0.0">
                  <c:v>11.647252747252749</c:v>
                </c:pt>
                <c:pt idx="36" formatCode="0.0">
                  <c:v>12.223626373626374</c:v>
                </c:pt>
                <c:pt idx="37" formatCode="0.0">
                  <c:v>12.8</c:v>
                </c:pt>
                <c:pt idx="38" formatCode="0.0">
                  <c:v>12.730812324929973</c:v>
                </c:pt>
                <c:pt idx="39" formatCode="0.0">
                  <c:v>12.661624649859945</c:v>
                </c:pt>
                <c:pt idx="40" formatCode="0.0">
                  <c:v>12.592436974789917</c:v>
                </c:pt>
                <c:pt idx="41" formatCode="0.0">
                  <c:v>12.523249299719888</c:v>
                </c:pt>
                <c:pt idx="42" formatCode="0.0">
                  <c:v>12.45406162464986</c:v>
                </c:pt>
                <c:pt idx="43" formatCode="0.0">
                  <c:v>12.384873949579832</c:v>
                </c:pt>
                <c:pt idx="44" formatCode="0.0">
                  <c:v>12.315686274509805</c:v>
                </c:pt>
                <c:pt idx="45" formatCode="0.0">
                  <c:v>12.246498599439777</c:v>
                </c:pt>
                <c:pt idx="46" formatCode="0.0">
                  <c:v>12.177310924369749</c:v>
                </c:pt>
                <c:pt idx="47" formatCode="0.0">
                  <c:v>12.108123249299721</c:v>
                </c:pt>
                <c:pt idx="48" formatCode="0.0">
                  <c:v>12.038935574229694</c:v>
                </c:pt>
                <c:pt idx="49" formatCode="0.0">
                  <c:v>11.969747899159664</c:v>
                </c:pt>
                <c:pt idx="50" formatCode="0.0">
                  <c:v>11.900560224089636</c:v>
                </c:pt>
                <c:pt idx="51" formatCode="0.0">
                  <c:v>11.831372549019608</c:v>
                </c:pt>
                <c:pt idx="52" formatCode="0.0">
                  <c:v>11.762184873949581</c:v>
                </c:pt>
                <c:pt idx="53" formatCode="0.0">
                  <c:v>11.692997198879553</c:v>
                </c:pt>
                <c:pt idx="54" formatCode="0.0">
                  <c:v>11.623809523809525</c:v>
                </c:pt>
                <c:pt idx="55" formatCode="0.0">
                  <c:v>11.554621848739497</c:v>
                </c:pt>
                <c:pt idx="56" formatCode="0.0">
                  <c:v>11.485434173669468</c:v>
                </c:pt>
                <c:pt idx="57" formatCode="0.0">
                  <c:v>11.41624649859944</c:v>
                </c:pt>
                <c:pt idx="58" formatCode="0.0">
                  <c:v>11.347058823529412</c:v>
                </c:pt>
                <c:pt idx="59" formatCode="0.0">
                  <c:v>11.277871148459385</c:v>
                </c:pt>
                <c:pt idx="60" formatCode="0.0">
                  <c:v>11.208683473389357</c:v>
                </c:pt>
                <c:pt idx="61" formatCode="0.0">
                  <c:v>11.139495798319329</c:v>
                </c:pt>
                <c:pt idx="62" formatCode="0.0">
                  <c:v>11.070308123249301</c:v>
                </c:pt>
                <c:pt idx="63" formatCode="0.0">
                  <c:v>11.001120448179272</c:v>
                </c:pt>
                <c:pt idx="64" formatCode="0.0">
                  <c:v>10.931932773109244</c:v>
                </c:pt>
                <c:pt idx="65" formatCode="0.0">
                  <c:v>10.862745098039216</c:v>
                </c:pt>
                <c:pt idx="66" formatCode="0.0">
                  <c:v>10.793557422969188</c:v>
                </c:pt>
                <c:pt idx="67" formatCode="0.0">
                  <c:v>10.724369747899161</c:v>
                </c:pt>
                <c:pt idx="68" formatCode="0.0">
                  <c:v>10.655182072829133</c:v>
                </c:pt>
                <c:pt idx="69" formatCode="0.0">
                  <c:v>10.585994397759105</c:v>
                </c:pt>
                <c:pt idx="70" formatCode="0.0">
                  <c:v>10.516806722689076</c:v>
                </c:pt>
                <c:pt idx="71" formatCode="0.0">
                  <c:v>10.447619047619048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794-EC43-AAE1-B5748C782AD6}"/>
            </c:ext>
          </c:extLst>
        </c:ser>
        <c:ser>
          <c:idx val="59"/>
          <c:order val="44"/>
          <c:tx>
            <c:strRef>
              <c:f>'Breakfast data'!$AF$1</c:f>
              <c:strCache>
                <c:ptCount val="1"/>
                <c:pt idx="0">
                  <c:v>Wed wk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data'!$AF$3:$AF$83</c:f>
              <c:numCache>
                <c:formatCode>General</c:formatCode>
                <c:ptCount val="81"/>
                <c:pt idx="8">
                  <c:v>4.7</c:v>
                </c:pt>
                <c:pt idx="9">
                  <c:v>4.7</c:v>
                </c:pt>
                <c:pt idx="10">
                  <c:v>4.7</c:v>
                </c:pt>
                <c:pt idx="11">
                  <c:v>5.6</c:v>
                </c:pt>
                <c:pt idx="12">
                  <c:v>6</c:v>
                </c:pt>
                <c:pt idx="13">
                  <c:v>6.8</c:v>
                </c:pt>
                <c:pt idx="14">
                  <c:v>7.6</c:v>
                </c:pt>
                <c:pt idx="15">
                  <c:v>8.4</c:v>
                </c:pt>
                <c:pt idx="16">
                  <c:v>9.1</c:v>
                </c:pt>
                <c:pt idx="17">
                  <c:v>9.6</c:v>
                </c:pt>
                <c:pt idx="18">
                  <c:v>9.9</c:v>
                </c:pt>
                <c:pt idx="19">
                  <c:v>10.4</c:v>
                </c:pt>
                <c:pt idx="20">
                  <c:v>10.7</c:v>
                </c:pt>
                <c:pt idx="21">
                  <c:v>10.8</c:v>
                </c:pt>
                <c:pt idx="22">
                  <c:v>10.7</c:v>
                </c:pt>
                <c:pt idx="23">
                  <c:v>10.8</c:v>
                </c:pt>
                <c:pt idx="24">
                  <c:v>10.8</c:v>
                </c:pt>
                <c:pt idx="25">
                  <c:v>10.8</c:v>
                </c:pt>
                <c:pt idx="26">
                  <c:v>10.9</c:v>
                </c:pt>
                <c:pt idx="27">
                  <c:v>11.2</c:v>
                </c:pt>
                <c:pt idx="28">
                  <c:v>11.2</c:v>
                </c:pt>
                <c:pt idx="29">
                  <c:v>10.8</c:v>
                </c:pt>
                <c:pt idx="30">
                  <c:v>10.6</c:v>
                </c:pt>
                <c:pt idx="31">
                  <c:v>10.5</c:v>
                </c:pt>
                <c:pt idx="32">
                  <c:v>10.6</c:v>
                </c:pt>
                <c:pt idx="33">
                  <c:v>10.6</c:v>
                </c:pt>
                <c:pt idx="34">
                  <c:v>10.7</c:v>
                </c:pt>
                <c:pt idx="35">
                  <c:v>10.9</c:v>
                </c:pt>
                <c:pt idx="36">
                  <c:v>11</c:v>
                </c:pt>
                <c:pt idx="37">
                  <c:v>11.1</c:v>
                </c:pt>
                <c:pt idx="38">
                  <c:v>10.9</c:v>
                </c:pt>
                <c:pt idx="39">
                  <c:v>10.7</c:v>
                </c:pt>
                <c:pt idx="40">
                  <c:v>10.3</c:v>
                </c:pt>
                <c:pt idx="41">
                  <c:v>10.1</c:v>
                </c:pt>
                <c:pt idx="42">
                  <c:v>10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9.4</c:v>
                </c:pt>
                <c:pt idx="46">
                  <c:v>9.6999999999999993</c:v>
                </c:pt>
                <c:pt idx="47">
                  <c:v>9.6</c:v>
                </c:pt>
                <c:pt idx="48">
                  <c:v>9.3000000000000007</c:v>
                </c:pt>
                <c:pt idx="49">
                  <c:v>9.1999999999999993</c:v>
                </c:pt>
                <c:pt idx="50">
                  <c:v>9.1</c:v>
                </c:pt>
                <c:pt idx="51">
                  <c:v>9</c:v>
                </c:pt>
                <c:pt idx="52">
                  <c:v>8.6999999999999993</c:v>
                </c:pt>
                <c:pt idx="53">
                  <c:v>8.6</c:v>
                </c:pt>
                <c:pt idx="54">
                  <c:v>8.4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794-EC43-AAE1-B5748C782AD6}"/>
            </c:ext>
          </c:extLst>
        </c:ser>
        <c:ser>
          <c:idx val="60"/>
          <c:order val="45"/>
          <c:tx>
            <c:strRef>
              <c:f>'Breakfast data'!$CO$1</c:f>
              <c:strCache>
                <c:ptCount val="1"/>
                <c:pt idx="0">
                  <c:v>Wed wk 5#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data'!$CO$3:$CO$83</c:f>
              <c:numCache>
                <c:formatCode>General</c:formatCode>
                <c:ptCount val="81"/>
                <c:pt idx="8" formatCode="0.0">
                  <c:v>5.0703225806451622</c:v>
                </c:pt>
                <c:pt idx="9" formatCode="0.0">
                  <c:v>5.278242491657398</c:v>
                </c:pt>
                <c:pt idx="10" formatCode="0.0">
                  <c:v>5.4861624026696338</c:v>
                </c:pt>
                <c:pt idx="11" formatCode="0.0">
                  <c:v>5.6940823136818697</c:v>
                </c:pt>
                <c:pt idx="12" formatCode="0.0">
                  <c:v>5.9020022246941055</c:v>
                </c:pt>
                <c:pt idx="13" formatCode="0.0">
                  <c:v>6.1099221357063414</c:v>
                </c:pt>
                <c:pt idx="14" formatCode="0.0">
                  <c:v>6.3178420467185772</c:v>
                </c:pt>
                <c:pt idx="15" formatCode="0.0">
                  <c:v>6.525761957730813</c:v>
                </c:pt>
                <c:pt idx="16" formatCode="0.0">
                  <c:v>6.733681868743048</c:v>
                </c:pt>
                <c:pt idx="17" formatCode="0.0">
                  <c:v>6.9416017797552838</c:v>
                </c:pt>
                <c:pt idx="18" formatCode="0.0">
                  <c:v>7.1495216907675196</c:v>
                </c:pt>
                <c:pt idx="19" formatCode="0.0">
                  <c:v>7.3574416017797564</c:v>
                </c:pt>
                <c:pt idx="20" formatCode="0.0">
                  <c:v>7.5653615127919913</c:v>
                </c:pt>
                <c:pt idx="21" formatCode="0.0">
                  <c:v>7.7732814238042272</c:v>
                </c:pt>
                <c:pt idx="22" formatCode="0.0">
                  <c:v>7.981201334816463</c:v>
                </c:pt>
                <c:pt idx="23" formatCode="0.0">
                  <c:v>8.1891212458286979</c:v>
                </c:pt>
                <c:pt idx="24" formatCode="0.0">
                  <c:v>8.3970411568409347</c:v>
                </c:pt>
                <c:pt idx="25" formatCode="0.0">
                  <c:v>8.6049610678531714</c:v>
                </c:pt>
                <c:pt idx="26" formatCode="0.0">
                  <c:v>8.8128809788654063</c:v>
                </c:pt>
                <c:pt idx="27" formatCode="0.0">
                  <c:v>9.0208008898776413</c:v>
                </c:pt>
                <c:pt idx="28" formatCode="0.0">
                  <c:v>9.228720800889878</c:v>
                </c:pt>
                <c:pt idx="29" formatCode="0.0">
                  <c:v>9.436640711902113</c:v>
                </c:pt>
                <c:pt idx="30" formatCode="0.0">
                  <c:v>9.6445606229143497</c:v>
                </c:pt>
                <c:pt idx="31" formatCode="0.0">
                  <c:v>9.8524805339265846</c:v>
                </c:pt>
                <c:pt idx="32" formatCode="0.0">
                  <c:v>10.060400444938821</c:v>
                </c:pt>
                <c:pt idx="33" formatCode="0.0">
                  <c:v>10.268320355951056</c:v>
                </c:pt>
                <c:pt idx="34" formatCode="0.0">
                  <c:v>10.476240266963293</c:v>
                </c:pt>
                <c:pt idx="35" formatCode="0.0">
                  <c:v>10.684160177975528</c:v>
                </c:pt>
                <c:pt idx="36" formatCode="0.0">
                  <c:v>10.892080088987765</c:v>
                </c:pt>
                <c:pt idx="37" formatCode="0.0">
                  <c:v>11.1</c:v>
                </c:pt>
                <c:pt idx="38" formatCode="0.0">
                  <c:v>10.958051948051947</c:v>
                </c:pt>
                <c:pt idx="39" formatCode="0.0">
                  <c:v>10.816103896103895</c:v>
                </c:pt>
                <c:pt idx="40" formatCode="0.0">
                  <c:v>10.674155844155845</c:v>
                </c:pt>
                <c:pt idx="41" formatCode="0.0">
                  <c:v>10.532207792207792</c:v>
                </c:pt>
                <c:pt idx="42" formatCode="0.0">
                  <c:v>10.39025974025974</c:v>
                </c:pt>
                <c:pt idx="43" formatCode="0.0">
                  <c:v>10.248311688311688</c:v>
                </c:pt>
                <c:pt idx="44" formatCode="0.0">
                  <c:v>10.106363636363636</c:v>
                </c:pt>
                <c:pt idx="45" formatCode="0.0">
                  <c:v>9.9644155844155833</c:v>
                </c:pt>
                <c:pt idx="46" formatCode="0.0">
                  <c:v>9.8224675324675328</c:v>
                </c:pt>
                <c:pt idx="47" formatCode="0.0">
                  <c:v>9.6805194805194805</c:v>
                </c:pt>
                <c:pt idx="48" formatCode="0.0">
                  <c:v>9.5385714285714283</c:v>
                </c:pt>
                <c:pt idx="49" formatCode="0.0">
                  <c:v>9.396623376623376</c:v>
                </c:pt>
                <c:pt idx="50" formatCode="0.0">
                  <c:v>9.2546753246753237</c:v>
                </c:pt>
                <c:pt idx="51" formatCode="0.0">
                  <c:v>9.1127272727272732</c:v>
                </c:pt>
                <c:pt idx="52" formatCode="0.0">
                  <c:v>8.970779220779221</c:v>
                </c:pt>
                <c:pt idx="53" formatCode="0.0">
                  <c:v>8.8288311688311687</c:v>
                </c:pt>
                <c:pt idx="54" formatCode="0.0">
                  <c:v>8.6868831168831164</c:v>
                </c:pt>
                <c:pt idx="55" formatCode="0.0">
                  <c:v>8.5449350649350642</c:v>
                </c:pt>
                <c:pt idx="56" formatCode="0.0">
                  <c:v>8.4029870129870119</c:v>
                </c:pt>
                <c:pt idx="57" formatCode="0.0">
                  <c:v>8.2610389610389614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794-EC43-AAE1-B5748C782AD6}"/>
            </c:ext>
          </c:extLst>
        </c:ser>
        <c:ser>
          <c:idx val="61"/>
          <c:order val="46"/>
          <c:tx>
            <c:strRef>
              <c:f>'Breakfast data'!$AG$1</c:f>
              <c:strCache>
                <c:ptCount val="1"/>
                <c:pt idx="0">
                  <c:v>Thurs wk5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data'!$AG$3:$AG$83</c:f>
              <c:numCache>
                <c:formatCode>General</c:formatCode>
                <c:ptCount val="81"/>
                <c:pt idx="22">
                  <c:v>10.1</c:v>
                </c:pt>
                <c:pt idx="23">
                  <c:v>10.1</c:v>
                </c:pt>
                <c:pt idx="24">
                  <c:v>9.9</c:v>
                </c:pt>
                <c:pt idx="25">
                  <c:v>9.8000000000000007</c:v>
                </c:pt>
                <c:pt idx="26">
                  <c:v>10</c:v>
                </c:pt>
                <c:pt idx="27">
                  <c:v>9.8000000000000007</c:v>
                </c:pt>
                <c:pt idx="28">
                  <c:v>9.6</c:v>
                </c:pt>
                <c:pt idx="29">
                  <c:v>10.3</c:v>
                </c:pt>
                <c:pt idx="30">
                  <c:v>10.6</c:v>
                </c:pt>
                <c:pt idx="31">
                  <c:v>10.3</c:v>
                </c:pt>
                <c:pt idx="32">
                  <c:v>10.4</c:v>
                </c:pt>
                <c:pt idx="33">
                  <c:v>10.3</c:v>
                </c:pt>
                <c:pt idx="34">
                  <c:v>10.6</c:v>
                </c:pt>
                <c:pt idx="35">
                  <c:v>11.1</c:v>
                </c:pt>
                <c:pt idx="36">
                  <c:v>11.8</c:v>
                </c:pt>
                <c:pt idx="37">
                  <c:v>12</c:v>
                </c:pt>
                <c:pt idx="38">
                  <c:v>11.6</c:v>
                </c:pt>
                <c:pt idx="39">
                  <c:v>11.3</c:v>
                </c:pt>
                <c:pt idx="40">
                  <c:v>11.1</c:v>
                </c:pt>
                <c:pt idx="41">
                  <c:v>10.8</c:v>
                </c:pt>
                <c:pt idx="42">
                  <c:v>10.4</c:v>
                </c:pt>
                <c:pt idx="43">
                  <c:v>10.199999999999999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9.3000000000000007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8.8000000000000007</c:v>
                </c:pt>
                <c:pt idx="51">
                  <c:v>8.4</c:v>
                </c:pt>
                <c:pt idx="52">
                  <c:v>7.9</c:v>
                </c:pt>
                <c:pt idx="53">
                  <c:v>7.6</c:v>
                </c:pt>
                <c:pt idx="54">
                  <c:v>7.1</c:v>
                </c:pt>
                <c:pt idx="55">
                  <c:v>6.8</c:v>
                </c:pt>
                <c:pt idx="56">
                  <c:v>6.5</c:v>
                </c:pt>
                <c:pt idx="57">
                  <c:v>6.5</c:v>
                </c:pt>
                <c:pt idx="58">
                  <c:v>6.4</c:v>
                </c:pt>
                <c:pt idx="59">
                  <c:v>6</c:v>
                </c:pt>
                <c:pt idx="60">
                  <c:v>5.7</c:v>
                </c:pt>
                <c:pt idx="61">
                  <c:v>5.4</c:v>
                </c:pt>
                <c:pt idx="62">
                  <c:v>5.4</c:v>
                </c:pt>
                <c:pt idx="63">
                  <c:v>5.3</c:v>
                </c:pt>
                <c:pt idx="64">
                  <c:v>4.7</c:v>
                </c:pt>
                <c:pt idx="65">
                  <c:v>4.3</c:v>
                </c:pt>
                <c:pt idx="66">
                  <c:v>3.9</c:v>
                </c:pt>
                <c:pt idx="67">
                  <c:v>3.9</c:v>
                </c:pt>
                <c:pt idx="68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794-EC43-AAE1-B5748C782AD6}"/>
            </c:ext>
          </c:extLst>
        </c:ser>
        <c:ser>
          <c:idx val="62"/>
          <c:order val="47"/>
          <c:tx>
            <c:strRef>
              <c:f>'Breakfast data'!$CP$1</c:f>
              <c:strCache>
                <c:ptCount val="1"/>
                <c:pt idx="0">
                  <c:v>Thurs wk5 #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data'!$CP$3:$CP$83</c:f>
              <c:numCache>
                <c:formatCode>General</c:formatCode>
                <c:ptCount val="81"/>
                <c:pt idx="22" formatCode="0.0">
                  <c:v>10.268382352941176</c:v>
                </c:pt>
                <c:pt idx="23" formatCode="0.0">
                  <c:v>10.383823529411764</c:v>
                </c:pt>
                <c:pt idx="24" formatCode="0.0">
                  <c:v>10.499264705882354</c:v>
                </c:pt>
                <c:pt idx="25" formatCode="0.0">
                  <c:v>10.614705882352942</c:v>
                </c:pt>
                <c:pt idx="26" formatCode="0.0">
                  <c:v>10.73014705882353</c:v>
                </c:pt>
                <c:pt idx="27" formatCode="0.0">
                  <c:v>10.845588235294118</c:v>
                </c:pt>
                <c:pt idx="28" formatCode="0.0">
                  <c:v>10.961029411764706</c:v>
                </c:pt>
                <c:pt idx="29" formatCode="0.0">
                  <c:v>11.076470588235294</c:v>
                </c:pt>
                <c:pt idx="30" formatCode="0.0">
                  <c:v>11.191911764705882</c:v>
                </c:pt>
                <c:pt idx="31" formatCode="0.0">
                  <c:v>11.30735294117647</c:v>
                </c:pt>
                <c:pt idx="32" formatCode="0.0">
                  <c:v>11.422794117647058</c:v>
                </c:pt>
                <c:pt idx="33" formatCode="0.0">
                  <c:v>11.538235294117648</c:v>
                </c:pt>
                <c:pt idx="34" formatCode="0.0">
                  <c:v>11.653676470588236</c:v>
                </c:pt>
                <c:pt idx="35" formatCode="0.0">
                  <c:v>11.769117647058824</c:v>
                </c:pt>
                <c:pt idx="36" formatCode="0.0">
                  <c:v>11.884558823529412</c:v>
                </c:pt>
                <c:pt idx="37" formatCode="0.0">
                  <c:v>12</c:v>
                </c:pt>
                <c:pt idx="38" formatCode="0.0">
                  <c:v>11.732324805339266</c:v>
                </c:pt>
                <c:pt idx="39" formatCode="0.0">
                  <c:v>11.464649610678531</c:v>
                </c:pt>
                <c:pt idx="40" formatCode="0.0">
                  <c:v>11.196974416017797</c:v>
                </c:pt>
                <c:pt idx="41" formatCode="0.0">
                  <c:v>10.929299221357063</c:v>
                </c:pt>
                <c:pt idx="42" formatCode="0.0">
                  <c:v>10.661624026696328</c:v>
                </c:pt>
                <c:pt idx="43" formatCode="0.0">
                  <c:v>10.393948832035594</c:v>
                </c:pt>
                <c:pt idx="44" formatCode="0.0">
                  <c:v>10.126273637374862</c:v>
                </c:pt>
                <c:pt idx="45" formatCode="0.0">
                  <c:v>9.8585984427141273</c:v>
                </c:pt>
                <c:pt idx="46" formatCode="0.0">
                  <c:v>9.590923248053393</c:v>
                </c:pt>
                <c:pt idx="47" formatCode="0.0">
                  <c:v>9.3232480533926587</c:v>
                </c:pt>
                <c:pt idx="48" formatCode="0.0">
                  <c:v>9.0555728587319244</c:v>
                </c:pt>
                <c:pt idx="49" formatCode="0.0">
                  <c:v>8.7878976640711901</c:v>
                </c:pt>
                <c:pt idx="50" formatCode="0.0">
                  <c:v>8.5202224694104558</c:v>
                </c:pt>
                <c:pt idx="51" formatCode="0.0">
                  <c:v>8.2525472747497215</c:v>
                </c:pt>
                <c:pt idx="52" formatCode="0.0">
                  <c:v>7.9848720800889872</c:v>
                </c:pt>
                <c:pt idx="53" formatCode="0.0">
                  <c:v>7.7171968854282538</c:v>
                </c:pt>
                <c:pt idx="54" formatCode="0.0">
                  <c:v>7.4495216907675195</c:v>
                </c:pt>
                <c:pt idx="55" formatCode="0.0">
                  <c:v>7.1818464961067852</c:v>
                </c:pt>
                <c:pt idx="56" formatCode="0.0">
                  <c:v>6.9141713014460509</c:v>
                </c:pt>
                <c:pt idx="57" formatCode="0.0">
                  <c:v>6.6464961067853165</c:v>
                </c:pt>
                <c:pt idx="58" formatCode="0.0">
                  <c:v>6.3788209121245822</c:v>
                </c:pt>
                <c:pt idx="59" formatCode="0.0">
                  <c:v>6.1111457174638488</c:v>
                </c:pt>
                <c:pt idx="60" formatCode="0.0">
                  <c:v>5.8434705228031145</c:v>
                </c:pt>
                <c:pt idx="61" formatCode="0.0">
                  <c:v>5.5757953281423802</c:v>
                </c:pt>
                <c:pt idx="62" formatCode="0.0">
                  <c:v>5.3081201334816459</c:v>
                </c:pt>
                <c:pt idx="63" formatCode="0.0">
                  <c:v>5.0404449388209116</c:v>
                </c:pt>
                <c:pt idx="64" formatCode="0.0">
                  <c:v>4.7727697441601773</c:v>
                </c:pt>
                <c:pt idx="65" formatCode="0.0">
                  <c:v>4.5050945494994439</c:v>
                </c:pt>
                <c:pt idx="66" formatCode="0.0">
                  <c:v>4.2374193548387096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794-EC43-AAE1-B5748C782AD6}"/>
            </c:ext>
          </c:extLst>
        </c:ser>
        <c:ser>
          <c:idx val="63"/>
          <c:order val="48"/>
          <c:tx>
            <c:strRef>
              <c:f>'Breakfast data'!$AH$1</c:f>
              <c:strCache>
                <c:ptCount val="1"/>
                <c:pt idx="0">
                  <c:v>Fri wk5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data'!$AH$3:$AH$83</c:f>
              <c:numCache>
                <c:formatCode>General</c:formatCode>
                <c:ptCount val="81"/>
                <c:pt idx="25">
                  <c:v>4.9000000000000004</c:v>
                </c:pt>
                <c:pt idx="26">
                  <c:v>9.1999999999999993</c:v>
                </c:pt>
                <c:pt idx="27">
                  <c:v>9.5</c:v>
                </c:pt>
                <c:pt idx="28">
                  <c:v>9.8000000000000007</c:v>
                </c:pt>
                <c:pt idx="29">
                  <c:v>9.3000000000000007</c:v>
                </c:pt>
                <c:pt idx="30">
                  <c:v>10.1</c:v>
                </c:pt>
                <c:pt idx="31">
                  <c:v>11.1</c:v>
                </c:pt>
                <c:pt idx="32">
                  <c:v>12.1</c:v>
                </c:pt>
                <c:pt idx="33">
                  <c:v>12.8</c:v>
                </c:pt>
                <c:pt idx="34">
                  <c:v>13.7</c:v>
                </c:pt>
                <c:pt idx="35">
                  <c:v>14.6</c:v>
                </c:pt>
                <c:pt idx="36">
                  <c:v>15.2</c:v>
                </c:pt>
                <c:pt idx="37">
                  <c:v>15.6</c:v>
                </c:pt>
                <c:pt idx="38">
                  <c:v>15.4</c:v>
                </c:pt>
                <c:pt idx="39">
                  <c:v>15.2</c:v>
                </c:pt>
                <c:pt idx="40">
                  <c:v>15</c:v>
                </c:pt>
                <c:pt idx="41">
                  <c:v>14.8</c:v>
                </c:pt>
                <c:pt idx="42">
                  <c:v>14.7</c:v>
                </c:pt>
                <c:pt idx="43">
                  <c:v>14.5</c:v>
                </c:pt>
                <c:pt idx="44">
                  <c:v>14.3</c:v>
                </c:pt>
                <c:pt idx="45">
                  <c:v>14.2</c:v>
                </c:pt>
                <c:pt idx="46">
                  <c:v>13.9</c:v>
                </c:pt>
                <c:pt idx="47">
                  <c:v>13.7</c:v>
                </c:pt>
                <c:pt idx="48">
                  <c:v>13.2</c:v>
                </c:pt>
                <c:pt idx="49">
                  <c:v>12.6</c:v>
                </c:pt>
                <c:pt idx="50">
                  <c:v>12.3</c:v>
                </c:pt>
                <c:pt idx="51">
                  <c:v>12.3</c:v>
                </c:pt>
                <c:pt idx="52">
                  <c:v>11.8</c:v>
                </c:pt>
                <c:pt idx="53">
                  <c:v>11.4</c:v>
                </c:pt>
                <c:pt idx="54">
                  <c:v>11.2</c:v>
                </c:pt>
                <c:pt idx="55">
                  <c:v>10.9</c:v>
                </c:pt>
                <c:pt idx="56">
                  <c:v>10.8</c:v>
                </c:pt>
                <c:pt idx="57">
                  <c:v>10.4</c:v>
                </c:pt>
                <c:pt idx="58">
                  <c:v>9.9</c:v>
                </c:pt>
                <c:pt idx="59">
                  <c:v>10.199999999999999</c:v>
                </c:pt>
                <c:pt idx="60">
                  <c:v>10.199999999999999</c:v>
                </c:pt>
                <c:pt idx="61">
                  <c:v>9.9</c:v>
                </c:pt>
                <c:pt idx="62">
                  <c:v>9.8000000000000007</c:v>
                </c:pt>
                <c:pt idx="63">
                  <c:v>9.8000000000000007</c:v>
                </c:pt>
                <c:pt idx="64">
                  <c:v>10.1</c:v>
                </c:pt>
                <c:pt idx="65">
                  <c:v>10.3</c:v>
                </c:pt>
                <c:pt idx="66">
                  <c:v>10.5</c:v>
                </c:pt>
                <c:pt idx="67">
                  <c:v>10.4</c:v>
                </c:pt>
                <c:pt idx="68">
                  <c:v>10.3</c:v>
                </c:pt>
                <c:pt idx="69">
                  <c:v>10.4</c:v>
                </c:pt>
                <c:pt idx="70">
                  <c:v>10.6</c:v>
                </c:pt>
                <c:pt idx="71">
                  <c:v>10.6</c:v>
                </c:pt>
                <c:pt idx="72">
                  <c:v>10.6</c:v>
                </c:pt>
                <c:pt idx="73">
                  <c:v>10.7</c:v>
                </c:pt>
                <c:pt idx="74">
                  <c:v>11</c:v>
                </c:pt>
                <c:pt idx="75">
                  <c:v>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794-EC43-AAE1-B5748C782AD6}"/>
            </c:ext>
          </c:extLst>
        </c:ser>
        <c:ser>
          <c:idx val="64"/>
          <c:order val="49"/>
          <c:tx>
            <c:strRef>
              <c:f>'Breakfast data'!$CQ$1</c:f>
              <c:strCache>
                <c:ptCount val="1"/>
                <c:pt idx="0">
                  <c:v>Fri wk5 #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data'!$CQ$3:$CQ$83</c:f>
              <c:numCache>
                <c:formatCode>General</c:formatCode>
                <c:ptCount val="81"/>
                <c:pt idx="25" formatCode="0.0">
                  <c:v>6.6791208791208785</c:v>
                </c:pt>
                <c:pt idx="26" formatCode="0.0">
                  <c:v>7.4225274725274719</c:v>
                </c:pt>
                <c:pt idx="27" formatCode="0.0">
                  <c:v>8.1659340659340671</c:v>
                </c:pt>
                <c:pt idx="28" formatCode="0.0">
                  <c:v>8.9093406593406606</c:v>
                </c:pt>
                <c:pt idx="29" formatCode="0.0">
                  <c:v>9.6527472527472522</c:v>
                </c:pt>
                <c:pt idx="30" formatCode="0.0">
                  <c:v>10.396153846153846</c:v>
                </c:pt>
                <c:pt idx="31" formatCode="0.0">
                  <c:v>11.139560439560439</c:v>
                </c:pt>
                <c:pt idx="32" formatCode="0.0">
                  <c:v>11.882967032967032</c:v>
                </c:pt>
                <c:pt idx="33" formatCode="0.0">
                  <c:v>12.626373626373626</c:v>
                </c:pt>
                <c:pt idx="34" formatCode="0.0">
                  <c:v>13.369780219780219</c:v>
                </c:pt>
                <c:pt idx="35" formatCode="0.0">
                  <c:v>14.113186813186813</c:v>
                </c:pt>
                <c:pt idx="36" formatCode="0.0">
                  <c:v>14.856593406593406</c:v>
                </c:pt>
                <c:pt idx="37" formatCode="0.0">
                  <c:v>15.6</c:v>
                </c:pt>
                <c:pt idx="38" formatCode="0.0">
                  <c:v>15.325409373235459</c:v>
                </c:pt>
                <c:pt idx="39" formatCode="0.0">
                  <c:v>15.05081874647092</c:v>
                </c:pt>
                <c:pt idx="40" formatCode="0.0">
                  <c:v>14.77622811970638</c:v>
                </c:pt>
                <c:pt idx="41" formatCode="0.0">
                  <c:v>14.501637492941841</c:v>
                </c:pt>
                <c:pt idx="42" formatCode="0.0">
                  <c:v>14.2270468661773</c:v>
                </c:pt>
                <c:pt idx="43" formatCode="0.0">
                  <c:v>13.952456239412761</c:v>
                </c:pt>
                <c:pt idx="44" formatCode="0.0">
                  <c:v>13.677865612648221</c:v>
                </c:pt>
                <c:pt idx="45" formatCode="0.0">
                  <c:v>13.40327498588368</c:v>
                </c:pt>
                <c:pt idx="46" formatCode="0.0">
                  <c:v>13.128684359119141</c:v>
                </c:pt>
                <c:pt idx="47" formatCode="0.0">
                  <c:v>12.854093732354603</c:v>
                </c:pt>
                <c:pt idx="48" formatCode="0.0">
                  <c:v>12.579503105590062</c:v>
                </c:pt>
                <c:pt idx="49" formatCode="0.0">
                  <c:v>12.304912478825521</c:v>
                </c:pt>
                <c:pt idx="50" formatCode="0.0">
                  <c:v>12.030321852060982</c:v>
                </c:pt>
                <c:pt idx="51" formatCode="0.0">
                  <c:v>11.755731225296442</c:v>
                </c:pt>
                <c:pt idx="52" formatCode="0.0">
                  <c:v>11.481140598531901</c:v>
                </c:pt>
                <c:pt idx="53" formatCode="0.0">
                  <c:v>11.206549971767362</c:v>
                </c:pt>
                <c:pt idx="54" formatCode="0.0">
                  <c:v>10.931959345002824</c:v>
                </c:pt>
                <c:pt idx="55" formatCode="0.0">
                  <c:v>10.657368718238283</c:v>
                </c:pt>
                <c:pt idx="56" formatCode="0.0">
                  <c:v>10.382778091473742</c:v>
                </c:pt>
                <c:pt idx="57" formatCode="0.0">
                  <c:v>10.108187464709204</c:v>
                </c:pt>
                <c:pt idx="58" formatCode="0.0">
                  <c:v>9.833596837944663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794-EC43-AAE1-B5748C782AD6}"/>
            </c:ext>
          </c:extLst>
        </c:ser>
        <c:ser>
          <c:idx val="65"/>
          <c:order val="50"/>
          <c:tx>
            <c:strRef>
              <c:f>'Breakfast data'!$AI$1</c:f>
              <c:strCache>
                <c:ptCount val="1"/>
                <c:pt idx="0">
                  <c:v>Sat wk5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data'!$AI$3:$AI$83</c:f>
              <c:numCache>
                <c:formatCode>General</c:formatCode>
                <c:ptCount val="81"/>
                <c:pt idx="12">
                  <c:v>5.2</c:v>
                </c:pt>
                <c:pt idx="13">
                  <c:v>5.2</c:v>
                </c:pt>
                <c:pt idx="14">
                  <c:v>5.2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4.7</c:v>
                </c:pt>
                <c:pt idx="19">
                  <c:v>5.0999999999999996</c:v>
                </c:pt>
                <c:pt idx="20">
                  <c:v>5.4</c:v>
                </c:pt>
                <c:pt idx="21">
                  <c:v>5.5</c:v>
                </c:pt>
                <c:pt idx="22">
                  <c:v>5.7</c:v>
                </c:pt>
                <c:pt idx="23">
                  <c:v>5.7</c:v>
                </c:pt>
                <c:pt idx="24">
                  <c:v>6.1</c:v>
                </c:pt>
                <c:pt idx="25">
                  <c:v>6.6</c:v>
                </c:pt>
                <c:pt idx="26">
                  <c:v>6.9</c:v>
                </c:pt>
                <c:pt idx="27">
                  <c:v>7</c:v>
                </c:pt>
                <c:pt idx="28">
                  <c:v>7.3</c:v>
                </c:pt>
                <c:pt idx="29">
                  <c:v>7.8</c:v>
                </c:pt>
                <c:pt idx="30">
                  <c:v>8.1</c:v>
                </c:pt>
                <c:pt idx="31">
                  <c:v>8.4</c:v>
                </c:pt>
                <c:pt idx="32">
                  <c:v>8.6999999999999993</c:v>
                </c:pt>
                <c:pt idx="33">
                  <c:v>9</c:v>
                </c:pt>
                <c:pt idx="34">
                  <c:v>9.5</c:v>
                </c:pt>
                <c:pt idx="35">
                  <c:v>9.9</c:v>
                </c:pt>
                <c:pt idx="36">
                  <c:v>10.5</c:v>
                </c:pt>
                <c:pt idx="37">
                  <c:v>10.7</c:v>
                </c:pt>
                <c:pt idx="38">
                  <c:v>10.6</c:v>
                </c:pt>
                <c:pt idx="39">
                  <c:v>10.5</c:v>
                </c:pt>
                <c:pt idx="40">
                  <c:v>10.5</c:v>
                </c:pt>
                <c:pt idx="41">
                  <c:v>10.3</c:v>
                </c:pt>
                <c:pt idx="42">
                  <c:v>10.199999999999999</c:v>
                </c:pt>
                <c:pt idx="43">
                  <c:v>10.1</c:v>
                </c:pt>
                <c:pt idx="44">
                  <c:v>9.6999999999999993</c:v>
                </c:pt>
                <c:pt idx="45">
                  <c:v>9.3000000000000007</c:v>
                </c:pt>
                <c:pt idx="46">
                  <c:v>9.1</c:v>
                </c:pt>
                <c:pt idx="47">
                  <c:v>9.1999999999999993</c:v>
                </c:pt>
                <c:pt idx="48">
                  <c:v>8.9</c:v>
                </c:pt>
                <c:pt idx="49">
                  <c:v>8.6</c:v>
                </c:pt>
                <c:pt idx="50">
                  <c:v>8.4</c:v>
                </c:pt>
                <c:pt idx="51">
                  <c:v>8.3000000000000007</c:v>
                </c:pt>
                <c:pt idx="52">
                  <c:v>8.1999999999999993</c:v>
                </c:pt>
                <c:pt idx="53">
                  <c:v>7.9</c:v>
                </c:pt>
                <c:pt idx="54">
                  <c:v>7.7</c:v>
                </c:pt>
                <c:pt idx="55">
                  <c:v>7.4</c:v>
                </c:pt>
                <c:pt idx="56">
                  <c:v>7.3</c:v>
                </c:pt>
                <c:pt idx="57">
                  <c:v>7.5</c:v>
                </c:pt>
                <c:pt idx="58">
                  <c:v>7.6</c:v>
                </c:pt>
                <c:pt idx="59">
                  <c:v>7.1</c:v>
                </c:pt>
                <c:pt idx="60">
                  <c:v>6.8</c:v>
                </c:pt>
                <c:pt idx="61">
                  <c:v>6.7</c:v>
                </c:pt>
                <c:pt idx="62">
                  <c:v>6.6</c:v>
                </c:pt>
                <c:pt idx="63">
                  <c:v>6.4</c:v>
                </c:pt>
                <c:pt idx="64">
                  <c:v>6.4</c:v>
                </c:pt>
                <c:pt idx="65">
                  <c:v>6.3</c:v>
                </c:pt>
                <c:pt idx="66">
                  <c:v>6.2</c:v>
                </c:pt>
                <c:pt idx="67">
                  <c:v>6.2</c:v>
                </c:pt>
                <c:pt idx="68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794-EC43-AAE1-B5748C782AD6}"/>
            </c:ext>
          </c:extLst>
        </c:ser>
        <c:ser>
          <c:idx val="66"/>
          <c:order val="51"/>
          <c:tx>
            <c:strRef>
              <c:f>'Breakfast data'!$CR$1</c:f>
              <c:strCache>
                <c:ptCount val="1"/>
                <c:pt idx="0">
                  <c:v>Sat wk5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data'!$CR$3:$CR$83</c:f>
              <c:numCache>
                <c:formatCode>General</c:formatCode>
                <c:ptCount val="81"/>
                <c:pt idx="12" formatCode="0.0">
                  <c:v>4.6299145299145312</c:v>
                </c:pt>
                <c:pt idx="13" formatCode="0.0">
                  <c:v>4.8727179487179502</c:v>
                </c:pt>
                <c:pt idx="14" formatCode="0.0">
                  <c:v>5.1155213675213682</c:v>
                </c:pt>
                <c:pt idx="15" formatCode="0.0">
                  <c:v>5.3583247863247871</c:v>
                </c:pt>
                <c:pt idx="16" formatCode="0.0">
                  <c:v>5.6011282051282061</c:v>
                </c:pt>
                <c:pt idx="17" formatCode="0.0">
                  <c:v>5.843931623931625</c:v>
                </c:pt>
                <c:pt idx="18" formatCode="0.0">
                  <c:v>6.0867350427350431</c:v>
                </c:pt>
                <c:pt idx="19" formatCode="0.0">
                  <c:v>6.329538461538462</c:v>
                </c:pt>
                <c:pt idx="20" formatCode="0.0">
                  <c:v>6.5723418803418809</c:v>
                </c:pt>
                <c:pt idx="21" formatCode="0.0">
                  <c:v>6.8151452991452999</c:v>
                </c:pt>
                <c:pt idx="22" formatCode="0.0">
                  <c:v>7.0579487179487188</c:v>
                </c:pt>
                <c:pt idx="23" formatCode="0.0">
                  <c:v>7.3007521367521377</c:v>
                </c:pt>
                <c:pt idx="24" formatCode="0.0">
                  <c:v>7.5435555555555558</c:v>
                </c:pt>
                <c:pt idx="25" formatCode="0.0">
                  <c:v>7.7863589743589747</c:v>
                </c:pt>
                <c:pt idx="26" formatCode="0.0">
                  <c:v>8.0291623931623928</c:v>
                </c:pt>
                <c:pt idx="27" formatCode="0.0">
                  <c:v>8.2719658119658117</c:v>
                </c:pt>
                <c:pt idx="28" formatCode="0.0">
                  <c:v>8.5147692307692306</c:v>
                </c:pt>
                <c:pt idx="29" formatCode="0.0">
                  <c:v>8.7575726495726496</c:v>
                </c:pt>
                <c:pt idx="30" formatCode="0.0">
                  <c:v>9.0003760683760685</c:v>
                </c:pt>
                <c:pt idx="31" formatCode="0.0">
                  <c:v>9.2431794871794875</c:v>
                </c:pt>
                <c:pt idx="32" formatCode="0.0">
                  <c:v>9.4859829059829064</c:v>
                </c:pt>
                <c:pt idx="33" formatCode="0.0">
                  <c:v>9.7287863247863235</c:v>
                </c:pt>
                <c:pt idx="34" formatCode="0.0">
                  <c:v>9.9715897435897425</c:v>
                </c:pt>
                <c:pt idx="35" formatCode="0.0">
                  <c:v>10.214393162393161</c:v>
                </c:pt>
                <c:pt idx="36" formatCode="0.0">
                  <c:v>10.45719658119658</c:v>
                </c:pt>
                <c:pt idx="37" formatCode="0.0">
                  <c:v>10.7</c:v>
                </c:pt>
                <c:pt idx="38" formatCode="0.0">
                  <c:v>10.531790878754171</c:v>
                </c:pt>
                <c:pt idx="39" formatCode="0.0">
                  <c:v>10.363581757508342</c:v>
                </c:pt>
                <c:pt idx="40" formatCode="0.0">
                  <c:v>10.195372636262514</c:v>
                </c:pt>
                <c:pt idx="41" formatCode="0.0">
                  <c:v>10.027163515016685</c:v>
                </c:pt>
                <c:pt idx="42" formatCode="0.0">
                  <c:v>9.8589543937708566</c:v>
                </c:pt>
                <c:pt idx="43" formatCode="0.0">
                  <c:v>9.690745272525028</c:v>
                </c:pt>
                <c:pt idx="44" formatCode="0.0">
                  <c:v>9.5225361512791977</c:v>
                </c:pt>
                <c:pt idx="45" formatCode="0.0">
                  <c:v>9.3543270300333692</c:v>
                </c:pt>
                <c:pt idx="46" formatCode="0.0">
                  <c:v>9.1861179087875406</c:v>
                </c:pt>
                <c:pt idx="47" formatCode="0.0">
                  <c:v>9.0179087875417121</c:v>
                </c:pt>
                <c:pt idx="48" formatCode="0.0">
                  <c:v>8.8496996662958836</c:v>
                </c:pt>
                <c:pt idx="49" formatCode="0.0">
                  <c:v>8.681490545050055</c:v>
                </c:pt>
                <c:pt idx="50" formatCode="0.0">
                  <c:v>8.5132814238042265</c:v>
                </c:pt>
                <c:pt idx="51" formatCode="0.0">
                  <c:v>8.3450723025583979</c:v>
                </c:pt>
                <c:pt idx="52" formatCode="0.0">
                  <c:v>8.1768631813125694</c:v>
                </c:pt>
                <c:pt idx="53" formatCode="0.0">
                  <c:v>8.0086540600667409</c:v>
                </c:pt>
                <c:pt idx="54" formatCode="0.0">
                  <c:v>7.8404449388209114</c:v>
                </c:pt>
                <c:pt idx="55" formatCode="0.0">
                  <c:v>7.6722358175750829</c:v>
                </c:pt>
                <c:pt idx="56" formatCode="0.0">
                  <c:v>7.5040266963292543</c:v>
                </c:pt>
                <c:pt idx="57" formatCode="0.0">
                  <c:v>7.3358175750834249</c:v>
                </c:pt>
                <c:pt idx="58" formatCode="0.0">
                  <c:v>7.1676084538375964</c:v>
                </c:pt>
                <c:pt idx="59" formatCode="0.0">
                  <c:v>6.9993993325917678</c:v>
                </c:pt>
                <c:pt idx="60" formatCode="0.0">
                  <c:v>6.8311902113459393</c:v>
                </c:pt>
                <c:pt idx="61" formatCode="0.0">
                  <c:v>6.6629810901001107</c:v>
                </c:pt>
                <c:pt idx="62" formatCode="0.0">
                  <c:v>6.4947719688542822</c:v>
                </c:pt>
                <c:pt idx="63" formatCode="0.0">
                  <c:v>6.3265628476084537</c:v>
                </c:pt>
                <c:pt idx="64" formatCode="0.0">
                  <c:v>6.1583537263626251</c:v>
                </c:pt>
                <c:pt idx="65" formatCode="0.0">
                  <c:v>5.9901446051167957</c:v>
                </c:pt>
                <c:pt idx="66" formatCode="0.0">
                  <c:v>5.8219354838709672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794-EC43-AAE1-B5748C782AD6}"/>
            </c:ext>
          </c:extLst>
        </c:ser>
        <c:ser>
          <c:idx val="67"/>
          <c:order val="52"/>
          <c:tx>
            <c:strRef>
              <c:f>'Breakfast data'!$AJ$1</c:f>
              <c:strCache>
                <c:ptCount val="1"/>
                <c:pt idx="0">
                  <c:v>Sun wk5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data'!$AJ$3:$AJ$83</c:f>
              <c:numCache>
                <c:formatCode>General</c:formatCode>
                <c:ptCount val="81"/>
                <c:pt idx="19">
                  <c:v>7.9</c:v>
                </c:pt>
                <c:pt idx="20">
                  <c:v>8</c:v>
                </c:pt>
                <c:pt idx="21">
                  <c:v>8.1</c:v>
                </c:pt>
                <c:pt idx="22">
                  <c:v>8.1999999999999993</c:v>
                </c:pt>
                <c:pt idx="23">
                  <c:v>8.6</c:v>
                </c:pt>
                <c:pt idx="24">
                  <c:v>8.6</c:v>
                </c:pt>
                <c:pt idx="25">
                  <c:v>8.6999999999999993</c:v>
                </c:pt>
                <c:pt idx="26">
                  <c:v>8.4</c:v>
                </c:pt>
                <c:pt idx="27">
                  <c:v>8.4</c:v>
                </c:pt>
                <c:pt idx="28">
                  <c:v>8.6999999999999993</c:v>
                </c:pt>
                <c:pt idx="29">
                  <c:v>9.1</c:v>
                </c:pt>
                <c:pt idx="30">
                  <c:v>9.1999999999999993</c:v>
                </c:pt>
                <c:pt idx="31">
                  <c:v>9.8000000000000007</c:v>
                </c:pt>
                <c:pt idx="32">
                  <c:v>10.199999999999999</c:v>
                </c:pt>
                <c:pt idx="33">
                  <c:v>10.6</c:v>
                </c:pt>
                <c:pt idx="34">
                  <c:v>11.3</c:v>
                </c:pt>
                <c:pt idx="35">
                  <c:v>11.8</c:v>
                </c:pt>
                <c:pt idx="36">
                  <c:v>12.2</c:v>
                </c:pt>
                <c:pt idx="37">
                  <c:v>12.3</c:v>
                </c:pt>
                <c:pt idx="38">
                  <c:v>12.3</c:v>
                </c:pt>
                <c:pt idx="39">
                  <c:v>12</c:v>
                </c:pt>
                <c:pt idx="40">
                  <c:v>11.7</c:v>
                </c:pt>
                <c:pt idx="41">
                  <c:v>11.3</c:v>
                </c:pt>
                <c:pt idx="42">
                  <c:v>10.9</c:v>
                </c:pt>
                <c:pt idx="43">
                  <c:v>10.6</c:v>
                </c:pt>
                <c:pt idx="44">
                  <c:v>10.1</c:v>
                </c:pt>
                <c:pt idx="45">
                  <c:v>9.6999999999999993</c:v>
                </c:pt>
                <c:pt idx="46">
                  <c:v>9.6</c:v>
                </c:pt>
                <c:pt idx="47">
                  <c:v>9.5</c:v>
                </c:pt>
                <c:pt idx="48">
                  <c:v>9.1</c:v>
                </c:pt>
                <c:pt idx="49">
                  <c:v>8.9</c:v>
                </c:pt>
                <c:pt idx="50">
                  <c:v>8.6999999999999993</c:v>
                </c:pt>
                <c:pt idx="51">
                  <c:v>8.3000000000000007</c:v>
                </c:pt>
                <c:pt idx="52">
                  <c:v>8.1</c:v>
                </c:pt>
                <c:pt idx="53">
                  <c:v>7.4</c:v>
                </c:pt>
                <c:pt idx="54">
                  <c:v>7.6</c:v>
                </c:pt>
                <c:pt idx="55">
                  <c:v>7.7</c:v>
                </c:pt>
                <c:pt idx="56">
                  <c:v>8.1999999999999993</c:v>
                </c:pt>
                <c:pt idx="57">
                  <c:v>8.4</c:v>
                </c:pt>
                <c:pt idx="58">
                  <c:v>8.6999999999999993</c:v>
                </c:pt>
                <c:pt idx="59">
                  <c:v>9.4</c:v>
                </c:pt>
                <c:pt idx="60">
                  <c:v>10.199999999999999</c:v>
                </c:pt>
                <c:pt idx="61">
                  <c:v>10.8</c:v>
                </c:pt>
                <c:pt idx="62">
                  <c:v>11.4</c:v>
                </c:pt>
                <c:pt idx="63">
                  <c:v>11.6</c:v>
                </c:pt>
                <c:pt idx="64">
                  <c:v>11.2</c:v>
                </c:pt>
                <c:pt idx="65">
                  <c:v>11.1</c:v>
                </c:pt>
                <c:pt idx="66">
                  <c:v>11.1</c:v>
                </c:pt>
                <c:pt idx="67">
                  <c:v>11.1</c:v>
                </c:pt>
                <c:pt idx="68">
                  <c:v>11.1</c:v>
                </c:pt>
                <c:pt idx="69">
                  <c:v>11.1</c:v>
                </c:pt>
                <c:pt idx="70">
                  <c:v>11.1</c:v>
                </c:pt>
                <c:pt idx="71">
                  <c:v>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794-EC43-AAE1-B5748C782AD6}"/>
            </c:ext>
          </c:extLst>
        </c:ser>
        <c:ser>
          <c:idx val="68"/>
          <c:order val="53"/>
          <c:tx>
            <c:strRef>
              <c:f>'Breakfast data'!$CS$1</c:f>
              <c:strCache>
                <c:ptCount val="1"/>
                <c:pt idx="0">
                  <c:v>Sun wk5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data'!$CS$3:$CS$83</c:f>
              <c:numCache>
                <c:formatCode>General</c:formatCode>
                <c:ptCount val="81"/>
                <c:pt idx="19" formatCode="0.0">
                  <c:v>7.8884210526315783</c:v>
                </c:pt>
                <c:pt idx="20" formatCode="0.0">
                  <c:v>8.133508771929824</c:v>
                </c:pt>
                <c:pt idx="21" formatCode="0.0">
                  <c:v>8.3785964912280697</c:v>
                </c:pt>
                <c:pt idx="22" formatCode="0.0">
                  <c:v>8.6236842105263154</c:v>
                </c:pt>
                <c:pt idx="23" formatCode="0.0">
                  <c:v>8.8687719298245611</c:v>
                </c:pt>
                <c:pt idx="24" formatCode="0.0">
                  <c:v>9.1138596491228068</c:v>
                </c:pt>
                <c:pt idx="25" formatCode="0.0">
                  <c:v>9.3589473684210525</c:v>
                </c:pt>
                <c:pt idx="26" formatCode="0.0">
                  <c:v>9.6040350877192981</c:v>
                </c:pt>
                <c:pt idx="27" formatCode="0.0">
                  <c:v>9.8491228070175438</c:v>
                </c:pt>
                <c:pt idx="28" formatCode="0.0">
                  <c:v>10.09421052631579</c:v>
                </c:pt>
                <c:pt idx="29" formatCode="0.0">
                  <c:v>10.339298245614035</c:v>
                </c:pt>
                <c:pt idx="30" formatCode="0.0">
                  <c:v>10.584385964912281</c:v>
                </c:pt>
                <c:pt idx="31" formatCode="0.0">
                  <c:v>10.829473684210527</c:v>
                </c:pt>
                <c:pt idx="32" formatCode="0.0">
                  <c:v>11.074561403508772</c:v>
                </c:pt>
                <c:pt idx="33" formatCode="0.0">
                  <c:v>11.319649122807018</c:v>
                </c:pt>
                <c:pt idx="34" formatCode="0.0">
                  <c:v>11.564736842105264</c:v>
                </c:pt>
                <c:pt idx="35" formatCode="0.0">
                  <c:v>11.809824561403509</c:v>
                </c:pt>
                <c:pt idx="36" formatCode="0.0">
                  <c:v>12.054912280701755</c:v>
                </c:pt>
                <c:pt idx="37" formatCode="0.0">
                  <c:v>12.3</c:v>
                </c:pt>
                <c:pt idx="38" formatCode="0.0">
                  <c:v>11.997303921568628</c:v>
                </c:pt>
                <c:pt idx="39" formatCode="0.0">
                  <c:v>11.694607843137256</c:v>
                </c:pt>
                <c:pt idx="40" formatCode="0.0">
                  <c:v>11.391911764705883</c:v>
                </c:pt>
                <c:pt idx="41" formatCode="0.0">
                  <c:v>11.08921568627451</c:v>
                </c:pt>
                <c:pt idx="42" formatCode="0.0">
                  <c:v>10.786519607843138</c:v>
                </c:pt>
                <c:pt idx="43" formatCode="0.0">
                  <c:v>10.483823529411765</c:v>
                </c:pt>
                <c:pt idx="44" formatCode="0.0">
                  <c:v>10.181127450980393</c:v>
                </c:pt>
                <c:pt idx="45" formatCode="0.0">
                  <c:v>9.87843137254902</c:v>
                </c:pt>
                <c:pt idx="46" formatCode="0.0">
                  <c:v>9.5757352941176475</c:v>
                </c:pt>
                <c:pt idx="47" formatCode="0.0">
                  <c:v>9.2730392156862749</c:v>
                </c:pt>
                <c:pt idx="48" formatCode="0.0">
                  <c:v>8.9703431372549023</c:v>
                </c:pt>
                <c:pt idx="49" formatCode="0.0">
                  <c:v>8.6676470588235297</c:v>
                </c:pt>
                <c:pt idx="50" formatCode="0.0">
                  <c:v>8.3649509803921571</c:v>
                </c:pt>
                <c:pt idx="51" formatCode="0.0">
                  <c:v>8.0622549019607845</c:v>
                </c:pt>
                <c:pt idx="52" formatCode="0.0">
                  <c:v>7.7595588235294128</c:v>
                </c:pt>
                <c:pt idx="53" formatCode="0.0">
                  <c:v>7.4568627450980403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794-EC43-AAE1-B5748C782AD6}"/>
            </c:ext>
          </c:extLst>
        </c:ser>
        <c:ser>
          <c:idx val="69"/>
          <c:order val="54"/>
          <c:tx>
            <c:strRef>
              <c:f>'Breakfast data'!$AK$1</c:f>
              <c:strCache>
                <c:ptCount val="1"/>
                <c:pt idx="0">
                  <c:v>Mon wk6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data'!$AK$3:$AK$83</c:f>
              <c:numCache>
                <c:formatCode>General</c:formatCode>
                <c:ptCount val="81"/>
                <c:pt idx="17">
                  <c:v>7.9</c:v>
                </c:pt>
                <c:pt idx="18">
                  <c:v>8.8000000000000007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9.4</c:v>
                </c:pt>
                <c:pt idx="22">
                  <c:v>9.6999999999999993</c:v>
                </c:pt>
                <c:pt idx="23">
                  <c:v>9.6</c:v>
                </c:pt>
                <c:pt idx="24">
                  <c:v>9.5</c:v>
                </c:pt>
                <c:pt idx="25">
                  <c:v>9.4</c:v>
                </c:pt>
                <c:pt idx="26">
                  <c:v>9.3000000000000007</c:v>
                </c:pt>
                <c:pt idx="27">
                  <c:v>9.3000000000000007</c:v>
                </c:pt>
                <c:pt idx="28">
                  <c:v>9.6</c:v>
                </c:pt>
                <c:pt idx="29">
                  <c:v>10.1</c:v>
                </c:pt>
                <c:pt idx="30">
                  <c:v>10.7</c:v>
                </c:pt>
                <c:pt idx="31">
                  <c:v>11.1</c:v>
                </c:pt>
                <c:pt idx="32">
                  <c:v>11.5</c:v>
                </c:pt>
                <c:pt idx="33">
                  <c:v>11.9</c:v>
                </c:pt>
                <c:pt idx="34">
                  <c:v>12.1</c:v>
                </c:pt>
                <c:pt idx="35">
                  <c:v>12.3</c:v>
                </c:pt>
                <c:pt idx="36">
                  <c:v>12.4</c:v>
                </c:pt>
                <c:pt idx="37">
                  <c:v>12.5</c:v>
                </c:pt>
                <c:pt idx="38">
                  <c:v>12.5</c:v>
                </c:pt>
                <c:pt idx="39">
                  <c:v>12.4</c:v>
                </c:pt>
                <c:pt idx="40">
                  <c:v>12.3</c:v>
                </c:pt>
                <c:pt idx="41">
                  <c:v>12.1</c:v>
                </c:pt>
                <c:pt idx="42">
                  <c:v>11.7</c:v>
                </c:pt>
                <c:pt idx="43">
                  <c:v>11.4</c:v>
                </c:pt>
                <c:pt idx="44">
                  <c:v>11.2</c:v>
                </c:pt>
                <c:pt idx="45">
                  <c:v>10.8</c:v>
                </c:pt>
                <c:pt idx="46">
                  <c:v>10.6</c:v>
                </c:pt>
                <c:pt idx="47">
                  <c:v>10.7</c:v>
                </c:pt>
                <c:pt idx="48">
                  <c:v>10.8</c:v>
                </c:pt>
                <c:pt idx="49">
                  <c:v>11</c:v>
                </c:pt>
                <c:pt idx="50">
                  <c:v>11.2</c:v>
                </c:pt>
                <c:pt idx="51">
                  <c:v>11.3</c:v>
                </c:pt>
                <c:pt idx="52">
                  <c:v>11.4</c:v>
                </c:pt>
                <c:pt idx="53">
                  <c:v>11.3</c:v>
                </c:pt>
                <c:pt idx="54">
                  <c:v>11.4</c:v>
                </c:pt>
                <c:pt idx="55">
                  <c:v>11.4</c:v>
                </c:pt>
                <c:pt idx="56">
                  <c:v>11.3</c:v>
                </c:pt>
                <c:pt idx="57">
                  <c:v>11.1</c:v>
                </c:pt>
                <c:pt idx="58">
                  <c:v>11.2</c:v>
                </c:pt>
                <c:pt idx="59">
                  <c:v>11.1</c:v>
                </c:pt>
                <c:pt idx="60">
                  <c:v>11</c:v>
                </c:pt>
                <c:pt idx="61">
                  <c:v>10.4</c:v>
                </c:pt>
                <c:pt idx="62">
                  <c:v>9.9</c:v>
                </c:pt>
                <c:pt idx="63">
                  <c:v>9.5</c:v>
                </c:pt>
                <c:pt idx="64">
                  <c:v>9.1999999999999993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794-EC43-AAE1-B5748C782AD6}"/>
            </c:ext>
          </c:extLst>
        </c:ser>
        <c:ser>
          <c:idx val="70"/>
          <c:order val="55"/>
          <c:tx>
            <c:strRef>
              <c:f>'Breakfast data'!$CT$1</c:f>
              <c:strCache>
                <c:ptCount val="1"/>
                <c:pt idx="0">
                  <c:v>Mon wk6 #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data'!$CT$3:$CT$83</c:f>
              <c:numCache>
                <c:formatCode>General</c:formatCode>
                <c:ptCount val="81"/>
                <c:pt idx="17" formatCode="0.0">
                  <c:v>8.4116883116883123</c:v>
                </c:pt>
                <c:pt idx="18" formatCode="0.0">
                  <c:v>8.6161038961038958</c:v>
                </c:pt>
                <c:pt idx="19" formatCode="0.0">
                  <c:v>8.8205194805194811</c:v>
                </c:pt>
                <c:pt idx="20" formatCode="0.0">
                  <c:v>9.0249350649350646</c:v>
                </c:pt>
                <c:pt idx="21" formatCode="0.0">
                  <c:v>9.2293506493506499</c:v>
                </c:pt>
                <c:pt idx="22" formatCode="0.0">
                  <c:v>9.4337662337662334</c:v>
                </c:pt>
                <c:pt idx="23" formatCode="0.0">
                  <c:v>9.6381818181818186</c:v>
                </c:pt>
                <c:pt idx="24" formatCode="0.0">
                  <c:v>9.8425974025974021</c:v>
                </c:pt>
                <c:pt idx="25" formatCode="0.0">
                  <c:v>10.047012987012987</c:v>
                </c:pt>
                <c:pt idx="26" formatCode="0.0">
                  <c:v>10.251428571428571</c:v>
                </c:pt>
                <c:pt idx="27" formatCode="0.0">
                  <c:v>10.455844155844156</c:v>
                </c:pt>
                <c:pt idx="28" formatCode="0.0">
                  <c:v>10.66025974025974</c:v>
                </c:pt>
                <c:pt idx="29" formatCode="0.0">
                  <c:v>10.864675324675325</c:v>
                </c:pt>
                <c:pt idx="30" formatCode="0.0">
                  <c:v>11.069090909090908</c:v>
                </c:pt>
                <c:pt idx="31" formatCode="0.0">
                  <c:v>11.273506493506494</c:v>
                </c:pt>
                <c:pt idx="32" formatCode="0.0">
                  <c:v>11.477922077922077</c:v>
                </c:pt>
                <c:pt idx="33" formatCode="0.0">
                  <c:v>11.682337662337662</c:v>
                </c:pt>
                <c:pt idx="34" formatCode="0.0">
                  <c:v>11.886753246753246</c:v>
                </c:pt>
                <c:pt idx="35" formatCode="0.0">
                  <c:v>12.091168831168831</c:v>
                </c:pt>
                <c:pt idx="36" formatCode="0.0">
                  <c:v>12.295584415584415</c:v>
                </c:pt>
                <c:pt idx="37" formatCode="0.0">
                  <c:v>12.5</c:v>
                </c:pt>
                <c:pt idx="38" formatCode="0.0">
                  <c:v>12.407741935483871</c:v>
                </c:pt>
                <c:pt idx="39" formatCode="0.0">
                  <c:v>12.315483870967743</c:v>
                </c:pt>
                <c:pt idx="40" formatCode="0.0">
                  <c:v>12.223225806451612</c:v>
                </c:pt>
                <c:pt idx="41" formatCode="0.0">
                  <c:v>12.130967741935484</c:v>
                </c:pt>
                <c:pt idx="42" formatCode="0.0">
                  <c:v>12.038709677419355</c:v>
                </c:pt>
                <c:pt idx="43" formatCode="0.0">
                  <c:v>11.946451612903227</c:v>
                </c:pt>
                <c:pt idx="44" formatCode="0.0">
                  <c:v>11.854193548387096</c:v>
                </c:pt>
                <c:pt idx="45" formatCode="0.0">
                  <c:v>11.761935483870968</c:v>
                </c:pt>
                <c:pt idx="46" formatCode="0.0">
                  <c:v>11.669677419354839</c:v>
                </c:pt>
                <c:pt idx="47" formatCode="0.0">
                  <c:v>11.57741935483871</c:v>
                </c:pt>
                <c:pt idx="48" formatCode="0.0">
                  <c:v>11.48516129032258</c:v>
                </c:pt>
                <c:pt idx="49" formatCode="0.0">
                  <c:v>11.392903225806451</c:v>
                </c:pt>
                <c:pt idx="50" formatCode="0.0">
                  <c:v>11.300645161290323</c:v>
                </c:pt>
                <c:pt idx="51" formatCode="0.0">
                  <c:v>11.208387096774194</c:v>
                </c:pt>
                <c:pt idx="52" formatCode="0.0">
                  <c:v>11.116129032258065</c:v>
                </c:pt>
                <c:pt idx="53" formatCode="0.0">
                  <c:v>11.023870967741935</c:v>
                </c:pt>
                <c:pt idx="54" formatCode="0.0">
                  <c:v>10.931612903225806</c:v>
                </c:pt>
                <c:pt idx="55" formatCode="0.0">
                  <c:v>10.839354838709678</c:v>
                </c:pt>
                <c:pt idx="56" formatCode="0.0">
                  <c:v>10.747096774193547</c:v>
                </c:pt>
                <c:pt idx="57" formatCode="0.0">
                  <c:v>10.654838709677419</c:v>
                </c:pt>
                <c:pt idx="58" formatCode="0.0">
                  <c:v>10.56258064516129</c:v>
                </c:pt>
                <c:pt idx="59" formatCode="0.0">
                  <c:v>10.470322580645162</c:v>
                </c:pt>
                <c:pt idx="60" formatCode="0.0">
                  <c:v>10.378064516129033</c:v>
                </c:pt>
                <c:pt idx="61" formatCode="0.0">
                  <c:v>10.285806451612903</c:v>
                </c:pt>
                <c:pt idx="62" formatCode="0.0">
                  <c:v>10.193548387096774</c:v>
                </c:pt>
                <c:pt idx="63" formatCode="0.0">
                  <c:v>10.101290322580645</c:v>
                </c:pt>
                <c:pt idx="64" formatCode="0.0">
                  <c:v>10.009032258064517</c:v>
                </c:pt>
                <c:pt idx="65" formatCode="0.0">
                  <c:v>9.9167741935483882</c:v>
                </c:pt>
                <c:pt idx="66" formatCode="0.0">
                  <c:v>9.8245161290322578</c:v>
                </c:pt>
                <c:pt idx="67" formatCode="0.0">
                  <c:v>9.7322580645161292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794-EC43-AAE1-B5748C782AD6}"/>
            </c:ext>
          </c:extLst>
        </c:ser>
        <c:ser>
          <c:idx val="71"/>
          <c:order val="56"/>
          <c:tx>
            <c:strRef>
              <c:f>'Breakfast data'!$AL$1</c:f>
              <c:strCache>
                <c:ptCount val="1"/>
                <c:pt idx="0">
                  <c:v>Tues wk6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data'!$AL$3:$AL$83</c:f>
              <c:numCache>
                <c:formatCode>General</c:formatCode>
                <c:ptCount val="81"/>
                <c:pt idx="17">
                  <c:v>7.4</c:v>
                </c:pt>
                <c:pt idx="18">
                  <c:v>7.5</c:v>
                </c:pt>
                <c:pt idx="19">
                  <c:v>7.6</c:v>
                </c:pt>
                <c:pt idx="20">
                  <c:v>6.9</c:v>
                </c:pt>
                <c:pt idx="21">
                  <c:v>6.9</c:v>
                </c:pt>
                <c:pt idx="22">
                  <c:v>7.1</c:v>
                </c:pt>
                <c:pt idx="23">
                  <c:v>7.4</c:v>
                </c:pt>
                <c:pt idx="24">
                  <c:v>8.1</c:v>
                </c:pt>
                <c:pt idx="25">
                  <c:v>8.6999999999999993</c:v>
                </c:pt>
                <c:pt idx="26">
                  <c:v>9.6</c:v>
                </c:pt>
                <c:pt idx="27">
                  <c:v>10.1</c:v>
                </c:pt>
                <c:pt idx="28">
                  <c:v>10.4</c:v>
                </c:pt>
                <c:pt idx="29">
                  <c:v>10.5</c:v>
                </c:pt>
                <c:pt idx="30">
                  <c:v>10.8</c:v>
                </c:pt>
                <c:pt idx="31">
                  <c:v>11</c:v>
                </c:pt>
                <c:pt idx="32">
                  <c:v>10.9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11.5</c:v>
                </c:pt>
                <c:pt idx="38">
                  <c:v>11.4</c:v>
                </c:pt>
                <c:pt idx="39">
                  <c:v>11.5</c:v>
                </c:pt>
                <c:pt idx="40">
                  <c:v>11.3</c:v>
                </c:pt>
                <c:pt idx="41">
                  <c:v>11.2</c:v>
                </c:pt>
                <c:pt idx="42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794-EC43-AAE1-B5748C782AD6}"/>
            </c:ext>
          </c:extLst>
        </c:ser>
        <c:ser>
          <c:idx val="72"/>
          <c:order val="57"/>
          <c:tx>
            <c:strRef>
              <c:f>'Breakfast data'!$CU$1</c:f>
              <c:strCache>
                <c:ptCount val="1"/>
                <c:pt idx="0">
                  <c:v>Tues wk6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data'!$CU$3:$CU$83</c:f>
              <c:numCache>
                <c:formatCode>General</c:formatCode>
                <c:ptCount val="81"/>
                <c:pt idx="17" formatCode="0.0">
                  <c:v>6.3337662337662337</c:v>
                </c:pt>
                <c:pt idx="18" formatCode="0.0">
                  <c:v>6.5920779220779222</c:v>
                </c:pt>
                <c:pt idx="19" formatCode="0.0">
                  <c:v>6.8503896103896107</c:v>
                </c:pt>
                <c:pt idx="20" formatCode="0.0">
                  <c:v>7.1087012987012992</c:v>
                </c:pt>
                <c:pt idx="21" formatCode="0.0">
                  <c:v>7.3670129870129877</c:v>
                </c:pt>
                <c:pt idx="22" formatCode="0.0">
                  <c:v>7.6253246753246753</c:v>
                </c:pt>
                <c:pt idx="23" formatCode="0.0">
                  <c:v>7.8836363636363638</c:v>
                </c:pt>
                <c:pt idx="24" formatCode="0.0">
                  <c:v>8.1419480519480523</c:v>
                </c:pt>
                <c:pt idx="25" formatCode="0.0">
                  <c:v>8.4002597402597399</c:v>
                </c:pt>
                <c:pt idx="26" formatCode="0.0">
                  <c:v>8.6585714285714293</c:v>
                </c:pt>
                <c:pt idx="27" formatCode="0.0">
                  <c:v>8.9168831168831169</c:v>
                </c:pt>
                <c:pt idx="28" formatCode="0.0">
                  <c:v>9.1751948051948062</c:v>
                </c:pt>
                <c:pt idx="29" formatCode="0.0">
                  <c:v>9.4335064935064938</c:v>
                </c:pt>
                <c:pt idx="30" formatCode="0.0">
                  <c:v>9.6918181818181814</c:v>
                </c:pt>
                <c:pt idx="31" formatCode="0.0">
                  <c:v>9.9501298701298708</c:v>
                </c:pt>
                <c:pt idx="32" formatCode="0.0">
                  <c:v>10.208441558441558</c:v>
                </c:pt>
                <c:pt idx="33" formatCode="0.0">
                  <c:v>10.466753246753246</c:v>
                </c:pt>
                <c:pt idx="34" formatCode="0.0">
                  <c:v>10.725064935064935</c:v>
                </c:pt>
                <c:pt idx="35" formatCode="0.0">
                  <c:v>10.983376623376623</c:v>
                </c:pt>
                <c:pt idx="36" formatCode="0.0">
                  <c:v>11.241688311688312</c:v>
                </c:pt>
                <c:pt idx="37" formatCode="0.0">
                  <c:v>11.5</c:v>
                </c:pt>
                <c:pt idx="38" formatCode="0.0">
                  <c:v>11.434285714285714</c:v>
                </c:pt>
                <c:pt idx="39" formatCode="0.0">
                  <c:v>11.368571428571428</c:v>
                </c:pt>
                <c:pt idx="40" formatCode="0.0">
                  <c:v>11.302857142857142</c:v>
                </c:pt>
                <c:pt idx="41" formatCode="0.0">
                  <c:v>11.237142857142857</c:v>
                </c:pt>
                <c:pt idx="42" formatCode="0.0">
                  <c:v>11.171428571428571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794-EC43-AAE1-B5748C782AD6}"/>
            </c:ext>
          </c:extLst>
        </c:ser>
        <c:ser>
          <c:idx val="73"/>
          <c:order val="58"/>
          <c:tx>
            <c:strRef>
              <c:f>'Breakfast data'!$AM$1</c:f>
              <c:strCache>
                <c:ptCount val="1"/>
                <c:pt idx="0">
                  <c:v>Wed wk6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data'!$AM$3:$AM$83</c:f>
              <c:numCache>
                <c:formatCode>General</c:formatCode>
                <c:ptCount val="81"/>
                <c:pt idx="26">
                  <c:v>9.6</c:v>
                </c:pt>
                <c:pt idx="27">
                  <c:v>9.3000000000000007</c:v>
                </c:pt>
                <c:pt idx="28">
                  <c:v>9.1999999999999993</c:v>
                </c:pt>
                <c:pt idx="29">
                  <c:v>9.4</c:v>
                </c:pt>
                <c:pt idx="30">
                  <c:v>9.6</c:v>
                </c:pt>
                <c:pt idx="31">
                  <c:v>9.6999999999999993</c:v>
                </c:pt>
                <c:pt idx="32">
                  <c:v>9.6999999999999993</c:v>
                </c:pt>
                <c:pt idx="33">
                  <c:v>10.199999999999999</c:v>
                </c:pt>
                <c:pt idx="34">
                  <c:v>10.7</c:v>
                </c:pt>
                <c:pt idx="35">
                  <c:v>11.1</c:v>
                </c:pt>
                <c:pt idx="36">
                  <c:v>11.3</c:v>
                </c:pt>
                <c:pt idx="37">
                  <c:v>11.4</c:v>
                </c:pt>
                <c:pt idx="38">
                  <c:v>11.1</c:v>
                </c:pt>
                <c:pt idx="39">
                  <c:v>10.8</c:v>
                </c:pt>
                <c:pt idx="40">
                  <c:v>10.199999999999999</c:v>
                </c:pt>
                <c:pt idx="41">
                  <c:v>9.9</c:v>
                </c:pt>
                <c:pt idx="42">
                  <c:v>10.1</c:v>
                </c:pt>
                <c:pt idx="43">
                  <c:v>9.9</c:v>
                </c:pt>
                <c:pt idx="44">
                  <c:v>10.4</c:v>
                </c:pt>
                <c:pt idx="45">
                  <c:v>10.199999999999999</c:v>
                </c:pt>
                <c:pt idx="46">
                  <c:v>9.9</c:v>
                </c:pt>
                <c:pt idx="47">
                  <c:v>9.6999999999999993</c:v>
                </c:pt>
                <c:pt idx="48">
                  <c:v>9.3000000000000007</c:v>
                </c:pt>
                <c:pt idx="49">
                  <c:v>8.9</c:v>
                </c:pt>
                <c:pt idx="50">
                  <c:v>8.6</c:v>
                </c:pt>
                <c:pt idx="51">
                  <c:v>8.6999999999999993</c:v>
                </c:pt>
                <c:pt idx="52">
                  <c:v>9.1</c:v>
                </c:pt>
                <c:pt idx="53">
                  <c:v>8.9</c:v>
                </c:pt>
                <c:pt idx="54">
                  <c:v>8.6</c:v>
                </c:pt>
                <c:pt idx="55">
                  <c:v>8.1999999999999993</c:v>
                </c:pt>
                <c:pt idx="56">
                  <c:v>7.8</c:v>
                </c:pt>
                <c:pt idx="57">
                  <c:v>7.7</c:v>
                </c:pt>
                <c:pt idx="58">
                  <c:v>7.5</c:v>
                </c:pt>
                <c:pt idx="59">
                  <c:v>7.3</c:v>
                </c:pt>
                <c:pt idx="60">
                  <c:v>6.9</c:v>
                </c:pt>
                <c:pt idx="61">
                  <c:v>6.7</c:v>
                </c:pt>
                <c:pt idx="62">
                  <c:v>6.4</c:v>
                </c:pt>
                <c:pt idx="63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794-EC43-AAE1-B5748C782AD6}"/>
            </c:ext>
          </c:extLst>
        </c:ser>
        <c:ser>
          <c:idx val="74"/>
          <c:order val="59"/>
          <c:tx>
            <c:strRef>
              <c:f>'Breakfast data'!$CV$1</c:f>
              <c:strCache>
                <c:ptCount val="1"/>
                <c:pt idx="0">
                  <c:v>Wed wk6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data'!$CV$3:$CV$83</c:f>
              <c:numCache>
                <c:formatCode>General</c:formatCode>
                <c:ptCount val="81"/>
                <c:pt idx="26" formatCode="0.0">
                  <c:v>9.115384615384615</c:v>
                </c:pt>
                <c:pt idx="27" formatCode="0.0">
                  <c:v>9.3230769230769237</c:v>
                </c:pt>
                <c:pt idx="28" formatCode="0.0">
                  <c:v>9.5307692307692307</c:v>
                </c:pt>
                <c:pt idx="29" formatCode="0.0">
                  <c:v>9.7384615384615394</c:v>
                </c:pt>
                <c:pt idx="30" formatCode="0.0">
                  <c:v>9.9461538461538463</c:v>
                </c:pt>
                <c:pt idx="31" formatCode="0.0">
                  <c:v>10.153846153846153</c:v>
                </c:pt>
                <c:pt idx="32" formatCode="0.0">
                  <c:v>10.361538461538462</c:v>
                </c:pt>
                <c:pt idx="33" formatCode="0.0">
                  <c:v>10.569230769230769</c:v>
                </c:pt>
                <c:pt idx="34" formatCode="0.0">
                  <c:v>10.776923076923078</c:v>
                </c:pt>
                <c:pt idx="35" formatCode="0.0">
                  <c:v>10.984615384615385</c:v>
                </c:pt>
                <c:pt idx="36" formatCode="0.0">
                  <c:v>11.192307692307693</c:v>
                </c:pt>
                <c:pt idx="37" formatCode="0.0">
                  <c:v>11.4</c:v>
                </c:pt>
                <c:pt idx="38" formatCode="0.0">
                  <c:v>11.21880341880342</c:v>
                </c:pt>
                <c:pt idx="39" formatCode="0.0">
                  <c:v>11.037606837606837</c:v>
                </c:pt>
                <c:pt idx="40" formatCode="0.0">
                  <c:v>10.856410256410257</c:v>
                </c:pt>
                <c:pt idx="41" formatCode="0.0">
                  <c:v>10.675213675213675</c:v>
                </c:pt>
                <c:pt idx="42" formatCode="0.0">
                  <c:v>10.494017094017094</c:v>
                </c:pt>
                <c:pt idx="43" formatCode="0.0">
                  <c:v>10.312820512820513</c:v>
                </c:pt>
                <c:pt idx="44" formatCode="0.0">
                  <c:v>10.131623931623931</c:v>
                </c:pt>
                <c:pt idx="45" formatCode="0.0">
                  <c:v>9.9504273504273506</c:v>
                </c:pt>
                <c:pt idx="46" formatCode="0.0">
                  <c:v>9.7692307692307701</c:v>
                </c:pt>
                <c:pt idx="47" formatCode="0.0">
                  <c:v>9.5880341880341877</c:v>
                </c:pt>
                <c:pt idx="48" formatCode="0.0">
                  <c:v>9.4068376068376072</c:v>
                </c:pt>
                <c:pt idx="49" formatCode="0.0">
                  <c:v>9.2256410256410248</c:v>
                </c:pt>
                <c:pt idx="50" formatCode="0.0">
                  <c:v>9.0444444444444443</c:v>
                </c:pt>
                <c:pt idx="51" formatCode="0.0">
                  <c:v>8.8632478632478637</c:v>
                </c:pt>
                <c:pt idx="52" formatCode="0.0">
                  <c:v>8.6820512820512814</c:v>
                </c:pt>
                <c:pt idx="53" formatCode="0.0">
                  <c:v>8.5008547008547009</c:v>
                </c:pt>
                <c:pt idx="54" formatCode="0.0">
                  <c:v>8.3196581196581185</c:v>
                </c:pt>
                <c:pt idx="55" formatCode="0.0">
                  <c:v>8.138461538461538</c:v>
                </c:pt>
                <c:pt idx="56" formatCode="0.0">
                  <c:v>7.9572649572649574</c:v>
                </c:pt>
                <c:pt idx="57" formatCode="0.0">
                  <c:v>7.7760683760683751</c:v>
                </c:pt>
                <c:pt idx="58" formatCode="0.0">
                  <c:v>7.5948717948717945</c:v>
                </c:pt>
                <c:pt idx="59" formatCode="0.0">
                  <c:v>7.4136752136752131</c:v>
                </c:pt>
                <c:pt idx="60" formatCode="0.0">
                  <c:v>7.2324786324786317</c:v>
                </c:pt>
                <c:pt idx="61" formatCode="0.0">
                  <c:v>7.0512820512820502</c:v>
                </c:pt>
                <c:pt idx="62" formatCode="0.0">
                  <c:v>6.8700854700854697</c:v>
                </c:pt>
                <c:pt idx="63" formatCode="0.0">
                  <c:v>6.6888888888888882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794-EC43-AAE1-B5748C782AD6}"/>
            </c:ext>
          </c:extLst>
        </c:ser>
        <c:ser>
          <c:idx val="75"/>
          <c:order val="60"/>
          <c:tx>
            <c:strRef>
              <c:f>'Breakfast data'!$AN$1</c:f>
              <c:strCache>
                <c:ptCount val="1"/>
                <c:pt idx="0">
                  <c:v>Thurs wk6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data'!$AN$3:$AN$83</c:f>
              <c:numCache>
                <c:formatCode>General</c:formatCode>
                <c:ptCount val="81"/>
                <c:pt idx="24">
                  <c:v>9.4</c:v>
                </c:pt>
                <c:pt idx="25">
                  <c:v>9.6</c:v>
                </c:pt>
                <c:pt idx="26">
                  <c:v>9.9</c:v>
                </c:pt>
                <c:pt idx="27">
                  <c:v>10.3</c:v>
                </c:pt>
                <c:pt idx="28">
                  <c:v>10.8</c:v>
                </c:pt>
                <c:pt idx="29">
                  <c:v>11.5</c:v>
                </c:pt>
                <c:pt idx="30">
                  <c:v>12.2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14.3</c:v>
                </c:pt>
                <c:pt idx="35">
                  <c:v>14.6</c:v>
                </c:pt>
                <c:pt idx="36">
                  <c:v>15.1</c:v>
                </c:pt>
                <c:pt idx="37">
                  <c:v>15.6</c:v>
                </c:pt>
                <c:pt idx="38">
                  <c:v>15.4</c:v>
                </c:pt>
                <c:pt idx="39">
                  <c:v>15.3</c:v>
                </c:pt>
                <c:pt idx="40">
                  <c:v>15.2</c:v>
                </c:pt>
                <c:pt idx="41">
                  <c:v>15.3</c:v>
                </c:pt>
                <c:pt idx="42">
                  <c:v>15.4</c:v>
                </c:pt>
                <c:pt idx="43">
                  <c:v>15.3</c:v>
                </c:pt>
                <c:pt idx="44">
                  <c:v>15.1</c:v>
                </c:pt>
                <c:pt idx="45">
                  <c:v>15</c:v>
                </c:pt>
                <c:pt idx="46">
                  <c:v>14.8</c:v>
                </c:pt>
                <c:pt idx="47">
                  <c:v>14.8</c:v>
                </c:pt>
                <c:pt idx="48">
                  <c:v>14.5</c:v>
                </c:pt>
                <c:pt idx="49">
                  <c:v>14.3</c:v>
                </c:pt>
                <c:pt idx="50">
                  <c:v>14</c:v>
                </c:pt>
                <c:pt idx="51">
                  <c:v>13.7</c:v>
                </c:pt>
                <c:pt idx="52">
                  <c:v>13.7</c:v>
                </c:pt>
                <c:pt idx="53">
                  <c:v>13.2</c:v>
                </c:pt>
                <c:pt idx="54">
                  <c:v>12.8</c:v>
                </c:pt>
                <c:pt idx="55">
                  <c:v>12.4</c:v>
                </c:pt>
                <c:pt idx="56">
                  <c:v>12.4</c:v>
                </c:pt>
                <c:pt idx="57">
                  <c:v>12.5</c:v>
                </c:pt>
                <c:pt idx="58">
                  <c:v>12.7</c:v>
                </c:pt>
                <c:pt idx="59">
                  <c:v>12.9</c:v>
                </c:pt>
                <c:pt idx="60">
                  <c:v>13.1</c:v>
                </c:pt>
                <c:pt idx="61">
                  <c:v>13.1</c:v>
                </c:pt>
                <c:pt idx="62">
                  <c:v>13.2</c:v>
                </c:pt>
                <c:pt idx="63">
                  <c:v>13.5</c:v>
                </c:pt>
                <c:pt idx="64">
                  <c:v>13.4</c:v>
                </c:pt>
                <c:pt idx="65">
                  <c:v>13.4</c:v>
                </c:pt>
                <c:pt idx="66">
                  <c:v>13.6</c:v>
                </c:pt>
                <c:pt idx="67">
                  <c:v>13.1</c:v>
                </c:pt>
                <c:pt idx="68">
                  <c:v>12.7</c:v>
                </c:pt>
                <c:pt idx="69">
                  <c:v>12.5</c:v>
                </c:pt>
                <c:pt idx="70">
                  <c:v>12.3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794-EC43-AAE1-B5748C782AD6}"/>
            </c:ext>
          </c:extLst>
        </c:ser>
        <c:ser>
          <c:idx val="76"/>
          <c:order val="61"/>
          <c:tx>
            <c:strRef>
              <c:f>'Breakfast data'!$CW$1</c:f>
              <c:strCache>
                <c:ptCount val="1"/>
                <c:pt idx="0">
                  <c:v>Thurs wk6 #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data'!$CW$3:$CW$83</c:f>
              <c:numCache>
                <c:formatCode>General</c:formatCode>
                <c:ptCount val="81"/>
                <c:pt idx="24" formatCode="0.0">
                  <c:v>8.9228571428571435</c:v>
                </c:pt>
                <c:pt idx="25" formatCode="0.0">
                  <c:v>9.4364835164835164</c:v>
                </c:pt>
                <c:pt idx="26" formatCode="0.0">
                  <c:v>9.950109890109891</c:v>
                </c:pt>
                <c:pt idx="27" formatCode="0.0">
                  <c:v>10.463736263736264</c:v>
                </c:pt>
                <c:pt idx="28" formatCode="0.0">
                  <c:v>10.977362637362639</c:v>
                </c:pt>
                <c:pt idx="29" formatCode="0.0">
                  <c:v>11.490989010989011</c:v>
                </c:pt>
                <c:pt idx="30" formatCode="0.0">
                  <c:v>12.004615384615384</c:v>
                </c:pt>
                <c:pt idx="31" formatCode="0.0">
                  <c:v>12.518241758241759</c:v>
                </c:pt>
                <c:pt idx="32" formatCode="0.0">
                  <c:v>13.031868131868132</c:v>
                </c:pt>
                <c:pt idx="33" formatCode="0.0">
                  <c:v>13.545494505494506</c:v>
                </c:pt>
                <c:pt idx="34" formatCode="0.0">
                  <c:v>14.059120879120879</c:v>
                </c:pt>
                <c:pt idx="35" formatCode="0.0">
                  <c:v>14.572747252747252</c:v>
                </c:pt>
                <c:pt idx="36" formatCode="0.0">
                  <c:v>15.086373626373627</c:v>
                </c:pt>
                <c:pt idx="37" formatCode="0.0">
                  <c:v>15.6</c:v>
                </c:pt>
                <c:pt idx="38" formatCode="0.0">
                  <c:v>15.505087853323147</c:v>
                </c:pt>
                <c:pt idx="39" formatCode="0.0">
                  <c:v>15.410175706646294</c:v>
                </c:pt>
                <c:pt idx="40" formatCode="0.0">
                  <c:v>15.315263559969441</c:v>
                </c:pt>
                <c:pt idx="41" formatCode="0.0">
                  <c:v>15.22035141329259</c:v>
                </c:pt>
                <c:pt idx="42" formatCode="0.0">
                  <c:v>15.125439266615738</c:v>
                </c:pt>
                <c:pt idx="43" formatCode="0.0">
                  <c:v>15.030527119938885</c:v>
                </c:pt>
                <c:pt idx="44" formatCode="0.0">
                  <c:v>14.935614973262032</c:v>
                </c:pt>
                <c:pt idx="45" formatCode="0.0">
                  <c:v>14.840702826585179</c:v>
                </c:pt>
                <c:pt idx="46" formatCode="0.0">
                  <c:v>14.745790679908326</c:v>
                </c:pt>
                <c:pt idx="47" formatCode="0.0">
                  <c:v>14.650878533231474</c:v>
                </c:pt>
                <c:pt idx="48" formatCode="0.0">
                  <c:v>14.555966386554621</c:v>
                </c:pt>
                <c:pt idx="49" formatCode="0.0">
                  <c:v>14.461054239877768</c:v>
                </c:pt>
                <c:pt idx="50" formatCode="0.0">
                  <c:v>14.366142093200917</c:v>
                </c:pt>
                <c:pt idx="51" formatCode="0.0">
                  <c:v>14.271229946524064</c:v>
                </c:pt>
                <c:pt idx="52" formatCode="0.0">
                  <c:v>14.176317799847212</c:v>
                </c:pt>
                <c:pt idx="53" formatCode="0.0">
                  <c:v>14.081405653170359</c:v>
                </c:pt>
                <c:pt idx="54" formatCode="0.0">
                  <c:v>13.986493506493506</c:v>
                </c:pt>
                <c:pt idx="55" formatCode="0.0">
                  <c:v>13.891581359816653</c:v>
                </c:pt>
                <c:pt idx="56" formatCode="0.0">
                  <c:v>13.796669213139801</c:v>
                </c:pt>
                <c:pt idx="57" formatCode="0.0">
                  <c:v>13.701757066462948</c:v>
                </c:pt>
                <c:pt idx="58" formatCode="0.0">
                  <c:v>13.606844919786095</c:v>
                </c:pt>
                <c:pt idx="59" formatCode="0.0">
                  <c:v>13.511932773109244</c:v>
                </c:pt>
                <c:pt idx="60" formatCode="0.0">
                  <c:v>13.417020626432391</c:v>
                </c:pt>
                <c:pt idx="61" formatCode="0.0">
                  <c:v>13.322108479755538</c:v>
                </c:pt>
                <c:pt idx="62" formatCode="0.0">
                  <c:v>13.227196333078686</c:v>
                </c:pt>
                <c:pt idx="63" formatCode="0.0">
                  <c:v>13.132284186401833</c:v>
                </c:pt>
                <c:pt idx="64" formatCode="0.0">
                  <c:v>13.03737203972498</c:v>
                </c:pt>
                <c:pt idx="65" formatCode="0.0">
                  <c:v>12.942459893048127</c:v>
                </c:pt>
                <c:pt idx="66" formatCode="0.0">
                  <c:v>12.847547746371276</c:v>
                </c:pt>
                <c:pt idx="67" formatCode="0.0">
                  <c:v>12.752635599694424</c:v>
                </c:pt>
                <c:pt idx="68" formatCode="0.0">
                  <c:v>12.657723453017571</c:v>
                </c:pt>
                <c:pt idx="69" formatCode="0.0">
                  <c:v>12.562811306340718</c:v>
                </c:pt>
                <c:pt idx="70" formatCode="0.0">
                  <c:v>12.467899159663865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794-EC43-AAE1-B5748C782AD6}"/>
            </c:ext>
          </c:extLst>
        </c:ser>
        <c:ser>
          <c:idx val="77"/>
          <c:order val="62"/>
          <c:tx>
            <c:strRef>
              <c:f>'Breakfast data'!$AO$1</c:f>
              <c:strCache>
                <c:ptCount val="1"/>
                <c:pt idx="0">
                  <c:v>Fri wk6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data'!$AO$3:$AO$83</c:f>
              <c:numCache>
                <c:formatCode>General</c:formatCode>
                <c:ptCount val="81"/>
                <c:pt idx="18">
                  <c:v>7.2</c:v>
                </c:pt>
                <c:pt idx="19">
                  <c:v>7.5</c:v>
                </c:pt>
                <c:pt idx="20">
                  <c:v>7.7</c:v>
                </c:pt>
                <c:pt idx="21">
                  <c:v>7.6</c:v>
                </c:pt>
                <c:pt idx="22">
                  <c:v>7.6</c:v>
                </c:pt>
                <c:pt idx="23">
                  <c:v>7.8</c:v>
                </c:pt>
                <c:pt idx="24">
                  <c:v>8.1</c:v>
                </c:pt>
                <c:pt idx="25">
                  <c:v>8.3000000000000007</c:v>
                </c:pt>
                <c:pt idx="26">
                  <c:v>8.5</c:v>
                </c:pt>
                <c:pt idx="27">
                  <c:v>8.9</c:v>
                </c:pt>
                <c:pt idx="28">
                  <c:v>9.6999999999999993</c:v>
                </c:pt>
                <c:pt idx="29">
                  <c:v>10.6</c:v>
                </c:pt>
                <c:pt idx="30">
                  <c:v>11</c:v>
                </c:pt>
                <c:pt idx="31">
                  <c:v>11.4</c:v>
                </c:pt>
                <c:pt idx="32">
                  <c:v>11.8</c:v>
                </c:pt>
                <c:pt idx="33">
                  <c:v>12.1</c:v>
                </c:pt>
                <c:pt idx="34">
                  <c:v>12.4</c:v>
                </c:pt>
                <c:pt idx="35">
                  <c:v>12.7</c:v>
                </c:pt>
                <c:pt idx="36">
                  <c:v>12.7</c:v>
                </c:pt>
                <c:pt idx="37">
                  <c:v>12.8</c:v>
                </c:pt>
                <c:pt idx="38">
                  <c:v>12.7</c:v>
                </c:pt>
                <c:pt idx="39">
                  <c:v>12.6</c:v>
                </c:pt>
                <c:pt idx="40">
                  <c:v>12.5</c:v>
                </c:pt>
                <c:pt idx="41">
                  <c:v>12.4</c:v>
                </c:pt>
                <c:pt idx="42">
                  <c:v>12.1</c:v>
                </c:pt>
                <c:pt idx="43">
                  <c:v>12</c:v>
                </c:pt>
                <c:pt idx="44">
                  <c:v>11.6</c:v>
                </c:pt>
                <c:pt idx="45">
                  <c:v>11.1</c:v>
                </c:pt>
                <c:pt idx="46">
                  <c:v>10.7</c:v>
                </c:pt>
                <c:pt idx="47">
                  <c:v>10.3</c:v>
                </c:pt>
                <c:pt idx="48">
                  <c:v>10.1</c:v>
                </c:pt>
                <c:pt idx="49">
                  <c:v>10.1</c:v>
                </c:pt>
                <c:pt idx="50">
                  <c:v>9.9</c:v>
                </c:pt>
                <c:pt idx="51">
                  <c:v>9.8000000000000007</c:v>
                </c:pt>
                <c:pt idx="52">
                  <c:v>9.6</c:v>
                </c:pt>
                <c:pt idx="53">
                  <c:v>9.3000000000000007</c:v>
                </c:pt>
                <c:pt idx="54">
                  <c:v>9.1</c:v>
                </c:pt>
                <c:pt idx="55">
                  <c:v>8.8000000000000007</c:v>
                </c:pt>
                <c:pt idx="56">
                  <c:v>8.6</c:v>
                </c:pt>
                <c:pt idx="57">
                  <c:v>8.4</c:v>
                </c:pt>
                <c:pt idx="58">
                  <c:v>8.3000000000000007</c:v>
                </c:pt>
                <c:pt idx="59">
                  <c:v>8.1999999999999993</c:v>
                </c:pt>
                <c:pt idx="60">
                  <c:v>8.1</c:v>
                </c:pt>
                <c:pt idx="61">
                  <c:v>7.9</c:v>
                </c:pt>
                <c:pt idx="62">
                  <c:v>7.8</c:v>
                </c:pt>
                <c:pt idx="63">
                  <c:v>7.8</c:v>
                </c:pt>
                <c:pt idx="64">
                  <c:v>7.7</c:v>
                </c:pt>
                <c:pt idx="65">
                  <c:v>7.6</c:v>
                </c:pt>
                <c:pt idx="66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794-EC43-AAE1-B5748C782AD6}"/>
            </c:ext>
          </c:extLst>
        </c:ser>
        <c:ser>
          <c:idx val="78"/>
          <c:order val="63"/>
          <c:tx>
            <c:strRef>
              <c:f>'Breakfast data'!$CX$1</c:f>
              <c:strCache>
                <c:ptCount val="1"/>
                <c:pt idx="0">
                  <c:v>Fri wk6 #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data'!$CX$3:$CX$83</c:f>
              <c:numCache>
                <c:formatCode>General</c:formatCode>
                <c:ptCount val="81"/>
                <c:pt idx="18" formatCode="0.0">
                  <c:v>6.2085714285714291</c:v>
                </c:pt>
                <c:pt idx="19" formatCode="0.0">
                  <c:v>6.5554887218045117</c:v>
                </c:pt>
                <c:pt idx="20" formatCode="0.0">
                  <c:v>6.9024060150375943</c:v>
                </c:pt>
                <c:pt idx="21" formatCode="0.0">
                  <c:v>7.2493233082706769</c:v>
                </c:pt>
                <c:pt idx="22" formatCode="0.0">
                  <c:v>7.5962406015037596</c:v>
                </c:pt>
                <c:pt idx="23" formatCode="0.0">
                  <c:v>7.9431578947368422</c:v>
                </c:pt>
                <c:pt idx="24" formatCode="0.0">
                  <c:v>8.2900751879699257</c:v>
                </c:pt>
                <c:pt idx="25" formatCode="0.0">
                  <c:v>8.6369924812030074</c:v>
                </c:pt>
                <c:pt idx="26" formatCode="0.0">
                  <c:v>8.983909774436091</c:v>
                </c:pt>
                <c:pt idx="27" formatCode="0.0">
                  <c:v>9.3308270676691727</c:v>
                </c:pt>
                <c:pt idx="28" formatCode="0.0">
                  <c:v>9.6777443609022562</c:v>
                </c:pt>
                <c:pt idx="29" formatCode="0.0">
                  <c:v>10.02466165413534</c:v>
                </c:pt>
                <c:pt idx="30" formatCode="0.0">
                  <c:v>10.371578947368421</c:v>
                </c:pt>
                <c:pt idx="31" formatCode="0.0">
                  <c:v>10.718496240601503</c:v>
                </c:pt>
                <c:pt idx="32" formatCode="0.0">
                  <c:v>11.065413533834587</c:v>
                </c:pt>
                <c:pt idx="33" formatCode="0.0">
                  <c:v>11.41233082706767</c:v>
                </c:pt>
                <c:pt idx="34" formatCode="0.0">
                  <c:v>11.759248120300752</c:v>
                </c:pt>
                <c:pt idx="35" formatCode="0.0">
                  <c:v>12.106165413533835</c:v>
                </c:pt>
                <c:pt idx="36" formatCode="0.0">
                  <c:v>12.453082706766917</c:v>
                </c:pt>
                <c:pt idx="37" formatCode="0.0">
                  <c:v>12.8</c:v>
                </c:pt>
                <c:pt idx="38" formatCode="0.0">
                  <c:v>12.597819799777531</c:v>
                </c:pt>
                <c:pt idx="39" formatCode="0.0">
                  <c:v>12.395639599555063</c:v>
                </c:pt>
                <c:pt idx="40" formatCode="0.0">
                  <c:v>12.193459399332593</c:v>
                </c:pt>
                <c:pt idx="41" formatCode="0.0">
                  <c:v>11.991279199110123</c:v>
                </c:pt>
                <c:pt idx="42" formatCode="0.0">
                  <c:v>11.789098998887654</c:v>
                </c:pt>
                <c:pt idx="43" formatCode="0.0">
                  <c:v>11.586918798665184</c:v>
                </c:pt>
                <c:pt idx="44" formatCode="0.0">
                  <c:v>11.384738598442715</c:v>
                </c:pt>
                <c:pt idx="45" formatCode="0.0">
                  <c:v>11.182558398220245</c:v>
                </c:pt>
                <c:pt idx="46" formatCode="0.0">
                  <c:v>10.980378197997776</c:v>
                </c:pt>
                <c:pt idx="47" formatCode="0.0">
                  <c:v>10.778197997775306</c:v>
                </c:pt>
                <c:pt idx="48" formatCode="0.0">
                  <c:v>10.576017797552836</c:v>
                </c:pt>
                <c:pt idx="49" formatCode="0.0">
                  <c:v>10.373837597330368</c:v>
                </c:pt>
                <c:pt idx="50" formatCode="0.0">
                  <c:v>10.171657397107898</c:v>
                </c:pt>
                <c:pt idx="51" formatCode="0.0">
                  <c:v>9.9694771968854283</c:v>
                </c:pt>
                <c:pt idx="52" formatCode="0.0">
                  <c:v>9.7672969966629601</c:v>
                </c:pt>
                <c:pt idx="53" formatCode="0.0">
                  <c:v>9.5651167964404902</c:v>
                </c:pt>
                <c:pt idx="54" formatCode="0.0">
                  <c:v>9.3629365962180202</c:v>
                </c:pt>
                <c:pt idx="55" formatCode="0.0">
                  <c:v>9.160756395995552</c:v>
                </c:pt>
                <c:pt idx="56" formatCode="0.0">
                  <c:v>8.9585761957730821</c:v>
                </c:pt>
                <c:pt idx="57" formatCode="0.0">
                  <c:v>8.7563959955506121</c:v>
                </c:pt>
                <c:pt idx="58" formatCode="0.0">
                  <c:v>8.5542157953281439</c:v>
                </c:pt>
                <c:pt idx="59" formatCode="0.0">
                  <c:v>8.3520355951056739</c:v>
                </c:pt>
                <c:pt idx="60" formatCode="0.0">
                  <c:v>8.149855394883204</c:v>
                </c:pt>
                <c:pt idx="61" formatCode="0.0">
                  <c:v>7.9476751946607349</c:v>
                </c:pt>
                <c:pt idx="62" formatCode="0.0">
                  <c:v>7.7454949944382658</c:v>
                </c:pt>
                <c:pt idx="63" formatCode="0.0">
                  <c:v>7.5433147942157959</c:v>
                </c:pt>
                <c:pt idx="64" formatCode="0.0">
                  <c:v>7.3411345939933268</c:v>
                </c:pt>
                <c:pt idx="65" formatCode="0.0">
                  <c:v>7.1389543937708577</c:v>
                </c:pt>
                <c:pt idx="66" formatCode="0.0">
                  <c:v>6.9367741935483878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794-EC43-AAE1-B5748C782AD6}"/>
            </c:ext>
          </c:extLst>
        </c:ser>
        <c:ser>
          <c:idx val="79"/>
          <c:order val="64"/>
          <c:tx>
            <c:strRef>
              <c:f>'Breakfast data'!$AP$1</c:f>
              <c:strCache>
                <c:ptCount val="1"/>
                <c:pt idx="0">
                  <c:v>Sat wk6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data'!$AP$3:$AP$83</c:f>
              <c:numCache>
                <c:formatCode>General</c:formatCode>
                <c:ptCount val="81"/>
                <c:pt idx="13">
                  <c:v>4.3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4.8</c:v>
                </c:pt>
                <c:pt idx="20">
                  <c:v>4.9000000000000004</c:v>
                </c:pt>
                <c:pt idx="21">
                  <c:v>5</c:v>
                </c:pt>
                <c:pt idx="22">
                  <c:v>5.3</c:v>
                </c:pt>
                <c:pt idx="23">
                  <c:v>5.4</c:v>
                </c:pt>
                <c:pt idx="24">
                  <c:v>5.7</c:v>
                </c:pt>
                <c:pt idx="25">
                  <c:v>6</c:v>
                </c:pt>
                <c:pt idx="26">
                  <c:v>6.2</c:v>
                </c:pt>
                <c:pt idx="27">
                  <c:v>6.4</c:v>
                </c:pt>
                <c:pt idx="28">
                  <c:v>6.7</c:v>
                </c:pt>
                <c:pt idx="29">
                  <c:v>7.1</c:v>
                </c:pt>
                <c:pt idx="30">
                  <c:v>7.4</c:v>
                </c:pt>
                <c:pt idx="31">
                  <c:v>7.9</c:v>
                </c:pt>
                <c:pt idx="32">
                  <c:v>8.1999999999999993</c:v>
                </c:pt>
                <c:pt idx="33">
                  <c:v>8.4</c:v>
                </c:pt>
                <c:pt idx="34">
                  <c:v>8.6999999999999993</c:v>
                </c:pt>
                <c:pt idx="35">
                  <c:v>8.9</c:v>
                </c:pt>
                <c:pt idx="36">
                  <c:v>9.1999999999999993</c:v>
                </c:pt>
                <c:pt idx="37">
                  <c:v>9.3000000000000007</c:v>
                </c:pt>
                <c:pt idx="38">
                  <c:v>9.3000000000000007</c:v>
                </c:pt>
                <c:pt idx="39">
                  <c:v>9.3000000000000007</c:v>
                </c:pt>
                <c:pt idx="40">
                  <c:v>9.1</c:v>
                </c:pt>
                <c:pt idx="41">
                  <c:v>8.8000000000000007</c:v>
                </c:pt>
                <c:pt idx="42">
                  <c:v>8.6999999999999993</c:v>
                </c:pt>
                <c:pt idx="43">
                  <c:v>8.6999999999999993</c:v>
                </c:pt>
                <c:pt idx="44">
                  <c:v>8.5</c:v>
                </c:pt>
                <c:pt idx="45">
                  <c:v>8.1999999999999993</c:v>
                </c:pt>
                <c:pt idx="46">
                  <c:v>7.8</c:v>
                </c:pt>
                <c:pt idx="47">
                  <c:v>7.4</c:v>
                </c:pt>
                <c:pt idx="48">
                  <c:v>7.2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7.1</c:v>
                </c:pt>
                <c:pt idx="53">
                  <c:v>7.1</c:v>
                </c:pt>
                <c:pt idx="54">
                  <c:v>6.9</c:v>
                </c:pt>
                <c:pt idx="55">
                  <c:v>6.9</c:v>
                </c:pt>
                <c:pt idx="56">
                  <c:v>6.8</c:v>
                </c:pt>
                <c:pt idx="57">
                  <c:v>6.9</c:v>
                </c:pt>
                <c:pt idx="58">
                  <c:v>6.9</c:v>
                </c:pt>
                <c:pt idx="59">
                  <c:v>7.1</c:v>
                </c:pt>
                <c:pt idx="60">
                  <c:v>7.1</c:v>
                </c:pt>
                <c:pt idx="61">
                  <c:v>7.3</c:v>
                </c:pt>
                <c:pt idx="62">
                  <c:v>7.5</c:v>
                </c:pt>
                <c:pt idx="63">
                  <c:v>7.8</c:v>
                </c:pt>
                <c:pt idx="64">
                  <c:v>8.1999999999999993</c:v>
                </c:pt>
                <c:pt idx="65">
                  <c:v>8.6</c:v>
                </c:pt>
                <c:pt idx="66">
                  <c:v>8.9</c:v>
                </c:pt>
                <c:pt idx="67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794-EC43-AAE1-B5748C782AD6}"/>
            </c:ext>
          </c:extLst>
        </c:ser>
        <c:ser>
          <c:idx val="80"/>
          <c:order val="65"/>
          <c:tx>
            <c:strRef>
              <c:f>'Breakfast data'!$CY$1</c:f>
              <c:strCache>
                <c:ptCount val="1"/>
                <c:pt idx="0">
                  <c:v>Sat wk6 #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data'!$CY$3:$CY$83</c:f>
              <c:numCache>
                <c:formatCode>General</c:formatCode>
                <c:ptCount val="81"/>
                <c:pt idx="13" formatCode="0.0">
                  <c:v>3.8667692307692318</c:v>
                </c:pt>
                <c:pt idx="14" formatCode="0.0">
                  <c:v>4.0931538461538466</c:v>
                </c:pt>
                <c:pt idx="15" formatCode="0.0">
                  <c:v>4.3195384615384622</c:v>
                </c:pt>
                <c:pt idx="16" formatCode="0.0">
                  <c:v>4.5459230769230778</c:v>
                </c:pt>
                <c:pt idx="17" formatCode="0.0">
                  <c:v>4.7723076923076935</c:v>
                </c:pt>
                <c:pt idx="18" formatCode="0.0">
                  <c:v>4.9986923076923082</c:v>
                </c:pt>
                <c:pt idx="19" formatCode="0.0">
                  <c:v>5.2250769230769238</c:v>
                </c:pt>
                <c:pt idx="20" formatCode="0.0">
                  <c:v>5.4514615384615395</c:v>
                </c:pt>
                <c:pt idx="21" formatCode="0.0">
                  <c:v>5.6778461538461542</c:v>
                </c:pt>
                <c:pt idx="22" formatCode="0.0">
                  <c:v>5.9042307692307698</c:v>
                </c:pt>
                <c:pt idx="23" formatCode="0.0">
                  <c:v>6.1306153846153855</c:v>
                </c:pt>
                <c:pt idx="24" formatCode="0.0">
                  <c:v>6.3570000000000011</c:v>
                </c:pt>
                <c:pt idx="25" formatCode="0.0">
                  <c:v>6.5833846153846167</c:v>
                </c:pt>
                <c:pt idx="26" formatCode="0.0">
                  <c:v>6.8097692307692315</c:v>
                </c:pt>
                <c:pt idx="27" formatCode="0.0">
                  <c:v>7.0361538461538471</c:v>
                </c:pt>
                <c:pt idx="28" formatCode="0.0">
                  <c:v>7.2625384615384618</c:v>
                </c:pt>
                <c:pt idx="29" formatCode="0.0">
                  <c:v>7.4889230769230775</c:v>
                </c:pt>
                <c:pt idx="30" formatCode="0.0">
                  <c:v>7.7153076923076931</c:v>
                </c:pt>
                <c:pt idx="31" formatCode="0.0">
                  <c:v>7.9416923076923087</c:v>
                </c:pt>
                <c:pt idx="32" formatCode="0.0">
                  <c:v>8.1680769230769243</c:v>
                </c:pt>
                <c:pt idx="33" formatCode="0.0">
                  <c:v>8.39446153846154</c:v>
                </c:pt>
                <c:pt idx="34" formatCode="0.0">
                  <c:v>8.6208461538461538</c:v>
                </c:pt>
                <c:pt idx="35" formatCode="0.0">
                  <c:v>8.8472307692307695</c:v>
                </c:pt>
                <c:pt idx="36" formatCode="0.0">
                  <c:v>9.0736153846153851</c:v>
                </c:pt>
                <c:pt idx="37" formatCode="0.0">
                  <c:v>9.3000000000000007</c:v>
                </c:pt>
                <c:pt idx="38" formatCode="0.0">
                  <c:v>9.1474436090225577</c:v>
                </c:pt>
                <c:pt idx="39" formatCode="0.0">
                  <c:v>8.9948872180451129</c:v>
                </c:pt>
                <c:pt idx="40" formatCode="0.0">
                  <c:v>8.8423308270676699</c:v>
                </c:pt>
                <c:pt idx="41" formatCode="0.0">
                  <c:v>8.6897744360902269</c:v>
                </c:pt>
                <c:pt idx="42" formatCode="0.0">
                  <c:v>8.5372180451127821</c:v>
                </c:pt>
                <c:pt idx="43" formatCode="0.0">
                  <c:v>8.3846616541353391</c:v>
                </c:pt>
                <c:pt idx="44" formatCode="0.0">
                  <c:v>8.2321052631578961</c:v>
                </c:pt>
                <c:pt idx="45" formatCode="0.0">
                  <c:v>8.0795488721804531</c:v>
                </c:pt>
                <c:pt idx="46" formatCode="0.0">
                  <c:v>7.9269924812030084</c:v>
                </c:pt>
                <c:pt idx="47" formatCode="0.0">
                  <c:v>7.7744360902255654</c:v>
                </c:pt>
                <c:pt idx="48" formatCode="0.0">
                  <c:v>7.6218796992481215</c:v>
                </c:pt>
                <c:pt idx="49" formatCode="0.0">
                  <c:v>7.4693233082706776</c:v>
                </c:pt>
                <c:pt idx="50" formatCode="0.0">
                  <c:v>7.3167669172932346</c:v>
                </c:pt>
                <c:pt idx="51" formatCode="0.0">
                  <c:v>7.1642105263157907</c:v>
                </c:pt>
                <c:pt idx="52" formatCode="0.0">
                  <c:v>7.0116541353383468</c:v>
                </c:pt>
                <c:pt idx="53" formatCode="0.0">
                  <c:v>6.8590977443609038</c:v>
                </c:pt>
                <c:pt idx="54" formatCode="0.0">
                  <c:v>6.7065413533834608</c:v>
                </c:pt>
                <c:pt idx="55" formatCode="0.0">
                  <c:v>6.5539849624060169</c:v>
                </c:pt>
                <c:pt idx="56" formatCode="0.0">
                  <c:v>6.401428571428573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794-EC43-AAE1-B5748C782AD6}"/>
            </c:ext>
          </c:extLst>
        </c:ser>
        <c:ser>
          <c:idx val="81"/>
          <c:order val="66"/>
          <c:tx>
            <c:strRef>
              <c:f>'Breakfast data'!$AQ$1</c:f>
              <c:strCache>
                <c:ptCount val="1"/>
                <c:pt idx="0">
                  <c:v>Sun wk6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data'!$AQ$3:$AQ$83</c:f>
              <c:numCache>
                <c:formatCode>General</c:formatCode>
                <c:ptCount val="81"/>
                <c:pt idx="2">
                  <c:v>4.8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4.5999999999999996</c:v>
                </c:pt>
                <c:pt idx="6">
                  <c:v>4.9000000000000004</c:v>
                </c:pt>
                <c:pt idx="7">
                  <c:v>4.9000000000000004</c:v>
                </c:pt>
                <c:pt idx="8">
                  <c:v>5</c:v>
                </c:pt>
                <c:pt idx="9">
                  <c:v>5.0999999999999996</c:v>
                </c:pt>
                <c:pt idx="10">
                  <c:v>5.2</c:v>
                </c:pt>
                <c:pt idx="11">
                  <c:v>5.2</c:v>
                </c:pt>
                <c:pt idx="12">
                  <c:v>5.3</c:v>
                </c:pt>
                <c:pt idx="13">
                  <c:v>5.4</c:v>
                </c:pt>
                <c:pt idx="14">
                  <c:v>5.4</c:v>
                </c:pt>
                <c:pt idx="22">
                  <c:v>7.2</c:v>
                </c:pt>
                <c:pt idx="23">
                  <c:v>7.4</c:v>
                </c:pt>
                <c:pt idx="24">
                  <c:v>7.7</c:v>
                </c:pt>
                <c:pt idx="25">
                  <c:v>7.9</c:v>
                </c:pt>
                <c:pt idx="26">
                  <c:v>8.1999999999999993</c:v>
                </c:pt>
                <c:pt idx="27">
                  <c:v>8.6</c:v>
                </c:pt>
                <c:pt idx="28">
                  <c:v>9.1999999999999993</c:v>
                </c:pt>
                <c:pt idx="29">
                  <c:v>9.6999999999999993</c:v>
                </c:pt>
                <c:pt idx="30">
                  <c:v>10.3</c:v>
                </c:pt>
                <c:pt idx="31">
                  <c:v>10.7</c:v>
                </c:pt>
                <c:pt idx="32">
                  <c:v>11.1</c:v>
                </c:pt>
                <c:pt idx="33">
                  <c:v>11.5</c:v>
                </c:pt>
                <c:pt idx="34">
                  <c:v>11.9</c:v>
                </c:pt>
                <c:pt idx="35">
                  <c:v>12.3</c:v>
                </c:pt>
                <c:pt idx="36">
                  <c:v>12.5</c:v>
                </c:pt>
                <c:pt idx="37">
                  <c:v>12.6</c:v>
                </c:pt>
                <c:pt idx="38">
                  <c:v>12.6</c:v>
                </c:pt>
                <c:pt idx="39">
                  <c:v>12.6</c:v>
                </c:pt>
                <c:pt idx="40">
                  <c:v>12.6</c:v>
                </c:pt>
                <c:pt idx="41">
                  <c:v>12.5</c:v>
                </c:pt>
                <c:pt idx="42">
                  <c:v>12.2</c:v>
                </c:pt>
                <c:pt idx="43">
                  <c:v>12</c:v>
                </c:pt>
                <c:pt idx="44">
                  <c:v>11.8</c:v>
                </c:pt>
                <c:pt idx="45">
                  <c:v>11.7</c:v>
                </c:pt>
                <c:pt idx="46">
                  <c:v>11.7</c:v>
                </c:pt>
                <c:pt idx="47">
                  <c:v>11.5</c:v>
                </c:pt>
                <c:pt idx="48">
                  <c:v>11.4</c:v>
                </c:pt>
                <c:pt idx="49">
                  <c:v>11.3</c:v>
                </c:pt>
                <c:pt idx="50">
                  <c:v>11.1</c:v>
                </c:pt>
                <c:pt idx="51">
                  <c:v>11.1</c:v>
                </c:pt>
                <c:pt idx="52">
                  <c:v>10.9</c:v>
                </c:pt>
                <c:pt idx="53">
                  <c:v>8.5</c:v>
                </c:pt>
                <c:pt idx="54">
                  <c:v>8.4</c:v>
                </c:pt>
                <c:pt idx="55">
                  <c:v>8.3000000000000007</c:v>
                </c:pt>
                <c:pt idx="56">
                  <c:v>8.4</c:v>
                </c:pt>
                <c:pt idx="57">
                  <c:v>8.4</c:v>
                </c:pt>
                <c:pt idx="58">
                  <c:v>8.6</c:v>
                </c:pt>
                <c:pt idx="59">
                  <c:v>8.6999999999999993</c:v>
                </c:pt>
                <c:pt idx="60">
                  <c:v>8.9</c:v>
                </c:pt>
                <c:pt idx="61">
                  <c:v>9.1999999999999993</c:v>
                </c:pt>
                <c:pt idx="62">
                  <c:v>9.3000000000000007</c:v>
                </c:pt>
                <c:pt idx="63">
                  <c:v>9.3000000000000007</c:v>
                </c:pt>
                <c:pt idx="64">
                  <c:v>9.6</c:v>
                </c:pt>
                <c:pt idx="65">
                  <c:v>10.199999999999999</c:v>
                </c:pt>
                <c:pt idx="66">
                  <c:v>10.4</c:v>
                </c:pt>
                <c:pt idx="67">
                  <c:v>10.5</c:v>
                </c:pt>
                <c:pt idx="68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794-EC43-AAE1-B5748C782AD6}"/>
            </c:ext>
          </c:extLst>
        </c:ser>
        <c:ser>
          <c:idx val="0"/>
          <c:order val="67"/>
          <c:tx>
            <c:strRef>
              <c:f>'Breakfast data'!$CZ$1</c:f>
              <c:strCache>
                <c:ptCount val="1"/>
                <c:pt idx="0">
                  <c:v>Sun wk6 #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data'!$CZ$3:$CZ$83</c:f>
              <c:numCache>
                <c:formatCode>General</c:formatCode>
                <c:ptCount val="81"/>
                <c:pt idx="2" formatCode="0.0">
                  <c:v>4.2426280035224551</c:v>
                </c:pt>
                <c:pt idx="3" formatCode="0.0">
                  <c:v>4.4814100605646701</c:v>
                </c:pt>
                <c:pt idx="4" formatCode="0.0">
                  <c:v>4.720192117606886</c:v>
                </c:pt>
                <c:pt idx="5" formatCode="0.0">
                  <c:v>4.9589741746491018</c:v>
                </c:pt>
                <c:pt idx="6" formatCode="0.0">
                  <c:v>5.1977562316913177</c:v>
                </c:pt>
                <c:pt idx="7" formatCode="0.0">
                  <c:v>5.4365382887335327</c:v>
                </c:pt>
                <c:pt idx="8" formatCode="0.0">
                  <c:v>5.6753203457757486</c:v>
                </c:pt>
                <c:pt idx="9" formatCode="0.0">
                  <c:v>5.9141024028179636</c:v>
                </c:pt>
                <c:pt idx="10" formatCode="0.0">
                  <c:v>6.1528844598601795</c:v>
                </c:pt>
                <c:pt idx="11" formatCode="0.0">
                  <c:v>6.3916665169023954</c:v>
                </c:pt>
                <c:pt idx="12" formatCode="0.0">
                  <c:v>6.6304485739446104</c:v>
                </c:pt>
                <c:pt idx="13" formatCode="0.0">
                  <c:v>6.8692306309868263</c:v>
                </c:pt>
                <c:pt idx="14" formatCode="0.0">
                  <c:v>7.1080126880290422</c:v>
                </c:pt>
                <c:pt idx="22" formatCode="0.0">
                  <c:v>9.0182691443667657</c:v>
                </c:pt>
                <c:pt idx="23" formatCode="0.0">
                  <c:v>9.2570512014089807</c:v>
                </c:pt>
                <c:pt idx="24" formatCode="0.0">
                  <c:v>9.4958332584511975</c:v>
                </c:pt>
                <c:pt idx="25" formatCode="0.0">
                  <c:v>9.7346153154934125</c:v>
                </c:pt>
                <c:pt idx="26" formatCode="0.0">
                  <c:v>9.9733973725356293</c:v>
                </c:pt>
                <c:pt idx="27" formatCode="0.0">
                  <c:v>10.212179429577844</c:v>
                </c:pt>
                <c:pt idx="28" formatCode="0.0">
                  <c:v>10.450961486620059</c:v>
                </c:pt>
                <c:pt idx="29" formatCode="0.0">
                  <c:v>10.689743543662274</c:v>
                </c:pt>
                <c:pt idx="30" formatCode="0.0">
                  <c:v>10.928525600704491</c:v>
                </c:pt>
                <c:pt idx="31" formatCode="0.0">
                  <c:v>11.167307657746706</c:v>
                </c:pt>
                <c:pt idx="32" formatCode="0.0">
                  <c:v>11.406089714788923</c:v>
                </c:pt>
                <c:pt idx="33" formatCode="0.0">
                  <c:v>11.644871771831138</c:v>
                </c:pt>
                <c:pt idx="34" formatCode="0.0">
                  <c:v>11.883653828873353</c:v>
                </c:pt>
                <c:pt idx="35" formatCode="0.0">
                  <c:v>12.122435885915568</c:v>
                </c:pt>
                <c:pt idx="36" formatCode="0.0">
                  <c:v>12.361217942957785</c:v>
                </c:pt>
                <c:pt idx="37" formatCode="0.0">
                  <c:v>12.6</c:v>
                </c:pt>
                <c:pt idx="38" formatCode="0.0">
                  <c:v>12.379473684210526</c:v>
                </c:pt>
                <c:pt idx="39" formatCode="0.0">
                  <c:v>12.158947368421053</c:v>
                </c:pt>
                <c:pt idx="40" formatCode="0.0">
                  <c:v>11.938421052631579</c:v>
                </c:pt>
                <c:pt idx="41" formatCode="0.0">
                  <c:v>11.717894736842105</c:v>
                </c:pt>
                <c:pt idx="42" formatCode="0.0">
                  <c:v>11.497368421052631</c:v>
                </c:pt>
                <c:pt idx="43" formatCode="0.0">
                  <c:v>11.276842105263157</c:v>
                </c:pt>
                <c:pt idx="44" formatCode="0.0">
                  <c:v>11.056315789473684</c:v>
                </c:pt>
                <c:pt idx="45" formatCode="0.0">
                  <c:v>10.83578947368421</c:v>
                </c:pt>
                <c:pt idx="46" formatCode="0.0">
                  <c:v>10.615263157894736</c:v>
                </c:pt>
                <c:pt idx="47" formatCode="0.0">
                  <c:v>10.394736842105264</c:v>
                </c:pt>
                <c:pt idx="48" formatCode="0.0">
                  <c:v>10.17421052631579</c:v>
                </c:pt>
                <c:pt idx="49" formatCode="0.0">
                  <c:v>9.9536842105263155</c:v>
                </c:pt>
                <c:pt idx="50" formatCode="0.0">
                  <c:v>9.7331578947368413</c:v>
                </c:pt>
                <c:pt idx="51" formatCode="0.0">
                  <c:v>9.5126315789473672</c:v>
                </c:pt>
                <c:pt idx="52" formatCode="0.0">
                  <c:v>9.2921052631578949</c:v>
                </c:pt>
                <c:pt idx="53" formatCode="0.0">
                  <c:v>9.0715789473684207</c:v>
                </c:pt>
                <c:pt idx="54" formatCode="0.0">
                  <c:v>8.8510526315789466</c:v>
                </c:pt>
                <c:pt idx="55" formatCode="0.0">
                  <c:v>8.6305263157894743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794-EC43-AAE1-B5748C782AD6}"/>
            </c:ext>
          </c:extLst>
        </c:ser>
        <c:ser>
          <c:idx val="82"/>
          <c:order val="68"/>
          <c:tx>
            <c:strRef>
              <c:f>'Breakfast data'!$AR$1</c:f>
              <c:strCache>
                <c:ptCount val="1"/>
                <c:pt idx="0">
                  <c:v>Mon wk 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data'!$AR$3:$AR$83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794-EC43-AAE1-B5748C782AD6}"/>
            </c:ext>
          </c:extLst>
        </c:ser>
        <c:ser>
          <c:idx val="83"/>
          <c:order val="69"/>
          <c:tx>
            <c:strRef>
              <c:f>'Breakfast data'!$AS$1</c:f>
              <c:strCache>
                <c:ptCount val="1"/>
                <c:pt idx="0">
                  <c:v>Tues wk7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data'!$AS$3:$AS$83</c:f>
              <c:numCache>
                <c:formatCode>General</c:formatCode>
                <c:ptCount val="81"/>
                <c:pt idx="28">
                  <c:v>7.1</c:v>
                </c:pt>
                <c:pt idx="29">
                  <c:v>6.9</c:v>
                </c:pt>
                <c:pt idx="30">
                  <c:v>7.1</c:v>
                </c:pt>
                <c:pt idx="31">
                  <c:v>7.2</c:v>
                </c:pt>
                <c:pt idx="32">
                  <c:v>7.3</c:v>
                </c:pt>
                <c:pt idx="33">
                  <c:v>8</c:v>
                </c:pt>
                <c:pt idx="34">
                  <c:v>8.9</c:v>
                </c:pt>
                <c:pt idx="35">
                  <c:v>9.3000000000000007</c:v>
                </c:pt>
                <c:pt idx="36">
                  <c:v>10.199999999999999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10.7</c:v>
                </c:pt>
                <c:pt idx="41">
                  <c:v>10.4</c:v>
                </c:pt>
                <c:pt idx="42">
                  <c:v>9.9</c:v>
                </c:pt>
                <c:pt idx="43">
                  <c:v>9.8000000000000007</c:v>
                </c:pt>
                <c:pt idx="44">
                  <c:v>10</c:v>
                </c:pt>
                <c:pt idx="45">
                  <c:v>9.9</c:v>
                </c:pt>
                <c:pt idx="46">
                  <c:v>9.6</c:v>
                </c:pt>
                <c:pt idx="47">
                  <c:v>9.1999999999999993</c:v>
                </c:pt>
                <c:pt idx="48">
                  <c:v>9.1</c:v>
                </c:pt>
                <c:pt idx="49">
                  <c:v>8.8000000000000007</c:v>
                </c:pt>
                <c:pt idx="50">
                  <c:v>8.6</c:v>
                </c:pt>
                <c:pt idx="51">
                  <c:v>8.4</c:v>
                </c:pt>
                <c:pt idx="52">
                  <c:v>8.3000000000000007</c:v>
                </c:pt>
                <c:pt idx="53">
                  <c:v>8.1</c:v>
                </c:pt>
                <c:pt idx="54">
                  <c:v>8.1999999999999993</c:v>
                </c:pt>
                <c:pt idx="55">
                  <c:v>8</c:v>
                </c:pt>
                <c:pt idx="56">
                  <c:v>7.9</c:v>
                </c:pt>
                <c:pt idx="57">
                  <c:v>7.7</c:v>
                </c:pt>
                <c:pt idx="58">
                  <c:v>7.3</c:v>
                </c:pt>
                <c:pt idx="59">
                  <c:v>7.3</c:v>
                </c:pt>
                <c:pt idx="60">
                  <c:v>7.3</c:v>
                </c:pt>
                <c:pt idx="61">
                  <c:v>7.2</c:v>
                </c:pt>
                <c:pt idx="62">
                  <c:v>6.9</c:v>
                </c:pt>
                <c:pt idx="63">
                  <c:v>6.6</c:v>
                </c:pt>
                <c:pt idx="64">
                  <c:v>6.5</c:v>
                </c:pt>
                <c:pt idx="65">
                  <c:v>6.6</c:v>
                </c:pt>
                <c:pt idx="66">
                  <c:v>6.5</c:v>
                </c:pt>
                <c:pt idx="67">
                  <c:v>5.5</c:v>
                </c:pt>
                <c:pt idx="68">
                  <c:v>5.4</c:v>
                </c:pt>
                <c:pt idx="69">
                  <c:v>5.7</c:v>
                </c:pt>
                <c:pt idx="70">
                  <c:v>6.1</c:v>
                </c:pt>
                <c:pt idx="71">
                  <c:v>6.7</c:v>
                </c:pt>
                <c:pt idx="72">
                  <c:v>7.3</c:v>
                </c:pt>
                <c:pt idx="73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794-EC43-AAE1-B5748C782AD6}"/>
            </c:ext>
          </c:extLst>
        </c:ser>
        <c:ser>
          <c:idx val="84"/>
          <c:order val="70"/>
          <c:tx>
            <c:strRef>
              <c:f>'Breakfast data'!$DA$1</c:f>
              <c:strCache>
                <c:ptCount val="1"/>
                <c:pt idx="0">
                  <c:v>Tues wk7 #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data'!$DA$3:$DA$83</c:f>
              <c:numCache>
                <c:formatCode>General</c:formatCode>
                <c:ptCount val="81"/>
                <c:pt idx="28" formatCode="0.0">
                  <c:v>6.8072727272727285</c:v>
                </c:pt>
                <c:pt idx="29" formatCode="0.0">
                  <c:v>7.2509090909090919</c:v>
                </c:pt>
                <c:pt idx="30" formatCode="0.0">
                  <c:v>7.6945454545454552</c:v>
                </c:pt>
                <c:pt idx="31" formatCode="0.0">
                  <c:v>8.1381818181818186</c:v>
                </c:pt>
                <c:pt idx="32" formatCode="0.0">
                  <c:v>8.581818181818182</c:v>
                </c:pt>
                <c:pt idx="33" formatCode="0.0">
                  <c:v>9.0254545454545472</c:v>
                </c:pt>
                <c:pt idx="34" formatCode="0.0">
                  <c:v>9.4690909090909106</c:v>
                </c:pt>
                <c:pt idx="35" formatCode="0.0">
                  <c:v>9.9127272727272739</c:v>
                </c:pt>
                <c:pt idx="36" formatCode="0.0">
                  <c:v>10.356363636363637</c:v>
                </c:pt>
                <c:pt idx="37" formatCode="0.0">
                  <c:v>10.8</c:v>
                </c:pt>
                <c:pt idx="38" formatCode="0.0">
                  <c:v>10.632496334310851</c:v>
                </c:pt>
                <c:pt idx="39" formatCode="0.0">
                  <c:v>10.464992668621701</c:v>
                </c:pt>
                <c:pt idx="40" formatCode="0.0">
                  <c:v>10.297489002932553</c:v>
                </c:pt>
                <c:pt idx="41" formatCode="0.0">
                  <c:v>10.129985337243403</c:v>
                </c:pt>
                <c:pt idx="42" formatCode="0.0">
                  <c:v>9.9624816715542526</c:v>
                </c:pt>
                <c:pt idx="43" formatCode="0.0">
                  <c:v>9.7949780058651026</c:v>
                </c:pt>
                <c:pt idx="44" formatCode="0.0">
                  <c:v>9.6274743401759544</c:v>
                </c:pt>
                <c:pt idx="45" formatCode="0.0">
                  <c:v>9.4599706744868044</c:v>
                </c:pt>
                <c:pt idx="46" formatCode="0.0">
                  <c:v>9.2924670087976544</c:v>
                </c:pt>
                <c:pt idx="47" formatCode="0.0">
                  <c:v>9.1249633431085044</c:v>
                </c:pt>
                <c:pt idx="48" formatCode="0.0">
                  <c:v>8.9574596774193562</c:v>
                </c:pt>
                <c:pt idx="49" formatCode="0.0">
                  <c:v>8.7899560117302062</c:v>
                </c:pt>
                <c:pt idx="50" formatCode="0.0">
                  <c:v>8.6224523460410563</c:v>
                </c:pt>
                <c:pt idx="51" formatCode="0.0">
                  <c:v>8.4549486803519063</c:v>
                </c:pt>
                <c:pt idx="52" formatCode="0.0">
                  <c:v>8.2874450146627581</c:v>
                </c:pt>
                <c:pt idx="53" formatCode="0.0">
                  <c:v>8.1199413489736081</c:v>
                </c:pt>
                <c:pt idx="54" formatCode="0.0">
                  <c:v>7.9524376832844581</c:v>
                </c:pt>
                <c:pt idx="55" formatCode="0.0">
                  <c:v>7.7849340175953081</c:v>
                </c:pt>
                <c:pt idx="56" formatCode="0.0">
                  <c:v>7.617430351906159</c:v>
                </c:pt>
                <c:pt idx="57" formatCode="0.0">
                  <c:v>7.4499266862170099</c:v>
                </c:pt>
                <c:pt idx="58" formatCode="0.0">
                  <c:v>7.2824230205278599</c:v>
                </c:pt>
                <c:pt idx="59" formatCode="0.0">
                  <c:v>7.11491935483871</c:v>
                </c:pt>
                <c:pt idx="60" formatCode="0.0">
                  <c:v>6.9474156891495609</c:v>
                </c:pt>
                <c:pt idx="61" formatCode="0.0">
                  <c:v>6.7799120234604109</c:v>
                </c:pt>
                <c:pt idx="62" formatCode="0.0">
                  <c:v>6.6124083577712618</c:v>
                </c:pt>
                <c:pt idx="63" formatCode="0.0">
                  <c:v>6.4449046920821118</c:v>
                </c:pt>
                <c:pt idx="64" formatCode="0.0">
                  <c:v>6.2774010263929627</c:v>
                </c:pt>
                <c:pt idx="65" formatCode="0.0">
                  <c:v>6.1098973607038127</c:v>
                </c:pt>
                <c:pt idx="66" formatCode="0.0">
                  <c:v>5.9423936950146636</c:v>
                </c:pt>
                <c:pt idx="67" formatCode="0.0">
                  <c:v>5.7748900293255137</c:v>
                </c:pt>
                <c:pt idx="68" formatCode="0.0">
                  <c:v>5.6073863636363646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794-EC43-AAE1-B5748C782AD6}"/>
            </c:ext>
          </c:extLst>
        </c:ser>
        <c:ser>
          <c:idx val="85"/>
          <c:order val="71"/>
          <c:tx>
            <c:strRef>
              <c:f>'Breakfast data'!$AT$1</c:f>
              <c:strCache>
                <c:ptCount val="1"/>
                <c:pt idx="0">
                  <c:v>Wed wk7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data'!$AT$3:$AT$83</c:f>
              <c:numCache>
                <c:formatCode>General</c:formatCode>
                <c:ptCount val="81"/>
                <c:pt idx="28">
                  <c:v>8.1999999999999993</c:v>
                </c:pt>
                <c:pt idx="29">
                  <c:v>8.3000000000000007</c:v>
                </c:pt>
                <c:pt idx="30">
                  <c:v>8.5</c:v>
                </c:pt>
                <c:pt idx="31">
                  <c:v>8.9</c:v>
                </c:pt>
                <c:pt idx="32">
                  <c:v>10.1</c:v>
                </c:pt>
                <c:pt idx="33">
                  <c:v>11.4</c:v>
                </c:pt>
                <c:pt idx="34">
                  <c:v>12.5</c:v>
                </c:pt>
                <c:pt idx="35">
                  <c:v>13.9</c:v>
                </c:pt>
                <c:pt idx="36">
                  <c:v>14.7</c:v>
                </c:pt>
                <c:pt idx="37">
                  <c:v>15.4</c:v>
                </c:pt>
                <c:pt idx="38">
                  <c:v>15.1</c:v>
                </c:pt>
                <c:pt idx="39">
                  <c:v>15.3</c:v>
                </c:pt>
                <c:pt idx="40">
                  <c:v>15.2</c:v>
                </c:pt>
                <c:pt idx="41">
                  <c:v>14.8</c:v>
                </c:pt>
                <c:pt idx="42">
                  <c:v>14.5</c:v>
                </c:pt>
                <c:pt idx="43">
                  <c:v>14.1</c:v>
                </c:pt>
                <c:pt idx="44">
                  <c:v>13.7</c:v>
                </c:pt>
                <c:pt idx="45">
                  <c:v>12.8</c:v>
                </c:pt>
                <c:pt idx="46">
                  <c:v>12.2</c:v>
                </c:pt>
                <c:pt idx="47">
                  <c:v>11.7</c:v>
                </c:pt>
                <c:pt idx="48">
                  <c:v>11.3</c:v>
                </c:pt>
                <c:pt idx="49">
                  <c:v>10.9</c:v>
                </c:pt>
                <c:pt idx="50">
                  <c:v>11.1</c:v>
                </c:pt>
                <c:pt idx="51">
                  <c:v>10.9</c:v>
                </c:pt>
                <c:pt idx="52">
                  <c:v>10.5</c:v>
                </c:pt>
                <c:pt idx="53">
                  <c:v>10.1</c:v>
                </c:pt>
                <c:pt idx="54">
                  <c:v>9.6</c:v>
                </c:pt>
                <c:pt idx="55">
                  <c:v>9.3000000000000007</c:v>
                </c:pt>
                <c:pt idx="56">
                  <c:v>9.3000000000000007</c:v>
                </c:pt>
                <c:pt idx="57">
                  <c:v>9.1</c:v>
                </c:pt>
                <c:pt idx="58">
                  <c:v>8.8000000000000007</c:v>
                </c:pt>
                <c:pt idx="59">
                  <c:v>8.6</c:v>
                </c:pt>
                <c:pt idx="60">
                  <c:v>8.4</c:v>
                </c:pt>
                <c:pt idx="61">
                  <c:v>8.3000000000000007</c:v>
                </c:pt>
                <c:pt idx="62">
                  <c:v>8.1</c:v>
                </c:pt>
                <c:pt idx="63">
                  <c:v>8.1</c:v>
                </c:pt>
                <c:pt idx="64">
                  <c:v>8.1</c:v>
                </c:pt>
                <c:pt idx="65">
                  <c:v>7.9</c:v>
                </c:pt>
                <c:pt idx="66">
                  <c:v>8</c:v>
                </c:pt>
                <c:pt idx="67">
                  <c:v>7.8</c:v>
                </c:pt>
                <c:pt idx="68">
                  <c:v>7.9</c:v>
                </c:pt>
                <c:pt idx="69">
                  <c:v>7.9</c:v>
                </c:pt>
                <c:pt idx="70">
                  <c:v>7.8</c:v>
                </c:pt>
                <c:pt idx="71">
                  <c:v>7.7</c:v>
                </c:pt>
                <c:pt idx="72">
                  <c:v>7.6</c:v>
                </c:pt>
                <c:pt idx="73">
                  <c:v>7.5</c:v>
                </c:pt>
                <c:pt idx="74">
                  <c:v>7.3</c:v>
                </c:pt>
                <c:pt idx="75">
                  <c:v>7</c:v>
                </c:pt>
                <c:pt idx="7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794-EC43-AAE1-B5748C782AD6}"/>
            </c:ext>
          </c:extLst>
        </c:ser>
        <c:ser>
          <c:idx val="86"/>
          <c:order val="72"/>
          <c:tx>
            <c:strRef>
              <c:f>'Breakfast data'!$DB$1</c:f>
              <c:strCache>
                <c:ptCount val="1"/>
                <c:pt idx="0">
                  <c:v>Wed wk7 #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data'!$DB$3:$DB$83</c:f>
              <c:numCache>
                <c:formatCode>General</c:formatCode>
                <c:ptCount val="81"/>
                <c:pt idx="28" formatCode="0.0">
                  <c:v>7.2890909090909091</c:v>
                </c:pt>
                <c:pt idx="29" formatCode="0.0">
                  <c:v>8.1903030303030313</c:v>
                </c:pt>
                <c:pt idx="30" formatCode="0.0">
                  <c:v>9.0915151515151535</c:v>
                </c:pt>
                <c:pt idx="31" formatCode="0.0">
                  <c:v>9.9927272727272722</c:v>
                </c:pt>
                <c:pt idx="32" formatCode="0.0">
                  <c:v>10.893939393939394</c:v>
                </c:pt>
                <c:pt idx="33" formatCode="0.0">
                  <c:v>11.795151515151517</c:v>
                </c:pt>
                <c:pt idx="34" formatCode="0.0">
                  <c:v>12.696363636363637</c:v>
                </c:pt>
                <c:pt idx="35" formatCode="0.0">
                  <c:v>13.597575757575758</c:v>
                </c:pt>
                <c:pt idx="36" formatCode="0.0">
                  <c:v>14.49878787878788</c:v>
                </c:pt>
                <c:pt idx="37" formatCode="0.0">
                  <c:v>15.4</c:v>
                </c:pt>
                <c:pt idx="38" formatCode="0.0">
                  <c:v>15.176341463414635</c:v>
                </c:pt>
                <c:pt idx="39" formatCode="0.0">
                  <c:v>14.952682926829269</c:v>
                </c:pt>
                <c:pt idx="40" formatCode="0.0">
                  <c:v>14.729024390243904</c:v>
                </c:pt>
                <c:pt idx="41" formatCode="0.0">
                  <c:v>14.505365853658537</c:v>
                </c:pt>
                <c:pt idx="42" formatCode="0.0">
                  <c:v>14.28170731707317</c:v>
                </c:pt>
                <c:pt idx="43" formatCode="0.0">
                  <c:v>14.058048780487805</c:v>
                </c:pt>
                <c:pt idx="44" formatCode="0.0">
                  <c:v>13.83439024390244</c:v>
                </c:pt>
                <c:pt idx="45" formatCode="0.0">
                  <c:v>13.610731707317074</c:v>
                </c:pt>
                <c:pt idx="46" formatCode="0.0">
                  <c:v>13.387073170731707</c:v>
                </c:pt>
                <c:pt idx="47" formatCode="0.0">
                  <c:v>13.163414634146342</c:v>
                </c:pt>
                <c:pt idx="48" formatCode="0.0">
                  <c:v>12.939756097560977</c:v>
                </c:pt>
                <c:pt idx="49" formatCode="0.0">
                  <c:v>12.71609756097561</c:v>
                </c:pt>
                <c:pt idx="50" formatCode="0.0">
                  <c:v>12.492439024390245</c:v>
                </c:pt>
                <c:pt idx="51" formatCode="0.0">
                  <c:v>12.268780487804879</c:v>
                </c:pt>
                <c:pt idx="52" formatCode="0.0">
                  <c:v>12.045121951219514</c:v>
                </c:pt>
                <c:pt idx="53" formatCode="0.0">
                  <c:v>11.821463414634147</c:v>
                </c:pt>
                <c:pt idx="54" formatCode="0.0">
                  <c:v>11.597804878048782</c:v>
                </c:pt>
                <c:pt idx="55" formatCode="0.0">
                  <c:v>11.374146341463415</c:v>
                </c:pt>
                <c:pt idx="56" formatCode="0.0">
                  <c:v>11.15048780487805</c:v>
                </c:pt>
                <c:pt idx="57" formatCode="0.0">
                  <c:v>10.926829268292684</c:v>
                </c:pt>
                <c:pt idx="58" formatCode="0.0">
                  <c:v>10.703170731707317</c:v>
                </c:pt>
                <c:pt idx="59" formatCode="0.0">
                  <c:v>10.479512195121952</c:v>
                </c:pt>
                <c:pt idx="60" formatCode="0.0">
                  <c:v>10.255853658536587</c:v>
                </c:pt>
                <c:pt idx="61" formatCode="0.0">
                  <c:v>10.032195121951222</c:v>
                </c:pt>
                <c:pt idx="62" formatCode="0.0">
                  <c:v>9.8085365853658555</c:v>
                </c:pt>
                <c:pt idx="63" formatCode="0.0">
                  <c:v>9.5848780487804888</c:v>
                </c:pt>
                <c:pt idx="64" formatCode="0.0">
                  <c:v>9.3612195121951238</c:v>
                </c:pt>
                <c:pt idx="65" formatCode="0.0">
                  <c:v>9.1375609756097589</c:v>
                </c:pt>
                <c:pt idx="66" formatCode="0.0">
                  <c:v>8.9139024390243922</c:v>
                </c:pt>
                <c:pt idx="67" formatCode="0.0">
                  <c:v>8.6902439024390254</c:v>
                </c:pt>
                <c:pt idx="68" formatCode="0.0">
                  <c:v>8.4665853658536605</c:v>
                </c:pt>
                <c:pt idx="69" formatCode="0.0">
                  <c:v>8.2429268292682956</c:v>
                </c:pt>
                <c:pt idx="70" formatCode="0.0">
                  <c:v>8.0192682926829288</c:v>
                </c:pt>
                <c:pt idx="71" formatCode="0.0">
                  <c:v>7.795609756097563</c:v>
                </c:pt>
                <c:pt idx="72" formatCode="0.0">
                  <c:v>7.5719512195121972</c:v>
                </c:pt>
                <c:pt idx="73" formatCode="0.0">
                  <c:v>7.3482926829268305</c:v>
                </c:pt>
                <c:pt idx="74" formatCode="0.0">
                  <c:v>7.1246341463414655</c:v>
                </c:pt>
                <c:pt idx="75" formatCode="0.0">
                  <c:v>6.9009756097560988</c:v>
                </c:pt>
                <c:pt idx="76" formatCode="0.0">
                  <c:v>6.6773170731707339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794-EC43-AAE1-B5748C782AD6}"/>
            </c:ext>
          </c:extLst>
        </c:ser>
        <c:ser>
          <c:idx val="87"/>
          <c:order val="73"/>
          <c:tx>
            <c:strRef>
              <c:f>'Breakfast data'!$AU$1</c:f>
              <c:strCache>
                <c:ptCount val="1"/>
                <c:pt idx="0">
                  <c:v>Thurs wk7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data'!$AU$3:$AU$83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794-EC43-AAE1-B5748C782AD6}"/>
            </c:ext>
          </c:extLst>
        </c:ser>
        <c:ser>
          <c:idx val="88"/>
          <c:order val="74"/>
          <c:tx>
            <c:strRef>
              <c:f>'Breakfast data'!$AV$1</c:f>
              <c:strCache>
                <c:ptCount val="1"/>
                <c:pt idx="0">
                  <c:v>Fri wk7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data'!$AV$3:$AV$83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794-EC43-AAE1-B5748C782AD6}"/>
            </c:ext>
          </c:extLst>
        </c:ser>
        <c:ser>
          <c:idx val="89"/>
          <c:order val="75"/>
          <c:tx>
            <c:strRef>
              <c:f>'Breakfast data'!$AW$1</c:f>
              <c:strCache>
                <c:ptCount val="1"/>
                <c:pt idx="0">
                  <c:v>Sat wk7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data'!$AW$3:$AW$83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794-EC43-AAE1-B5748C782AD6}"/>
            </c:ext>
          </c:extLst>
        </c:ser>
        <c:ser>
          <c:idx val="90"/>
          <c:order val="76"/>
          <c:tx>
            <c:strRef>
              <c:f>'Breakfast data'!$AX$1</c:f>
              <c:strCache>
                <c:ptCount val="1"/>
                <c:pt idx="0">
                  <c:v>Sun wk7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data'!$AX$3:$AX$83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794-EC43-AAE1-B5748C782AD6}"/>
            </c:ext>
          </c:extLst>
        </c:ser>
        <c:ser>
          <c:idx val="91"/>
          <c:order val="77"/>
          <c:tx>
            <c:strRef>
              <c:f>'Breakfast data'!$AY$1</c:f>
              <c:strCache>
                <c:ptCount val="1"/>
                <c:pt idx="0">
                  <c:v>Monday week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data'!$AY$3:$AY$83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794-EC43-AAE1-B5748C782AD6}"/>
            </c:ext>
          </c:extLst>
        </c:ser>
        <c:ser>
          <c:idx val="92"/>
          <c:order val="78"/>
          <c:tx>
            <c:strRef>
              <c:f>'Breakfast data'!$AZ$1</c:f>
              <c:strCache>
                <c:ptCount val="1"/>
                <c:pt idx="0">
                  <c:v>Tuesday week 8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data'!$AZ$3:$AZ$83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794-EC43-AAE1-B5748C782AD6}"/>
            </c:ext>
          </c:extLst>
        </c:ser>
        <c:ser>
          <c:idx val="93"/>
          <c:order val="79"/>
          <c:tx>
            <c:strRef>
              <c:f>'Breakfast data'!$BA$1</c:f>
              <c:strCache>
                <c:ptCount val="1"/>
                <c:pt idx="0">
                  <c:v>Wednesday week 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data'!$BA$3:$BA$83</c:f>
              <c:numCache>
                <c:formatCode>General</c:formatCode>
                <c:ptCount val="81"/>
                <c:pt idx="2" formatCode="0.0">
                  <c:v>3.4444444444444446</c:v>
                </c:pt>
                <c:pt idx="3" formatCode="0.0">
                  <c:v>3.5</c:v>
                </c:pt>
                <c:pt idx="4" formatCode="0.0">
                  <c:v>3.4444444444444446</c:v>
                </c:pt>
                <c:pt idx="5" formatCode="0.0">
                  <c:v>3.5</c:v>
                </c:pt>
                <c:pt idx="9" formatCode="0.0">
                  <c:v>3.7222222222222223</c:v>
                </c:pt>
                <c:pt idx="10" formatCode="0.0">
                  <c:v>3.8333333333333335</c:v>
                </c:pt>
                <c:pt idx="11" formatCode="0.0">
                  <c:v>3.9444444444444446</c:v>
                </c:pt>
                <c:pt idx="12" formatCode="0.0">
                  <c:v>4.166666666666667</c:v>
                </c:pt>
                <c:pt idx="13" formatCode="0.0">
                  <c:v>4.6111111111111107</c:v>
                </c:pt>
                <c:pt idx="14" formatCode="0.0">
                  <c:v>4.9444444444444446</c:v>
                </c:pt>
                <c:pt idx="15" formatCode="0.0">
                  <c:v>5.5</c:v>
                </c:pt>
                <c:pt idx="16" formatCode="0.0">
                  <c:v>6.0555555555555554</c:v>
                </c:pt>
                <c:pt idx="17" formatCode="0.0">
                  <c:v>6.2222222222222223</c:v>
                </c:pt>
                <c:pt idx="18" formatCode="0.0">
                  <c:v>6.6111111111111107</c:v>
                </c:pt>
                <c:pt idx="19" formatCode="0.0">
                  <c:v>7.0555555555555554</c:v>
                </c:pt>
                <c:pt idx="20" formatCode="0.0">
                  <c:v>7.333333333333333</c:v>
                </c:pt>
                <c:pt idx="21" formatCode="0.0">
                  <c:v>7.4444444444444446</c:v>
                </c:pt>
                <c:pt idx="22" formatCode="0.0">
                  <c:v>7.9444444444444446</c:v>
                </c:pt>
                <c:pt idx="23" formatCode="0.0">
                  <c:v>8.6111111111111107</c:v>
                </c:pt>
                <c:pt idx="24" formatCode="0.0">
                  <c:v>9.2222222222222214</c:v>
                </c:pt>
                <c:pt idx="25" formatCode="0.0">
                  <c:v>9.4444444444444446</c:v>
                </c:pt>
                <c:pt idx="26" formatCode="0.0">
                  <c:v>9.3333333333333339</c:v>
                </c:pt>
                <c:pt idx="27" formatCode="0.0">
                  <c:v>9.1666666666666661</c:v>
                </c:pt>
                <c:pt idx="28" formatCode="0.0">
                  <c:v>9.0555555555555554</c:v>
                </c:pt>
                <c:pt idx="29" formatCode="0.0">
                  <c:v>9.1111111111111107</c:v>
                </c:pt>
                <c:pt idx="30" formatCode="0.0">
                  <c:v>9.1111111111111107</c:v>
                </c:pt>
                <c:pt idx="31" formatCode="0.0">
                  <c:v>9.1111111111111107</c:v>
                </c:pt>
                <c:pt idx="32" formatCode="0.0">
                  <c:v>9.1666666666666661</c:v>
                </c:pt>
                <c:pt idx="33" formatCode="0.0">
                  <c:v>9.1666666666666661</c:v>
                </c:pt>
                <c:pt idx="34" formatCode="0.0">
                  <c:v>9.3333333333333339</c:v>
                </c:pt>
                <c:pt idx="35" formatCode="0.0">
                  <c:v>9.4444444444444446</c:v>
                </c:pt>
                <c:pt idx="36" formatCode="0.0">
                  <c:v>9.4444444444444446</c:v>
                </c:pt>
                <c:pt idx="37" formatCode="0.0">
                  <c:v>9.5</c:v>
                </c:pt>
                <c:pt idx="38" formatCode="0.0">
                  <c:v>9.3333333333333339</c:v>
                </c:pt>
                <c:pt idx="39" formatCode="0.0">
                  <c:v>9.2777777777777786</c:v>
                </c:pt>
                <c:pt idx="40" formatCode="0.0">
                  <c:v>9.2222222222222214</c:v>
                </c:pt>
                <c:pt idx="41" formatCode="0.0">
                  <c:v>9.2222222222222214</c:v>
                </c:pt>
                <c:pt idx="42" formatCode="0.0">
                  <c:v>9.1666666666666661</c:v>
                </c:pt>
                <c:pt idx="43" formatCode="0.0">
                  <c:v>9.0555555555555554</c:v>
                </c:pt>
                <c:pt idx="44" formatCode="0.0">
                  <c:v>9.1666666666666661</c:v>
                </c:pt>
                <c:pt idx="45" formatCode="0.0">
                  <c:v>9.2222222222222214</c:v>
                </c:pt>
                <c:pt idx="46" formatCode="0.0">
                  <c:v>9.2222222222222214</c:v>
                </c:pt>
                <c:pt idx="47" formatCode="0.0">
                  <c:v>9.2222222222222214</c:v>
                </c:pt>
                <c:pt idx="48" formatCode="0.0">
                  <c:v>8.6666666666666661</c:v>
                </c:pt>
                <c:pt idx="49" formatCode="0.0">
                  <c:v>8.5555555555555554</c:v>
                </c:pt>
                <c:pt idx="50" formatCode="0.0">
                  <c:v>8.6666666666666661</c:v>
                </c:pt>
                <c:pt idx="51" formatCode="0.0">
                  <c:v>8.6111111111111107</c:v>
                </c:pt>
                <c:pt idx="52" formatCode="0.0">
                  <c:v>8.6111111111111107</c:v>
                </c:pt>
                <c:pt idx="53" formatCode="0.0">
                  <c:v>8.4444444444444446</c:v>
                </c:pt>
                <c:pt idx="54" formatCode="0.0">
                  <c:v>8.2777777777777786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794-EC43-AAE1-B5748C782AD6}"/>
            </c:ext>
          </c:extLst>
        </c:ser>
        <c:ser>
          <c:idx val="94"/>
          <c:order val="80"/>
          <c:tx>
            <c:strRef>
              <c:f>'Breakfast data'!$DC$1</c:f>
              <c:strCache>
                <c:ptCount val="1"/>
                <c:pt idx="0">
                  <c:v>Wed wk 8#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data'!$DC$3:$DC$83</c:f>
              <c:numCache>
                <c:formatCode>General</c:formatCode>
                <c:ptCount val="81"/>
                <c:pt idx="2" formatCode="0.0">
                  <c:v>1.8579055220017278</c:v>
                </c:pt>
                <c:pt idx="3" formatCode="0.0">
                  <c:v>2.0762510785159636</c:v>
                </c:pt>
                <c:pt idx="4" formatCode="0.0">
                  <c:v>2.2945966350302003</c:v>
                </c:pt>
                <c:pt idx="5" formatCode="0.0">
                  <c:v>2.5129421915444361</c:v>
                </c:pt>
                <c:pt idx="9" formatCode="0.0">
                  <c:v>3.386324417601382</c:v>
                </c:pt>
                <c:pt idx="10" formatCode="0.0">
                  <c:v>3.6046699741156187</c:v>
                </c:pt>
                <c:pt idx="11" formatCode="0.0">
                  <c:v>3.8230155306298546</c:v>
                </c:pt>
                <c:pt idx="12" formatCode="0.0">
                  <c:v>4.0413610871440913</c:v>
                </c:pt>
                <c:pt idx="13" formatCode="0.0">
                  <c:v>4.2597066436583271</c:v>
                </c:pt>
                <c:pt idx="14" formatCode="0.0">
                  <c:v>4.4780522001725638</c:v>
                </c:pt>
                <c:pt idx="15" formatCode="0.0">
                  <c:v>4.6963977566868005</c:v>
                </c:pt>
                <c:pt idx="16" formatCode="0.0">
                  <c:v>4.9147433132010363</c:v>
                </c:pt>
                <c:pt idx="17" formatCode="0.0">
                  <c:v>5.133088869715273</c:v>
                </c:pt>
                <c:pt idx="18" formatCode="0.0">
                  <c:v>5.3514344262295088</c:v>
                </c:pt>
                <c:pt idx="19" formatCode="0.0">
                  <c:v>5.5697799827437455</c:v>
                </c:pt>
                <c:pt idx="20" formatCode="0.0">
                  <c:v>5.7881255392579813</c:v>
                </c:pt>
                <c:pt idx="21" formatCode="0.0">
                  <c:v>6.006471095772218</c:v>
                </c:pt>
                <c:pt idx="22" formatCode="0.0">
                  <c:v>6.2248166522864548</c:v>
                </c:pt>
                <c:pt idx="23" formatCode="0.0">
                  <c:v>6.4431622088006915</c:v>
                </c:pt>
                <c:pt idx="24" formatCode="0.0">
                  <c:v>6.6615077653149273</c:v>
                </c:pt>
                <c:pt idx="25" formatCode="0.0">
                  <c:v>6.8798533218291631</c:v>
                </c:pt>
                <c:pt idx="26" formatCode="0.0">
                  <c:v>7.0981988783433998</c:v>
                </c:pt>
                <c:pt idx="27" formatCode="0.0">
                  <c:v>7.3165444348576365</c:v>
                </c:pt>
                <c:pt idx="28" formatCode="0.0">
                  <c:v>7.5348899913718732</c:v>
                </c:pt>
                <c:pt idx="29" formatCode="0.0">
                  <c:v>7.753235547886109</c:v>
                </c:pt>
                <c:pt idx="30" formatCode="0.0">
                  <c:v>7.9715811044003457</c:v>
                </c:pt>
                <c:pt idx="31" formatCode="0.0">
                  <c:v>8.1899266609145815</c:v>
                </c:pt>
                <c:pt idx="32" formatCode="0.0">
                  <c:v>8.4082722174288183</c:v>
                </c:pt>
                <c:pt idx="33" formatCode="0.0">
                  <c:v>8.626617773943055</c:v>
                </c:pt>
                <c:pt idx="34" formatCode="0.0">
                  <c:v>8.8449633304572917</c:v>
                </c:pt>
                <c:pt idx="35" formatCode="0.0">
                  <c:v>9.0633088869715266</c:v>
                </c:pt>
                <c:pt idx="36" formatCode="0.0">
                  <c:v>9.2816544434857633</c:v>
                </c:pt>
                <c:pt idx="37" formatCode="0.0">
                  <c:v>9.5</c:v>
                </c:pt>
                <c:pt idx="38" formatCode="0.0">
                  <c:v>9.4375071666093344</c:v>
                </c:pt>
                <c:pt idx="39" formatCode="0.0">
                  <c:v>9.3750143332186671</c:v>
                </c:pt>
                <c:pt idx="40" formatCode="0.0">
                  <c:v>9.3125214998280015</c:v>
                </c:pt>
                <c:pt idx="41" formatCode="0.0">
                  <c:v>9.2500286664373359</c:v>
                </c:pt>
                <c:pt idx="42" formatCode="0.0">
                  <c:v>9.1875358330466685</c:v>
                </c:pt>
                <c:pt idx="43" formatCode="0.0">
                  <c:v>9.125042999656003</c:v>
                </c:pt>
                <c:pt idx="44" formatCode="0.0">
                  <c:v>9.0625501662653356</c:v>
                </c:pt>
                <c:pt idx="45" formatCode="0.0">
                  <c:v>9.00005733287467</c:v>
                </c:pt>
                <c:pt idx="46" formatCode="0.0">
                  <c:v>8.9375644994840044</c:v>
                </c:pt>
                <c:pt idx="47" formatCode="0.0">
                  <c:v>8.8750716660933371</c:v>
                </c:pt>
                <c:pt idx="48" formatCode="0.0">
                  <c:v>8.8125788327026715</c:v>
                </c:pt>
                <c:pt idx="49" formatCode="0.0">
                  <c:v>8.7500859993120059</c:v>
                </c:pt>
                <c:pt idx="50" formatCode="0.0">
                  <c:v>8.6875931659213386</c:v>
                </c:pt>
                <c:pt idx="51" formatCode="0.0">
                  <c:v>8.625100332530673</c:v>
                </c:pt>
                <c:pt idx="52" formatCode="0.0">
                  <c:v>8.5626074991400074</c:v>
                </c:pt>
                <c:pt idx="53" formatCode="0.0">
                  <c:v>8.50011466574934</c:v>
                </c:pt>
                <c:pt idx="54" formatCode="0.0">
                  <c:v>8.4376218323586745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794-EC43-AAE1-B5748C782AD6}"/>
            </c:ext>
          </c:extLst>
        </c:ser>
        <c:ser>
          <c:idx val="95"/>
          <c:order val="81"/>
          <c:tx>
            <c:strRef>
              <c:f>'Breakfast data'!$BB$1</c:f>
              <c:strCache>
                <c:ptCount val="1"/>
                <c:pt idx="0">
                  <c:v>Thurs wk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data'!$BB$3:$BB$83</c:f>
              <c:numCache>
                <c:formatCode>General</c:formatCode>
                <c:ptCount val="81"/>
                <c:pt idx="13" formatCode="0.0">
                  <c:v>7.3888888888888902</c:v>
                </c:pt>
                <c:pt idx="14" formatCode="0.0">
                  <c:v>7.4444444444444446</c:v>
                </c:pt>
                <c:pt idx="15" formatCode="0.0">
                  <c:v>7.3888888888888893</c:v>
                </c:pt>
                <c:pt idx="16" formatCode="0.0">
                  <c:v>7.2777777777777777</c:v>
                </c:pt>
                <c:pt idx="17" formatCode="0.0">
                  <c:v>7.5555555555555554</c:v>
                </c:pt>
                <c:pt idx="18" formatCode="0.0">
                  <c:v>7.7777777777777777</c:v>
                </c:pt>
                <c:pt idx="19" formatCode="0.0">
                  <c:v>7.833333333333333</c:v>
                </c:pt>
                <c:pt idx="20" formatCode="0.0">
                  <c:v>8.2777777777777786</c:v>
                </c:pt>
                <c:pt idx="21" formatCode="0.0">
                  <c:v>8.3888888888888893</c:v>
                </c:pt>
                <c:pt idx="22" formatCode="0.0">
                  <c:v>8.3888888888888893</c:v>
                </c:pt>
                <c:pt idx="23" formatCode="0.0">
                  <c:v>8.0555555555555554</c:v>
                </c:pt>
                <c:pt idx="24" formatCode="0.0">
                  <c:v>8.2222222222222214</c:v>
                </c:pt>
                <c:pt idx="25" formatCode="0.0">
                  <c:v>8.3888888888888893</c:v>
                </c:pt>
                <c:pt idx="26" formatCode="0.0">
                  <c:v>8.6111111111111107</c:v>
                </c:pt>
                <c:pt idx="27" formatCode="0.0">
                  <c:v>8.6111111111111107</c:v>
                </c:pt>
                <c:pt idx="28" formatCode="0.0">
                  <c:v>8.8333333333333339</c:v>
                </c:pt>
                <c:pt idx="29" formatCode="0.0">
                  <c:v>9.0555555555555554</c:v>
                </c:pt>
                <c:pt idx="30" formatCode="0.0">
                  <c:v>9.3888888888888893</c:v>
                </c:pt>
                <c:pt idx="31" formatCode="0.0">
                  <c:v>10.055555555555555</c:v>
                </c:pt>
                <c:pt idx="32" formatCode="0.0">
                  <c:v>10.111111111111111</c:v>
                </c:pt>
                <c:pt idx="33" formatCode="0.0">
                  <c:v>10.5</c:v>
                </c:pt>
                <c:pt idx="34" formatCode="0.0">
                  <c:v>10.944444444444445</c:v>
                </c:pt>
                <c:pt idx="35" formatCode="0.0">
                  <c:v>11.055555555555555</c:v>
                </c:pt>
                <c:pt idx="36" formatCode="0.0">
                  <c:v>11.222222222222221</c:v>
                </c:pt>
                <c:pt idx="37" formatCode="0.0">
                  <c:v>11.388888888888889</c:v>
                </c:pt>
                <c:pt idx="38" formatCode="0.0">
                  <c:v>11.111111111111111</c:v>
                </c:pt>
                <c:pt idx="39" formatCode="0.0">
                  <c:v>11</c:v>
                </c:pt>
                <c:pt idx="40" formatCode="0.0">
                  <c:v>10.944444444444445</c:v>
                </c:pt>
                <c:pt idx="41" formatCode="0.0">
                  <c:v>11</c:v>
                </c:pt>
                <c:pt idx="42" formatCode="0.0">
                  <c:v>11.388888888888889</c:v>
                </c:pt>
                <c:pt idx="43" formatCode="0.0">
                  <c:v>11.333333333333334</c:v>
                </c:pt>
                <c:pt idx="44" formatCode="0.0">
                  <c:v>10.944444444444445</c:v>
                </c:pt>
                <c:pt idx="45" formatCode="0.0">
                  <c:v>10.777777777777779</c:v>
                </c:pt>
                <c:pt idx="46" formatCode="0.0">
                  <c:v>10.5</c:v>
                </c:pt>
                <c:pt idx="47" formatCode="0.0">
                  <c:v>10.611111111111111</c:v>
                </c:pt>
                <c:pt idx="48" formatCode="0.0">
                  <c:v>10.555555555555555</c:v>
                </c:pt>
                <c:pt idx="49" formatCode="0.0">
                  <c:v>10.277777777777779</c:v>
                </c:pt>
                <c:pt idx="50" formatCode="0.0">
                  <c:v>10.222222222222221</c:v>
                </c:pt>
                <c:pt idx="51" formatCode="0.0">
                  <c:v>9.8333333333333339</c:v>
                </c:pt>
                <c:pt idx="52" formatCode="0.0">
                  <c:v>9.5555555555555554</c:v>
                </c:pt>
                <c:pt idx="53" formatCode="0.0">
                  <c:v>9.5555555555555554</c:v>
                </c:pt>
                <c:pt idx="54" formatCode="0.0">
                  <c:v>9.3333333333333339</c:v>
                </c:pt>
                <c:pt idx="55" formatCode="0.0">
                  <c:v>9.3333333333333339</c:v>
                </c:pt>
                <c:pt idx="56" formatCode="0.0">
                  <c:v>9.3333333333333339</c:v>
                </c:pt>
                <c:pt idx="57" formatCode="0.0">
                  <c:v>9.2222222222222214</c:v>
                </c:pt>
                <c:pt idx="58" formatCode="0.0">
                  <c:v>9.1666666666666661</c:v>
                </c:pt>
                <c:pt idx="59" formatCode="0.0">
                  <c:v>9.1111111111111107</c:v>
                </c:pt>
                <c:pt idx="60" formatCode="0.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794-EC43-AAE1-B5748C782AD6}"/>
            </c:ext>
          </c:extLst>
        </c:ser>
        <c:ser>
          <c:idx val="96"/>
          <c:order val="82"/>
          <c:tx>
            <c:strRef>
              <c:f>'Breakfast data'!$DD$1</c:f>
              <c:strCache>
                <c:ptCount val="1"/>
                <c:pt idx="0">
                  <c:v>Thurs wk 8 #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data'!$DD$3:$DD$83</c:f>
              <c:numCache>
                <c:formatCode>General</c:formatCode>
                <c:ptCount val="81"/>
                <c:pt idx="13" formatCode="0.0">
                  <c:v>7.2627350427350441</c:v>
                </c:pt>
                <c:pt idx="14" formatCode="0.0">
                  <c:v>7.4346581196581214</c:v>
                </c:pt>
                <c:pt idx="15" formatCode="0.0">
                  <c:v>7.6065811965811978</c:v>
                </c:pt>
                <c:pt idx="16" formatCode="0.0">
                  <c:v>7.7785042735042751</c:v>
                </c:pt>
                <c:pt idx="17" formatCode="0.0">
                  <c:v>7.9504273504273524</c:v>
                </c:pt>
                <c:pt idx="18" formatCode="0.0">
                  <c:v>8.1223504273504297</c:v>
                </c:pt>
                <c:pt idx="19" formatCode="0.0">
                  <c:v>8.2942735042735052</c:v>
                </c:pt>
                <c:pt idx="20" formatCode="0.0">
                  <c:v>8.4661965811965825</c:v>
                </c:pt>
                <c:pt idx="21" formatCode="0.0">
                  <c:v>8.6381196581196598</c:v>
                </c:pt>
                <c:pt idx="22" formatCode="0.0">
                  <c:v>8.8100427350427353</c:v>
                </c:pt>
                <c:pt idx="23" formatCode="0.0">
                  <c:v>8.9819658119658126</c:v>
                </c:pt>
                <c:pt idx="24" formatCode="0.0">
                  <c:v>9.1538888888888899</c:v>
                </c:pt>
                <c:pt idx="25" formatCode="0.0">
                  <c:v>9.3258119658119671</c:v>
                </c:pt>
                <c:pt idx="26" formatCode="0.0">
                  <c:v>9.4977350427350444</c:v>
                </c:pt>
                <c:pt idx="27" formatCode="0.0">
                  <c:v>9.6696581196581199</c:v>
                </c:pt>
                <c:pt idx="28" formatCode="0.0">
                  <c:v>9.8415811965811972</c:v>
                </c:pt>
                <c:pt idx="29" formatCode="0.0">
                  <c:v>10.013504273504275</c:v>
                </c:pt>
                <c:pt idx="30" formatCode="0.0">
                  <c:v>10.185427350427352</c:v>
                </c:pt>
                <c:pt idx="31" formatCode="0.0">
                  <c:v>10.357350427350427</c:v>
                </c:pt>
                <c:pt idx="32" formatCode="0.0">
                  <c:v>10.529273504273505</c:v>
                </c:pt>
                <c:pt idx="33" formatCode="0.0">
                  <c:v>10.701196581196582</c:v>
                </c:pt>
                <c:pt idx="34" formatCode="0.0">
                  <c:v>10.873119658119659</c:v>
                </c:pt>
                <c:pt idx="35" formatCode="0.0">
                  <c:v>11.045042735042735</c:v>
                </c:pt>
                <c:pt idx="36" formatCode="0.0">
                  <c:v>11.216965811965812</c:v>
                </c:pt>
                <c:pt idx="37" formatCode="0.0">
                  <c:v>11.388888888888889</c:v>
                </c:pt>
                <c:pt idx="38" formatCode="0.0">
                  <c:v>11.275579710144928</c:v>
                </c:pt>
                <c:pt idx="39" formatCode="0.0">
                  <c:v>11.162270531400967</c:v>
                </c:pt>
                <c:pt idx="40" formatCode="0.0">
                  <c:v>11.048961352657006</c:v>
                </c:pt>
                <c:pt idx="41" formatCode="0.0">
                  <c:v>10.935652173913043</c:v>
                </c:pt>
                <c:pt idx="42" formatCode="0.0">
                  <c:v>10.822342995169082</c:v>
                </c:pt>
                <c:pt idx="43" formatCode="0.0">
                  <c:v>10.709033816425121</c:v>
                </c:pt>
                <c:pt idx="44" formatCode="0.0">
                  <c:v>10.59572463768116</c:v>
                </c:pt>
                <c:pt idx="45" formatCode="0.0">
                  <c:v>10.482415458937199</c:v>
                </c:pt>
                <c:pt idx="46" formatCode="0.0">
                  <c:v>10.369106280193238</c:v>
                </c:pt>
                <c:pt idx="47" formatCode="0.0">
                  <c:v>10.255797101449275</c:v>
                </c:pt>
                <c:pt idx="48" formatCode="0.0">
                  <c:v>10.142487922705314</c:v>
                </c:pt>
                <c:pt idx="49" formatCode="0.0">
                  <c:v>10.029178743961353</c:v>
                </c:pt>
                <c:pt idx="50" formatCode="0.0">
                  <c:v>9.9158695652173918</c:v>
                </c:pt>
                <c:pt idx="51" formatCode="0.0">
                  <c:v>9.8025603864734308</c:v>
                </c:pt>
                <c:pt idx="52" formatCode="0.0">
                  <c:v>9.6892512077294697</c:v>
                </c:pt>
                <c:pt idx="53" formatCode="0.0">
                  <c:v>9.5759420289855086</c:v>
                </c:pt>
                <c:pt idx="54" formatCode="0.0">
                  <c:v>9.4626328502415458</c:v>
                </c:pt>
                <c:pt idx="55" formatCode="0.0">
                  <c:v>9.3493236714975847</c:v>
                </c:pt>
                <c:pt idx="56" formatCode="0.0">
                  <c:v>9.2360144927536236</c:v>
                </c:pt>
                <c:pt idx="57" formatCode="0.0">
                  <c:v>9.1227053140096626</c:v>
                </c:pt>
                <c:pt idx="58" formatCode="0.0">
                  <c:v>9.0093961352657015</c:v>
                </c:pt>
                <c:pt idx="59" formatCode="0.0">
                  <c:v>8.8960869565217386</c:v>
                </c:pt>
                <c:pt idx="60" formatCode="0.0">
                  <c:v>8.7827777777777776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794-EC43-AAE1-B5748C782AD6}"/>
            </c:ext>
          </c:extLst>
        </c:ser>
        <c:ser>
          <c:idx val="97"/>
          <c:order val="83"/>
          <c:tx>
            <c:strRef>
              <c:f>'Breakfast data'!$BC$1</c:f>
              <c:strCache>
                <c:ptCount val="1"/>
                <c:pt idx="0">
                  <c:v>Fri wk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data'!$BC$3:$BC$83</c:f>
              <c:numCache>
                <c:formatCode>General</c:formatCode>
                <c:ptCount val="81"/>
                <c:pt idx="22" formatCode="0.0">
                  <c:v>9.5555555555555554</c:v>
                </c:pt>
                <c:pt idx="23" formatCode="0.0">
                  <c:v>9.7777777777777786</c:v>
                </c:pt>
                <c:pt idx="24" formatCode="0.0">
                  <c:v>7.8888888888888893</c:v>
                </c:pt>
                <c:pt idx="25" formatCode="0.0">
                  <c:v>7.8888888888888893</c:v>
                </c:pt>
                <c:pt idx="26" formatCode="0.0">
                  <c:v>8.1666666666666661</c:v>
                </c:pt>
                <c:pt idx="27" formatCode="0.0">
                  <c:v>8.4444444444444446</c:v>
                </c:pt>
                <c:pt idx="28" formatCode="0.0">
                  <c:v>8.7777777777777786</c:v>
                </c:pt>
                <c:pt idx="29" formatCode="0.0">
                  <c:v>9.1111111111111107</c:v>
                </c:pt>
                <c:pt idx="30" formatCode="0.0">
                  <c:v>9.2222222222222214</c:v>
                </c:pt>
                <c:pt idx="31" formatCode="0.0">
                  <c:v>9.3888888888888893</c:v>
                </c:pt>
                <c:pt idx="32" formatCode="0.0">
                  <c:v>9.8333333333333339</c:v>
                </c:pt>
                <c:pt idx="33" formatCode="0.0">
                  <c:v>10.166666666666666</c:v>
                </c:pt>
                <c:pt idx="34" formatCode="0.0">
                  <c:v>10.388888888888889</c:v>
                </c:pt>
                <c:pt idx="35" formatCode="0.0">
                  <c:v>10.444444444444445</c:v>
                </c:pt>
                <c:pt idx="36" formatCode="0.0">
                  <c:v>10.5</c:v>
                </c:pt>
                <c:pt idx="37" formatCode="0.0">
                  <c:v>10.888888888888889</c:v>
                </c:pt>
                <c:pt idx="38" formatCode="0.0">
                  <c:v>10.944444444444445</c:v>
                </c:pt>
                <c:pt idx="39" formatCode="0.0">
                  <c:v>11.111111111111111</c:v>
                </c:pt>
                <c:pt idx="40" formatCode="0.0">
                  <c:v>10.777777777777779</c:v>
                </c:pt>
                <c:pt idx="41" formatCode="0.0">
                  <c:v>10.5</c:v>
                </c:pt>
                <c:pt idx="42" formatCode="0.0">
                  <c:v>10.611111111111111</c:v>
                </c:pt>
                <c:pt idx="43" formatCode="0.0">
                  <c:v>10.5</c:v>
                </c:pt>
                <c:pt idx="44" formatCode="0.0">
                  <c:v>10.333333333333334</c:v>
                </c:pt>
                <c:pt idx="45" formatCode="0.0">
                  <c:v>10.277777777777779</c:v>
                </c:pt>
                <c:pt idx="46" formatCode="0.0">
                  <c:v>9.8888888888888893</c:v>
                </c:pt>
                <c:pt idx="47" formatCode="0.0">
                  <c:v>9.4444444444444446</c:v>
                </c:pt>
                <c:pt idx="48" formatCode="0.0">
                  <c:v>9.3333333333333339</c:v>
                </c:pt>
                <c:pt idx="49" formatCode="0.0">
                  <c:v>9.2222222222222214</c:v>
                </c:pt>
                <c:pt idx="50" formatCode="0.0">
                  <c:v>9.1111111111111107</c:v>
                </c:pt>
                <c:pt idx="51" formatCode="0.0">
                  <c:v>8.9444444444444446</c:v>
                </c:pt>
                <c:pt idx="52" formatCode="0.0">
                  <c:v>8.8888888888888893</c:v>
                </c:pt>
                <c:pt idx="53" formatCode="0.0">
                  <c:v>8.8888888888888893</c:v>
                </c:pt>
                <c:pt idx="54" formatCode="0.0">
                  <c:v>8.8888888888888893</c:v>
                </c:pt>
                <c:pt idx="55" formatCode="0.0">
                  <c:v>8.8888888888888893</c:v>
                </c:pt>
                <c:pt idx="56" formatCode="0.0">
                  <c:v>8.8888888888888893</c:v>
                </c:pt>
                <c:pt idx="57" formatCode="0.0">
                  <c:v>9.2222222222222214</c:v>
                </c:pt>
                <c:pt idx="58" formatCode="0.0">
                  <c:v>9.1666666666666661</c:v>
                </c:pt>
                <c:pt idx="59" formatCode="0.0">
                  <c:v>9.1666666666666661</c:v>
                </c:pt>
                <c:pt idx="60" formatCode="0.0">
                  <c:v>9</c:v>
                </c:pt>
                <c:pt idx="61" formatCode="0.0">
                  <c:v>8.9444444444444446</c:v>
                </c:pt>
                <c:pt idx="62" formatCode="0.0">
                  <c:v>8.9444444444444446</c:v>
                </c:pt>
                <c:pt idx="63" formatCode="0.0">
                  <c:v>8.7777777777777786</c:v>
                </c:pt>
                <c:pt idx="64" formatCode="0.0">
                  <c:v>8.6666666666666661</c:v>
                </c:pt>
                <c:pt idx="65" formatCode="0.0">
                  <c:v>8.6666666666666661</c:v>
                </c:pt>
                <c:pt idx="66" formatCode="0.0">
                  <c:v>8.8333333333333339</c:v>
                </c:pt>
                <c:pt idx="67" formatCode="0.0">
                  <c:v>8.9444444444444446</c:v>
                </c:pt>
                <c:pt idx="68" formatCode="0.0">
                  <c:v>9.0555555555555554</c:v>
                </c:pt>
                <c:pt idx="69" formatCode="0.0">
                  <c:v>9.1111111111111107</c:v>
                </c:pt>
                <c:pt idx="70" formatCode="0.0">
                  <c:v>8.8333333333333339</c:v>
                </c:pt>
                <c:pt idx="71" formatCode="0.0">
                  <c:v>8.6111111111111107</c:v>
                </c:pt>
                <c:pt idx="72" formatCode="0.0">
                  <c:v>8.2222222222222214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794-EC43-AAE1-B5748C782AD6}"/>
            </c:ext>
          </c:extLst>
        </c:ser>
        <c:ser>
          <c:idx val="98"/>
          <c:order val="84"/>
          <c:tx>
            <c:strRef>
              <c:f>'Breakfast data'!$DE$1</c:f>
              <c:strCache>
                <c:ptCount val="1"/>
                <c:pt idx="0">
                  <c:v>Fri wk 8 #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data'!$DE$3:$DE$83</c:f>
              <c:numCache>
                <c:formatCode>General</c:formatCode>
                <c:ptCount val="81"/>
                <c:pt idx="22" formatCode="0.0">
                  <c:v>8.6192810457516345</c:v>
                </c:pt>
                <c:pt idx="23" formatCode="0.0">
                  <c:v>8.7705882352941185</c:v>
                </c:pt>
                <c:pt idx="24" formatCode="0.0">
                  <c:v>8.9218954248366025</c:v>
                </c:pt>
                <c:pt idx="25" formatCode="0.0">
                  <c:v>9.0732026143790865</c:v>
                </c:pt>
                <c:pt idx="26" formatCode="0.0">
                  <c:v>9.2245098039215687</c:v>
                </c:pt>
                <c:pt idx="27" formatCode="0.0">
                  <c:v>9.3758169934640527</c:v>
                </c:pt>
                <c:pt idx="28" formatCode="0.0">
                  <c:v>9.5271241830065367</c:v>
                </c:pt>
                <c:pt idx="29" formatCode="0.0">
                  <c:v>9.6784313725490208</c:v>
                </c:pt>
                <c:pt idx="30" formatCode="0.0">
                  <c:v>9.829738562091503</c:v>
                </c:pt>
                <c:pt idx="31" formatCode="0.0">
                  <c:v>9.981045751633987</c:v>
                </c:pt>
                <c:pt idx="32" formatCode="0.0">
                  <c:v>10.132352941176471</c:v>
                </c:pt>
                <c:pt idx="33" formatCode="0.0">
                  <c:v>10.283660130718955</c:v>
                </c:pt>
                <c:pt idx="34" formatCode="0.0">
                  <c:v>10.434967320261439</c:v>
                </c:pt>
                <c:pt idx="35" formatCode="0.0">
                  <c:v>10.586274509803921</c:v>
                </c:pt>
                <c:pt idx="36" formatCode="0.0">
                  <c:v>10.737581699346405</c:v>
                </c:pt>
                <c:pt idx="37" formatCode="0.0">
                  <c:v>10.888888888888889</c:v>
                </c:pt>
                <c:pt idx="38" formatCode="0.0">
                  <c:v>10.824016874016875</c:v>
                </c:pt>
                <c:pt idx="39" formatCode="0.0">
                  <c:v>10.759144859144859</c:v>
                </c:pt>
                <c:pt idx="40" formatCode="0.0">
                  <c:v>10.694272844272845</c:v>
                </c:pt>
                <c:pt idx="41" formatCode="0.0">
                  <c:v>10.629400829400829</c:v>
                </c:pt>
                <c:pt idx="42" formatCode="0.0">
                  <c:v>10.564528814528815</c:v>
                </c:pt>
                <c:pt idx="43" formatCode="0.0">
                  <c:v>10.499656799656799</c:v>
                </c:pt>
                <c:pt idx="44" formatCode="0.0">
                  <c:v>10.434784784784785</c:v>
                </c:pt>
                <c:pt idx="45" formatCode="0.0">
                  <c:v>10.369912769912769</c:v>
                </c:pt>
                <c:pt idx="46" formatCode="0.0">
                  <c:v>10.305040755040755</c:v>
                </c:pt>
                <c:pt idx="47" formatCode="0.0">
                  <c:v>10.240168740168741</c:v>
                </c:pt>
                <c:pt idx="48" formatCode="0.0">
                  <c:v>10.175296725296725</c:v>
                </c:pt>
                <c:pt idx="49" formatCode="0.0">
                  <c:v>10.110424710424711</c:v>
                </c:pt>
                <c:pt idx="50" formatCode="0.0">
                  <c:v>10.045552695552695</c:v>
                </c:pt>
                <c:pt idx="51" formatCode="0.0">
                  <c:v>9.9806806806806811</c:v>
                </c:pt>
                <c:pt idx="52" formatCode="0.0">
                  <c:v>9.9158086658086653</c:v>
                </c:pt>
                <c:pt idx="53" formatCode="0.0">
                  <c:v>9.8509366509366512</c:v>
                </c:pt>
                <c:pt idx="54" formatCode="0.0">
                  <c:v>9.7860646360646371</c:v>
                </c:pt>
                <c:pt idx="55" formatCode="0.0">
                  <c:v>9.7211926211926212</c:v>
                </c:pt>
                <c:pt idx="56" formatCode="0.0">
                  <c:v>9.6563206063206071</c:v>
                </c:pt>
                <c:pt idx="57" formatCode="0.0">
                  <c:v>9.5914485914485912</c:v>
                </c:pt>
                <c:pt idx="58" formatCode="0.0">
                  <c:v>9.5265765765765771</c:v>
                </c:pt>
                <c:pt idx="59" formatCode="0.0">
                  <c:v>9.4617045617045612</c:v>
                </c:pt>
                <c:pt idx="60" formatCode="0.0">
                  <c:v>9.3968325468325471</c:v>
                </c:pt>
                <c:pt idx="61" formatCode="0.0">
                  <c:v>9.331960531960533</c:v>
                </c:pt>
                <c:pt idx="62" formatCode="0.0">
                  <c:v>9.2670885170885171</c:v>
                </c:pt>
                <c:pt idx="63" formatCode="0.0">
                  <c:v>9.202216502216503</c:v>
                </c:pt>
                <c:pt idx="64" formatCode="0.0">
                  <c:v>9.1373444873444871</c:v>
                </c:pt>
                <c:pt idx="65" formatCode="0.0">
                  <c:v>9.072472472472473</c:v>
                </c:pt>
                <c:pt idx="66" formatCode="0.0">
                  <c:v>9.0076004576004571</c:v>
                </c:pt>
                <c:pt idx="67" formatCode="0.0">
                  <c:v>8.942728442728443</c:v>
                </c:pt>
                <c:pt idx="68" formatCode="0.0">
                  <c:v>8.8778564278564289</c:v>
                </c:pt>
                <c:pt idx="69" formatCode="0.0">
                  <c:v>8.812984412984413</c:v>
                </c:pt>
                <c:pt idx="70" formatCode="0.0">
                  <c:v>8.7481123981123972</c:v>
                </c:pt>
                <c:pt idx="71" formatCode="0.0">
                  <c:v>8.6832403832403831</c:v>
                </c:pt>
                <c:pt idx="72" formatCode="0.0">
                  <c:v>8.6183683683683689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794-EC43-AAE1-B5748C782AD6}"/>
            </c:ext>
          </c:extLst>
        </c:ser>
        <c:ser>
          <c:idx val="99"/>
          <c:order val="85"/>
          <c:tx>
            <c:strRef>
              <c:f>'Breakfast data'!$BD$1</c:f>
              <c:strCache>
                <c:ptCount val="1"/>
                <c:pt idx="0">
                  <c:v>Sat wk 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data'!$BD$3:$BD$83</c:f>
              <c:numCache>
                <c:formatCode>General</c:formatCode>
                <c:ptCount val="81"/>
                <c:pt idx="10" formatCode="0.0">
                  <c:v>5.6111111111111107</c:v>
                </c:pt>
                <c:pt idx="11" formatCode="0.0">
                  <c:v>5.6111111111111107</c:v>
                </c:pt>
                <c:pt idx="12" formatCode="0.0">
                  <c:v>5.666666666666667</c:v>
                </c:pt>
                <c:pt idx="13" formatCode="0.0">
                  <c:v>5.6111111111111107</c:v>
                </c:pt>
                <c:pt idx="14" formatCode="0.0">
                  <c:v>5.6111111111111107</c:v>
                </c:pt>
                <c:pt idx="15" formatCode="0.0">
                  <c:v>5.5555555555555554</c:v>
                </c:pt>
                <c:pt idx="16" formatCode="0.0">
                  <c:v>5.5555555555555554</c:v>
                </c:pt>
                <c:pt idx="17" formatCode="0.0">
                  <c:v>5.5555555555555554</c:v>
                </c:pt>
                <c:pt idx="18" formatCode="0.0">
                  <c:v>5.7777777777777777</c:v>
                </c:pt>
                <c:pt idx="19" formatCode="0.0">
                  <c:v>5.8888888888888893</c:v>
                </c:pt>
                <c:pt idx="20" formatCode="0.0">
                  <c:v>6.1111111111111107</c:v>
                </c:pt>
                <c:pt idx="21" formatCode="0.0">
                  <c:v>6.5555555555555554</c:v>
                </c:pt>
                <c:pt idx="22" formatCode="0.0">
                  <c:v>7</c:v>
                </c:pt>
                <c:pt idx="23" formatCode="0.0">
                  <c:v>7.5555555555555554</c:v>
                </c:pt>
                <c:pt idx="24" formatCode="0.0">
                  <c:v>7.7777777777777777</c:v>
                </c:pt>
                <c:pt idx="25" formatCode="0.0">
                  <c:v>8.1111111111111107</c:v>
                </c:pt>
                <c:pt idx="26" formatCode="0.0">
                  <c:v>8.2777777777777786</c:v>
                </c:pt>
                <c:pt idx="27" formatCode="0.0">
                  <c:v>8.3333333333333339</c:v>
                </c:pt>
                <c:pt idx="28" formatCode="0.0">
                  <c:v>8.5555555555555554</c:v>
                </c:pt>
                <c:pt idx="29" formatCode="0.0">
                  <c:v>8.8333333333333339</c:v>
                </c:pt>
                <c:pt idx="30" formatCode="0.0">
                  <c:v>9.2777777777777786</c:v>
                </c:pt>
                <c:pt idx="31" formatCode="0.0">
                  <c:v>9.8888888888888893</c:v>
                </c:pt>
                <c:pt idx="32" formatCode="0.0">
                  <c:v>10.611111111111111</c:v>
                </c:pt>
                <c:pt idx="33" formatCode="0.0">
                  <c:v>11.444444444444445</c:v>
                </c:pt>
                <c:pt idx="34" formatCode="0.0">
                  <c:v>11.777777777777779</c:v>
                </c:pt>
                <c:pt idx="35" formatCode="0.0">
                  <c:v>11.944444444444445</c:v>
                </c:pt>
                <c:pt idx="36" formatCode="0.0">
                  <c:v>12</c:v>
                </c:pt>
                <c:pt idx="37" formatCode="0.0">
                  <c:v>12.111111111111111</c:v>
                </c:pt>
                <c:pt idx="38" formatCode="0.0">
                  <c:v>12.111111111111111</c:v>
                </c:pt>
                <c:pt idx="39" formatCode="0.0">
                  <c:v>11.722222222222221</c:v>
                </c:pt>
                <c:pt idx="40" formatCode="0.0">
                  <c:v>11.222222222222221</c:v>
                </c:pt>
                <c:pt idx="41" formatCode="0.0">
                  <c:v>11</c:v>
                </c:pt>
                <c:pt idx="42" formatCode="0.0">
                  <c:v>10.888888888888889</c:v>
                </c:pt>
                <c:pt idx="43" formatCode="0.0">
                  <c:v>10.833333333333334</c:v>
                </c:pt>
                <c:pt idx="44" formatCode="0.0">
                  <c:v>10.944444444444445</c:v>
                </c:pt>
                <c:pt idx="45" formatCode="0.0">
                  <c:v>11.055555555555555</c:v>
                </c:pt>
                <c:pt idx="46" formatCode="0.0">
                  <c:v>11.055555555555555</c:v>
                </c:pt>
                <c:pt idx="47" formatCode="0.0">
                  <c:v>10.944444444444445</c:v>
                </c:pt>
                <c:pt idx="48" formatCode="0.0">
                  <c:v>10.722222222222221</c:v>
                </c:pt>
                <c:pt idx="49" formatCode="0.0">
                  <c:v>10.277777777777779</c:v>
                </c:pt>
                <c:pt idx="50" formatCode="0.0">
                  <c:v>10</c:v>
                </c:pt>
                <c:pt idx="51" formatCode="0.0">
                  <c:v>9.5</c:v>
                </c:pt>
                <c:pt idx="52" formatCode="0.0">
                  <c:v>9.6111111111111107</c:v>
                </c:pt>
                <c:pt idx="53" formatCode="0.0">
                  <c:v>9.4444444444444446</c:v>
                </c:pt>
                <c:pt idx="54" formatCode="0.0">
                  <c:v>9.2222222222222214</c:v>
                </c:pt>
                <c:pt idx="55" formatCode="0.0">
                  <c:v>9.1111111111111107</c:v>
                </c:pt>
                <c:pt idx="56" formatCode="0.0">
                  <c:v>8.7777777777777786</c:v>
                </c:pt>
                <c:pt idx="57" formatCode="0.0">
                  <c:v>8.2222222222222214</c:v>
                </c:pt>
                <c:pt idx="58" formatCode="0.0">
                  <c:v>8</c:v>
                </c:pt>
                <c:pt idx="59" formatCode="0.0">
                  <c:v>8.1666666666666661</c:v>
                </c:pt>
                <c:pt idx="60" formatCode="0.0">
                  <c:v>8.0555555555555554</c:v>
                </c:pt>
                <c:pt idx="61" formatCode="0.0">
                  <c:v>7.833333333333333</c:v>
                </c:pt>
                <c:pt idx="62" formatCode="0.0">
                  <c:v>7.7777777777777777</c:v>
                </c:pt>
                <c:pt idx="63" formatCode="0.0">
                  <c:v>7.7222222222222223</c:v>
                </c:pt>
                <c:pt idx="64" formatCode="0.0">
                  <c:v>7.8888888888888893</c:v>
                </c:pt>
                <c:pt idx="65" formatCode="0.0">
                  <c:v>8.1666666666666661</c:v>
                </c:pt>
                <c:pt idx="66" formatCode="0.0">
                  <c:v>8.3333333333333339</c:v>
                </c:pt>
                <c:pt idx="67" formatCode="0.0">
                  <c:v>8.5</c:v>
                </c:pt>
                <c:pt idx="68" formatCode="0.0">
                  <c:v>8.8333333333333339</c:v>
                </c:pt>
                <c:pt idx="69" formatCode="0.0">
                  <c:v>9.1666666666666661</c:v>
                </c:pt>
                <c:pt idx="70" formatCode="0.0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4794-EC43-AAE1-B5748C782AD6}"/>
            </c:ext>
          </c:extLst>
        </c:ser>
        <c:ser>
          <c:idx val="100"/>
          <c:order val="86"/>
          <c:tx>
            <c:strRef>
              <c:f>'Breakfast data'!$DF$1</c:f>
              <c:strCache>
                <c:ptCount val="1"/>
                <c:pt idx="0">
                  <c:v>Sat wk 8 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data'!$DF$3:$DF$83</c:f>
              <c:numCache>
                <c:formatCode>General</c:formatCode>
                <c:ptCount val="81"/>
                <c:pt idx="10" formatCode="0.0">
                  <c:v>4.6878762999452634</c:v>
                </c:pt>
                <c:pt idx="11" formatCode="0.0">
                  <c:v>4.9628109225810357</c:v>
                </c:pt>
                <c:pt idx="12" formatCode="0.0">
                  <c:v>5.237745545216808</c:v>
                </c:pt>
                <c:pt idx="13" formatCode="0.0">
                  <c:v>5.5126801678525794</c:v>
                </c:pt>
                <c:pt idx="14" formatCode="0.0">
                  <c:v>5.7876147904883517</c:v>
                </c:pt>
                <c:pt idx="15" formatCode="0.0">
                  <c:v>6.062549413124124</c:v>
                </c:pt>
                <c:pt idx="16" formatCode="0.0">
                  <c:v>6.3374840357598963</c:v>
                </c:pt>
                <c:pt idx="17" formatCode="0.0">
                  <c:v>6.6124186583956686</c:v>
                </c:pt>
                <c:pt idx="18" formatCode="0.0">
                  <c:v>6.8873532810314408</c:v>
                </c:pt>
                <c:pt idx="19" formatCode="0.0">
                  <c:v>7.1622879036672122</c:v>
                </c:pt>
                <c:pt idx="20" formatCode="0.0">
                  <c:v>7.4372225263029845</c:v>
                </c:pt>
                <c:pt idx="21" formatCode="0.0">
                  <c:v>7.7121571489387568</c:v>
                </c:pt>
                <c:pt idx="22" formatCode="0.0">
                  <c:v>7.9870917715745291</c:v>
                </c:pt>
                <c:pt idx="23" formatCode="0.0">
                  <c:v>8.2620263942103005</c:v>
                </c:pt>
                <c:pt idx="24" formatCode="0.0">
                  <c:v>8.5369610168460728</c:v>
                </c:pt>
                <c:pt idx="25" formatCode="0.0">
                  <c:v>8.8118956394818451</c:v>
                </c:pt>
                <c:pt idx="26" formatCode="0.0">
                  <c:v>9.0868302621176174</c:v>
                </c:pt>
                <c:pt idx="27" formatCode="0.0">
                  <c:v>9.3617648847533896</c:v>
                </c:pt>
                <c:pt idx="28" formatCode="0.0">
                  <c:v>9.6366995073891619</c:v>
                </c:pt>
                <c:pt idx="29" formatCode="0.0">
                  <c:v>9.9116341300249342</c:v>
                </c:pt>
                <c:pt idx="30" formatCode="0.0">
                  <c:v>10.186568752660706</c:v>
                </c:pt>
                <c:pt idx="31" formatCode="0.0">
                  <c:v>10.461503375296477</c:v>
                </c:pt>
                <c:pt idx="32" formatCode="0.0">
                  <c:v>10.736437997932249</c:v>
                </c:pt>
                <c:pt idx="33" formatCode="0.0">
                  <c:v>11.011372620568022</c:v>
                </c:pt>
                <c:pt idx="34" formatCode="0.0">
                  <c:v>11.286307243203794</c:v>
                </c:pt>
                <c:pt idx="35" formatCode="0.0">
                  <c:v>11.561241865839566</c:v>
                </c:pt>
                <c:pt idx="36" formatCode="0.0">
                  <c:v>11.836176488475338</c:v>
                </c:pt>
                <c:pt idx="37" formatCode="0.0">
                  <c:v>12.111111111111111</c:v>
                </c:pt>
                <c:pt idx="38" formatCode="0.0">
                  <c:v>11.935320851987518</c:v>
                </c:pt>
                <c:pt idx="39" formatCode="0.0">
                  <c:v>11.759530592863925</c:v>
                </c:pt>
                <c:pt idx="40" formatCode="0.0">
                  <c:v>11.583740333740334</c:v>
                </c:pt>
                <c:pt idx="41" formatCode="0.0">
                  <c:v>11.407950074616741</c:v>
                </c:pt>
                <c:pt idx="42" formatCode="0.0">
                  <c:v>11.232159815493148</c:v>
                </c:pt>
                <c:pt idx="43" formatCode="0.0">
                  <c:v>11.056369556369555</c:v>
                </c:pt>
                <c:pt idx="44" formatCode="0.0">
                  <c:v>10.880579297245962</c:v>
                </c:pt>
                <c:pt idx="45" formatCode="0.0">
                  <c:v>10.704789038122371</c:v>
                </c:pt>
                <c:pt idx="46" formatCode="0.0">
                  <c:v>10.528998778998778</c:v>
                </c:pt>
                <c:pt idx="47" formatCode="0.0">
                  <c:v>10.353208519875185</c:v>
                </c:pt>
                <c:pt idx="48" formatCode="0.0">
                  <c:v>10.177418260751594</c:v>
                </c:pt>
                <c:pt idx="49" formatCode="0.0">
                  <c:v>10.001628001628001</c:v>
                </c:pt>
                <c:pt idx="50" formatCode="0.0">
                  <c:v>9.8258377425044081</c:v>
                </c:pt>
                <c:pt idx="51" formatCode="0.0">
                  <c:v>9.6500474833808152</c:v>
                </c:pt>
                <c:pt idx="52" formatCode="0.0">
                  <c:v>9.4742572242572223</c:v>
                </c:pt>
                <c:pt idx="53" formatCode="0.0">
                  <c:v>9.2984669651336311</c:v>
                </c:pt>
                <c:pt idx="54" formatCode="0.0">
                  <c:v>9.1226767060100382</c:v>
                </c:pt>
                <c:pt idx="55" formatCode="0.0">
                  <c:v>8.9468864468864453</c:v>
                </c:pt>
                <c:pt idx="56" formatCode="0.0">
                  <c:v>8.7710961877628524</c:v>
                </c:pt>
                <c:pt idx="57" formatCode="0.0">
                  <c:v>8.5953059286392595</c:v>
                </c:pt>
                <c:pt idx="58" formatCode="0.0">
                  <c:v>8.4195156695156683</c:v>
                </c:pt>
                <c:pt idx="59" formatCode="0.0">
                  <c:v>8.2437254103920754</c:v>
                </c:pt>
                <c:pt idx="60" formatCode="0.0">
                  <c:v>8.0679351512684825</c:v>
                </c:pt>
                <c:pt idx="61" formatCode="0.0">
                  <c:v>7.8921448921448905</c:v>
                </c:pt>
                <c:pt idx="62" formatCode="0.0">
                  <c:v>7.7163546330212975</c:v>
                </c:pt>
                <c:pt idx="63" formatCode="0.0">
                  <c:v>7.5405643738977055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794-EC43-AAE1-B5748C782AD6}"/>
            </c:ext>
          </c:extLst>
        </c:ser>
        <c:ser>
          <c:idx val="101"/>
          <c:order val="87"/>
          <c:tx>
            <c:strRef>
              <c:f>'Breakfast data'!$BE$1</c:f>
              <c:strCache>
                <c:ptCount val="1"/>
                <c:pt idx="0">
                  <c:v>Sunday week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data'!$BE$3:$BE$83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4794-EC43-AAE1-B5748C782AD6}"/>
            </c:ext>
          </c:extLst>
        </c:ser>
        <c:ser>
          <c:idx val="102"/>
          <c:order val="88"/>
          <c:tx>
            <c:strRef>
              <c:f>'Breakfast data'!$BF$1</c:f>
              <c:strCache>
                <c:ptCount val="1"/>
                <c:pt idx="0">
                  <c:v>Mon wk 9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data'!$BF$3:$BF$83</c:f>
              <c:numCache>
                <c:formatCode>General</c:formatCode>
                <c:ptCount val="81"/>
                <c:pt idx="29" formatCode="0.0">
                  <c:v>9.2222222222222214</c:v>
                </c:pt>
                <c:pt idx="30" formatCode="0.0">
                  <c:v>9.9444444444444446</c:v>
                </c:pt>
                <c:pt idx="31" formatCode="0.0">
                  <c:v>10.555555555555555</c:v>
                </c:pt>
                <c:pt idx="32" formatCode="0.0">
                  <c:v>11</c:v>
                </c:pt>
                <c:pt idx="33" formatCode="0.0">
                  <c:v>11.388888888888889</c:v>
                </c:pt>
                <c:pt idx="34" formatCode="0.0">
                  <c:v>11.722222222222221</c:v>
                </c:pt>
                <c:pt idx="35" formatCode="0.0">
                  <c:v>12.166666666666666</c:v>
                </c:pt>
                <c:pt idx="36" formatCode="0.0">
                  <c:v>12.444444444444445</c:v>
                </c:pt>
                <c:pt idx="37" formatCode="0.0">
                  <c:v>12.777777777777779</c:v>
                </c:pt>
                <c:pt idx="38" formatCode="0.0">
                  <c:v>12.888888888888889</c:v>
                </c:pt>
                <c:pt idx="39" formatCode="0.0">
                  <c:v>12.555555555555555</c:v>
                </c:pt>
                <c:pt idx="40" formatCode="0.0">
                  <c:v>12.222222222222221</c:v>
                </c:pt>
                <c:pt idx="41" formatCode="0.0">
                  <c:v>12.333333333333334</c:v>
                </c:pt>
                <c:pt idx="42" formatCode="0.0">
                  <c:v>12.5</c:v>
                </c:pt>
                <c:pt idx="43" formatCode="0.0">
                  <c:v>12.5</c:v>
                </c:pt>
                <c:pt idx="44" formatCode="0.0">
                  <c:v>12.222222222222221</c:v>
                </c:pt>
                <c:pt idx="45" formatCode="0.0">
                  <c:v>12.111111111111111</c:v>
                </c:pt>
                <c:pt idx="46" formatCode="0.0">
                  <c:v>11.888888888888889</c:v>
                </c:pt>
                <c:pt idx="47" formatCode="0.0">
                  <c:v>11.722222222222221</c:v>
                </c:pt>
                <c:pt idx="48" formatCode="0.0">
                  <c:v>11.388888888888889</c:v>
                </c:pt>
                <c:pt idx="49" formatCode="0.0">
                  <c:v>11</c:v>
                </c:pt>
                <c:pt idx="50" formatCode="0.0">
                  <c:v>10.611111111111111</c:v>
                </c:pt>
                <c:pt idx="51" formatCode="0.0">
                  <c:v>10.388888888888889</c:v>
                </c:pt>
                <c:pt idx="52" formatCode="0.0">
                  <c:v>10.055555555555555</c:v>
                </c:pt>
                <c:pt idx="53" formatCode="0.0">
                  <c:v>10</c:v>
                </c:pt>
                <c:pt idx="54" formatCode="0.0">
                  <c:v>9.8888888888888893</c:v>
                </c:pt>
                <c:pt idx="55" formatCode="0.0">
                  <c:v>9.6666666666666661</c:v>
                </c:pt>
                <c:pt idx="56" formatCode="0.0">
                  <c:v>9.4444444444444446</c:v>
                </c:pt>
                <c:pt idx="57" formatCode="0.0">
                  <c:v>9.2777777777777786</c:v>
                </c:pt>
                <c:pt idx="58" formatCode="0.0">
                  <c:v>9.3333333333333339</c:v>
                </c:pt>
                <c:pt idx="59" formatCode="0.0">
                  <c:v>9.3333333333333339</c:v>
                </c:pt>
                <c:pt idx="60" formatCode="0.0">
                  <c:v>9.1111111111111107</c:v>
                </c:pt>
                <c:pt idx="61" formatCode="0.0">
                  <c:v>8.7777777777777786</c:v>
                </c:pt>
                <c:pt idx="62" formatCode="0.0">
                  <c:v>8.3888888888888893</c:v>
                </c:pt>
                <c:pt idx="63" formatCode="0.0">
                  <c:v>8.1666666666666661</c:v>
                </c:pt>
                <c:pt idx="64" formatCode="0.0">
                  <c:v>8.0555555555555554</c:v>
                </c:pt>
                <c:pt idx="65" formatCode="0.0">
                  <c:v>8.1111111111111107</c:v>
                </c:pt>
                <c:pt idx="66" formatCode="0.0">
                  <c:v>8.1666666666666661</c:v>
                </c:pt>
                <c:pt idx="67" formatCode="0.0">
                  <c:v>8</c:v>
                </c:pt>
                <c:pt idx="68" formatCode="0.0">
                  <c:v>7.9444444444444446</c:v>
                </c:pt>
                <c:pt idx="69" formatCode="0.0">
                  <c:v>8.0555555555555554</c:v>
                </c:pt>
                <c:pt idx="70" formatCode="0.0">
                  <c:v>8.3888888888888893</c:v>
                </c:pt>
                <c:pt idx="71" formatCode="0.0">
                  <c:v>8.6666666666666661</c:v>
                </c:pt>
                <c:pt idx="72" formatCode="0.0">
                  <c:v>8.5</c:v>
                </c:pt>
                <c:pt idx="73" formatCode="0.0">
                  <c:v>8.8888888888888893</c:v>
                </c:pt>
                <c:pt idx="74" formatCode="0.0">
                  <c:v>9.2777777777777786</c:v>
                </c:pt>
                <c:pt idx="75" formatCode="0.0">
                  <c:v>9.2222222222222214</c:v>
                </c:pt>
                <c:pt idx="76" formatCode="0.0">
                  <c:v>8.6666666666666661</c:v>
                </c:pt>
                <c:pt idx="77" formatCode="0.0">
                  <c:v>8.2777777777777786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4794-EC43-AAE1-B5748C782AD6}"/>
            </c:ext>
          </c:extLst>
        </c:ser>
        <c:ser>
          <c:idx val="103"/>
          <c:order val="89"/>
          <c:tx>
            <c:strRef>
              <c:f>'Breakfast data'!$DG$1</c:f>
              <c:strCache>
                <c:ptCount val="1"/>
                <c:pt idx="0">
                  <c:v>Mon wk 9 #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data'!$DG$3:$DG$83</c:f>
              <c:numCache>
                <c:formatCode>General</c:formatCode>
                <c:ptCount val="81"/>
                <c:pt idx="29" formatCode="0.0">
                  <c:v>9.3555555555555543</c:v>
                </c:pt>
                <c:pt idx="30" formatCode="0.0">
                  <c:v>9.7833333333333332</c:v>
                </c:pt>
                <c:pt idx="31" formatCode="0.0">
                  <c:v>10.211111111111112</c:v>
                </c:pt>
                <c:pt idx="32" formatCode="0.0">
                  <c:v>10.638888888888889</c:v>
                </c:pt>
                <c:pt idx="33" formatCode="0.0">
                  <c:v>11.066666666666666</c:v>
                </c:pt>
                <c:pt idx="34" formatCode="0.0">
                  <c:v>11.494444444444445</c:v>
                </c:pt>
                <c:pt idx="35" formatCode="0.0">
                  <c:v>11.922222222222222</c:v>
                </c:pt>
                <c:pt idx="36" formatCode="0.0">
                  <c:v>12.350000000000001</c:v>
                </c:pt>
                <c:pt idx="37" formatCode="0.0">
                  <c:v>12.777777777777779</c:v>
                </c:pt>
                <c:pt idx="38" formatCode="0.0">
                  <c:v>12.598230286738351</c:v>
                </c:pt>
                <c:pt idx="39" formatCode="0.0">
                  <c:v>12.418682795698926</c:v>
                </c:pt>
                <c:pt idx="40" formatCode="0.0">
                  <c:v>12.239135304659499</c:v>
                </c:pt>
                <c:pt idx="41" formatCode="0.0">
                  <c:v>12.059587813620073</c:v>
                </c:pt>
                <c:pt idx="42" formatCode="0.0">
                  <c:v>11.880040322580646</c:v>
                </c:pt>
                <c:pt idx="43" formatCode="0.0">
                  <c:v>11.700492831541219</c:v>
                </c:pt>
                <c:pt idx="44" formatCode="0.0">
                  <c:v>11.520945340501793</c:v>
                </c:pt>
                <c:pt idx="45" formatCode="0.0">
                  <c:v>11.341397849462366</c:v>
                </c:pt>
                <c:pt idx="46" formatCode="0.0">
                  <c:v>11.161850358422939</c:v>
                </c:pt>
                <c:pt idx="47" formatCode="0.0">
                  <c:v>10.982302867383513</c:v>
                </c:pt>
                <c:pt idx="48" formatCode="0.0">
                  <c:v>10.802755376344086</c:v>
                </c:pt>
                <c:pt idx="49" formatCode="0.0">
                  <c:v>10.623207885304661</c:v>
                </c:pt>
                <c:pt idx="50" formatCode="0.0">
                  <c:v>10.443660394265233</c:v>
                </c:pt>
                <c:pt idx="51" formatCode="0.0">
                  <c:v>10.264112903225808</c:v>
                </c:pt>
                <c:pt idx="52" formatCode="0.0">
                  <c:v>10.084565412186381</c:v>
                </c:pt>
                <c:pt idx="53" formatCode="0.0">
                  <c:v>9.9050179211469533</c:v>
                </c:pt>
                <c:pt idx="54" formatCode="0.0">
                  <c:v>9.7254704301075279</c:v>
                </c:pt>
                <c:pt idx="55" formatCode="0.0">
                  <c:v>9.5459229390681006</c:v>
                </c:pt>
                <c:pt idx="56" formatCode="0.0">
                  <c:v>9.3663754480286734</c:v>
                </c:pt>
                <c:pt idx="57" formatCode="0.0">
                  <c:v>9.1868279569892479</c:v>
                </c:pt>
                <c:pt idx="58" formatCode="0.0">
                  <c:v>9.0072804659498207</c:v>
                </c:pt>
                <c:pt idx="59" formatCode="0.0">
                  <c:v>8.8277329749103934</c:v>
                </c:pt>
                <c:pt idx="60" formatCode="0.0">
                  <c:v>8.648185483870968</c:v>
                </c:pt>
                <c:pt idx="61" formatCode="0.0">
                  <c:v>8.4686379928315425</c:v>
                </c:pt>
                <c:pt idx="62" formatCode="0.0">
                  <c:v>8.2890905017921135</c:v>
                </c:pt>
                <c:pt idx="63" formatCode="0.0">
                  <c:v>8.109543010752688</c:v>
                </c:pt>
                <c:pt idx="64" formatCode="0.0">
                  <c:v>7.9299955197132617</c:v>
                </c:pt>
                <c:pt idx="65" formatCode="0.0">
                  <c:v>7.7504480286738353</c:v>
                </c:pt>
                <c:pt idx="66" formatCode="0.0">
                  <c:v>7.5709005376344081</c:v>
                </c:pt>
                <c:pt idx="67" formatCode="0.0">
                  <c:v>7.3913530465949817</c:v>
                </c:pt>
                <c:pt idx="68" formatCode="0.0">
                  <c:v>7.2118055555555554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4794-EC43-AAE1-B5748C782AD6}"/>
            </c:ext>
          </c:extLst>
        </c:ser>
        <c:ser>
          <c:idx val="104"/>
          <c:order val="90"/>
          <c:tx>
            <c:strRef>
              <c:f>'Breakfast data'!$BG$1</c:f>
              <c:strCache>
                <c:ptCount val="1"/>
                <c:pt idx="0">
                  <c:v>Tues wk 9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data'!$BG$3:$BG$83</c:f>
              <c:numCache>
                <c:formatCode>General</c:formatCode>
                <c:ptCount val="81"/>
                <c:pt idx="30" formatCode="0.0">
                  <c:v>7.5555555555555554</c:v>
                </c:pt>
                <c:pt idx="31" formatCode="0.0">
                  <c:v>8.2777777777777786</c:v>
                </c:pt>
                <c:pt idx="32" formatCode="0.0">
                  <c:v>9.0555555555555554</c:v>
                </c:pt>
                <c:pt idx="33" formatCode="0.0">
                  <c:v>10.166666666666666</c:v>
                </c:pt>
                <c:pt idx="34" formatCode="0.0">
                  <c:v>11.222222222222221</c:v>
                </c:pt>
                <c:pt idx="35" formatCode="0.0">
                  <c:v>11.722222222222221</c:v>
                </c:pt>
                <c:pt idx="36" formatCode="0.0">
                  <c:v>11.944444444444445</c:v>
                </c:pt>
                <c:pt idx="37" formatCode="0.0">
                  <c:v>12</c:v>
                </c:pt>
                <c:pt idx="38" formatCode="0.0">
                  <c:v>11.944444444444445</c:v>
                </c:pt>
                <c:pt idx="39" formatCode="0.0">
                  <c:v>11.833333333333334</c:v>
                </c:pt>
                <c:pt idx="40" formatCode="0.0">
                  <c:v>11.944444444444445</c:v>
                </c:pt>
                <c:pt idx="41" formatCode="0.0">
                  <c:v>11.777777777777779</c:v>
                </c:pt>
                <c:pt idx="42" formatCode="0.0">
                  <c:v>11.388888888888889</c:v>
                </c:pt>
                <c:pt idx="43" formatCode="0.0">
                  <c:v>11.055555555555555</c:v>
                </c:pt>
                <c:pt idx="44" formatCode="0.0">
                  <c:v>10.777777777777779</c:v>
                </c:pt>
                <c:pt idx="45" formatCode="0.0">
                  <c:v>10.555555555555555</c:v>
                </c:pt>
                <c:pt idx="46" formatCode="0.0">
                  <c:v>10.388888888888889</c:v>
                </c:pt>
                <c:pt idx="47" formatCode="0.0">
                  <c:v>10.222222222222221</c:v>
                </c:pt>
                <c:pt idx="48" formatCode="0.0">
                  <c:v>10.055555555555555</c:v>
                </c:pt>
                <c:pt idx="49" formatCode="0.0">
                  <c:v>9.9444444444444446</c:v>
                </c:pt>
                <c:pt idx="50" formatCode="0.0">
                  <c:v>9.8333333333333339</c:v>
                </c:pt>
                <c:pt idx="51" formatCode="0.0">
                  <c:v>9.7777777777777786</c:v>
                </c:pt>
                <c:pt idx="52" formatCode="0.0">
                  <c:v>9.5555555555555554</c:v>
                </c:pt>
                <c:pt idx="53" formatCode="0.0">
                  <c:v>9.5</c:v>
                </c:pt>
                <c:pt idx="54" formatCode="0.0">
                  <c:v>9.6111111111111107</c:v>
                </c:pt>
                <c:pt idx="55" formatCode="0.0">
                  <c:v>9.3888888888888893</c:v>
                </c:pt>
                <c:pt idx="56" formatCode="0.0">
                  <c:v>9.2222222222222214</c:v>
                </c:pt>
                <c:pt idx="57" formatCode="0.0">
                  <c:v>9.1111111111111107</c:v>
                </c:pt>
                <c:pt idx="58" formatCode="0.0">
                  <c:v>9</c:v>
                </c:pt>
                <c:pt idx="59" formatCode="0.0">
                  <c:v>8.8888888888888893</c:v>
                </c:pt>
                <c:pt idx="60" formatCode="0.0">
                  <c:v>8.8333333333333339</c:v>
                </c:pt>
                <c:pt idx="61" formatCode="0.0">
                  <c:v>8.9444444444444446</c:v>
                </c:pt>
                <c:pt idx="62" formatCode="0.0">
                  <c:v>8.8888888888888893</c:v>
                </c:pt>
                <c:pt idx="63" formatCode="0.0">
                  <c:v>8.7777777777777786</c:v>
                </c:pt>
                <c:pt idx="64" formatCode="0.0">
                  <c:v>8.6111111111111107</c:v>
                </c:pt>
                <c:pt idx="65" formatCode="0.0">
                  <c:v>8.5</c:v>
                </c:pt>
                <c:pt idx="66" formatCode="0.0">
                  <c:v>8.3333333333333339</c:v>
                </c:pt>
                <c:pt idx="67" formatCode="0.0">
                  <c:v>8.1666666666666661</c:v>
                </c:pt>
                <c:pt idx="68" formatCode="0.0">
                  <c:v>8.0555555555555554</c:v>
                </c:pt>
                <c:pt idx="69" formatCode="0.0">
                  <c:v>7.833333333333333</c:v>
                </c:pt>
                <c:pt idx="70" formatCode="0.0">
                  <c:v>7.666666666666667</c:v>
                </c:pt>
                <c:pt idx="71" formatCode="0.0">
                  <c:v>7.4444444444444446</c:v>
                </c:pt>
                <c:pt idx="72" formatCode="0.0">
                  <c:v>7.2777777777777777</c:v>
                </c:pt>
                <c:pt idx="73" formatCode="0.0">
                  <c:v>7.1111111111111107</c:v>
                </c:pt>
                <c:pt idx="74" formatCode="0.0">
                  <c:v>6.9444444444444446</c:v>
                </c:pt>
                <c:pt idx="75" formatCode="0.0">
                  <c:v>6.7777777777777777</c:v>
                </c:pt>
                <c:pt idx="76" formatCode="0.0">
                  <c:v>6.666666666666667</c:v>
                </c:pt>
                <c:pt idx="77" formatCode="0.0">
                  <c:v>6.5555555555555554</c:v>
                </c:pt>
                <c:pt idx="78" formatCode="0.0">
                  <c:v>6.3888888888888893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4794-EC43-AAE1-B5748C782AD6}"/>
            </c:ext>
          </c:extLst>
        </c:ser>
        <c:ser>
          <c:idx val="105"/>
          <c:order val="91"/>
          <c:tx>
            <c:strRef>
              <c:f>'Breakfast data'!$DH$1</c:f>
              <c:strCache>
                <c:ptCount val="1"/>
                <c:pt idx="0">
                  <c:v>Tues wk 9 #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data'!$DH$3:$DH$83</c:f>
              <c:numCache>
                <c:formatCode>General</c:formatCode>
                <c:ptCount val="81"/>
                <c:pt idx="30" formatCode="0.0">
                  <c:v>7.125</c:v>
                </c:pt>
                <c:pt idx="31" formatCode="0.0">
                  <c:v>7.8214285714285712</c:v>
                </c:pt>
                <c:pt idx="32" formatCode="0.0">
                  <c:v>8.5178571428571423</c:v>
                </c:pt>
                <c:pt idx="33" formatCode="0.0">
                  <c:v>9.2142857142857153</c:v>
                </c:pt>
                <c:pt idx="34" formatCode="0.0">
                  <c:v>9.9107142857142847</c:v>
                </c:pt>
                <c:pt idx="35" formatCode="0.0">
                  <c:v>10.607142857142858</c:v>
                </c:pt>
                <c:pt idx="36" formatCode="0.0">
                  <c:v>11.303571428571429</c:v>
                </c:pt>
                <c:pt idx="37" formatCode="0.0">
                  <c:v>12</c:v>
                </c:pt>
                <c:pt idx="38" formatCode="0.0">
                  <c:v>11.870233818617256</c:v>
                </c:pt>
                <c:pt idx="39" formatCode="0.0">
                  <c:v>11.740467637234511</c:v>
                </c:pt>
                <c:pt idx="40" formatCode="0.0">
                  <c:v>11.610701455851768</c:v>
                </c:pt>
                <c:pt idx="41" formatCode="0.0">
                  <c:v>11.480935274469024</c:v>
                </c:pt>
                <c:pt idx="42" formatCode="0.0">
                  <c:v>11.351169093086281</c:v>
                </c:pt>
                <c:pt idx="43" formatCode="0.0">
                  <c:v>11.221402911703535</c:v>
                </c:pt>
                <c:pt idx="44" formatCode="0.0">
                  <c:v>11.091636730320792</c:v>
                </c:pt>
                <c:pt idx="45" formatCode="0.0">
                  <c:v>10.961870548938048</c:v>
                </c:pt>
                <c:pt idx="46" formatCode="0.0">
                  <c:v>10.832104367555303</c:v>
                </c:pt>
                <c:pt idx="47" formatCode="0.0">
                  <c:v>10.702338186172559</c:v>
                </c:pt>
                <c:pt idx="48" formatCode="0.0">
                  <c:v>10.572572004789816</c:v>
                </c:pt>
                <c:pt idx="49" formatCode="0.0">
                  <c:v>10.44280582340707</c:v>
                </c:pt>
                <c:pt idx="50" formatCode="0.0">
                  <c:v>10.313039642024327</c:v>
                </c:pt>
                <c:pt idx="51" formatCode="0.0">
                  <c:v>10.183273460641583</c:v>
                </c:pt>
                <c:pt idx="52" formatCode="0.0">
                  <c:v>10.05350727925884</c:v>
                </c:pt>
                <c:pt idx="53" formatCode="0.0">
                  <c:v>9.9237410978760945</c:v>
                </c:pt>
                <c:pt idx="54" formatCode="0.0">
                  <c:v>9.7939749164933509</c:v>
                </c:pt>
                <c:pt idx="55" formatCode="0.0">
                  <c:v>9.6642087351106074</c:v>
                </c:pt>
                <c:pt idx="56" formatCode="0.0">
                  <c:v>9.5344425537278639</c:v>
                </c:pt>
                <c:pt idx="57" formatCode="0.0">
                  <c:v>9.4046763723451186</c:v>
                </c:pt>
                <c:pt idx="58" formatCode="0.0">
                  <c:v>9.274910190962375</c:v>
                </c:pt>
                <c:pt idx="59" formatCode="0.0">
                  <c:v>9.1451440095796315</c:v>
                </c:pt>
                <c:pt idx="60" formatCode="0.0">
                  <c:v>9.0153778281968862</c:v>
                </c:pt>
                <c:pt idx="61" formatCode="0.0">
                  <c:v>8.8856116468141426</c:v>
                </c:pt>
                <c:pt idx="62" formatCode="0.0">
                  <c:v>8.7558454654313991</c:v>
                </c:pt>
                <c:pt idx="63" formatCode="0.0">
                  <c:v>8.6260792840486538</c:v>
                </c:pt>
                <c:pt idx="64" formatCode="0.0">
                  <c:v>8.4963131026659102</c:v>
                </c:pt>
                <c:pt idx="65" formatCode="0.0">
                  <c:v>8.3665469212831667</c:v>
                </c:pt>
                <c:pt idx="66" formatCode="0.0">
                  <c:v>8.2367807399004214</c:v>
                </c:pt>
                <c:pt idx="67" formatCode="0.0">
                  <c:v>8.1070145585176778</c:v>
                </c:pt>
                <c:pt idx="68" formatCode="0.0">
                  <c:v>7.9772483771349343</c:v>
                </c:pt>
                <c:pt idx="69" formatCode="0.0">
                  <c:v>7.8474821957521899</c:v>
                </c:pt>
                <c:pt idx="70" formatCode="0.0">
                  <c:v>7.7177160143694463</c:v>
                </c:pt>
                <c:pt idx="71" formatCode="0.0">
                  <c:v>7.5879498329867019</c:v>
                </c:pt>
                <c:pt idx="72" formatCode="0.0">
                  <c:v>7.4581836516039575</c:v>
                </c:pt>
                <c:pt idx="73" formatCode="0.0">
                  <c:v>7.3284174702212139</c:v>
                </c:pt>
                <c:pt idx="74" formatCode="0.0">
                  <c:v>7.1986512888384695</c:v>
                </c:pt>
                <c:pt idx="75" formatCode="0.0">
                  <c:v>7.068885107455726</c:v>
                </c:pt>
                <c:pt idx="76" formatCode="0.0">
                  <c:v>6.9391189260729815</c:v>
                </c:pt>
                <c:pt idx="77" formatCode="0.0">
                  <c:v>6.8093527446902371</c:v>
                </c:pt>
                <c:pt idx="78" formatCode="0.0">
                  <c:v>6.6795865633074936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4794-EC43-AAE1-B5748C782AD6}"/>
            </c:ext>
          </c:extLst>
        </c:ser>
        <c:ser>
          <c:idx val="106"/>
          <c:order val="92"/>
          <c:tx>
            <c:strRef>
              <c:f>'Breakfast data'!$BH$1</c:f>
              <c:strCache>
                <c:ptCount val="1"/>
                <c:pt idx="0">
                  <c:v>Wed wk 9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data'!$BH$3:$BH$83</c:f>
              <c:numCache>
                <c:formatCode>General</c:formatCode>
                <c:ptCount val="81"/>
                <c:pt idx="32" formatCode="0.0">
                  <c:v>9.1666666666666661</c:v>
                </c:pt>
                <c:pt idx="33" formatCode="0.0">
                  <c:v>9.6111111111111107</c:v>
                </c:pt>
                <c:pt idx="34" formatCode="0.0">
                  <c:v>10</c:v>
                </c:pt>
                <c:pt idx="35" formatCode="0.0">
                  <c:v>10.277777777777779</c:v>
                </c:pt>
                <c:pt idx="36" formatCode="0.0">
                  <c:v>10.555555555555555</c:v>
                </c:pt>
                <c:pt idx="37" formatCode="0.0">
                  <c:v>10.722222222222221</c:v>
                </c:pt>
                <c:pt idx="38" formatCode="0.0">
                  <c:v>10.722222222222221</c:v>
                </c:pt>
                <c:pt idx="39" formatCode="0.0">
                  <c:v>10.666666666666666</c:v>
                </c:pt>
                <c:pt idx="40" formatCode="0.0">
                  <c:v>10.555555555555555</c:v>
                </c:pt>
                <c:pt idx="41" formatCode="0.0">
                  <c:v>10.555555555555555</c:v>
                </c:pt>
                <c:pt idx="42" formatCode="0.0">
                  <c:v>10.388888888888889</c:v>
                </c:pt>
                <c:pt idx="43" formatCode="0.0">
                  <c:v>10.277777777777779</c:v>
                </c:pt>
                <c:pt idx="44" formatCode="0.0">
                  <c:v>10.166666666666666</c:v>
                </c:pt>
                <c:pt idx="45" formatCode="0.0">
                  <c:v>10</c:v>
                </c:pt>
                <c:pt idx="46" formatCode="0.0">
                  <c:v>9.8333333333333339</c:v>
                </c:pt>
                <c:pt idx="47" formatCode="0.0">
                  <c:v>9.6111111111111107</c:v>
                </c:pt>
                <c:pt idx="48" formatCode="0.0">
                  <c:v>9.3888888888888893</c:v>
                </c:pt>
                <c:pt idx="49" formatCode="0.0">
                  <c:v>9.2777777777777786</c:v>
                </c:pt>
                <c:pt idx="50" formatCode="0.0">
                  <c:v>9.1666666666666661</c:v>
                </c:pt>
                <c:pt idx="51" formatCode="0.0">
                  <c:v>9.1111111111111107</c:v>
                </c:pt>
                <c:pt idx="52" formatCode="0.0">
                  <c:v>9.0555555555555554</c:v>
                </c:pt>
                <c:pt idx="53" formatCode="0.0">
                  <c:v>9.0555555555555554</c:v>
                </c:pt>
                <c:pt idx="54" formatCode="0.0">
                  <c:v>9.2222222222222214</c:v>
                </c:pt>
                <c:pt idx="55" formatCode="0.0">
                  <c:v>9</c:v>
                </c:pt>
                <c:pt idx="56" formatCode="0.0">
                  <c:v>8.8333333333333339</c:v>
                </c:pt>
                <c:pt idx="57" formatCode="0.0">
                  <c:v>8.6111111111111107</c:v>
                </c:pt>
                <c:pt idx="58" formatCode="0.0">
                  <c:v>8.5</c:v>
                </c:pt>
                <c:pt idx="59" formatCode="0.0">
                  <c:v>8.4444444444444446</c:v>
                </c:pt>
                <c:pt idx="60" formatCode="0.0">
                  <c:v>8.5</c:v>
                </c:pt>
                <c:pt idx="61" formatCode="0.0">
                  <c:v>8.3333333333333339</c:v>
                </c:pt>
                <c:pt idx="62" formatCode="0.0">
                  <c:v>8.2222222222222214</c:v>
                </c:pt>
                <c:pt idx="63" formatCode="0.0">
                  <c:v>8.1111111111111107</c:v>
                </c:pt>
                <c:pt idx="64" formatCode="0.0">
                  <c:v>7.8888888888888893</c:v>
                </c:pt>
                <c:pt idx="65" formatCode="0.0">
                  <c:v>7.7222222222222223</c:v>
                </c:pt>
                <c:pt idx="66" formatCode="0.0">
                  <c:v>7.6111111111111107</c:v>
                </c:pt>
                <c:pt idx="67" formatCode="0.0">
                  <c:v>7.4444444444444446</c:v>
                </c:pt>
                <c:pt idx="68" formatCode="0.0">
                  <c:v>7.333333333333333</c:v>
                </c:pt>
                <c:pt idx="69" formatCode="0.0">
                  <c:v>7.2222222222222223</c:v>
                </c:pt>
                <c:pt idx="70" formatCode="0.0">
                  <c:v>7.2222222222222223</c:v>
                </c:pt>
                <c:pt idx="71" formatCode="0.0">
                  <c:v>7.1111111111111107</c:v>
                </c:pt>
                <c:pt idx="72" formatCode="0.0">
                  <c:v>7</c:v>
                </c:pt>
                <c:pt idx="73" formatCode="0.0">
                  <c:v>6.8888888888888893</c:v>
                </c:pt>
                <c:pt idx="74" formatCode="0.0">
                  <c:v>6.8888888888888893</c:v>
                </c:pt>
                <c:pt idx="75" formatCode="0.0">
                  <c:v>6.7222222222222223</c:v>
                </c:pt>
                <c:pt idx="76" formatCode="0.0">
                  <c:v>6.6111111111111107</c:v>
                </c:pt>
                <c:pt idx="77" formatCode="0.0">
                  <c:v>6.666666666666667</c:v>
                </c:pt>
                <c:pt idx="78" formatCode="0.0">
                  <c:v>6.833333333333333</c:v>
                </c:pt>
                <c:pt idx="79" formatCode="0.0">
                  <c:v>6.7777777777777777</c:v>
                </c:pt>
                <c:pt idx="80" formatCode="0.0">
                  <c:v>6.8888888888888893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4794-EC43-AAE1-B5748C782AD6}"/>
            </c:ext>
          </c:extLst>
        </c:ser>
        <c:ser>
          <c:idx val="107"/>
          <c:order val="93"/>
          <c:tx>
            <c:strRef>
              <c:f>'Breakfast data'!$DI$1</c:f>
              <c:strCache>
                <c:ptCount val="1"/>
                <c:pt idx="0">
                  <c:v>Wed wk 9 #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data'!$DI$3:$DI$83</c:f>
              <c:numCache>
                <c:formatCode>General</c:formatCode>
                <c:ptCount val="81"/>
                <c:pt idx="32" formatCode="0.0">
                  <c:v>9.1666666666666661</c:v>
                </c:pt>
                <c:pt idx="33" formatCode="0.0">
                  <c:v>9.4777777777777779</c:v>
                </c:pt>
                <c:pt idx="34" formatCode="0.0">
                  <c:v>9.7888888888888879</c:v>
                </c:pt>
                <c:pt idx="35" formatCode="0.0">
                  <c:v>10.1</c:v>
                </c:pt>
                <c:pt idx="36" formatCode="0.0">
                  <c:v>10.41111111111111</c:v>
                </c:pt>
                <c:pt idx="37" formatCode="0.0">
                  <c:v>10.722222222222221</c:v>
                </c:pt>
                <c:pt idx="38" formatCode="0.0">
                  <c:v>10.618921775898519</c:v>
                </c:pt>
                <c:pt idx="39" formatCode="0.0">
                  <c:v>10.515621329574817</c:v>
                </c:pt>
                <c:pt idx="40" formatCode="0.0">
                  <c:v>10.412320883251114</c:v>
                </c:pt>
                <c:pt idx="41" formatCode="0.0">
                  <c:v>10.309020436927414</c:v>
                </c:pt>
                <c:pt idx="42" formatCode="0.0">
                  <c:v>10.205719990603711</c:v>
                </c:pt>
                <c:pt idx="43" formatCode="0.0">
                  <c:v>10.102419544280009</c:v>
                </c:pt>
                <c:pt idx="44" formatCode="0.0">
                  <c:v>9.9991190979563065</c:v>
                </c:pt>
                <c:pt idx="45" formatCode="0.0">
                  <c:v>9.8958186516326041</c:v>
                </c:pt>
                <c:pt idx="46" formatCode="0.0">
                  <c:v>9.7925182053089017</c:v>
                </c:pt>
                <c:pt idx="47" formatCode="0.0">
                  <c:v>9.6892177589851993</c:v>
                </c:pt>
                <c:pt idx="48" formatCode="0.0">
                  <c:v>9.5859173126614969</c:v>
                </c:pt>
                <c:pt idx="49" formatCode="0.0">
                  <c:v>9.4826168663377963</c:v>
                </c:pt>
                <c:pt idx="50" formatCode="0.0">
                  <c:v>9.3793164200140939</c:v>
                </c:pt>
                <c:pt idx="51" formatCode="0.0">
                  <c:v>9.2760159736903915</c:v>
                </c:pt>
                <c:pt idx="52" formatCode="0.0">
                  <c:v>9.1727155273666892</c:v>
                </c:pt>
                <c:pt idx="53" formatCode="0.0">
                  <c:v>9.0694150810429868</c:v>
                </c:pt>
                <c:pt idx="54" formatCode="0.0">
                  <c:v>8.9661146347192844</c:v>
                </c:pt>
                <c:pt idx="55" formatCode="0.0">
                  <c:v>8.862814188395582</c:v>
                </c:pt>
                <c:pt idx="56" formatCode="0.0">
                  <c:v>8.7595137420718814</c:v>
                </c:pt>
                <c:pt idx="57" formatCode="0.0">
                  <c:v>8.656213295748179</c:v>
                </c:pt>
                <c:pt idx="58" formatCode="0.0">
                  <c:v>8.5529128494244766</c:v>
                </c:pt>
                <c:pt idx="59" formatCode="0.0">
                  <c:v>8.4496124031007742</c:v>
                </c:pt>
                <c:pt idx="60" formatCode="0.0">
                  <c:v>8.3463119567770718</c:v>
                </c:pt>
                <c:pt idx="61" formatCode="0.0">
                  <c:v>8.2430115104533694</c:v>
                </c:pt>
                <c:pt idx="62" formatCode="0.0">
                  <c:v>8.1397110641296671</c:v>
                </c:pt>
                <c:pt idx="63" formatCode="0.0">
                  <c:v>8.0364106178059664</c:v>
                </c:pt>
                <c:pt idx="64" formatCode="0.0">
                  <c:v>7.9331101714822632</c:v>
                </c:pt>
                <c:pt idx="65" formatCode="0.0">
                  <c:v>7.8298097251585617</c:v>
                </c:pt>
                <c:pt idx="66" formatCode="0.0">
                  <c:v>7.7265092788348593</c:v>
                </c:pt>
                <c:pt idx="67" formatCode="0.0">
                  <c:v>7.6232088325111569</c:v>
                </c:pt>
                <c:pt idx="68" formatCode="0.0">
                  <c:v>7.5199083861874545</c:v>
                </c:pt>
                <c:pt idx="69" formatCode="0.0">
                  <c:v>7.4166079398637521</c:v>
                </c:pt>
                <c:pt idx="70" formatCode="0.0">
                  <c:v>7.3133074935400506</c:v>
                </c:pt>
                <c:pt idx="71" formatCode="0.0">
                  <c:v>7.2100070472163482</c:v>
                </c:pt>
                <c:pt idx="72" formatCode="0.0">
                  <c:v>7.1067066008926467</c:v>
                </c:pt>
                <c:pt idx="73" formatCode="0.0">
                  <c:v>7.0034061545689443</c:v>
                </c:pt>
                <c:pt idx="74" formatCode="0.0">
                  <c:v>6.9001057082452419</c:v>
                </c:pt>
                <c:pt idx="75" formatCode="0.0">
                  <c:v>6.7968052619215396</c:v>
                </c:pt>
                <c:pt idx="76" formatCode="0.0">
                  <c:v>6.6935048155978372</c:v>
                </c:pt>
                <c:pt idx="77" formatCode="0.0">
                  <c:v>6.5902043692741357</c:v>
                </c:pt>
                <c:pt idx="78" formatCode="0.0">
                  <c:v>6.4869039229504333</c:v>
                </c:pt>
                <c:pt idx="79" formatCode="0.0">
                  <c:v>6.3836034766267309</c:v>
                </c:pt>
                <c:pt idx="80" formatCode="0.0">
                  <c:v>6.2803030303030285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4794-EC43-AAE1-B5748C782AD6}"/>
            </c:ext>
          </c:extLst>
        </c:ser>
        <c:ser>
          <c:idx val="108"/>
          <c:order val="94"/>
          <c:tx>
            <c:strRef>
              <c:f>'Breakfast data'!$BI$1</c:f>
              <c:strCache>
                <c:ptCount val="1"/>
                <c:pt idx="0">
                  <c:v>Thurs wk 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data'!$BI$3:$BI$83</c:f>
              <c:numCache>
                <c:formatCode>General</c:formatCode>
                <c:ptCount val="81"/>
                <c:pt idx="18" formatCode="0.0">
                  <c:v>5.8333333333333304</c:v>
                </c:pt>
                <c:pt idx="19" formatCode="0.0">
                  <c:v>6.2222222222222223</c:v>
                </c:pt>
                <c:pt idx="20" formatCode="0.0">
                  <c:v>6.3888888888888893</c:v>
                </c:pt>
                <c:pt idx="21" formatCode="0.0">
                  <c:v>6.5555555555555554</c:v>
                </c:pt>
                <c:pt idx="22" formatCode="0.0">
                  <c:v>7.166666666666667</c:v>
                </c:pt>
                <c:pt idx="23" formatCode="0.0">
                  <c:v>7.333333333333333</c:v>
                </c:pt>
                <c:pt idx="24" formatCode="0.0">
                  <c:v>7.9444444444444446</c:v>
                </c:pt>
                <c:pt idx="25" formatCode="0.0">
                  <c:v>8.7777777777777786</c:v>
                </c:pt>
                <c:pt idx="26" formatCode="0.0">
                  <c:v>9.2777777777777786</c:v>
                </c:pt>
                <c:pt idx="27" formatCode="0.0">
                  <c:v>9.6666666666666661</c:v>
                </c:pt>
                <c:pt idx="28" formatCode="0.0">
                  <c:v>9.9444444444444446</c:v>
                </c:pt>
                <c:pt idx="29" formatCode="0.0">
                  <c:v>10.055555555555555</c:v>
                </c:pt>
                <c:pt idx="30" formatCode="0.0">
                  <c:v>10.277777777777779</c:v>
                </c:pt>
                <c:pt idx="31" formatCode="0.0">
                  <c:v>10.444444444444445</c:v>
                </c:pt>
                <c:pt idx="32" formatCode="0.0">
                  <c:v>10.555555555555555</c:v>
                </c:pt>
                <c:pt idx="33" formatCode="0.0">
                  <c:v>10.777777777777779</c:v>
                </c:pt>
                <c:pt idx="34" formatCode="0.0">
                  <c:v>10.833333333333334</c:v>
                </c:pt>
                <c:pt idx="35" formatCode="0.0">
                  <c:v>10.888888888888889</c:v>
                </c:pt>
                <c:pt idx="36" formatCode="0.0">
                  <c:v>11</c:v>
                </c:pt>
                <c:pt idx="37" formatCode="0.0">
                  <c:v>11.055555555555555</c:v>
                </c:pt>
                <c:pt idx="38" formatCode="0.0">
                  <c:v>10.944444444444445</c:v>
                </c:pt>
                <c:pt idx="39" formatCode="0.0">
                  <c:v>10.833333333333334</c:v>
                </c:pt>
                <c:pt idx="40" formatCode="0.0">
                  <c:v>10.666666666666666</c:v>
                </c:pt>
                <c:pt idx="41" formatCode="0.0">
                  <c:v>10.333333333333334</c:v>
                </c:pt>
                <c:pt idx="42" formatCode="0.0">
                  <c:v>10.111111111111111</c:v>
                </c:pt>
                <c:pt idx="43" formatCode="0.0">
                  <c:v>9.8333333333333339</c:v>
                </c:pt>
                <c:pt idx="44" formatCode="0.0">
                  <c:v>9.7222222222222214</c:v>
                </c:pt>
                <c:pt idx="45" formatCode="0.0">
                  <c:v>9.3888888888888893</c:v>
                </c:pt>
                <c:pt idx="46" formatCode="0.0">
                  <c:v>9.1666666666666661</c:v>
                </c:pt>
                <c:pt idx="47" formatCode="0.0">
                  <c:v>8.8888888888888893</c:v>
                </c:pt>
                <c:pt idx="48" formatCode="0.0">
                  <c:v>8.6111111111111107</c:v>
                </c:pt>
                <c:pt idx="49" formatCode="0.0">
                  <c:v>8.3888888888888893</c:v>
                </c:pt>
                <c:pt idx="50" formatCode="0.0">
                  <c:v>8.1666666666666661</c:v>
                </c:pt>
                <c:pt idx="51" formatCode="0.0">
                  <c:v>7.9444444444444446</c:v>
                </c:pt>
                <c:pt idx="52" formatCode="0.0">
                  <c:v>7.7222222222222223</c:v>
                </c:pt>
                <c:pt idx="53" formatCode="0.0">
                  <c:v>7.5555555555555554</c:v>
                </c:pt>
                <c:pt idx="54" formatCode="0.0">
                  <c:v>7.3888888888888893</c:v>
                </c:pt>
                <c:pt idx="55" formatCode="0.0">
                  <c:v>7.2222222222222223</c:v>
                </c:pt>
                <c:pt idx="56" formatCode="0.0">
                  <c:v>7.0555555555555554</c:v>
                </c:pt>
                <c:pt idx="57" formatCode="0.0">
                  <c:v>6.833333333333333</c:v>
                </c:pt>
                <c:pt idx="58" formatCode="0.0">
                  <c:v>6.7222222222222223</c:v>
                </c:pt>
                <c:pt idx="59" formatCode="0.0">
                  <c:v>6.6111111111111107</c:v>
                </c:pt>
                <c:pt idx="60" formatCode="0.0">
                  <c:v>6.4444444444444446</c:v>
                </c:pt>
                <c:pt idx="61" formatCode="0.0">
                  <c:v>6.333333333333333</c:v>
                </c:pt>
                <c:pt idx="62" formatCode="0.0">
                  <c:v>6</c:v>
                </c:pt>
                <c:pt idx="63" formatCode="0.0">
                  <c:v>5.833333333333333</c:v>
                </c:pt>
                <c:pt idx="64" formatCode="0.0">
                  <c:v>5.7777777777777777</c:v>
                </c:pt>
                <c:pt idx="65" formatCode="0.0">
                  <c:v>5.666666666666667</c:v>
                </c:pt>
                <c:pt idx="66" formatCode="0.0">
                  <c:v>4.7222222222222223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4794-EC43-AAE1-B5748C782AD6}"/>
            </c:ext>
          </c:extLst>
        </c:ser>
        <c:ser>
          <c:idx val="109"/>
          <c:order val="95"/>
          <c:tx>
            <c:strRef>
              <c:f>'Breakfast data'!$DJ$1</c:f>
              <c:strCache>
                <c:ptCount val="1"/>
                <c:pt idx="0">
                  <c:v>Thurs wk 9 #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data'!$DJ$3:$DJ$83</c:f>
              <c:numCache>
                <c:formatCode>General</c:formatCode>
                <c:ptCount val="81"/>
                <c:pt idx="18" formatCode="0.0">
                  <c:v>5.3428571428571425</c:v>
                </c:pt>
                <c:pt idx="19" formatCode="0.0">
                  <c:v>5.6435254803675852</c:v>
                </c:pt>
                <c:pt idx="20" formatCode="0.0">
                  <c:v>5.9441938178780278</c:v>
                </c:pt>
                <c:pt idx="21" formatCode="0.0">
                  <c:v>6.2448621553884704</c:v>
                </c:pt>
                <c:pt idx="22" formatCode="0.0">
                  <c:v>6.5455304928989131</c:v>
                </c:pt>
                <c:pt idx="23" formatCode="0.0">
                  <c:v>6.8461988304093557</c:v>
                </c:pt>
                <c:pt idx="24" formatCode="0.0">
                  <c:v>7.1468671679197993</c:v>
                </c:pt>
                <c:pt idx="25" formatCode="0.0">
                  <c:v>7.4475355054302419</c:v>
                </c:pt>
                <c:pt idx="26" formatCode="0.0">
                  <c:v>7.7482038429406845</c:v>
                </c:pt>
                <c:pt idx="27" formatCode="0.0">
                  <c:v>8.0488721804511272</c:v>
                </c:pt>
                <c:pt idx="28" formatCode="0.0">
                  <c:v>8.3495405179615698</c:v>
                </c:pt>
                <c:pt idx="29" formatCode="0.0">
                  <c:v>8.6502088554720125</c:v>
                </c:pt>
                <c:pt idx="30" formatCode="0.0">
                  <c:v>8.9508771929824551</c:v>
                </c:pt>
                <c:pt idx="31" formatCode="0.0">
                  <c:v>9.2515455304928977</c:v>
                </c:pt>
                <c:pt idx="32" formatCode="0.0">
                  <c:v>9.5522138680033422</c:v>
                </c:pt>
                <c:pt idx="33" formatCode="0.0">
                  <c:v>9.8528822055137848</c:v>
                </c:pt>
                <c:pt idx="34" formatCode="0.0">
                  <c:v>10.153550543024227</c:v>
                </c:pt>
                <c:pt idx="35" formatCode="0.0">
                  <c:v>10.45421888053467</c:v>
                </c:pt>
                <c:pt idx="36" formatCode="0.0">
                  <c:v>10.754887218045113</c:v>
                </c:pt>
                <c:pt idx="37" formatCode="0.0">
                  <c:v>11.055555555555555</c:v>
                </c:pt>
                <c:pt idx="38" formatCode="0.0">
                  <c:v>10.84990730441231</c:v>
                </c:pt>
                <c:pt idx="39" formatCode="0.0">
                  <c:v>10.644259053269064</c:v>
                </c:pt>
                <c:pt idx="40" formatCode="0.0">
                  <c:v>10.438610802125819</c:v>
                </c:pt>
                <c:pt idx="41" formatCode="0.0">
                  <c:v>10.232962550982572</c:v>
                </c:pt>
                <c:pt idx="42" formatCode="0.0">
                  <c:v>10.027314299839327</c:v>
                </c:pt>
                <c:pt idx="43" formatCode="0.0">
                  <c:v>9.8216660486960823</c:v>
                </c:pt>
                <c:pt idx="44" formatCode="0.0">
                  <c:v>9.6160177975528356</c:v>
                </c:pt>
                <c:pt idx="45" formatCode="0.0">
                  <c:v>9.4103695464095907</c:v>
                </c:pt>
                <c:pt idx="46" formatCode="0.0">
                  <c:v>9.2047212952663457</c:v>
                </c:pt>
                <c:pt idx="47" formatCode="0.0">
                  <c:v>8.9990730441230991</c:v>
                </c:pt>
                <c:pt idx="48" formatCode="0.0">
                  <c:v>8.7934247929798541</c:v>
                </c:pt>
                <c:pt idx="49" formatCode="0.0">
                  <c:v>8.5877765418366074</c:v>
                </c:pt>
                <c:pt idx="50" formatCode="0.0">
                  <c:v>8.3821282906933625</c:v>
                </c:pt>
                <c:pt idx="51" formatCode="0.0">
                  <c:v>8.1764800395501176</c:v>
                </c:pt>
                <c:pt idx="52" formatCode="0.0">
                  <c:v>7.9708317884068709</c:v>
                </c:pt>
                <c:pt idx="53" formatCode="0.0">
                  <c:v>7.765183537263626</c:v>
                </c:pt>
                <c:pt idx="54" formatCode="0.0">
                  <c:v>7.5595352861203793</c:v>
                </c:pt>
                <c:pt idx="55" formatCode="0.0">
                  <c:v>7.3538870349771344</c:v>
                </c:pt>
                <c:pt idx="56" formatCode="0.0">
                  <c:v>7.1482387838338886</c:v>
                </c:pt>
                <c:pt idx="57" formatCode="0.0">
                  <c:v>6.9425905326906427</c:v>
                </c:pt>
                <c:pt idx="58" formatCode="0.0">
                  <c:v>6.7369422815473969</c:v>
                </c:pt>
                <c:pt idx="59" formatCode="0.0">
                  <c:v>6.531294030404152</c:v>
                </c:pt>
                <c:pt idx="60" formatCode="0.0">
                  <c:v>6.3256457792609062</c:v>
                </c:pt>
                <c:pt idx="61" formatCode="0.0">
                  <c:v>6.1199975281176604</c:v>
                </c:pt>
                <c:pt idx="62" formatCode="0.0">
                  <c:v>5.9143492769744146</c:v>
                </c:pt>
                <c:pt idx="63" formatCode="0.0">
                  <c:v>5.7087010258311688</c:v>
                </c:pt>
                <c:pt idx="64" formatCode="0.0">
                  <c:v>5.5030527746879239</c:v>
                </c:pt>
                <c:pt idx="65" formatCode="0.0">
                  <c:v>5.2974045235446781</c:v>
                </c:pt>
                <c:pt idx="66" formatCode="0.0">
                  <c:v>5.0917562724014322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4794-EC43-AAE1-B5748C782AD6}"/>
            </c:ext>
          </c:extLst>
        </c:ser>
        <c:ser>
          <c:idx val="110"/>
          <c:order val="96"/>
          <c:tx>
            <c:strRef>
              <c:f>'Breakfast data'!$BJ$1</c:f>
              <c:strCache>
                <c:ptCount val="1"/>
                <c:pt idx="0">
                  <c:v>Fri wk 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data'!$BJ$3:$BJ$83</c:f>
              <c:numCache>
                <c:formatCode>General</c:formatCode>
                <c:ptCount val="81"/>
                <c:pt idx="8" formatCode="0.0">
                  <c:v>5.333333333333333</c:v>
                </c:pt>
                <c:pt idx="9" formatCode="0.0">
                  <c:v>5.4444444444444446</c:v>
                </c:pt>
                <c:pt idx="10" formatCode="0.0">
                  <c:v>5.5555555555555554</c:v>
                </c:pt>
                <c:pt idx="11" formatCode="0.0">
                  <c:v>5.7777777777777777</c:v>
                </c:pt>
                <c:pt idx="12" formatCode="0.0">
                  <c:v>5.9444444444444446</c:v>
                </c:pt>
                <c:pt idx="13" formatCode="0.0">
                  <c:v>6.0555555555555554</c:v>
                </c:pt>
                <c:pt idx="14" formatCode="0.0">
                  <c:v>6.2222222222222223</c:v>
                </c:pt>
                <c:pt idx="15" formatCode="0.0">
                  <c:v>6.333333333333333</c:v>
                </c:pt>
                <c:pt idx="16" formatCode="0.0">
                  <c:v>6.3888888888888893</c:v>
                </c:pt>
                <c:pt idx="17" formatCode="0.0">
                  <c:v>6.5555555555555554</c:v>
                </c:pt>
                <c:pt idx="18" formatCode="0.0">
                  <c:v>6.666666666666667</c:v>
                </c:pt>
                <c:pt idx="19" formatCode="0.0">
                  <c:v>6.6111111111111107</c:v>
                </c:pt>
                <c:pt idx="20" formatCode="0.0">
                  <c:v>8</c:v>
                </c:pt>
                <c:pt idx="21" formatCode="0.0">
                  <c:v>8.1666666666666661</c:v>
                </c:pt>
                <c:pt idx="22" formatCode="0.0">
                  <c:v>8.2222222222222214</c:v>
                </c:pt>
                <c:pt idx="23" formatCode="0.0">
                  <c:v>8.2222222222222214</c:v>
                </c:pt>
                <c:pt idx="24" formatCode="0.0">
                  <c:v>8.4444444444444446</c:v>
                </c:pt>
                <c:pt idx="25" formatCode="0.0">
                  <c:v>8.8333333333333339</c:v>
                </c:pt>
                <c:pt idx="26" formatCode="0.0">
                  <c:v>9.1111111111111107</c:v>
                </c:pt>
                <c:pt idx="27" formatCode="0.0">
                  <c:v>9.4444444444444446</c:v>
                </c:pt>
                <c:pt idx="28" formatCode="0.0">
                  <c:v>9.8888888888888893</c:v>
                </c:pt>
                <c:pt idx="29" formatCode="0.0">
                  <c:v>10.555555555555555</c:v>
                </c:pt>
                <c:pt idx="30" formatCode="0.0">
                  <c:v>11.166666666666666</c:v>
                </c:pt>
                <c:pt idx="31" formatCode="0.0">
                  <c:v>12.166666666666666</c:v>
                </c:pt>
                <c:pt idx="32" formatCode="0.0">
                  <c:v>12.944444444444445</c:v>
                </c:pt>
                <c:pt idx="33" formatCode="0.0">
                  <c:v>12.722222222222221</c:v>
                </c:pt>
                <c:pt idx="34" formatCode="0.0">
                  <c:v>12.888888888888889</c:v>
                </c:pt>
                <c:pt idx="35" formatCode="0.0">
                  <c:v>13.222222222222221</c:v>
                </c:pt>
                <c:pt idx="36" formatCode="0.0">
                  <c:v>13.777777777777779</c:v>
                </c:pt>
                <c:pt idx="37" formatCode="0.0">
                  <c:v>14.277777777777779</c:v>
                </c:pt>
                <c:pt idx="38" formatCode="0.0">
                  <c:v>14.222222222222221</c:v>
                </c:pt>
                <c:pt idx="39" formatCode="0.0">
                  <c:v>13.722222222222221</c:v>
                </c:pt>
                <c:pt idx="40" formatCode="0.0">
                  <c:v>13.055555555555555</c:v>
                </c:pt>
                <c:pt idx="41" formatCode="0.0">
                  <c:v>12.555555555555555</c:v>
                </c:pt>
                <c:pt idx="42" formatCode="0.0">
                  <c:v>11.888888888888889</c:v>
                </c:pt>
                <c:pt idx="43" formatCode="0.0">
                  <c:v>11.333333333333334</c:v>
                </c:pt>
                <c:pt idx="44" formatCode="0.0">
                  <c:v>10.833333333333334</c:v>
                </c:pt>
                <c:pt idx="45" formatCode="0.0">
                  <c:v>10.333333333333334</c:v>
                </c:pt>
                <c:pt idx="46" formatCode="0.0">
                  <c:v>9.6111111111111107</c:v>
                </c:pt>
                <c:pt idx="47" formatCode="0.0">
                  <c:v>9.3888888888888893</c:v>
                </c:pt>
                <c:pt idx="48" formatCode="0.0">
                  <c:v>9.5555555555555554</c:v>
                </c:pt>
                <c:pt idx="49" formatCode="0.0">
                  <c:v>9.5</c:v>
                </c:pt>
                <c:pt idx="50" formatCode="0.0">
                  <c:v>9.2777777777777786</c:v>
                </c:pt>
                <c:pt idx="51" formatCode="0.0">
                  <c:v>8.9444444444444446</c:v>
                </c:pt>
                <c:pt idx="52" formatCode="0.0">
                  <c:v>8.8333333333333339</c:v>
                </c:pt>
                <c:pt idx="53" formatCode="0.0">
                  <c:v>8.7222222222222214</c:v>
                </c:pt>
                <c:pt idx="54" formatCode="0.0">
                  <c:v>8.7222222222222214</c:v>
                </c:pt>
                <c:pt idx="55" formatCode="0.0">
                  <c:v>8.6111111111111107</c:v>
                </c:pt>
                <c:pt idx="56" formatCode="0.0">
                  <c:v>8.3333333333333339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4794-EC43-AAE1-B5748C782AD6}"/>
            </c:ext>
          </c:extLst>
        </c:ser>
        <c:ser>
          <c:idx val="111"/>
          <c:order val="97"/>
          <c:tx>
            <c:strRef>
              <c:f>'Breakfast data'!$DK$1</c:f>
              <c:strCache>
                <c:ptCount val="1"/>
                <c:pt idx="0">
                  <c:v>Fri wk 9 #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data'!$DK$3:$DK$83</c:f>
              <c:numCache>
                <c:formatCode>General</c:formatCode>
                <c:ptCount val="81"/>
                <c:pt idx="8" formatCode="0.0">
                  <c:v>5.0860215053763458</c:v>
                </c:pt>
                <c:pt idx="9" formatCode="0.0">
                  <c:v>5.4029786182177748</c:v>
                </c:pt>
                <c:pt idx="10" formatCode="0.0">
                  <c:v>5.7199357310592038</c:v>
                </c:pt>
                <c:pt idx="11" formatCode="0.0">
                  <c:v>6.0368928439006329</c:v>
                </c:pt>
                <c:pt idx="12" formatCode="0.0">
                  <c:v>6.353849956742061</c:v>
                </c:pt>
                <c:pt idx="13" formatCode="0.0">
                  <c:v>6.67080706958349</c:v>
                </c:pt>
                <c:pt idx="14" formatCode="0.0">
                  <c:v>6.9877641824249181</c:v>
                </c:pt>
                <c:pt idx="15" formatCode="0.0">
                  <c:v>7.3047212952663472</c:v>
                </c:pt>
                <c:pt idx="16" formatCode="0.0">
                  <c:v>7.6216784081077762</c:v>
                </c:pt>
                <c:pt idx="17" formatCode="0.0">
                  <c:v>7.9386355209492043</c:v>
                </c:pt>
                <c:pt idx="18" formatCode="0.0">
                  <c:v>8.2555926337906342</c:v>
                </c:pt>
                <c:pt idx="19" formatCode="0.0">
                  <c:v>8.5725497466320615</c:v>
                </c:pt>
                <c:pt idx="20" formatCode="0.0">
                  <c:v>8.8895068594734905</c:v>
                </c:pt>
                <c:pt idx="21" formatCode="0.0">
                  <c:v>9.2064639723149195</c:v>
                </c:pt>
                <c:pt idx="22" formatCode="0.0">
                  <c:v>9.5234210851563468</c:v>
                </c:pt>
                <c:pt idx="23" formatCode="0.0">
                  <c:v>9.8403781979977758</c:v>
                </c:pt>
                <c:pt idx="24" formatCode="0.0">
                  <c:v>10.157335310839205</c:v>
                </c:pt>
                <c:pt idx="25" formatCode="0.0">
                  <c:v>10.474292423680634</c:v>
                </c:pt>
                <c:pt idx="26" formatCode="0.0">
                  <c:v>10.791249536522063</c:v>
                </c:pt>
                <c:pt idx="27" formatCode="0.0">
                  <c:v>11.108206649363492</c:v>
                </c:pt>
                <c:pt idx="28" formatCode="0.0">
                  <c:v>11.425163762204921</c:v>
                </c:pt>
                <c:pt idx="29" formatCode="0.0">
                  <c:v>11.74212087504635</c:v>
                </c:pt>
                <c:pt idx="30" formatCode="0.0">
                  <c:v>12.059077987887777</c:v>
                </c:pt>
                <c:pt idx="31" formatCode="0.0">
                  <c:v>12.376035100729206</c:v>
                </c:pt>
                <c:pt idx="32" formatCode="0.0">
                  <c:v>12.692992213570635</c:v>
                </c:pt>
                <c:pt idx="33" formatCode="0.0">
                  <c:v>13.009949326412064</c:v>
                </c:pt>
                <c:pt idx="34" formatCode="0.0">
                  <c:v>13.326906439253493</c:v>
                </c:pt>
                <c:pt idx="35" formatCode="0.0">
                  <c:v>13.643863552094921</c:v>
                </c:pt>
                <c:pt idx="36" formatCode="0.0">
                  <c:v>13.96082066493635</c:v>
                </c:pt>
                <c:pt idx="37" formatCode="0.0">
                  <c:v>14.277777777777779</c:v>
                </c:pt>
                <c:pt idx="38" formatCode="0.0">
                  <c:v>13.953926482873852</c:v>
                </c:pt>
                <c:pt idx="39" formatCode="0.0">
                  <c:v>13.630075187969926</c:v>
                </c:pt>
                <c:pt idx="40" formatCode="0.0">
                  <c:v>13.306223893065999</c:v>
                </c:pt>
                <c:pt idx="41" formatCode="0.0">
                  <c:v>12.982372598162073</c:v>
                </c:pt>
                <c:pt idx="42" formatCode="0.0">
                  <c:v>12.658521303258146</c:v>
                </c:pt>
                <c:pt idx="43" formatCode="0.0">
                  <c:v>12.33467000835422</c:v>
                </c:pt>
                <c:pt idx="44" formatCode="0.0">
                  <c:v>12.010818713450293</c:v>
                </c:pt>
                <c:pt idx="45" formatCode="0.0">
                  <c:v>11.686967418546367</c:v>
                </c:pt>
                <c:pt idx="46" formatCode="0.0">
                  <c:v>11.36311612364244</c:v>
                </c:pt>
                <c:pt idx="47" formatCode="0.0">
                  <c:v>11.039264828738514</c:v>
                </c:pt>
                <c:pt idx="48" formatCode="0.0">
                  <c:v>10.715413533834587</c:v>
                </c:pt>
                <c:pt idx="49" formatCode="0.0">
                  <c:v>10.391562238930661</c:v>
                </c:pt>
                <c:pt idx="50" formatCode="0.0">
                  <c:v>10.067710944026734</c:v>
                </c:pt>
                <c:pt idx="51" formatCode="0.0">
                  <c:v>9.7438596491228076</c:v>
                </c:pt>
                <c:pt idx="52" formatCode="0.0">
                  <c:v>9.4200083542188811</c:v>
                </c:pt>
                <c:pt idx="53" formatCode="0.0">
                  <c:v>9.0961570593149546</c:v>
                </c:pt>
                <c:pt idx="54" formatCode="0.0">
                  <c:v>8.7723057644110281</c:v>
                </c:pt>
                <c:pt idx="55" formatCode="0.0">
                  <c:v>8.4484544695071015</c:v>
                </c:pt>
                <c:pt idx="56" formatCode="0.0">
                  <c:v>8.124603174603175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4794-EC43-AAE1-B5748C782AD6}"/>
            </c:ext>
          </c:extLst>
        </c:ser>
        <c:ser>
          <c:idx val="112"/>
          <c:order val="98"/>
          <c:tx>
            <c:strRef>
              <c:f>'Breakfast data'!$BK$1</c:f>
              <c:strCache>
                <c:ptCount val="1"/>
                <c:pt idx="0">
                  <c:v>Sat wk 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data'!$BK$3:$BK$83</c:f>
              <c:numCache>
                <c:formatCode>General</c:formatCode>
                <c:ptCount val="81"/>
                <c:pt idx="23" formatCode="0.0">
                  <c:v>5.8333333333333304</c:v>
                </c:pt>
                <c:pt idx="24" formatCode="0.0">
                  <c:v>6.833333333333333</c:v>
                </c:pt>
                <c:pt idx="25" formatCode="0.0">
                  <c:v>6.5555555555555554</c:v>
                </c:pt>
                <c:pt idx="26" formatCode="0.0">
                  <c:v>6.6111111111111107</c:v>
                </c:pt>
                <c:pt idx="27" formatCode="0.0">
                  <c:v>6.7777777777777777</c:v>
                </c:pt>
                <c:pt idx="28" formatCode="0.0">
                  <c:v>6.9444444444444446</c:v>
                </c:pt>
                <c:pt idx="29" formatCode="0.0">
                  <c:v>6.666666666666667</c:v>
                </c:pt>
                <c:pt idx="30" formatCode="0.0">
                  <c:v>6.166666666666667</c:v>
                </c:pt>
                <c:pt idx="31" formatCode="0.0">
                  <c:v>5.7777777777777777</c:v>
                </c:pt>
                <c:pt idx="32" formatCode="0.0">
                  <c:v>5.5555555555555554</c:v>
                </c:pt>
                <c:pt idx="33" formatCode="0.0">
                  <c:v>5.833333333333333</c:v>
                </c:pt>
                <c:pt idx="34" formatCode="0.0">
                  <c:v>6.6111111111111107</c:v>
                </c:pt>
                <c:pt idx="35" formatCode="0.0">
                  <c:v>7.0555555555555554</c:v>
                </c:pt>
                <c:pt idx="36" formatCode="0.0">
                  <c:v>7.333333333333333</c:v>
                </c:pt>
                <c:pt idx="37" formatCode="0.0">
                  <c:v>7.3888888888888893</c:v>
                </c:pt>
                <c:pt idx="38" formatCode="0.0">
                  <c:v>7.333333333333333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4794-EC43-AAE1-B5748C782AD6}"/>
            </c:ext>
          </c:extLst>
        </c:ser>
        <c:ser>
          <c:idx val="113"/>
          <c:order val="99"/>
          <c:tx>
            <c:strRef>
              <c:f>'Breakfast data'!$DL$1</c:f>
              <c:strCache>
                <c:ptCount val="1"/>
                <c:pt idx="0">
                  <c:v>Sat wk 9 #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data'!$DL$3:$DL$83</c:f>
              <c:numCache>
                <c:formatCode>General</c:formatCode>
                <c:ptCount val="81"/>
                <c:pt idx="23" formatCode="0.0">
                  <c:v>6.8944444444444439</c:v>
                </c:pt>
                <c:pt idx="24" formatCode="0.0">
                  <c:v>6.9297619047619037</c:v>
                </c:pt>
                <c:pt idx="25" formatCode="0.0">
                  <c:v>6.9650793650793643</c:v>
                </c:pt>
                <c:pt idx="26" formatCode="0.0">
                  <c:v>7.000396825396825</c:v>
                </c:pt>
                <c:pt idx="27" formatCode="0.0">
                  <c:v>7.0357142857142856</c:v>
                </c:pt>
                <c:pt idx="28" formatCode="0.0">
                  <c:v>7.0710317460317453</c:v>
                </c:pt>
                <c:pt idx="29" formatCode="0.0">
                  <c:v>7.106349206349206</c:v>
                </c:pt>
                <c:pt idx="30" formatCode="0.0">
                  <c:v>7.1416666666666666</c:v>
                </c:pt>
                <c:pt idx="31" formatCode="0.0">
                  <c:v>7.1769841269841272</c:v>
                </c:pt>
                <c:pt idx="32" formatCode="0.0">
                  <c:v>7.212301587301587</c:v>
                </c:pt>
                <c:pt idx="33" formatCode="0.0">
                  <c:v>7.2476190476190476</c:v>
                </c:pt>
                <c:pt idx="34" formatCode="0.0">
                  <c:v>7.2829365079365083</c:v>
                </c:pt>
                <c:pt idx="35" formatCode="0.0">
                  <c:v>7.3182539682539689</c:v>
                </c:pt>
                <c:pt idx="36" formatCode="0.0">
                  <c:v>7.3535714285714286</c:v>
                </c:pt>
                <c:pt idx="37" formatCode="0.0">
                  <c:v>7.3888888888888893</c:v>
                </c:pt>
                <c:pt idx="38" formatCode="0.0">
                  <c:v>7.333333333333333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4794-EC43-AAE1-B5748C782AD6}"/>
            </c:ext>
          </c:extLst>
        </c:ser>
        <c:ser>
          <c:idx val="114"/>
          <c:order val="100"/>
          <c:tx>
            <c:strRef>
              <c:f>'Breakfast data'!$BL$1</c:f>
              <c:strCache>
                <c:ptCount val="1"/>
                <c:pt idx="0">
                  <c:v>Sunday week 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data'!$BL$3:$BL$83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4794-EC43-AAE1-B5748C782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618352"/>
        <c:axId val="1086620000"/>
      </c:lineChart>
      <c:catAx>
        <c:axId val="108661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20000"/>
        <c:crosses val="autoZero"/>
        <c:auto val="1"/>
        <c:lblAlgn val="ctr"/>
        <c:lblOffset val="100"/>
        <c:noMultiLvlLbl val="0"/>
      </c:catAx>
      <c:valAx>
        <c:axId val="10866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1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Breakfast</a:t>
            </a:r>
            <a:r>
              <a:rPr lang="en-GB" baseline="0"/>
              <a:t> Glucose Events Simulated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'Breakfast data'!$BN$1</c:f>
              <c:strCache>
                <c:ptCount val="1"/>
                <c:pt idx="0">
                  <c:v>Tues wk1 #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data'!$BN$2:$BN$85</c:f>
              <c:numCache>
                <c:formatCode>General</c:formatCode>
                <c:ptCount val="84"/>
                <c:pt idx="28" formatCode="0.0">
                  <c:v>10.863636363636363</c:v>
                </c:pt>
                <c:pt idx="29" formatCode="0.0">
                  <c:v>11.047272727272727</c:v>
                </c:pt>
                <c:pt idx="30" formatCode="0.0">
                  <c:v>11.230909090909091</c:v>
                </c:pt>
                <c:pt idx="31" formatCode="0.0">
                  <c:v>11.414545454545454</c:v>
                </c:pt>
                <c:pt idx="32" formatCode="0.0">
                  <c:v>11.598181818181818</c:v>
                </c:pt>
                <c:pt idx="33" formatCode="0.0">
                  <c:v>11.781818181818181</c:v>
                </c:pt>
                <c:pt idx="34" formatCode="0.0">
                  <c:v>11.965454545454545</c:v>
                </c:pt>
                <c:pt idx="35" formatCode="0.0">
                  <c:v>12.149090909090908</c:v>
                </c:pt>
                <c:pt idx="36" formatCode="0.0">
                  <c:v>12.332727272727272</c:v>
                </c:pt>
                <c:pt idx="37" formatCode="0.0">
                  <c:v>12.516363636363636</c:v>
                </c:pt>
                <c:pt idx="38" formatCode="0.0">
                  <c:v>12.7</c:v>
                </c:pt>
                <c:pt idx="39" formatCode="0.0">
                  <c:v>12.486178283546703</c:v>
                </c:pt>
                <c:pt idx="40" formatCode="0.0">
                  <c:v>12.272356567093409</c:v>
                </c:pt>
                <c:pt idx="41" formatCode="0.0">
                  <c:v>12.058534850640113</c:v>
                </c:pt>
                <c:pt idx="42" formatCode="0.0">
                  <c:v>11.844713134186817</c:v>
                </c:pt>
                <c:pt idx="43" formatCode="0.0">
                  <c:v>11.630891417733523</c:v>
                </c:pt>
                <c:pt idx="44" formatCode="0.0">
                  <c:v>11.417069701280226</c:v>
                </c:pt>
                <c:pt idx="45" formatCode="0.0">
                  <c:v>11.20324798482693</c:v>
                </c:pt>
                <c:pt idx="46" formatCode="0.0">
                  <c:v>10.989426268373636</c:v>
                </c:pt>
                <c:pt idx="47" formatCode="0.0">
                  <c:v>10.77560455192034</c:v>
                </c:pt>
                <c:pt idx="48" formatCode="0.0">
                  <c:v>10.561782835467046</c:v>
                </c:pt>
                <c:pt idx="49" formatCode="0.0">
                  <c:v>10.34796111901375</c:v>
                </c:pt>
                <c:pt idx="50" formatCode="0.0">
                  <c:v>10.134139402560454</c:v>
                </c:pt>
                <c:pt idx="51" formatCode="0.0">
                  <c:v>9.9203176861071594</c:v>
                </c:pt>
                <c:pt idx="52" formatCode="0.0">
                  <c:v>9.7064959696538633</c:v>
                </c:pt>
                <c:pt idx="53" formatCode="0.0">
                  <c:v>9.492674253200569</c:v>
                </c:pt>
                <c:pt idx="54" formatCode="0.0">
                  <c:v>9.2788525367472729</c:v>
                </c:pt>
                <c:pt idx="55" formatCode="0.0">
                  <c:v>9.0650308202939769</c:v>
                </c:pt>
                <c:pt idx="56" formatCode="0.0">
                  <c:v>8.8512091038406808</c:v>
                </c:pt>
                <c:pt idx="57" formatCode="0.0">
                  <c:v>8.6373873873873865</c:v>
                </c:pt>
                <c:pt idx="58" formatCode="0.0">
                  <c:v>8.4235656709340923</c:v>
                </c:pt>
                <c:pt idx="59" formatCode="0.0">
                  <c:v>8.2097439544807962</c:v>
                </c:pt>
                <c:pt idx="60" formatCode="0.0">
                  <c:v>7.9959222380275001</c:v>
                </c:pt>
                <c:pt idx="61" formatCode="0.0">
                  <c:v>7.782100521574205</c:v>
                </c:pt>
                <c:pt idx="62" formatCode="0.0">
                  <c:v>7.5682788051209089</c:v>
                </c:pt>
                <c:pt idx="63" formatCode="0.0">
                  <c:v>7.3544570886676137</c:v>
                </c:pt>
                <c:pt idx="64" formatCode="0.0">
                  <c:v>7.1406353722143185</c:v>
                </c:pt>
                <c:pt idx="65" formatCode="0.0">
                  <c:v>6.9268136557610234</c:v>
                </c:pt>
                <c:pt idx="66" formatCode="0.0">
                  <c:v>6.7129919393077273</c:v>
                </c:pt>
                <c:pt idx="67" formatCode="0.0">
                  <c:v>6.4991702228544321</c:v>
                </c:pt>
                <c:pt idx="68" formatCode="0.0">
                  <c:v>6.285348506401137</c:v>
                </c:pt>
                <c:pt idx="69" formatCode="0.0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7C-764B-97D1-F6E8A6BB62FE}"/>
            </c:ext>
          </c:extLst>
        </c:ser>
        <c:ser>
          <c:idx val="5"/>
          <c:order val="1"/>
          <c:tx>
            <c:strRef>
              <c:f>'Breakfast data'!$BO$1</c:f>
              <c:strCache>
                <c:ptCount val="1"/>
                <c:pt idx="0">
                  <c:v>Wed wk1 #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data'!$BO$2:$BO$85</c:f>
              <c:numCache>
                <c:formatCode>General</c:formatCode>
                <c:ptCount val="84"/>
                <c:pt idx="23" formatCode="0.0">
                  <c:v>9.8558823529411761</c:v>
                </c:pt>
                <c:pt idx="24" formatCode="0.0">
                  <c:v>10.158823529411766</c:v>
                </c:pt>
                <c:pt idx="25" formatCode="0.0">
                  <c:v>10.461764705882354</c:v>
                </c:pt>
                <c:pt idx="26" formatCode="0.0">
                  <c:v>10.764705882352942</c:v>
                </c:pt>
                <c:pt idx="27" formatCode="0.0">
                  <c:v>11.06764705882353</c:v>
                </c:pt>
                <c:pt idx="28" formatCode="0.0">
                  <c:v>11.370588235294118</c:v>
                </c:pt>
                <c:pt idx="29" formatCode="0.0">
                  <c:v>11.673529411764706</c:v>
                </c:pt>
                <c:pt idx="30" formatCode="0.0">
                  <c:v>11.976470588235294</c:v>
                </c:pt>
                <c:pt idx="31" formatCode="0.0">
                  <c:v>12.279411764705882</c:v>
                </c:pt>
                <c:pt idx="32" formatCode="0.0">
                  <c:v>12.58235294117647</c:v>
                </c:pt>
                <c:pt idx="33" formatCode="0.0">
                  <c:v>12.88529411764706</c:v>
                </c:pt>
                <c:pt idx="34" formatCode="0.0">
                  <c:v>13.188235294117648</c:v>
                </c:pt>
                <c:pt idx="35" formatCode="0.0">
                  <c:v>13.491176470588236</c:v>
                </c:pt>
                <c:pt idx="36" formatCode="0.0">
                  <c:v>13.794117647058824</c:v>
                </c:pt>
                <c:pt idx="37" formatCode="0.0">
                  <c:v>14.097058823529412</c:v>
                </c:pt>
                <c:pt idx="38" formatCode="0.0">
                  <c:v>14.4</c:v>
                </c:pt>
                <c:pt idx="39" formatCode="0.0">
                  <c:v>14.242307104660046</c:v>
                </c:pt>
                <c:pt idx="40" formatCode="0.0">
                  <c:v>14.084614209320092</c:v>
                </c:pt>
                <c:pt idx="41" formatCode="0.0">
                  <c:v>13.926921313980138</c:v>
                </c:pt>
                <c:pt idx="42" formatCode="0.0">
                  <c:v>13.769228418640184</c:v>
                </c:pt>
                <c:pt idx="43" formatCode="0.0">
                  <c:v>13.61153552330023</c:v>
                </c:pt>
                <c:pt idx="44" formatCode="0.0">
                  <c:v>13.453842627960276</c:v>
                </c:pt>
                <c:pt idx="45" formatCode="0.0">
                  <c:v>13.296149732620322</c:v>
                </c:pt>
                <c:pt idx="46" formatCode="0.0">
                  <c:v>13.138456837280367</c:v>
                </c:pt>
                <c:pt idx="47" formatCode="0.0">
                  <c:v>12.980763941940413</c:v>
                </c:pt>
                <c:pt idx="48" formatCode="0.0">
                  <c:v>12.823071046600459</c:v>
                </c:pt>
                <c:pt idx="49" formatCode="0.0">
                  <c:v>12.665378151260505</c:v>
                </c:pt>
                <c:pt idx="50" formatCode="0.0">
                  <c:v>12.507685255920551</c:v>
                </c:pt>
                <c:pt idx="51" formatCode="0.0">
                  <c:v>12.349992360580597</c:v>
                </c:pt>
                <c:pt idx="52" formatCode="0.0">
                  <c:v>12.192299465240643</c:v>
                </c:pt>
                <c:pt idx="53" formatCode="0.0">
                  <c:v>12.034606569900689</c:v>
                </c:pt>
                <c:pt idx="54" formatCode="0.0">
                  <c:v>11.876913674560734</c:v>
                </c:pt>
                <c:pt idx="55" formatCode="0.0">
                  <c:v>11.71922077922078</c:v>
                </c:pt>
                <c:pt idx="56" formatCode="0.0">
                  <c:v>11.561527883880826</c:v>
                </c:pt>
                <c:pt idx="57" formatCode="0.0">
                  <c:v>11.403834988540872</c:v>
                </c:pt>
                <c:pt idx="58" formatCode="0.0">
                  <c:v>11.246142093200918</c:v>
                </c:pt>
                <c:pt idx="59" formatCode="0.0">
                  <c:v>11.088449197860964</c:v>
                </c:pt>
                <c:pt idx="60" formatCode="0.0">
                  <c:v>10.93075630252101</c:v>
                </c:pt>
                <c:pt idx="61" formatCode="0.0">
                  <c:v>10.773063407181056</c:v>
                </c:pt>
                <c:pt idx="62" formatCode="0.0">
                  <c:v>10.615370511841103</c:v>
                </c:pt>
                <c:pt idx="63" formatCode="0.0">
                  <c:v>10.457677616501147</c:v>
                </c:pt>
                <c:pt idx="64" formatCode="0.0">
                  <c:v>10.299984721161195</c:v>
                </c:pt>
                <c:pt idx="65" formatCode="0.0">
                  <c:v>10.142291825821239</c:v>
                </c:pt>
                <c:pt idx="66" formatCode="0.0">
                  <c:v>9.9845989304812868</c:v>
                </c:pt>
                <c:pt idx="67" formatCode="0.0">
                  <c:v>9.8269060351413309</c:v>
                </c:pt>
                <c:pt idx="68" formatCode="0.0">
                  <c:v>9.6692131398013785</c:v>
                </c:pt>
                <c:pt idx="69" formatCode="0.0">
                  <c:v>9.5115202444614226</c:v>
                </c:pt>
                <c:pt idx="70" formatCode="0.0">
                  <c:v>9.3538273491214703</c:v>
                </c:pt>
                <c:pt idx="71" formatCode="0.0">
                  <c:v>9.1961344537815144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7C-764B-97D1-F6E8A6BB62FE}"/>
            </c:ext>
          </c:extLst>
        </c:ser>
        <c:ser>
          <c:idx val="7"/>
          <c:order val="2"/>
          <c:tx>
            <c:strRef>
              <c:f>'Breakfast data'!$BP$1</c:f>
              <c:strCache>
                <c:ptCount val="1"/>
                <c:pt idx="0">
                  <c:v>Thurs wk1 #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data'!$BP$2:$BP$85</c:f>
              <c:numCache>
                <c:formatCode>General</c:formatCode>
                <c:ptCount val="84"/>
                <c:pt idx="24" formatCode="0.0">
                  <c:v>4.5600000000000005</c:v>
                </c:pt>
                <c:pt idx="25" formatCode="0.0">
                  <c:v>5.0842857142857145</c:v>
                </c:pt>
                <c:pt idx="26" formatCode="0.0">
                  <c:v>5.6085714285714285</c:v>
                </c:pt>
                <c:pt idx="27" formatCode="0.0">
                  <c:v>6.1328571428571435</c:v>
                </c:pt>
                <c:pt idx="28" formatCode="0.0">
                  <c:v>6.6571428571428575</c:v>
                </c:pt>
                <c:pt idx="29" formatCode="0.0">
                  <c:v>7.1814285714285715</c:v>
                </c:pt>
                <c:pt idx="30" formatCode="0.0">
                  <c:v>7.7057142857142864</c:v>
                </c:pt>
                <c:pt idx="31" formatCode="0.0">
                  <c:v>8.23</c:v>
                </c:pt>
                <c:pt idx="32" formatCode="0.0">
                  <c:v>8.7542857142857144</c:v>
                </c:pt>
                <c:pt idx="33" formatCode="0.0">
                  <c:v>9.2785714285714285</c:v>
                </c:pt>
                <c:pt idx="34" formatCode="0.0">
                  <c:v>9.8028571428571425</c:v>
                </c:pt>
                <c:pt idx="35" formatCode="0.0">
                  <c:v>10.327142857142857</c:v>
                </c:pt>
                <c:pt idx="36" formatCode="0.0">
                  <c:v>10.851428571428572</c:v>
                </c:pt>
                <c:pt idx="37" formatCode="0.0">
                  <c:v>11.375714285714286</c:v>
                </c:pt>
                <c:pt idx="38" formatCode="0.0">
                  <c:v>11.9</c:v>
                </c:pt>
                <c:pt idx="39" formatCode="0.0">
                  <c:v>11.843320463320463</c:v>
                </c:pt>
                <c:pt idx="40" formatCode="0.0">
                  <c:v>11.786640926640928</c:v>
                </c:pt>
                <c:pt idx="41" formatCode="0.0">
                  <c:v>11.729961389961391</c:v>
                </c:pt>
                <c:pt idx="42" formatCode="0.0">
                  <c:v>11.673281853281853</c:v>
                </c:pt>
                <c:pt idx="43" formatCode="0.0">
                  <c:v>11.616602316602316</c:v>
                </c:pt>
                <c:pt idx="44" formatCode="0.0">
                  <c:v>11.559922779922781</c:v>
                </c:pt>
                <c:pt idx="45" formatCode="0.0">
                  <c:v>11.503243243243244</c:v>
                </c:pt>
                <c:pt idx="46" formatCode="0.0">
                  <c:v>11.446563706563706</c:v>
                </c:pt>
                <c:pt idx="47" formatCode="0.0">
                  <c:v>11.389884169884169</c:v>
                </c:pt>
                <c:pt idx="48" formatCode="0.0">
                  <c:v>11.333204633204634</c:v>
                </c:pt>
                <c:pt idx="49" formatCode="0.0">
                  <c:v>11.276525096525097</c:v>
                </c:pt>
                <c:pt idx="50" formatCode="0.0">
                  <c:v>11.21984555984556</c:v>
                </c:pt>
                <c:pt idx="51" formatCode="0.0">
                  <c:v>11.163166023166024</c:v>
                </c:pt>
                <c:pt idx="52" formatCode="0.0">
                  <c:v>11.106486486486487</c:v>
                </c:pt>
                <c:pt idx="53" formatCode="0.0">
                  <c:v>11.04980694980695</c:v>
                </c:pt>
                <c:pt idx="54" formatCode="0.0">
                  <c:v>10.993127413127413</c:v>
                </c:pt>
                <c:pt idx="55" formatCode="0.0">
                  <c:v>10.936447876447877</c:v>
                </c:pt>
                <c:pt idx="56" formatCode="0.0">
                  <c:v>10.87976833976834</c:v>
                </c:pt>
                <c:pt idx="57" formatCode="0.0">
                  <c:v>10.823088803088803</c:v>
                </c:pt>
                <c:pt idx="58" formatCode="0.0">
                  <c:v>10.766409266409266</c:v>
                </c:pt>
                <c:pt idx="59" formatCode="0.0">
                  <c:v>10.70972972972973</c:v>
                </c:pt>
                <c:pt idx="60" formatCode="0.0">
                  <c:v>10.653050193050193</c:v>
                </c:pt>
                <c:pt idx="61" formatCode="0.0">
                  <c:v>10.596370656370656</c:v>
                </c:pt>
                <c:pt idx="62" formatCode="0.0">
                  <c:v>10.53969111969112</c:v>
                </c:pt>
                <c:pt idx="63" formatCode="0.0">
                  <c:v>10.483011583011583</c:v>
                </c:pt>
                <c:pt idx="64" formatCode="0.0">
                  <c:v>10.426332046332046</c:v>
                </c:pt>
                <c:pt idx="65" formatCode="0.0">
                  <c:v>10.369652509652511</c:v>
                </c:pt>
                <c:pt idx="66" formatCode="0.0">
                  <c:v>10.312972972972974</c:v>
                </c:pt>
                <c:pt idx="67" formatCode="0.0">
                  <c:v>10.256293436293436</c:v>
                </c:pt>
                <c:pt idx="68" formatCode="0.0">
                  <c:v>10.199613899613899</c:v>
                </c:pt>
                <c:pt idx="69" formatCode="0.0">
                  <c:v>10.142934362934364</c:v>
                </c:pt>
                <c:pt idx="70" formatCode="0.0">
                  <c:v>10.086254826254827</c:v>
                </c:pt>
                <c:pt idx="71" formatCode="0.0">
                  <c:v>10.029575289575289</c:v>
                </c:pt>
                <c:pt idx="72" formatCode="0.0">
                  <c:v>9.9728957528957523</c:v>
                </c:pt>
                <c:pt idx="73" formatCode="0.0">
                  <c:v>9.9162162162162168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7C-764B-97D1-F6E8A6BB62FE}"/>
            </c:ext>
          </c:extLst>
        </c:ser>
        <c:ser>
          <c:idx val="9"/>
          <c:order val="3"/>
          <c:tx>
            <c:strRef>
              <c:f>'Breakfast data'!$BQ$1</c:f>
              <c:strCache>
                <c:ptCount val="1"/>
                <c:pt idx="0">
                  <c:v>Fri wk1 #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data'!$BQ$2:$BQ$85</c:f>
              <c:numCache>
                <c:formatCode>General</c:formatCode>
                <c:ptCount val="84"/>
                <c:pt idx="21" formatCode="0.0">
                  <c:v>5.26842105263158</c:v>
                </c:pt>
                <c:pt idx="22" formatCode="0.0">
                  <c:v>5.6938080495356047</c:v>
                </c:pt>
                <c:pt idx="23" formatCode="0.0">
                  <c:v>6.1191950464396294</c:v>
                </c:pt>
                <c:pt idx="24" formatCode="0.0">
                  <c:v>6.5445820433436541</c:v>
                </c:pt>
                <c:pt idx="25" formatCode="0.0">
                  <c:v>6.9699690402476788</c:v>
                </c:pt>
                <c:pt idx="26" formatCode="0.0">
                  <c:v>7.3953560371517035</c:v>
                </c:pt>
                <c:pt idx="27" formatCode="0.0">
                  <c:v>7.8207430340557282</c:v>
                </c:pt>
                <c:pt idx="28" formatCode="0.0">
                  <c:v>8.2461300309597529</c:v>
                </c:pt>
                <c:pt idx="29" formatCode="0.0">
                  <c:v>8.6715170278637785</c:v>
                </c:pt>
                <c:pt idx="30" formatCode="0.0">
                  <c:v>9.0969040247678024</c:v>
                </c:pt>
                <c:pt idx="31" formatCode="0.0">
                  <c:v>9.5222910216718262</c:v>
                </c:pt>
                <c:pt idx="32" formatCode="0.0">
                  <c:v>9.9476780185758518</c:v>
                </c:pt>
                <c:pt idx="33" formatCode="0.0">
                  <c:v>10.373065015479877</c:v>
                </c:pt>
                <c:pt idx="34" formatCode="0.0">
                  <c:v>10.798452012383901</c:v>
                </c:pt>
                <c:pt idx="35" formatCode="0.0">
                  <c:v>11.223839009287925</c:v>
                </c:pt>
                <c:pt idx="36" formatCode="0.0">
                  <c:v>11.649226006191951</c:v>
                </c:pt>
                <c:pt idx="37" formatCode="0.0">
                  <c:v>12.074613003095976</c:v>
                </c:pt>
                <c:pt idx="38" formatCode="0.0">
                  <c:v>12.5</c:v>
                </c:pt>
                <c:pt idx="39" formatCode="0.0">
                  <c:v>12.311664438502675</c:v>
                </c:pt>
                <c:pt idx="40" formatCode="0.0">
                  <c:v>12.123328877005347</c:v>
                </c:pt>
                <c:pt idx="41" formatCode="0.0">
                  <c:v>11.934993315508022</c:v>
                </c:pt>
                <c:pt idx="42" formatCode="0.0">
                  <c:v>11.746657754010695</c:v>
                </c:pt>
                <c:pt idx="43" formatCode="0.0">
                  <c:v>11.558322192513369</c:v>
                </c:pt>
                <c:pt idx="44" formatCode="0.0">
                  <c:v>11.369986631016044</c:v>
                </c:pt>
                <c:pt idx="45" formatCode="0.0">
                  <c:v>11.181651069518717</c:v>
                </c:pt>
                <c:pt idx="46" formatCode="0.0">
                  <c:v>10.993315508021391</c:v>
                </c:pt>
                <c:pt idx="47" formatCode="0.0">
                  <c:v>10.804979946524064</c:v>
                </c:pt>
                <c:pt idx="48" formatCode="0.0">
                  <c:v>10.616644385026738</c:v>
                </c:pt>
                <c:pt idx="49" formatCode="0.0">
                  <c:v>10.428308823529411</c:v>
                </c:pt>
                <c:pt idx="50" formatCode="0.0">
                  <c:v>10.239973262032086</c:v>
                </c:pt>
                <c:pt idx="51" formatCode="0.0">
                  <c:v>10.051637700534759</c:v>
                </c:pt>
                <c:pt idx="52" formatCode="0.0">
                  <c:v>9.8633021390374331</c:v>
                </c:pt>
                <c:pt idx="53" formatCode="0.0">
                  <c:v>9.6749665775401077</c:v>
                </c:pt>
                <c:pt idx="54" formatCode="0.0">
                  <c:v>9.4866310160427805</c:v>
                </c:pt>
                <c:pt idx="55" formatCode="0.0">
                  <c:v>9.298295454545455</c:v>
                </c:pt>
                <c:pt idx="56" formatCode="0.0">
                  <c:v>9.1099598930481278</c:v>
                </c:pt>
                <c:pt idx="57" formatCode="0.0">
                  <c:v>8.9216243315508024</c:v>
                </c:pt>
                <c:pt idx="58" formatCode="0.0">
                  <c:v>8.7332887700534769</c:v>
                </c:pt>
                <c:pt idx="59" formatCode="0.0">
                  <c:v>8.5449532085561497</c:v>
                </c:pt>
                <c:pt idx="60" formatCode="0.0">
                  <c:v>8.3566176470588225</c:v>
                </c:pt>
                <c:pt idx="61" formatCode="0.0">
                  <c:v>8.168282085561497</c:v>
                </c:pt>
                <c:pt idx="62" formatCode="0.0">
                  <c:v>7.9799465240641716</c:v>
                </c:pt>
                <c:pt idx="63" formatCode="0.0">
                  <c:v>7.7916109625668453</c:v>
                </c:pt>
                <c:pt idx="64" formatCode="0.0">
                  <c:v>7.6032754010695189</c:v>
                </c:pt>
                <c:pt idx="65" formatCode="0.0">
                  <c:v>7.4149398395721926</c:v>
                </c:pt>
                <c:pt idx="66" formatCode="0.0">
                  <c:v>7.2266042780748663</c:v>
                </c:pt>
                <c:pt idx="67" formatCode="0.0">
                  <c:v>7.0382687165775399</c:v>
                </c:pt>
                <c:pt idx="68" formatCode="0.0">
                  <c:v>6.8499331550802136</c:v>
                </c:pt>
                <c:pt idx="69" formatCode="0.0">
                  <c:v>6.6615975935828882</c:v>
                </c:pt>
                <c:pt idx="70" formatCode="0.0">
                  <c:v>6.4732620320855618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7C-764B-97D1-F6E8A6BB62FE}"/>
            </c:ext>
          </c:extLst>
        </c:ser>
        <c:ser>
          <c:idx val="11"/>
          <c:order val="4"/>
          <c:tx>
            <c:strRef>
              <c:f>'Breakfast data'!$BR$1</c:f>
              <c:strCache>
                <c:ptCount val="1"/>
                <c:pt idx="0">
                  <c:v>Sat wk1 #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data'!$BR$2:$BR$85</c:f>
              <c:numCache>
                <c:formatCode>0.0</c:formatCode>
                <c:ptCount val="84"/>
                <c:pt idx="0">
                  <c:v>4.1723076923076921</c:v>
                </c:pt>
                <c:pt idx="1">
                  <c:v>4.2782995951417</c:v>
                </c:pt>
                <c:pt idx="2">
                  <c:v>4.3842914979757079</c:v>
                </c:pt>
                <c:pt idx="3">
                  <c:v>4.4902834008097159</c:v>
                </c:pt>
                <c:pt idx="4">
                  <c:v>4.5962753036437238</c:v>
                </c:pt>
                <c:pt idx="5">
                  <c:v>4.7022672064777318</c:v>
                </c:pt>
                <c:pt idx="6">
                  <c:v>4.8082591093117397</c:v>
                </c:pt>
                <c:pt idx="7">
                  <c:v>4.9142510121457486</c:v>
                </c:pt>
                <c:pt idx="8">
                  <c:v>5.0202429149797565</c:v>
                </c:pt>
                <c:pt idx="9">
                  <c:v>5.1262348178137644</c:v>
                </c:pt>
                <c:pt idx="10">
                  <c:v>5.2322267206477733</c:v>
                </c:pt>
                <c:pt idx="11">
                  <c:v>5.3382186234817812</c:v>
                </c:pt>
                <c:pt idx="12">
                  <c:v>5.4442105263157892</c:v>
                </c:pt>
                <c:pt idx="13">
                  <c:v>5.5502024291497971</c:v>
                </c:pt>
                <c:pt idx="14">
                  <c:v>5.6561943319838051</c:v>
                </c:pt>
                <c:pt idx="15">
                  <c:v>5.762186234817813</c:v>
                </c:pt>
                <c:pt idx="16">
                  <c:v>5.8681781376518209</c:v>
                </c:pt>
                <c:pt idx="17">
                  <c:v>5.9741700404858289</c:v>
                </c:pt>
                <c:pt idx="18">
                  <c:v>6.0801619433198368</c:v>
                </c:pt>
                <c:pt idx="19">
                  <c:v>6.1861538461538457</c:v>
                </c:pt>
                <c:pt idx="20">
                  <c:v>6.2921457489878536</c:v>
                </c:pt>
                <c:pt idx="21">
                  <c:v>6.3981376518218616</c:v>
                </c:pt>
                <c:pt idx="22">
                  <c:v>6.5041295546558695</c:v>
                </c:pt>
                <c:pt idx="23">
                  <c:v>6.6101214574898783</c:v>
                </c:pt>
                <c:pt idx="24">
                  <c:v>6.7161133603238863</c:v>
                </c:pt>
                <c:pt idx="25">
                  <c:v>6.8221052631578942</c:v>
                </c:pt>
                <c:pt idx="26">
                  <c:v>6.9280971659919022</c:v>
                </c:pt>
                <c:pt idx="27">
                  <c:v>7.0340890688259101</c:v>
                </c:pt>
                <c:pt idx="28">
                  <c:v>7.1400809716599181</c:v>
                </c:pt>
                <c:pt idx="29">
                  <c:v>7.246072874493926</c:v>
                </c:pt>
                <c:pt idx="30">
                  <c:v>7.3520647773279348</c:v>
                </c:pt>
                <c:pt idx="31">
                  <c:v>7.4580566801619428</c:v>
                </c:pt>
                <c:pt idx="32">
                  <c:v>7.5640485829959507</c:v>
                </c:pt>
                <c:pt idx="33">
                  <c:v>7.6700404858299587</c:v>
                </c:pt>
                <c:pt idx="34">
                  <c:v>7.7760323886639666</c:v>
                </c:pt>
                <c:pt idx="35">
                  <c:v>7.8820242914979755</c:v>
                </c:pt>
                <c:pt idx="36">
                  <c:v>7.9880161943319834</c:v>
                </c:pt>
                <c:pt idx="37">
                  <c:v>8.0940080971659913</c:v>
                </c:pt>
                <c:pt idx="38">
                  <c:v>8.1999999999999993</c:v>
                </c:pt>
                <c:pt idx="39">
                  <c:v>8.1163636363636353</c:v>
                </c:pt>
                <c:pt idx="40">
                  <c:v>8.0327272727272714</c:v>
                </c:pt>
                <c:pt idx="41">
                  <c:v>7.9490909090909083</c:v>
                </c:pt>
                <c:pt idx="42">
                  <c:v>7.8654545454545453</c:v>
                </c:pt>
                <c:pt idx="43">
                  <c:v>7.7818181818181813</c:v>
                </c:pt>
                <c:pt idx="44">
                  <c:v>7.6981818181818173</c:v>
                </c:pt>
                <c:pt idx="45">
                  <c:v>7.6145454545454543</c:v>
                </c:pt>
                <c:pt idx="46">
                  <c:v>7.5309090909090903</c:v>
                </c:pt>
                <c:pt idx="47">
                  <c:v>7.4472727272727273</c:v>
                </c:pt>
                <c:pt idx="48">
                  <c:v>7.3636363636363633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17C-764B-97D1-F6E8A6BB62FE}"/>
            </c:ext>
          </c:extLst>
        </c:ser>
        <c:ser>
          <c:idx val="13"/>
          <c:order val="5"/>
          <c:tx>
            <c:strRef>
              <c:f>'Breakfast data'!$BS$1</c:f>
              <c:strCache>
                <c:ptCount val="1"/>
                <c:pt idx="0">
                  <c:v>Sun wk1 #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data'!$BS$2:$BS$85</c:f>
              <c:numCache>
                <c:formatCode>General</c:formatCode>
                <c:ptCount val="84"/>
                <c:pt idx="18" formatCode="0.0">
                  <c:v>5.1376623376623378</c:v>
                </c:pt>
                <c:pt idx="19" formatCode="0.0">
                  <c:v>5.5307792207792206</c:v>
                </c:pt>
                <c:pt idx="20" formatCode="0.0">
                  <c:v>5.9238961038961042</c:v>
                </c:pt>
                <c:pt idx="21" formatCode="0.0">
                  <c:v>6.317012987012987</c:v>
                </c:pt>
                <c:pt idx="22" formatCode="0.0">
                  <c:v>6.7101298701298706</c:v>
                </c:pt>
                <c:pt idx="23" formatCode="0.0">
                  <c:v>7.1032467532467534</c:v>
                </c:pt>
                <c:pt idx="24" formatCode="0.0">
                  <c:v>7.4963636363636361</c:v>
                </c:pt>
                <c:pt idx="25" formatCode="0.0">
                  <c:v>7.8894805194805198</c:v>
                </c:pt>
                <c:pt idx="26" formatCode="0.0">
                  <c:v>8.2825974025974034</c:v>
                </c:pt>
                <c:pt idx="27" formatCode="0.0">
                  <c:v>8.6757142857142853</c:v>
                </c:pt>
                <c:pt idx="28" formatCode="0.0">
                  <c:v>9.0688311688311689</c:v>
                </c:pt>
                <c:pt idx="29" formatCode="0.0">
                  <c:v>9.4619480519480526</c:v>
                </c:pt>
                <c:pt idx="30" formatCode="0.0">
                  <c:v>9.8550649350649344</c:v>
                </c:pt>
                <c:pt idx="31" formatCode="0.0">
                  <c:v>10.248181818181818</c:v>
                </c:pt>
                <c:pt idx="32" formatCode="0.0">
                  <c:v>10.641298701298702</c:v>
                </c:pt>
                <c:pt idx="33" formatCode="0.0">
                  <c:v>11.034415584415584</c:v>
                </c:pt>
                <c:pt idx="34" formatCode="0.0">
                  <c:v>11.427532467532467</c:v>
                </c:pt>
                <c:pt idx="35" formatCode="0.0">
                  <c:v>11.820649350649351</c:v>
                </c:pt>
                <c:pt idx="36" formatCode="0.0">
                  <c:v>12.213766233766234</c:v>
                </c:pt>
                <c:pt idx="37" formatCode="0.0">
                  <c:v>12.606883116883116</c:v>
                </c:pt>
                <c:pt idx="38" formatCode="0.0">
                  <c:v>13</c:v>
                </c:pt>
                <c:pt idx="39" formatCode="0.0">
                  <c:v>12.80361377752682</c:v>
                </c:pt>
                <c:pt idx="40" formatCode="0.0">
                  <c:v>12.607227555053642</c:v>
                </c:pt>
                <c:pt idx="41" formatCode="0.0">
                  <c:v>12.410841332580464</c:v>
                </c:pt>
                <c:pt idx="42" formatCode="0.0">
                  <c:v>12.214455110107284</c:v>
                </c:pt>
                <c:pt idx="43" formatCode="0.0">
                  <c:v>12.018068887634104</c:v>
                </c:pt>
                <c:pt idx="44" formatCode="0.0">
                  <c:v>11.821682665160926</c:v>
                </c:pt>
                <c:pt idx="45" formatCode="0.0">
                  <c:v>11.625296442687748</c:v>
                </c:pt>
                <c:pt idx="46" formatCode="0.0">
                  <c:v>11.428910220214568</c:v>
                </c:pt>
                <c:pt idx="47" formatCode="0.0">
                  <c:v>11.232523997741389</c:v>
                </c:pt>
                <c:pt idx="48" formatCode="0.0">
                  <c:v>11.036137775268211</c:v>
                </c:pt>
                <c:pt idx="49" formatCode="0.0">
                  <c:v>10.839751552795033</c:v>
                </c:pt>
                <c:pt idx="50" formatCode="0.0">
                  <c:v>10.643365330321853</c:v>
                </c:pt>
                <c:pt idx="51" formatCode="0.0">
                  <c:v>10.446979107848673</c:v>
                </c:pt>
                <c:pt idx="52" formatCode="0.0">
                  <c:v>10.250592885375495</c:v>
                </c:pt>
                <c:pt idx="53" formatCode="0.0">
                  <c:v>10.054206662902317</c:v>
                </c:pt>
                <c:pt idx="54" formatCode="0.0">
                  <c:v>9.857820440429137</c:v>
                </c:pt>
                <c:pt idx="55" formatCode="0.0">
                  <c:v>9.6614342179559571</c:v>
                </c:pt>
                <c:pt idx="56" formatCode="0.0">
                  <c:v>9.4650479954827791</c:v>
                </c:pt>
                <c:pt idx="57" formatCode="0.0">
                  <c:v>9.268661773009601</c:v>
                </c:pt>
                <c:pt idx="58" formatCode="0.0">
                  <c:v>9.0722755505364212</c:v>
                </c:pt>
                <c:pt idx="59" formatCode="0.0">
                  <c:v>8.8758893280632414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7C-764B-97D1-F6E8A6BB62FE}"/>
            </c:ext>
          </c:extLst>
        </c:ser>
        <c:ser>
          <c:idx val="15"/>
          <c:order val="6"/>
          <c:tx>
            <c:strRef>
              <c:f>'Breakfast data'!$BT$1</c:f>
              <c:strCache>
                <c:ptCount val="1"/>
                <c:pt idx="0">
                  <c:v>Mon wk2 #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data'!$BT$2:$BT$85</c:f>
              <c:numCache>
                <c:formatCode>General</c:formatCode>
                <c:ptCount val="84"/>
                <c:pt idx="21" formatCode="0.0">
                  <c:v>8.6333333333333329</c:v>
                </c:pt>
                <c:pt idx="22" formatCode="0.0">
                  <c:v>8.9549019607843121</c:v>
                </c:pt>
                <c:pt idx="23" formatCode="0.0">
                  <c:v>9.2764705882352914</c:v>
                </c:pt>
                <c:pt idx="24" formatCode="0.0">
                  <c:v>9.5980392156862742</c:v>
                </c:pt>
                <c:pt idx="25" formatCode="0.0">
                  <c:v>9.9196078431372534</c:v>
                </c:pt>
                <c:pt idx="26" formatCode="0.0">
                  <c:v>10.241176470588234</c:v>
                </c:pt>
                <c:pt idx="27" formatCode="0.0">
                  <c:v>10.562745098039215</c:v>
                </c:pt>
                <c:pt idx="28" formatCode="0.0">
                  <c:v>10.884313725490195</c:v>
                </c:pt>
                <c:pt idx="29" formatCode="0.0">
                  <c:v>11.205882352941176</c:v>
                </c:pt>
                <c:pt idx="30" formatCode="0.0">
                  <c:v>11.527450980392157</c:v>
                </c:pt>
                <c:pt idx="31" formatCode="0.0">
                  <c:v>11.849019607843136</c:v>
                </c:pt>
                <c:pt idx="32" formatCode="0.0">
                  <c:v>12.170588235294117</c:v>
                </c:pt>
                <c:pt idx="33" formatCode="0.0">
                  <c:v>12.492156862745098</c:v>
                </c:pt>
                <c:pt idx="34" formatCode="0.0">
                  <c:v>12.813725490196077</c:v>
                </c:pt>
                <c:pt idx="35" formatCode="0.0">
                  <c:v>13.135294117647058</c:v>
                </c:pt>
                <c:pt idx="36" formatCode="0.0">
                  <c:v>13.456862745098039</c:v>
                </c:pt>
                <c:pt idx="37" formatCode="0.0">
                  <c:v>13.778431372549019</c:v>
                </c:pt>
                <c:pt idx="38" formatCode="0.0">
                  <c:v>14.1</c:v>
                </c:pt>
                <c:pt idx="39" formatCode="0.0">
                  <c:v>13.953116883116882</c:v>
                </c:pt>
                <c:pt idx="40" formatCode="0.0">
                  <c:v>13.806233766233765</c:v>
                </c:pt>
                <c:pt idx="41" formatCode="0.0">
                  <c:v>13.65935064935065</c:v>
                </c:pt>
                <c:pt idx="42" formatCode="0.0">
                  <c:v>13.512467532467532</c:v>
                </c:pt>
                <c:pt idx="43" formatCode="0.0">
                  <c:v>13.365584415584415</c:v>
                </c:pt>
                <c:pt idx="44" formatCode="0.0">
                  <c:v>13.218701298701298</c:v>
                </c:pt>
                <c:pt idx="45" formatCode="0.0">
                  <c:v>13.071818181818182</c:v>
                </c:pt>
                <c:pt idx="46" formatCode="0.0">
                  <c:v>12.924935064935065</c:v>
                </c:pt>
                <c:pt idx="47" formatCode="0.0">
                  <c:v>12.778051948051948</c:v>
                </c:pt>
                <c:pt idx="48" formatCode="0.0">
                  <c:v>12.63116883116883</c:v>
                </c:pt>
                <c:pt idx="49" formatCode="0.0">
                  <c:v>12.484285714285715</c:v>
                </c:pt>
                <c:pt idx="50" formatCode="0.0">
                  <c:v>12.337402597402598</c:v>
                </c:pt>
                <c:pt idx="51" formatCode="0.0">
                  <c:v>12.19051948051948</c:v>
                </c:pt>
                <c:pt idx="52" formatCode="0.0">
                  <c:v>12.043636363636363</c:v>
                </c:pt>
                <c:pt idx="53" formatCode="0.0">
                  <c:v>11.896753246753246</c:v>
                </c:pt>
                <c:pt idx="54" formatCode="0.0">
                  <c:v>11.74987012987013</c:v>
                </c:pt>
                <c:pt idx="55" formatCode="0.0">
                  <c:v>11.602987012987013</c:v>
                </c:pt>
                <c:pt idx="56" formatCode="0.0">
                  <c:v>11.456103896103896</c:v>
                </c:pt>
                <c:pt idx="57" formatCode="0.0">
                  <c:v>11.30922077922078</c:v>
                </c:pt>
                <c:pt idx="58" formatCode="0.0">
                  <c:v>11.162337662337663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17C-764B-97D1-F6E8A6BB62FE}"/>
            </c:ext>
          </c:extLst>
        </c:ser>
        <c:ser>
          <c:idx val="17"/>
          <c:order val="7"/>
          <c:tx>
            <c:strRef>
              <c:f>'Breakfast data'!$BU$1</c:f>
              <c:strCache>
                <c:ptCount val="1"/>
                <c:pt idx="0">
                  <c:v>Tues Wk 2 #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data'!$BU$2:$BU$85</c:f>
              <c:numCache>
                <c:formatCode>General</c:formatCode>
                <c:ptCount val="84"/>
                <c:pt idx="22" formatCode="0.0">
                  <c:v>7.8725490196078454</c:v>
                </c:pt>
                <c:pt idx="23" formatCode="0.0">
                  <c:v>8.3867647058823547</c:v>
                </c:pt>
                <c:pt idx="24" formatCode="0.0">
                  <c:v>8.900980392156864</c:v>
                </c:pt>
                <c:pt idx="25" formatCode="0.0">
                  <c:v>9.4151960784313751</c:v>
                </c:pt>
                <c:pt idx="26" formatCode="0.0">
                  <c:v>9.9294117647058826</c:v>
                </c:pt>
                <c:pt idx="27" formatCode="0.0">
                  <c:v>10.443627450980394</c:v>
                </c:pt>
                <c:pt idx="28" formatCode="0.0">
                  <c:v>10.957843137254903</c:v>
                </c:pt>
                <c:pt idx="29" formatCode="0.0">
                  <c:v>11.472058823529412</c:v>
                </c:pt>
                <c:pt idx="30" formatCode="0.0">
                  <c:v>11.986274509803923</c:v>
                </c:pt>
                <c:pt idx="31" formatCode="0.0">
                  <c:v>12.500490196078433</c:v>
                </c:pt>
                <c:pt idx="32" formatCode="0.0">
                  <c:v>13.014705882352942</c:v>
                </c:pt>
                <c:pt idx="33" formatCode="0.0">
                  <c:v>13.528921568627453</c:v>
                </c:pt>
                <c:pt idx="34" formatCode="0.0">
                  <c:v>14.043137254901962</c:v>
                </c:pt>
                <c:pt idx="35" formatCode="0.0">
                  <c:v>14.557352941176472</c:v>
                </c:pt>
                <c:pt idx="36" formatCode="0.0">
                  <c:v>15.071568627450983</c:v>
                </c:pt>
                <c:pt idx="37" formatCode="0.0">
                  <c:v>15.585784313725492</c:v>
                </c:pt>
                <c:pt idx="38" formatCode="0.0">
                  <c:v>16.100000000000001</c:v>
                </c:pt>
                <c:pt idx="39" formatCode="0.0">
                  <c:v>15.976666666666668</c:v>
                </c:pt>
                <c:pt idx="40" formatCode="0.0">
                  <c:v>15.853333333333335</c:v>
                </c:pt>
                <c:pt idx="41" formatCode="0.0">
                  <c:v>15.730000000000002</c:v>
                </c:pt>
                <c:pt idx="42" formatCode="0.0">
                  <c:v>15.606666666666667</c:v>
                </c:pt>
                <c:pt idx="43" formatCode="0.0">
                  <c:v>15.483333333333334</c:v>
                </c:pt>
                <c:pt idx="44" formatCode="0.0">
                  <c:v>15.360000000000001</c:v>
                </c:pt>
                <c:pt idx="45" formatCode="0.0">
                  <c:v>15.236666666666668</c:v>
                </c:pt>
                <c:pt idx="46" formatCode="0.0">
                  <c:v>15.113333333333335</c:v>
                </c:pt>
                <c:pt idx="47" formatCode="0.0">
                  <c:v>14.990000000000002</c:v>
                </c:pt>
                <c:pt idx="48" formatCode="0.0">
                  <c:v>14.866666666666667</c:v>
                </c:pt>
                <c:pt idx="49" formatCode="0.0">
                  <c:v>14.743333333333334</c:v>
                </c:pt>
                <c:pt idx="50" formatCode="0.0">
                  <c:v>14.620000000000001</c:v>
                </c:pt>
                <c:pt idx="51" formatCode="0.0">
                  <c:v>14.496666666666668</c:v>
                </c:pt>
                <c:pt idx="52" formatCode="0.0">
                  <c:v>14.373333333333335</c:v>
                </c:pt>
                <c:pt idx="53" formatCode="0.0">
                  <c:v>14.250000000000002</c:v>
                </c:pt>
                <c:pt idx="54" formatCode="0.0">
                  <c:v>14.126666666666669</c:v>
                </c:pt>
                <c:pt idx="55" formatCode="0.0">
                  <c:v>14.003333333333334</c:v>
                </c:pt>
                <c:pt idx="56" formatCode="0.0">
                  <c:v>13.88</c:v>
                </c:pt>
                <c:pt idx="57" formatCode="0.0">
                  <c:v>13.756666666666668</c:v>
                </c:pt>
                <c:pt idx="58" formatCode="0.0">
                  <c:v>13.633333333333335</c:v>
                </c:pt>
                <c:pt idx="59" formatCode="0.0">
                  <c:v>13.510000000000002</c:v>
                </c:pt>
                <c:pt idx="60" formatCode="0.0">
                  <c:v>13.386666666666668</c:v>
                </c:pt>
                <c:pt idx="61" formatCode="0.0">
                  <c:v>13.263333333333335</c:v>
                </c:pt>
                <c:pt idx="62" formatCode="0.0">
                  <c:v>13.14</c:v>
                </c:pt>
                <c:pt idx="63" formatCode="0.0">
                  <c:v>13.016666666666667</c:v>
                </c:pt>
                <c:pt idx="64" formatCode="0.0">
                  <c:v>12.893333333333334</c:v>
                </c:pt>
                <c:pt idx="65" formatCode="0.0">
                  <c:v>12.770000000000001</c:v>
                </c:pt>
                <c:pt idx="66" formatCode="0.0">
                  <c:v>12.646666666666668</c:v>
                </c:pt>
                <c:pt idx="67" formatCode="0.0">
                  <c:v>12.523333333333335</c:v>
                </c:pt>
                <c:pt idx="68" formatCode="0.0">
                  <c:v>12.400000000000002</c:v>
                </c:pt>
                <c:pt idx="69" formatCode="0.0">
                  <c:v>12.276666666666667</c:v>
                </c:pt>
                <c:pt idx="70" formatCode="0.0">
                  <c:v>12.153333333333334</c:v>
                </c:pt>
                <c:pt idx="71" formatCode="0.0">
                  <c:v>12.030000000000001</c:v>
                </c:pt>
                <c:pt idx="72" formatCode="0.0">
                  <c:v>11.906666666666668</c:v>
                </c:pt>
                <c:pt idx="73" formatCode="0.0">
                  <c:v>11.783333333333335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17C-764B-97D1-F6E8A6BB62FE}"/>
            </c:ext>
          </c:extLst>
        </c:ser>
        <c:ser>
          <c:idx val="19"/>
          <c:order val="8"/>
          <c:tx>
            <c:strRef>
              <c:f>'Breakfast data'!$BV$1</c:f>
              <c:strCache>
                <c:ptCount val="1"/>
                <c:pt idx="0">
                  <c:v>Wed wk 2 #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data'!$BV$2:$BV$85</c:f>
              <c:numCache>
                <c:formatCode>General</c:formatCode>
                <c:ptCount val="84"/>
                <c:pt idx="25" formatCode="0.0">
                  <c:v>3.1828571428571433</c:v>
                </c:pt>
                <c:pt idx="26" formatCode="0.0">
                  <c:v>3.8149450549450554</c:v>
                </c:pt>
                <c:pt idx="27" formatCode="0.0">
                  <c:v>4.4470329670329676</c:v>
                </c:pt>
                <c:pt idx="28" formatCode="0.0">
                  <c:v>5.0791208791208797</c:v>
                </c:pt>
                <c:pt idx="29" formatCode="0.0">
                  <c:v>5.7112087912087919</c:v>
                </c:pt>
                <c:pt idx="30" formatCode="0.0">
                  <c:v>6.343296703296704</c:v>
                </c:pt>
                <c:pt idx="31" formatCode="0.0">
                  <c:v>6.9753846153846162</c:v>
                </c:pt>
                <c:pt idx="32" formatCode="0.0">
                  <c:v>7.6074725274725274</c:v>
                </c:pt>
                <c:pt idx="33" formatCode="0.0">
                  <c:v>8.2395604395604405</c:v>
                </c:pt>
                <c:pt idx="34" formatCode="0.0">
                  <c:v>8.8716483516483517</c:v>
                </c:pt>
                <c:pt idx="35" formatCode="0.0">
                  <c:v>9.5037362637362648</c:v>
                </c:pt>
                <c:pt idx="36" formatCode="0.0">
                  <c:v>10.135824175824176</c:v>
                </c:pt>
                <c:pt idx="37" formatCode="0.0">
                  <c:v>10.767912087912089</c:v>
                </c:pt>
                <c:pt idx="38" formatCode="0.0">
                  <c:v>11.4</c:v>
                </c:pt>
                <c:pt idx="39" formatCode="0.0">
                  <c:v>11.344919028340081</c:v>
                </c:pt>
                <c:pt idx="40" formatCode="0.0">
                  <c:v>11.289838056680162</c:v>
                </c:pt>
                <c:pt idx="41" formatCode="0.0">
                  <c:v>11.234757085020243</c:v>
                </c:pt>
                <c:pt idx="42" formatCode="0.0">
                  <c:v>11.179676113360324</c:v>
                </c:pt>
                <c:pt idx="43" formatCode="0.0">
                  <c:v>11.124595141700405</c:v>
                </c:pt>
                <c:pt idx="44" formatCode="0.0">
                  <c:v>11.069514170040486</c:v>
                </c:pt>
                <c:pt idx="45" formatCode="0.0">
                  <c:v>11.014433198380567</c:v>
                </c:pt>
                <c:pt idx="46" formatCode="0.0">
                  <c:v>10.959352226720648</c:v>
                </c:pt>
                <c:pt idx="47" formatCode="0.0">
                  <c:v>10.904271255060729</c:v>
                </c:pt>
                <c:pt idx="48" formatCode="0.0">
                  <c:v>10.84919028340081</c:v>
                </c:pt>
                <c:pt idx="49" formatCode="0.0">
                  <c:v>10.794109311740891</c:v>
                </c:pt>
                <c:pt idx="50" formatCode="0.0">
                  <c:v>10.739028340080973</c:v>
                </c:pt>
                <c:pt idx="51" formatCode="0.0">
                  <c:v>10.683947368421054</c:v>
                </c:pt>
                <c:pt idx="52" formatCode="0.0">
                  <c:v>10.628866396761135</c:v>
                </c:pt>
                <c:pt idx="53" formatCode="0.0">
                  <c:v>10.573785425101216</c:v>
                </c:pt>
                <c:pt idx="54" formatCode="0.0">
                  <c:v>10.518704453441297</c:v>
                </c:pt>
                <c:pt idx="55" formatCode="0.0">
                  <c:v>10.463623481781378</c:v>
                </c:pt>
                <c:pt idx="56" formatCode="0.0">
                  <c:v>10.408542510121459</c:v>
                </c:pt>
                <c:pt idx="57" formatCode="0.0">
                  <c:v>10.35346153846154</c:v>
                </c:pt>
                <c:pt idx="58" formatCode="0.0">
                  <c:v>10.298380566801621</c:v>
                </c:pt>
                <c:pt idx="59" formatCode="0.0">
                  <c:v>10.243299595141702</c:v>
                </c:pt>
                <c:pt idx="60" formatCode="0.0">
                  <c:v>10.188218623481783</c:v>
                </c:pt>
                <c:pt idx="61" formatCode="0.0">
                  <c:v>10.133137651821864</c:v>
                </c:pt>
                <c:pt idx="62" formatCode="0.0">
                  <c:v>10.078056680161945</c:v>
                </c:pt>
                <c:pt idx="63" formatCode="0.0">
                  <c:v>10.022975708502026</c:v>
                </c:pt>
                <c:pt idx="64" formatCode="0.0">
                  <c:v>9.9678947368421067</c:v>
                </c:pt>
                <c:pt idx="65" formatCode="0.0">
                  <c:v>9.9128137651821859</c:v>
                </c:pt>
                <c:pt idx="66" formatCode="0.0">
                  <c:v>9.8577327935222669</c:v>
                </c:pt>
                <c:pt idx="67" formatCode="0.0">
                  <c:v>9.802651821862348</c:v>
                </c:pt>
                <c:pt idx="68" formatCode="0.0">
                  <c:v>9.747570850202429</c:v>
                </c:pt>
                <c:pt idx="69" formatCode="0.0">
                  <c:v>9.69248987854251</c:v>
                </c:pt>
                <c:pt idx="70" formatCode="0.0">
                  <c:v>9.637408906882591</c:v>
                </c:pt>
                <c:pt idx="71" formatCode="0.0">
                  <c:v>9.582327935222672</c:v>
                </c:pt>
                <c:pt idx="72" formatCode="0.0">
                  <c:v>9.527246963562753</c:v>
                </c:pt>
                <c:pt idx="73" formatCode="0.0">
                  <c:v>9.472165991902834</c:v>
                </c:pt>
                <c:pt idx="74" formatCode="0.0">
                  <c:v>9.417085020242915</c:v>
                </c:pt>
                <c:pt idx="75" formatCode="0.0">
                  <c:v>9.3620040485829961</c:v>
                </c:pt>
                <c:pt idx="76" formatCode="0.0">
                  <c:v>9.3069230769230771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17C-764B-97D1-F6E8A6BB62FE}"/>
            </c:ext>
          </c:extLst>
        </c:ser>
        <c:ser>
          <c:idx val="21"/>
          <c:order val="9"/>
          <c:tx>
            <c:strRef>
              <c:f>'Breakfast data'!$BW$1</c:f>
              <c:strCache>
                <c:ptCount val="1"/>
                <c:pt idx="0">
                  <c:v>Thurs wk2 #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data'!$BW$2:$BW$85</c:f>
              <c:numCache>
                <c:formatCode>General</c:formatCode>
                <c:ptCount val="84"/>
                <c:pt idx="15" formatCode="0.0">
                  <c:v>3.1450000000000005</c:v>
                </c:pt>
                <c:pt idx="16" formatCode="0.0">
                  <c:v>3.3604347826086967</c:v>
                </c:pt>
                <c:pt idx="17" formatCode="0.0">
                  <c:v>3.575869565217392</c:v>
                </c:pt>
                <c:pt idx="18" formatCode="0.0">
                  <c:v>3.7913043478260873</c:v>
                </c:pt>
                <c:pt idx="19" formatCode="0.0">
                  <c:v>4.0067391304347835</c:v>
                </c:pt>
                <c:pt idx="20" formatCode="0.0">
                  <c:v>4.2221739130434788</c:v>
                </c:pt>
                <c:pt idx="21" formatCode="0.0">
                  <c:v>4.437608695652175</c:v>
                </c:pt>
                <c:pt idx="22" formatCode="0.0">
                  <c:v>4.6530434782608703</c:v>
                </c:pt>
                <c:pt idx="23" formatCode="0.0">
                  <c:v>4.8684782608695656</c:v>
                </c:pt>
                <c:pt idx="24" formatCode="0.0">
                  <c:v>5.0839130434782618</c:v>
                </c:pt>
                <c:pt idx="25" formatCode="0.0">
                  <c:v>5.2993478260869562</c:v>
                </c:pt>
                <c:pt idx="26" formatCode="0.0">
                  <c:v>5.5147826086956524</c:v>
                </c:pt>
                <c:pt idx="27" formatCode="0.0">
                  <c:v>5.7302173913043486</c:v>
                </c:pt>
                <c:pt idx="28" formatCode="0.0">
                  <c:v>5.945652173913043</c:v>
                </c:pt>
                <c:pt idx="29" formatCode="0.0">
                  <c:v>6.1610869565217392</c:v>
                </c:pt>
                <c:pt idx="30" formatCode="0.0">
                  <c:v>6.3765217391304354</c:v>
                </c:pt>
                <c:pt idx="31" formatCode="0.0">
                  <c:v>6.5919565217391307</c:v>
                </c:pt>
                <c:pt idx="32" formatCode="0.0">
                  <c:v>6.807391304347826</c:v>
                </c:pt>
                <c:pt idx="33" formatCode="0.0">
                  <c:v>7.0228260869565213</c:v>
                </c:pt>
                <c:pt idx="34" formatCode="0.0">
                  <c:v>7.2382608695652175</c:v>
                </c:pt>
                <c:pt idx="35" formatCode="0.0">
                  <c:v>7.4536956521739128</c:v>
                </c:pt>
                <c:pt idx="36" formatCode="0.0">
                  <c:v>7.6691304347826081</c:v>
                </c:pt>
                <c:pt idx="37" formatCode="0.0">
                  <c:v>7.8845652173913043</c:v>
                </c:pt>
                <c:pt idx="38" formatCode="0.0">
                  <c:v>8.1</c:v>
                </c:pt>
                <c:pt idx="39" formatCode="0.0">
                  <c:v>8.0552419354838705</c:v>
                </c:pt>
                <c:pt idx="40" formatCode="0.0">
                  <c:v>8.0104838709677413</c:v>
                </c:pt>
                <c:pt idx="41" formatCode="0.0">
                  <c:v>7.965725806451613</c:v>
                </c:pt>
                <c:pt idx="42" formatCode="0.0">
                  <c:v>7.9209677419354838</c:v>
                </c:pt>
                <c:pt idx="43" formatCode="0.0">
                  <c:v>7.8762096774193546</c:v>
                </c:pt>
                <c:pt idx="44" formatCode="0.0">
                  <c:v>7.8314516129032254</c:v>
                </c:pt>
                <c:pt idx="45" formatCode="0.0">
                  <c:v>7.7866935483870963</c:v>
                </c:pt>
                <c:pt idx="46" formatCode="0.0">
                  <c:v>7.7419354838709671</c:v>
                </c:pt>
                <c:pt idx="47" formatCode="0.0">
                  <c:v>7.6971774193548388</c:v>
                </c:pt>
                <c:pt idx="48" formatCode="0.0">
                  <c:v>7.6524193548387096</c:v>
                </c:pt>
                <c:pt idx="49" formatCode="0.0">
                  <c:v>7.6076612903225804</c:v>
                </c:pt>
                <c:pt idx="50" formatCode="0.0">
                  <c:v>7.5629032258064512</c:v>
                </c:pt>
                <c:pt idx="51" formatCode="0.0">
                  <c:v>7.5181451612903221</c:v>
                </c:pt>
                <c:pt idx="52" formatCode="0.0">
                  <c:v>7.4733870967741929</c:v>
                </c:pt>
                <c:pt idx="53" formatCode="0.0">
                  <c:v>7.4286290322580646</c:v>
                </c:pt>
                <c:pt idx="54" formatCode="0.0">
                  <c:v>7.3838709677419354</c:v>
                </c:pt>
                <c:pt idx="55" formatCode="0.0">
                  <c:v>7.3391129032258062</c:v>
                </c:pt>
                <c:pt idx="56" formatCode="0.0">
                  <c:v>7.294354838709677</c:v>
                </c:pt>
                <c:pt idx="57" formatCode="0.0">
                  <c:v>7.2495967741935479</c:v>
                </c:pt>
                <c:pt idx="58" formatCode="0.0">
                  <c:v>7.2048387096774196</c:v>
                </c:pt>
                <c:pt idx="59" formatCode="0.0">
                  <c:v>7.1600806451612904</c:v>
                </c:pt>
                <c:pt idx="60" formatCode="0.0">
                  <c:v>7.1153225806451612</c:v>
                </c:pt>
                <c:pt idx="61" formatCode="0.0">
                  <c:v>7.070564516129032</c:v>
                </c:pt>
                <c:pt idx="62" formatCode="0.0">
                  <c:v>7.0258064516129028</c:v>
                </c:pt>
                <c:pt idx="63" formatCode="0.0">
                  <c:v>6.9810483870967737</c:v>
                </c:pt>
                <c:pt idx="64" formatCode="0.0">
                  <c:v>6.9362903225806454</c:v>
                </c:pt>
                <c:pt idx="65" formatCode="0.0">
                  <c:v>6.8915322580645162</c:v>
                </c:pt>
                <c:pt idx="66" formatCode="0.0">
                  <c:v>6.846774193548387</c:v>
                </c:pt>
                <c:pt idx="67" formatCode="0.0">
                  <c:v>6.8020161290322578</c:v>
                </c:pt>
                <c:pt idx="68" formatCode="0.0">
                  <c:v>6.7572580645161295</c:v>
                </c:pt>
                <c:pt idx="69" formatCode="0.0">
                  <c:v>6.7125000000000004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17C-764B-97D1-F6E8A6BB62FE}"/>
            </c:ext>
          </c:extLst>
        </c:ser>
        <c:ser>
          <c:idx val="23"/>
          <c:order val="10"/>
          <c:tx>
            <c:strRef>
              <c:f>'Breakfast data'!$BX$1</c:f>
              <c:strCache>
                <c:ptCount val="1"/>
                <c:pt idx="0">
                  <c:v>Fri wk2 #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data'!$BX$2:$BX$85</c:f>
              <c:numCache>
                <c:formatCode>General</c:formatCode>
                <c:ptCount val="84"/>
                <c:pt idx="21" formatCode="0.0">
                  <c:v>4.5035087719298232</c:v>
                </c:pt>
                <c:pt idx="22" formatCode="0.0">
                  <c:v>4.9209494324045391</c:v>
                </c:pt>
                <c:pt idx="23" formatCode="0.0">
                  <c:v>5.3383900928792558</c:v>
                </c:pt>
                <c:pt idx="24" formatCode="0.0">
                  <c:v>5.7558307533539717</c:v>
                </c:pt>
                <c:pt idx="25" formatCode="0.0">
                  <c:v>6.1732714138286884</c:v>
                </c:pt>
                <c:pt idx="26" formatCode="0.0">
                  <c:v>6.5907120743034042</c:v>
                </c:pt>
                <c:pt idx="27" formatCode="0.0">
                  <c:v>7.008152734778121</c:v>
                </c:pt>
                <c:pt idx="28" formatCode="0.0">
                  <c:v>7.4255933952528368</c:v>
                </c:pt>
                <c:pt idx="29" formatCode="0.0">
                  <c:v>7.8430340557275535</c:v>
                </c:pt>
                <c:pt idx="30" formatCode="0.0">
                  <c:v>8.2604747162022694</c:v>
                </c:pt>
                <c:pt idx="31" formatCode="0.0">
                  <c:v>8.6779153766769852</c:v>
                </c:pt>
                <c:pt idx="32" formatCode="0.0">
                  <c:v>9.0953560371517028</c:v>
                </c:pt>
                <c:pt idx="33" formatCode="0.0">
                  <c:v>9.5127966976264187</c:v>
                </c:pt>
                <c:pt idx="34" formatCode="0.0">
                  <c:v>9.9302373581011345</c:v>
                </c:pt>
                <c:pt idx="35" formatCode="0.0">
                  <c:v>10.34767801857585</c:v>
                </c:pt>
                <c:pt idx="36" formatCode="0.0">
                  <c:v>10.765118679050566</c:v>
                </c:pt>
                <c:pt idx="37" formatCode="0.0">
                  <c:v>11.182559339525284</c:v>
                </c:pt>
                <c:pt idx="38" formatCode="0.0">
                  <c:v>11.6</c:v>
                </c:pt>
                <c:pt idx="39" formatCode="0.0">
                  <c:v>11.535868768328445</c:v>
                </c:pt>
                <c:pt idx="40" formatCode="0.0">
                  <c:v>11.471737536656891</c:v>
                </c:pt>
                <c:pt idx="41" formatCode="0.0">
                  <c:v>11.407606304985336</c:v>
                </c:pt>
                <c:pt idx="42" formatCode="0.0">
                  <c:v>11.343475073313783</c:v>
                </c:pt>
                <c:pt idx="43" formatCode="0.0">
                  <c:v>11.279343841642229</c:v>
                </c:pt>
                <c:pt idx="44" formatCode="0.0">
                  <c:v>11.215212609970674</c:v>
                </c:pt>
                <c:pt idx="45" formatCode="0.0">
                  <c:v>11.15108137829912</c:v>
                </c:pt>
                <c:pt idx="46" formatCode="0.0">
                  <c:v>11.086950146627565</c:v>
                </c:pt>
                <c:pt idx="47" formatCode="0.0">
                  <c:v>11.022818914956012</c:v>
                </c:pt>
                <c:pt idx="48" formatCode="0.0">
                  <c:v>10.958687683284458</c:v>
                </c:pt>
                <c:pt idx="49" formatCode="0.0">
                  <c:v>10.894556451612903</c:v>
                </c:pt>
                <c:pt idx="50" formatCode="0.0">
                  <c:v>10.830425219941349</c:v>
                </c:pt>
                <c:pt idx="51" formatCode="0.0">
                  <c:v>10.766293988269794</c:v>
                </c:pt>
                <c:pt idx="52" formatCode="0.0">
                  <c:v>10.70216275659824</c:v>
                </c:pt>
                <c:pt idx="53" formatCode="0.0">
                  <c:v>10.638031524926685</c:v>
                </c:pt>
                <c:pt idx="54" formatCode="0.0">
                  <c:v>10.573900293255132</c:v>
                </c:pt>
                <c:pt idx="55" formatCode="0.0">
                  <c:v>10.509769061583578</c:v>
                </c:pt>
                <c:pt idx="56" formatCode="0.0">
                  <c:v>10.445637829912023</c:v>
                </c:pt>
                <c:pt idx="57" formatCode="0.0">
                  <c:v>10.381506598240469</c:v>
                </c:pt>
                <c:pt idx="58" formatCode="0.0">
                  <c:v>10.317375366568914</c:v>
                </c:pt>
                <c:pt idx="59" formatCode="0.0">
                  <c:v>10.253244134897361</c:v>
                </c:pt>
                <c:pt idx="60" formatCode="0.0">
                  <c:v>10.189112903225807</c:v>
                </c:pt>
                <c:pt idx="61" formatCode="0.0">
                  <c:v>10.124981671554252</c:v>
                </c:pt>
                <c:pt idx="62" formatCode="0.0">
                  <c:v>10.060850439882698</c:v>
                </c:pt>
                <c:pt idx="63" formatCode="0.0">
                  <c:v>9.9967192082111431</c:v>
                </c:pt>
                <c:pt idx="64" formatCode="0.0">
                  <c:v>9.9325879765395886</c:v>
                </c:pt>
                <c:pt idx="65" formatCode="0.0">
                  <c:v>9.868456744868034</c:v>
                </c:pt>
                <c:pt idx="66" formatCode="0.0">
                  <c:v>9.8043255131964813</c:v>
                </c:pt>
                <c:pt idx="67" formatCode="0.0">
                  <c:v>9.7401942815249267</c:v>
                </c:pt>
                <c:pt idx="68" formatCode="0.0">
                  <c:v>9.6760630498533722</c:v>
                </c:pt>
                <c:pt idx="69" formatCode="0.0">
                  <c:v>9.6119318181818176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17C-764B-97D1-F6E8A6BB62FE}"/>
            </c:ext>
          </c:extLst>
        </c:ser>
        <c:ser>
          <c:idx val="25"/>
          <c:order val="11"/>
          <c:tx>
            <c:strRef>
              <c:f>'Breakfast data'!$BY$1</c:f>
              <c:strCache>
                <c:ptCount val="1"/>
                <c:pt idx="0">
                  <c:v>Sat wk 2 #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data'!$BY$2:$BY$85</c:f>
              <c:numCache>
                <c:formatCode>General</c:formatCode>
                <c:ptCount val="84"/>
                <c:pt idx="21" formatCode="0.0">
                  <c:v>3.9105263157894745</c:v>
                </c:pt>
                <c:pt idx="22" formatCode="0.0">
                  <c:v>4.3628482972136231</c:v>
                </c:pt>
                <c:pt idx="23" formatCode="0.0">
                  <c:v>4.8151702786377717</c:v>
                </c:pt>
                <c:pt idx="24" formatCode="0.0">
                  <c:v>5.2674922600619203</c:v>
                </c:pt>
                <c:pt idx="25" formatCode="0.0">
                  <c:v>5.7198142414860689</c:v>
                </c:pt>
                <c:pt idx="26" formatCode="0.0">
                  <c:v>6.1721362229102175</c:v>
                </c:pt>
                <c:pt idx="27" formatCode="0.0">
                  <c:v>6.6244582043343661</c:v>
                </c:pt>
                <c:pt idx="28" formatCode="0.0">
                  <c:v>7.0767801857585146</c:v>
                </c:pt>
                <c:pt idx="29" formatCode="0.0">
                  <c:v>7.5291021671826632</c:v>
                </c:pt>
                <c:pt idx="30" formatCode="0.0">
                  <c:v>7.9814241486068109</c:v>
                </c:pt>
                <c:pt idx="31" formatCode="0.0">
                  <c:v>8.4337461300309595</c:v>
                </c:pt>
                <c:pt idx="32" formatCode="0.0">
                  <c:v>8.8860681114551081</c:v>
                </c:pt>
                <c:pt idx="33" formatCode="0.0">
                  <c:v>9.3383900928792567</c:v>
                </c:pt>
                <c:pt idx="34" formatCode="0.0">
                  <c:v>9.7907120743034053</c:v>
                </c:pt>
                <c:pt idx="35" formatCode="0.0">
                  <c:v>10.243034055727554</c:v>
                </c:pt>
                <c:pt idx="36" formatCode="0.0">
                  <c:v>10.695356037151702</c:v>
                </c:pt>
                <c:pt idx="37" formatCode="0.0">
                  <c:v>11.147678018575851</c:v>
                </c:pt>
                <c:pt idx="38" formatCode="0.0">
                  <c:v>11.6</c:v>
                </c:pt>
                <c:pt idx="39" formatCode="0.0">
                  <c:v>11.451076923076922</c:v>
                </c:pt>
                <c:pt idx="40" formatCode="0.0">
                  <c:v>11.302153846153846</c:v>
                </c:pt>
                <c:pt idx="41" formatCode="0.0">
                  <c:v>11.153230769230769</c:v>
                </c:pt>
                <c:pt idx="42" formatCode="0.0">
                  <c:v>11.004307692307693</c:v>
                </c:pt>
                <c:pt idx="43" formatCode="0.0">
                  <c:v>10.855384615384615</c:v>
                </c:pt>
                <c:pt idx="44" formatCode="0.0">
                  <c:v>10.706461538461538</c:v>
                </c:pt>
                <c:pt idx="45" formatCode="0.0">
                  <c:v>10.557538461538462</c:v>
                </c:pt>
                <c:pt idx="46" formatCode="0.0">
                  <c:v>10.408615384615384</c:v>
                </c:pt>
                <c:pt idx="47" formatCode="0.0">
                  <c:v>10.259692307692308</c:v>
                </c:pt>
                <c:pt idx="48" formatCode="0.0">
                  <c:v>10.110769230769231</c:v>
                </c:pt>
                <c:pt idx="49" formatCode="0.0">
                  <c:v>9.9618461538461531</c:v>
                </c:pt>
                <c:pt idx="50" formatCode="0.0">
                  <c:v>9.8129230769230773</c:v>
                </c:pt>
                <c:pt idx="51" formatCode="0.0">
                  <c:v>9.6639999999999997</c:v>
                </c:pt>
                <c:pt idx="52" formatCode="0.0">
                  <c:v>9.5150769230769221</c:v>
                </c:pt>
                <c:pt idx="53" formatCode="0.0">
                  <c:v>9.3661538461538463</c:v>
                </c:pt>
                <c:pt idx="54" formatCode="0.0">
                  <c:v>9.2172307692307704</c:v>
                </c:pt>
                <c:pt idx="55" formatCode="0.0">
                  <c:v>9.0683076923076928</c:v>
                </c:pt>
                <c:pt idx="56" formatCode="0.0">
                  <c:v>8.9193846153846152</c:v>
                </c:pt>
                <c:pt idx="57" formatCode="0.0">
                  <c:v>8.7704615384615394</c:v>
                </c:pt>
                <c:pt idx="58" formatCode="0.0">
                  <c:v>8.6215384615384618</c:v>
                </c:pt>
                <c:pt idx="59" formatCode="0.0">
                  <c:v>8.4726153846153842</c:v>
                </c:pt>
                <c:pt idx="60" formatCode="0.0">
                  <c:v>8.3236923076923084</c:v>
                </c:pt>
                <c:pt idx="61" formatCode="0.0">
                  <c:v>8.1747692307692308</c:v>
                </c:pt>
                <c:pt idx="62" formatCode="0.0">
                  <c:v>8.0258461538461532</c:v>
                </c:pt>
                <c:pt idx="63" formatCode="0.0">
                  <c:v>7.8769230769230774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17C-764B-97D1-F6E8A6BB62FE}"/>
            </c:ext>
          </c:extLst>
        </c:ser>
        <c:ser>
          <c:idx val="27"/>
          <c:order val="12"/>
          <c:tx>
            <c:strRef>
              <c:f>'Breakfast data'!$BZ$1</c:f>
              <c:strCache>
                <c:ptCount val="1"/>
                <c:pt idx="0">
                  <c:v>Sun wk2 #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data'!$BZ$2:$BZ$85</c:f>
              <c:numCache>
                <c:formatCode>General</c:formatCode>
                <c:ptCount val="84"/>
                <c:pt idx="36" formatCode="0.0">
                  <c:v>6.3</c:v>
                </c:pt>
                <c:pt idx="37" formatCode="0.0">
                  <c:v>6.6999999999999993</c:v>
                </c:pt>
                <c:pt idx="38" formatCode="0.0">
                  <c:v>7.1</c:v>
                </c:pt>
                <c:pt idx="39" formatCode="0.0">
                  <c:v>6.9475524475524475</c:v>
                </c:pt>
                <c:pt idx="40" formatCode="0.0">
                  <c:v>6.7951048951048945</c:v>
                </c:pt>
                <c:pt idx="41" formatCode="0.0">
                  <c:v>6.6426573426573423</c:v>
                </c:pt>
                <c:pt idx="42" formatCode="0.0">
                  <c:v>6.4902097902097902</c:v>
                </c:pt>
                <c:pt idx="43" formatCode="0.0">
                  <c:v>6.3377622377622371</c:v>
                </c:pt>
                <c:pt idx="44" formatCode="0.0">
                  <c:v>6.185314685314685</c:v>
                </c:pt>
                <c:pt idx="45" formatCode="0.0">
                  <c:v>6.0328671328671328</c:v>
                </c:pt>
                <c:pt idx="46" formatCode="0.0">
                  <c:v>5.8804195804195798</c:v>
                </c:pt>
                <c:pt idx="47" formatCode="0.0">
                  <c:v>5.7279720279720276</c:v>
                </c:pt>
                <c:pt idx="48" formatCode="0.0">
                  <c:v>5.5755244755244755</c:v>
                </c:pt>
                <c:pt idx="49" formatCode="0.0">
                  <c:v>5.4230769230769225</c:v>
                </c:pt>
                <c:pt idx="50" formatCode="0.0">
                  <c:v>5.2706293706293703</c:v>
                </c:pt>
                <c:pt idx="51" formatCode="0.0">
                  <c:v>5.1181818181818182</c:v>
                </c:pt>
                <c:pt idx="52" formatCode="0.0">
                  <c:v>4.965734265734266</c:v>
                </c:pt>
                <c:pt idx="53" formatCode="0.0">
                  <c:v>4.813286713286713</c:v>
                </c:pt>
                <c:pt idx="54" formatCode="0.0">
                  <c:v>4.6608391608391599</c:v>
                </c:pt>
                <c:pt idx="55" formatCode="0.0">
                  <c:v>4.5083916083916087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17C-764B-97D1-F6E8A6BB62FE}"/>
            </c:ext>
          </c:extLst>
        </c:ser>
        <c:ser>
          <c:idx val="29"/>
          <c:order val="13"/>
          <c:tx>
            <c:strRef>
              <c:f>'Breakfast data'!$CA$1</c:f>
              <c:strCache>
                <c:ptCount val="1"/>
                <c:pt idx="0">
                  <c:v>Tues wk3 #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data'!$CA$2:$CA$85</c:f>
              <c:numCache>
                <c:formatCode>General</c:formatCode>
                <c:ptCount val="84"/>
                <c:pt idx="21" formatCode="0.0">
                  <c:v>5.9738299531981296</c:v>
                </c:pt>
                <c:pt idx="22" formatCode="0.0">
                  <c:v>6.2577223088923573</c:v>
                </c:pt>
                <c:pt idx="23" formatCode="0.0">
                  <c:v>6.5416146645865849</c:v>
                </c:pt>
                <c:pt idx="24" formatCode="0.0">
                  <c:v>6.8255070202808126</c:v>
                </c:pt>
                <c:pt idx="25" formatCode="0.0">
                  <c:v>7.1093993759750402</c:v>
                </c:pt>
                <c:pt idx="26" formatCode="0.0">
                  <c:v>7.3932917316692679</c:v>
                </c:pt>
                <c:pt idx="27" formatCode="0.0">
                  <c:v>7.6771840873634964</c:v>
                </c:pt>
                <c:pt idx="28" formatCode="0.0">
                  <c:v>7.9610764430577241</c:v>
                </c:pt>
                <c:pt idx="29" formatCode="0.0">
                  <c:v>8.2449687987519518</c:v>
                </c:pt>
                <c:pt idx="30" formatCode="0.0">
                  <c:v>8.5288611544461794</c:v>
                </c:pt>
                <c:pt idx="31" formatCode="0.0">
                  <c:v>8.8127535101404071</c:v>
                </c:pt>
                <c:pt idx="32" formatCode="0.0">
                  <c:v>9.0966458658346347</c:v>
                </c:pt>
                <c:pt idx="33" formatCode="0.0">
                  <c:v>9.3805382215288624</c:v>
                </c:pt>
                <c:pt idx="34" formatCode="0.0">
                  <c:v>9.6644305772230901</c:v>
                </c:pt>
                <c:pt idx="35" formatCode="0.0">
                  <c:v>9.9483229329173177</c:v>
                </c:pt>
                <c:pt idx="36" formatCode="0.0">
                  <c:v>10.232215288611545</c:v>
                </c:pt>
                <c:pt idx="37" formatCode="0.0">
                  <c:v>10.516107644305773</c:v>
                </c:pt>
                <c:pt idx="38" formatCode="0.0">
                  <c:v>10.8</c:v>
                </c:pt>
                <c:pt idx="39" formatCode="0.0">
                  <c:v>10.69220512820513</c:v>
                </c:pt>
                <c:pt idx="40" formatCode="0.0">
                  <c:v>10.584410256410257</c:v>
                </c:pt>
                <c:pt idx="41" formatCode="0.0">
                  <c:v>10.476615384615386</c:v>
                </c:pt>
                <c:pt idx="42" formatCode="0.0">
                  <c:v>10.368820512820513</c:v>
                </c:pt>
                <c:pt idx="43" formatCode="0.0">
                  <c:v>10.261025641025642</c:v>
                </c:pt>
                <c:pt idx="44" formatCode="0.0">
                  <c:v>10.15323076923077</c:v>
                </c:pt>
                <c:pt idx="45" formatCode="0.0">
                  <c:v>10.045435897435897</c:v>
                </c:pt>
                <c:pt idx="46" formatCode="0.0">
                  <c:v>9.9376410256410264</c:v>
                </c:pt>
                <c:pt idx="47" formatCode="0.0">
                  <c:v>9.8298461538461552</c:v>
                </c:pt>
                <c:pt idx="48" formatCode="0.0">
                  <c:v>9.7220512820512823</c:v>
                </c:pt>
                <c:pt idx="49" formatCode="0.0">
                  <c:v>9.6142564102564112</c:v>
                </c:pt>
                <c:pt idx="50" formatCode="0.0">
                  <c:v>9.5064615384615401</c:v>
                </c:pt>
                <c:pt idx="51" formatCode="0.0">
                  <c:v>9.3986666666666672</c:v>
                </c:pt>
                <c:pt idx="52" formatCode="0.0">
                  <c:v>9.290871794871796</c:v>
                </c:pt>
                <c:pt idx="53" formatCode="0.0">
                  <c:v>9.1830769230769231</c:v>
                </c:pt>
                <c:pt idx="54" formatCode="0.0">
                  <c:v>9.075282051282052</c:v>
                </c:pt>
                <c:pt idx="55" formatCode="0.0">
                  <c:v>8.9674871794871809</c:v>
                </c:pt>
                <c:pt idx="56" formatCode="0.0">
                  <c:v>8.859692307692308</c:v>
                </c:pt>
                <c:pt idx="57" formatCode="0.0">
                  <c:v>8.7518974358974368</c:v>
                </c:pt>
                <c:pt idx="58" formatCode="0.0">
                  <c:v>8.6441025641025639</c:v>
                </c:pt>
                <c:pt idx="59" formatCode="0.0">
                  <c:v>8.5363076923076928</c:v>
                </c:pt>
                <c:pt idx="60" formatCode="0.0">
                  <c:v>8.4285128205128217</c:v>
                </c:pt>
                <c:pt idx="61" formatCode="0.0">
                  <c:v>8.3207179487179488</c:v>
                </c:pt>
                <c:pt idx="62" formatCode="0.0">
                  <c:v>8.2129230769230777</c:v>
                </c:pt>
                <c:pt idx="63" formatCode="0.0">
                  <c:v>8.1051282051282065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17C-764B-97D1-F6E8A6BB62FE}"/>
            </c:ext>
          </c:extLst>
        </c:ser>
        <c:ser>
          <c:idx val="31"/>
          <c:order val="14"/>
          <c:tx>
            <c:strRef>
              <c:f>'Breakfast data'!$CB$1</c:f>
              <c:strCache>
                <c:ptCount val="1"/>
                <c:pt idx="0">
                  <c:v>Wed wk3 #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data'!$CB$2:$CB$85</c:f>
              <c:numCache>
                <c:formatCode>General</c:formatCode>
                <c:ptCount val="84"/>
                <c:pt idx="24" formatCode="0.0">
                  <c:v>7.7350000000000003</c:v>
                </c:pt>
                <c:pt idx="25" formatCode="0.0">
                  <c:v>7.9539285714285715</c:v>
                </c:pt>
                <c:pt idx="26" formatCode="0.0">
                  <c:v>8.1728571428571435</c:v>
                </c:pt>
                <c:pt idx="27" formatCode="0.0">
                  <c:v>8.3917857142857137</c:v>
                </c:pt>
                <c:pt idx="28" formatCode="0.0">
                  <c:v>8.6107142857142858</c:v>
                </c:pt>
                <c:pt idx="29" formatCode="0.0">
                  <c:v>8.8296428571428578</c:v>
                </c:pt>
                <c:pt idx="30" formatCode="0.0">
                  <c:v>9.0485714285714298</c:v>
                </c:pt>
                <c:pt idx="31" formatCode="0.0">
                  <c:v>9.2675000000000001</c:v>
                </c:pt>
                <c:pt idx="32" formatCode="0.0">
                  <c:v>9.4864285714285721</c:v>
                </c:pt>
                <c:pt idx="33" formatCode="0.0">
                  <c:v>9.7053571428571441</c:v>
                </c:pt>
                <c:pt idx="34" formatCode="0.0">
                  <c:v>9.9242857142857144</c:v>
                </c:pt>
                <c:pt idx="35" formatCode="0.0">
                  <c:v>10.143214285714286</c:v>
                </c:pt>
                <c:pt idx="36" formatCode="0.0">
                  <c:v>10.362142857142858</c:v>
                </c:pt>
                <c:pt idx="37" formatCode="0.0">
                  <c:v>10.581071428571429</c:v>
                </c:pt>
                <c:pt idx="38" formatCode="0.0">
                  <c:v>10.8</c:v>
                </c:pt>
                <c:pt idx="39" formatCode="0.0">
                  <c:v>10.668481781376519</c:v>
                </c:pt>
                <c:pt idx="40" formatCode="0.0">
                  <c:v>10.536963562753037</c:v>
                </c:pt>
                <c:pt idx="41" formatCode="0.0">
                  <c:v>10.405445344129555</c:v>
                </c:pt>
                <c:pt idx="42" formatCode="0.0">
                  <c:v>10.273927125506074</c:v>
                </c:pt>
                <c:pt idx="43" formatCode="0.0">
                  <c:v>10.142408906882592</c:v>
                </c:pt>
                <c:pt idx="44" formatCode="0.0">
                  <c:v>10.01089068825911</c:v>
                </c:pt>
                <c:pt idx="45" formatCode="0.0">
                  <c:v>9.8793724696356282</c:v>
                </c:pt>
                <c:pt idx="46" formatCode="0.0">
                  <c:v>9.7478542510121464</c:v>
                </c:pt>
                <c:pt idx="47" formatCode="0.0">
                  <c:v>9.6163360323886646</c:v>
                </c:pt>
                <c:pt idx="48" formatCode="0.0">
                  <c:v>9.4848178137651828</c:v>
                </c:pt>
                <c:pt idx="49" formatCode="0.0">
                  <c:v>9.3532995951417011</c:v>
                </c:pt>
                <c:pt idx="50" formatCode="0.0">
                  <c:v>9.2217813765182193</c:v>
                </c:pt>
                <c:pt idx="51" formatCode="0.0">
                  <c:v>9.0902631578947375</c:v>
                </c:pt>
                <c:pt idx="52" formatCode="0.0">
                  <c:v>8.9587449392712557</c:v>
                </c:pt>
                <c:pt idx="53" formatCode="0.0">
                  <c:v>8.8272267206477739</c:v>
                </c:pt>
                <c:pt idx="54" formatCode="0.0">
                  <c:v>8.6957085020242921</c:v>
                </c:pt>
                <c:pt idx="55" formatCode="0.0">
                  <c:v>8.5641902834008103</c:v>
                </c:pt>
                <c:pt idx="56" formatCode="0.0">
                  <c:v>8.4326720647773286</c:v>
                </c:pt>
                <c:pt idx="57" formatCode="0.0">
                  <c:v>8.3011538461538468</c:v>
                </c:pt>
                <c:pt idx="58" formatCode="0.0">
                  <c:v>8.169635627530365</c:v>
                </c:pt>
                <c:pt idx="59" formatCode="0.0">
                  <c:v>8.0381174089068832</c:v>
                </c:pt>
                <c:pt idx="60" formatCode="0.0">
                  <c:v>7.9065991902834014</c:v>
                </c:pt>
                <c:pt idx="61" formatCode="0.0">
                  <c:v>7.7750809716599196</c:v>
                </c:pt>
                <c:pt idx="62" formatCode="0.0">
                  <c:v>7.6435627530364378</c:v>
                </c:pt>
                <c:pt idx="63" formatCode="0.0">
                  <c:v>7.5120445344129561</c:v>
                </c:pt>
                <c:pt idx="64" formatCode="0.0">
                  <c:v>7.3805263157894743</c:v>
                </c:pt>
                <c:pt idx="65" formatCode="0.0">
                  <c:v>7.2490080971659925</c:v>
                </c:pt>
                <c:pt idx="66" formatCode="0.0">
                  <c:v>7.1174898785425107</c:v>
                </c:pt>
                <c:pt idx="67" formatCode="0.0">
                  <c:v>6.9859716599190289</c:v>
                </c:pt>
                <c:pt idx="68" formatCode="0.0">
                  <c:v>6.8544534412955471</c:v>
                </c:pt>
                <c:pt idx="69" formatCode="0.0">
                  <c:v>6.7229352226720653</c:v>
                </c:pt>
                <c:pt idx="70" formatCode="0.0">
                  <c:v>6.5914170040485836</c:v>
                </c:pt>
                <c:pt idx="71" formatCode="0.0">
                  <c:v>6.4598987854251018</c:v>
                </c:pt>
                <c:pt idx="72" formatCode="0.0">
                  <c:v>6.32838056680162</c:v>
                </c:pt>
                <c:pt idx="73" formatCode="0.0">
                  <c:v>6.1968623481781382</c:v>
                </c:pt>
                <c:pt idx="74" formatCode="0.0">
                  <c:v>6.0653441295546564</c:v>
                </c:pt>
                <c:pt idx="75" formatCode="0.0">
                  <c:v>5.9338259109311746</c:v>
                </c:pt>
                <c:pt idx="76" formatCode="0.0">
                  <c:v>5.8023076923076928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17C-764B-97D1-F6E8A6BB62FE}"/>
            </c:ext>
          </c:extLst>
        </c:ser>
        <c:ser>
          <c:idx val="33"/>
          <c:order val="15"/>
          <c:tx>
            <c:strRef>
              <c:f>'Breakfast data'!$CC$1</c:f>
              <c:strCache>
                <c:ptCount val="1"/>
                <c:pt idx="0">
                  <c:v>Thurs wk3 #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data'!$CC$2:$CC$85</c:f>
              <c:numCache>
                <c:formatCode>General</c:formatCode>
                <c:ptCount val="84"/>
                <c:pt idx="18" formatCode="0.0">
                  <c:v>6.6558441558441572</c:v>
                </c:pt>
                <c:pt idx="19" formatCode="0.0">
                  <c:v>6.9980519480519492</c:v>
                </c:pt>
                <c:pt idx="20" formatCode="0.0">
                  <c:v>7.3402597402597412</c:v>
                </c:pt>
                <c:pt idx="21" formatCode="0.0">
                  <c:v>7.682467532467534</c:v>
                </c:pt>
                <c:pt idx="22" formatCode="0.0">
                  <c:v>8.0246753246753251</c:v>
                </c:pt>
                <c:pt idx="23" formatCode="0.0">
                  <c:v>8.3668831168831179</c:v>
                </c:pt>
                <c:pt idx="24" formatCode="0.0">
                  <c:v>8.7090909090909108</c:v>
                </c:pt>
                <c:pt idx="25" formatCode="0.0">
                  <c:v>9.0512987012987018</c:v>
                </c:pt>
                <c:pt idx="26" formatCode="0.0">
                  <c:v>9.3935064935064947</c:v>
                </c:pt>
                <c:pt idx="27" formatCode="0.0">
                  <c:v>9.7357142857142875</c:v>
                </c:pt>
                <c:pt idx="28" formatCode="0.0">
                  <c:v>10.077922077922079</c:v>
                </c:pt>
                <c:pt idx="29" formatCode="0.0">
                  <c:v>10.42012987012987</c:v>
                </c:pt>
                <c:pt idx="30" formatCode="0.0">
                  <c:v>10.762337662337663</c:v>
                </c:pt>
                <c:pt idx="31" formatCode="0.0">
                  <c:v>11.104545454545455</c:v>
                </c:pt>
                <c:pt idx="32" formatCode="0.0">
                  <c:v>11.446753246753246</c:v>
                </c:pt>
                <c:pt idx="33" formatCode="0.0">
                  <c:v>11.788961038961039</c:v>
                </c:pt>
                <c:pt idx="34" formatCode="0.0">
                  <c:v>12.131168831168832</c:v>
                </c:pt>
                <c:pt idx="35" formatCode="0.0">
                  <c:v>12.473376623376623</c:v>
                </c:pt>
                <c:pt idx="36" formatCode="0.0">
                  <c:v>12.815584415584416</c:v>
                </c:pt>
                <c:pt idx="37" formatCode="0.0">
                  <c:v>13.157792207792207</c:v>
                </c:pt>
                <c:pt idx="38" formatCode="0.0">
                  <c:v>13.5</c:v>
                </c:pt>
                <c:pt idx="39" formatCode="0.0">
                  <c:v>13.324677871148459</c:v>
                </c:pt>
                <c:pt idx="40" formatCode="0.0">
                  <c:v>13.149355742296919</c:v>
                </c:pt>
                <c:pt idx="41" formatCode="0.0">
                  <c:v>12.974033613445378</c:v>
                </c:pt>
                <c:pt idx="42" formatCode="0.0">
                  <c:v>12.798711484593838</c:v>
                </c:pt>
                <c:pt idx="43" formatCode="0.0">
                  <c:v>12.623389355742297</c:v>
                </c:pt>
                <c:pt idx="44" formatCode="0.0">
                  <c:v>12.448067226890757</c:v>
                </c:pt>
                <c:pt idx="45" formatCode="0.0">
                  <c:v>12.272745098039216</c:v>
                </c:pt>
                <c:pt idx="46" formatCode="0.0">
                  <c:v>12.097422969187676</c:v>
                </c:pt>
                <c:pt idx="47" formatCode="0.0">
                  <c:v>11.922100840336135</c:v>
                </c:pt>
                <c:pt idx="48" formatCode="0.0">
                  <c:v>11.746778711484595</c:v>
                </c:pt>
                <c:pt idx="49" formatCode="0.0">
                  <c:v>11.571456582633054</c:v>
                </c:pt>
                <c:pt idx="50" formatCode="0.0">
                  <c:v>11.396134453781514</c:v>
                </c:pt>
                <c:pt idx="51" formatCode="0.0">
                  <c:v>11.220812324929973</c:v>
                </c:pt>
                <c:pt idx="52" formatCode="0.0">
                  <c:v>11.045490196078433</c:v>
                </c:pt>
                <c:pt idx="53" formatCode="0.0">
                  <c:v>10.870168067226892</c:v>
                </c:pt>
                <c:pt idx="54" formatCode="0.0">
                  <c:v>10.694845938375352</c:v>
                </c:pt>
                <c:pt idx="55" formatCode="0.0">
                  <c:v>10.519523809523809</c:v>
                </c:pt>
                <c:pt idx="56" formatCode="0.0">
                  <c:v>10.344201680672269</c:v>
                </c:pt>
                <c:pt idx="57" formatCode="0.0">
                  <c:v>10.168879551820728</c:v>
                </c:pt>
                <c:pt idx="58" formatCode="0.0">
                  <c:v>9.9935574229691877</c:v>
                </c:pt>
                <c:pt idx="59" formatCode="0.0">
                  <c:v>9.8182352941176472</c:v>
                </c:pt>
                <c:pt idx="60" formatCode="0.0">
                  <c:v>9.6429131652661066</c:v>
                </c:pt>
                <c:pt idx="61" formatCode="0.0">
                  <c:v>9.4675910364145661</c:v>
                </c:pt>
                <c:pt idx="62" formatCode="0.0">
                  <c:v>9.2922689075630256</c:v>
                </c:pt>
                <c:pt idx="63" formatCode="0.0">
                  <c:v>9.1169467787114851</c:v>
                </c:pt>
                <c:pt idx="64" formatCode="0.0">
                  <c:v>8.9416246498599445</c:v>
                </c:pt>
                <c:pt idx="65" formatCode="0.0">
                  <c:v>8.766302521008404</c:v>
                </c:pt>
                <c:pt idx="66" formatCode="0.0">
                  <c:v>8.5909803921568635</c:v>
                </c:pt>
                <c:pt idx="67" formatCode="0.0">
                  <c:v>8.415658263305323</c:v>
                </c:pt>
                <c:pt idx="68" formatCode="0.0">
                  <c:v>8.2403361344537824</c:v>
                </c:pt>
                <c:pt idx="69" formatCode="0.0">
                  <c:v>8.0650140056022419</c:v>
                </c:pt>
                <c:pt idx="70" formatCode="0.0">
                  <c:v>7.8896918767507014</c:v>
                </c:pt>
                <c:pt idx="71" formatCode="0.0">
                  <c:v>7.71436974789916</c:v>
                </c:pt>
                <c:pt idx="72" formatCode="0.0">
                  <c:v>7.5390476190476194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17C-764B-97D1-F6E8A6BB62FE}"/>
            </c:ext>
          </c:extLst>
        </c:ser>
        <c:ser>
          <c:idx val="35"/>
          <c:order val="16"/>
          <c:tx>
            <c:strRef>
              <c:f>'Breakfast data'!$CD$1</c:f>
              <c:strCache>
                <c:ptCount val="1"/>
                <c:pt idx="0">
                  <c:v>Fri wk3 #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data'!$CD$2:$CD$85</c:f>
              <c:numCache>
                <c:formatCode>General</c:formatCode>
                <c:ptCount val="84"/>
                <c:pt idx="28" formatCode="0.0">
                  <c:v>8.3181818181818183</c:v>
                </c:pt>
                <c:pt idx="29" formatCode="0.0">
                  <c:v>8.7263636363636365</c:v>
                </c:pt>
                <c:pt idx="30" formatCode="0.0">
                  <c:v>9.1345454545454547</c:v>
                </c:pt>
                <c:pt idx="31" formatCode="0.0">
                  <c:v>9.5427272727272729</c:v>
                </c:pt>
                <c:pt idx="32" formatCode="0.0">
                  <c:v>9.9509090909090911</c:v>
                </c:pt>
                <c:pt idx="33" formatCode="0.0">
                  <c:v>10.359090909090909</c:v>
                </c:pt>
                <c:pt idx="34" formatCode="0.0">
                  <c:v>10.767272727272728</c:v>
                </c:pt>
                <c:pt idx="35" formatCode="0.0">
                  <c:v>11.175454545454546</c:v>
                </c:pt>
                <c:pt idx="36" formatCode="0.0">
                  <c:v>11.583636363636364</c:v>
                </c:pt>
                <c:pt idx="37" formatCode="0.0">
                  <c:v>11.991818181818182</c:v>
                </c:pt>
                <c:pt idx="38" formatCode="0.0">
                  <c:v>12.4</c:v>
                </c:pt>
                <c:pt idx="39" formatCode="0.0">
                  <c:v>12.21171900645585</c:v>
                </c:pt>
                <c:pt idx="40" formatCode="0.0">
                  <c:v>12.023438012911697</c:v>
                </c:pt>
                <c:pt idx="41" formatCode="0.0">
                  <c:v>11.835157019367546</c:v>
                </c:pt>
                <c:pt idx="42" formatCode="0.0">
                  <c:v>11.646876025823394</c:v>
                </c:pt>
                <c:pt idx="43" formatCode="0.0">
                  <c:v>11.458595032279243</c:v>
                </c:pt>
                <c:pt idx="44" formatCode="0.0">
                  <c:v>11.270314038735091</c:v>
                </c:pt>
                <c:pt idx="45" formatCode="0.0">
                  <c:v>11.08203304519094</c:v>
                </c:pt>
                <c:pt idx="46" formatCode="0.0">
                  <c:v>10.893752051646789</c:v>
                </c:pt>
                <c:pt idx="47" formatCode="0.0">
                  <c:v>10.705471058102637</c:v>
                </c:pt>
                <c:pt idx="48" formatCode="0.0">
                  <c:v>10.517190064558486</c:v>
                </c:pt>
                <c:pt idx="49" formatCode="0.0">
                  <c:v>10.328909071014333</c:v>
                </c:pt>
                <c:pt idx="50" formatCode="0.0">
                  <c:v>10.140628077470183</c:v>
                </c:pt>
                <c:pt idx="51" formatCode="0.0">
                  <c:v>9.952347083926032</c:v>
                </c:pt>
                <c:pt idx="52" formatCode="0.0">
                  <c:v>9.7640660903818794</c:v>
                </c:pt>
                <c:pt idx="53" formatCode="0.0">
                  <c:v>9.5757850968377287</c:v>
                </c:pt>
                <c:pt idx="54" formatCode="0.0">
                  <c:v>9.3875041032935762</c:v>
                </c:pt>
                <c:pt idx="55" formatCode="0.0">
                  <c:v>9.1992231097494255</c:v>
                </c:pt>
                <c:pt idx="56" formatCode="0.0">
                  <c:v>9.0109421162052747</c:v>
                </c:pt>
                <c:pt idx="57" formatCode="0.0">
                  <c:v>8.8226611226611222</c:v>
                </c:pt>
                <c:pt idx="58" formatCode="0.0">
                  <c:v>8.6343801291169715</c:v>
                </c:pt>
                <c:pt idx="59" formatCode="0.0">
                  <c:v>8.446099135572819</c:v>
                </c:pt>
                <c:pt idx="60" formatCode="0.0">
                  <c:v>8.2578181420286683</c:v>
                </c:pt>
                <c:pt idx="61" formatCode="0.0">
                  <c:v>8.0695371484845175</c:v>
                </c:pt>
                <c:pt idx="62" formatCode="0.0">
                  <c:v>7.881256154940365</c:v>
                </c:pt>
                <c:pt idx="63" formatCode="0.0">
                  <c:v>7.6929751613962134</c:v>
                </c:pt>
                <c:pt idx="64" formatCode="0.0">
                  <c:v>7.5046941678520618</c:v>
                </c:pt>
                <c:pt idx="65" formatCode="0.0">
                  <c:v>7.3164131743079102</c:v>
                </c:pt>
                <c:pt idx="66" formatCode="0.0">
                  <c:v>7.1281321807637594</c:v>
                </c:pt>
                <c:pt idx="67" formatCode="0.0">
                  <c:v>6.9398511872196078</c:v>
                </c:pt>
                <c:pt idx="68" formatCode="0.0">
                  <c:v>6.7515701936754562</c:v>
                </c:pt>
                <c:pt idx="69" formatCode="0.0">
                  <c:v>6.5632892001313046</c:v>
                </c:pt>
                <c:pt idx="70" formatCode="0.0">
                  <c:v>6.3750082065871529</c:v>
                </c:pt>
                <c:pt idx="71" formatCode="0.0">
                  <c:v>6.1867272130430013</c:v>
                </c:pt>
                <c:pt idx="72" formatCode="0.0">
                  <c:v>5.9984462194988506</c:v>
                </c:pt>
                <c:pt idx="73" formatCode="0.0">
                  <c:v>5.810165225954699</c:v>
                </c:pt>
                <c:pt idx="74" formatCode="0.0">
                  <c:v>5.6218842324105474</c:v>
                </c:pt>
                <c:pt idx="75" formatCode="0.0">
                  <c:v>5.4336032388663957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17C-764B-97D1-F6E8A6BB62FE}"/>
            </c:ext>
          </c:extLst>
        </c:ser>
        <c:ser>
          <c:idx val="37"/>
          <c:order val="17"/>
          <c:tx>
            <c:strRef>
              <c:f>'Breakfast data'!$CE$1</c:f>
              <c:strCache>
                <c:ptCount val="1"/>
                <c:pt idx="0">
                  <c:v>Sat wk3 #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data'!$CE$2:$CE$85</c:f>
              <c:numCache>
                <c:formatCode>General</c:formatCode>
                <c:ptCount val="84"/>
                <c:pt idx="25" formatCode="0.0">
                  <c:v>8.4228571428571435</c:v>
                </c:pt>
                <c:pt idx="26" formatCode="0.0">
                  <c:v>8.5287912087912083</c:v>
                </c:pt>
                <c:pt idx="27" formatCode="0.0">
                  <c:v>8.634725274725275</c:v>
                </c:pt>
                <c:pt idx="28" formatCode="0.0">
                  <c:v>8.7406593406593416</c:v>
                </c:pt>
                <c:pt idx="29" formatCode="0.0">
                  <c:v>8.8465934065934064</c:v>
                </c:pt>
                <c:pt idx="30" formatCode="0.0">
                  <c:v>8.9525274725274731</c:v>
                </c:pt>
                <c:pt idx="31" formatCode="0.0">
                  <c:v>9.0584615384615397</c:v>
                </c:pt>
                <c:pt idx="32" formatCode="0.0">
                  <c:v>9.1643956043956045</c:v>
                </c:pt>
                <c:pt idx="33" formatCode="0.0">
                  <c:v>9.2703296703296711</c:v>
                </c:pt>
                <c:pt idx="34" formatCode="0.0">
                  <c:v>9.3762637362637378</c:v>
                </c:pt>
                <c:pt idx="35" formatCode="0.0">
                  <c:v>9.4821978021978026</c:v>
                </c:pt>
                <c:pt idx="36" formatCode="0.0">
                  <c:v>9.5881318681318692</c:v>
                </c:pt>
                <c:pt idx="37" formatCode="0.0">
                  <c:v>9.6940659340659341</c:v>
                </c:pt>
                <c:pt idx="38" formatCode="0.0">
                  <c:v>9.8000000000000007</c:v>
                </c:pt>
                <c:pt idx="39" formatCode="0.0">
                  <c:v>9.768531468531469</c:v>
                </c:pt>
                <c:pt idx="40" formatCode="0.0">
                  <c:v>9.7370629370629374</c:v>
                </c:pt>
                <c:pt idx="41" formatCode="0.0">
                  <c:v>9.7055944055944057</c:v>
                </c:pt>
                <c:pt idx="42" formatCode="0.0">
                  <c:v>9.674125874125874</c:v>
                </c:pt>
                <c:pt idx="43" formatCode="0.0">
                  <c:v>9.6426573426573423</c:v>
                </c:pt>
                <c:pt idx="44" formatCode="0.0">
                  <c:v>9.6111888111888106</c:v>
                </c:pt>
                <c:pt idx="45" formatCode="0.0">
                  <c:v>9.579720279720279</c:v>
                </c:pt>
                <c:pt idx="46" formatCode="0.0">
                  <c:v>9.5482517482517473</c:v>
                </c:pt>
                <c:pt idx="47" formatCode="0.0">
                  <c:v>9.5167832167832174</c:v>
                </c:pt>
                <c:pt idx="48" formatCode="0.0">
                  <c:v>9.4853146853146857</c:v>
                </c:pt>
                <c:pt idx="49" formatCode="0.0">
                  <c:v>9.453846153846154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17C-764B-97D1-F6E8A6BB62FE}"/>
            </c:ext>
          </c:extLst>
        </c:ser>
        <c:ser>
          <c:idx val="39"/>
          <c:order val="18"/>
          <c:tx>
            <c:strRef>
              <c:f>'Breakfast data'!$CF$1</c:f>
              <c:strCache>
                <c:ptCount val="1"/>
                <c:pt idx="0">
                  <c:v>Sun wk3 #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data'!$CF$2:$CF$85</c:f>
              <c:numCache>
                <c:formatCode>General</c:formatCode>
                <c:ptCount val="84"/>
                <c:pt idx="35" formatCode="0.0">
                  <c:v>7.1400000000000006</c:v>
                </c:pt>
                <c:pt idx="36" formatCode="0.0">
                  <c:v>7.36</c:v>
                </c:pt>
                <c:pt idx="37" formatCode="0.0">
                  <c:v>7.58</c:v>
                </c:pt>
                <c:pt idx="38" formatCode="0.0">
                  <c:v>7.8</c:v>
                </c:pt>
                <c:pt idx="39" formatCode="0.0">
                  <c:v>7.7589897458847972</c:v>
                </c:pt>
                <c:pt idx="40" formatCode="0.0">
                  <c:v>7.7179794917695945</c:v>
                </c:pt>
                <c:pt idx="41" formatCode="0.0">
                  <c:v>7.676969237654391</c:v>
                </c:pt>
                <c:pt idx="42" formatCode="0.0">
                  <c:v>7.6359589835391883</c:v>
                </c:pt>
                <c:pt idx="43" formatCode="0.0">
                  <c:v>7.5949487294239857</c:v>
                </c:pt>
                <c:pt idx="44" formatCode="0.0">
                  <c:v>7.553938475308783</c:v>
                </c:pt>
                <c:pt idx="45" formatCode="0.0">
                  <c:v>7.5129282211935804</c:v>
                </c:pt>
                <c:pt idx="46" formatCode="0.0">
                  <c:v>7.4719179670783777</c:v>
                </c:pt>
                <c:pt idx="47" formatCode="0.0">
                  <c:v>7.4309077129631742</c:v>
                </c:pt>
                <c:pt idx="48" formatCode="0.0">
                  <c:v>7.3898974588479716</c:v>
                </c:pt>
                <c:pt idx="49" formatCode="0.0">
                  <c:v>7.3488872047327689</c:v>
                </c:pt>
                <c:pt idx="50" formatCode="0.0">
                  <c:v>7.3078769506175663</c:v>
                </c:pt>
                <c:pt idx="51" formatCode="0.0">
                  <c:v>7.2668666965023636</c:v>
                </c:pt>
                <c:pt idx="52" formatCode="0.0">
                  <c:v>7.225856442387161</c:v>
                </c:pt>
                <c:pt idx="53" formatCode="0.0">
                  <c:v>7.1848461882719583</c:v>
                </c:pt>
                <c:pt idx="54" formatCode="0.0">
                  <c:v>7.1438359341567548</c:v>
                </c:pt>
                <c:pt idx="55" formatCode="0.0">
                  <c:v>7.1028256800415521</c:v>
                </c:pt>
                <c:pt idx="64" formatCode="0.0">
                  <c:v>6.7337333930047265</c:v>
                </c:pt>
                <c:pt idx="65" formatCode="0.0">
                  <c:v>6.6927231388895247</c:v>
                </c:pt>
                <c:pt idx="66" formatCode="0.0">
                  <c:v>6.6517128847743212</c:v>
                </c:pt>
                <c:pt idx="67" formatCode="0.0">
                  <c:v>6.6107026306591186</c:v>
                </c:pt>
                <c:pt idx="68" formatCode="0.0">
                  <c:v>6.5696923765439159</c:v>
                </c:pt>
                <c:pt idx="69" formatCode="0.0">
                  <c:v>6.5286821224287133</c:v>
                </c:pt>
                <c:pt idx="70" formatCode="0.0">
                  <c:v>6.4876718683135106</c:v>
                </c:pt>
                <c:pt idx="71" formatCode="0.0">
                  <c:v>6.4466616141983071</c:v>
                </c:pt>
                <c:pt idx="72" formatCode="0.0">
                  <c:v>6.4056513600831044</c:v>
                </c:pt>
                <c:pt idx="73" formatCode="0.0">
                  <c:v>6.3646411059679018</c:v>
                </c:pt>
                <c:pt idx="74" formatCode="0.0">
                  <c:v>6.3236308518526991</c:v>
                </c:pt>
                <c:pt idx="75" formatCode="0.0">
                  <c:v>6.2826205977374965</c:v>
                </c:pt>
                <c:pt idx="76" formatCode="0.0">
                  <c:v>6.2416103436222929</c:v>
                </c:pt>
                <c:pt idx="77" formatCode="0.0">
                  <c:v>6.2006000895070903</c:v>
                </c:pt>
                <c:pt idx="78" formatCode="0.0">
                  <c:v>6.1595898353918876</c:v>
                </c:pt>
                <c:pt idx="79" formatCode="0.0">
                  <c:v>6.118579581276685</c:v>
                </c:pt>
                <c:pt idx="80" formatCode="0.0">
                  <c:v>6.0775693271614823</c:v>
                </c:pt>
                <c:pt idx="81" formatCode="0.0">
                  <c:v>6.0365590730462797</c:v>
                </c:pt>
                <c:pt idx="82" formatCode="0.0">
                  <c:v>5.9955488189310771</c:v>
                </c:pt>
                <c:pt idx="83" formatCode="0.0">
                  <c:v>5.9545385648158735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17C-764B-97D1-F6E8A6BB62FE}"/>
            </c:ext>
          </c:extLst>
        </c:ser>
        <c:ser>
          <c:idx val="41"/>
          <c:order val="19"/>
          <c:tx>
            <c:strRef>
              <c:f>'Breakfast data'!$CG$1</c:f>
              <c:strCache>
                <c:ptCount val="1"/>
                <c:pt idx="0">
                  <c:v>Mon wk4 #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data'!$CG$2:$CG$85</c:f>
              <c:numCache>
                <c:formatCode>General</c:formatCode>
                <c:ptCount val="84"/>
                <c:pt idx="36" formatCode="0.0">
                  <c:v>10.7</c:v>
                </c:pt>
                <c:pt idx="37" formatCode="0.0">
                  <c:v>10.85</c:v>
                </c:pt>
                <c:pt idx="38" formatCode="0.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17C-764B-97D1-F6E8A6BB62FE}"/>
            </c:ext>
          </c:extLst>
        </c:ser>
        <c:ser>
          <c:idx val="43"/>
          <c:order val="20"/>
          <c:tx>
            <c:strRef>
              <c:f>'Breakfast data'!#REF!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17C-764B-97D1-F6E8A6BB62FE}"/>
            </c:ext>
          </c:extLst>
        </c:ser>
        <c:ser>
          <c:idx val="45"/>
          <c:order val="21"/>
          <c:tx>
            <c:strRef>
              <c:f>'Breakfast data'!$CH$1</c:f>
              <c:strCache>
                <c:ptCount val="1"/>
                <c:pt idx="0">
                  <c:v>Wed wk4 #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data'!$CH$2:$CH$85</c:f>
              <c:numCache>
                <c:formatCode>General</c:formatCode>
                <c:ptCount val="84"/>
                <c:pt idx="17" formatCode="0.0">
                  <c:v>8.3181818181818183</c:v>
                </c:pt>
                <c:pt idx="18" formatCode="0.0">
                  <c:v>8.5792207792207797</c:v>
                </c:pt>
                <c:pt idx="19" formatCode="0.0">
                  <c:v>8.8402597402597412</c:v>
                </c:pt>
                <c:pt idx="20" formatCode="0.0">
                  <c:v>9.1012987012987026</c:v>
                </c:pt>
                <c:pt idx="21" formatCode="0.0">
                  <c:v>9.3623376623376622</c:v>
                </c:pt>
                <c:pt idx="22" formatCode="0.0">
                  <c:v>9.6233766233766236</c:v>
                </c:pt>
                <c:pt idx="23" formatCode="0.0">
                  <c:v>9.884415584415585</c:v>
                </c:pt>
                <c:pt idx="24" formatCode="0.0">
                  <c:v>10.145454545454546</c:v>
                </c:pt>
                <c:pt idx="25" formatCode="0.0">
                  <c:v>10.406493506493508</c:v>
                </c:pt>
                <c:pt idx="26" formatCode="0.0">
                  <c:v>10.667532467532467</c:v>
                </c:pt>
                <c:pt idx="27" formatCode="0.0">
                  <c:v>10.928571428571429</c:v>
                </c:pt>
                <c:pt idx="28" formatCode="0.0">
                  <c:v>11.18961038961039</c:v>
                </c:pt>
                <c:pt idx="29" formatCode="0.0">
                  <c:v>11.450649350649352</c:v>
                </c:pt>
                <c:pt idx="30" formatCode="0.0">
                  <c:v>11.711688311688313</c:v>
                </c:pt>
                <c:pt idx="31" formatCode="0.0">
                  <c:v>11.972727272727273</c:v>
                </c:pt>
                <c:pt idx="32" formatCode="0.0">
                  <c:v>12.233766233766234</c:v>
                </c:pt>
                <c:pt idx="33" formatCode="0.0">
                  <c:v>12.494805194805195</c:v>
                </c:pt>
                <c:pt idx="34" formatCode="0.0">
                  <c:v>12.755844155844157</c:v>
                </c:pt>
                <c:pt idx="35" formatCode="0.0">
                  <c:v>13.016883116883118</c:v>
                </c:pt>
                <c:pt idx="36" formatCode="0.0">
                  <c:v>13.277922077922078</c:v>
                </c:pt>
                <c:pt idx="37" formatCode="0.0">
                  <c:v>13.538961038961039</c:v>
                </c:pt>
                <c:pt idx="38" formatCode="0.0">
                  <c:v>13.8</c:v>
                </c:pt>
                <c:pt idx="39" formatCode="0.0">
                  <c:v>13.614260869565218</c:v>
                </c:pt>
                <c:pt idx="40" formatCode="0.0">
                  <c:v>13.428521739130435</c:v>
                </c:pt>
                <c:pt idx="41" formatCode="0.0">
                  <c:v>13.242782608695652</c:v>
                </c:pt>
                <c:pt idx="42" formatCode="0.0">
                  <c:v>13.057043478260871</c:v>
                </c:pt>
                <c:pt idx="43" formatCode="0.0">
                  <c:v>12.871304347826088</c:v>
                </c:pt>
                <c:pt idx="44" formatCode="0.0">
                  <c:v>12.685565217391305</c:v>
                </c:pt>
                <c:pt idx="45" formatCode="0.0">
                  <c:v>12.499826086956523</c:v>
                </c:pt>
                <c:pt idx="46" formatCode="0.0">
                  <c:v>12.31408695652174</c:v>
                </c:pt>
                <c:pt idx="47" formatCode="0.0">
                  <c:v>12.128347826086957</c:v>
                </c:pt>
                <c:pt idx="48" formatCode="0.0">
                  <c:v>11.942608695652174</c:v>
                </c:pt>
                <c:pt idx="49" formatCode="0.0">
                  <c:v>11.756869565217393</c:v>
                </c:pt>
                <c:pt idx="50" formatCode="0.0">
                  <c:v>11.57113043478261</c:v>
                </c:pt>
                <c:pt idx="51" formatCode="0.0">
                  <c:v>11.385391304347827</c:v>
                </c:pt>
                <c:pt idx="52" formatCode="0.0">
                  <c:v>11.199652173913044</c:v>
                </c:pt>
                <c:pt idx="53" formatCode="0.0">
                  <c:v>11.013913043478261</c:v>
                </c:pt>
                <c:pt idx="54" formatCode="0.0">
                  <c:v>10.828173913043479</c:v>
                </c:pt>
                <c:pt idx="55" formatCode="0.0">
                  <c:v>10.642434782608696</c:v>
                </c:pt>
                <c:pt idx="56" formatCode="0.0">
                  <c:v>10.456695652173913</c:v>
                </c:pt>
                <c:pt idx="57" formatCode="0.0">
                  <c:v>10.270956521739132</c:v>
                </c:pt>
                <c:pt idx="58" formatCode="0.0">
                  <c:v>10.085217391304349</c:v>
                </c:pt>
                <c:pt idx="59" formatCode="0.0">
                  <c:v>9.8994782608695662</c:v>
                </c:pt>
                <c:pt idx="60" formatCode="0.0">
                  <c:v>9.7137391304347833</c:v>
                </c:pt>
                <c:pt idx="61" formatCode="0.0">
                  <c:v>9.5280000000000005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17C-764B-97D1-F6E8A6BB62FE}"/>
            </c:ext>
          </c:extLst>
        </c:ser>
        <c:ser>
          <c:idx val="47"/>
          <c:order val="22"/>
          <c:tx>
            <c:strRef>
              <c:f>'Breakfast data'!$CI$1</c:f>
              <c:strCache>
                <c:ptCount val="1"/>
                <c:pt idx="0">
                  <c:v>Thurs wk4 #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data'!$CI$2:$CI$85</c:f>
              <c:numCache>
                <c:formatCode>General</c:formatCode>
                <c:ptCount val="84"/>
                <c:pt idx="23" formatCode="0.0">
                  <c:v>5.8889705882352947</c:v>
                </c:pt>
                <c:pt idx="24" formatCode="0.0">
                  <c:v>5.9897058823529417</c:v>
                </c:pt>
                <c:pt idx="25" formatCode="0.0">
                  <c:v>6.0904411764705886</c:v>
                </c:pt>
                <c:pt idx="26" formatCode="0.0">
                  <c:v>6.1911764705882355</c:v>
                </c:pt>
                <c:pt idx="27" formatCode="0.0">
                  <c:v>6.2919117647058833</c:v>
                </c:pt>
                <c:pt idx="28" formatCode="0.0">
                  <c:v>6.3926470588235293</c:v>
                </c:pt>
                <c:pt idx="29" formatCode="0.0">
                  <c:v>6.4933823529411772</c:v>
                </c:pt>
                <c:pt idx="30" formatCode="0.0">
                  <c:v>6.5941176470588241</c:v>
                </c:pt>
                <c:pt idx="31" formatCode="0.0">
                  <c:v>6.694852941176471</c:v>
                </c:pt>
                <c:pt idx="32" formatCode="0.0">
                  <c:v>6.7955882352941179</c:v>
                </c:pt>
                <c:pt idx="33" formatCode="0.0">
                  <c:v>6.8963235294117649</c:v>
                </c:pt>
                <c:pt idx="34" formatCode="0.0">
                  <c:v>6.9970588235294118</c:v>
                </c:pt>
                <c:pt idx="35" formatCode="0.0">
                  <c:v>7.0977941176470596</c:v>
                </c:pt>
                <c:pt idx="36" formatCode="0.0">
                  <c:v>7.1985294117647065</c:v>
                </c:pt>
                <c:pt idx="37" formatCode="0.0">
                  <c:v>7.2992647058823534</c:v>
                </c:pt>
                <c:pt idx="38" formatCode="0.0">
                  <c:v>7.4</c:v>
                </c:pt>
                <c:pt idx="39" formatCode="0.0">
                  <c:v>7.2600000000000007</c:v>
                </c:pt>
                <c:pt idx="40" formatCode="0.0">
                  <c:v>7.12</c:v>
                </c:pt>
                <c:pt idx="41" formatCode="0.0">
                  <c:v>6.98</c:v>
                </c:pt>
                <c:pt idx="42" formatCode="0.0">
                  <c:v>6.84</c:v>
                </c:pt>
                <c:pt idx="43" formatCode="0.0">
                  <c:v>6.7</c:v>
                </c:pt>
                <c:pt idx="44" formatCode="0.0">
                  <c:v>6.5600000000000005</c:v>
                </c:pt>
                <c:pt idx="45" formatCode="0.0">
                  <c:v>6.42</c:v>
                </c:pt>
                <c:pt idx="46" formatCode="0.0">
                  <c:v>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17C-764B-97D1-F6E8A6BB62FE}"/>
            </c:ext>
          </c:extLst>
        </c:ser>
        <c:ser>
          <c:idx val="49"/>
          <c:order val="23"/>
          <c:tx>
            <c:strRef>
              <c:f>'Breakfast data'!$CJ$1</c:f>
              <c:strCache>
                <c:ptCount val="1"/>
                <c:pt idx="0">
                  <c:v>Fri wk4 #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data'!$CJ$2:$CJ$85</c:f>
              <c:numCache>
                <c:formatCode>General</c:formatCode>
                <c:ptCount val="84"/>
                <c:pt idx="26" formatCode="0.0">
                  <c:v>5.5461538461538469</c:v>
                </c:pt>
                <c:pt idx="27" formatCode="0.0">
                  <c:v>5.9923076923076932</c:v>
                </c:pt>
                <c:pt idx="28" formatCode="0.0">
                  <c:v>6.4384615384615387</c:v>
                </c:pt>
                <c:pt idx="29" formatCode="0.0">
                  <c:v>6.884615384615385</c:v>
                </c:pt>
                <c:pt idx="30" formatCode="0.0">
                  <c:v>7.3307692307692314</c:v>
                </c:pt>
                <c:pt idx="31" formatCode="0.0">
                  <c:v>7.7769230769230777</c:v>
                </c:pt>
                <c:pt idx="32" formatCode="0.0">
                  <c:v>8.2230769230769241</c:v>
                </c:pt>
                <c:pt idx="33" formatCode="0.0">
                  <c:v>8.6692307692307686</c:v>
                </c:pt>
                <c:pt idx="34" formatCode="0.0">
                  <c:v>9.1153846153846168</c:v>
                </c:pt>
                <c:pt idx="35" formatCode="0.0">
                  <c:v>9.5615384615384613</c:v>
                </c:pt>
                <c:pt idx="36" formatCode="0.0">
                  <c:v>10.007692307692308</c:v>
                </c:pt>
                <c:pt idx="37" formatCode="0.0">
                  <c:v>10.453846153846154</c:v>
                </c:pt>
                <c:pt idx="38" formatCode="0.0">
                  <c:v>10.9</c:v>
                </c:pt>
                <c:pt idx="39" formatCode="0.0">
                  <c:v>10.751568627450981</c:v>
                </c:pt>
                <c:pt idx="40" formatCode="0.0">
                  <c:v>10.603137254901961</c:v>
                </c:pt>
                <c:pt idx="41" formatCode="0.0">
                  <c:v>10.454705882352942</c:v>
                </c:pt>
                <c:pt idx="42" formatCode="0.0">
                  <c:v>10.306274509803922</c:v>
                </c:pt>
                <c:pt idx="43" formatCode="0.0">
                  <c:v>10.157843137254902</c:v>
                </c:pt>
                <c:pt idx="44" formatCode="0.0">
                  <c:v>10.009411764705883</c:v>
                </c:pt>
                <c:pt idx="45" formatCode="0.0">
                  <c:v>9.8609803921568631</c:v>
                </c:pt>
                <c:pt idx="46" formatCode="0.0">
                  <c:v>9.7125490196078434</c:v>
                </c:pt>
                <c:pt idx="47" formatCode="0.0">
                  <c:v>9.5641176470588238</c:v>
                </c:pt>
                <c:pt idx="48" formatCode="0.0">
                  <c:v>9.4156862745098042</c:v>
                </c:pt>
                <c:pt idx="49" formatCode="0.0">
                  <c:v>9.2672549019607846</c:v>
                </c:pt>
                <c:pt idx="50" formatCode="0.0">
                  <c:v>9.118823529411765</c:v>
                </c:pt>
                <c:pt idx="51" formatCode="0.0">
                  <c:v>8.9703921568627454</c:v>
                </c:pt>
                <c:pt idx="52" formatCode="0.0">
                  <c:v>8.8219607843137258</c:v>
                </c:pt>
                <c:pt idx="53" formatCode="0.0">
                  <c:v>8.6735294117647062</c:v>
                </c:pt>
                <c:pt idx="54" formatCode="0.0">
                  <c:v>8.5250980392156865</c:v>
                </c:pt>
                <c:pt idx="55" formatCode="0.0">
                  <c:v>8.3766666666666669</c:v>
                </c:pt>
                <c:pt idx="56" formatCode="0.0">
                  <c:v>8.2282352941176473</c:v>
                </c:pt>
                <c:pt idx="57" formatCode="0.0">
                  <c:v>8.0798039215686277</c:v>
                </c:pt>
                <c:pt idx="58" formatCode="0.0">
                  <c:v>7.9313725490196081</c:v>
                </c:pt>
                <c:pt idx="59" formatCode="0.0">
                  <c:v>7.7829411764705885</c:v>
                </c:pt>
                <c:pt idx="60" formatCode="0.0">
                  <c:v>7.6345098039215689</c:v>
                </c:pt>
                <c:pt idx="61" formatCode="0.0">
                  <c:v>7.4860784313725492</c:v>
                </c:pt>
                <c:pt idx="62" formatCode="0.0">
                  <c:v>7.3376470588235296</c:v>
                </c:pt>
                <c:pt idx="63" formatCode="0.0">
                  <c:v>7.18921568627451</c:v>
                </c:pt>
                <c:pt idx="64" formatCode="0.0">
                  <c:v>7.0407843137254904</c:v>
                </c:pt>
                <c:pt idx="65" formatCode="0.0">
                  <c:v>6.8923529411764708</c:v>
                </c:pt>
                <c:pt idx="66" formatCode="0.0">
                  <c:v>6.7439215686274512</c:v>
                </c:pt>
                <c:pt idx="67" formatCode="0.0">
                  <c:v>6.5954901960784316</c:v>
                </c:pt>
                <c:pt idx="68" formatCode="0.0">
                  <c:v>6.447058823529412</c:v>
                </c:pt>
                <c:pt idx="69" formatCode="0.0">
                  <c:v>6.2986274509803923</c:v>
                </c:pt>
                <c:pt idx="70" formatCode="0.0">
                  <c:v>6.1501960784313727</c:v>
                </c:pt>
                <c:pt idx="71" formatCode="0.0">
                  <c:v>6.001764705882354</c:v>
                </c:pt>
                <c:pt idx="72" formatCode="0.0">
                  <c:v>5.8533333333333344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17C-764B-97D1-F6E8A6BB62FE}"/>
            </c:ext>
          </c:extLst>
        </c:ser>
        <c:ser>
          <c:idx val="51"/>
          <c:order val="24"/>
          <c:tx>
            <c:strRef>
              <c:f>'Breakfast data'!$CK$1</c:f>
              <c:strCache>
                <c:ptCount val="1"/>
                <c:pt idx="0">
                  <c:v>Sat wk4 #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data'!$CK$2:$CK$85</c:f>
              <c:numCache>
                <c:formatCode>General</c:formatCode>
                <c:ptCount val="84"/>
                <c:pt idx="25" formatCode="0.0">
                  <c:v>5.3200000000000021</c:v>
                </c:pt>
                <c:pt idx="26" formatCode="0.0">
                  <c:v>5.7415384615384628</c:v>
                </c:pt>
                <c:pt idx="27" formatCode="0.0">
                  <c:v>6.1630769230769245</c:v>
                </c:pt>
                <c:pt idx="28" formatCode="0.0">
                  <c:v>6.5846153846153861</c:v>
                </c:pt>
                <c:pt idx="29" formatCode="0.0">
                  <c:v>7.0061538461538477</c:v>
                </c:pt>
                <c:pt idx="30" formatCode="0.0">
                  <c:v>7.4276923076923094</c:v>
                </c:pt>
                <c:pt idx="31" formatCode="0.0">
                  <c:v>7.8492307692307701</c:v>
                </c:pt>
                <c:pt idx="32" formatCode="0.0">
                  <c:v>8.2707692307692326</c:v>
                </c:pt>
                <c:pt idx="33" formatCode="0.0">
                  <c:v>8.6923076923076934</c:v>
                </c:pt>
                <c:pt idx="34" formatCode="0.0">
                  <c:v>9.1138461538461542</c:v>
                </c:pt>
                <c:pt idx="35" formatCode="0.0">
                  <c:v>9.5353846153846167</c:v>
                </c:pt>
                <c:pt idx="36" formatCode="0.0">
                  <c:v>9.9569230769230774</c:v>
                </c:pt>
                <c:pt idx="37" formatCode="0.0">
                  <c:v>10.37846153846154</c:v>
                </c:pt>
                <c:pt idx="38" formatCode="0.0">
                  <c:v>10.8</c:v>
                </c:pt>
                <c:pt idx="39" formatCode="0.0">
                  <c:v>10.641558441558443</c:v>
                </c:pt>
                <c:pt idx="40" formatCode="0.0">
                  <c:v>10.483116883116883</c:v>
                </c:pt>
                <c:pt idx="41" formatCode="0.0">
                  <c:v>10.324675324675326</c:v>
                </c:pt>
                <c:pt idx="42" formatCode="0.0">
                  <c:v>10.166233766233766</c:v>
                </c:pt>
                <c:pt idx="43" formatCode="0.0">
                  <c:v>10.007792207792209</c:v>
                </c:pt>
                <c:pt idx="44" formatCode="0.0">
                  <c:v>9.8493506493506491</c:v>
                </c:pt>
                <c:pt idx="45" formatCode="0.0">
                  <c:v>9.6909090909090914</c:v>
                </c:pt>
                <c:pt idx="46" formatCode="0.0">
                  <c:v>9.5324675324675319</c:v>
                </c:pt>
                <c:pt idx="47" formatCode="0.0">
                  <c:v>9.3740259740259742</c:v>
                </c:pt>
                <c:pt idx="48" formatCode="0.0">
                  <c:v>9.2155844155844164</c:v>
                </c:pt>
                <c:pt idx="49" formatCode="0.0">
                  <c:v>9.0571428571428569</c:v>
                </c:pt>
                <c:pt idx="50" formatCode="0.0">
                  <c:v>8.8987012987012992</c:v>
                </c:pt>
                <c:pt idx="51" formatCode="0.0">
                  <c:v>8.7402597402597415</c:v>
                </c:pt>
                <c:pt idx="52" formatCode="0.0">
                  <c:v>8.581818181818182</c:v>
                </c:pt>
                <c:pt idx="53" formatCode="0.0">
                  <c:v>8.4233766233766225</c:v>
                </c:pt>
                <c:pt idx="54" formatCode="0.0">
                  <c:v>8.2649350649350648</c:v>
                </c:pt>
                <c:pt idx="55" formatCode="0.0">
                  <c:v>8.1064935064935071</c:v>
                </c:pt>
                <c:pt idx="56" formatCode="0.0">
                  <c:v>7.9480519480519476</c:v>
                </c:pt>
                <c:pt idx="57" formatCode="0.0">
                  <c:v>7.7896103896103899</c:v>
                </c:pt>
                <c:pt idx="58" formatCode="0.0">
                  <c:v>7.6311688311688313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17C-764B-97D1-F6E8A6BB62FE}"/>
            </c:ext>
          </c:extLst>
        </c:ser>
        <c:ser>
          <c:idx val="53"/>
          <c:order val="25"/>
          <c:tx>
            <c:strRef>
              <c:f>'Breakfast data'!$CL$1</c:f>
              <c:strCache>
                <c:ptCount val="1"/>
                <c:pt idx="0">
                  <c:v>Sun wk4 #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data'!$CL$2:$CL$85</c:f>
              <c:numCache>
                <c:formatCode>General</c:formatCode>
                <c:ptCount val="84"/>
                <c:pt idx="6" formatCode="0.0">
                  <c:v>10.499465240641712</c:v>
                </c:pt>
                <c:pt idx="7" formatCode="0.0">
                  <c:v>10.690106951871659</c:v>
                </c:pt>
                <c:pt idx="8" formatCode="0.0">
                  <c:v>10.880748663101606</c:v>
                </c:pt>
                <c:pt idx="9" formatCode="0.0">
                  <c:v>11.071390374331552</c:v>
                </c:pt>
                <c:pt idx="10" formatCode="0.0">
                  <c:v>11.262032085561497</c:v>
                </c:pt>
                <c:pt idx="11" formatCode="0.0">
                  <c:v>11.452673796791444</c:v>
                </c:pt>
                <c:pt idx="12" formatCode="0.0">
                  <c:v>11.643315508021391</c:v>
                </c:pt>
                <c:pt idx="13" formatCode="0.0">
                  <c:v>11.833957219251339</c:v>
                </c:pt>
                <c:pt idx="14" formatCode="0.0">
                  <c:v>12.024598930481284</c:v>
                </c:pt>
                <c:pt idx="15" formatCode="0.0">
                  <c:v>12.215240641711231</c:v>
                </c:pt>
                <c:pt idx="16" formatCode="0.0">
                  <c:v>12.405882352941177</c:v>
                </c:pt>
                <c:pt idx="17" formatCode="0.0">
                  <c:v>12.596524064171124</c:v>
                </c:pt>
                <c:pt idx="18" formatCode="0.0">
                  <c:v>12.787165775401071</c:v>
                </c:pt>
                <c:pt idx="19" formatCode="0.0">
                  <c:v>12.977807486631017</c:v>
                </c:pt>
                <c:pt idx="20" formatCode="0.0">
                  <c:v>13.168449197860964</c:v>
                </c:pt>
                <c:pt idx="21" formatCode="0.0">
                  <c:v>13.359090909090909</c:v>
                </c:pt>
                <c:pt idx="22" formatCode="0.0">
                  <c:v>13.549732620320857</c:v>
                </c:pt>
                <c:pt idx="23" formatCode="0.0">
                  <c:v>13.740374331550804</c:v>
                </c:pt>
                <c:pt idx="24" formatCode="0.0">
                  <c:v>13.931016042780749</c:v>
                </c:pt>
                <c:pt idx="25" formatCode="0.0">
                  <c:v>14.121657754010696</c:v>
                </c:pt>
                <c:pt idx="26" formatCode="0.0">
                  <c:v>14.312299465240642</c:v>
                </c:pt>
                <c:pt idx="27" formatCode="0.0">
                  <c:v>14.502941176470589</c:v>
                </c:pt>
                <c:pt idx="28" formatCode="0.0">
                  <c:v>14.693582887700536</c:v>
                </c:pt>
                <c:pt idx="29" formatCode="0.0">
                  <c:v>14.884224598930484</c:v>
                </c:pt>
                <c:pt idx="30" formatCode="0.0">
                  <c:v>15.074866310160429</c:v>
                </c:pt>
                <c:pt idx="31" formatCode="0.0">
                  <c:v>15.265508021390376</c:v>
                </c:pt>
                <c:pt idx="32" formatCode="0.0">
                  <c:v>15.456149732620322</c:v>
                </c:pt>
                <c:pt idx="33" formatCode="0.0">
                  <c:v>15.646791443850269</c:v>
                </c:pt>
                <c:pt idx="34" formatCode="0.0">
                  <c:v>15.837433155080216</c:v>
                </c:pt>
                <c:pt idx="35" formatCode="0.0">
                  <c:v>16.028074866310163</c:v>
                </c:pt>
                <c:pt idx="36" formatCode="0.0">
                  <c:v>16.218716577540107</c:v>
                </c:pt>
                <c:pt idx="37" formatCode="0.0">
                  <c:v>16.409358288770054</c:v>
                </c:pt>
                <c:pt idx="38" formatCode="0.0">
                  <c:v>16.600000000000001</c:v>
                </c:pt>
                <c:pt idx="39" formatCode="0.0">
                  <c:v>16.479120879120881</c:v>
                </c:pt>
                <c:pt idx="40" formatCode="0.0">
                  <c:v>16.358241758241761</c:v>
                </c:pt>
                <c:pt idx="41" formatCode="0.0">
                  <c:v>16.23736263736264</c:v>
                </c:pt>
                <c:pt idx="42" formatCode="0.0">
                  <c:v>16.11648351648352</c:v>
                </c:pt>
                <c:pt idx="43" formatCode="0.0">
                  <c:v>15.995604395604397</c:v>
                </c:pt>
                <c:pt idx="44" formatCode="0.0">
                  <c:v>15.874725274725277</c:v>
                </c:pt>
                <c:pt idx="45" formatCode="0.0">
                  <c:v>15.753846153846155</c:v>
                </c:pt>
                <c:pt idx="46" formatCode="0.0">
                  <c:v>15.632967032967034</c:v>
                </c:pt>
                <c:pt idx="47" formatCode="0.0">
                  <c:v>15.512087912087914</c:v>
                </c:pt>
                <c:pt idx="48" formatCode="0.0">
                  <c:v>15.391208791208793</c:v>
                </c:pt>
                <c:pt idx="49" formatCode="0.0">
                  <c:v>15.270329670329671</c:v>
                </c:pt>
                <c:pt idx="50" formatCode="0.0">
                  <c:v>15.149450549450551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17C-764B-97D1-F6E8A6BB62FE}"/>
            </c:ext>
          </c:extLst>
        </c:ser>
        <c:ser>
          <c:idx val="55"/>
          <c:order val="26"/>
          <c:tx>
            <c:strRef>
              <c:f>'Breakfast data'!$CM$1</c:f>
              <c:strCache>
                <c:ptCount val="1"/>
                <c:pt idx="0">
                  <c:v>Mon wk5 #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data'!$CM$2:$CM$85</c:f>
              <c:numCache>
                <c:formatCode>General</c:formatCode>
                <c:ptCount val="84"/>
                <c:pt idx="27" formatCode="0.0">
                  <c:v>6.5153846153846153</c:v>
                </c:pt>
                <c:pt idx="28" formatCode="0.0">
                  <c:v>7.1230769230769226</c:v>
                </c:pt>
                <c:pt idx="29" formatCode="0.0">
                  <c:v>7.7307692307692308</c:v>
                </c:pt>
                <c:pt idx="30" formatCode="0.0">
                  <c:v>8.3384615384615373</c:v>
                </c:pt>
                <c:pt idx="31" formatCode="0.0">
                  <c:v>8.9461538461538446</c:v>
                </c:pt>
                <c:pt idx="32" formatCode="0.0">
                  <c:v>9.5538461538461537</c:v>
                </c:pt>
                <c:pt idx="33" formatCode="0.0">
                  <c:v>10.161538461538461</c:v>
                </c:pt>
                <c:pt idx="34" formatCode="0.0">
                  <c:v>10.769230769230768</c:v>
                </c:pt>
                <c:pt idx="35" formatCode="0.0">
                  <c:v>11.376923076923077</c:v>
                </c:pt>
                <c:pt idx="36" formatCode="0.0">
                  <c:v>11.984615384615385</c:v>
                </c:pt>
                <c:pt idx="37" formatCode="0.0">
                  <c:v>12.592307692307692</c:v>
                </c:pt>
                <c:pt idx="38" formatCode="0.0">
                  <c:v>13.2</c:v>
                </c:pt>
                <c:pt idx="39" formatCode="0.0">
                  <c:v>13.030878651931284</c:v>
                </c:pt>
                <c:pt idx="40" formatCode="0.0">
                  <c:v>12.861757303862566</c:v>
                </c:pt>
                <c:pt idx="41" formatCode="0.0">
                  <c:v>12.69263595579385</c:v>
                </c:pt>
                <c:pt idx="42" formatCode="0.0">
                  <c:v>12.523514607725133</c:v>
                </c:pt>
                <c:pt idx="43" formatCode="0.0">
                  <c:v>12.354393259656417</c:v>
                </c:pt>
                <c:pt idx="44" formatCode="0.0">
                  <c:v>12.1852719115877</c:v>
                </c:pt>
                <c:pt idx="45" formatCode="0.0">
                  <c:v>12.016150563518984</c:v>
                </c:pt>
                <c:pt idx="46" formatCode="0.0">
                  <c:v>11.847029215450267</c:v>
                </c:pt>
                <c:pt idx="47" formatCode="0.0">
                  <c:v>11.677907867381551</c:v>
                </c:pt>
                <c:pt idx="48" formatCode="0.0">
                  <c:v>11.508786519312835</c:v>
                </c:pt>
                <c:pt idx="49" formatCode="0.0">
                  <c:v>11.339665171244118</c:v>
                </c:pt>
                <c:pt idx="50" formatCode="0.0">
                  <c:v>11.170543823175402</c:v>
                </c:pt>
                <c:pt idx="51" formatCode="0.0">
                  <c:v>11.001422475106684</c:v>
                </c:pt>
                <c:pt idx="52" formatCode="0.0">
                  <c:v>10.832301127037969</c:v>
                </c:pt>
                <c:pt idx="53" formatCode="0.0">
                  <c:v>10.663179778969251</c:v>
                </c:pt>
                <c:pt idx="54" formatCode="0.0">
                  <c:v>10.494058430900536</c:v>
                </c:pt>
                <c:pt idx="55" formatCode="0.0">
                  <c:v>10.32493708283182</c:v>
                </c:pt>
                <c:pt idx="56" formatCode="0.0">
                  <c:v>10.155815734763102</c:v>
                </c:pt>
                <c:pt idx="57" formatCode="0.0">
                  <c:v>9.9866943866943867</c:v>
                </c:pt>
                <c:pt idx="58" formatCode="0.0">
                  <c:v>9.8175730386256692</c:v>
                </c:pt>
                <c:pt idx="59" formatCode="0.0">
                  <c:v>9.6484516905569535</c:v>
                </c:pt>
                <c:pt idx="60" formatCode="0.0">
                  <c:v>9.479330342488236</c:v>
                </c:pt>
                <c:pt idx="61" formatCode="0.0">
                  <c:v>9.3102089944195203</c:v>
                </c:pt>
                <c:pt idx="62" formatCode="0.0">
                  <c:v>9.1410876463508046</c:v>
                </c:pt>
                <c:pt idx="63" formatCode="0.0">
                  <c:v>8.9719662982820871</c:v>
                </c:pt>
                <c:pt idx="64" formatCode="0.0">
                  <c:v>8.8028449502133697</c:v>
                </c:pt>
                <c:pt idx="65" formatCode="0.0">
                  <c:v>8.633723602144654</c:v>
                </c:pt>
                <c:pt idx="66" formatCode="0.0">
                  <c:v>8.4646022540759382</c:v>
                </c:pt>
                <c:pt idx="67" formatCode="0.0">
                  <c:v>8.2954809060072208</c:v>
                </c:pt>
                <c:pt idx="68" formatCode="0.0">
                  <c:v>8.1263595579385051</c:v>
                </c:pt>
                <c:pt idx="69" formatCode="0.0">
                  <c:v>7.9572382098697885</c:v>
                </c:pt>
                <c:pt idx="70" formatCode="0.0">
                  <c:v>7.7881168618010719</c:v>
                </c:pt>
                <c:pt idx="71" formatCode="0.0">
                  <c:v>7.6189955137323553</c:v>
                </c:pt>
                <c:pt idx="72" formatCode="0.0">
                  <c:v>7.4498741656636387</c:v>
                </c:pt>
                <c:pt idx="73" formatCode="0.0">
                  <c:v>7.2807528175949221</c:v>
                </c:pt>
                <c:pt idx="74" formatCode="0.0">
                  <c:v>7.1116314695262055</c:v>
                </c:pt>
                <c:pt idx="75" formatCode="0.0">
                  <c:v>6.9425101214574898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17C-764B-97D1-F6E8A6BB62FE}"/>
            </c:ext>
          </c:extLst>
        </c:ser>
        <c:ser>
          <c:idx val="57"/>
          <c:order val="27"/>
          <c:tx>
            <c:strRef>
              <c:f>'Breakfast data'!$CN$1</c:f>
              <c:strCache>
                <c:ptCount val="1"/>
                <c:pt idx="0">
                  <c:v>Tues wk5 #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data'!$CN$2:$CN$85</c:f>
              <c:numCache>
                <c:formatCode>General</c:formatCode>
                <c:ptCount val="84"/>
                <c:pt idx="26" formatCode="0.0">
                  <c:v>5.8835164835164839</c:v>
                </c:pt>
                <c:pt idx="27" formatCode="0.0">
                  <c:v>6.45989010989011</c:v>
                </c:pt>
                <c:pt idx="28" formatCode="0.0">
                  <c:v>7.036263736263737</c:v>
                </c:pt>
                <c:pt idx="29" formatCode="0.0">
                  <c:v>7.6126373626373631</c:v>
                </c:pt>
                <c:pt idx="30" formatCode="0.0">
                  <c:v>8.1890109890109883</c:v>
                </c:pt>
                <c:pt idx="31" formatCode="0.0">
                  <c:v>8.7653846153846153</c:v>
                </c:pt>
                <c:pt idx="32" formatCode="0.0">
                  <c:v>9.3417582417582423</c:v>
                </c:pt>
                <c:pt idx="33" formatCode="0.0">
                  <c:v>9.9181318681318693</c:v>
                </c:pt>
                <c:pt idx="34" formatCode="0.0">
                  <c:v>10.494505494505495</c:v>
                </c:pt>
                <c:pt idx="35" formatCode="0.0">
                  <c:v>11.070879120879122</c:v>
                </c:pt>
                <c:pt idx="36" formatCode="0.0">
                  <c:v>11.647252747252749</c:v>
                </c:pt>
                <c:pt idx="37" formatCode="0.0">
                  <c:v>12.223626373626374</c:v>
                </c:pt>
                <c:pt idx="38" formatCode="0.0">
                  <c:v>12.8</c:v>
                </c:pt>
                <c:pt idx="39" formatCode="0.0">
                  <c:v>12.730812324929973</c:v>
                </c:pt>
                <c:pt idx="40" formatCode="0.0">
                  <c:v>12.661624649859945</c:v>
                </c:pt>
                <c:pt idx="41" formatCode="0.0">
                  <c:v>12.592436974789917</c:v>
                </c:pt>
                <c:pt idx="42" formatCode="0.0">
                  <c:v>12.523249299719888</c:v>
                </c:pt>
                <c:pt idx="43" formatCode="0.0">
                  <c:v>12.45406162464986</c:v>
                </c:pt>
                <c:pt idx="44" formatCode="0.0">
                  <c:v>12.384873949579832</c:v>
                </c:pt>
                <c:pt idx="45" formatCode="0.0">
                  <c:v>12.315686274509805</c:v>
                </c:pt>
                <c:pt idx="46" formatCode="0.0">
                  <c:v>12.246498599439777</c:v>
                </c:pt>
                <c:pt idx="47" formatCode="0.0">
                  <c:v>12.177310924369749</c:v>
                </c:pt>
                <c:pt idx="48" formatCode="0.0">
                  <c:v>12.108123249299721</c:v>
                </c:pt>
                <c:pt idx="49" formatCode="0.0">
                  <c:v>12.038935574229694</c:v>
                </c:pt>
                <c:pt idx="50" formatCode="0.0">
                  <c:v>11.969747899159664</c:v>
                </c:pt>
                <c:pt idx="51" formatCode="0.0">
                  <c:v>11.900560224089636</c:v>
                </c:pt>
                <c:pt idx="52" formatCode="0.0">
                  <c:v>11.831372549019608</c:v>
                </c:pt>
                <c:pt idx="53" formatCode="0.0">
                  <c:v>11.762184873949581</c:v>
                </c:pt>
                <c:pt idx="54" formatCode="0.0">
                  <c:v>11.692997198879553</c:v>
                </c:pt>
                <c:pt idx="55" formatCode="0.0">
                  <c:v>11.623809523809525</c:v>
                </c:pt>
                <c:pt idx="56" formatCode="0.0">
                  <c:v>11.554621848739497</c:v>
                </c:pt>
                <c:pt idx="57" formatCode="0.0">
                  <c:v>11.485434173669468</c:v>
                </c:pt>
                <c:pt idx="58" formatCode="0.0">
                  <c:v>11.41624649859944</c:v>
                </c:pt>
                <c:pt idx="59" formatCode="0.0">
                  <c:v>11.347058823529412</c:v>
                </c:pt>
                <c:pt idx="60" formatCode="0.0">
                  <c:v>11.277871148459385</c:v>
                </c:pt>
                <c:pt idx="61" formatCode="0.0">
                  <c:v>11.208683473389357</c:v>
                </c:pt>
                <c:pt idx="62" formatCode="0.0">
                  <c:v>11.139495798319329</c:v>
                </c:pt>
                <c:pt idx="63" formatCode="0.0">
                  <c:v>11.070308123249301</c:v>
                </c:pt>
                <c:pt idx="64" formatCode="0.0">
                  <c:v>11.001120448179272</c:v>
                </c:pt>
                <c:pt idx="65" formatCode="0.0">
                  <c:v>10.931932773109244</c:v>
                </c:pt>
                <c:pt idx="66" formatCode="0.0">
                  <c:v>10.862745098039216</c:v>
                </c:pt>
                <c:pt idx="67" formatCode="0.0">
                  <c:v>10.793557422969188</c:v>
                </c:pt>
                <c:pt idx="68" formatCode="0.0">
                  <c:v>10.724369747899161</c:v>
                </c:pt>
                <c:pt idx="69" formatCode="0.0">
                  <c:v>10.655182072829133</c:v>
                </c:pt>
                <c:pt idx="70" formatCode="0.0">
                  <c:v>10.585994397759105</c:v>
                </c:pt>
                <c:pt idx="71" formatCode="0.0">
                  <c:v>10.516806722689076</c:v>
                </c:pt>
                <c:pt idx="72" formatCode="0.0">
                  <c:v>10.447619047619048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17C-764B-97D1-F6E8A6BB62FE}"/>
            </c:ext>
          </c:extLst>
        </c:ser>
        <c:ser>
          <c:idx val="59"/>
          <c:order val="28"/>
          <c:tx>
            <c:strRef>
              <c:f>'Breakfast data'!$CO$1</c:f>
              <c:strCache>
                <c:ptCount val="1"/>
                <c:pt idx="0">
                  <c:v>Wed wk 5#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data'!$CO$2:$CO$85</c:f>
              <c:numCache>
                <c:formatCode>General</c:formatCode>
                <c:ptCount val="84"/>
                <c:pt idx="9" formatCode="0.0">
                  <c:v>5.0703225806451622</c:v>
                </c:pt>
                <c:pt idx="10" formatCode="0.0">
                  <c:v>5.278242491657398</c:v>
                </c:pt>
                <c:pt idx="11" formatCode="0.0">
                  <c:v>5.4861624026696338</c:v>
                </c:pt>
                <c:pt idx="12" formatCode="0.0">
                  <c:v>5.6940823136818697</c:v>
                </c:pt>
                <c:pt idx="13" formatCode="0.0">
                  <c:v>5.9020022246941055</c:v>
                </c:pt>
                <c:pt idx="14" formatCode="0.0">
                  <c:v>6.1099221357063414</c:v>
                </c:pt>
                <c:pt idx="15" formatCode="0.0">
                  <c:v>6.3178420467185772</c:v>
                </c:pt>
                <c:pt idx="16" formatCode="0.0">
                  <c:v>6.525761957730813</c:v>
                </c:pt>
                <c:pt idx="17" formatCode="0.0">
                  <c:v>6.733681868743048</c:v>
                </c:pt>
                <c:pt idx="18" formatCode="0.0">
                  <c:v>6.9416017797552838</c:v>
                </c:pt>
                <c:pt idx="19" formatCode="0.0">
                  <c:v>7.1495216907675196</c:v>
                </c:pt>
                <c:pt idx="20" formatCode="0.0">
                  <c:v>7.3574416017797564</c:v>
                </c:pt>
                <c:pt idx="21" formatCode="0.0">
                  <c:v>7.5653615127919913</c:v>
                </c:pt>
                <c:pt idx="22" formatCode="0.0">
                  <c:v>7.7732814238042272</c:v>
                </c:pt>
                <c:pt idx="23" formatCode="0.0">
                  <c:v>7.981201334816463</c:v>
                </c:pt>
                <c:pt idx="24" formatCode="0.0">
                  <c:v>8.1891212458286979</c:v>
                </c:pt>
                <c:pt idx="25" formatCode="0.0">
                  <c:v>8.3970411568409347</c:v>
                </c:pt>
                <c:pt idx="26" formatCode="0.0">
                  <c:v>8.6049610678531714</c:v>
                </c:pt>
                <c:pt idx="27" formatCode="0.0">
                  <c:v>8.8128809788654063</c:v>
                </c:pt>
                <c:pt idx="28" formatCode="0.0">
                  <c:v>9.0208008898776413</c:v>
                </c:pt>
                <c:pt idx="29" formatCode="0.0">
                  <c:v>9.228720800889878</c:v>
                </c:pt>
                <c:pt idx="30" formatCode="0.0">
                  <c:v>9.436640711902113</c:v>
                </c:pt>
                <c:pt idx="31" formatCode="0.0">
                  <c:v>9.6445606229143497</c:v>
                </c:pt>
                <c:pt idx="32" formatCode="0.0">
                  <c:v>9.8524805339265846</c:v>
                </c:pt>
                <c:pt idx="33" formatCode="0.0">
                  <c:v>10.060400444938821</c:v>
                </c:pt>
                <c:pt idx="34" formatCode="0.0">
                  <c:v>10.268320355951056</c:v>
                </c:pt>
                <c:pt idx="35" formatCode="0.0">
                  <c:v>10.476240266963293</c:v>
                </c:pt>
                <c:pt idx="36" formatCode="0.0">
                  <c:v>10.684160177975528</c:v>
                </c:pt>
                <c:pt idx="37" formatCode="0.0">
                  <c:v>10.892080088987765</c:v>
                </c:pt>
                <c:pt idx="38" formatCode="0.0">
                  <c:v>11.1</c:v>
                </c:pt>
                <c:pt idx="39" formatCode="0.0">
                  <c:v>10.958051948051947</c:v>
                </c:pt>
                <c:pt idx="40" formatCode="0.0">
                  <c:v>10.816103896103895</c:v>
                </c:pt>
                <c:pt idx="41" formatCode="0.0">
                  <c:v>10.674155844155845</c:v>
                </c:pt>
                <c:pt idx="42" formatCode="0.0">
                  <c:v>10.532207792207792</c:v>
                </c:pt>
                <c:pt idx="43" formatCode="0.0">
                  <c:v>10.39025974025974</c:v>
                </c:pt>
                <c:pt idx="44" formatCode="0.0">
                  <c:v>10.248311688311688</c:v>
                </c:pt>
                <c:pt idx="45" formatCode="0.0">
                  <c:v>10.106363636363636</c:v>
                </c:pt>
                <c:pt idx="46" formatCode="0.0">
                  <c:v>9.9644155844155833</c:v>
                </c:pt>
                <c:pt idx="47" formatCode="0.0">
                  <c:v>9.8224675324675328</c:v>
                </c:pt>
                <c:pt idx="48" formatCode="0.0">
                  <c:v>9.6805194805194805</c:v>
                </c:pt>
                <c:pt idx="49" formatCode="0.0">
                  <c:v>9.5385714285714283</c:v>
                </c:pt>
                <c:pt idx="50" formatCode="0.0">
                  <c:v>9.396623376623376</c:v>
                </c:pt>
                <c:pt idx="51" formatCode="0.0">
                  <c:v>9.2546753246753237</c:v>
                </c:pt>
                <c:pt idx="52" formatCode="0.0">
                  <c:v>9.1127272727272732</c:v>
                </c:pt>
                <c:pt idx="53" formatCode="0.0">
                  <c:v>8.970779220779221</c:v>
                </c:pt>
                <c:pt idx="54" formatCode="0.0">
                  <c:v>8.8288311688311687</c:v>
                </c:pt>
                <c:pt idx="55" formatCode="0.0">
                  <c:v>8.6868831168831164</c:v>
                </c:pt>
                <c:pt idx="56" formatCode="0.0">
                  <c:v>8.5449350649350642</c:v>
                </c:pt>
                <c:pt idx="57" formatCode="0.0">
                  <c:v>8.4029870129870119</c:v>
                </c:pt>
                <c:pt idx="58" formatCode="0.0">
                  <c:v>8.2610389610389614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17C-764B-97D1-F6E8A6BB62FE}"/>
            </c:ext>
          </c:extLst>
        </c:ser>
        <c:ser>
          <c:idx val="61"/>
          <c:order val="29"/>
          <c:tx>
            <c:strRef>
              <c:f>'Breakfast data'!$CP$1</c:f>
              <c:strCache>
                <c:ptCount val="1"/>
                <c:pt idx="0">
                  <c:v>Thurs wk5 #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data'!$CP$2:$CP$85</c:f>
              <c:numCache>
                <c:formatCode>General</c:formatCode>
                <c:ptCount val="84"/>
                <c:pt idx="23" formatCode="0.0">
                  <c:v>10.268382352941176</c:v>
                </c:pt>
                <c:pt idx="24" formatCode="0.0">
                  <c:v>10.383823529411764</c:v>
                </c:pt>
                <c:pt idx="25" formatCode="0.0">
                  <c:v>10.499264705882354</c:v>
                </c:pt>
                <c:pt idx="26" formatCode="0.0">
                  <c:v>10.614705882352942</c:v>
                </c:pt>
                <c:pt idx="27" formatCode="0.0">
                  <c:v>10.73014705882353</c:v>
                </c:pt>
                <c:pt idx="28" formatCode="0.0">
                  <c:v>10.845588235294118</c:v>
                </c:pt>
                <c:pt idx="29" formatCode="0.0">
                  <c:v>10.961029411764706</c:v>
                </c:pt>
                <c:pt idx="30" formatCode="0.0">
                  <c:v>11.076470588235294</c:v>
                </c:pt>
                <c:pt idx="31" formatCode="0.0">
                  <c:v>11.191911764705882</c:v>
                </c:pt>
                <c:pt idx="32" formatCode="0.0">
                  <c:v>11.30735294117647</c:v>
                </c:pt>
                <c:pt idx="33" formatCode="0.0">
                  <c:v>11.422794117647058</c:v>
                </c:pt>
                <c:pt idx="34" formatCode="0.0">
                  <c:v>11.538235294117648</c:v>
                </c:pt>
                <c:pt idx="35" formatCode="0.0">
                  <c:v>11.653676470588236</c:v>
                </c:pt>
                <c:pt idx="36" formatCode="0.0">
                  <c:v>11.769117647058824</c:v>
                </c:pt>
                <c:pt idx="37" formatCode="0.0">
                  <c:v>11.884558823529412</c:v>
                </c:pt>
                <c:pt idx="38" formatCode="0.0">
                  <c:v>12</c:v>
                </c:pt>
                <c:pt idx="39" formatCode="0.0">
                  <c:v>11.732324805339266</c:v>
                </c:pt>
                <c:pt idx="40" formatCode="0.0">
                  <c:v>11.464649610678531</c:v>
                </c:pt>
                <c:pt idx="41" formatCode="0.0">
                  <c:v>11.196974416017797</c:v>
                </c:pt>
                <c:pt idx="42" formatCode="0.0">
                  <c:v>10.929299221357063</c:v>
                </c:pt>
                <c:pt idx="43" formatCode="0.0">
                  <c:v>10.661624026696328</c:v>
                </c:pt>
                <c:pt idx="44" formatCode="0.0">
                  <c:v>10.393948832035594</c:v>
                </c:pt>
                <c:pt idx="45" formatCode="0.0">
                  <c:v>10.126273637374862</c:v>
                </c:pt>
                <c:pt idx="46" formatCode="0.0">
                  <c:v>9.8585984427141273</c:v>
                </c:pt>
                <c:pt idx="47" formatCode="0.0">
                  <c:v>9.590923248053393</c:v>
                </c:pt>
                <c:pt idx="48" formatCode="0.0">
                  <c:v>9.3232480533926587</c:v>
                </c:pt>
                <c:pt idx="49" formatCode="0.0">
                  <c:v>9.0555728587319244</c:v>
                </c:pt>
                <c:pt idx="50" formatCode="0.0">
                  <c:v>8.7878976640711901</c:v>
                </c:pt>
                <c:pt idx="51" formatCode="0.0">
                  <c:v>8.5202224694104558</c:v>
                </c:pt>
                <c:pt idx="52" formatCode="0.0">
                  <c:v>8.2525472747497215</c:v>
                </c:pt>
                <c:pt idx="53" formatCode="0.0">
                  <c:v>7.9848720800889872</c:v>
                </c:pt>
                <c:pt idx="54" formatCode="0.0">
                  <c:v>7.7171968854282538</c:v>
                </c:pt>
                <c:pt idx="55" formatCode="0.0">
                  <c:v>7.4495216907675195</c:v>
                </c:pt>
                <c:pt idx="56" formatCode="0.0">
                  <c:v>7.1818464961067852</c:v>
                </c:pt>
                <c:pt idx="57" formatCode="0.0">
                  <c:v>6.9141713014460509</c:v>
                </c:pt>
                <c:pt idx="58" formatCode="0.0">
                  <c:v>6.6464961067853165</c:v>
                </c:pt>
                <c:pt idx="59" formatCode="0.0">
                  <c:v>6.3788209121245822</c:v>
                </c:pt>
                <c:pt idx="60" formatCode="0.0">
                  <c:v>6.1111457174638488</c:v>
                </c:pt>
                <c:pt idx="61" formatCode="0.0">
                  <c:v>5.8434705228031145</c:v>
                </c:pt>
                <c:pt idx="62" formatCode="0.0">
                  <c:v>5.5757953281423802</c:v>
                </c:pt>
                <c:pt idx="63" formatCode="0.0">
                  <c:v>5.3081201334816459</c:v>
                </c:pt>
                <c:pt idx="64" formatCode="0.0">
                  <c:v>5.0404449388209116</c:v>
                </c:pt>
                <c:pt idx="65" formatCode="0.0">
                  <c:v>4.7727697441601773</c:v>
                </c:pt>
                <c:pt idx="66" formatCode="0.0">
                  <c:v>4.5050945494994439</c:v>
                </c:pt>
                <c:pt idx="67" formatCode="0.0">
                  <c:v>4.2374193548387096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17C-764B-97D1-F6E8A6BB62FE}"/>
            </c:ext>
          </c:extLst>
        </c:ser>
        <c:ser>
          <c:idx val="63"/>
          <c:order val="30"/>
          <c:tx>
            <c:strRef>
              <c:f>'Breakfast data'!$CQ$1</c:f>
              <c:strCache>
                <c:ptCount val="1"/>
                <c:pt idx="0">
                  <c:v>Fri wk5 #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data'!$CQ$2:$CQ$85</c:f>
              <c:numCache>
                <c:formatCode>General</c:formatCode>
                <c:ptCount val="84"/>
                <c:pt idx="26" formatCode="0.0">
                  <c:v>6.6791208791208785</c:v>
                </c:pt>
                <c:pt idx="27" formatCode="0.0">
                  <c:v>7.4225274725274719</c:v>
                </c:pt>
                <c:pt idx="28" formatCode="0.0">
                  <c:v>8.1659340659340671</c:v>
                </c:pt>
                <c:pt idx="29" formatCode="0.0">
                  <c:v>8.9093406593406606</c:v>
                </c:pt>
                <c:pt idx="30" formatCode="0.0">
                  <c:v>9.6527472527472522</c:v>
                </c:pt>
                <c:pt idx="31" formatCode="0.0">
                  <c:v>10.396153846153846</c:v>
                </c:pt>
                <c:pt idx="32" formatCode="0.0">
                  <c:v>11.139560439560439</c:v>
                </c:pt>
                <c:pt idx="33" formatCode="0.0">
                  <c:v>11.882967032967032</c:v>
                </c:pt>
                <c:pt idx="34" formatCode="0.0">
                  <c:v>12.626373626373626</c:v>
                </c:pt>
                <c:pt idx="35" formatCode="0.0">
                  <c:v>13.369780219780219</c:v>
                </c:pt>
                <c:pt idx="36" formatCode="0.0">
                  <c:v>14.113186813186813</c:v>
                </c:pt>
                <c:pt idx="37" formatCode="0.0">
                  <c:v>14.856593406593406</c:v>
                </c:pt>
                <c:pt idx="38" formatCode="0.0">
                  <c:v>15.6</c:v>
                </c:pt>
                <c:pt idx="39" formatCode="0.0">
                  <c:v>15.325409373235459</c:v>
                </c:pt>
                <c:pt idx="40" formatCode="0.0">
                  <c:v>15.05081874647092</c:v>
                </c:pt>
                <c:pt idx="41" formatCode="0.0">
                  <c:v>14.77622811970638</c:v>
                </c:pt>
                <c:pt idx="42" formatCode="0.0">
                  <c:v>14.501637492941841</c:v>
                </c:pt>
                <c:pt idx="43" formatCode="0.0">
                  <c:v>14.2270468661773</c:v>
                </c:pt>
                <c:pt idx="44" formatCode="0.0">
                  <c:v>13.952456239412761</c:v>
                </c:pt>
                <c:pt idx="45" formatCode="0.0">
                  <c:v>13.677865612648221</c:v>
                </c:pt>
                <c:pt idx="46" formatCode="0.0">
                  <c:v>13.40327498588368</c:v>
                </c:pt>
                <c:pt idx="47" formatCode="0.0">
                  <c:v>13.128684359119141</c:v>
                </c:pt>
                <c:pt idx="48" formatCode="0.0">
                  <c:v>12.854093732354603</c:v>
                </c:pt>
                <c:pt idx="49" formatCode="0.0">
                  <c:v>12.579503105590062</c:v>
                </c:pt>
                <c:pt idx="50" formatCode="0.0">
                  <c:v>12.304912478825521</c:v>
                </c:pt>
                <c:pt idx="51" formatCode="0.0">
                  <c:v>12.030321852060982</c:v>
                </c:pt>
                <c:pt idx="52" formatCode="0.0">
                  <c:v>11.755731225296442</c:v>
                </c:pt>
                <c:pt idx="53" formatCode="0.0">
                  <c:v>11.481140598531901</c:v>
                </c:pt>
                <c:pt idx="54" formatCode="0.0">
                  <c:v>11.206549971767362</c:v>
                </c:pt>
                <c:pt idx="55" formatCode="0.0">
                  <c:v>10.931959345002824</c:v>
                </c:pt>
                <c:pt idx="56" formatCode="0.0">
                  <c:v>10.657368718238283</c:v>
                </c:pt>
                <c:pt idx="57" formatCode="0.0">
                  <c:v>10.382778091473742</c:v>
                </c:pt>
                <c:pt idx="58" formatCode="0.0">
                  <c:v>10.108187464709204</c:v>
                </c:pt>
                <c:pt idx="59" formatCode="0.0">
                  <c:v>9.833596837944663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17C-764B-97D1-F6E8A6BB62FE}"/>
            </c:ext>
          </c:extLst>
        </c:ser>
        <c:ser>
          <c:idx val="65"/>
          <c:order val="31"/>
          <c:tx>
            <c:strRef>
              <c:f>'Breakfast data'!$CR$1</c:f>
              <c:strCache>
                <c:ptCount val="1"/>
                <c:pt idx="0">
                  <c:v>Sat wk5 #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data'!$CR$2:$CR$85</c:f>
              <c:numCache>
                <c:formatCode>General</c:formatCode>
                <c:ptCount val="84"/>
                <c:pt idx="13" formatCode="0.0">
                  <c:v>4.6299145299145312</c:v>
                </c:pt>
                <c:pt idx="14" formatCode="0.0">
                  <c:v>4.8727179487179502</c:v>
                </c:pt>
                <c:pt idx="15" formatCode="0.0">
                  <c:v>5.1155213675213682</c:v>
                </c:pt>
                <c:pt idx="16" formatCode="0.0">
                  <c:v>5.3583247863247871</c:v>
                </c:pt>
                <c:pt idx="17" formatCode="0.0">
                  <c:v>5.6011282051282061</c:v>
                </c:pt>
                <c:pt idx="18" formatCode="0.0">
                  <c:v>5.843931623931625</c:v>
                </c:pt>
                <c:pt idx="19" formatCode="0.0">
                  <c:v>6.0867350427350431</c:v>
                </c:pt>
                <c:pt idx="20" formatCode="0.0">
                  <c:v>6.329538461538462</c:v>
                </c:pt>
                <c:pt idx="21" formatCode="0.0">
                  <c:v>6.5723418803418809</c:v>
                </c:pt>
                <c:pt idx="22" formatCode="0.0">
                  <c:v>6.8151452991452999</c:v>
                </c:pt>
                <c:pt idx="23" formatCode="0.0">
                  <c:v>7.0579487179487188</c:v>
                </c:pt>
                <c:pt idx="24" formatCode="0.0">
                  <c:v>7.3007521367521377</c:v>
                </c:pt>
                <c:pt idx="25" formatCode="0.0">
                  <c:v>7.5435555555555558</c:v>
                </c:pt>
                <c:pt idx="26" formatCode="0.0">
                  <c:v>7.7863589743589747</c:v>
                </c:pt>
                <c:pt idx="27" formatCode="0.0">
                  <c:v>8.0291623931623928</c:v>
                </c:pt>
                <c:pt idx="28" formatCode="0.0">
                  <c:v>8.2719658119658117</c:v>
                </c:pt>
                <c:pt idx="29" formatCode="0.0">
                  <c:v>8.5147692307692306</c:v>
                </c:pt>
                <c:pt idx="30" formatCode="0.0">
                  <c:v>8.7575726495726496</c:v>
                </c:pt>
                <c:pt idx="31" formatCode="0.0">
                  <c:v>9.0003760683760685</c:v>
                </c:pt>
                <c:pt idx="32" formatCode="0.0">
                  <c:v>9.2431794871794875</c:v>
                </c:pt>
                <c:pt idx="33" formatCode="0.0">
                  <c:v>9.4859829059829064</c:v>
                </c:pt>
                <c:pt idx="34" formatCode="0.0">
                  <c:v>9.7287863247863235</c:v>
                </c:pt>
                <c:pt idx="35" formatCode="0.0">
                  <c:v>9.9715897435897425</c:v>
                </c:pt>
                <c:pt idx="36" formatCode="0.0">
                  <c:v>10.214393162393161</c:v>
                </c:pt>
                <c:pt idx="37" formatCode="0.0">
                  <c:v>10.45719658119658</c:v>
                </c:pt>
                <c:pt idx="38" formatCode="0.0">
                  <c:v>10.7</c:v>
                </c:pt>
                <c:pt idx="39" formatCode="0.0">
                  <c:v>10.531790878754171</c:v>
                </c:pt>
                <c:pt idx="40" formatCode="0.0">
                  <c:v>10.363581757508342</c:v>
                </c:pt>
                <c:pt idx="41" formatCode="0.0">
                  <c:v>10.195372636262514</c:v>
                </c:pt>
                <c:pt idx="42" formatCode="0.0">
                  <c:v>10.027163515016685</c:v>
                </c:pt>
                <c:pt idx="43" formatCode="0.0">
                  <c:v>9.8589543937708566</c:v>
                </c:pt>
                <c:pt idx="44" formatCode="0.0">
                  <c:v>9.690745272525028</c:v>
                </c:pt>
                <c:pt idx="45" formatCode="0.0">
                  <c:v>9.5225361512791977</c:v>
                </c:pt>
                <c:pt idx="46" formatCode="0.0">
                  <c:v>9.3543270300333692</c:v>
                </c:pt>
                <c:pt idx="47" formatCode="0.0">
                  <c:v>9.1861179087875406</c:v>
                </c:pt>
                <c:pt idx="48" formatCode="0.0">
                  <c:v>9.0179087875417121</c:v>
                </c:pt>
                <c:pt idx="49" formatCode="0.0">
                  <c:v>8.8496996662958836</c:v>
                </c:pt>
                <c:pt idx="50" formatCode="0.0">
                  <c:v>8.681490545050055</c:v>
                </c:pt>
                <c:pt idx="51" formatCode="0.0">
                  <c:v>8.5132814238042265</c:v>
                </c:pt>
                <c:pt idx="52" formatCode="0.0">
                  <c:v>8.3450723025583979</c:v>
                </c:pt>
                <c:pt idx="53" formatCode="0.0">
                  <c:v>8.1768631813125694</c:v>
                </c:pt>
                <c:pt idx="54" formatCode="0.0">
                  <c:v>8.0086540600667409</c:v>
                </c:pt>
                <c:pt idx="55" formatCode="0.0">
                  <c:v>7.8404449388209114</c:v>
                </c:pt>
                <c:pt idx="56" formatCode="0.0">
                  <c:v>7.6722358175750829</c:v>
                </c:pt>
                <c:pt idx="57" formatCode="0.0">
                  <c:v>7.5040266963292543</c:v>
                </c:pt>
                <c:pt idx="58" formatCode="0.0">
                  <c:v>7.3358175750834249</c:v>
                </c:pt>
                <c:pt idx="59" formatCode="0.0">
                  <c:v>7.1676084538375964</c:v>
                </c:pt>
                <c:pt idx="60" formatCode="0.0">
                  <c:v>6.9993993325917678</c:v>
                </c:pt>
                <c:pt idx="61" formatCode="0.0">
                  <c:v>6.8311902113459393</c:v>
                </c:pt>
                <c:pt idx="62" formatCode="0.0">
                  <c:v>6.6629810901001107</c:v>
                </c:pt>
                <c:pt idx="63" formatCode="0.0">
                  <c:v>6.4947719688542822</c:v>
                </c:pt>
                <c:pt idx="64" formatCode="0.0">
                  <c:v>6.3265628476084537</c:v>
                </c:pt>
                <c:pt idx="65" formatCode="0.0">
                  <c:v>6.1583537263626251</c:v>
                </c:pt>
                <c:pt idx="66" formatCode="0.0">
                  <c:v>5.9901446051167957</c:v>
                </c:pt>
                <c:pt idx="67" formatCode="0.0">
                  <c:v>5.8219354838709672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17C-764B-97D1-F6E8A6BB62FE}"/>
            </c:ext>
          </c:extLst>
        </c:ser>
        <c:ser>
          <c:idx val="67"/>
          <c:order val="32"/>
          <c:tx>
            <c:strRef>
              <c:f>'Breakfast data'!$CS$1</c:f>
              <c:strCache>
                <c:ptCount val="1"/>
                <c:pt idx="0">
                  <c:v>Sun wk5 #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data'!$CS$2:$CS$85</c:f>
              <c:numCache>
                <c:formatCode>General</c:formatCode>
                <c:ptCount val="84"/>
                <c:pt idx="20" formatCode="0.0">
                  <c:v>7.8884210526315783</c:v>
                </c:pt>
                <c:pt idx="21" formatCode="0.0">
                  <c:v>8.133508771929824</c:v>
                </c:pt>
                <c:pt idx="22" formatCode="0.0">
                  <c:v>8.3785964912280697</c:v>
                </c:pt>
                <c:pt idx="23" formatCode="0.0">
                  <c:v>8.6236842105263154</c:v>
                </c:pt>
                <c:pt idx="24" formatCode="0.0">
                  <c:v>8.8687719298245611</c:v>
                </c:pt>
                <c:pt idx="25" formatCode="0.0">
                  <c:v>9.1138596491228068</c:v>
                </c:pt>
                <c:pt idx="26" formatCode="0.0">
                  <c:v>9.3589473684210525</c:v>
                </c:pt>
                <c:pt idx="27" formatCode="0.0">
                  <c:v>9.6040350877192981</c:v>
                </c:pt>
                <c:pt idx="28" formatCode="0.0">
                  <c:v>9.8491228070175438</c:v>
                </c:pt>
                <c:pt idx="29" formatCode="0.0">
                  <c:v>10.09421052631579</c:v>
                </c:pt>
                <c:pt idx="30" formatCode="0.0">
                  <c:v>10.339298245614035</c:v>
                </c:pt>
                <c:pt idx="31" formatCode="0.0">
                  <c:v>10.584385964912281</c:v>
                </c:pt>
                <c:pt idx="32" formatCode="0.0">
                  <c:v>10.829473684210527</c:v>
                </c:pt>
                <c:pt idx="33" formatCode="0.0">
                  <c:v>11.074561403508772</c:v>
                </c:pt>
                <c:pt idx="34" formatCode="0.0">
                  <c:v>11.319649122807018</c:v>
                </c:pt>
                <c:pt idx="35" formatCode="0.0">
                  <c:v>11.564736842105264</c:v>
                </c:pt>
                <c:pt idx="36" formatCode="0.0">
                  <c:v>11.809824561403509</c:v>
                </c:pt>
                <c:pt idx="37" formatCode="0.0">
                  <c:v>12.054912280701755</c:v>
                </c:pt>
                <c:pt idx="38" formatCode="0.0">
                  <c:v>12.3</c:v>
                </c:pt>
                <c:pt idx="39" formatCode="0.0">
                  <c:v>11.997303921568628</c:v>
                </c:pt>
                <c:pt idx="40" formatCode="0.0">
                  <c:v>11.694607843137256</c:v>
                </c:pt>
                <c:pt idx="41" formatCode="0.0">
                  <c:v>11.391911764705883</c:v>
                </c:pt>
                <c:pt idx="42" formatCode="0.0">
                  <c:v>11.08921568627451</c:v>
                </c:pt>
                <c:pt idx="43" formatCode="0.0">
                  <c:v>10.786519607843138</c:v>
                </c:pt>
                <c:pt idx="44" formatCode="0.0">
                  <c:v>10.483823529411765</c:v>
                </c:pt>
                <c:pt idx="45" formatCode="0.0">
                  <c:v>10.181127450980393</c:v>
                </c:pt>
                <c:pt idx="46" formatCode="0.0">
                  <c:v>9.87843137254902</c:v>
                </c:pt>
                <c:pt idx="47" formatCode="0.0">
                  <c:v>9.5757352941176475</c:v>
                </c:pt>
                <c:pt idx="48" formatCode="0.0">
                  <c:v>9.2730392156862749</c:v>
                </c:pt>
                <c:pt idx="49" formatCode="0.0">
                  <c:v>8.9703431372549023</c:v>
                </c:pt>
                <c:pt idx="50" formatCode="0.0">
                  <c:v>8.6676470588235297</c:v>
                </c:pt>
                <c:pt idx="51" formatCode="0.0">
                  <c:v>8.3649509803921571</c:v>
                </c:pt>
                <c:pt idx="52" formatCode="0.0">
                  <c:v>8.0622549019607845</c:v>
                </c:pt>
                <c:pt idx="53" formatCode="0.0">
                  <c:v>7.7595588235294128</c:v>
                </c:pt>
                <c:pt idx="54" formatCode="0.0">
                  <c:v>7.4568627450980403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17C-764B-97D1-F6E8A6BB62FE}"/>
            </c:ext>
          </c:extLst>
        </c:ser>
        <c:ser>
          <c:idx val="69"/>
          <c:order val="33"/>
          <c:tx>
            <c:strRef>
              <c:f>'Breakfast data'!$CT$1</c:f>
              <c:strCache>
                <c:ptCount val="1"/>
                <c:pt idx="0">
                  <c:v>Mon wk6 #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data'!$CT$2:$CT$85</c:f>
              <c:numCache>
                <c:formatCode>General</c:formatCode>
                <c:ptCount val="84"/>
                <c:pt idx="18" formatCode="0.0">
                  <c:v>8.4116883116883123</c:v>
                </c:pt>
                <c:pt idx="19" formatCode="0.0">
                  <c:v>8.6161038961038958</c:v>
                </c:pt>
                <c:pt idx="20" formatCode="0.0">
                  <c:v>8.8205194805194811</c:v>
                </c:pt>
                <c:pt idx="21" formatCode="0.0">
                  <c:v>9.0249350649350646</c:v>
                </c:pt>
                <c:pt idx="22" formatCode="0.0">
                  <c:v>9.2293506493506499</c:v>
                </c:pt>
                <c:pt idx="23" formatCode="0.0">
                  <c:v>9.4337662337662334</c:v>
                </c:pt>
                <c:pt idx="24" formatCode="0.0">
                  <c:v>9.6381818181818186</c:v>
                </c:pt>
                <c:pt idx="25" formatCode="0.0">
                  <c:v>9.8425974025974021</c:v>
                </c:pt>
                <c:pt idx="26" formatCode="0.0">
                  <c:v>10.047012987012987</c:v>
                </c:pt>
                <c:pt idx="27" formatCode="0.0">
                  <c:v>10.251428571428571</c:v>
                </c:pt>
                <c:pt idx="28" formatCode="0.0">
                  <c:v>10.455844155844156</c:v>
                </c:pt>
                <c:pt idx="29" formatCode="0.0">
                  <c:v>10.66025974025974</c:v>
                </c:pt>
                <c:pt idx="30" formatCode="0.0">
                  <c:v>10.864675324675325</c:v>
                </c:pt>
                <c:pt idx="31" formatCode="0.0">
                  <c:v>11.069090909090908</c:v>
                </c:pt>
                <c:pt idx="32" formatCode="0.0">
                  <c:v>11.273506493506494</c:v>
                </c:pt>
                <c:pt idx="33" formatCode="0.0">
                  <c:v>11.477922077922077</c:v>
                </c:pt>
                <c:pt idx="34" formatCode="0.0">
                  <c:v>11.682337662337662</c:v>
                </c:pt>
                <c:pt idx="35" formatCode="0.0">
                  <c:v>11.886753246753246</c:v>
                </c:pt>
                <c:pt idx="36" formatCode="0.0">
                  <c:v>12.091168831168831</c:v>
                </c:pt>
                <c:pt idx="37" formatCode="0.0">
                  <c:v>12.295584415584415</c:v>
                </c:pt>
                <c:pt idx="38" formatCode="0.0">
                  <c:v>12.5</c:v>
                </c:pt>
                <c:pt idx="39" formatCode="0.0">
                  <c:v>12.407741935483871</c:v>
                </c:pt>
                <c:pt idx="40" formatCode="0.0">
                  <c:v>12.315483870967743</c:v>
                </c:pt>
                <c:pt idx="41" formatCode="0.0">
                  <c:v>12.223225806451612</c:v>
                </c:pt>
                <c:pt idx="42" formatCode="0.0">
                  <c:v>12.130967741935484</c:v>
                </c:pt>
                <c:pt idx="43" formatCode="0.0">
                  <c:v>12.038709677419355</c:v>
                </c:pt>
                <c:pt idx="44" formatCode="0.0">
                  <c:v>11.946451612903227</c:v>
                </c:pt>
                <c:pt idx="45" formatCode="0.0">
                  <c:v>11.854193548387096</c:v>
                </c:pt>
                <c:pt idx="46" formatCode="0.0">
                  <c:v>11.761935483870968</c:v>
                </c:pt>
                <c:pt idx="47" formatCode="0.0">
                  <c:v>11.669677419354839</c:v>
                </c:pt>
                <c:pt idx="48" formatCode="0.0">
                  <c:v>11.57741935483871</c:v>
                </c:pt>
                <c:pt idx="49" formatCode="0.0">
                  <c:v>11.48516129032258</c:v>
                </c:pt>
                <c:pt idx="50" formatCode="0.0">
                  <c:v>11.392903225806451</c:v>
                </c:pt>
                <c:pt idx="51" formatCode="0.0">
                  <c:v>11.300645161290323</c:v>
                </c:pt>
                <c:pt idx="52" formatCode="0.0">
                  <c:v>11.208387096774194</c:v>
                </c:pt>
                <c:pt idx="53" formatCode="0.0">
                  <c:v>11.116129032258065</c:v>
                </c:pt>
                <c:pt idx="54" formatCode="0.0">
                  <c:v>11.023870967741935</c:v>
                </c:pt>
                <c:pt idx="55" formatCode="0.0">
                  <c:v>10.931612903225806</c:v>
                </c:pt>
                <c:pt idx="56" formatCode="0.0">
                  <c:v>10.839354838709678</c:v>
                </c:pt>
                <c:pt idx="57" formatCode="0.0">
                  <c:v>10.747096774193547</c:v>
                </c:pt>
                <c:pt idx="58" formatCode="0.0">
                  <c:v>10.654838709677419</c:v>
                </c:pt>
                <c:pt idx="59" formatCode="0.0">
                  <c:v>10.56258064516129</c:v>
                </c:pt>
                <c:pt idx="60" formatCode="0.0">
                  <c:v>10.470322580645162</c:v>
                </c:pt>
                <c:pt idx="61" formatCode="0.0">
                  <c:v>10.378064516129033</c:v>
                </c:pt>
                <c:pt idx="62" formatCode="0.0">
                  <c:v>10.285806451612903</c:v>
                </c:pt>
                <c:pt idx="63" formatCode="0.0">
                  <c:v>10.193548387096774</c:v>
                </c:pt>
                <c:pt idx="64" formatCode="0.0">
                  <c:v>10.101290322580645</c:v>
                </c:pt>
                <c:pt idx="65" formatCode="0.0">
                  <c:v>10.009032258064517</c:v>
                </c:pt>
                <c:pt idx="66" formatCode="0.0">
                  <c:v>9.9167741935483882</c:v>
                </c:pt>
                <c:pt idx="67" formatCode="0.0">
                  <c:v>9.8245161290322578</c:v>
                </c:pt>
                <c:pt idx="68" formatCode="0.0">
                  <c:v>9.7322580645161292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17C-764B-97D1-F6E8A6BB62FE}"/>
            </c:ext>
          </c:extLst>
        </c:ser>
        <c:ser>
          <c:idx val="71"/>
          <c:order val="34"/>
          <c:tx>
            <c:strRef>
              <c:f>'Breakfast data'!$CU$1</c:f>
              <c:strCache>
                <c:ptCount val="1"/>
                <c:pt idx="0">
                  <c:v>Tues wk6 #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data'!$CU$2:$CU$85</c:f>
              <c:numCache>
                <c:formatCode>General</c:formatCode>
                <c:ptCount val="84"/>
                <c:pt idx="18" formatCode="0.0">
                  <c:v>6.3337662337662337</c:v>
                </c:pt>
                <c:pt idx="19" formatCode="0.0">
                  <c:v>6.5920779220779222</c:v>
                </c:pt>
                <c:pt idx="20" formatCode="0.0">
                  <c:v>6.8503896103896107</c:v>
                </c:pt>
                <c:pt idx="21" formatCode="0.0">
                  <c:v>7.1087012987012992</c:v>
                </c:pt>
                <c:pt idx="22" formatCode="0.0">
                  <c:v>7.3670129870129877</c:v>
                </c:pt>
                <c:pt idx="23" formatCode="0.0">
                  <c:v>7.6253246753246753</c:v>
                </c:pt>
                <c:pt idx="24" formatCode="0.0">
                  <c:v>7.8836363636363638</c:v>
                </c:pt>
                <c:pt idx="25" formatCode="0.0">
                  <c:v>8.1419480519480523</c:v>
                </c:pt>
                <c:pt idx="26" formatCode="0.0">
                  <c:v>8.4002597402597399</c:v>
                </c:pt>
                <c:pt idx="27" formatCode="0.0">
                  <c:v>8.6585714285714293</c:v>
                </c:pt>
                <c:pt idx="28" formatCode="0.0">
                  <c:v>8.9168831168831169</c:v>
                </c:pt>
                <c:pt idx="29" formatCode="0.0">
                  <c:v>9.1751948051948062</c:v>
                </c:pt>
                <c:pt idx="30" formatCode="0.0">
                  <c:v>9.4335064935064938</c:v>
                </c:pt>
                <c:pt idx="31" formatCode="0.0">
                  <c:v>9.6918181818181814</c:v>
                </c:pt>
                <c:pt idx="32" formatCode="0.0">
                  <c:v>9.9501298701298708</c:v>
                </c:pt>
                <c:pt idx="33" formatCode="0.0">
                  <c:v>10.208441558441558</c:v>
                </c:pt>
                <c:pt idx="34" formatCode="0.0">
                  <c:v>10.466753246753246</c:v>
                </c:pt>
                <c:pt idx="35" formatCode="0.0">
                  <c:v>10.725064935064935</c:v>
                </c:pt>
                <c:pt idx="36" formatCode="0.0">
                  <c:v>10.983376623376623</c:v>
                </c:pt>
                <c:pt idx="37" formatCode="0.0">
                  <c:v>11.241688311688312</c:v>
                </c:pt>
                <c:pt idx="38" formatCode="0.0">
                  <c:v>11.5</c:v>
                </c:pt>
                <c:pt idx="39" formatCode="0.0">
                  <c:v>11.434285714285714</c:v>
                </c:pt>
                <c:pt idx="40" formatCode="0.0">
                  <c:v>11.368571428571428</c:v>
                </c:pt>
                <c:pt idx="41" formatCode="0.0">
                  <c:v>11.302857142857142</c:v>
                </c:pt>
                <c:pt idx="42" formatCode="0.0">
                  <c:v>11.237142857142857</c:v>
                </c:pt>
                <c:pt idx="43" formatCode="0.0">
                  <c:v>11.171428571428571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17C-764B-97D1-F6E8A6BB62FE}"/>
            </c:ext>
          </c:extLst>
        </c:ser>
        <c:ser>
          <c:idx val="73"/>
          <c:order val="35"/>
          <c:tx>
            <c:strRef>
              <c:f>'Breakfast data'!$CV$1</c:f>
              <c:strCache>
                <c:ptCount val="1"/>
                <c:pt idx="0">
                  <c:v>Wed wk6 #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data'!$CV$2:$CV$85</c:f>
              <c:numCache>
                <c:formatCode>General</c:formatCode>
                <c:ptCount val="84"/>
                <c:pt idx="27" formatCode="0.0">
                  <c:v>9.115384615384615</c:v>
                </c:pt>
                <c:pt idx="28" formatCode="0.0">
                  <c:v>9.3230769230769237</c:v>
                </c:pt>
                <c:pt idx="29" formatCode="0.0">
                  <c:v>9.5307692307692307</c:v>
                </c:pt>
                <c:pt idx="30" formatCode="0.0">
                  <c:v>9.7384615384615394</c:v>
                </c:pt>
                <c:pt idx="31" formatCode="0.0">
                  <c:v>9.9461538461538463</c:v>
                </c:pt>
                <c:pt idx="32" formatCode="0.0">
                  <c:v>10.153846153846153</c:v>
                </c:pt>
                <c:pt idx="33" formatCode="0.0">
                  <c:v>10.361538461538462</c:v>
                </c:pt>
                <c:pt idx="34" formatCode="0.0">
                  <c:v>10.569230769230769</c:v>
                </c:pt>
                <c:pt idx="35" formatCode="0.0">
                  <c:v>10.776923076923078</c:v>
                </c:pt>
                <c:pt idx="36" formatCode="0.0">
                  <c:v>10.984615384615385</c:v>
                </c:pt>
                <c:pt idx="37" formatCode="0.0">
                  <c:v>11.192307692307693</c:v>
                </c:pt>
                <c:pt idx="38" formatCode="0.0">
                  <c:v>11.4</c:v>
                </c:pt>
                <c:pt idx="39" formatCode="0.0">
                  <c:v>11.21880341880342</c:v>
                </c:pt>
                <c:pt idx="40" formatCode="0.0">
                  <c:v>11.037606837606837</c:v>
                </c:pt>
                <c:pt idx="41" formatCode="0.0">
                  <c:v>10.856410256410257</c:v>
                </c:pt>
                <c:pt idx="42" formatCode="0.0">
                  <c:v>10.675213675213675</c:v>
                </c:pt>
                <c:pt idx="43" formatCode="0.0">
                  <c:v>10.494017094017094</c:v>
                </c:pt>
                <c:pt idx="44" formatCode="0.0">
                  <c:v>10.312820512820513</c:v>
                </c:pt>
                <c:pt idx="45" formatCode="0.0">
                  <c:v>10.131623931623931</c:v>
                </c:pt>
                <c:pt idx="46" formatCode="0.0">
                  <c:v>9.9504273504273506</c:v>
                </c:pt>
                <c:pt idx="47" formatCode="0.0">
                  <c:v>9.7692307692307701</c:v>
                </c:pt>
                <c:pt idx="48" formatCode="0.0">
                  <c:v>9.5880341880341877</c:v>
                </c:pt>
                <c:pt idx="49" formatCode="0.0">
                  <c:v>9.4068376068376072</c:v>
                </c:pt>
                <c:pt idx="50" formatCode="0.0">
                  <c:v>9.2256410256410248</c:v>
                </c:pt>
                <c:pt idx="51" formatCode="0.0">
                  <c:v>9.0444444444444443</c:v>
                </c:pt>
                <c:pt idx="52" formatCode="0.0">
                  <c:v>8.8632478632478637</c:v>
                </c:pt>
                <c:pt idx="53" formatCode="0.0">
                  <c:v>8.6820512820512814</c:v>
                </c:pt>
                <c:pt idx="54" formatCode="0.0">
                  <c:v>8.5008547008547009</c:v>
                </c:pt>
                <c:pt idx="55" formatCode="0.0">
                  <c:v>8.3196581196581185</c:v>
                </c:pt>
                <c:pt idx="56" formatCode="0.0">
                  <c:v>8.138461538461538</c:v>
                </c:pt>
                <c:pt idx="57" formatCode="0.0">
                  <c:v>7.9572649572649574</c:v>
                </c:pt>
                <c:pt idx="58" formatCode="0.0">
                  <c:v>7.7760683760683751</c:v>
                </c:pt>
                <c:pt idx="59" formatCode="0.0">
                  <c:v>7.5948717948717945</c:v>
                </c:pt>
                <c:pt idx="60" formatCode="0.0">
                  <c:v>7.4136752136752131</c:v>
                </c:pt>
                <c:pt idx="61" formatCode="0.0">
                  <c:v>7.2324786324786317</c:v>
                </c:pt>
                <c:pt idx="62" formatCode="0.0">
                  <c:v>7.0512820512820502</c:v>
                </c:pt>
                <c:pt idx="63" formatCode="0.0">
                  <c:v>6.8700854700854697</c:v>
                </c:pt>
                <c:pt idx="64" formatCode="0.0">
                  <c:v>6.6888888888888882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17C-764B-97D1-F6E8A6BB62FE}"/>
            </c:ext>
          </c:extLst>
        </c:ser>
        <c:ser>
          <c:idx val="75"/>
          <c:order val="36"/>
          <c:tx>
            <c:strRef>
              <c:f>'Breakfast data'!$CW$1</c:f>
              <c:strCache>
                <c:ptCount val="1"/>
                <c:pt idx="0">
                  <c:v>Thurs wk6 #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data'!$CW$2:$CW$85</c:f>
              <c:numCache>
                <c:formatCode>General</c:formatCode>
                <c:ptCount val="84"/>
                <c:pt idx="25" formatCode="0.0">
                  <c:v>8.9228571428571435</c:v>
                </c:pt>
                <c:pt idx="26" formatCode="0.0">
                  <c:v>9.4364835164835164</c:v>
                </c:pt>
                <c:pt idx="27" formatCode="0.0">
                  <c:v>9.950109890109891</c:v>
                </c:pt>
                <c:pt idx="28" formatCode="0.0">
                  <c:v>10.463736263736264</c:v>
                </c:pt>
                <c:pt idx="29" formatCode="0.0">
                  <c:v>10.977362637362639</c:v>
                </c:pt>
                <c:pt idx="30" formatCode="0.0">
                  <c:v>11.490989010989011</c:v>
                </c:pt>
                <c:pt idx="31" formatCode="0.0">
                  <c:v>12.004615384615384</c:v>
                </c:pt>
                <c:pt idx="32" formatCode="0.0">
                  <c:v>12.518241758241759</c:v>
                </c:pt>
                <c:pt idx="33" formatCode="0.0">
                  <c:v>13.031868131868132</c:v>
                </c:pt>
                <c:pt idx="34" formatCode="0.0">
                  <c:v>13.545494505494506</c:v>
                </c:pt>
                <c:pt idx="35" formatCode="0.0">
                  <c:v>14.059120879120879</c:v>
                </c:pt>
                <c:pt idx="36" formatCode="0.0">
                  <c:v>14.572747252747252</c:v>
                </c:pt>
                <c:pt idx="37" formatCode="0.0">
                  <c:v>15.086373626373627</c:v>
                </c:pt>
                <c:pt idx="38" formatCode="0.0">
                  <c:v>15.6</c:v>
                </c:pt>
                <c:pt idx="39" formatCode="0.0">
                  <c:v>15.505087853323147</c:v>
                </c:pt>
                <c:pt idx="40" formatCode="0.0">
                  <c:v>15.410175706646294</c:v>
                </c:pt>
                <c:pt idx="41" formatCode="0.0">
                  <c:v>15.315263559969441</c:v>
                </c:pt>
                <c:pt idx="42" formatCode="0.0">
                  <c:v>15.22035141329259</c:v>
                </c:pt>
                <c:pt idx="43" formatCode="0.0">
                  <c:v>15.125439266615738</c:v>
                </c:pt>
                <c:pt idx="44" formatCode="0.0">
                  <c:v>15.030527119938885</c:v>
                </c:pt>
                <c:pt idx="45" formatCode="0.0">
                  <c:v>14.935614973262032</c:v>
                </c:pt>
                <c:pt idx="46" formatCode="0.0">
                  <c:v>14.840702826585179</c:v>
                </c:pt>
                <c:pt idx="47" formatCode="0.0">
                  <c:v>14.745790679908326</c:v>
                </c:pt>
                <c:pt idx="48" formatCode="0.0">
                  <c:v>14.650878533231474</c:v>
                </c:pt>
                <c:pt idx="49" formatCode="0.0">
                  <c:v>14.555966386554621</c:v>
                </c:pt>
                <c:pt idx="50" formatCode="0.0">
                  <c:v>14.461054239877768</c:v>
                </c:pt>
                <c:pt idx="51" formatCode="0.0">
                  <c:v>14.366142093200917</c:v>
                </c:pt>
                <c:pt idx="52" formatCode="0.0">
                  <c:v>14.271229946524064</c:v>
                </c:pt>
                <c:pt idx="53" formatCode="0.0">
                  <c:v>14.176317799847212</c:v>
                </c:pt>
                <c:pt idx="54" formatCode="0.0">
                  <c:v>14.081405653170359</c:v>
                </c:pt>
                <c:pt idx="55" formatCode="0.0">
                  <c:v>13.986493506493506</c:v>
                </c:pt>
                <c:pt idx="56" formatCode="0.0">
                  <c:v>13.891581359816653</c:v>
                </c:pt>
                <c:pt idx="57" formatCode="0.0">
                  <c:v>13.796669213139801</c:v>
                </c:pt>
                <c:pt idx="58" formatCode="0.0">
                  <c:v>13.701757066462948</c:v>
                </c:pt>
                <c:pt idx="59" formatCode="0.0">
                  <c:v>13.606844919786095</c:v>
                </c:pt>
                <c:pt idx="60" formatCode="0.0">
                  <c:v>13.511932773109244</c:v>
                </c:pt>
                <c:pt idx="61" formatCode="0.0">
                  <c:v>13.417020626432391</c:v>
                </c:pt>
                <c:pt idx="62" formatCode="0.0">
                  <c:v>13.322108479755538</c:v>
                </c:pt>
                <c:pt idx="63" formatCode="0.0">
                  <c:v>13.227196333078686</c:v>
                </c:pt>
                <c:pt idx="64" formatCode="0.0">
                  <c:v>13.132284186401833</c:v>
                </c:pt>
                <c:pt idx="65" formatCode="0.0">
                  <c:v>13.03737203972498</c:v>
                </c:pt>
                <c:pt idx="66" formatCode="0.0">
                  <c:v>12.942459893048127</c:v>
                </c:pt>
                <c:pt idx="67" formatCode="0.0">
                  <c:v>12.847547746371276</c:v>
                </c:pt>
                <c:pt idx="68" formatCode="0.0">
                  <c:v>12.752635599694424</c:v>
                </c:pt>
                <c:pt idx="69" formatCode="0.0">
                  <c:v>12.657723453017571</c:v>
                </c:pt>
                <c:pt idx="70" formatCode="0.0">
                  <c:v>12.562811306340718</c:v>
                </c:pt>
                <c:pt idx="71" formatCode="0.0">
                  <c:v>12.467899159663865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17C-764B-97D1-F6E8A6BB62FE}"/>
            </c:ext>
          </c:extLst>
        </c:ser>
        <c:ser>
          <c:idx val="77"/>
          <c:order val="37"/>
          <c:tx>
            <c:strRef>
              <c:f>'Breakfast data'!$CX$1</c:f>
              <c:strCache>
                <c:ptCount val="1"/>
                <c:pt idx="0">
                  <c:v>Fri wk6 #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data'!$CX$2:$CX$85</c:f>
              <c:numCache>
                <c:formatCode>General</c:formatCode>
                <c:ptCount val="84"/>
                <c:pt idx="19" formatCode="0.0">
                  <c:v>6.2085714285714291</c:v>
                </c:pt>
                <c:pt idx="20" formatCode="0.0">
                  <c:v>6.5554887218045117</c:v>
                </c:pt>
                <c:pt idx="21" formatCode="0.0">
                  <c:v>6.9024060150375943</c:v>
                </c:pt>
                <c:pt idx="22" formatCode="0.0">
                  <c:v>7.2493233082706769</c:v>
                </c:pt>
                <c:pt idx="23" formatCode="0.0">
                  <c:v>7.5962406015037596</c:v>
                </c:pt>
                <c:pt idx="24" formatCode="0.0">
                  <c:v>7.9431578947368422</c:v>
                </c:pt>
                <c:pt idx="25" formatCode="0.0">
                  <c:v>8.2900751879699257</c:v>
                </c:pt>
                <c:pt idx="26" formatCode="0.0">
                  <c:v>8.6369924812030074</c:v>
                </c:pt>
                <c:pt idx="27" formatCode="0.0">
                  <c:v>8.983909774436091</c:v>
                </c:pt>
                <c:pt idx="28" formatCode="0.0">
                  <c:v>9.3308270676691727</c:v>
                </c:pt>
                <c:pt idx="29" formatCode="0.0">
                  <c:v>9.6777443609022562</c:v>
                </c:pt>
                <c:pt idx="30" formatCode="0.0">
                  <c:v>10.02466165413534</c:v>
                </c:pt>
                <c:pt idx="31" formatCode="0.0">
                  <c:v>10.371578947368421</c:v>
                </c:pt>
                <c:pt idx="32" formatCode="0.0">
                  <c:v>10.718496240601503</c:v>
                </c:pt>
                <c:pt idx="33" formatCode="0.0">
                  <c:v>11.065413533834587</c:v>
                </c:pt>
                <c:pt idx="34" formatCode="0.0">
                  <c:v>11.41233082706767</c:v>
                </c:pt>
                <c:pt idx="35" formatCode="0.0">
                  <c:v>11.759248120300752</c:v>
                </c:pt>
                <c:pt idx="36" formatCode="0.0">
                  <c:v>12.106165413533835</c:v>
                </c:pt>
                <c:pt idx="37" formatCode="0.0">
                  <c:v>12.453082706766917</c:v>
                </c:pt>
                <c:pt idx="38" formatCode="0.0">
                  <c:v>12.8</c:v>
                </c:pt>
                <c:pt idx="39" formatCode="0.0">
                  <c:v>12.597819799777531</c:v>
                </c:pt>
                <c:pt idx="40" formatCode="0.0">
                  <c:v>12.395639599555063</c:v>
                </c:pt>
                <c:pt idx="41" formatCode="0.0">
                  <c:v>12.193459399332593</c:v>
                </c:pt>
                <c:pt idx="42" formatCode="0.0">
                  <c:v>11.991279199110123</c:v>
                </c:pt>
                <c:pt idx="43" formatCode="0.0">
                  <c:v>11.789098998887654</c:v>
                </c:pt>
                <c:pt idx="44" formatCode="0.0">
                  <c:v>11.586918798665184</c:v>
                </c:pt>
                <c:pt idx="45" formatCode="0.0">
                  <c:v>11.384738598442715</c:v>
                </c:pt>
                <c:pt idx="46" formatCode="0.0">
                  <c:v>11.182558398220245</c:v>
                </c:pt>
                <c:pt idx="47" formatCode="0.0">
                  <c:v>10.980378197997776</c:v>
                </c:pt>
                <c:pt idx="48" formatCode="0.0">
                  <c:v>10.778197997775306</c:v>
                </c:pt>
                <c:pt idx="49" formatCode="0.0">
                  <c:v>10.576017797552836</c:v>
                </c:pt>
                <c:pt idx="50" formatCode="0.0">
                  <c:v>10.373837597330368</c:v>
                </c:pt>
                <c:pt idx="51" formatCode="0.0">
                  <c:v>10.171657397107898</c:v>
                </c:pt>
                <c:pt idx="52" formatCode="0.0">
                  <c:v>9.9694771968854283</c:v>
                </c:pt>
                <c:pt idx="53" formatCode="0.0">
                  <c:v>9.7672969966629601</c:v>
                </c:pt>
                <c:pt idx="54" formatCode="0.0">
                  <c:v>9.5651167964404902</c:v>
                </c:pt>
                <c:pt idx="55" formatCode="0.0">
                  <c:v>9.3629365962180202</c:v>
                </c:pt>
                <c:pt idx="56" formatCode="0.0">
                  <c:v>9.160756395995552</c:v>
                </c:pt>
                <c:pt idx="57" formatCode="0.0">
                  <c:v>8.9585761957730821</c:v>
                </c:pt>
                <c:pt idx="58" formatCode="0.0">
                  <c:v>8.7563959955506121</c:v>
                </c:pt>
                <c:pt idx="59" formatCode="0.0">
                  <c:v>8.5542157953281439</c:v>
                </c:pt>
                <c:pt idx="60" formatCode="0.0">
                  <c:v>8.3520355951056739</c:v>
                </c:pt>
                <c:pt idx="61" formatCode="0.0">
                  <c:v>8.149855394883204</c:v>
                </c:pt>
                <c:pt idx="62" formatCode="0.0">
                  <c:v>7.9476751946607349</c:v>
                </c:pt>
                <c:pt idx="63" formatCode="0.0">
                  <c:v>7.7454949944382658</c:v>
                </c:pt>
                <c:pt idx="64" formatCode="0.0">
                  <c:v>7.5433147942157959</c:v>
                </c:pt>
                <c:pt idx="65" formatCode="0.0">
                  <c:v>7.3411345939933268</c:v>
                </c:pt>
                <c:pt idx="66" formatCode="0.0">
                  <c:v>7.1389543937708577</c:v>
                </c:pt>
                <c:pt idx="67" formatCode="0.0">
                  <c:v>6.9367741935483878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17C-764B-97D1-F6E8A6BB62FE}"/>
            </c:ext>
          </c:extLst>
        </c:ser>
        <c:ser>
          <c:idx val="79"/>
          <c:order val="38"/>
          <c:tx>
            <c:strRef>
              <c:f>'Breakfast data'!$CY$1</c:f>
              <c:strCache>
                <c:ptCount val="1"/>
                <c:pt idx="0">
                  <c:v>Sat wk6 #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data'!$CY$2:$CY$85</c:f>
              <c:numCache>
                <c:formatCode>General</c:formatCode>
                <c:ptCount val="84"/>
                <c:pt idx="14" formatCode="0.0">
                  <c:v>3.8667692307692318</c:v>
                </c:pt>
                <c:pt idx="15" formatCode="0.0">
                  <c:v>4.0931538461538466</c:v>
                </c:pt>
                <c:pt idx="16" formatCode="0.0">
                  <c:v>4.3195384615384622</c:v>
                </c:pt>
                <c:pt idx="17" formatCode="0.0">
                  <c:v>4.5459230769230778</c:v>
                </c:pt>
                <c:pt idx="18" formatCode="0.0">
                  <c:v>4.7723076923076935</c:v>
                </c:pt>
                <c:pt idx="19" formatCode="0.0">
                  <c:v>4.9986923076923082</c:v>
                </c:pt>
                <c:pt idx="20" formatCode="0.0">
                  <c:v>5.2250769230769238</c:v>
                </c:pt>
                <c:pt idx="21" formatCode="0.0">
                  <c:v>5.4514615384615395</c:v>
                </c:pt>
                <c:pt idx="22" formatCode="0.0">
                  <c:v>5.6778461538461542</c:v>
                </c:pt>
                <c:pt idx="23" formatCode="0.0">
                  <c:v>5.9042307692307698</c:v>
                </c:pt>
                <c:pt idx="24" formatCode="0.0">
                  <c:v>6.1306153846153855</c:v>
                </c:pt>
                <c:pt idx="25" formatCode="0.0">
                  <c:v>6.3570000000000011</c:v>
                </c:pt>
                <c:pt idx="26" formatCode="0.0">
                  <c:v>6.5833846153846167</c:v>
                </c:pt>
                <c:pt idx="27" formatCode="0.0">
                  <c:v>6.8097692307692315</c:v>
                </c:pt>
                <c:pt idx="28" formatCode="0.0">
                  <c:v>7.0361538461538471</c:v>
                </c:pt>
                <c:pt idx="29" formatCode="0.0">
                  <c:v>7.2625384615384618</c:v>
                </c:pt>
                <c:pt idx="30" formatCode="0.0">
                  <c:v>7.4889230769230775</c:v>
                </c:pt>
                <c:pt idx="31" formatCode="0.0">
                  <c:v>7.7153076923076931</c:v>
                </c:pt>
                <c:pt idx="32" formatCode="0.0">
                  <c:v>7.9416923076923087</c:v>
                </c:pt>
                <c:pt idx="33" formatCode="0.0">
                  <c:v>8.1680769230769243</c:v>
                </c:pt>
                <c:pt idx="34" formatCode="0.0">
                  <c:v>8.39446153846154</c:v>
                </c:pt>
                <c:pt idx="35" formatCode="0.0">
                  <c:v>8.6208461538461538</c:v>
                </c:pt>
                <c:pt idx="36" formatCode="0.0">
                  <c:v>8.8472307692307695</c:v>
                </c:pt>
                <c:pt idx="37" formatCode="0.0">
                  <c:v>9.0736153846153851</c:v>
                </c:pt>
                <c:pt idx="38" formatCode="0.0">
                  <c:v>9.3000000000000007</c:v>
                </c:pt>
                <c:pt idx="39" formatCode="0.0">
                  <c:v>9.1474436090225577</c:v>
                </c:pt>
                <c:pt idx="40" formatCode="0.0">
                  <c:v>8.9948872180451129</c:v>
                </c:pt>
                <c:pt idx="41" formatCode="0.0">
                  <c:v>8.8423308270676699</c:v>
                </c:pt>
                <c:pt idx="42" formatCode="0.0">
                  <c:v>8.6897744360902269</c:v>
                </c:pt>
                <c:pt idx="43" formatCode="0.0">
                  <c:v>8.5372180451127821</c:v>
                </c:pt>
                <c:pt idx="44" formatCode="0.0">
                  <c:v>8.3846616541353391</c:v>
                </c:pt>
                <c:pt idx="45" formatCode="0.0">
                  <c:v>8.2321052631578961</c:v>
                </c:pt>
                <c:pt idx="46" formatCode="0.0">
                  <c:v>8.0795488721804531</c:v>
                </c:pt>
                <c:pt idx="47" formatCode="0.0">
                  <c:v>7.9269924812030084</c:v>
                </c:pt>
                <c:pt idx="48" formatCode="0.0">
                  <c:v>7.7744360902255654</c:v>
                </c:pt>
                <c:pt idx="49" formatCode="0.0">
                  <c:v>7.6218796992481215</c:v>
                </c:pt>
                <c:pt idx="50" formatCode="0.0">
                  <c:v>7.4693233082706776</c:v>
                </c:pt>
                <c:pt idx="51" formatCode="0.0">
                  <c:v>7.3167669172932346</c:v>
                </c:pt>
                <c:pt idx="52" formatCode="0.0">
                  <c:v>7.1642105263157907</c:v>
                </c:pt>
                <c:pt idx="53" formatCode="0.0">
                  <c:v>7.0116541353383468</c:v>
                </c:pt>
                <c:pt idx="54" formatCode="0.0">
                  <c:v>6.8590977443609038</c:v>
                </c:pt>
                <c:pt idx="55" formatCode="0.0">
                  <c:v>6.7065413533834608</c:v>
                </c:pt>
                <c:pt idx="56" formatCode="0.0">
                  <c:v>6.5539849624060169</c:v>
                </c:pt>
                <c:pt idx="57" formatCode="0.0">
                  <c:v>6.401428571428573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17C-764B-97D1-F6E8A6BB62FE}"/>
            </c:ext>
          </c:extLst>
        </c:ser>
        <c:ser>
          <c:idx val="81"/>
          <c:order val="39"/>
          <c:tx>
            <c:strRef>
              <c:f>'Breakfast data'!$CZ$1</c:f>
              <c:strCache>
                <c:ptCount val="1"/>
                <c:pt idx="0">
                  <c:v>Sun wk6 #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data'!$CZ$2:$CZ$85</c:f>
              <c:numCache>
                <c:formatCode>General</c:formatCode>
                <c:ptCount val="84"/>
                <c:pt idx="3" formatCode="0.0">
                  <c:v>4.2426280035224551</c:v>
                </c:pt>
                <c:pt idx="4" formatCode="0.0">
                  <c:v>4.4814100605646701</c:v>
                </c:pt>
                <c:pt idx="5" formatCode="0.0">
                  <c:v>4.720192117606886</c:v>
                </c:pt>
                <c:pt idx="6" formatCode="0.0">
                  <c:v>4.9589741746491018</c:v>
                </c:pt>
                <c:pt idx="7" formatCode="0.0">
                  <c:v>5.1977562316913177</c:v>
                </c:pt>
                <c:pt idx="8" formatCode="0.0">
                  <c:v>5.4365382887335327</c:v>
                </c:pt>
                <c:pt idx="9" formatCode="0.0">
                  <c:v>5.6753203457757486</c:v>
                </c:pt>
                <c:pt idx="10" formatCode="0.0">
                  <c:v>5.9141024028179636</c:v>
                </c:pt>
                <c:pt idx="11" formatCode="0.0">
                  <c:v>6.1528844598601795</c:v>
                </c:pt>
                <c:pt idx="12" formatCode="0.0">
                  <c:v>6.3916665169023954</c:v>
                </c:pt>
                <c:pt idx="13" formatCode="0.0">
                  <c:v>6.6304485739446104</c:v>
                </c:pt>
                <c:pt idx="14" formatCode="0.0">
                  <c:v>6.8692306309868263</c:v>
                </c:pt>
                <c:pt idx="15" formatCode="0.0">
                  <c:v>7.1080126880290422</c:v>
                </c:pt>
                <c:pt idx="23" formatCode="0.0">
                  <c:v>9.0182691443667657</c:v>
                </c:pt>
                <c:pt idx="24" formatCode="0.0">
                  <c:v>9.2570512014089807</c:v>
                </c:pt>
                <c:pt idx="25" formatCode="0.0">
                  <c:v>9.4958332584511975</c:v>
                </c:pt>
                <c:pt idx="26" formatCode="0.0">
                  <c:v>9.7346153154934125</c:v>
                </c:pt>
                <c:pt idx="27" formatCode="0.0">
                  <c:v>9.9733973725356293</c:v>
                </c:pt>
                <c:pt idx="28" formatCode="0.0">
                  <c:v>10.212179429577844</c:v>
                </c:pt>
                <c:pt idx="29" formatCode="0.0">
                  <c:v>10.450961486620059</c:v>
                </c:pt>
                <c:pt idx="30" formatCode="0.0">
                  <c:v>10.689743543662274</c:v>
                </c:pt>
                <c:pt idx="31" formatCode="0.0">
                  <c:v>10.928525600704491</c:v>
                </c:pt>
                <c:pt idx="32" formatCode="0.0">
                  <c:v>11.167307657746706</c:v>
                </c:pt>
                <c:pt idx="33" formatCode="0.0">
                  <c:v>11.406089714788923</c:v>
                </c:pt>
                <c:pt idx="34" formatCode="0.0">
                  <c:v>11.644871771831138</c:v>
                </c:pt>
                <c:pt idx="35" formatCode="0.0">
                  <c:v>11.883653828873353</c:v>
                </c:pt>
                <c:pt idx="36" formatCode="0.0">
                  <c:v>12.122435885915568</c:v>
                </c:pt>
                <c:pt idx="37" formatCode="0.0">
                  <c:v>12.361217942957785</c:v>
                </c:pt>
                <c:pt idx="38" formatCode="0.0">
                  <c:v>12.6</c:v>
                </c:pt>
                <c:pt idx="39" formatCode="0.0">
                  <c:v>12.379473684210526</c:v>
                </c:pt>
                <c:pt idx="40" formatCode="0.0">
                  <c:v>12.158947368421053</c:v>
                </c:pt>
                <c:pt idx="41" formatCode="0.0">
                  <c:v>11.938421052631579</c:v>
                </c:pt>
                <c:pt idx="42" formatCode="0.0">
                  <c:v>11.717894736842105</c:v>
                </c:pt>
                <c:pt idx="43" formatCode="0.0">
                  <c:v>11.497368421052631</c:v>
                </c:pt>
                <c:pt idx="44" formatCode="0.0">
                  <c:v>11.276842105263157</c:v>
                </c:pt>
                <c:pt idx="45" formatCode="0.0">
                  <c:v>11.056315789473684</c:v>
                </c:pt>
                <c:pt idx="46" formatCode="0.0">
                  <c:v>10.83578947368421</c:v>
                </c:pt>
                <c:pt idx="47" formatCode="0.0">
                  <c:v>10.615263157894736</c:v>
                </c:pt>
                <c:pt idx="48" formatCode="0.0">
                  <c:v>10.394736842105264</c:v>
                </c:pt>
                <c:pt idx="49" formatCode="0.0">
                  <c:v>10.17421052631579</c:v>
                </c:pt>
                <c:pt idx="50" formatCode="0.0">
                  <c:v>9.9536842105263155</c:v>
                </c:pt>
                <c:pt idx="51" formatCode="0.0">
                  <c:v>9.7331578947368413</c:v>
                </c:pt>
                <c:pt idx="52" formatCode="0.0">
                  <c:v>9.5126315789473672</c:v>
                </c:pt>
                <c:pt idx="53" formatCode="0.0">
                  <c:v>9.2921052631578949</c:v>
                </c:pt>
                <c:pt idx="54" formatCode="0.0">
                  <c:v>9.0715789473684207</c:v>
                </c:pt>
                <c:pt idx="55" formatCode="0.0">
                  <c:v>8.8510526315789466</c:v>
                </c:pt>
                <c:pt idx="56" formatCode="0.0">
                  <c:v>8.6305263157894743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17C-764B-97D1-F6E8A6BB62FE}"/>
            </c:ext>
          </c:extLst>
        </c:ser>
        <c:ser>
          <c:idx val="84"/>
          <c:order val="40"/>
          <c:tx>
            <c:strRef>
              <c:f>'Breakfast data'!$DA$1</c:f>
              <c:strCache>
                <c:ptCount val="1"/>
                <c:pt idx="0">
                  <c:v>Tues wk7 #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data'!$DA$2:$DA$85</c:f>
              <c:numCache>
                <c:formatCode>General</c:formatCode>
                <c:ptCount val="84"/>
                <c:pt idx="29" formatCode="0.0">
                  <c:v>6.8072727272727285</c:v>
                </c:pt>
                <c:pt idx="30" formatCode="0.0">
                  <c:v>7.2509090909090919</c:v>
                </c:pt>
                <c:pt idx="31" formatCode="0.0">
                  <c:v>7.6945454545454552</c:v>
                </c:pt>
                <c:pt idx="32" formatCode="0.0">
                  <c:v>8.1381818181818186</c:v>
                </c:pt>
                <c:pt idx="33" formatCode="0.0">
                  <c:v>8.581818181818182</c:v>
                </c:pt>
                <c:pt idx="34" formatCode="0.0">
                  <c:v>9.0254545454545472</c:v>
                </c:pt>
                <c:pt idx="35" formatCode="0.0">
                  <c:v>9.4690909090909106</c:v>
                </c:pt>
                <c:pt idx="36" formatCode="0.0">
                  <c:v>9.9127272727272739</c:v>
                </c:pt>
                <c:pt idx="37" formatCode="0.0">
                  <c:v>10.356363636363637</c:v>
                </c:pt>
                <c:pt idx="38" formatCode="0.0">
                  <c:v>10.8</c:v>
                </c:pt>
                <c:pt idx="39" formatCode="0.0">
                  <c:v>10.632496334310851</c:v>
                </c:pt>
                <c:pt idx="40" formatCode="0.0">
                  <c:v>10.464992668621701</c:v>
                </c:pt>
                <c:pt idx="41" formatCode="0.0">
                  <c:v>10.297489002932553</c:v>
                </c:pt>
                <c:pt idx="42" formatCode="0.0">
                  <c:v>10.129985337243403</c:v>
                </c:pt>
                <c:pt idx="43" formatCode="0.0">
                  <c:v>9.9624816715542526</c:v>
                </c:pt>
                <c:pt idx="44" formatCode="0.0">
                  <c:v>9.7949780058651026</c:v>
                </c:pt>
                <c:pt idx="45" formatCode="0.0">
                  <c:v>9.6274743401759544</c:v>
                </c:pt>
                <c:pt idx="46" formatCode="0.0">
                  <c:v>9.4599706744868044</c:v>
                </c:pt>
                <c:pt idx="47" formatCode="0.0">
                  <c:v>9.2924670087976544</c:v>
                </c:pt>
                <c:pt idx="48" formatCode="0.0">
                  <c:v>9.1249633431085044</c:v>
                </c:pt>
                <c:pt idx="49" formatCode="0.0">
                  <c:v>8.9574596774193562</c:v>
                </c:pt>
                <c:pt idx="50" formatCode="0.0">
                  <c:v>8.7899560117302062</c:v>
                </c:pt>
                <c:pt idx="51" formatCode="0.0">
                  <c:v>8.6224523460410563</c:v>
                </c:pt>
                <c:pt idx="52" formatCode="0.0">
                  <c:v>8.4549486803519063</c:v>
                </c:pt>
                <c:pt idx="53" formatCode="0.0">
                  <c:v>8.2874450146627581</c:v>
                </c:pt>
                <c:pt idx="54" formatCode="0.0">
                  <c:v>8.1199413489736081</c:v>
                </c:pt>
                <c:pt idx="55" formatCode="0.0">
                  <c:v>7.9524376832844581</c:v>
                </c:pt>
                <c:pt idx="56" formatCode="0.0">
                  <c:v>7.7849340175953081</c:v>
                </c:pt>
                <c:pt idx="57" formatCode="0.0">
                  <c:v>7.617430351906159</c:v>
                </c:pt>
                <c:pt idx="58" formatCode="0.0">
                  <c:v>7.4499266862170099</c:v>
                </c:pt>
                <c:pt idx="59" formatCode="0.0">
                  <c:v>7.2824230205278599</c:v>
                </c:pt>
                <c:pt idx="60" formatCode="0.0">
                  <c:v>7.11491935483871</c:v>
                </c:pt>
                <c:pt idx="61" formatCode="0.0">
                  <c:v>6.9474156891495609</c:v>
                </c:pt>
                <c:pt idx="62" formatCode="0.0">
                  <c:v>6.7799120234604109</c:v>
                </c:pt>
                <c:pt idx="63" formatCode="0.0">
                  <c:v>6.6124083577712618</c:v>
                </c:pt>
                <c:pt idx="64" formatCode="0.0">
                  <c:v>6.4449046920821118</c:v>
                </c:pt>
                <c:pt idx="65" formatCode="0.0">
                  <c:v>6.2774010263929627</c:v>
                </c:pt>
                <c:pt idx="66" formatCode="0.0">
                  <c:v>6.1098973607038127</c:v>
                </c:pt>
                <c:pt idx="67" formatCode="0.0">
                  <c:v>5.9423936950146636</c:v>
                </c:pt>
                <c:pt idx="68" formatCode="0.0">
                  <c:v>5.7748900293255137</c:v>
                </c:pt>
                <c:pt idx="69" formatCode="0.0">
                  <c:v>5.6073863636363646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17C-764B-97D1-F6E8A6BB62FE}"/>
            </c:ext>
          </c:extLst>
        </c:ser>
        <c:ser>
          <c:idx val="94"/>
          <c:order val="41"/>
          <c:tx>
            <c:strRef>
              <c:f>'Breakfast data'!$DC$1</c:f>
              <c:strCache>
                <c:ptCount val="1"/>
                <c:pt idx="0">
                  <c:v>Wed wk 8#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data'!$DC$2:$DC$85</c:f>
              <c:numCache>
                <c:formatCode>General</c:formatCode>
                <c:ptCount val="84"/>
                <c:pt idx="3" formatCode="0.0">
                  <c:v>1.8579055220017278</c:v>
                </c:pt>
                <c:pt idx="4" formatCode="0.0">
                  <c:v>2.0762510785159636</c:v>
                </c:pt>
                <c:pt idx="5" formatCode="0.0">
                  <c:v>2.2945966350302003</c:v>
                </c:pt>
                <c:pt idx="6" formatCode="0.0">
                  <c:v>2.5129421915444361</c:v>
                </c:pt>
                <c:pt idx="10" formatCode="0.0">
                  <c:v>3.386324417601382</c:v>
                </c:pt>
                <c:pt idx="11" formatCode="0.0">
                  <c:v>3.6046699741156187</c:v>
                </c:pt>
                <c:pt idx="12" formatCode="0.0">
                  <c:v>3.8230155306298546</c:v>
                </c:pt>
                <c:pt idx="13" formatCode="0.0">
                  <c:v>4.0413610871440913</c:v>
                </c:pt>
                <c:pt idx="14" formatCode="0.0">
                  <c:v>4.2597066436583271</c:v>
                </c:pt>
                <c:pt idx="15" formatCode="0.0">
                  <c:v>4.4780522001725638</c:v>
                </c:pt>
                <c:pt idx="16" formatCode="0.0">
                  <c:v>4.6963977566868005</c:v>
                </c:pt>
                <c:pt idx="17" formatCode="0.0">
                  <c:v>4.9147433132010363</c:v>
                </c:pt>
                <c:pt idx="18" formatCode="0.0">
                  <c:v>5.133088869715273</c:v>
                </c:pt>
                <c:pt idx="19" formatCode="0.0">
                  <c:v>5.3514344262295088</c:v>
                </c:pt>
                <c:pt idx="20" formatCode="0.0">
                  <c:v>5.5697799827437455</c:v>
                </c:pt>
                <c:pt idx="21" formatCode="0.0">
                  <c:v>5.7881255392579813</c:v>
                </c:pt>
                <c:pt idx="22" formatCode="0.0">
                  <c:v>6.006471095772218</c:v>
                </c:pt>
                <c:pt idx="23" formatCode="0.0">
                  <c:v>6.2248166522864548</c:v>
                </c:pt>
                <c:pt idx="24" formatCode="0.0">
                  <c:v>6.4431622088006915</c:v>
                </c:pt>
                <c:pt idx="25" formatCode="0.0">
                  <c:v>6.6615077653149273</c:v>
                </c:pt>
                <c:pt idx="26" formatCode="0.0">
                  <c:v>6.8798533218291631</c:v>
                </c:pt>
                <c:pt idx="27" formatCode="0.0">
                  <c:v>7.0981988783433998</c:v>
                </c:pt>
                <c:pt idx="28" formatCode="0.0">
                  <c:v>7.3165444348576365</c:v>
                </c:pt>
                <c:pt idx="29" formatCode="0.0">
                  <c:v>7.5348899913718732</c:v>
                </c:pt>
                <c:pt idx="30" formatCode="0.0">
                  <c:v>7.753235547886109</c:v>
                </c:pt>
                <c:pt idx="31" formatCode="0.0">
                  <c:v>7.9715811044003457</c:v>
                </c:pt>
                <c:pt idx="32" formatCode="0.0">
                  <c:v>8.1899266609145815</c:v>
                </c:pt>
                <c:pt idx="33" formatCode="0.0">
                  <c:v>8.4082722174288183</c:v>
                </c:pt>
                <c:pt idx="34" formatCode="0.0">
                  <c:v>8.626617773943055</c:v>
                </c:pt>
                <c:pt idx="35" formatCode="0.0">
                  <c:v>8.8449633304572917</c:v>
                </c:pt>
                <c:pt idx="36" formatCode="0.0">
                  <c:v>9.0633088869715266</c:v>
                </c:pt>
                <c:pt idx="37" formatCode="0.0">
                  <c:v>9.2816544434857633</c:v>
                </c:pt>
                <c:pt idx="38" formatCode="0.0">
                  <c:v>9.5</c:v>
                </c:pt>
                <c:pt idx="39" formatCode="0.0">
                  <c:v>9.4375071666093344</c:v>
                </c:pt>
                <c:pt idx="40" formatCode="0.0">
                  <c:v>9.3750143332186671</c:v>
                </c:pt>
                <c:pt idx="41" formatCode="0.0">
                  <c:v>9.3125214998280015</c:v>
                </c:pt>
                <c:pt idx="42" formatCode="0.0">
                  <c:v>9.2500286664373359</c:v>
                </c:pt>
                <c:pt idx="43" formatCode="0.0">
                  <c:v>9.1875358330466685</c:v>
                </c:pt>
                <c:pt idx="44" formatCode="0.0">
                  <c:v>9.125042999656003</c:v>
                </c:pt>
                <c:pt idx="45" formatCode="0.0">
                  <c:v>9.0625501662653356</c:v>
                </c:pt>
                <c:pt idx="46" formatCode="0.0">
                  <c:v>9.00005733287467</c:v>
                </c:pt>
                <c:pt idx="47" formatCode="0.0">
                  <c:v>8.9375644994840044</c:v>
                </c:pt>
                <c:pt idx="48" formatCode="0.0">
                  <c:v>8.8750716660933371</c:v>
                </c:pt>
                <c:pt idx="49" formatCode="0.0">
                  <c:v>8.8125788327026715</c:v>
                </c:pt>
                <c:pt idx="50" formatCode="0.0">
                  <c:v>8.7500859993120059</c:v>
                </c:pt>
                <c:pt idx="51" formatCode="0.0">
                  <c:v>8.6875931659213386</c:v>
                </c:pt>
                <c:pt idx="52" formatCode="0.0">
                  <c:v>8.625100332530673</c:v>
                </c:pt>
                <c:pt idx="53" formatCode="0.0">
                  <c:v>8.5626074991400074</c:v>
                </c:pt>
                <c:pt idx="54" formatCode="0.0">
                  <c:v>8.50011466574934</c:v>
                </c:pt>
                <c:pt idx="55" formatCode="0.0">
                  <c:v>8.4376218323586745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17C-764B-97D1-F6E8A6BB62FE}"/>
            </c:ext>
          </c:extLst>
        </c:ser>
        <c:ser>
          <c:idx val="96"/>
          <c:order val="42"/>
          <c:tx>
            <c:strRef>
              <c:f>'Breakfast data'!$DD$1</c:f>
              <c:strCache>
                <c:ptCount val="1"/>
                <c:pt idx="0">
                  <c:v>Thurs wk 8 #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data'!$DD$2:$DD$85</c:f>
              <c:numCache>
                <c:formatCode>General</c:formatCode>
                <c:ptCount val="84"/>
                <c:pt idx="14" formatCode="0.0">
                  <c:v>7.2627350427350441</c:v>
                </c:pt>
                <c:pt idx="15" formatCode="0.0">
                  <c:v>7.4346581196581214</c:v>
                </c:pt>
                <c:pt idx="16" formatCode="0.0">
                  <c:v>7.6065811965811978</c:v>
                </c:pt>
                <c:pt idx="17" formatCode="0.0">
                  <c:v>7.7785042735042751</c:v>
                </c:pt>
                <c:pt idx="18" formatCode="0.0">
                  <c:v>7.9504273504273524</c:v>
                </c:pt>
                <c:pt idx="19" formatCode="0.0">
                  <c:v>8.1223504273504297</c:v>
                </c:pt>
                <c:pt idx="20" formatCode="0.0">
                  <c:v>8.2942735042735052</c:v>
                </c:pt>
                <c:pt idx="21" formatCode="0.0">
                  <c:v>8.4661965811965825</c:v>
                </c:pt>
                <c:pt idx="22" formatCode="0.0">
                  <c:v>8.6381196581196598</c:v>
                </c:pt>
                <c:pt idx="23" formatCode="0.0">
                  <c:v>8.8100427350427353</c:v>
                </c:pt>
                <c:pt idx="24" formatCode="0.0">
                  <c:v>8.9819658119658126</c:v>
                </c:pt>
                <c:pt idx="25" formatCode="0.0">
                  <c:v>9.1538888888888899</c:v>
                </c:pt>
                <c:pt idx="26" formatCode="0.0">
                  <c:v>9.3258119658119671</c:v>
                </c:pt>
                <c:pt idx="27" formatCode="0.0">
                  <c:v>9.4977350427350444</c:v>
                </c:pt>
                <c:pt idx="28" formatCode="0.0">
                  <c:v>9.6696581196581199</c:v>
                </c:pt>
                <c:pt idx="29" formatCode="0.0">
                  <c:v>9.8415811965811972</c:v>
                </c:pt>
                <c:pt idx="30" formatCode="0.0">
                  <c:v>10.013504273504275</c:v>
                </c:pt>
                <c:pt idx="31" formatCode="0.0">
                  <c:v>10.185427350427352</c:v>
                </c:pt>
                <c:pt idx="32" formatCode="0.0">
                  <c:v>10.357350427350427</c:v>
                </c:pt>
                <c:pt idx="33" formatCode="0.0">
                  <c:v>10.529273504273505</c:v>
                </c:pt>
                <c:pt idx="34" formatCode="0.0">
                  <c:v>10.701196581196582</c:v>
                </c:pt>
                <c:pt idx="35" formatCode="0.0">
                  <c:v>10.873119658119659</c:v>
                </c:pt>
                <c:pt idx="36" formatCode="0.0">
                  <c:v>11.045042735042735</c:v>
                </c:pt>
                <c:pt idx="37" formatCode="0.0">
                  <c:v>11.216965811965812</c:v>
                </c:pt>
                <c:pt idx="38" formatCode="0.0">
                  <c:v>11.388888888888889</c:v>
                </c:pt>
                <c:pt idx="39" formatCode="0.0">
                  <c:v>11.275579710144928</c:v>
                </c:pt>
                <c:pt idx="40" formatCode="0.0">
                  <c:v>11.162270531400967</c:v>
                </c:pt>
                <c:pt idx="41" formatCode="0.0">
                  <c:v>11.048961352657006</c:v>
                </c:pt>
                <c:pt idx="42" formatCode="0.0">
                  <c:v>10.935652173913043</c:v>
                </c:pt>
                <c:pt idx="43" formatCode="0.0">
                  <c:v>10.822342995169082</c:v>
                </c:pt>
                <c:pt idx="44" formatCode="0.0">
                  <c:v>10.709033816425121</c:v>
                </c:pt>
                <c:pt idx="45" formatCode="0.0">
                  <c:v>10.59572463768116</c:v>
                </c:pt>
                <c:pt idx="46" formatCode="0.0">
                  <c:v>10.482415458937199</c:v>
                </c:pt>
                <c:pt idx="47" formatCode="0.0">
                  <c:v>10.369106280193238</c:v>
                </c:pt>
                <c:pt idx="48" formatCode="0.0">
                  <c:v>10.255797101449275</c:v>
                </c:pt>
                <c:pt idx="49" formatCode="0.0">
                  <c:v>10.142487922705314</c:v>
                </c:pt>
                <c:pt idx="50" formatCode="0.0">
                  <c:v>10.029178743961353</c:v>
                </c:pt>
                <c:pt idx="51" formatCode="0.0">
                  <c:v>9.9158695652173918</c:v>
                </c:pt>
                <c:pt idx="52" formatCode="0.0">
                  <c:v>9.8025603864734308</c:v>
                </c:pt>
                <c:pt idx="53" formatCode="0.0">
                  <c:v>9.6892512077294697</c:v>
                </c:pt>
                <c:pt idx="54" formatCode="0.0">
                  <c:v>9.5759420289855086</c:v>
                </c:pt>
                <c:pt idx="55" formatCode="0.0">
                  <c:v>9.4626328502415458</c:v>
                </c:pt>
                <c:pt idx="56" formatCode="0.0">
                  <c:v>9.3493236714975847</c:v>
                </c:pt>
                <c:pt idx="57" formatCode="0.0">
                  <c:v>9.2360144927536236</c:v>
                </c:pt>
                <c:pt idx="58" formatCode="0.0">
                  <c:v>9.1227053140096626</c:v>
                </c:pt>
                <c:pt idx="59" formatCode="0.0">
                  <c:v>9.0093961352657015</c:v>
                </c:pt>
                <c:pt idx="60" formatCode="0.0">
                  <c:v>8.8960869565217386</c:v>
                </c:pt>
                <c:pt idx="61" formatCode="0.0">
                  <c:v>8.7827777777777776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17C-764B-97D1-F6E8A6BB62FE}"/>
            </c:ext>
          </c:extLst>
        </c:ser>
        <c:ser>
          <c:idx val="98"/>
          <c:order val="43"/>
          <c:tx>
            <c:strRef>
              <c:f>'Breakfast data'!$DE$1</c:f>
              <c:strCache>
                <c:ptCount val="1"/>
                <c:pt idx="0">
                  <c:v>Fri wk 8 #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data'!$DE$2:$DE$85</c:f>
              <c:numCache>
                <c:formatCode>General</c:formatCode>
                <c:ptCount val="84"/>
                <c:pt idx="23" formatCode="0.0">
                  <c:v>8.6192810457516345</c:v>
                </c:pt>
                <c:pt idx="24" formatCode="0.0">
                  <c:v>8.7705882352941185</c:v>
                </c:pt>
                <c:pt idx="25" formatCode="0.0">
                  <c:v>8.9218954248366025</c:v>
                </c:pt>
                <c:pt idx="26" formatCode="0.0">
                  <c:v>9.0732026143790865</c:v>
                </c:pt>
                <c:pt idx="27" formatCode="0.0">
                  <c:v>9.2245098039215687</c:v>
                </c:pt>
                <c:pt idx="28" formatCode="0.0">
                  <c:v>9.3758169934640527</c:v>
                </c:pt>
                <c:pt idx="29" formatCode="0.0">
                  <c:v>9.5271241830065367</c:v>
                </c:pt>
                <c:pt idx="30" formatCode="0.0">
                  <c:v>9.6784313725490208</c:v>
                </c:pt>
                <c:pt idx="31" formatCode="0.0">
                  <c:v>9.829738562091503</c:v>
                </c:pt>
                <c:pt idx="32" formatCode="0.0">
                  <c:v>9.981045751633987</c:v>
                </c:pt>
                <c:pt idx="33" formatCode="0.0">
                  <c:v>10.132352941176471</c:v>
                </c:pt>
                <c:pt idx="34" formatCode="0.0">
                  <c:v>10.283660130718955</c:v>
                </c:pt>
                <c:pt idx="35" formatCode="0.0">
                  <c:v>10.434967320261439</c:v>
                </c:pt>
                <c:pt idx="36" formatCode="0.0">
                  <c:v>10.586274509803921</c:v>
                </c:pt>
                <c:pt idx="37" formatCode="0.0">
                  <c:v>10.737581699346405</c:v>
                </c:pt>
                <c:pt idx="38" formatCode="0.0">
                  <c:v>10.888888888888889</c:v>
                </c:pt>
                <c:pt idx="39" formatCode="0.0">
                  <c:v>10.824016874016875</c:v>
                </c:pt>
                <c:pt idx="40" formatCode="0.0">
                  <c:v>10.759144859144859</c:v>
                </c:pt>
                <c:pt idx="41" formatCode="0.0">
                  <c:v>10.694272844272845</c:v>
                </c:pt>
                <c:pt idx="42" formatCode="0.0">
                  <c:v>10.629400829400829</c:v>
                </c:pt>
                <c:pt idx="43" formatCode="0.0">
                  <c:v>10.564528814528815</c:v>
                </c:pt>
                <c:pt idx="44" formatCode="0.0">
                  <c:v>10.499656799656799</c:v>
                </c:pt>
                <c:pt idx="45" formatCode="0.0">
                  <c:v>10.434784784784785</c:v>
                </c:pt>
                <c:pt idx="46" formatCode="0.0">
                  <c:v>10.369912769912769</c:v>
                </c:pt>
                <c:pt idx="47" formatCode="0.0">
                  <c:v>10.305040755040755</c:v>
                </c:pt>
                <c:pt idx="48" formatCode="0.0">
                  <c:v>10.240168740168741</c:v>
                </c:pt>
                <c:pt idx="49" formatCode="0.0">
                  <c:v>10.175296725296725</c:v>
                </c:pt>
                <c:pt idx="50" formatCode="0.0">
                  <c:v>10.110424710424711</c:v>
                </c:pt>
                <c:pt idx="51" formatCode="0.0">
                  <c:v>10.045552695552695</c:v>
                </c:pt>
                <c:pt idx="52" formatCode="0.0">
                  <c:v>9.9806806806806811</c:v>
                </c:pt>
                <c:pt idx="53" formatCode="0.0">
                  <c:v>9.9158086658086653</c:v>
                </c:pt>
                <c:pt idx="54" formatCode="0.0">
                  <c:v>9.8509366509366512</c:v>
                </c:pt>
                <c:pt idx="55" formatCode="0.0">
                  <c:v>9.7860646360646371</c:v>
                </c:pt>
                <c:pt idx="56" formatCode="0.0">
                  <c:v>9.7211926211926212</c:v>
                </c:pt>
                <c:pt idx="57" formatCode="0.0">
                  <c:v>9.6563206063206071</c:v>
                </c:pt>
                <c:pt idx="58" formatCode="0.0">
                  <c:v>9.5914485914485912</c:v>
                </c:pt>
                <c:pt idx="59" formatCode="0.0">
                  <c:v>9.5265765765765771</c:v>
                </c:pt>
                <c:pt idx="60" formatCode="0.0">
                  <c:v>9.4617045617045612</c:v>
                </c:pt>
                <c:pt idx="61" formatCode="0.0">
                  <c:v>9.3968325468325471</c:v>
                </c:pt>
                <c:pt idx="62" formatCode="0.0">
                  <c:v>9.331960531960533</c:v>
                </c:pt>
                <c:pt idx="63" formatCode="0.0">
                  <c:v>9.2670885170885171</c:v>
                </c:pt>
                <c:pt idx="64" formatCode="0.0">
                  <c:v>9.202216502216503</c:v>
                </c:pt>
                <c:pt idx="65" formatCode="0.0">
                  <c:v>9.1373444873444871</c:v>
                </c:pt>
                <c:pt idx="66" formatCode="0.0">
                  <c:v>9.072472472472473</c:v>
                </c:pt>
                <c:pt idx="67" formatCode="0.0">
                  <c:v>9.0076004576004571</c:v>
                </c:pt>
                <c:pt idx="68" formatCode="0.0">
                  <c:v>8.942728442728443</c:v>
                </c:pt>
                <c:pt idx="69" formatCode="0.0">
                  <c:v>8.8778564278564289</c:v>
                </c:pt>
                <c:pt idx="70" formatCode="0.0">
                  <c:v>8.812984412984413</c:v>
                </c:pt>
                <c:pt idx="71" formatCode="0.0">
                  <c:v>8.7481123981123972</c:v>
                </c:pt>
                <c:pt idx="72" formatCode="0.0">
                  <c:v>8.6832403832403831</c:v>
                </c:pt>
                <c:pt idx="73" formatCode="0.0">
                  <c:v>8.6183683683683689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17C-764B-97D1-F6E8A6BB62FE}"/>
            </c:ext>
          </c:extLst>
        </c:ser>
        <c:ser>
          <c:idx val="100"/>
          <c:order val="44"/>
          <c:tx>
            <c:strRef>
              <c:f>'Breakfast data'!$DF$1</c:f>
              <c:strCache>
                <c:ptCount val="1"/>
                <c:pt idx="0">
                  <c:v>Sat wk 8 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data'!$DF$2:$DF$85</c:f>
              <c:numCache>
                <c:formatCode>General</c:formatCode>
                <c:ptCount val="84"/>
                <c:pt idx="11" formatCode="0.0">
                  <c:v>4.6878762999452634</c:v>
                </c:pt>
                <c:pt idx="12" formatCode="0.0">
                  <c:v>4.9628109225810357</c:v>
                </c:pt>
                <c:pt idx="13" formatCode="0.0">
                  <c:v>5.237745545216808</c:v>
                </c:pt>
                <c:pt idx="14" formatCode="0.0">
                  <c:v>5.5126801678525794</c:v>
                </c:pt>
                <c:pt idx="15" formatCode="0.0">
                  <c:v>5.7876147904883517</c:v>
                </c:pt>
                <c:pt idx="16" formatCode="0.0">
                  <c:v>6.062549413124124</c:v>
                </c:pt>
                <c:pt idx="17" formatCode="0.0">
                  <c:v>6.3374840357598963</c:v>
                </c:pt>
                <c:pt idx="18" formatCode="0.0">
                  <c:v>6.6124186583956686</c:v>
                </c:pt>
                <c:pt idx="19" formatCode="0.0">
                  <c:v>6.8873532810314408</c:v>
                </c:pt>
                <c:pt idx="20" formatCode="0.0">
                  <c:v>7.1622879036672122</c:v>
                </c:pt>
                <c:pt idx="21" formatCode="0.0">
                  <c:v>7.4372225263029845</c:v>
                </c:pt>
                <c:pt idx="22" formatCode="0.0">
                  <c:v>7.7121571489387568</c:v>
                </c:pt>
                <c:pt idx="23" formatCode="0.0">
                  <c:v>7.9870917715745291</c:v>
                </c:pt>
                <c:pt idx="24" formatCode="0.0">
                  <c:v>8.2620263942103005</c:v>
                </c:pt>
                <c:pt idx="25" formatCode="0.0">
                  <c:v>8.5369610168460728</c:v>
                </c:pt>
                <c:pt idx="26" formatCode="0.0">
                  <c:v>8.8118956394818451</c:v>
                </c:pt>
                <c:pt idx="27" formatCode="0.0">
                  <c:v>9.0868302621176174</c:v>
                </c:pt>
                <c:pt idx="28" formatCode="0.0">
                  <c:v>9.3617648847533896</c:v>
                </c:pt>
                <c:pt idx="29" formatCode="0.0">
                  <c:v>9.6366995073891619</c:v>
                </c:pt>
                <c:pt idx="30" formatCode="0.0">
                  <c:v>9.9116341300249342</c:v>
                </c:pt>
                <c:pt idx="31" formatCode="0.0">
                  <c:v>10.186568752660706</c:v>
                </c:pt>
                <c:pt idx="32" formatCode="0.0">
                  <c:v>10.461503375296477</c:v>
                </c:pt>
                <c:pt idx="33" formatCode="0.0">
                  <c:v>10.736437997932249</c:v>
                </c:pt>
                <c:pt idx="34" formatCode="0.0">
                  <c:v>11.011372620568022</c:v>
                </c:pt>
                <c:pt idx="35" formatCode="0.0">
                  <c:v>11.286307243203794</c:v>
                </c:pt>
                <c:pt idx="36" formatCode="0.0">
                  <c:v>11.561241865839566</c:v>
                </c:pt>
                <c:pt idx="37" formatCode="0.0">
                  <c:v>11.836176488475338</c:v>
                </c:pt>
                <c:pt idx="38" formatCode="0.0">
                  <c:v>12.111111111111111</c:v>
                </c:pt>
                <c:pt idx="39" formatCode="0.0">
                  <c:v>11.935320851987518</c:v>
                </c:pt>
                <c:pt idx="40" formatCode="0.0">
                  <c:v>11.759530592863925</c:v>
                </c:pt>
                <c:pt idx="41" formatCode="0.0">
                  <c:v>11.583740333740334</c:v>
                </c:pt>
                <c:pt idx="42" formatCode="0.0">
                  <c:v>11.407950074616741</c:v>
                </c:pt>
                <c:pt idx="43" formatCode="0.0">
                  <c:v>11.232159815493148</c:v>
                </c:pt>
                <c:pt idx="44" formatCode="0.0">
                  <c:v>11.056369556369555</c:v>
                </c:pt>
                <c:pt idx="45" formatCode="0.0">
                  <c:v>10.880579297245962</c:v>
                </c:pt>
                <c:pt idx="46" formatCode="0.0">
                  <c:v>10.704789038122371</c:v>
                </c:pt>
                <c:pt idx="47" formatCode="0.0">
                  <c:v>10.528998778998778</c:v>
                </c:pt>
                <c:pt idx="48" formatCode="0.0">
                  <c:v>10.353208519875185</c:v>
                </c:pt>
                <c:pt idx="49" formatCode="0.0">
                  <c:v>10.177418260751594</c:v>
                </c:pt>
                <c:pt idx="50" formatCode="0.0">
                  <c:v>10.001628001628001</c:v>
                </c:pt>
                <c:pt idx="51" formatCode="0.0">
                  <c:v>9.8258377425044081</c:v>
                </c:pt>
                <c:pt idx="52" formatCode="0.0">
                  <c:v>9.6500474833808152</c:v>
                </c:pt>
                <c:pt idx="53" formatCode="0.0">
                  <c:v>9.4742572242572223</c:v>
                </c:pt>
                <c:pt idx="54" formatCode="0.0">
                  <c:v>9.2984669651336311</c:v>
                </c:pt>
                <c:pt idx="55" formatCode="0.0">
                  <c:v>9.1226767060100382</c:v>
                </c:pt>
                <c:pt idx="56" formatCode="0.0">
                  <c:v>8.9468864468864453</c:v>
                </c:pt>
                <c:pt idx="57" formatCode="0.0">
                  <c:v>8.7710961877628524</c:v>
                </c:pt>
                <c:pt idx="58" formatCode="0.0">
                  <c:v>8.5953059286392595</c:v>
                </c:pt>
                <c:pt idx="59" formatCode="0.0">
                  <c:v>8.4195156695156683</c:v>
                </c:pt>
                <c:pt idx="60" formatCode="0.0">
                  <c:v>8.2437254103920754</c:v>
                </c:pt>
                <c:pt idx="61" formatCode="0.0">
                  <c:v>8.0679351512684825</c:v>
                </c:pt>
                <c:pt idx="62" formatCode="0.0">
                  <c:v>7.8921448921448905</c:v>
                </c:pt>
                <c:pt idx="63" formatCode="0.0">
                  <c:v>7.7163546330212975</c:v>
                </c:pt>
                <c:pt idx="64" formatCode="0.0">
                  <c:v>7.5405643738977055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17C-764B-97D1-F6E8A6BB62FE}"/>
            </c:ext>
          </c:extLst>
        </c:ser>
        <c:ser>
          <c:idx val="103"/>
          <c:order val="45"/>
          <c:tx>
            <c:strRef>
              <c:f>'Breakfast data'!$DG$1</c:f>
              <c:strCache>
                <c:ptCount val="1"/>
                <c:pt idx="0">
                  <c:v>Mon wk 9 #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data'!$DG$2:$DG$85</c:f>
              <c:numCache>
                <c:formatCode>General</c:formatCode>
                <c:ptCount val="84"/>
                <c:pt idx="30" formatCode="0.0">
                  <c:v>9.3555555555555543</c:v>
                </c:pt>
                <c:pt idx="31" formatCode="0.0">
                  <c:v>9.7833333333333332</c:v>
                </c:pt>
                <c:pt idx="32" formatCode="0.0">
                  <c:v>10.211111111111112</c:v>
                </c:pt>
                <c:pt idx="33" formatCode="0.0">
                  <c:v>10.638888888888889</c:v>
                </c:pt>
                <c:pt idx="34" formatCode="0.0">
                  <c:v>11.066666666666666</c:v>
                </c:pt>
                <c:pt idx="35" formatCode="0.0">
                  <c:v>11.494444444444445</c:v>
                </c:pt>
                <c:pt idx="36" formatCode="0.0">
                  <c:v>11.922222222222222</c:v>
                </c:pt>
                <c:pt idx="37" formatCode="0.0">
                  <c:v>12.350000000000001</c:v>
                </c:pt>
                <c:pt idx="38" formatCode="0.0">
                  <c:v>12.777777777777779</c:v>
                </c:pt>
                <c:pt idx="39" formatCode="0.0">
                  <c:v>12.598230286738351</c:v>
                </c:pt>
                <c:pt idx="40" formatCode="0.0">
                  <c:v>12.418682795698926</c:v>
                </c:pt>
                <c:pt idx="41" formatCode="0.0">
                  <c:v>12.239135304659499</c:v>
                </c:pt>
                <c:pt idx="42" formatCode="0.0">
                  <c:v>12.059587813620073</c:v>
                </c:pt>
                <c:pt idx="43" formatCode="0.0">
                  <c:v>11.880040322580646</c:v>
                </c:pt>
                <c:pt idx="44" formatCode="0.0">
                  <c:v>11.700492831541219</c:v>
                </c:pt>
                <c:pt idx="45" formatCode="0.0">
                  <c:v>11.520945340501793</c:v>
                </c:pt>
                <c:pt idx="46" formatCode="0.0">
                  <c:v>11.341397849462366</c:v>
                </c:pt>
                <c:pt idx="47" formatCode="0.0">
                  <c:v>11.161850358422939</c:v>
                </c:pt>
                <c:pt idx="48" formatCode="0.0">
                  <c:v>10.982302867383513</c:v>
                </c:pt>
                <c:pt idx="49" formatCode="0.0">
                  <c:v>10.802755376344086</c:v>
                </c:pt>
                <c:pt idx="50" formatCode="0.0">
                  <c:v>10.623207885304661</c:v>
                </c:pt>
                <c:pt idx="51" formatCode="0.0">
                  <c:v>10.443660394265233</c:v>
                </c:pt>
                <c:pt idx="52" formatCode="0.0">
                  <c:v>10.264112903225808</c:v>
                </c:pt>
                <c:pt idx="53" formatCode="0.0">
                  <c:v>10.084565412186381</c:v>
                </c:pt>
                <c:pt idx="54" formatCode="0.0">
                  <c:v>9.9050179211469533</c:v>
                </c:pt>
                <c:pt idx="55" formatCode="0.0">
                  <c:v>9.7254704301075279</c:v>
                </c:pt>
                <c:pt idx="56" formatCode="0.0">
                  <c:v>9.5459229390681006</c:v>
                </c:pt>
                <c:pt idx="57" formatCode="0.0">
                  <c:v>9.3663754480286734</c:v>
                </c:pt>
                <c:pt idx="58" formatCode="0.0">
                  <c:v>9.1868279569892479</c:v>
                </c:pt>
                <c:pt idx="59" formatCode="0.0">
                  <c:v>9.0072804659498207</c:v>
                </c:pt>
                <c:pt idx="60" formatCode="0.0">
                  <c:v>8.8277329749103934</c:v>
                </c:pt>
                <c:pt idx="61" formatCode="0.0">
                  <c:v>8.648185483870968</c:v>
                </c:pt>
                <c:pt idx="62" formatCode="0.0">
                  <c:v>8.4686379928315425</c:v>
                </c:pt>
                <c:pt idx="63" formatCode="0.0">
                  <c:v>8.2890905017921135</c:v>
                </c:pt>
                <c:pt idx="64" formatCode="0.0">
                  <c:v>8.109543010752688</c:v>
                </c:pt>
                <c:pt idx="65" formatCode="0.0">
                  <c:v>7.9299955197132617</c:v>
                </c:pt>
                <c:pt idx="66" formatCode="0.0">
                  <c:v>7.7504480286738353</c:v>
                </c:pt>
                <c:pt idx="67" formatCode="0.0">
                  <c:v>7.5709005376344081</c:v>
                </c:pt>
                <c:pt idx="68" formatCode="0.0">
                  <c:v>7.3913530465949817</c:v>
                </c:pt>
                <c:pt idx="69" formatCode="0.0">
                  <c:v>7.2118055555555554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17C-764B-97D1-F6E8A6BB62FE}"/>
            </c:ext>
          </c:extLst>
        </c:ser>
        <c:ser>
          <c:idx val="105"/>
          <c:order val="46"/>
          <c:tx>
            <c:strRef>
              <c:f>'Breakfast data'!$DH$1</c:f>
              <c:strCache>
                <c:ptCount val="1"/>
                <c:pt idx="0">
                  <c:v>Tues wk 9 #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data'!$DH$2:$DH$85</c:f>
              <c:numCache>
                <c:formatCode>General</c:formatCode>
                <c:ptCount val="84"/>
                <c:pt idx="31" formatCode="0.0">
                  <c:v>7.125</c:v>
                </c:pt>
                <c:pt idx="32" formatCode="0.0">
                  <c:v>7.8214285714285712</c:v>
                </c:pt>
                <c:pt idx="33" formatCode="0.0">
                  <c:v>8.5178571428571423</c:v>
                </c:pt>
                <c:pt idx="34" formatCode="0.0">
                  <c:v>9.2142857142857153</c:v>
                </c:pt>
                <c:pt idx="35" formatCode="0.0">
                  <c:v>9.9107142857142847</c:v>
                </c:pt>
                <c:pt idx="36" formatCode="0.0">
                  <c:v>10.607142857142858</c:v>
                </c:pt>
                <c:pt idx="37" formatCode="0.0">
                  <c:v>11.303571428571429</c:v>
                </c:pt>
                <c:pt idx="38" formatCode="0.0">
                  <c:v>12</c:v>
                </c:pt>
                <c:pt idx="39" formatCode="0.0">
                  <c:v>11.870233818617256</c:v>
                </c:pt>
                <c:pt idx="40" formatCode="0.0">
                  <c:v>11.740467637234511</c:v>
                </c:pt>
                <c:pt idx="41" formatCode="0.0">
                  <c:v>11.610701455851768</c:v>
                </c:pt>
                <c:pt idx="42" formatCode="0.0">
                  <c:v>11.480935274469024</c:v>
                </c:pt>
                <c:pt idx="43" formatCode="0.0">
                  <c:v>11.351169093086281</c:v>
                </c:pt>
                <c:pt idx="44" formatCode="0.0">
                  <c:v>11.221402911703535</c:v>
                </c:pt>
                <c:pt idx="45" formatCode="0.0">
                  <c:v>11.091636730320792</c:v>
                </c:pt>
                <c:pt idx="46" formatCode="0.0">
                  <c:v>10.961870548938048</c:v>
                </c:pt>
                <c:pt idx="47" formatCode="0.0">
                  <c:v>10.832104367555303</c:v>
                </c:pt>
                <c:pt idx="48" formatCode="0.0">
                  <c:v>10.702338186172559</c:v>
                </c:pt>
                <c:pt idx="49" formatCode="0.0">
                  <c:v>10.572572004789816</c:v>
                </c:pt>
                <c:pt idx="50" formatCode="0.0">
                  <c:v>10.44280582340707</c:v>
                </c:pt>
                <c:pt idx="51" formatCode="0.0">
                  <c:v>10.313039642024327</c:v>
                </c:pt>
                <c:pt idx="52" formatCode="0.0">
                  <c:v>10.183273460641583</c:v>
                </c:pt>
                <c:pt idx="53" formatCode="0.0">
                  <c:v>10.05350727925884</c:v>
                </c:pt>
                <c:pt idx="54" formatCode="0.0">
                  <c:v>9.9237410978760945</c:v>
                </c:pt>
                <c:pt idx="55" formatCode="0.0">
                  <c:v>9.7939749164933509</c:v>
                </c:pt>
                <c:pt idx="56" formatCode="0.0">
                  <c:v>9.6642087351106074</c:v>
                </c:pt>
                <c:pt idx="57" formatCode="0.0">
                  <c:v>9.5344425537278639</c:v>
                </c:pt>
                <c:pt idx="58" formatCode="0.0">
                  <c:v>9.4046763723451186</c:v>
                </c:pt>
                <c:pt idx="59" formatCode="0.0">
                  <c:v>9.274910190962375</c:v>
                </c:pt>
                <c:pt idx="60" formatCode="0.0">
                  <c:v>9.1451440095796315</c:v>
                </c:pt>
                <c:pt idx="61" formatCode="0.0">
                  <c:v>9.0153778281968862</c:v>
                </c:pt>
                <c:pt idx="62" formatCode="0.0">
                  <c:v>8.8856116468141426</c:v>
                </c:pt>
                <c:pt idx="63" formatCode="0.0">
                  <c:v>8.7558454654313991</c:v>
                </c:pt>
                <c:pt idx="64" formatCode="0.0">
                  <c:v>8.6260792840486538</c:v>
                </c:pt>
                <c:pt idx="65" formatCode="0.0">
                  <c:v>8.4963131026659102</c:v>
                </c:pt>
                <c:pt idx="66" formatCode="0.0">
                  <c:v>8.3665469212831667</c:v>
                </c:pt>
                <c:pt idx="67" formatCode="0.0">
                  <c:v>8.2367807399004214</c:v>
                </c:pt>
                <c:pt idx="68" formatCode="0.0">
                  <c:v>8.1070145585176778</c:v>
                </c:pt>
                <c:pt idx="69" formatCode="0.0">
                  <c:v>7.9772483771349343</c:v>
                </c:pt>
                <c:pt idx="70" formatCode="0.0">
                  <c:v>7.8474821957521899</c:v>
                </c:pt>
                <c:pt idx="71" formatCode="0.0">
                  <c:v>7.7177160143694463</c:v>
                </c:pt>
                <c:pt idx="72" formatCode="0.0">
                  <c:v>7.5879498329867019</c:v>
                </c:pt>
                <c:pt idx="73" formatCode="0.0">
                  <c:v>7.4581836516039575</c:v>
                </c:pt>
                <c:pt idx="74" formatCode="0.0">
                  <c:v>7.3284174702212139</c:v>
                </c:pt>
                <c:pt idx="75" formatCode="0.0">
                  <c:v>7.1986512888384695</c:v>
                </c:pt>
                <c:pt idx="76" formatCode="0.0">
                  <c:v>7.068885107455726</c:v>
                </c:pt>
                <c:pt idx="77" formatCode="0.0">
                  <c:v>6.9391189260729815</c:v>
                </c:pt>
                <c:pt idx="78" formatCode="0.0">
                  <c:v>6.8093527446902371</c:v>
                </c:pt>
                <c:pt idx="79" formatCode="0.0">
                  <c:v>6.6795865633074936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17C-764B-97D1-F6E8A6BB62FE}"/>
            </c:ext>
          </c:extLst>
        </c:ser>
        <c:ser>
          <c:idx val="107"/>
          <c:order val="47"/>
          <c:tx>
            <c:strRef>
              <c:f>'Breakfast data'!$DI$1</c:f>
              <c:strCache>
                <c:ptCount val="1"/>
                <c:pt idx="0">
                  <c:v>Wed wk 9 #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data'!$DI$2:$DI$85</c:f>
              <c:numCache>
                <c:formatCode>General</c:formatCode>
                <c:ptCount val="84"/>
                <c:pt idx="33" formatCode="0.0">
                  <c:v>9.1666666666666661</c:v>
                </c:pt>
                <c:pt idx="34" formatCode="0.0">
                  <c:v>9.4777777777777779</c:v>
                </c:pt>
                <c:pt idx="35" formatCode="0.0">
                  <c:v>9.7888888888888879</c:v>
                </c:pt>
                <c:pt idx="36" formatCode="0.0">
                  <c:v>10.1</c:v>
                </c:pt>
                <c:pt idx="37" formatCode="0.0">
                  <c:v>10.41111111111111</c:v>
                </c:pt>
                <c:pt idx="38" formatCode="0.0">
                  <c:v>10.722222222222221</c:v>
                </c:pt>
                <c:pt idx="39" formatCode="0.0">
                  <c:v>10.618921775898519</c:v>
                </c:pt>
                <c:pt idx="40" formatCode="0.0">
                  <c:v>10.515621329574817</c:v>
                </c:pt>
                <c:pt idx="41" formatCode="0.0">
                  <c:v>10.412320883251114</c:v>
                </c:pt>
                <c:pt idx="42" formatCode="0.0">
                  <c:v>10.309020436927414</c:v>
                </c:pt>
                <c:pt idx="43" formatCode="0.0">
                  <c:v>10.205719990603711</c:v>
                </c:pt>
                <c:pt idx="44" formatCode="0.0">
                  <c:v>10.102419544280009</c:v>
                </c:pt>
                <c:pt idx="45" formatCode="0.0">
                  <c:v>9.9991190979563065</c:v>
                </c:pt>
                <c:pt idx="46" formatCode="0.0">
                  <c:v>9.8958186516326041</c:v>
                </c:pt>
                <c:pt idx="47" formatCode="0.0">
                  <c:v>9.7925182053089017</c:v>
                </c:pt>
                <c:pt idx="48" formatCode="0.0">
                  <c:v>9.6892177589851993</c:v>
                </c:pt>
                <c:pt idx="49" formatCode="0.0">
                  <c:v>9.5859173126614969</c:v>
                </c:pt>
                <c:pt idx="50" formatCode="0.0">
                  <c:v>9.4826168663377963</c:v>
                </c:pt>
                <c:pt idx="51" formatCode="0.0">
                  <c:v>9.3793164200140939</c:v>
                </c:pt>
                <c:pt idx="52" formatCode="0.0">
                  <c:v>9.2760159736903915</c:v>
                </c:pt>
                <c:pt idx="53" formatCode="0.0">
                  <c:v>9.1727155273666892</c:v>
                </c:pt>
                <c:pt idx="54" formatCode="0.0">
                  <c:v>9.0694150810429868</c:v>
                </c:pt>
                <c:pt idx="55" formatCode="0.0">
                  <c:v>8.9661146347192844</c:v>
                </c:pt>
                <c:pt idx="56" formatCode="0.0">
                  <c:v>8.862814188395582</c:v>
                </c:pt>
                <c:pt idx="57" formatCode="0.0">
                  <c:v>8.7595137420718814</c:v>
                </c:pt>
                <c:pt idx="58" formatCode="0.0">
                  <c:v>8.656213295748179</c:v>
                </c:pt>
                <c:pt idx="59" formatCode="0.0">
                  <c:v>8.5529128494244766</c:v>
                </c:pt>
                <c:pt idx="60" formatCode="0.0">
                  <c:v>8.4496124031007742</c:v>
                </c:pt>
                <c:pt idx="61" formatCode="0.0">
                  <c:v>8.3463119567770718</c:v>
                </c:pt>
                <c:pt idx="62" formatCode="0.0">
                  <c:v>8.2430115104533694</c:v>
                </c:pt>
                <c:pt idx="63" formatCode="0.0">
                  <c:v>8.1397110641296671</c:v>
                </c:pt>
                <c:pt idx="64" formatCode="0.0">
                  <c:v>8.0364106178059664</c:v>
                </c:pt>
                <c:pt idx="65" formatCode="0.0">
                  <c:v>7.9331101714822632</c:v>
                </c:pt>
                <c:pt idx="66" formatCode="0.0">
                  <c:v>7.8298097251585617</c:v>
                </c:pt>
                <c:pt idx="67" formatCode="0.0">
                  <c:v>7.7265092788348593</c:v>
                </c:pt>
                <c:pt idx="68" formatCode="0.0">
                  <c:v>7.6232088325111569</c:v>
                </c:pt>
                <c:pt idx="69" formatCode="0.0">
                  <c:v>7.5199083861874545</c:v>
                </c:pt>
                <c:pt idx="70" formatCode="0.0">
                  <c:v>7.4166079398637521</c:v>
                </c:pt>
                <c:pt idx="71" formatCode="0.0">
                  <c:v>7.3133074935400506</c:v>
                </c:pt>
                <c:pt idx="72" formatCode="0.0">
                  <c:v>7.2100070472163482</c:v>
                </c:pt>
                <c:pt idx="73" formatCode="0.0">
                  <c:v>7.1067066008926467</c:v>
                </c:pt>
                <c:pt idx="74" formatCode="0.0">
                  <c:v>7.0034061545689443</c:v>
                </c:pt>
                <c:pt idx="75" formatCode="0.0">
                  <c:v>6.9001057082452419</c:v>
                </c:pt>
                <c:pt idx="76" formatCode="0.0">
                  <c:v>6.7968052619215396</c:v>
                </c:pt>
                <c:pt idx="77" formatCode="0.0">
                  <c:v>6.6935048155978372</c:v>
                </c:pt>
                <c:pt idx="78" formatCode="0.0">
                  <c:v>6.5902043692741357</c:v>
                </c:pt>
                <c:pt idx="79" formatCode="0.0">
                  <c:v>6.4869039229504333</c:v>
                </c:pt>
                <c:pt idx="80" formatCode="0.0">
                  <c:v>6.3836034766267309</c:v>
                </c:pt>
                <c:pt idx="81" formatCode="0.0">
                  <c:v>6.2803030303030285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17C-764B-97D1-F6E8A6BB62FE}"/>
            </c:ext>
          </c:extLst>
        </c:ser>
        <c:ser>
          <c:idx val="109"/>
          <c:order val="48"/>
          <c:tx>
            <c:strRef>
              <c:f>'Breakfast data'!$DJ$1</c:f>
              <c:strCache>
                <c:ptCount val="1"/>
                <c:pt idx="0">
                  <c:v>Thurs wk 9 #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data'!$DJ$2:$DJ$85</c:f>
              <c:numCache>
                <c:formatCode>General</c:formatCode>
                <c:ptCount val="84"/>
                <c:pt idx="19" formatCode="0.0">
                  <c:v>5.3428571428571425</c:v>
                </c:pt>
                <c:pt idx="20" formatCode="0.0">
                  <c:v>5.6435254803675852</c:v>
                </c:pt>
                <c:pt idx="21" formatCode="0.0">
                  <c:v>5.9441938178780278</c:v>
                </c:pt>
                <c:pt idx="22" formatCode="0.0">
                  <c:v>6.2448621553884704</c:v>
                </c:pt>
                <c:pt idx="23" formatCode="0.0">
                  <c:v>6.5455304928989131</c:v>
                </c:pt>
                <c:pt idx="24" formatCode="0.0">
                  <c:v>6.8461988304093557</c:v>
                </c:pt>
                <c:pt idx="25" formatCode="0.0">
                  <c:v>7.1468671679197993</c:v>
                </c:pt>
                <c:pt idx="26" formatCode="0.0">
                  <c:v>7.4475355054302419</c:v>
                </c:pt>
                <c:pt idx="27" formatCode="0.0">
                  <c:v>7.7482038429406845</c:v>
                </c:pt>
                <c:pt idx="28" formatCode="0.0">
                  <c:v>8.0488721804511272</c:v>
                </c:pt>
                <c:pt idx="29" formatCode="0.0">
                  <c:v>8.3495405179615698</c:v>
                </c:pt>
                <c:pt idx="30" formatCode="0.0">
                  <c:v>8.6502088554720125</c:v>
                </c:pt>
                <c:pt idx="31" formatCode="0.0">
                  <c:v>8.9508771929824551</c:v>
                </c:pt>
                <c:pt idx="32" formatCode="0.0">
                  <c:v>9.2515455304928977</c:v>
                </c:pt>
                <c:pt idx="33" formatCode="0.0">
                  <c:v>9.5522138680033422</c:v>
                </c:pt>
                <c:pt idx="34" formatCode="0.0">
                  <c:v>9.8528822055137848</c:v>
                </c:pt>
                <c:pt idx="35" formatCode="0.0">
                  <c:v>10.153550543024227</c:v>
                </c:pt>
                <c:pt idx="36" formatCode="0.0">
                  <c:v>10.45421888053467</c:v>
                </c:pt>
                <c:pt idx="37" formatCode="0.0">
                  <c:v>10.754887218045113</c:v>
                </c:pt>
                <c:pt idx="38" formatCode="0.0">
                  <c:v>11.055555555555555</c:v>
                </c:pt>
                <c:pt idx="39" formatCode="0.0">
                  <c:v>10.84990730441231</c:v>
                </c:pt>
                <c:pt idx="40" formatCode="0.0">
                  <c:v>10.644259053269064</c:v>
                </c:pt>
                <c:pt idx="41" formatCode="0.0">
                  <c:v>10.438610802125819</c:v>
                </c:pt>
                <c:pt idx="42" formatCode="0.0">
                  <c:v>10.232962550982572</c:v>
                </c:pt>
                <c:pt idx="43" formatCode="0.0">
                  <c:v>10.027314299839327</c:v>
                </c:pt>
                <c:pt idx="44" formatCode="0.0">
                  <c:v>9.8216660486960823</c:v>
                </c:pt>
                <c:pt idx="45" formatCode="0.0">
                  <c:v>9.6160177975528356</c:v>
                </c:pt>
                <c:pt idx="46" formatCode="0.0">
                  <c:v>9.4103695464095907</c:v>
                </c:pt>
                <c:pt idx="47" formatCode="0.0">
                  <c:v>9.2047212952663457</c:v>
                </c:pt>
                <c:pt idx="48" formatCode="0.0">
                  <c:v>8.9990730441230991</c:v>
                </c:pt>
                <c:pt idx="49" formatCode="0.0">
                  <c:v>8.7934247929798541</c:v>
                </c:pt>
                <c:pt idx="50" formatCode="0.0">
                  <c:v>8.5877765418366074</c:v>
                </c:pt>
                <c:pt idx="51" formatCode="0.0">
                  <c:v>8.3821282906933625</c:v>
                </c:pt>
                <c:pt idx="52" formatCode="0.0">
                  <c:v>8.1764800395501176</c:v>
                </c:pt>
                <c:pt idx="53" formatCode="0.0">
                  <c:v>7.9708317884068709</c:v>
                </c:pt>
                <c:pt idx="54" formatCode="0.0">
                  <c:v>7.765183537263626</c:v>
                </c:pt>
                <c:pt idx="55" formatCode="0.0">
                  <c:v>7.5595352861203793</c:v>
                </c:pt>
                <c:pt idx="56" formatCode="0.0">
                  <c:v>7.3538870349771344</c:v>
                </c:pt>
                <c:pt idx="57" formatCode="0.0">
                  <c:v>7.1482387838338886</c:v>
                </c:pt>
                <c:pt idx="58" formatCode="0.0">
                  <c:v>6.9425905326906427</c:v>
                </c:pt>
                <c:pt idx="59" formatCode="0.0">
                  <c:v>6.7369422815473969</c:v>
                </c:pt>
                <c:pt idx="60" formatCode="0.0">
                  <c:v>6.531294030404152</c:v>
                </c:pt>
                <c:pt idx="61" formatCode="0.0">
                  <c:v>6.3256457792609062</c:v>
                </c:pt>
                <c:pt idx="62" formatCode="0.0">
                  <c:v>6.1199975281176604</c:v>
                </c:pt>
                <c:pt idx="63" formatCode="0.0">
                  <c:v>5.9143492769744146</c:v>
                </c:pt>
                <c:pt idx="64" formatCode="0.0">
                  <c:v>5.7087010258311688</c:v>
                </c:pt>
                <c:pt idx="65" formatCode="0.0">
                  <c:v>5.5030527746879239</c:v>
                </c:pt>
                <c:pt idx="66" formatCode="0.0">
                  <c:v>5.2974045235446781</c:v>
                </c:pt>
                <c:pt idx="67" formatCode="0.0">
                  <c:v>5.0917562724014322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17C-764B-97D1-F6E8A6BB62FE}"/>
            </c:ext>
          </c:extLst>
        </c:ser>
        <c:ser>
          <c:idx val="111"/>
          <c:order val="49"/>
          <c:tx>
            <c:strRef>
              <c:f>'Breakfast data'!$DK$1</c:f>
              <c:strCache>
                <c:ptCount val="1"/>
                <c:pt idx="0">
                  <c:v>Fri wk 9 #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data'!$DK$2:$DK$85</c:f>
              <c:numCache>
                <c:formatCode>General</c:formatCode>
                <c:ptCount val="84"/>
                <c:pt idx="9" formatCode="0.0">
                  <c:v>5.0860215053763458</c:v>
                </c:pt>
                <c:pt idx="10" formatCode="0.0">
                  <c:v>5.4029786182177748</c:v>
                </c:pt>
                <c:pt idx="11" formatCode="0.0">
                  <c:v>5.7199357310592038</c:v>
                </c:pt>
                <c:pt idx="12" formatCode="0.0">
                  <c:v>6.0368928439006329</c:v>
                </c:pt>
                <c:pt idx="13" formatCode="0.0">
                  <c:v>6.353849956742061</c:v>
                </c:pt>
                <c:pt idx="14" formatCode="0.0">
                  <c:v>6.67080706958349</c:v>
                </c:pt>
                <c:pt idx="15" formatCode="0.0">
                  <c:v>6.9877641824249181</c:v>
                </c:pt>
                <c:pt idx="16" formatCode="0.0">
                  <c:v>7.3047212952663472</c:v>
                </c:pt>
                <c:pt idx="17" formatCode="0.0">
                  <c:v>7.6216784081077762</c:v>
                </c:pt>
                <c:pt idx="18" formatCode="0.0">
                  <c:v>7.9386355209492043</c:v>
                </c:pt>
                <c:pt idx="19" formatCode="0.0">
                  <c:v>8.2555926337906342</c:v>
                </c:pt>
                <c:pt idx="20" formatCode="0.0">
                  <c:v>8.5725497466320615</c:v>
                </c:pt>
                <c:pt idx="21" formatCode="0.0">
                  <c:v>8.8895068594734905</c:v>
                </c:pt>
                <c:pt idx="22" formatCode="0.0">
                  <c:v>9.2064639723149195</c:v>
                </c:pt>
                <c:pt idx="23" formatCode="0.0">
                  <c:v>9.5234210851563468</c:v>
                </c:pt>
                <c:pt idx="24" formatCode="0.0">
                  <c:v>9.8403781979977758</c:v>
                </c:pt>
                <c:pt idx="25" formatCode="0.0">
                  <c:v>10.157335310839205</c:v>
                </c:pt>
                <c:pt idx="26" formatCode="0.0">
                  <c:v>10.474292423680634</c:v>
                </c:pt>
                <c:pt idx="27" formatCode="0.0">
                  <c:v>10.791249536522063</c:v>
                </c:pt>
                <c:pt idx="28" formatCode="0.0">
                  <c:v>11.108206649363492</c:v>
                </c:pt>
                <c:pt idx="29" formatCode="0.0">
                  <c:v>11.425163762204921</c:v>
                </c:pt>
                <c:pt idx="30" formatCode="0.0">
                  <c:v>11.74212087504635</c:v>
                </c:pt>
                <c:pt idx="31" formatCode="0.0">
                  <c:v>12.059077987887777</c:v>
                </c:pt>
                <c:pt idx="32" formatCode="0.0">
                  <c:v>12.376035100729206</c:v>
                </c:pt>
                <c:pt idx="33" formatCode="0.0">
                  <c:v>12.692992213570635</c:v>
                </c:pt>
                <c:pt idx="34" formatCode="0.0">
                  <c:v>13.009949326412064</c:v>
                </c:pt>
                <c:pt idx="35" formatCode="0.0">
                  <c:v>13.326906439253493</c:v>
                </c:pt>
                <c:pt idx="36" formatCode="0.0">
                  <c:v>13.643863552094921</c:v>
                </c:pt>
                <c:pt idx="37" formatCode="0.0">
                  <c:v>13.96082066493635</c:v>
                </c:pt>
                <c:pt idx="38" formatCode="0.0">
                  <c:v>14.277777777777779</c:v>
                </c:pt>
                <c:pt idx="39" formatCode="0.0">
                  <c:v>13.953926482873852</c:v>
                </c:pt>
                <c:pt idx="40" formatCode="0.0">
                  <c:v>13.630075187969926</c:v>
                </c:pt>
                <c:pt idx="41" formatCode="0.0">
                  <c:v>13.306223893065999</c:v>
                </c:pt>
                <c:pt idx="42" formatCode="0.0">
                  <c:v>12.982372598162073</c:v>
                </c:pt>
                <c:pt idx="43" formatCode="0.0">
                  <c:v>12.658521303258146</c:v>
                </c:pt>
                <c:pt idx="44" formatCode="0.0">
                  <c:v>12.33467000835422</c:v>
                </c:pt>
                <c:pt idx="45" formatCode="0.0">
                  <c:v>12.010818713450293</c:v>
                </c:pt>
                <c:pt idx="46" formatCode="0.0">
                  <c:v>11.686967418546367</c:v>
                </c:pt>
                <c:pt idx="47" formatCode="0.0">
                  <c:v>11.36311612364244</c:v>
                </c:pt>
                <c:pt idx="48" formatCode="0.0">
                  <c:v>11.039264828738514</c:v>
                </c:pt>
                <c:pt idx="49" formatCode="0.0">
                  <c:v>10.715413533834587</c:v>
                </c:pt>
                <c:pt idx="50" formatCode="0.0">
                  <c:v>10.391562238930661</c:v>
                </c:pt>
                <c:pt idx="51" formatCode="0.0">
                  <c:v>10.067710944026734</c:v>
                </c:pt>
                <c:pt idx="52" formatCode="0.0">
                  <c:v>9.7438596491228076</c:v>
                </c:pt>
                <c:pt idx="53" formatCode="0.0">
                  <c:v>9.4200083542188811</c:v>
                </c:pt>
                <c:pt idx="54" formatCode="0.0">
                  <c:v>9.0961570593149546</c:v>
                </c:pt>
                <c:pt idx="55" formatCode="0.0">
                  <c:v>8.7723057644110281</c:v>
                </c:pt>
                <c:pt idx="56" formatCode="0.0">
                  <c:v>8.4484544695071015</c:v>
                </c:pt>
                <c:pt idx="57" formatCode="0.0">
                  <c:v>8.124603174603175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17C-764B-97D1-F6E8A6BB62FE}"/>
            </c:ext>
          </c:extLst>
        </c:ser>
        <c:ser>
          <c:idx val="113"/>
          <c:order val="50"/>
          <c:tx>
            <c:strRef>
              <c:f>'Breakfast data'!$DL$1</c:f>
              <c:strCache>
                <c:ptCount val="1"/>
                <c:pt idx="0">
                  <c:v>Sat wk 9 #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data'!$DL$2:$DL$85</c:f>
              <c:numCache>
                <c:formatCode>General</c:formatCode>
                <c:ptCount val="84"/>
                <c:pt idx="24" formatCode="0.0">
                  <c:v>6.8944444444444439</c:v>
                </c:pt>
                <c:pt idx="25" formatCode="0.0">
                  <c:v>6.9297619047619037</c:v>
                </c:pt>
                <c:pt idx="26" formatCode="0.0">
                  <c:v>6.9650793650793643</c:v>
                </c:pt>
                <c:pt idx="27" formatCode="0.0">
                  <c:v>7.000396825396825</c:v>
                </c:pt>
                <c:pt idx="28" formatCode="0.0">
                  <c:v>7.0357142857142856</c:v>
                </c:pt>
                <c:pt idx="29" formatCode="0.0">
                  <c:v>7.0710317460317453</c:v>
                </c:pt>
                <c:pt idx="30" formatCode="0.0">
                  <c:v>7.106349206349206</c:v>
                </c:pt>
                <c:pt idx="31" formatCode="0.0">
                  <c:v>7.1416666666666666</c:v>
                </c:pt>
                <c:pt idx="32" formatCode="0.0">
                  <c:v>7.1769841269841272</c:v>
                </c:pt>
                <c:pt idx="33" formatCode="0.0">
                  <c:v>7.212301587301587</c:v>
                </c:pt>
                <c:pt idx="34" formatCode="0.0">
                  <c:v>7.2476190476190476</c:v>
                </c:pt>
                <c:pt idx="35" formatCode="0.0">
                  <c:v>7.2829365079365083</c:v>
                </c:pt>
                <c:pt idx="36" formatCode="0.0">
                  <c:v>7.3182539682539689</c:v>
                </c:pt>
                <c:pt idx="37" formatCode="0.0">
                  <c:v>7.3535714285714286</c:v>
                </c:pt>
                <c:pt idx="38" formatCode="0.0">
                  <c:v>7.3888888888888893</c:v>
                </c:pt>
                <c:pt idx="39" formatCode="0.0">
                  <c:v>7.333333333333333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17C-764B-97D1-F6E8A6BB6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809664"/>
        <c:axId val="880640015"/>
      </c:lineChart>
      <c:catAx>
        <c:axId val="20958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0015"/>
        <c:crosses val="autoZero"/>
        <c:auto val="1"/>
        <c:lblAlgn val="ctr"/>
        <c:lblOffset val="100"/>
        <c:noMultiLvlLbl val="0"/>
      </c:catAx>
      <c:valAx>
        <c:axId val="88064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8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Breakfast</a:t>
            </a:r>
            <a:r>
              <a:rPr lang="en-GB" baseline="0"/>
              <a:t> Glucose events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'Breakfast data'!$D$1</c:f>
              <c:strCache>
                <c:ptCount val="1"/>
                <c:pt idx="0">
                  <c:v>Tues wk1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data'!$D$2:$D$85</c:f>
              <c:numCache>
                <c:formatCode>General</c:formatCode>
                <c:ptCount val="84"/>
                <c:pt idx="28">
                  <c:v>10.9</c:v>
                </c:pt>
                <c:pt idx="29">
                  <c:v>11</c:v>
                </c:pt>
                <c:pt idx="30">
                  <c:v>11.2</c:v>
                </c:pt>
                <c:pt idx="31">
                  <c:v>11.4</c:v>
                </c:pt>
                <c:pt idx="32">
                  <c:v>11.3</c:v>
                </c:pt>
                <c:pt idx="33">
                  <c:v>11.4</c:v>
                </c:pt>
                <c:pt idx="34">
                  <c:v>11.8</c:v>
                </c:pt>
                <c:pt idx="35">
                  <c:v>12.1</c:v>
                </c:pt>
                <c:pt idx="36">
                  <c:v>12.3</c:v>
                </c:pt>
                <c:pt idx="37">
                  <c:v>12.5</c:v>
                </c:pt>
                <c:pt idx="38">
                  <c:v>12.7</c:v>
                </c:pt>
                <c:pt idx="39">
                  <c:v>12.6</c:v>
                </c:pt>
                <c:pt idx="40">
                  <c:v>12.6</c:v>
                </c:pt>
                <c:pt idx="41">
                  <c:v>12.6</c:v>
                </c:pt>
                <c:pt idx="42">
                  <c:v>12</c:v>
                </c:pt>
                <c:pt idx="43">
                  <c:v>11.6</c:v>
                </c:pt>
                <c:pt idx="44">
                  <c:v>11.6</c:v>
                </c:pt>
                <c:pt idx="45">
                  <c:v>11.1</c:v>
                </c:pt>
                <c:pt idx="46">
                  <c:v>10.7</c:v>
                </c:pt>
                <c:pt idx="47">
                  <c:v>10.4</c:v>
                </c:pt>
                <c:pt idx="48">
                  <c:v>10.199999999999999</c:v>
                </c:pt>
                <c:pt idx="49">
                  <c:v>9.9</c:v>
                </c:pt>
                <c:pt idx="50">
                  <c:v>9.6</c:v>
                </c:pt>
                <c:pt idx="51">
                  <c:v>9.3000000000000007</c:v>
                </c:pt>
                <c:pt idx="52">
                  <c:v>9.1</c:v>
                </c:pt>
                <c:pt idx="53">
                  <c:v>8.9</c:v>
                </c:pt>
                <c:pt idx="54">
                  <c:v>8.5</c:v>
                </c:pt>
                <c:pt idx="55">
                  <c:v>8.1999999999999993</c:v>
                </c:pt>
                <c:pt idx="56">
                  <c:v>7.9</c:v>
                </c:pt>
                <c:pt idx="57">
                  <c:v>7.7</c:v>
                </c:pt>
                <c:pt idx="58">
                  <c:v>7.6</c:v>
                </c:pt>
                <c:pt idx="59">
                  <c:v>7.3</c:v>
                </c:pt>
                <c:pt idx="60">
                  <c:v>7.1</c:v>
                </c:pt>
                <c:pt idx="61">
                  <c:v>6.9</c:v>
                </c:pt>
                <c:pt idx="62">
                  <c:v>6.7</c:v>
                </c:pt>
                <c:pt idx="63">
                  <c:v>6.6</c:v>
                </c:pt>
                <c:pt idx="64">
                  <c:v>6.1</c:v>
                </c:pt>
                <c:pt idx="65">
                  <c:v>5.8</c:v>
                </c:pt>
                <c:pt idx="66">
                  <c:v>5.6</c:v>
                </c:pt>
                <c:pt idx="67">
                  <c:v>5.3</c:v>
                </c:pt>
                <c:pt idx="68">
                  <c:v>5.3</c:v>
                </c:pt>
                <c:pt idx="69">
                  <c:v>5.4</c:v>
                </c:pt>
                <c:pt idx="70">
                  <c:v>5.7</c:v>
                </c:pt>
                <c:pt idx="71">
                  <c:v>6</c:v>
                </c:pt>
                <c:pt idx="72">
                  <c:v>6.3</c:v>
                </c:pt>
                <c:pt idx="73">
                  <c:v>6.7</c:v>
                </c:pt>
                <c:pt idx="74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97-6B4C-89FD-E0A5BBF25111}"/>
            </c:ext>
          </c:extLst>
        </c:ser>
        <c:ser>
          <c:idx val="4"/>
          <c:order val="1"/>
          <c:tx>
            <c:strRef>
              <c:f>'Breakfast data'!$E$1</c:f>
              <c:strCache>
                <c:ptCount val="1"/>
                <c:pt idx="0">
                  <c:v>Wed wk1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data'!$E$2:$E$85</c:f>
              <c:numCache>
                <c:formatCode>General</c:formatCode>
                <c:ptCount val="84"/>
                <c:pt idx="23">
                  <c:v>9.6</c:v>
                </c:pt>
                <c:pt idx="24">
                  <c:v>9.8000000000000007</c:v>
                </c:pt>
                <c:pt idx="25">
                  <c:v>10.3</c:v>
                </c:pt>
                <c:pt idx="26">
                  <c:v>10.6</c:v>
                </c:pt>
                <c:pt idx="27">
                  <c:v>10.6</c:v>
                </c:pt>
                <c:pt idx="28">
                  <c:v>10.6</c:v>
                </c:pt>
                <c:pt idx="29">
                  <c:v>10.3</c:v>
                </c:pt>
                <c:pt idx="30">
                  <c:v>10.1</c:v>
                </c:pt>
                <c:pt idx="31">
                  <c:v>10.4</c:v>
                </c:pt>
                <c:pt idx="32">
                  <c:v>11</c:v>
                </c:pt>
                <c:pt idx="33">
                  <c:v>11.6</c:v>
                </c:pt>
                <c:pt idx="34">
                  <c:v>12.3</c:v>
                </c:pt>
                <c:pt idx="35">
                  <c:v>13.1</c:v>
                </c:pt>
                <c:pt idx="36">
                  <c:v>13.6</c:v>
                </c:pt>
                <c:pt idx="37">
                  <c:v>14.1</c:v>
                </c:pt>
                <c:pt idx="38">
                  <c:v>14.4</c:v>
                </c:pt>
                <c:pt idx="39">
                  <c:v>14.4</c:v>
                </c:pt>
                <c:pt idx="40">
                  <c:v>14.4</c:v>
                </c:pt>
                <c:pt idx="41">
                  <c:v>14.2</c:v>
                </c:pt>
                <c:pt idx="42">
                  <c:v>14.2</c:v>
                </c:pt>
                <c:pt idx="43">
                  <c:v>13.4</c:v>
                </c:pt>
                <c:pt idx="44">
                  <c:v>13.1</c:v>
                </c:pt>
                <c:pt idx="45">
                  <c:v>12.9</c:v>
                </c:pt>
                <c:pt idx="46">
                  <c:v>12.6</c:v>
                </c:pt>
                <c:pt idx="47">
                  <c:v>12.2</c:v>
                </c:pt>
                <c:pt idx="48">
                  <c:v>12.1</c:v>
                </c:pt>
                <c:pt idx="49">
                  <c:v>11.6</c:v>
                </c:pt>
                <c:pt idx="50">
                  <c:v>11.3</c:v>
                </c:pt>
                <c:pt idx="51">
                  <c:v>11.3</c:v>
                </c:pt>
                <c:pt idx="52">
                  <c:v>11.4</c:v>
                </c:pt>
                <c:pt idx="53">
                  <c:v>11.2</c:v>
                </c:pt>
                <c:pt idx="54">
                  <c:v>10.9</c:v>
                </c:pt>
                <c:pt idx="55">
                  <c:v>10.8</c:v>
                </c:pt>
                <c:pt idx="56">
                  <c:v>10.7</c:v>
                </c:pt>
                <c:pt idx="57">
                  <c:v>10.7</c:v>
                </c:pt>
                <c:pt idx="58">
                  <c:v>10.7</c:v>
                </c:pt>
                <c:pt idx="59">
                  <c:v>10.3</c:v>
                </c:pt>
                <c:pt idx="60">
                  <c:v>9.9</c:v>
                </c:pt>
                <c:pt idx="61">
                  <c:v>9.8000000000000007</c:v>
                </c:pt>
                <c:pt idx="62">
                  <c:v>10.1</c:v>
                </c:pt>
                <c:pt idx="63">
                  <c:v>9.9</c:v>
                </c:pt>
                <c:pt idx="64">
                  <c:v>9.5</c:v>
                </c:pt>
                <c:pt idx="65">
                  <c:v>9.6999999999999993</c:v>
                </c:pt>
                <c:pt idx="66">
                  <c:v>10</c:v>
                </c:pt>
                <c:pt idx="67">
                  <c:v>9.8000000000000007</c:v>
                </c:pt>
                <c:pt idx="68">
                  <c:v>9.4</c:v>
                </c:pt>
                <c:pt idx="69">
                  <c:v>9.6999999999999993</c:v>
                </c:pt>
                <c:pt idx="70">
                  <c:v>9.8000000000000007</c:v>
                </c:pt>
                <c:pt idx="71">
                  <c:v>9.6999999999999993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97-6B4C-89FD-E0A5BBF25111}"/>
            </c:ext>
          </c:extLst>
        </c:ser>
        <c:ser>
          <c:idx val="6"/>
          <c:order val="2"/>
          <c:tx>
            <c:strRef>
              <c:f>'Breakfast data'!$F$1</c:f>
              <c:strCache>
                <c:ptCount val="1"/>
                <c:pt idx="0">
                  <c:v>Thurs wk1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data'!$F$2:$F$85</c:f>
              <c:numCache>
                <c:formatCode>General</c:formatCode>
                <c:ptCount val="84"/>
                <c:pt idx="24">
                  <c:v>5.8</c:v>
                </c:pt>
                <c:pt idx="25">
                  <c:v>5.9</c:v>
                </c:pt>
                <c:pt idx="26">
                  <c:v>5.5</c:v>
                </c:pt>
                <c:pt idx="27">
                  <c:v>5.6</c:v>
                </c:pt>
                <c:pt idx="28">
                  <c:v>5.8</c:v>
                </c:pt>
                <c:pt idx="29">
                  <c:v>6.3</c:v>
                </c:pt>
                <c:pt idx="30">
                  <c:v>6.9</c:v>
                </c:pt>
                <c:pt idx="31">
                  <c:v>7.6</c:v>
                </c:pt>
                <c:pt idx="32">
                  <c:v>8.5</c:v>
                </c:pt>
                <c:pt idx="33">
                  <c:v>9.6</c:v>
                </c:pt>
                <c:pt idx="34">
                  <c:v>10.1</c:v>
                </c:pt>
                <c:pt idx="35">
                  <c:v>10.8</c:v>
                </c:pt>
                <c:pt idx="36">
                  <c:v>11.1</c:v>
                </c:pt>
                <c:pt idx="37">
                  <c:v>11.6</c:v>
                </c:pt>
                <c:pt idx="38">
                  <c:v>11.9</c:v>
                </c:pt>
                <c:pt idx="39">
                  <c:v>11.9</c:v>
                </c:pt>
                <c:pt idx="40">
                  <c:v>11.6</c:v>
                </c:pt>
                <c:pt idx="41">
                  <c:v>11.4</c:v>
                </c:pt>
                <c:pt idx="42">
                  <c:v>11.2</c:v>
                </c:pt>
                <c:pt idx="43">
                  <c:v>10.9</c:v>
                </c:pt>
                <c:pt idx="44">
                  <c:v>10.7</c:v>
                </c:pt>
                <c:pt idx="45">
                  <c:v>10.3</c:v>
                </c:pt>
                <c:pt idx="46">
                  <c:v>10.4</c:v>
                </c:pt>
                <c:pt idx="47">
                  <c:v>10.1</c:v>
                </c:pt>
                <c:pt idx="48">
                  <c:v>9.5</c:v>
                </c:pt>
                <c:pt idx="49">
                  <c:v>9.5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9.8000000000000007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</c:v>
                </c:pt>
                <c:pt idx="57">
                  <c:v>9.8000000000000007</c:v>
                </c:pt>
                <c:pt idx="58">
                  <c:v>10.1</c:v>
                </c:pt>
                <c:pt idx="59">
                  <c:v>10</c:v>
                </c:pt>
                <c:pt idx="60">
                  <c:v>10</c:v>
                </c:pt>
                <c:pt idx="61">
                  <c:v>10.1</c:v>
                </c:pt>
                <c:pt idx="62">
                  <c:v>10.1</c:v>
                </c:pt>
                <c:pt idx="63">
                  <c:v>9.9</c:v>
                </c:pt>
                <c:pt idx="64">
                  <c:v>9.8000000000000007</c:v>
                </c:pt>
                <c:pt idx="65">
                  <c:v>9.6999999999999993</c:v>
                </c:pt>
                <c:pt idx="66">
                  <c:v>9.6</c:v>
                </c:pt>
                <c:pt idx="67">
                  <c:v>9.6</c:v>
                </c:pt>
                <c:pt idx="68">
                  <c:v>9.4</c:v>
                </c:pt>
                <c:pt idx="69">
                  <c:v>9.4</c:v>
                </c:pt>
                <c:pt idx="70">
                  <c:v>9.1999999999999993</c:v>
                </c:pt>
                <c:pt idx="71">
                  <c:v>9.1999999999999993</c:v>
                </c:pt>
                <c:pt idx="72">
                  <c:v>9.1</c:v>
                </c:pt>
                <c:pt idx="73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97-6B4C-89FD-E0A5BBF25111}"/>
            </c:ext>
          </c:extLst>
        </c:ser>
        <c:ser>
          <c:idx val="8"/>
          <c:order val="3"/>
          <c:tx>
            <c:strRef>
              <c:f>'Breakfast data'!$G$1</c:f>
              <c:strCache>
                <c:ptCount val="1"/>
                <c:pt idx="0">
                  <c:v>Fri wk1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data'!$G$2:$G$85</c:f>
              <c:numCache>
                <c:formatCode>General</c:formatCode>
                <c:ptCount val="84"/>
                <c:pt idx="21">
                  <c:v>6.3</c:v>
                </c:pt>
                <c:pt idx="22">
                  <c:v>6.4</c:v>
                </c:pt>
                <c:pt idx="23">
                  <c:v>6.8</c:v>
                </c:pt>
                <c:pt idx="24">
                  <c:v>6.9</c:v>
                </c:pt>
                <c:pt idx="25">
                  <c:v>7.2</c:v>
                </c:pt>
                <c:pt idx="26">
                  <c:v>7.9</c:v>
                </c:pt>
                <c:pt idx="27">
                  <c:v>8.6999999999999993</c:v>
                </c:pt>
                <c:pt idx="28">
                  <c:v>8.6999999999999993</c:v>
                </c:pt>
                <c:pt idx="29">
                  <c:v>9.1999999999999993</c:v>
                </c:pt>
                <c:pt idx="30">
                  <c:v>9.6</c:v>
                </c:pt>
                <c:pt idx="31">
                  <c:v>10.4</c:v>
                </c:pt>
                <c:pt idx="32">
                  <c:v>11.2</c:v>
                </c:pt>
                <c:pt idx="33">
                  <c:v>11.5</c:v>
                </c:pt>
                <c:pt idx="34">
                  <c:v>11.9</c:v>
                </c:pt>
                <c:pt idx="35">
                  <c:v>12.2</c:v>
                </c:pt>
                <c:pt idx="36">
                  <c:v>12.3</c:v>
                </c:pt>
                <c:pt idx="37">
                  <c:v>12.5</c:v>
                </c:pt>
                <c:pt idx="38">
                  <c:v>12.5</c:v>
                </c:pt>
                <c:pt idx="39">
                  <c:v>12.4</c:v>
                </c:pt>
                <c:pt idx="40">
                  <c:v>12.3</c:v>
                </c:pt>
                <c:pt idx="41">
                  <c:v>12.3</c:v>
                </c:pt>
                <c:pt idx="42">
                  <c:v>12.2</c:v>
                </c:pt>
                <c:pt idx="43">
                  <c:v>12.2</c:v>
                </c:pt>
                <c:pt idx="44">
                  <c:v>12.2</c:v>
                </c:pt>
                <c:pt idx="45">
                  <c:v>12</c:v>
                </c:pt>
                <c:pt idx="46">
                  <c:v>11.8</c:v>
                </c:pt>
                <c:pt idx="47">
                  <c:v>11.6</c:v>
                </c:pt>
                <c:pt idx="48">
                  <c:v>11.2</c:v>
                </c:pt>
                <c:pt idx="49">
                  <c:v>10.9</c:v>
                </c:pt>
                <c:pt idx="50">
                  <c:v>10.6</c:v>
                </c:pt>
                <c:pt idx="51">
                  <c:v>10.3</c:v>
                </c:pt>
                <c:pt idx="52">
                  <c:v>10.1</c:v>
                </c:pt>
                <c:pt idx="53">
                  <c:v>9.4</c:v>
                </c:pt>
                <c:pt idx="54">
                  <c:v>9.1999999999999993</c:v>
                </c:pt>
                <c:pt idx="55">
                  <c:v>8.8000000000000007</c:v>
                </c:pt>
                <c:pt idx="56">
                  <c:v>8.8000000000000007</c:v>
                </c:pt>
                <c:pt idx="57">
                  <c:v>9.3000000000000007</c:v>
                </c:pt>
                <c:pt idx="58">
                  <c:v>9.1</c:v>
                </c:pt>
                <c:pt idx="59">
                  <c:v>8.6999999999999993</c:v>
                </c:pt>
                <c:pt idx="60">
                  <c:v>8.6</c:v>
                </c:pt>
                <c:pt idx="61">
                  <c:v>8.6</c:v>
                </c:pt>
                <c:pt idx="62">
                  <c:v>8.4</c:v>
                </c:pt>
                <c:pt idx="63">
                  <c:v>8.4</c:v>
                </c:pt>
                <c:pt idx="64">
                  <c:v>8.1999999999999993</c:v>
                </c:pt>
                <c:pt idx="65">
                  <c:v>7.9</c:v>
                </c:pt>
                <c:pt idx="66">
                  <c:v>7.7</c:v>
                </c:pt>
                <c:pt idx="67">
                  <c:v>7.4</c:v>
                </c:pt>
                <c:pt idx="68">
                  <c:v>7.3</c:v>
                </c:pt>
                <c:pt idx="69">
                  <c:v>7.1</c:v>
                </c:pt>
                <c:pt idx="70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97-6B4C-89FD-E0A5BBF25111}"/>
            </c:ext>
          </c:extLst>
        </c:ser>
        <c:ser>
          <c:idx val="10"/>
          <c:order val="4"/>
          <c:tx>
            <c:strRef>
              <c:f>'Breakfast data'!$H$1</c:f>
              <c:strCache>
                <c:ptCount val="1"/>
                <c:pt idx="0">
                  <c:v>Sat wk1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data'!$H$2:$H$85</c:f>
              <c:numCache>
                <c:formatCode>General</c:formatCode>
                <c:ptCount val="84"/>
                <c:pt idx="0">
                  <c:v>4.9000000000000004</c:v>
                </c:pt>
                <c:pt idx="1">
                  <c:v>4.8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4.5999999999999996</c:v>
                </c:pt>
                <c:pt idx="12">
                  <c:v>4.7</c:v>
                </c:pt>
                <c:pt idx="13">
                  <c:v>4.8</c:v>
                </c:pt>
                <c:pt idx="14">
                  <c:v>4.9000000000000004</c:v>
                </c:pt>
                <c:pt idx="15">
                  <c:v>5.0999999999999996</c:v>
                </c:pt>
                <c:pt idx="16">
                  <c:v>5.2</c:v>
                </c:pt>
                <c:pt idx="17">
                  <c:v>5.3</c:v>
                </c:pt>
                <c:pt idx="18">
                  <c:v>5.4</c:v>
                </c:pt>
                <c:pt idx="19">
                  <c:v>5.6</c:v>
                </c:pt>
                <c:pt idx="20">
                  <c:v>5.6</c:v>
                </c:pt>
                <c:pt idx="21">
                  <c:v>5.5</c:v>
                </c:pt>
                <c:pt idx="22">
                  <c:v>5.6</c:v>
                </c:pt>
                <c:pt idx="23">
                  <c:v>6.2</c:v>
                </c:pt>
                <c:pt idx="24">
                  <c:v>6.4</c:v>
                </c:pt>
                <c:pt idx="25">
                  <c:v>6.7</c:v>
                </c:pt>
                <c:pt idx="26">
                  <c:v>6.8</c:v>
                </c:pt>
                <c:pt idx="27">
                  <c:v>6.7</c:v>
                </c:pt>
                <c:pt idx="28">
                  <c:v>6.8</c:v>
                </c:pt>
                <c:pt idx="29">
                  <c:v>7</c:v>
                </c:pt>
                <c:pt idx="30">
                  <c:v>7.2</c:v>
                </c:pt>
                <c:pt idx="31">
                  <c:v>7.3</c:v>
                </c:pt>
                <c:pt idx="32">
                  <c:v>7.4</c:v>
                </c:pt>
                <c:pt idx="33">
                  <c:v>7.5</c:v>
                </c:pt>
                <c:pt idx="34">
                  <c:v>7.7</c:v>
                </c:pt>
                <c:pt idx="35">
                  <c:v>7.9</c:v>
                </c:pt>
                <c:pt idx="36">
                  <c:v>8</c:v>
                </c:pt>
                <c:pt idx="37">
                  <c:v>8.1</c:v>
                </c:pt>
                <c:pt idx="38">
                  <c:v>8.1999999999999993</c:v>
                </c:pt>
                <c:pt idx="39">
                  <c:v>8</c:v>
                </c:pt>
                <c:pt idx="40">
                  <c:v>7.9</c:v>
                </c:pt>
                <c:pt idx="41">
                  <c:v>7.9</c:v>
                </c:pt>
                <c:pt idx="42">
                  <c:v>7.8</c:v>
                </c:pt>
                <c:pt idx="43">
                  <c:v>7.8</c:v>
                </c:pt>
                <c:pt idx="44">
                  <c:v>6.9</c:v>
                </c:pt>
                <c:pt idx="45">
                  <c:v>6.9</c:v>
                </c:pt>
                <c:pt idx="46">
                  <c:v>7.3</c:v>
                </c:pt>
                <c:pt idx="47">
                  <c:v>7.5</c:v>
                </c:pt>
                <c:pt idx="48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97-6B4C-89FD-E0A5BBF25111}"/>
            </c:ext>
          </c:extLst>
        </c:ser>
        <c:ser>
          <c:idx val="12"/>
          <c:order val="5"/>
          <c:tx>
            <c:strRef>
              <c:f>'Breakfast data'!$I$1</c:f>
              <c:strCache>
                <c:ptCount val="1"/>
                <c:pt idx="0">
                  <c:v>Sun wk1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data'!$I$2:$I$85</c:f>
              <c:numCache>
                <c:formatCode>General</c:formatCode>
                <c:ptCount val="84"/>
                <c:pt idx="18">
                  <c:v>6.6</c:v>
                </c:pt>
                <c:pt idx="19">
                  <c:v>6.6</c:v>
                </c:pt>
                <c:pt idx="20">
                  <c:v>6.6</c:v>
                </c:pt>
                <c:pt idx="21">
                  <c:v>6.7</c:v>
                </c:pt>
                <c:pt idx="22">
                  <c:v>7.1</c:v>
                </c:pt>
                <c:pt idx="23">
                  <c:v>7.2</c:v>
                </c:pt>
                <c:pt idx="24">
                  <c:v>7.2</c:v>
                </c:pt>
                <c:pt idx="25">
                  <c:v>7.6</c:v>
                </c:pt>
                <c:pt idx="26">
                  <c:v>8</c:v>
                </c:pt>
                <c:pt idx="27">
                  <c:v>8.6</c:v>
                </c:pt>
                <c:pt idx="28">
                  <c:v>9.1999999999999993</c:v>
                </c:pt>
                <c:pt idx="29">
                  <c:v>9.8000000000000007</c:v>
                </c:pt>
                <c:pt idx="30">
                  <c:v>10.199999999999999</c:v>
                </c:pt>
                <c:pt idx="31">
                  <c:v>10.8</c:v>
                </c:pt>
                <c:pt idx="32">
                  <c:v>11.4</c:v>
                </c:pt>
                <c:pt idx="33">
                  <c:v>12.3</c:v>
                </c:pt>
                <c:pt idx="34">
                  <c:v>12.6</c:v>
                </c:pt>
                <c:pt idx="35">
                  <c:v>12.8</c:v>
                </c:pt>
                <c:pt idx="36">
                  <c:v>12.7</c:v>
                </c:pt>
                <c:pt idx="37">
                  <c:v>12.9</c:v>
                </c:pt>
                <c:pt idx="38">
                  <c:v>13</c:v>
                </c:pt>
                <c:pt idx="39">
                  <c:v>12.9</c:v>
                </c:pt>
                <c:pt idx="40">
                  <c:v>12.8</c:v>
                </c:pt>
                <c:pt idx="41">
                  <c:v>12.6</c:v>
                </c:pt>
                <c:pt idx="42">
                  <c:v>12.1</c:v>
                </c:pt>
                <c:pt idx="43">
                  <c:v>11.3</c:v>
                </c:pt>
                <c:pt idx="44">
                  <c:v>11.6</c:v>
                </c:pt>
                <c:pt idx="45">
                  <c:v>11.4</c:v>
                </c:pt>
                <c:pt idx="46">
                  <c:v>11.1</c:v>
                </c:pt>
                <c:pt idx="47">
                  <c:v>11.1</c:v>
                </c:pt>
                <c:pt idx="48">
                  <c:v>11.2</c:v>
                </c:pt>
                <c:pt idx="49">
                  <c:v>11.1</c:v>
                </c:pt>
                <c:pt idx="50">
                  <c:v>11.1</c:v>
                </c:pt>
                <c:pt idx="51">
                  <c:v>11</c:v>
                </c:pt>
                <c:pt idx="52">
                  <c:v>11</c:v>
                </c:pt>
                <c:pt idx="53">
                  <c:v>10.8</c:v>
                </c:pt>
                <c:pt idx="54">
                  <c:v>10.6</c:v>
                </c:pt>
                <c:pt idx="55">
                  <c:v>9.9</c:v>
                </c:pt>
                <c:pt idx="56">
                  <c:v>9.6</c:v>
                </c:pt>
                <c:pt idx="57">
                  <c:v>9.3000000000000007</c:v>
                </c:pt>
                <c:pt idx="58">
                  <c:v>8.1999999999999993</c:v>
                </c:pt>
                <c:pt idx="59">
                  <c:v>7.9</c:v>
                </c:pt>
                <c:pt idx="60">
                  <c:v>8.9</c:v>
                </c:pt>
                <c:pt idx="61">
                  <c:v>10.199999999999999</c:v>
                </c:pt>
                <c:pt idx="62">
                  <c:v>11.8</c:v>
                </c:pt>
                <c:pt idx="63">
                  <c:v>12.9</c:v>
                </c:pt>
                <c:pt idx="64">
                  <c:v>13.2</c:v>
                </c:pt>
                <c:pt idx="65">
                  <c:v>13.1</c:v>
                </c:pt>
                <c:pt idx="66">
                  <c:v>13.7</c:v>
                </c:pt>
                <c:pt idx="67">
                  <c:v>14.2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97-6B4C-89FD-E0A5BBF25111}"/>
            </c:ext>
          </c:extLst>
        </c:ser>
        <c:ser>
          <c:idx val="14"/>
          <c:order val="6"/>
          <c:tx>
            <c:strRef>
              <c:f>'Breakfast data'!$J$1</c:f>
              <c:strCache>
                <c:ptCount val="1"/>
                <c:pt idx="0">
                  <c:v>Mon wk2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data'!$J$2:$J$85</c:f>
              <c:numCache>
                <c:formatCode>General</c:formatCode>
                <c:ptCount val="84"/>
                <c:pt idx="21">
                  <c:v>9.9</c:v>
                </c:pt>
                <c:pt idx="22">
                  <c:v>9.6999999999999993</c:v>
                </c:pt>
                <c:pt idx="23">
                  <c:v>9.4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11.3</c:v>
                </c:pt>
                <c:pt idx="28">
                  <c:v>11.9</c:v>
                </c:pt>
                <c:pt idx="29">
                  <c:v>12.6</c:v>
                </c:pt>
                <c:pt idx="30">
                  <c:v>12.9</c:v>
                </c:pt>
                <c:pt idx="31">
                  <c:v>13.3</c:v>
                </c:pt>
                <c:pt idx="32">
                  <c:v>13.8</c:v>
                </c:pt>
                <c:pt idx="33">
                  <c:v>14</c:v>
                </c:pt>
                <c:pt idx="34">
                  <c:v>13.9</c:v>
                </c:pt>
                <c:pt idx="35">
                  <c:v>13.9</c:v>
                </c:pt>
                <c:pt idx="36">
                  <c:v>13.8</c:v>
                </c:pt>
                <c:pt idx="37">
                  <c:v>13.9</c:v>
                </c:pt>
                <c:pt idx="38">
                  <c:v>14.1</c:v>
                </c:pt>
                <c:pt idx="39">
                  <c:v>13.9</c:v>
                </c:pt>
                <c:pt idx="40">
                  <c:v>13.6</c:v>
                </c:pt>
                <c:pt idx="41">
                  <c:v>13.7</c:v>
                </c:pt>
                <c:pt idx="42">
                  <c:v>13.6</c:v>
                </c:pt>
                <c:pt idx="43">
                  <c:v>13.5</c:v>
                </c:pt>
                <c:pt idx="44">
                  <c:v>13.4</c:v>
                </c:pt>
                <c:pt idx="45">
                  <c:v>13.3</c:v>
                </c:pt>
                <c:pt idx="46">
                  <c:v>13.4</c:v>
                </c:pt>
                <c:pt idx="47">
                  <c:v>13.1</c:v>
                </c:pt>
                <c:pt idx="48">
                  <c:v>12.7</c:v>
                </c:pt>
                <c:pt idx="49">
                  <c:v>12.7</c:v>
                </c:pt>
                <c:pt idx="50">
                  <c:v>12.6</c:v>
                </c:pt>
                <c:pt idx="51">
                  <c:v>12.4</c:v>
                </c:pt>
                <c:pt idx="52">
                  <c:v>12.4</c:v>
                </c:pt>
                <c:pt idx="53">
                  <c:v>12.1</c:v>
                </c:pt>
                <c:pt idx="54">
                  <c:v>11.9</c:v>
                </c:pt>
                <c:pt idx="55">
                  <c:v>11.8</c:v>
                </c:pt>
                <c:pt idx="56">
                  <c:v>11.4</c:v>
                </c:pt>
                <c:pt idx="57">
                  <c:v>11.2</c:v>
                </c:pt>
                <c:pt idx="58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97-6B4C-89FD-E0A5BBF25111}"/>
            </c:ext>
          </c:extLst>
        </c:ser>
        <c:ser>
          <c:idx val="16"/>
          <c:order val="7"/>
          <c:tx>
            <c:strRef>
              <c:f>'Breakfast data'!$K$1</c:f>
              <c:strCache>
                <c:ptCount val="1"/>
                <c:pt idx="0">
                  <c:v>Tues Wk 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data'!$K$2:$K$85</c:f>
              <c:numCache>
                <c:formatCode>General</c:formatCode>
                <c:ptCount val="84"/>
                <c:pt idx="22">
                  <c:v>8.8000000000000007</c:v>
                </c:pt>
                <c:pt idx="23">
                  <c:v>9</c:v>
                </c:pt>
                <c:pt idx="24">
                  <c:v>9.1</c:v>
                </c:pt>
                <c:pt idx="25">
                  <c:v>9.6999999999999993</c:v>
                </c:pt>
                <c:pt idx="26">
                  <c:v>10.3</c:v>
                </c:pt>
                <c:pt idx="27">
                  <c:v>10.9</c:v>
                </c:pt>
                <c:pt idx="28">
                  <c:v>11.1</c:v>
                </c:pt>
                <c:pt idx="29">
                  <c:v>11.7</c:v>
                </c:pt>
                <c:pt idx="30">
                  <c:v>12.1</c:v>
                </c:pt>
                <c:pt idx="31">
                  <c:v>13.2</c:v>
                </c:pt>
                <c:pt idx="32">
                  <c:v>14.2</c:v>
                </c:pt>
                <c:pt idx="33">
                  <c:v>14.6</c:v>
                </c:pt>
                <c:pt idx="34">
                  <c:v>14.6</c:v>
                </c:pt>
                <c:pt idx="35">
                  <c:v>15.2</c:v>
                </c:pt>
                <c:pt idx="36">
                  <c:v>15.7</c:v>
                </c:pt>
                <c:pt idx="37">
                  <c:v>15.9</c:v>
                </c:pt>
                <c:pt idx="38">
                  <c:v>16.100000000000001</c:v>
                </c:pt>
                <c:pt idx="39">
                  <c:v>16</c:v>
                </c:pt>
                <c:pt idx="40">
                  <c:v>15.7</c:v>
                </c:pt>
                <c:pt idx="41">
                  <c:v>15.6</c:v>
                </c:pt>
                <c:pt idx="42">
                  <c:v>15.6</c:v>
                </c:pt>
                <c:pt idx="43">
                  <c:v>15.4</c:v>
                </c:pt>
                <c:pt idx="44">
                  <c:v>15.2</c:v>
                </c:pt>
                <c:pt idx="45">
                  <c:v>15.2</c:v>
                </c:pt>
                <c:pt idx="46">
                  <c:v>15.2</c:v>
                </c:pt>
                <c:pt idx="47">
                  <c:v>15.4</c:v>
                </c:pt>
                <c:pt idx="48">
                  <c:v>15.2</c:v>
                </c:pt>
                <c:pt idx="49">
                  <c:v>15.2</c:v>
                </c:pt>
                <c:pt idx="50">
                  <c:v>15.1</c:v>
                </c:pt>
                <c:pt idx="51">
                  <c:v>14.7</c:v>
                </c:pt>
                <c:pt idx="52">
                  <c:v>14.3</c:v>
                </c:pt>
                <c:pt idx="53">
                  <c:v>14.6</c:v>
                </c:pt>
                <c:pt idx="54">
                  <c:v>14.8</c:v>
                </c:pt>
                <c:pt idx="55">
                  <c:v>14.7</c:v>
                </c:pt>
                <c:pt idx="56">
                  <c:v>14.3</c:v>
                </c:pt>
                <c:pt idx="57">
                  <c:v>14.2</c:v>
                </c:pt>
                <c:pt idx="58">
                  <c:v>14.1</c:v>
                </c:pt>
                <c:pt idx="59">
                  <c:v>13.7</c:v>
                </c:pt>
                <c:pt idx="60">
                  <c:v>13.7</c:v>
                </c:pt>
                <c:pt idx="61">
                  <c:v>13.4</c:v>
                </c:pt>
                <c:pt idx="62">
                  <c:v>13.3</c:v>
                </c:pt>
                <c:pt idx="63">
                  <c:v>13.1</c:v>
                </c:pt>
                <c:pt idx="64">
                  <c:v>13.1</c:v>
                </c:pt>
                <c:pt idx="65">
                  <c:v>13.1</c:v>
                </c:pt>
                <c:pt idx="66">
                  <c:v>12.9</c:v>
                </c:pt>
                <c:pt idx="67">
                  <c:v>12.7</c:v>
                </c:pt>
                <c:pt idx="68">
                  <c:v>12.5</c:v>
                </c:pt>
                <c:pt idx="69">
                  <c:v>12.3</c:v>
                </c:pt>
                <c:pt idx="70">
                  <c:v>12.2</c:v>
                </c:pt>
                <c:pt idx="71">
                  <c:v>11.9</c:v>
                </c:pt>
                <c:pt idx="72">
                  <c:v>11.6</c:v>
                </c:pt>
                <c:pt idx="73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97-6B4C-89FD-E0A5BBF25111}"/>
            </c:ext>
          </c:extLst>
        </c:ser>
        <c:ser>
          <c:idx val="18"/>
          <c:order val="8"/>
          <c:tx>
            <c:strRef>
              <c:f>'Breakfast data'!$L$1</c:f>
              <c:strCache>
                <c:ptCount val="1"/>
                <c:pt idx="0">
                  <c:v>Wed wk 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data'!$L$2:$L$85</c:f>
              <c:numCache>
                <c:formatCode>General</c:formatCode>
                <c:ptCount val="84"/>
                <c:pt idx="25">
                  <c:v>4.2</c:v>
                </c:pt>
                <c:pt idx="26">
                  <c:v>4.2</c:v>
                </c:pt>
                <c:pt idx="27">
                  <c:v>4.3</c:v>
                </c:pt>
                <c:pt idx="28">
                  <c:v>4.9000000000000004</c:v>
                </c:pt>
                <c:pt idx="29">
                  <c:v>5.3</c:v>
                </c:pt>
                <c:pt idx="30">
                  <c:v>5.9</c:v>
                </c:pt>
                <c:pt idx="31">
                  <c:v>6.5</c:v>
                </c:pt>
                <c:pt idx="32">
                  <c:v>7.2</c:v>
                </c:pt>
                <c:pt idx="33">
                  <c:v>7.8</c:v>
                </c:pt>
                <c:pt idx="34">
                  <c:v>8.9</c:v>
                </c:pt>
                <c:pt idx="35">
                  <c:v>9.9</c:v>
                </c:pt>
                <c:pt idx="36">
                  <c:v>10.7</c:v>
                </c:pt>
                <c:pt idx="37">
                  <c:v>11.2</c:v>
                </c:pt>
                <c:pt idx="38">
                  <c:v>11.4</c:v>
                </c:pt>
                <c:pt idx="39">
                  <c:v>11.2</c:v>
                </c:pt>
                <c:pt idx="40">
                  <c:v>11.1</c:v>
                </c:pt>
                <c:pt idx="41">
                  <c:v>11.2</c:v>
                </c:pt>
                <c:pt idx="42">
                  <c:v>11.2</c:v>
                </c:pt>
                <c:pt idx="43">
                  <c:v>11.2</c:v>
                </c:pt>
                <c:pt idx="44">
                  <c:v>10.9</c:v>
                </c:pt>
                <c:pt idx="45">
                  <c:v>10.6</c:v>
                </c:pt>
                <c:pt idx="46">
                  <c:v>10.6</c:v>
                </c:pt>
                <c:pt idx="47">
                  <c:v>10.3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10.3</c:v>
                </c:pt>
                <c:pt idx="52">
                  <c:v>10.3</c:v>
                </c:pt>
                <c:pt idx="53">
                  <c:v>10.7</c:v>
                </c:pt>
                <c:pt idx="54">
                  <c:v>10.9</c:v>
                </c:pt>
                <c:pt idx="55">
                  <c:v>11</c:v>
                </c:pt>
                <c:pt idx="56">
                  <c:v>10.8</c:v>
                </c:pt>
                <c:pt idx="57">
                  <c:v>10.3</c:v>
                </c:pt>
                <c:pt idx="58">
                  <c:v>10.199999999999999</c:v>
                </c:pt>
                <c:pt idx="59">
                  <c:v>10.6</c:v>
                </c:pt>
                <c:pt idx="60">
                  <c:v>11.1</c:v>
                </c:pt>
                <c:pt idx="61">
                  <c:v>10.8</c:v>
                </c:pt>
                <c:pt idx="62">
                  <c:v>10.7</c:v>
                </c:pt>
                <c:pt idx="63">
                  <c:v>10.4</c:v>
                </c:pt>
                <c:pt idx="64">
                  <c:v>10.199999999999999</c:v>
                </c:pt>
                <c:pt idx="65">
                  <c:v>10</c:v>
                </c:pt>
                <c:pt idx="66">
                  <c:v>9.9</c:v>
                </c:pt>
                <c:pt idx="67">
                  <c:v>9.8000000000000007</c:v>
                </c:pt>
                <c:pt idx="68">
                  <c:v>9.8000000000000007</c:v>
                </c:pt>
                <c:pt idx="69">
                  <c:v>9.6</c:v>
                </c:pt>
                <c:pt idx="70">
                  <c:v>9.4</c:v>
                </c:pt>
                <c:pt idx="71">
                  <c:v>9.6999999999999993</c:v>
                </c:pt>
                <c:pt idx="72">
                  <c:v>9.8000000000000007</c:v>
                </c:pt>
                <c:pt idx="73">
                  <c:v>8.6999999999999993</c:v>
                </c:pt>
                <c:pt idx="74">
                  <c:v>8.6999999999999993</c:v>
                </c:pt>
                <c:pt idx="75">
                  <c:v>8.6</c:v>
                </c:pt>
                <c:pt idx="76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97-6B4C-89FD-E0A5BBF25111}"/>
            </c:ext>
          </c:extLst>
        </c:ser>
        <c:ser>
          <c:idx val="20"/>
          <c:order val="9"/>
          <c:tx>
            <c:strRef>
              <c:f>'Breakfast data'!$M$1</c:f>
              <c:strCache>
                <c:ptCount val="1"/>
                <c:pt idx="0">
                  <c:v>Thurs wk2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data'!$M$2:$M$85</c:f>
              <c:numCache>
                <c:formatCode>General</c:formatCode>
                <c:ptCount val="84"/>
                <c:pt idx="15">
                  <c:v>3.6</c:v>
                </c:pt>
                <c:pt idx="16">
                  <c:v>3.6</c:v>
                </c:pt>
                <c:pt idx="17">
                  <c:v>3.5</c:v>
                </c:pt>
                <c:pt idx="18">
                  <c:v>3.9</c:v>
                </c:pt>
                <c:pt idx="19">
                  <c:v>3.8</c:v>
                </c:pt>
                <c:pt idx="20">
                  <c:v>3.8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4.7</c:v>
                </c:pt>
                <c:pt idx="24">
                  <c:v>5.3</c:v>
                </c:pt>
                <c:pt idx="25">
                  <c:v>5.4</c:v>
                </c:pt>
                <c:pt idx="26">
                  <c:v>5.5</c:v>
                </c:pt>
                <c:pt idx="27">
                  <c:v>6.3</c:v>
                </c:pt>
                <c:pt idx="28">
                  <c:v>6.3</c:v>
                </c:pt>
                <c:pt idx="29">
                  <c:v>6.5</c:v>
                </c:pt>
                <c:pt idx="30">
                  <c:v>6.8</c:v>
                </c:pt>
                <c:pt idx="31">
                  <c:v>6.5</c:v>
                </c:pt>
                <c:pt idx="32">
                  <c:v>6.8</c:v>
                </c:pt>
                <c:pt idx="33">
                  <c:v>7.1</c:v>
                </c:pt>
                <c:pt idx="34">
                  <c:v>7.2</c:v>
                </c:pt>
                <c:pt idx="35">
                  <c:v>7.2</c:v>
                </c:pt>
                <c:pt idx="36">
                  <c:v>7.6</c:v>
                </c:pt>
                <c:pt idx="37">
                  <c:v>8</c:v>
                </c:pt>
                <c:pt idx="38">
                  <c:v>8.1</c:v>
                </c:pt>
                <c:pt idx="39">
                  <c:v>8</c:v>
                </c:pt>
                <c:pt idx="40">
                  <c:v>7.8</c:v>
                </c:pt>
                <c:pt idx="41">
                  <c:v>7.6</c:v>
                </c:pt>
                <c:pt idx="42">
                  <c:v>7.7</c:v>
                </c:pt>
                <c:pt idx="43">
                  <c:v>7.6</c:v>
                </c:pt>
                <c:pt idx="44">
                  <c:v>7.4</c:v>
                </c:pt>
                <c:pt idx="45">
                  <c:v>7.3</c:v>
                </c:pt>
                <c:pt idx="46">
                  <c:v>7.3</c:v>
                </c:pt>
                <c:pt idx="47">
                  <c:v>7.3</c:v>
                </c:pt>
                <c:pt idx="48">
                  <c:v>7.6</c:v>
                </c:pt>
                <c:pt idx="49">
                  <c:v>7.8</c:v>
                </c:pt>
                <c:pt idx="50">
                  <c:v>7.9</c:v>
                </c:pt>
                <c:pt idx="51">
                  <c:v>7.7</c:v>
                </c:pt>
                <c:pt idx="52">
                  <c:v>7.2</c:v>
                </c:pt>
                <c:pt idx="53">
                  <c:v>7.2</c:v>
                </c:pt>
                <c:pt idx="54">
                  <c:v>7.4</c:v>
                </c:pt>
                <c:pt idx="55">
                  <c:v>7.6</c:v>
                </c:pt>
                <c:pt idx="56">
                  <c:v>7.6</c:v>
                </c:pt>
                <c:pt idx="57">
                  <c:v>7.6</c:v>
                </c:pt>
                <c:pt idx="58">
                  <c:v>7.5</c:v>
                </c:pt>
                <c:pt idx="59">
                  <c:v>7.5</c:v>
                </c:pt>
                <c:pt idx="60">
                  <c:v>7.3</c:v>
                </c:pt>
                <c:pt idx="61">
                  <c:v>7.3</c:v>
                </c:pt>
                <c:pt idx="62">
                  <c:v>7.2</c:v>
                </c:pt>
                <c:pt idx="63">
                  <c:v>6.9</c:v>
                </c:pt>
                <c:pt idx="64">
                  <c:v>6.7</c:v>
                </c:pt>
                <c:pt idx="65">
                  <c:v>6.7</c:v>
                </c:pt>
                <c:pt idx="66">
                  <c:v>6.6</c:v>
                </c:pt>
                <c:pt idx="67">
                  <c:v>6.4</c:v>
                </c:pt>
                <c:pt idx="68">
                  <c:v>6.1</c:v>
                </c:pt>
                <c:pt idx="6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97-6B4C-89FD-E0A5BBF25111}"/>
            </c:ext>
          </c:extLst>
        </c:ser>
        <c:ser>
          <c:idx val="22"/>
          <c:order val="10"/>
          <c:tx>
            <c:strRef>
              <c:f>'Breakfast data'!$N$1</c:f>
              <c:strCache>
                <c:ptCount val="1"/>
                <c:pt idx="0">
                  <c:v>Fri wk2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data'!$N$2:$N$85</c:f>
              <c:numCache>
                <c:formatCode>General</c:formatCode>
                <c:ptCount val="84"/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5.8</c:v>
                </c:pt>
                <c:pt idx="25">
                  <c:v>6.2</c:v>
                </c:pt>
                <c:pt idx="26">
                  <c:v>6.9</c:v>
                </c:pt>
                <c:pt idx="27">
                  <c:v>7.6</c:v>
                </c:pt>
                <c:pt idx="28">
                  <c:v>8.3000000000000007</c:v>
                </c:pt>
                <c:pt idx="29">
                  <c:v>8.9</c:v>
                </c:pt>
                <c:pt idx="30">
                  <c:v>9.5</c:v>
                </c:pt>
                <c:pt idx="31">
                  <c:v>10</c:v>
                </c:pt>
                <c:pt idx="32">
                  <c:v>10.7</c:v>
                </c:pt>
                <c:pt idx="33">
                  <c:v>10.6</c:v>
                </c:pt>
                <c:pt idx="34">
                  <c:v>10.7</c:v>
                </c:pt>
                <c:pt idx="35">
                  <c:v>11.1</c:v>
                </c:pt>
                <c:pt idx="36">
                  <c:v>11.3</c:v>
                </c:pt>
                <c:pt idx="37">
                  <c:v>11.4</c:v>
                </c:pt>
                <c:pt idx="38">
                  <c:v>11.6</c:v>
                </c:pt>
                <c:pt idx="39">
                  <c:v>11.5</c:v>
                </c:pt>
                <c:pt idx="40">
                  <c:v>11.4</c:v>
                </c:pt>
                <c:pt idx="41">
                  <c:v>11.5</c:v>
                </c:pt>
                <c:pt idx="42">
                  <c:v>11.3</c:v>
                </c:pt>
                <c:pt idx="43">
                  <c:v>11.2</c:v>
                </c:pt>
                <c:pt idx="44">
                  <c:v>10.9</c:v>
                </c:pt>
                <c:pt idx="45">
                  <c:v>10.7</c:v>
                </c:pt>
                <c:pt idx="46">
                  <c:v>10.3</c:v>
                </c:pt>
                <c:pt idx="47">
                  <c:v>10.199999999999999</c:v>
                </c:pt>
                <c:pt idx="48">
                  <c:v>10.4</c:v>
                </c:pt>
                <c:pt idx="49">
                  <c:v>10.1</c:v>
                </c:pt>
                <c:pt idx="50">
                  <c:v>10.199999999999999</c:v>
                </c:pt>
                <c:pt idx="51">
                  <c:v>10.4</c:v>
                </c:pt>
                <c:pt idx="52">
                  <c:v>10.1</c:v>
                </c:pt>
                <c:pt idx="53">
                  <c:v>10.4</c:v>
                </c:pt>
                <c:pt idx="54">
                  <c:v>10.7</c:v>
                </c:pt>
                <c:pt idx="55">
                  <c:v>11</c:v>
                </c:pt>
                <c:pt idx="56">
                  <c:v>11.1</c:v>
                </c:pt>
                <c:pt idx="57">
                  <c:v>11.1</c:v>
                </c:pt>
                <c:pt idx="58">
                  <c:v>11</c:v>
                </c:pt>
                <c:pt idx="59">
                  <c:v>10.9</c:v>
                </c:pt>
                <c:pt idx="60">
                  <c:v>10.8</c:v>
                </c:pt>
                <c:pt idx="61">
                  <c:v>10.3</c:v>
                </c:pt>
                <c:pt idx="62">
                  <c:v>10.1</c:v>
                </c:pt>
                <c:pt idx="63">
                  <c:v>9.9</c:v>
                </c:pt>
                <c:pt idx="64">
                  <c:v>9.8000000000000007</c:v>
                </c:pt>
                <c:pt idx="65">
                  <c:v>9.4</c:v>
                </c:pt>
                <c:pt idx="66">
                  <c:v>9.1999999999999993</c:v>
                </c:pt>
                <c:pt idx="67">
                  <c:v>9.1</c:v>
                </c:pt>
                <c:pt idx="68">
                  <c:v>8.9</c:v>
                </c:pt>
                <c:pt idx="69">
                  <c:v>8.8000000000000007</c:v>
                </c:pt>
                <c:pt idx="70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97-6B4C-89FD-E0A5BBF25111}"/>
            </c:ext>
          </c:extLst>
        </c:ser>
        <c:ser>
          <c:idx val="24"/>
          <c:order val="11"/>
          <c:tx>
            <c:strRef>
              <c:f>'Breakfast data'!$O$1</c:f>
              <c:strCache>
                <c:ptCount val="1"/>
                <c:pt idx="0">
                  <c:v>Sat wk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data'!$O$2:$O$85</c:f>
              <c:numCache>
                <c:formatCode>General</c:formatCode>
                <c:ptCount val="84"/>
                <c:pt idx="21">
                  <c:v>4.9000000000000004</c:v>
                </c:pt>
                <c:pt idx="22">
                  <c:v>4.9000000000000004</c:v>
                </c:pt>
                <c:pt idx="23">
                  <c:v>5</c:v>
                </c:pt>
                <c:pt idx="24">
                  <c:v>5.3</c:v>
                </c:pt>
                <c:pt idx="25">
                  <c:v>5.5</c:v>
                </c:pt>
                <c:pt idx="26">
                  <c:v>5.9</c:v>
                </c:pt>
                <c:pt idx="27">
                  <c:v>6.7</c:v>
                </c:pt>
                <c:pt idx="28">
                  <c:v>7.6</c:v>
                </c:pt>
                <c:pt idx="29">
                  <c:v>8.3000000000000007</c:v>
                </c:pt>
                <c:pt idx="30">
                  <c:v>8.8000000000000007</c:v>
                </c:pt>
                <c:pt idx="31">
                  <c:v>8.8000000000000007</c:v>
                </c:pt>
                <c:pt idx="32">
                  <c:v>9.3000000000000007</c:v>
                </c:pt>
                <c:pt idx="33">
                  <c:v>9.8000000000000007</c:v>
                </c:pt>
                <c:pt idx="34">
                  <c:v>10.3</c:v>
                </c:pt>
                <c:pt idx="35">
                  <c:v>10.5</c:v>
                </c:pt>
                <c:pt idx="36">
                  <c:v>11.2</c:v>
                </c:pt>
                <c:pt idx="37">
                  <c:v>11.5</c:v>
                </c:pt>
                <c:pt idx="38">
                  <c:v>11.6</c:v>
                </c:pt>
                <c:pt idx="39">
                  <c:v>11.4</c:v>
                </c:pt>
                <c:pt idx="40">
                  <c:v>11.2</c:v>
                </c:pt>
                <c:pt idx="41">
                  <c:v>10.7</c:v>
                </c:pt>
                <c:pt idx="42">
                  <c:v>10.199999999999999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9.6999999999999993</c:v>
                </c:pt>
                <c:pt idx="46">
                  <c:v>9.8000000000000007</c:v>
                </c:pt>
                <c:pt idx="47">
                  <c:v>9.8000000000000007</c:v>
                </c:pt>
                <c:pt idx="48">
                  <c:v>9.6999999999999993</c:v>
                </c:pt>
                <c:pt idx="49">
                  <c:v>9.5</c:v>
                </c:pt>
                <c:pt idx="50">
                  <c:v>9.3000000000000007</c:v>
                </c:pt>
                <c:pt idx="51">
                  <c:v>9.3000000000000007</c:v>
                </c:pt>
                <c:pt idx="52">
                  <c:v>9.4</c:v>
                </c:pt>
                <c:pt idx="53">
                  <c:v>9.4</c:v>
                </c:pt>
                <c:pt idx="54">
                  <c:v>9.1999999999999993</c:v>
                </c:pt>
                <c:pt idx="55">
                  <c:v>8.8000000000000007</c:v>
                </c:pt>
                <c:pt idx="56">
                  <c:v>8.6</c:v>
                </c:pt>
                <c:pt idx="57">
                  <c:v>8.5</c:v>
                </c:pt>
                <c:pt idx="58">
                  <c:v>7.8</c:v>
                </c:pt>
                <c:pt idx="59">
                  <c:v>7.8</c:v>
                </c:pt>
                <c:pt idx="60">
                  <c:v>7.6</c:v>
                </c:pt>
                <c:pt idx="61">
                  <c:v>7.8</c:v>
                </c:pt>
                <c:pt idx="62">
                  <c:v>7.8</c:v>
                </c:pt>
                <c:pt idx="63">
                  <c:v>7.3</c:v>
                </c:pt>
                <c:pt idx="64">
                  <c:v>7.4</c:v>
                </c:pt>
                <c:pt idx="65">
                  <c:v>7.7</c:v>
                </c:pt>
                <c:pt idx="66">
                  <c:v>7.9</c:v>
                </c:pt>
                <c:pt idx="67">
                  <c:v>8.3000000000000007</c:v>
                </c:pt>
                <c:pt idx="68">
                  <c:v>8.4</c:v>
                </c:pt>
                <c:pt idx="6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97-6B4C-89FD-E0A5BBF25111}"/>
            </c:ext>
          </c:extLst>
        </c:ser>
        <c:ser>
          <c:idx val="26"/>
          <c:order val="12"/>
          <c:tx>
            <c:strRef>
              <c:f>'Breakfast data'!$P$1</c:f>
              <c:strCache>
                <c:ptCount val="1"/>
                <c:pt idx="0">
                  <c:v>Sun wk2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data'!$P$2:$P$85</c:f>
              <c:numCache>
                <c:formatCode>General</c:formatCode>
                <c:ptCount val="84"/>
                <c:pt idx="36">
                  <c:v>6.3</c:v>
                </c:pt>
                <c:pt idx="37">
                  <c:v>6.7</c:v>
                </c:pt>
                <c:pt idx="38">
                  <c:v>7.1</c:v>
                </c:pt>
                <c:pt idx="39">
                  <c:v>7.1</c:v>
                </c:pt>
                <c:pt idx="40">
                  <c:v>6.7</c:v>
                </c:pt>
                <c:pt idx="41">
                  <c:v>6.2</c:v>
                </c:pt>
                <c:pt idx="42">
                  <c:v>5.7</c:v>
                </c:pt>
                <c:pt idx="43">
                  <c:v>5.5</c:v>
                </c:pt>
                <c:pt idx="44">
                  <c:v>5.7</c:v>
                </c:pt>
                <c:pt idx="45">
                  <c:v>5.7</c:v>
                </c:pt>
                <c:pt idx="46">
                  <c:v>5.6</c:v>
                </c:pt>
                <c:pt idx="47">
                  <c:v>5.6</c:v>
                </c:pt>
                <c:pt idx="48">
                  <c:v>5.5</c:v>
                </c:pt>
                <c:pt idx="49">
                  <c:v>5.4</c:v>
                </c:pt>
                <c:pt idx="50">
                  <c:v>5.7</c:v>
                </c:pt>
                <c:pt idx="51">
                  <c:v>6</c:v>
                </c:pt>
                <c:pt idx="52">
                  <c:v>6.3</c:v>
                </c:pt>
                <c:pt idx="53">
                  <c:v>6.3</c:v>
                </c:pt>
                <c:pt idx="54">
                  <c:v>6.3</c:v>
                </c:pt>
                <c:pt idx="55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97-6B4C-89FD-E0A5BBF25111}"/>
            </c:ext>
          </c:extLst>
        </c:ser>
        <c:ser>
          <c:idx val="28"/>
          <c:order val="13"/>
          <c:tx>
            <c:strRef>
              <c:f>'Breakfast data'!$Q$1</c:f>
              <c:strCache>
                <c:ptCount val="1"/>
                <c:pt idx="0">
                  <c:v>Tues wk3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data'!$Q$2:$Q$85</c:f>
              <c:numCache>
                <c:formatCode>General</c:formatCode>
                <c:ptCount val="84"/>
                <c:pt idx="21">
                  <c:v>7</c:v>
                </c:pt>
                <c:pt idx="22">
                  <c:v>7</c:v>
                </c:pt>
                <c:pt idx="23">
                  <c:v>7.1</c:v>
                </c:pt>
                <c:pt idx="25">
                  <c:v>6.4</c:v>
                </c:pt>
                <c:pt idx="26">
                  <c:v>6.8</c:v>
                </c:pt>
                <c:pt idx="27">
                  <c:v>7.4</c:v>
                </c:pt>
                <c:pt idx="28">
                  <c:v>8.1</c:v>
                </c:pt>
                <c:pt idx="29">
                  <c:v>8.5</c:v>
                </c:pt>
                <c:pt idx="30">
                  <c:v>8.8000000000000007</c:v>
                </c:pt>
                <c:pt idx="31">
                  <c:v>8.8000000000000007</c:v>
                </c:pt>
                <c:pt idx="32">
                  <c:v>9.1999999999999993</c:v>
                </c:pt>
                <c:pt idx="33">
                  <c:v>9.9</c:v>
                </c:pt>
                <c:pt idx="34">
                  <c:v>10.3</c:v>
                </c:pt>
                <c:pt idx="35">
                  <c:v>10.7</c:v>
                </c:pt>
                <c:pt idx="36">
                  <c:v>10.7</c:v>
                </c:pt>
                <c:pt idx="37">
                  <c:v>10.7</c:v>
                </c:pt>
                <c:pt idx="38">
                  <c:v>10.8</c:v>
                </c:pt>
                <c:pt idx="39">
                  <c:v>10.6</c:v>
                </c:pt>
                <c:pt idx="40">
                  <c:v>10.7</c:v>
                </c:pt>
                <c:pt idx="41">
                  <c:v>10.6</c:v>
                </c:pt>
                <c:pt idx="42">
                  <c:v>10.4</c:v>
                </c:pt>
                <c:pt idx="43">
                  <c:v>10</c:v>
                </c:pt>
                <c:pt idx="44">
                  <c:v>9.6</c:v>
                </c:pt>
                <c:pt idx="45">
                  <c:v>9.6</c:v>
                </c:pt>
                <c:pt idx="46">
                  <c:v>9.8000000000000007</c:v>
                </c:pt>
                <c:pt idx="47">
                  <c:v>9.4</c:v>
                </c:pt>
                <c:pt idx="48">
                  <c:v>9.4</c:v>
                </c:pt>
                <c:pt idx="49">
                  <c:v>9.5</c:v>
                </c:pt>
                <c:pt idx="50">
                  <c:v>9.6</c:v>
                </c:pt>
                <c:pt idx="51">
                  <c:v>9.6</c:v>
                </c:pt>
                <c:pt idx="52">
                  <c:v>9.4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9.1</c:v>
                </c:pt>
                <c:pt idx="56">
                  <c:v>8.9</c:v>
                </c:pt>
                <c:pt idx="57">
                  <c:v>8.6</c:v>
                </c:pt>
                <c:pt idx="58">
                  <c:v>8.5</c:v>
                </c:pt>
                <c:pt idx="59">
                  <c:v>8.4</c:v>
                </c:pt>
                <c:pt idx="60">
                  <c:v>8.4</c:v>
                </c:pt>
                <c:pt idx="61">
                  <c:v>8.1999999999999993</c:v>
                </c:pt>
                <c:pt idx="62">
                  <c:v>8</c:v>
                </c:pt>
                <c:pt idx="63">
                  <c:v>7.8</c:v>
                </c:pt>
                <c:pt idx="64">
                  <c:v>7.9</c:v>
                </c:pt>
                <c:pt idx="65">
                  <c:v>8.3000000000000007</c:v>
                </c:pt>
                <c:pt idx="66">
                  <c:v>8.6999999999999993</c:v>
                </c:pt>
                <c:pt idx="67">
                  <c:v>9.3000000000000007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10.6</c:v>
                </c:pt>
                <c:pt idx="71">
                  <c:v>11.1</c:v>
                </c:pt>
                <c:pt idx="72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97-6B4C-89FD-E0A5BBF25111}"/>
            </c:ext>
          </c:extLst>
        </c:ser>
        <c:ser>
          <c:idx val="30"/>
          <c:order val="14"/>
          <c:tx>
            <c:strRef>
              <c:f>'Breakfast data'!$R$1</c:f>
              <c:strCache>
                <c:ptCount val="1"/>
                <c:pt idx="0">
                  <c:v>Wed wk3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data'!$R$2:$R$85</c:f>
              <c:numCache>
                <c:formatCode>General</c:formatCode>
                <c:ptCount val="84"/>
                <c:pt idx="24">
                  <c:v>7.9</c:v>
                </c:pt>
                <c:pt idx="25">
                  <c:v>7.9</c:v>
                </c:pt>
                <c:pt idx="26">
                  <c:v>8.1</c:v>
                </c:pt>
                <c:pt idx="27">
                  <c:v>7.8</c:v>
                </c:pt>
                <c:pt idx="28">
                  <c:v>7.2</c:v>
                </c:pt>
                <c:pt idx="29">
                  <c:v>7.1</c:v>
                </c:pt>
                <c:pt idx="30">
                  <c:v>7.4</c:v>
                </c:pt>
                <c:pt idx="31">
                  <c:v>7.9</c:v>
                </c:pt>
                <c:pt idx="32">
                  <c:v>8</c:v>
                </c:pt>
                <c:pt idx="33">
                  <c:v>8.4</c:v>
                </c:pt>
                <c:pt idx="34">
                  <c:v>9</c:v>
                </c:pt>
                <c:pt idx="35">
                  <c:v>9.5</c:v>
                </c:pt>
                <c:pt idx="36">
                  <c:v>10.1</c:v>
                </c:pt>
                <c:pt idx="37">
                  <c:v>10.5</c:v>
                </c:pt>
                <c:pt idx="38">
                  <c:v>10.8</c:v>
                </c:pt>
                <c:pt idx="39">
                  <c:v>10.7</c:v>
                </c:pt>
                <c:pt idx="40">
                  <c:v>10.5</c:v>
                </c:pt>
                <c:pt idx="41">
                  <c:v>10.3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9.4</c:v>
                </c:pt>
                <c:pt idx="47">
                  <c:v>9.3000000000000007</c:v>
                </c:pt>
                <c:pt idx="48">
                  <c:v>9.1999999999999993</c:v>
                </c:pt>
                <c:pt idx="49">
                  <c:v>8.9</c:v>
                </c:pt>
                <c:pt idx="50">
                  <c:v>8.6999999999999993</c:v>
                </c:pt>
                <c:pt idx="51">
                  <c:v>8.6999999999999993</c:v>
                </c:pt>
                <c:pt idx="52">
                  <c:v>8.4</c:v>
                </c:pt>
                <c:pt idx="53">
                  <c:v>8.1999999999999993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7.8</c:v>
                </c:pt>
                <c:pt idx="57">
                  <c:v>7.8</c:v>
                </c:pt>
                <c:pt idx="58">
                  <c:v>8</c:v>
                </c:pt>
                <c:pt idx="59">
                  <c:v>7.8</c:v>
                </c:pt>
                <c:pt idx="60">
                  <c:v>7.7</c:v>
                </c:pt>
                <c:pt idx="61">
                  <c:v>7.6</c:v>
                </c:pt>
                <c:pt idx="62">
                  <c:v>7.2</c:v>
                </c:pt>
                <c:pt idx="63">
                  <c:v>7.2</c:v>
                </c:pt>
                <c:pt idx="64">
                  <c:v>7</c:v>
                </c:pt>
                <c:pt idx="65">
                  <c:v>6.9</c:v>
                </c:pt>
                <c:pt idx="66">
                  <c:v>6.8</c:v>
                </c:pt>
                <c:pt idx="67">
                  <c:v>6.7</c:v>
                </c:pt>
                <c:pt idx="68">
                  <c:v>6.6</c:v>
                </c:pt>
                <c:pt idx="69">
                  <c:v>6.5</c:v>
                </c:pt>
                <c:pt idx="70">
                  <c:v>6.3</c:v>
                </c:pt>
                <c:pt idx="71">
                  <c:v>6.4</c:v>
                </c:pt>
                <c:pt idx="72">
                  <c:v>6.2</c:v>
                </c:pt>
                <c:pt idx="73">
                  <c:v>6.1</c:v>
                </c:pt>
                <c:pt idx="74">
                  <c:v>6.1</c:v>
                </c:pt>
                <c:pt idx="75">
                  <c:v>5.9</c:v>
                </c:pt>
                <c:pt idx="76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97-6B4C-89FD-E0A5BBF25111}"/>
            </c:ext>
          </c:extLst>
        </c:ser>
        <c:ser>
          <c:idx val="32"/>
          <c:order val="15"/>
          <c:tx>
            <c:strRef>
              <c:f>'Breakfast data'!$S$1</c:f>
              <c:strCache>
                <c:ptCount val="1"/>
                <c:pt idx="0">
                  <c:v>Thurs wk3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data'!$S$2:$S$85</c:f>
              <c:numCache>
                <c:formatCode>General</c:formatCode>
                <c:ptCount val="84"/>
                <c:pt idx="18">
                  <c:v>7.7</c:v>
                </c:pt>
                <c:pt idx="19">
                  <c:v>7.9</c:v>
                </c:pt>
                <c:pt idx="20">
                  <c:v>8.3000000000000007</c:v>
                </c:pt>
                <c:pt idx="21">
                  <c:v>8.4</c:v>
                </c:pt>
                <c:pt idx="22">
                  <c:v>8.1999999999999993</c:v>
                </c:pt>
                <c:pt idx="23">
                  <c:v>8.3000000000000007</c:v>
                </c:pt>
                <c:pt idx="24">
                  <c:v>8</c:v>
                </c:pt>
                <c:pt idx="25">
                  <c:v>8.4</c:v>
                </c:pt>
                <c:pt idx="26">
                  <c:v>9.4</c:v>
                </c:pt>
                <c:pt idx="27">
                  <c:v>9.9</c:v>
                </c:pt>
                <c:pt idx="28">
                  <c:v>10.199999999999999</c:v>
                </c:pt>
                <c:pt idx="29">
                  <c:v>10.6</c:v>
                </c:pt>
                <c:pt idx="30">
                  <c:v>11.2</c:v>
                </c:pt>
                <c:pt idx="31">
                  <c:v>12.1</c:v>
                </c:pt>
                <c:pt idx="32">
                  <c:v>12.4</c:v>
                </c:pt>
                <c:pt idx="33">
                  <c:v>12.7</c:v>
                </c:pt>
                <c:pt idx="34">
                  <c:v>12.9</c:v>
                </c:pt>
                <c:pt idx="35">
                  <c:v>13.2</c:v>
                </c:pt>
                <c:pt idx="36">
                  <c:v>13.2</c:v>
                </c:pt>
                <c:pt idx="37">
                  <c:v>13.4</c:v>
                </c:pt>
                <c:pt idx="38">
                  <c:v>13.5</c:v>
                </c:pt>
                <c:pt idx="39">
                  <c:v>13.3</c:v>
                </c:pt>
                <c:pt idx="40">
                  <c:v>12.6</c:v>
                </c:pt>
                <c:pt idx="41">
                  <c:v>12.1</c:v>
                </c:pt>
                <c:pt idx="42">
                  <c:v>11.7</c:v>
                </c:pt>
                <c:pt idx="43">
                  <c:v>11.6</c:v>
                </c:pt>
                <c:pt idx="44">
                  <c:v>11.2</c:v>
                </c:pt>
                <c:pt idx="45">
                  <c:v>10.9</c:v>
                </c:pt>
                <c:pt idx="46">
                  <c:v>10.8</c:v>
                </c:pt>
                <c:pt idx="47">
                  <c:v>10.9</c:v>
                </c:pt>
                <c:pt idx="48">
                  <c:v>10.9</c:v>
                </c:pt>
                <c:pt idx="49">
                  <c:v>10.6</c:v>
                </c:pt>
                <c:pt idx="50">
                  <c:v>10.6</c:v>
                </c:pt>
                <c:pt idx="51">
                  <c:v>10.7</c:v>
                </c:pt>
                <c:pt idx="52">
                  <c:v>10.3</c:v>
                </c:pt>
                <c:pt idx="53">
                  <c:v>9.9</c:v>
                </c:pt>
                <c:pt idx="54">
                  <c:v>9.8000000000000007</c:v>
                </c:pt>
                <c:pt idx="55">
                  <c:v>9.6</c:v>
                </c:pt>
                <c:pt idx="56">
                  <c:v>9.5</c:v>
                </c:pt>
                <c:pt idx="57">
                  <c:v>9.3000000000000007</c:v>
                </c:pt>
                <c:pt idx="58">
                  <c:v>8.9</c:v>
                </c:pt>
                <c:pt idx="59">
                  <c:v>9</c:v>
                </c:pt>
                <c:pt idx="60">
                  <c:v>9.1</c:v>
                </c:pt>
                <c:pt idx="61">
                  <c:v>8.6999999999999993</c:v>
                </c:pt>
                <c:pt idx="62">
                  <c:v>8.3000000000000007</c:v>
                </c:pt>
                <c:pt idx="63">
                  <c:v>7.8</c:v>
                </c:pt>
                <c:pt idx="64">
                  <c:v>7.6</c:v>
                </c:pt>
                <c:pt idx="65">
                  <c:v>7.6</c:v>
                </c:pt>
                <c:pt idx="66">
                  <c:v>7.7</c:v>
                </c:pt>
                <c:pt idx="67">
                  <c:v>7.6</c:v>
                </c:pt>
                <c:pt idx="68">
                  <c:v>7.6</c:v>
                </c:pt>
                <c:pt idx="69">
                  <c:v>7.4</c:v>
                </c:pt>
                <c:pt idx="70">
                  <c:v>7.2</c:v>
                </c:pt>
                <c:pt idx="71">
                  <c:v>7.3</c:v>
                </c:pt>
                <c:pt idx="72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97-6B4C-89FD-E0A5BBF25111}"/>
            </c:ext>
          </c:extLst>
        </c:ser>
        <c:ser>
          <c:idx val="34"/>
          <c:order val="16"/>
          <c:tx>
            <c:strRef>
              <c:f>'Breakfast data'!$T$1</c:f>
              <c:strCache>
                <c:ptCount val="1"/>
                <c:pt idx="0">
                  <c:v>Fri wk3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data'!$T$2:$T$85</c:f>
              <c:numCache>
                <c:formatCode>General</c:formatCode>
                <c:ptCount val="84"/>
                <c:pt idx="28">
                  <c:v>8.4</c:v>
                </c:pt>
                <c:pt idx="29">
                  <c:v>8.8000000000000007</c:v>
                </c:pt>
                <c:pt idx="30">
                  <c:v>9.1999999999999993</c:v>
                </c:pt>
                <c:pt idx="31">
                  <c:v>9.6999999999999993</c:v>
                </c:pt>
                <c:pt idx="32">
                  <c:v>10.1</c:v>
                </c:pt>
                <c:pt idx="33">
                  <c:v>10.5</c:v>
                </c:pt>
                <c:pt idx="34">
                  <c:v>10.9</c:v>
                </c:pt>
                <c:pt idx="35">
                  <c:v>11.4</c:v>
                </c:pt>
                <c:pt idx="36">
                  <c:v>11.7</c:v>
                </c:pt>
                <c:pt idx="37">
                  <c:v>12.1</c:v>
                </c:pt>
                <c:pt idx="38">
                  <c:v>12.4</c:v>
                </c:pt>
                <c:pt idx="39">
                  <c:v>12.2</c:v>
                </c:pt>
                <c:pt idx="40">
                  <c:v>11.9</c:v>
                </c:pt>
                <c:pt idx="41">
                  <c:v>12.1</c:v>
                </c:pt>
                <c:pt idx="42">
                  <c:v>11.9</c:v>
                </c:pt>
                <c:pt idx="43">
                  <c:v>11.6</c:v>
                </c:pt>
                <c:pt idx="44">
                  <c:v>11.4</c:v>
                </c:pt>
                <c:pt idx="45">
                  <c:v>11.3</c:v>
                </c:pt>
                <c:pt idx="46">
                  <c:v>11.4</c:v>
                </c:pt>
                <c:pt idx="47">
                  <c:v>11.2</c:v>
                </c:pt>
                <c:pt idx="48">
                  <c:v>10.9</c:v>
                </c:pt>
                <c:pt idx="49">
                  <c:v>10.199999999999999</c:v>
                </c:pt>
                <c:pt idx="50">
                  <c:v>9.8000000000000007</c:v>
                </c:pt>
                <c:pt idx="51">
                  <c:v>9.5</c:v>
                </c:pt>
                <c:pt idx="52">
                  <c:v>9.1</c:v>
                </c:pt>
                <c:pt idx="53">
                  <c:v>8.8000000000000007</c:v>
                </c:pt>
                <c:pt idx="54">
                  <c:v>8.6</c:v>
                </c:pt>
                <c:pt idx="55">
                  <c:v>8.4</c:v>
                </c:pt>
                <c:pt idx="56">
                  <c:v>8.1999999999999993</c:v>
                </c:pt>
                <c:pt idx="57">
                  <c:v>8.1</c:v>
                </c:pt>
                <c:pt idx="58">
                  <c:v>7.8</c:v>
                </c:pt>
                <c:pt idx="59">
                  <c:v>7.7</c:v>
                </c:pt>
                <c:pt idx="60">
                  <c:v>7.6</c:v>
                </c:pt>
                <c:pt idx="61">
                  <c:v>7.4</c:v>
                </c:pt>
                <c:pt idx="62">
                  <c:v>7.2</c:v>
                </c:pt>
                <c:pt idx="63">
                  <c:v>7.1</c:v>
                </c:pt>
                <c:pt idx="64">
                  <c:v>7.1</c:v>
                </c:pt>
                <c:pt idx="65">
                  <c:v>6.9</c:v>
                </c:pt>
                <c:pt idx="66">
                  <c:v>6.9</c:v>
                </c:pt>
                <c:pt idx="67">
                  <c:v>7.1</c:v>
                </c:pt>
                <c:pt idx="68">
                  <c:v>6.7</c:v>
                </c:pt>
                <c:pt idx="69">
                  <c:v>6.4</c:v>
                </c:pt>
                <c:pt idx="70">
                  <c:v>6.6</c:v>
                </c:pt>
                <c:pt idx="71">
                  <c:v>6.3</c:v>
                </c:pt>
                <c:pt idx="72">
                  <c:v>6.4</c:v>
                </c:pt>
                <c:pt idx="73">
                  <c:v>6.3</c:v>
                </c:pt>
                <c:pt idx="74">
                  <c:v>6.1</c:v>
                </c:pt>
                <c:pt idx="75">
                  <c:v>5.9</c:v>
                </c:pt>
                <c:pt idx="76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97-6B4C-89FD-E0A5BBF25111}"/>
            </c:ext>
          </c:extLst>
        </c:ser>
        <c:ser>
          <c:idx val="36"/>
          <c:order val="17"/>
          <c:tx>
            <c:strRef>
              <c:f>'Breakfast data'!$U$1</c:f>
              <c:strCache>
                <c:ptCount val="1"/>
                <c:pt idx="0">
                  <c:v>Sat wk3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data'!$U$2:$U$85</c:f>
              <c:numCache>
                <c:formatCode>General</c:formatCode>
                <c:ptCount val="84"/>
                <c:pt idx="25">
                  <c:v>8.5</c:v>
                </c:pt>
                <c:pt idx="26">
                  <c:v>8.5</c:v>
                </c:pt>
                <c:pt idx="27">
                  <c:v>8.6</c:v>
                </c:pt>
                <c:pt idx="28">
                  <c:v>8.6999999999999993</c:v>
                </c:pt>
                <c:pt idx="29">
                  <c:v>8.9</c:v>
                </c:pt>
                <c:pt idx="30">
                  <c:v>9</c:v>
                </c:pt>
                <c:pt idx="31">
                  <c:v>9.1</c:v>
                </c:pt>
                <c:pt idx="32">
                  <c:v>9.1999999999999993</c:v>
                </c:pt>
                <c:pt idx="33">
                  <c:v>9.3000000000000007</c:v>
                </c:pt>
                <c:pt idx="34">
                  <c:v>9.4</c:v>
                </c:pt>
                <c:pt idx="35">
                  <c:v>9.5</c:v>
                </c:pt>
                <c:pt idx="36">
                  <c:v>9.6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9.8000000000000007</c:v>
                </c:pt>
                <c:pt idx="43">
                  <c:v>9.9</c:v>
                </c:pt>
                <c:pt idx="44">
                  <c:v>9.8000000000000007</c:v>
                </c:pt>
                <c:pt idx="45">
                  <c:v>9.6</c:v>
                </c:pt>
                <c:pt idx="46">
                  <c:v>9.5</c:v>
                </c:pt>
                <c:pt idx="47">
                  <c:v>9.4</c:v>
                </c:pt>
                <c:pt idx="48">
                  <c:v>9.6</c:v>
                </c:pt>
                <c:pt idx="49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97-6B4C-89FD-E0A5BBF25111}"/>
            </c:ext>
          </c:extLst>
        </c:ser>
        <c:ser>
          <c:idx val="38"/>
          <c:order val="18"/>
          <c:tx>
            <c:strRef>
              <c:f>'Breakfast data'!$V$1</c:f>
              <c:strCache>
                <c:ptCount val="1"/>
                <c:pt idx="0">
                  <c:v>Sun wk3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data'!$V$2:$V$85</c:f>
              <c:numCache>
                <c:formatCode>General</c:formatCode>
                <c:ptCount val="84"/>
                <c:pt idx="35">
                  <c:v>7.2</c:v>
                </c:pt>
                <c:pt idx="36">
                  <c:v>7.3</c:v>
                </c:pt>
                <c:pt idx="37">
                  <c:v>7.7</c:v>
                </c:pt>
                <c:pt idx="38">
                  <c:v>7.8</c:v>
                </c:pt>
                <c:pt idx="39">
                  <c:v>7.7</c:v>
                </c:pt>
                <c:pt idx="40">
                  <c:v>7.6</c:v>
                </c:pt>
                <c:pt idx="41">
                  <c:v>7.5</c:v>
                </c:pt>
                <c:pt idx="42">
                  <c:v>7.3</c:v>
                </c:pt>
                <c:pt idx="43">
                  <c:v>7</c:v>
                </c:pt>
                <c:pt idx="44">
                  <c:v>6.9</c:v>
                </c:pt>
                <c:pt idx="45">
                  <c:v>6.8</c:v>
                </c:pt>
                <c:pt idx="46">
                  <c:v>6.7</c:v>
                </c:pt>
                <c:pt idx="47">
                  <c:v>6.6</c:v>
                </c:pt>
                <c:pt idx="48">
                  <c:v>6.4</c:v>
                </c:pt>
                <c:pt idx="49">
                  <c:v>6.6</c:v>
                </c:pt>
                <c:pt idx="50">
                  <c:v>6.9</c:v>
                </c:pt>
                <c:pt idx="51">
                  <c:v>7.2</c:v>
                </c:pt>
                <c:pt idx="52">
                  <c:v>7.2</c:v>
                </c:pt>
                <c:pt idx="53">
                  <c:v>7.1</c:v>
                </c:pt>
                <c:pt idx="54">
                  <c:v>6.9</c:v>
                </c:pt>
                <c:pt idx="55">
                  <c:v>6.8</c:v>
                </c:pt>
                <c:pt idx="64">
                  <c:v>5.8</c:v>
                </c:pt>
                <c:pt idx="65">
                  <c:v>5.7</c:v>
                </c:pt>
                <c:pt idx="66">
                  <c:v>5.8</c:v>
                </c:pt>
                <c:pt idx="67">
                  <c:v>5.8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5.7</c:v>
                </c:pt>
                <c:pt idx="74">
                  <c:v>5.8</c:v>
                </c:pt>
                <c:pt idx="75">
                  <c:v>5.9</c:v>
                </c:pt>
                <c:pt idx="76">
                  <c:v>5.9</c:v>
                </c:pt>
                <c:pt idx="77">
                  <c:v>5.9</c:v>
                </c:pt>
                <c:pt idx="78">
                  <c:v>5.9</c:v>
                </c:pt>
                <c:pt idx="79">
                  <c:v>5.9</c:v>
                </c:pt>
                <c:pt idx="80">
                  <c:v>5.9</c:v>
                </c:pt>
                <c:pt idx="81">
                  <c:v>5.9</c:v>
                </c:pt>
                <c:pt idx="82">
                  <c:v>5.9</c:v>
                </c:pt>
                <c:pt idx="8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97-6B4C-89FD-E0A5BBF25111}"/>
            </c:ext>
          </c:extLst>
        </c:ser>
        <c:ser>
          <c:idx val="40"/>
          <c:order val="19"/>
          <c:tx>
            <c:strRef>
              <c:f>'Breakfast data'!$W$1</c:f>
              <c:strCache>
                <c:ptCount val="1"/>
                <c:pt idx="0">
                  <c:v>Mon wk4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data'!$W$2:$W$85</c:f>
              <c:numCache>
                <c:formatCode>General</c:formatCode>
                <c:ptCount val="84"/>
                <c:pt idx="36">
                  <c:v>10.7</c:v>
                </c:pt>
                <c:pt idx="37">
                  <c:v>10.7</c:v>
                </c:pt>
                <c:pt idx="3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97-6B4C-89FD-E0A5BBF25111}"/>
            </c:ext>
          </c:extLst>
        </c:ser>
        <c:ser>
          <c:idx val="42"/>
          <c:order val="20"/>
          <c:tx>
            <c:strRef>
              <c:f>'Breakfast data'!$X$1</c:f>
              <c:strCache>
                <c:ptCount val="1"/>
                <c:pt idx="0">
                  <c:v>Tues wk4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data'!$X$2:$X$85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97-6B4C-89FD-E0A5BBF25111}"/>
            </c:ext>
          </c:extLst>
        </c:ser>
        <c:ser>
          <c:idx val="44"/>
          <c:order val="21"/>
          <c:tx>
            <c:strRef>
              <c:f>'Breakfast data'!$Y$1</c:f>
              <c:strCache>
                <c:ptCount val="1"/>
                <c:pt idx="0">
                  <c:v>Wed wk4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data'!$Y$2:$Y$85</c:f>
              <c:numCache>
                <c:formatCode>General</c:formatCode>
                <c:ptCount val="84"/>
                <c:pt idx="17">
                  <c:v>7.6</c:v>
                </c:pt>
                <c:pt idx="18">
                  <c:v>7.8</c:v>
                </c:pt>
                <c:pt idx="19">
                  <c:v>8.1</c:v>
                </c:pt>
                <c:pt idx="20">
                  <c:v>8.4</c:v>
                </c:pt>
                <c:pt idx="21">
                  <c:v>8.1999999999999993</c:v>
                </c:pt>
                <c:pt idx="22">
                  <c:v>7.9</c:v>
                </c:pt>
                <c:pt idx="23">
                  <c:v>7.8</c:v>
                </c:pt>
                <c:pt idx="24">
                  <c:v>7.7</c:v>
                </c:pt>
                <c:pt idx="25">
                  <c:v>7.9</c:v>
                </c:pt>
                <c:pt idx="26">
                  <c:v>8.1</c:v>
                </c:pt>
                <c:pt idx="27">
                  <c:v>8.4</c:v>
                </c:pt>
                <c:pt idx="28">
                  <c:v>8.5</c:v>
                </c:pt>
                <c:pt idx="29">
                  <c:v>8.8000000000000007</c:v>
                </c:pt>
                <c:pt idx="30">
                  <c:v>9.1</c:v>
                </c:pt>
                <c:pt idx="31">
                  <c:v>9.6</c:v>
                </c:pt>
                <c:pt idx="32">
                  <c:v>9.3000000000000007</c:v>
                </c:pt>
                <c:pt idx="33">
                  <c:v>10</c:v>
                </c:pt>
                <c:pt idx="34">
                  <c:v>10.6</c:v>
                </c:pt>
                <c:pt idx="35">
                  <c:v>11.8</c:v>
                </c:pt>
                <c:pt idx="36">
                  <c:v>12.9</c:v>
                </c:pt>
                <c:pt idx="37">
                  <c:v>13.6</c:v>
                </c:pt>
                <c:pt idx="38">
                  <c:v>13.8</c:v>
                </c:pt>
                <c:pt idx="39">
                  <c:v>13</c:v>
                </c:pt>
                <c:pt idx="40">
                  <c:v>11.7</c:v>
                </c:pt>
                <c:pt idx="41">
                  <c:v>11.1</c:v>
                </c:pt>
                <c:pt idx="42">
                  <c:v>10.6</c:v>
                </c:pt>
                <c:pt idx="43">
                  <c:v>10.4</c:v>
                </c:pt>
                <c:pt idx="44">
                  <c:v>10.5</c:v>
                </c:pt>
                <c:pt idx="45">
                  <c:v>10.7</c:v>
                </c:pt>
                <c:pt idx="46">
                  <c:v>10.9</c:v>
                </c:pt>
                <c:pt idx="47">
                  <c:v>10.9</c:v>
                </c:pt>
                <c:pt idx="48">
                  <c:v>11</c:v>
                </c:pt>
                <c:pt idx="49">
                  <c:v>11.1</c:v>
                </c:pt>
                <c:pt idx="50">
                  <c:v>10.9</c:v>
                </c:pt>
                <c:pt idx="51">
                  <c:v>10.199999999999999</c:v>
                </c:pt>
                <c:pt idx="52">
                  <c:v>9.6999999999999993</c:v>
                </c:pt>
                <c:pt idx="53">
                  <c:v>9.6</c:v>
                </c:pt>
                <c:pt idx="54">
                  <c:v>9.6</c:v>
                </c:pt>
                <c:pt idx="55">
                  <c:v>9.4</c:v>
                </c:pt>
                <c:pt idx="56">
                  <c:v>9.1</c:v>
                </c:pt>
                <c:pt idx="57">
                  <c:v>8.9</c:v>
                </c:pt>
                <c:pt idx="58">
                  <c:v>8.6</c:v>
                </c:pt>
                <c:pt idx="59">
                  <c:v>8.1999999999999993</c:v>
                </c:pt>
                <c:pt idx="60">
                  <c:v>8</c:v>
                </c:pt>
                <c:pt idx="61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97-6B4C-89FD-E0A5BBF25111}"/>
            </c:ext>
          </c:extLst>
        </c:ser>
        <c:ser>
          <c:idx val="46"/>
          <c:order val="22"/>
          <c:tx>
            <c:strRef>
              <c:f>'Breakfast data'!$Z$1</c:f>
              <c:strCache>
                <c:ptCount val="1"/>
                <c:pt idx="0">
                  <c:v>Thurs wk4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data'!$Z$2:$Z$85</c:f>
              <c:numCache>
                <c:formatCode>General</c:formatCode>
                <c:ptCount val="84"/>
                <c:pt idx="23">
                  <c:v>5.5</c:v>
                </c:pt>
                <c:pt idx="24">
                  <c:v>5.6</c:v>
                </c:pt>
                <c:pt idx="25">
                  <c:v>6.2</c:v>
                </c:pt>
                <c:pt idx="26">
                  <c:v>6.2</c:v>
                </c:pt>
                <c:pt idx="27">
                  <c:v>6.1</c:v>
                </c:pt>
                <c:pt idx="28">
                  <c:v>5.9</c:v>
                </c:pt>
                <c:pt idx="29">
                  <c:v>6.1</c:v>
                </c:pt>
                <c:pt idx="30">
                  <c:v>6.4</c:v>
                </c:pt>
                <c:pt idx="31">
                  <c:v>6.6</c:v>
                </c:pt>
                <c:pt idx="32">
                  <c:v>6.6</c:v>
                </c:pt>
                <c:pt idx="33">
                  <c:v>6.1</c:v>
                </c:pt>
                <c:pt idx="34">
                  <c:v>5.9</c:v>
                </c:pt>
                <c:pt idx="35">
                  <c:v>6.7</c:v>
                </c:pt>
                <c:pt idx="36">
                  <c:v>7.3</c:v>
                </c:pt>
                <c:pt idx="37">
                  <c:v>7.3</c:v>
                </c:pt>
                <c:pt idx="38">
                  <c:v>7.4</c:v>
                </c:pt>
                <c:pt idx="39">
                  <c:v>7.4</c:v>
                </c:pt>
                <c:pt idx="40">
                  <c:v>7.3</c:v>
                </c:pt>
                <c:pt idx="41">
                  <c:v>6.9</c:v>
                </c:pt>
                <c:pt idx="42">
                  <c:v>6.9</c:v>
                </c:pt>
                <c:pt idx="43">
                  <c:v>7.3</c:v>
                </c:pt>
                <c:pt idx="44">
                  <c:v>7.4</c:v>
                </c:pt>
                <c:pt idx="45">
                  <c:v>6.4</c:v>
                </c:pt>
                <c:pt idx="46">
                  <c:v>5.9</c:v>
                </c:pt>
                <c:pt idx="47">
                  <c:v>6</c:v>
                </c:pt>
                <c:pt idx="48">
                  <c:v>5.9</c:v>
                </c:pt>
                <c:pt idx="49">
                  <c:v>6.2</c:v>
                </c:pt>
                <c:pt idx="50">
                  <c:v>6.7</c:v>
                </c:pt>
                <c:pt idx="51">
                  <c:v>7</c:v>
                </c:pt>
                <c:pt idx="52">
                  <c:v>7</c:v>
                </c:pt>
                <c:pt idx="53">
                  <c:v>6.9</c:v>
                </c:pt>
                <c:pt idx="54">
                  <c:v>7.1</c:v>
                </c:pt>
                <c:pt idx="55">
                  <c:v>7.4</c:v>
                </c:pt>
                <c:pt idx="56">
                  <c:v>7.7</c:v>
                </c:pt>
                <c:pt idx="57">
                  <c:v>7.7</c:v>
                </c:pt>
                <c:pt idx="58">
                  <c:v>7.8</c:v>
                </c:pt>
                <c:pt idx="59">
                  <c:v>7.9</c:v>
                </c:pt>
                <c:pt idx="60">
                  <c:v>7.8</c:v>
                </c:pt>
                <c:pt idx="61">
                  <c:v>8</c:v>
                </c:pt>
                <c:pt idx="62">
                  <c:v>7.8</c:v>
                </c:pt>
                <c:pt idx="63">
                  <c:v>7.3</c:v>
                </c:pt>
                <c:pt idx="64">
                  <c:v>7.7</c:v>
                </c:pt>
                <c:pt idx="65">
                  <c:v>8.3000000000000007</c:v>
                </c:pt>
                <c:pt idx="66">
                  <c:v>8.6999999999999993</c:v>
                </c:pt>
                <c:pt idx="67">
                  <c:v>8.6</c:v>
                </c:pt>
                <c:pt idx="68">
                  <c:v>8.6999999999999993</c:v>
                </c:pt>
                <c:pt idx="69">
                  <c:v>8.6999999999999993</c:v>
                </c:pt>
                <c:pt idx="70">
                  <c:v>8.3000000000000007</c:v>
                </c:pt>
                <c:pt idx="71">
                  <c:v>8.1</c:v>
                </c:pt>
                <c:pt idx="72">
                  <c:v>8</c:v>
                </c:pt>
                <c:pt idx="73">
                  <c:v>7.7</c:v>
                </c:pt>
                <c:pt idx="74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97-6B4C-89FD-E0A5BBF25111}"/>
            </c:ext>
          </c:extLst>
        </c:ser>
        <c:ser>
          <c:idx val="48"/>
          <c:order val="23"/>
          <c:tx>
            <c:strRef>
              <c:f>'Breakfast data'!$AA$1</c:f>
              <c:strCache>
                <c:ptCount val="1"/>
                <c:pt idx="0">
                  <c:v>Fri wk4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data'!$AA$2:$AA$85</c:f>
              <c:numCache>
                <c:formatCode>General</c:formatCode>
                <c:ptCount val="84"/>
                <c:pt idx="26">
                  <c:v>6.3</c:v>
                </c:pt>
                <c:pt idx="27">
                  <c:v>6.4</c:v>
                </c:pt>
                <c:pt idx="28">
                  <c:v>6.7</c:v>
                </c:pt>
                <c:pt idx="29">
                  <c:v>7.1</c:v>
                </c:pt>
                <c:pt idx="30">
                  <c:v>7.6</c:v>
                </c:pt>
                <c:pt idx="31">
                  <c:v>7.9</c:v>
                </c:pt>
                <c:pt idx="32">
                  <c:v>8.6</c:v>
                </c:pt>
                <c:pt idx="33">
                  <c:v>9.3000000000000007</c:v>
                </c:pt>
                <c:pt idx="34">
                  <c:v>10</c:v>
                </c:pt>
                <c:pt idx="35">
                  <c:v>10.4</c:v>
                </c:pt>
                <c:pt idx="36">
                  <c:v>10.7</c:v>
                </c:pt>
                <c:pt idx="37">
                  <c:v>10.7</c:v>
                </c:pt>
                <c:pt idx="38">
                  <c:v>10.9</c:v>
                </c:pt>
                <c:pt idx="39">
                  <c:v>10.9</c:v>
                </c:pt>
                <c:pt idx="40">
                  <c:v>10.7</c:v>
                </c:pt>
                <c:pt idx="41">
                  <c:v>10.8</c:v>
                </c:pt>
                <c:pt idx="42">
                  <c:v>10.7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9.9</c:v>
                </c:pt>
                <c:pt idx="48">
                  <c:v>9.9</c:v>
                </c:pt>
                <c:pt idx="49">
                  <c:v>9.6999999999999993</c:v>
                </c:pt>
                <c:pt idx="50">
                  <c:v>9.5</c:v>
                </c:pt>
                <c:pt idx="51">
                  <c:v>9.1999999999999993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8.6</c:v>
                </c:pt>
                <c:pt idx="55">
                  <c:v>8.3000000000000007</c:v>
                </c:pt>
                <c:pt idx="56">
                  <c:v>8.1</c:v>
                </c:pt>
                <c:pt idx="57">
                  <c:v>8.1</c:v>
                </c:pt>
                <c:pt idx="58">
                  <c:v>7.9</c:v>
                </c:pt>
                <c:pt idx="59">
                  <c:v>7.8</c:v>
                </c:pt>
                <c:pt idx="60">
                  <c:v>7.6</c:v>
                </c:pt>
                <c:pt idx="61">
                  <c:v>7.6</c:v>
                </c:pt>
                <c:pt idx="62">
                  <c:v>7.2</c:v>
                </c:pt>
                <c:pt idx="63">
                  <c:v>7.2</c:v>
                </c:pt>
                <c:pt idx="64">
                  <c:v>7.2</c:v>
                </c:pt>
                <c:pt idx="65">
                  <c:v>7.2</c:v>
                </c:pt>
                <c:pt idx="66">
                  <c:v>7.1</c:v>
                </c:pt>
                <c:pt idx="67">
                  <c:v>6.9</c:v>
                </c:pt>
                <c:pt idx="68">
                  <c:v>7</c:v>
                </c:pt>
                <c:pt idx="69">
                  <c:v>6.9</c:v>
                </c:pt>
                <c:pt idx="70">
                  <c:v>6.1</c:v>
                </c:pt>
                <c:pt idx="71">
                  <c:v>6.1</c:v>
                </c:pt>
                <c:pt idx="72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97-6B4C-89FD-E0A5BBF25111}"/>
            </c:ext>
          </c:extLst>
        </c:ser>
        <c:ser>
          <c:idx val="50"/>
          <c:order val="24"/>
          <c:tx>
            <c:strRef>
              <c:f>'Breakfast data'!$AB$1</c:f>
              <c:strCache>
                <c:ptCount val="1"/>
                <c:pt idx="0">
                  <c:v>Sat wk4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data'!$AB$2:$AB$85</c:f>
              <c:numCache>
                <c:formatCode>General</c:formatCode>
                <c:ptCount val="84"/>
                <c:pt idx="25">
                  <c:v>6.2</c:v>
                </c:pt>
                <c:pt idx="26">
                  <c:v>6.3</c:v>
                </c:pt>
                <c:pt idx="27">
                  <c:v>6.5</c:v>
                </c:pt>
                <c:pt idx="28">
                  <c:v>6.7</c:v>
                </c:pt>
                <c:pt idx="29">
                  <c:v>7.4</c:v>
                </c:pt>
                <c:pt idx="30">
                  <c:v>7.7</c:v>
                </c:pt>
                <c:pt idx="31">
                  <c:v>8.1</c:v>
                </c:pt>
                <c:pt idx="32">
                  <c:v>8.9</c:v>
                </c:pt>
                <c:pt idx="33">
                  <c:v>9.6999999999999993</c:v>
                </c:pt>
                <c:pt idx="34">
                  <c:v>10.199999999999999</c:v>
                </c:pt>
                <c:pt idx="35">
                  <c:v>10.4</c:v>
                </c:pt>
                <c:pt idx="36">
                  <c:v>10.6</c:v>
                </c:pt>
                <c:pt idx="37">
                  <c:v>10.7</c:v>
                </c:pt>
                <c:pt idx="38">
                  <c:v>10.8</c:v>
                </c:pt>
                <c:pt idx="39">
                  <c:v>10.7</c:v>
                </c:pt>
                <c:pt idx="40">
                  <c:v>10.6</c:v>
                </c:pt>
                <c:pt idx="41">
                  <c:v>10.5</c:v>
                </c:pt>
                <c:pt idx="42">
                  <c:v>10.4</c:v>
                </c:pt>
                <c:pt idx="43">
                  <c:v>10</c:v>
                </c:pt>
                <c:pt idx="44">
                  <c:v>9.6999999999999993</c:v>
                </c:pt>
                <c:pt idx="45">
                  <c:v>9.4</c:v>
                </c:pt>
                <c:pt idx="46">
                  <c:v>9.3000000000000007</c:v>
                </c:pt>
                <c:pt idx="47">
                  <c:v>9.1</c:v>
                </c:pt>
                <c:pt idx="48">
                  <c:v>8.8000000000000007</c:v>
                </c:pt>
                <c:pt idx="49">
                  <c:v>9</c:v>
                </c:pt>
                <c:pt idx="50">
                  <c:v>9</c:v>
                </c:pt>
                <c:pt idx="51">
                  <c:v>8.9</c:v>
                </c:pt>
                <c:pt idx="52">
                  <c:v>8.8000000000000007</c:v>
                </c:pt>
                <c:pt idx="53">
                  <c:v>8.4</c:v>
                </c:pt>
                <c:pt idx="54">
                  <c:v>8.1999999999999993</c:v>
                </c:pt>
                <c:pt idx="55">
                  <c:v>8.1</c:v>
                </c:pt>
                <c:pt idx="56">
                  <c:v>8.1</c:v>
                </c:pt>
                <c:pt idx="57">
                  <c:v>7.9</c:v>
                </c:pt>
                <c:pt idx="58">
                  <c:v>7.5</c:v>
                </c:pt>
                <c:pt idx="59">
                  <c:v>7.6</c:v>
                </c:pt>
                <c:pt idx="60">
                  <c:v>7.6</c:v>
                </c:pt>
                <c:pt idx="61">
                  <c:v>7.5</c:v>
                </c:pt>
                <c:pt idx="62">
                  <c:v>8</c:v>
                </c:pt>
                <c:pt idx="63">
                  <c:v>8.1999999999999993</c:v>
                </c:pt>
                <c:pt idx="64">
                  <c:v>8.9</c:v>
                </c:pt>
                <c:pt idx="65">
                  <c:v>9.8000000000000007</c:v>
                </c:pt>
                <c:pt idx="66">
                  <c:v>10.6</c:v>
                </c:pt>
                <c:pt idx="67">
                  <c:v>11.4</c:v>
                </c:pt>
                <c:pt idx="68">
                  <c:v>11.9</c:v>
                </c:pt>
                <c:pt idx="69">
                  <c:v>12.4</c:v>
                </c:pt>
                <c:pt idx="70">
                  <c:v>13</c:v>
                </c:pt>
                <c:pt idx="71">
                  <c:v>13.6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97-6B4C-89FD-E0A5BBF25111}"/>
            </c:ext>
          </c:extLst>
        </c:ser>
        <c:ser>
          <c:idx val="52"/>
          <c:order val="25"/>
          <c:tx>
            <c:strRef>
              <c:f>'Breakfast data'!$AC$1</c:f>
              <c:strCache>
                <c:ptCount val="1"/>
                <c:pt idx="0">
                  <c:v>Sun wk4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data'!$AC$2:$AC$85</c:f>
              <c:numCache>
                <c:formatCode>General</c:formatCode>
                <c:ptCount val="84"/>
                <c:pt idx="6">
                  <c:v>4.9000000000000004</c:v>
                </c:pt>
                <c:pt idx="7">
                  <c:v>12.2</c:v>
                </c:pt>
                <c:pt idx="8">
                  <c:v>12.5</c:v>
                </c:pt>
                <c:pt idx="9">
                  <c:v>11.9</c:v>
                </c:pt>
                <c:pt idx="10">
                  <c:v>11.1</c:v>
                </c:pt>
                <c:pt idx="11">
                  <c:v>11.4</c:v>
                </c:pt>
                <c:pt idx="12">
                  <c:v>12.4</c:v>
                </c:pt>
                <c:pt idx="13">
                  <c:v>12.7</c:v>
                </c:pt>
                <c:pt idx="14">
                  <c:v>12.6</c:v>
                </c:pt>
                <c:pt idx="15">
                  <c:v>12.6</c:v>
                </c:pt>
                <c:pt idx="16">
                  <c:v>12.4</c:v>
                </c:pt>
                <c:pt idx="17">
                  <c:v>12.3</c:v>
                </c:pt>
                <c:pt idx="18">
                  <c:v>12.6</c:v>
                </c:pt>
                <c:pt idx="19">
                  <c:v>12.8</c:v>
                </c:pt>
                <c:pt idx="20">
                  <c:v>12.8</c:v>
                </c:pt>
                <c:pt idx="21">
                  <c:v>13.1</c:v>
                </c:pt>
                <c:pt idx="22">
                  <c:v>13.4</c:v>
                </c:pt>
                <c:pt idx="23">
                  <c:v>13.6</c:v>
                </c:pt>
                <c:pt idx="24">
                  <c:v>13.8</c:v>
                </c:pt>
                <c:pt idx="25">
                  <c:v>14</c:v>
                </c:pt>
                <c:pt idx="26">
                  <c:v>14.3</c:v>
                </c:pt>
                <c:pt idx="27">
                  <c:v>14.8</c:v>
                </c:pt>
                <c:pt idx="28">
                  <c:v>15.1</c:v>
                </c:pt>
                <c:pt idx="29">
                  <c:v>15.3</c:v>
                </c:pt>
                <c:pt idx="30">
                  <c:v>15.6</c:v>
                </c:pt>
                <c:pt idx="31">
                  <c:v>15.3</c:v>
                </c:pt>
                <c:pt idx="32">
                  <c:v>14.8</c:v>
                </c:pt>
                <c:pt idx="33">
                  <c:v>15.1</c:v>
                </c:pt>
                <c:pt idx="34">
                  <c:v>15.2</c:v>
                </c:pt>
                <c:pt idx="35">
                  <c:v>15.7</c:v>
                </c:pt>
                <c:pt idx="36">
                  <c:v>16</c:v>
                </c:pt>
                <c:pt idx="37">
                  <c:v>16.399999999999999</c:v>
                </c:pt>
                <c:pt idx="38">
                  <c:v>16.600000000000001</c:v>
                </c:pt>
                <c:pt idx="39">
                  <c:v>16.2</c:v>
                </c:pt>
                <c:pt idx="40">
                  <c:v>15.6</c:v>
                </c:pt>
                <c:pt idx="41">
                  <c:v>15.2</c:v>
                </c:pt>
                <c:pt idx="42">
                  <c:v>15.1</c:v>
                </c:pt>
                <c:pt idx="43">
                  <c:v>15.3</c:v>
                </c:pt>
                <c:pt idx="44">
                  <c:v>15.4</c:v>
                </c:pt>
                <c:pt idx="45">
                  <c:v>15.6</c:v>
                </c:pt>
                <c:pt idx="46">
                  <c:v>15.5</c:v>
                </c:pt>
                <c:pt idx="47">
                  <c:v>15.3</c:v>
                </c:pt>
                <c:pt idx="48">
                  <c:v>14.9</c:v>
                </c:pt>
                <c:pt idx="49">
                  <c:v>14.6</c:v>
                </c:pt>
                <c:pt idx="50">
                  <c:v>14.5</c:v>
                </c:pt>
                <c:pt idx="51">
                  <c:v>14.8</c:v>
                </c:pt>
                <c:pt idx="52">
                  <c:v>14.7</c:v>
                </c:pt>
                <c:pt idx="53">
                  <c:v>14.7</c:v>
                </c:pt>
                <c:pt idx="54">
                  <c:v>14.8</c:v>
                </c:pt>
                <c:pt idx="55">
                  <c:v>15.2</c:v>
                </c:pt>
                <c:pt idx="56">
                  <c:v>15.5</c:v>
                </c:pt>
                <c:pt idx="57">
                  <c:v>15.8</c:v>
                </c:pt>
                <c:pt idx="58">
                  <c:v>15.9</c:v>
                </c:pt>
                <c:pt idx="59">
                  <c:v>16.2</c:v>
                </c:pt>
                <c:pt idx="60">
                  <c:v>16.600000000000001</c:v>
                </c:pt>
                <c:pt idx="61">
                  <c:v>16.8</c:v>
                </c:pt>
                <c:pt idx="62">
                  <c:v>17.399999999999999</c:v>
                </c:pt>
                <c:pt idx="63">
                  <c:v>17.600000000000001</c:v>
                </c:pt>
                <c:pt idx="64">
                  <c:v>17.5</c:v>
                </c:pt>
                <c:pt idx="65">
                  <c:v>17.399999999999999</c:v>
                </c:pt>
                <c:pt idx="66">
                  <c:v>17.3</c:v>
                </c:pt>
                <c:pt idx="67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97-6B4C-89FD-E0A5BBF25111}"/>
            </c:ext>
          </c:extLst>
        </c:ser>
        <c:ser>
          <c:idx val="54"/>
          <c:order val="26"/>
          <c:tx>
            <c:strRef>
              <c:f>'Breakfast data'!$AD$1</c:f>
              <c:strCache>
                <c:ptCount val="1"/>
                <c:pt idx="0">
                  <c:v>Mon wk5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data'!$AD$2:$AD$85</c:f>
              <c:numCache>
                <c:formatCode>General</c:formatCode>
                <c:ptCount val="84"/>
                <c:pt idx="27">
                  <c:v>6.9</c:v>
                </c:pt>
                <c:pt idx="28">
                  <c:v>7.4</c:v>
                </c:pt>
                <c:pt idx="29">
                  <c:v>7.8</c:v>
                </c:pt>
                <c:pt idx="30">
                  <c:v>8.4</c:v>
                </c:pt>
                <c:pt idx="31">
                  <c:v>9</c:v>
                </c:pt>
                <c:pt idx="32">
                  <c:v>9.6</c:v>
                </c:pt>
                <c:pt idx="33">
                  <c:v>10.4</c:v>
                </c:pt>
                <c:pt idx="34">
                  <c:v>10.7</c:v>
                </c:pt>
                <c:pt idx="35">
                  <c:v>11.6</c:v>
                </c:pt>
                <c:pt idx="36">
                  <c:v>12.4</c:v>
                </c:pt>
                <c:pt idx="37">
                  <c:v>13</c:v>
                </c:pt>
                <c:pt idx="38">
                  <c:v>13.2</c:v>
                </c:pt>
                <c:pt idx="39">
                  <c:v>13.2</c:v>
                </c:pt>
                <c:pt idx="40">
                  <c:v>13.2</c:v>
                </c:pt>
                <c:pt idx="41">
                  <c:v>13.1</c:v>
                </c:pt>
                <c:pt idx="42">
                  <c:v>13</c:v>
                </c:pt>
                <c:pt idx="43">
                  <c:v>12.7</c:v>
                </c:pt>
                <c:pt idx="44">
                  <c:v>12.2</c:v>
                </c:pt>
                <c:pt idx="45">
                  <c:v>12.1</c:v>
                </c:pt>
                <c:pt idx="46">
                  <c:v>12.2</c:v>
                </c:pt>
                <c:pt idx="47">
                  <c:v>12</c:v>
                </c:pt>
                <c:pt idx="48">
                  <c:v>11.6</c:v>
                </c:pt>
                <c:pt idx="49">
                  <c:v>11.3</c:v>
                </c:pt>
                <c:pt idx="50">
                  <c:v>11</c:v>
                </c:pt>
                <c:pt idx="51">
                  <c:v>10.4</c:v>
                </c:pt>
                <c:pt idx="52">
                  <c:v>10.5</c:v>
                </c:pt>
                <c:pt idx="53">
                  <c:v>10.5</c:v>
                </c:pt>
                <c:pt idx="54">
                  <c:v>10.4</c:v>
                </c:pt>
                <c:pt idx="55">
                  <c:v>10.1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9.9</c:v>
                </c:pt>
                <c:pt idx="59">
                  <c:v>9.8000000000000007</c:v>
                </c:pt>
                <c:pt idx="60">
                  <c:v>9.5</c:v>
                </c:pt>
                <c:pt idx="61">
                  <c:v>9.1999999999999993</c:v>
                </c:pt>
                <c:pt idx="62">
                  <c:v>9.1999999999999993</c:v>
                </c:pt>
                <c:pt idx="63">
                  <c:v>9.1</c:v>
                </c:pt>
                <c:pt idx="64">
                  <c:v>8.8000000000000007</c:v>
                </c:pt>
                <c:pt idx="65">
                  <c:v>8.6</c:v>
                </c:pt>
                <c:pt idx="66">
                  <c:v>8.4</c:v>
                </c:pt>
                <c:pt idx="67">
                  <c:v>8.3000000000000007</c:v>
                </c:pt>
                <c:pt idx="68">
                  <c:v>8.1</c:v>
                </c:pt>
                <c:pt idx="69">
                  <c:v>8</c:v>
                </c:pt>
                <c:pt idx="70">
                  <c:v>7.7</c:v>
                </c:pt>
                <c:pt idx="71">
                  <c:v>7.8</c:v>
                </c:pt>
                <c:pt idx="72">
                  <c:v>7.8</c:v>
                </c:pt>
                <c:pt idx="73">
                  <c:v>7.7</c:v>
                </c:pt>
                <c:pt idx="74">
                  <c:v>7.6</c:v>
                </c:pt>
                <c:pt idx="75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97-6B4C-89FD-E0A5BBF25111}"/>
            </c:ext>
          </c:extLst>
        </c:ser>
        <c:ser>
          <c:idx val="56"/>
          <c:order val="27"/>
          <c:tx>
            <c:strRef>
              <c:f>'Breakfast data'!$AE$1</c:f>
              <c:strCache>
                <c:ptCount val="1"/>
                <c:pt idx="0">
                  <c:v>Tues wk5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data'!$AE$2:$AE$85</c:f>
              <c:numCache>
                <c:formatCode>General</c:formatCode>
                <c:ptCount val="84"/>
                <c:pt idx="26">
                  <c:v>6.3</c:v>
                </c:pt>
                <c:pt idx="27">
                  <c:v>6.5</c:v>
                </c:pt>
                <c:pt idx="28">
                  <c:v>6.8</c:v>
                </c:pt>
                <c:pt idx="29">
                  <c:v>7.2</c:v>
                </c:pt>
                <c:pt idx="30">
                  <c:v>7.7</c:v>
                </c:pt>
                <c:pt idx="31">
                  <c:v>8.8000000000000007</c:v>
                </c:pt>
                <c:pt idx="32">
                  <c:v>9.3000000000000007</c:v>
                </c:pt>
                <c:pt idx="33">
                  <c:v>9.6</c:v>
                </c:pt>
                <c:pt idx="34">
                  <c:v>9.9</c:v>
                </c:pt>
                <c:pt idx="35">
                  <c:v>10.9</c:v>
                </c:pt>
                <c:pt idx="36">
                  <c:v>11.7</c:v>
                </c:pt>
                <c:pt idx="37">
                  <c:v>12.5</c:v>
                </c:pt>
                <c:pt idx="38">
                  <c:v>12.8</c:v>
                </c:pt>
                <c:pt idx="39">
                  <c:v>12.6</c:v>
                </c:pt>
                <c:pt idx="40">
                  <c:v>12.7</c:v>
                </c:pt>
                <c:pt idx="41">
                  <c:v>12.8</c:v>
                </c:pt>
                <c:pt idx="42">
                  <c:v>12.7</c:v>
                </c:pt>
                <c:pt idx="43">
                  <c:v>12.6</c:v>
                </c:pt>
                <c:pt idx="44">
                  <c:v>12.6</c:v>
                </c:pt>
                <c:pt idx="45">
                  <c:v>12.5</c:v>
                </c:pt>
                <c:pt idx="46">
                  <c:v>12.6</c:v>
                </c:pt>
                <c:pt idx="47">
                  <c:v>12.9</c:v>
                </c:pt>
                <c:pt idx="48">
                  <c:v>12.6</c:v>
                </c:pt>
                <c:pt idx="49">
                  <c:v>12.3</c:v>
                </c:pt>
                <c:pt idx="50">
                  <c:v>12.1</c:v>
                </c:pt>
                <c:pt idx="51">
                  <c:v>12.1</c:v>
                </c:pt>
                <c:pt idx="52">
                  <c:v>12</c:v>
                </c:pt>
                <c:pt idx="53">
                  <c:v>12.3</c:v>
                </c:pt>
                <c:pt idx="54">
                  <c:v>12.2</c:v>
                </c:pt>
                <c:pt idx="55">
                  <c:v>11.9</c:v>
                </c:pt>
                <c:pt idx="56">
                  <c:v>12.1</c:v>
                </c:pt>
                <c:pt idx="57">
                  <c:v>12.2</c:v>
                </c:pt>
                <c:pt idx="58">
                  <c:v>11.9</c:v>
                </c:pt>
                <c:pt idx="59">
                  <c:v>11.8</c:v>
                </c:pt>
                <c:pt idx="60">
                  <c:v>11.7</c:v>
                </c:pt>
                <c:pt idx="61">
                  <c:v>11.6</c:v>
                </c:pt>
                <c:pt idx="62">
                  <c:v>11.5</c:v>
                </c:pt>
                <c:pt idx="63">
                  <c:v>11.2</c:v>
                </c:pt>
                <c:pt idx="64">
                  <c:v>11.3</c:v>
                </c:pt>
                <c:pt idx="65">
                  <c:v>11.4</c:v>
                </c:pt>
                <c:pt idx="66">
                  <c:v>11.2</c:v>
                </c:pt>
                <c:pt idx="67">
                  <c:v>11.2</c:v>
                </c:pt>
                <c:pt idx="68">
                  <c:v>11.3</c:v>
                </c:pt>
                <c:pt idx="69">
                  <c:v>11.2</c:v>
                </c:pt>
                <c:pt idx="70">
                  <c:v>11</c:v>
                </c:pt>
                <c:pt idx="71">
                  <c:v>10.7</c:v>
                </c:pt>
                <c:pt idx="72">
                  <c:v>8.9</c:v>
                </c:pt>
                <c:pt idx="73">
                  <c:v>9.1</c:v>
                </c:pt>
                <c:pt idx="74">
                  <c:v>9.3000000000000007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97-6B4C-89FD-E0A5BBF25111}"/>
            </c:ext>
          </c:extLst>
        </c:ser>
        <c:ser>
          <c:idx val="58"/>
          <c:order val="28"/>
          <c:tx>
            <c:strRef>
              <c:f>'Breakfast data'!$AF$1</c:f>
              <c:strCache>
                <c:ptCount val="1"/>
                <c:pt idx="0">
                  <c:v>Wed wk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data'!$AF$2:$AF$85</c:f>
              <c:numCache>
                <c:formatCode>General</c:formatCode>
                <c:ptCount val="84"/>
                <c:pt idx="9">
                  <c:v>4.7</c:v>
                </c:pt>
                <c:pt idx="10">
                  <c:v>4.7</c:v>
                </c:pt>
                <c:pt idx="11">
                  <c:v>4.7</c:v>
                </c:pt>
                <c:pt idx="12">
                  <c:v>5.6</c:v>
                </c:pt>
                <c:pt idx="13">
                  <c:v>6</c:v>
                </c:pt>
                <c:pt idx="14">
                  <c:v>6.8</c:v>
                </c:pt>
                <c:pt idx="15">
                  <c:v>7.6</c:v>
                </c:pt>
                <c:pt idx="16">
                  <c:v>8.4</c:v>
                </c:pt>
                <c:pt idx="17">
                  <c:v>9.1</c:v>
                </c:pt>
                <c:pt idx="18">
                  <c:v>9.6</c:v>
                </c:pt>
                <c:pt idx="19">
                  <c:v>9.9</c:v>
                </c:pt>
                <c:pt idx="20">
                  <c:v>10.4</c:v>
                </c:pt>
                <c:pt idx="21">
                  <c:v>10.7</c:v>
                </c:pt>
                <c:pt idx="22">
                  <c:v>10.8</c:v>
                </c:pt>
                <c:pt idx="23">
                  <c:v>10.7</c:v>
                </c:pt>
                <c:pt idx="24">
                  <c:v>10.8</c:v>
                </c:pt>
                <c:pt idx="25">
                  <c:v>10.8</c:v>
                </c:pt>
                <c:pt idx="26">
                  <c:v>10.8</c:v>
                </c:pt>
                <c:pt idx="27">
                  <c:v>10.9</c:v>
                </c:pt>
                <c:pt idx="28">
                  <c:v>11.2</c:v>
                </c:pt>
                <c:pt idx="29">
                  <c:v>11.2</c:v>
                </c:pt>
                <c:pt idx="30">
                  <c:v>10.8</c:v>
                </c:pt>
                <c:pt idx="31">
                  <c:v>10.6</c:v>
                </c:pt>
                <c:pt idx="32">
                  <c:v>10.5</c:v>
                </c:pt>
                <c:pt idx="33">
                  <c:v>10.6</c:v>
                </c:pt>
                <c:pt idx="34">
                  <c:v>10.6</c:v>
                </c:pt>
                <c:pt idx="35">
                  <c:v>10.7</c:v>
                </c:pt>
                <c:pt idx="36">
                  <c:v>10.9</c:v>
                </c:pt>
                <c:pt idx="37">
                  <c:v>11</c:v>
                </c:pt>
                <c:pt idx="38">
                  <c:v>11.1</c:v>
                </c:pt>
                <c:pt idx="39">
                  <c:v>10.9</c:v>
                </c:pt>
                <c:pt idx="40">
                  <c:v>10.7</c:v>
                </c:pt>
                <c:pt idx="41">
                  <c:v>10.3</c:v>
                </c:pt>
                <c:pt idx="42">
                  <c:v>10.1</c:v>
                </c:pt>
                <c:pt idx="43">
                  <c:v>10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9.4</c:v>
                </c:pt>
                <c:pt idx="47">
                  <c:v>9.6999999999999993</c:v>
                </c:pt>
                <c:pt idx="48">
                  <c:v>9.6</c:v>
                </c:pt>
                <c:pt idx="49">
                  <c:v>9.3000000000000007</c:v>
                </c:pt>
                <c:pt idx="50">
                  <c:v>9.1999999999999993</c:v>
                </c:pt>
                <c:pt idx="51">
                  <c:v>9.1</c:v>
                </c:pt>
                <c:pt idx="52">
                  <c:v>9</c:v>
                </c:pt>
                <c:pt idx="53">
                  <c:v>8.6999999999999993</c:v>
                </c:pt>
                <c:pt idx="54">
                  <c:v>8.6</c:v>
                </c:pt>
                <c:pt idx="55">
                  <c:v>8.4</c:v>
                </c:pt>
                <c:pt idx="56">
                  <c:v>8.1999999999999993</c:v>
                </c:pt>
                <c:pt idx="57">
                  <c:v>8.1999999999999993</c:v>
                </c:pt>
                <c:pt idx="58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97-6B4C-89FD-E0A5BBF25111}"/>
            </c:ext>
          </c:extLst>
        </c:ser>
        <c:ser>
          <c:idx val="60"/>
          <c:order val="29"/>
          <c:tx>
            <c:strRef>
              <c:f>'Breakfast data'!$AG$1</c:f>
              <c:strCache>
                <c:ptCount val="1"/>
                <c:pt idx="0">
                  <c:v>Thurs wk5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data'!$AG$2:$AG$85</c:f>
              <c:numCache>
                <c:formatCode>General</c:formatCode>
                <c:ptCount val="84"/>
                <c:pt idx="23">
                  <c:v>10.1</c:v>
                </c:pt>
                <c:pt idx="24">
                  <c:v>10.1</c:v>
                </c:pt>
                <c:pt idx="25">
                  <c:v>9.9</c:v>
                </c:pt>
                <c:pt idx="26">
                  <c:v>9.8000000000000007</c:v>
                </c:pt>
                <c:pt idx="27">
                  <c:v>10</c:v>
                </c:pt>
                <c:pt idx="28">
                  <c:v>9.8000000000000007</c:v>
                </c:pt>
                <c:pt idx="29">
                  <c:v>9.6</c:v>
                </c:pt>
                <c:pt idx="30">
                  <c:v>10.3</c:v>
                </c:pt>
                <c:pt idx="31">
                  <c:v>10.6</c:v>
                </c:pt>
                <c:pt idx="32">
                  <c:v>10.3</c:v>
                </c:pt>
                <c:pt idx="33">
                  <c:v>10.4</c:v>
                </c:pt>
                <c:pt idx="34">
                  <c:v>10.3</c:v>
                </c:pt>
                <c:pt idx="35">
                  <c:v>10.6</c:v>
                </c:pt>
                <c:pt idx="36">
                  <c:v>11.1</c:v>
                </c:pt>
                <c:pt idx="37">
                  <c:v>11.8</c:v>
                </c:pt>
                <c:pt idx="38">
                  <c:v>12</c:v>
                </c:pt>
                <c:pt idx="39">
                  <c:v>11.6</c:v>
                </c:pt>
                <c:pt idx="40">
                  <c:v>11.3</c:v>
                </c:pt>
                <c:pt idx="41">
                  <c:v>11.1</c:v>
                </c:pt>
                <c:pt idx="42">
                  <c:v>10.8</c:v>
                </c:pt>
                <c:pt idx="43">
                  <c:v>10.4</c:v>
                </c:pt>
                <c:pt idx="44">
                  <c:v>10.199999999999999</c:v>
                </c:pt>
                <c:pt idx="45">
                  <c:v>9.9</c:v>
                </c:pt>
                <c:pt idx="46">
                  <c:v>9.6999999999999993</c:v>
                </c:pt>
                <c:pt idx="47">
                  <c:v>9.3000000000000007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8.8000000000000007</c:v>
                </c:pt>
                <c:pt idx="52">
                  <c:v>8.4</c:v>
                </c:pt>
                <c:pt idx="53">
                  <c:v>7.9</c:v>
                </c:pt>
                <c:pt idx="54">
                  <c:v>7.6</c:v>
                </c:pt>
                <c:pt idx="55">
                  <c:v>7.1</c:v>
                </c:pt>
                <c:pt idx="56">
                  <c:v>6.8</c:v>
                </c:pt>
                <c:pt idx="57">
                  <c:v>6.5</c:v>
                </c:pt>
                <c:pt idx="58">
                  <c:v>6.5</c:v>
                </c:pt>
                <c:pt idx="59">
                  <c:v>6.4</c:v>
                </c:pt>
                <c:pt idx="60">
                  <c:v>6</c:v>
                </c:pt>
                <c:pt idx="61">
                  <c:v>5.7</c:v>
                </c:pt>
                <c:pt idx="62">
                  <c:v>5.4</c:v>
                </c:pt>
                <c:pt idx="63">
                  <c:v>5.4</c:v>
                </c:pt>
                <c:pt idx="64">
                  <c:v>5.3</c:v>
                </c:pt>
                <c:pt idx="65">
                  <c:v>4.7</c:v>
                </c:pt>
                <c:pt idx="66">
                  <c:v>4.3</c:v>
                </c:pt>
                <c:pt idx="67">
                  <c:v>3.9</c:v>
                </c:pt>
                <c:pt idx="68">
                  <c:v>3.9</c:v>
                </c:pt>
                <c:pt idx="69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97-6B4C-89FD-E0A5BBF25111}"/>
            </c:ext>
          </c:extLst>
        </c:ser>
        <c:ser>
          <c:idx val="62"/>
          <c:order val="30"/>
          <c:tx>
            <c:strRef>
              <c:f>'Breakfast data'!$AH$1</c:f>
              <c:strCache>
                <c:ptCount val="1"/>
                <c:pt idx="0">
                  <c:v>Fri wk5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data'!$AH$2:$AH$85</c:f>
              <c:numCache>
                <c:formatCode>General</c:formatCode>
                <c:ptCount val="84"/>
                <c:pt idx="26">
                  <c:v>4.9000000000000004</c:v>
                </c:pt>
                <c:pt idx="27">
                  <c:v>9.1999999999999993</c:v>
                </c:pt>
                <c:pt idx="28">
                  <c:v>9.5</c:v>
                </c:pt>
                <c:pt idx="29">
                  <c:v>9.8000000000000007</c:v>
                </c:pt>
                <c:pt idx="30">
                  <c:v>9.3000000000000007</c:v>
                </c:pt>
                <c:pt idx="31">
                  <c:v>10.1</c:v>
                </c:pt>
                <c:pt idx="32">
                  <c:v>11.1</c:v>
                </c:pt>
                <c:pt idx="33">
                  <c:v>12.1</c:v>
                </c:pt>
                <c:pt idx="34">
                  <c:v>12.8</c:v>
                </c:pt>
                <c:pt idx="35">
                  <c:v>13.7</c:v>
                </c:pt>
                <c:pt idx="36">
                  <c:v>14.6</c:v>
                </c:pt>
                <c:pt idx="37">
                  <c:v>15.2</c:v>
                </c:pt>
                <c:pt idx="38">
                  <c:v>15.6</c:v>
                </c:pt>
                <c:pt idx="39">
                  <c:v>15.4</c:v>
                </c:pt>
                <c:pt idx="40">
                  <c:v>15.2</c:v>
                </c:pt>
                <c:pt idx="41">
                  <c:v>15</c:v>
                </c:pt>
                <c:pt idx="42">
                  <c:v>14.8</c:v>
                </c:pt>
                <c:pt idx="43">
                  <c:v>14.7</c:v>
                </c:pt>
                <c:pt idx="44">
                  <c:v>14.5</c:v>
                </c:pt>
                <c:pt idx="45">
                  <c:v>14.3</c:v>
                </c:pt>
                <c:pt idx="46">
                  <c:v>14.2</c:v>
                </c:pt>
                <c:pt idx="47">
                  <c:v>13.9</c:v>
                </c:pt>
                <c:pt idx="48">
                  <c:v>13.7</c:v>
                </c:pt>
                <c:pt idx="49">
                  <c:v>13.2</c:v>
                </c:pt>
                <c:pt idx="50">
                  <c:v>12.6</c:v>
                </c:pt>
                <c:pt idx="51">
                  <c:v>12.3</c:v>
                </c:pt>
                <c:pt idx="52">
                  <c:v>12.3</c:v>
                </c:pt>
                <c:pt idx="53">
                  <c:v>11.8</c:v>
                </c:pt>
                <c:pt idx="54">
                  <c:v>11.4</c:v>
                </c:pt>
                <c:pt idx="55">
                  <c:v>11.2</c:v>
                </c:pt>
                <c:pt idx="56">
                  <c:v>10.9</c:v>
                </c:pt>
                <c:pt idx="57">
                  <c:v>10.8</c:v>
                </c:pt>
                <c:pt idx="58">
                  <c:v>10.4</c:v>
                </c:pt>
                <c:pt idx="59">
                  <c:v>9.9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9.9</c:v>
                </c:pt>
                <c:pt idx="63">
                  <c:v>9.8000000000000007</c:v>
                </c:pt>
                <c:pt idx="64">
                  <c:v>9.8000000000000007</c:v>
                </c:pt>
                <c:pt idx="65">
                  <c:v>10.1</c:v>
                </c:pt>
                <c:pt idx="66">
                  <c:v>10.3</c:v>
                </c:pt>
                <c:pt idx="67">
                  <c:v>10.5</c:v>
                </c:pt>
                <c:pt idx="68">
                  <c:v>10.4</c:v>
                </c:pt>
                <c:pt idx="69">
                  <c:v>10.3</c:v>
                </c:pt>
                <c:pt idx="70">
                  <c:v>10.4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10.7</c:v>
                </c:pt>
                <c:pt idx="75">
                  <c:v>11</c:v>
                </c:pt>
                <c:pt idx="76">
                  <c:v>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97-6B4C-89FD-E0A5BBF25111}"/>
            </c:ext>
          </c:extLst>
        </c:ser>
        <c:ser>
          <c:idx val="64"/>
          <c:order val="31"/>
          <c:tx>
            <c:strRef>
              <c:f>'Breakfast data'!$AI$1</c:f>
              <c:strCache>
                <c:ptCount val="1"/>
                <c:pt idx="0">
                  <c:v>Sat wk5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data'!$AI$2:$AI$85</c:f>
              <c:numCache>
                <c:formatCode>General</c:formatCode>
                <c:ptCount val="84"/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4.7</c:v>
                </c:pt>
                <c:pt idx="19">
                  <c:v>4.7</c:v>
                </c:pt>
                <c:pt idx="20">
                  <c:v>5.0999999999999996</c:v>
                </c:pt>
                <c:pt idx="21">
                  <c:v>5.4</c:v>
                </c:pt>
                <c:pt idx="22">
                  <c:v>5.5</c:v>
                </c:pt>
                <c:pt idx="23">
                  <c:v>5.7</c:v>
                </c:pt>
                <c:pt idx="24">
                  <c:v>5.7</c:v>
                </c:pt>
                <c:pt idx="25">
                  <c:v>6.1</c:v>
                </c:pt>
                <c:pt idx="26">
                  <c:v>6.6</c:v>
                </c:pt>
                <c:pt idx="27">
                  <c:v>6.9</c:v>
                </c:pt>
                <c:pt idx="28">
                  <c:v>7</c:v>
                </c:pt>
                <c:pt idx="29">
                  <c:v>7.3</c:v>
                </c:pt>
                <c:pt idx="30">
                  <c:v>7.8</c:v>
                </c:pt>
                <c:pt idx="31">
                  <c:v>8.1</c:v>
                </c:pt>
                <c:pt idx="32">
                  <c:v>8.4</c:v>
                </c:pt>
                <c:pt idx="33">
                  <c:v>8.6999999999999993</c:v>
                </c:pt>
                <c:pt idx="34">
                  <c:v>9</c:v>
                </c:pt>
                <c:pt idx="35">
                  <c:v>9.5</c:v>
                </c:pt>
                <c:pt idx="36">
                  <c:v>9.9</c:v>
                </c:pt>
                <c:pt idx="37">
                  <c:v>10.5</c:v>
                </c:pt>
                <c:pt idx="38">
                  <c:v>10.7</c:v>
                </c:pt>
                <c:pt idx="39">
                  <c:v>10.6</c:v>
                </c:pt>
                <c:pt idx="40">
                  <c:v>10.5</c:v>
                </c:pt>
                <c:pt idx="41">
                  <c:v>10.5</c:v>
                </c:pt>
                <c:pt idx="42">
                  <c:v>10.3</c:v>
                </c:pt>
                <c:pt idx="43">
                  <c:v>10.199999999999999</c:v>
                </c:pt>
                <c:pt idx="44">
                  <c:v>10.1</c:v>
                </c:pt>
                <c:pt idx="45">
                  <c:v>9.6999999999999993</c:v>
                </c:pt>
                <c:pt idx="46">
                  <c:v>9.3000000000000007</c:v>
                </c:pt>
                <c:pt idx="47">
                  <c:v>9.1</c:v>
                </c:pt>
                <c:pt idx="48">
                  <c:v>9.1999999999999993</c:v>
                </c:pt>
                <c:pt idx="49">
                  <c:v>8.9</c:v>
                </c:pt>
                <c:pt idx="50">
                  <c:v>8.6</c:v>
                </c:pt>
                <c:pt idx="51">
                  <c:v>8.4</c:v>
                </c:pt>
                <c:pt idx="52">
                  <c:v>8.3000000000000007</c:v>
                </c:pt>
                <c:pt idx="53">
                  <c:v>8.1999999999999993</c:v>
                </c:pt>
                <c:pt idx="54">
                  <c:v>7.9</c:v>
                </c:pt>
                <c:pt idx="55">
                  <c:v>7.7</c:v>
                </c:pt>
                <c:pt idx="56">
                  <c:v>7.4</c:v>
                </c:pt>
                <c:pt idx="57">
                  <c:v>7.3</c:v>
                </c:pt>
                <c:pt idx="58">
                  <c:v>7.5</c:v>
                </c:pt>
                <c:pt idx="59">
                  <c:v>7.6</c:v>
                </c:pt>
                <c:pt idx="60">
                  <c:v>7.1</c:v>
                </c:pt>
                <c:pt idx="61">
                  <c:v>6.8</c:v>
                </c:pt>
                <c:pt idx="62">
                  <c:v>6.7</c:v>
                </c:pt>
                <c:pt idx="63">
                  <c:v>6.6</c:v>
                </c:pt>
                <c:pt idx="64">
                  <c:v>6.4</c:v>
                </c:pt>
                <c:pt idx="65">
                  <c:v>6.4</c:v>
                </c:pt>
                <c:pt idx="66">
                  <c:v>6.3</c:v>
                </c:pt>
                <c:pt idx="67">
                  <c:v>6.2</c:v>
                </c:pt>
                <c:pt idx="68">
                  <c:v>6.2</c:v>
                </c:pt>
                <c:pt idx="69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97-6B4C-89FD-E0A5BBF25111}"/>
            </c:ext>
          </c:extLst>
        </c:ser>
        <c:ser>
          <c:idx val="66"/>
          <c:order val="32"/>
          <c:tx>
            <c:strRef>
              <c:f>'Breakfast data'!$AJ$1</c:f>
              <c:strCache>
                <c:ptCount val="1"/>
                <c:pt idx="0">
                  <c:v>Sun wk5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data'!$AJ$2:$AJ$85</c:f>
              <c:numCache>
                <c:formatCode>General</c:formatCode>
                <c:ptCount val="84"/>
                <c:pt idx="20">
                  <c:v>7.9</c:v>
                </c:pt>
                <c:pt idx="21">
                  <c:v>8</c:v>
                </c:pt>
                <c:pt idx="22">
                  <c:v>8.1</c:v>
                </c:pt>
                <c:pt idx="23">
                  <c:v>8.1999999999999993</c:v>
                </c:pt>
                <c:pt idx="24">
                  <c:v>8.6</c:v>
                </c:pt>
                <c:pt idx="25">
                  <c:v>8.6</c:v>
                </c:pt>
                <c:pt idx="26">
                  <c:v>8.6999999999999993</c:v>
                </c:pt>
                <c:pt idx="27">
                  <c:v>8.4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9.1</c:v>
                </c:pt>
                <c:pt idx="31">
                  <c:v>9.1999999999999993</c:v>
                </c:pt>
                <c:pt idx="32">
                  <c:v>9.8000000000000007</c:v>
                </c:pt>
                <c:pt idx="33">
                  <c:v>10.199999999999999</c:v>
                </c:pt>
                <c:pt idx="34">
                  <c:v>10.6</c:v>
                </c:pt>
                <c:pt idx="35">
                  <c:v>11.3</c:v>
                </c:pt>
                <c:pt idx="36">
                  <c:v>11.8</c:v>
                </c:pt>
                <c:pt idx="37">
                  <c:v>12.2</c:v>
                </c:pt>
                <c:pt idx="38">
                  <c:v>12.3</c:v>
                </c:pt>
                <c:pt idx="39">
                  <c:v>12.3</c:v>
                </c:pt>
                <c:pt idx="40">
                  <c:v>12</c:v>
                </c:pt>
                <c:pt idx="41">
                  <c:v>11.7</c:v>
                </c:pt>
                <c:pt idx="42">
                  <c:v>11.3</c:v>
                </c:pt>
                <c:pt idx="43">
                  <c:v>10.9</c:v>
                </c:pt>
                <c:pt idx="44">
                  <c:v>10.6</c:v>
                </c:pt>
                <c:pt idx="45">
                  <c:v>10.1</c:v>
                </c:pt>
                <c:pt idx="46">
                  <c:v>9.6999999999999993</c:v>
                </c:pt>
                <c:pt idx="47">
                  <c:v>9.6</c:v>
                </c:pt>
                <c:pt idx="48">
                  <c:v>9.5</c:v>
                </c:pt>
                <c:pt idx="49">
                  <c:v>9.1</c:v>
                </c:pt>
                <c:pt idx="50">
                  <c:v>8.9</c:v>
                </c:pt>
                <c:pt idx="51">
                  <c:v>8.6999999999999993</c:v>
                </c:pt>
                <c:pt idx="52">
                  <c:v>8.3000000000000007</c:v>
                </c:pt>
                <c:pt idx="53">
                  <c:v>8.1</c:v>
                </c:pt>
                <c:pt idx="54">
                  <c:v>7.4</c:v>
                </c:pt>
                <c:pt idx="55">
                  <c:v>7.6</c:v>
                </c:pt>
                <c:pt idx="56">
                  <c:v>7.7</c:v>
                </c:pt>
                <c:pt idx="57">
                  <c:v>8.1999999999999993</c:v>
                </c:pt>
                <c:pt idx="58">
                  <c:v>8.4</c:v>
                </c:pt>
                <c:pt idx="59">
                  <c:v>8.6999999999999993</c:v>
                </c:pt>
                <c:pt idx="60">
                  <c:v>9.4</c:v>
                </c:pt>
                <c:pt idx="61">
                  <c:v>10.199999999999999</c:v>
                </c:pt>
                <c:pt idx="62">
                  <c:v>10.8</c:v>
                </c:pt>
                <c:pt idx="63">
                  <c:v>11.4</c:v>
                </c:pt>
                <c:pt idx="64">
                  <c:v>11.6</c:v>
                </c:pt>
                <c:pt idx="65">
                  <c:v>11.2</c:v>
                </c:pt>
                <c:pt idx="66">
                  <c:v>11.1</c:v>
                </c:pt>
                <c:pt idx="67">
                  <c:v>11.1</c:v>
                </c:pt>
                <c:pt idx="68">
                  <c:v>11.1</c:v>
                </c:pt>
                <c:pt idx="69">
                  <c:v>11.1</c:v>
                </c:pt>
                <c:pt idx="70">
                  <c:v>11.1</c:v>
                </c:pt>
                <c:pt idx="71">
                  <c:v>11.1</c:v>
                </c:pt>
                <c:pt idx="72">
                  <c:v>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97-6B4C-89FD-E0A5BBF25111}"/>
            </c:ext>
          </c:extLst>
        </c:ser>
        <c:ser>
          <c:idx val="68"/>
          <c:order val="33"/>
          <c:tx>
            <c:strRef>
              <c:f>'Breakfast data'!$AK$1</c:f>
              <c:strCache>
                <c:ptCount val="1"/>
                <c:pt idx="0">
                  <c:v>Mon wk6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data'!$AK$2:$AK$85</c:f>
              <c:numCache>
                <c:formatCode>General</c:formatCode>
                <c:ptCount val="84"/>
                <c:pt idx="18">
                  <c:v>7.9</c:v>
                </c:pt>
                <c:pt idx="19">
                  <c:v>8.8000000000000007</c:v>
                </c:pt>
                <c:pt idx="20">
                  <c:v>9.1999999999999993</c:v>
                </c:pt>
                <c:pt idx="21">
                  <c:v>9.4</c:v>
                </c:pt>
                <c:pt idx="22">
                  <c:v>9.4</c:v>
                </c:pt>
                <c:pt idx="23">
                  <c:v>9.6999999999999993</c:v>
                </c:pt>
                <c:pt idx="24">
                  <c:v>9.6</c:v>
                </c:pt>
                <c:pt idx="25">
                  <c:v>9.5</c:v>
                </c:pt>
                <c:pt idx="26">
                  <c:v>9.4</c:v>
                </c:pt>
                <c:pt idx="27">
                  <c:v>9.3000000000000007</c:v>
                </c:pt>
                <c:pt idx="28">
                  <c:v>9.3000000000000007</c:v>
                </c:pt>
                <c:pt idx="29">
                  <c:v>9.6</c:v>
                </c:pt>
                <c:pt idx="30">
                  <c:v>10.1</c:v>
                </c:pt>
                <c:pt idx="31">
                  <c:v>10.7</c:v>
                </c:pt>
                <c:pt idx="32">
                  <c:v>11.1</c:v>
                </c:pt>
                <c:pt idx="33">
                  <c:v>11.5</c:v>
                </c:pt>
                <c:pt idx="34">
                  <c:v>11.9</c:v>
                </c:pt>
                <c:pt idx="35">
                  <c:v>12.1</c:v>
                </c:pt>
                <c:pt idx="36">
                  <c:v>12.3</c:v>
                </c:pt>
                <c:pt idx="37">
                  <c:v>12.4</c:v>
                </c:pt>
                <c:pt idx="38">
                  <c:v>12.5</c:v>
                </c:pt>
                <c:pt idx="39">
                  <c:v>12.5</c:v>
                </c:pt>
                <c:pt idx="40">
                  <c:v>12.4</c:v>
                </c:pt>
                <c:pt idx="41">
                  <c:v>12.3</c:v>
                </c:pt>
                <c:pt idx="42">
                  <c:v>12.1</c:v>
                </c:pt>
                <c:pt idx="43">
                  <c:v>11.7</c:v>
                </c:pt>
                <c:pt idx="44">
                  <c:v>11.4</c:v>
                </c:pt>
                <c:pt idx="45">
                  <c:v>11.2</c:v>
                </c:pt>
                <c:pt idx="46">
                  <c:v>10.8</c:v>
                </c:pt>
                <c:pt idx="47">
                  <c:v>10.6</c:v>
                </c:pt>
                <c:pt idx="48">
                  <c:v>10.7</c:v>
                </c:pt>
                <c:pt idx="49">
                  <c:v>10.8</c:v>
                </c:pt>
                <c:pt idx="50">
                  <c:v>11</c:v>
                </c:pt>
                <c:pt idx="51">
                  <c:v>11.2</c:v>
                </c:pt>
                <c:pt idx="52">
                  <c:v>11.3</c:v>
                </c:pt>
                <c:pt idx="53">
                  <c:v>11.4</c:v>
                </c:pt>
                <c:pt idx="54">
                  <c:v>11.3</c:v>
                </c:pt>
                <c:pt idx="55">
                  <c:v>11.4</c:v>
                </c:pt>
                <c:pt idx="56">
                  <c:v>11.4</c:v>
                </c:pt>
                <c:pt idx="57">
                  <c:v>11.3</c:v>
                </c:pt>
                <c:pt idx="58">
                  <c:v>11.1</c:v>
                </c:pt>
                <c:pt idx="59">
                  <c:v>11.2</c:v>
                </c:pt>
                <c:pt idx="60">
                  <c:v>11.1</c:v>
                </c:pt>
                <c:pt idx="61">
                  <c:v>11</c:v>
                </c:pt>
                <c:pt idx="62">
                  <c:v>10.4</c:v>
                </c:pt>
                <c:pt idx="63">
                  <c:v>9.9</c:v>
                </c:pt>
                <c:pt idx="64">
                  <c:v>9.5</c:v>
                </c:pt>
                <c:pt idx="65">
                  <c:v>9.1999999999999993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97-6B4C-89FD-E0A5BBF25111}"/>
            </c:ext>
          </c:extLst>
        </c:ser>
        <c:ser>
          <c:idx val="70"/>
          <c:order val="34"/>
          <c:tx>
            <c:strRef>
              <c:f>'Breakfast data'!$AL$1</c:f>
              <c:strCache>
                <c:ptCount val="1"/>
                <c:pt idx="0">
                  <c:v>Tues wk6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data'!$AL$2:$AL$85</c:f>
              <c:numCache>
                <c:formatCode>General</c:formatCode>
                <c:ptCount val="84"/>
                <c:pt idx="18">
                  <c:v>7.4</c:v>
                </c:pt>
                <c:pt idx="19">
                  <c:v>7.5</c:v>
                </c:pt>
                <c:pt idx="20">
                  <c:v>7.6</c:v>
                </c:pt>
                <c:pt idx="21">
                  <c:v>6.9</c:v>
                </c:pt>
                <c:pt idx="22">
                  <c:v>6.9</c:v>
                </c:pt>
                <c:pt idx="23">
                  <c:v>7.1</c:v>
                </c:pt>
                <c:pt idx="24">
                  <c:v>7.4</c:v>
                </c:pt>
                <c:pt idx="25">
                  <c:v>8.1</c:v>
                </c:pt>
                <c:pt idx="26">
                  <c:v>8.6999999999999993</c:v>
                </c:pt>
                <c:pt idx="27">
                  <c:v>9.6</c:v>
                </c:pt>
                <c:pt idx="28">
                  <c:v>10.1</c:v>
                </c:pt>
                <c:pt idx="29">
                  <c:v>10.4</c:v>
                </c:pt>
                <c:pt idx="30">
                  <c:v>10.5</c:v>
                </c:pt>
                <c:pt idx="31">
                  <c:v>10.8</c:v>
                </c:pt>
                <c:pt idx="32">
                  <c:v>11</c:v>
                </c:pt>
                <c:pt idx="33">
                  <c:v>10.9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11.5</c:v>
                </c:pt>
                <c:pt idx="39">
                  <c:v>11.4</c:v>
                </c:pt>
                <c:pt idx="40">
                  <c:v>11.5</c:v>
                </c:pt>
                <c:pt idx="41">
                  <c:v>11.3</c:v>
                </c:pt>
                <c:pt idx="42">
                  <c:v>11.2</c:v>
                </c:pt>
                <c:pt idx="43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97-6B4C-89FD-E0A5BBF25111}"/>
            </c:ext>
          </c:extLst>
        </c:ser>
        <c:ser>
          <c:idx val="72"/>
          <c:order val="35"/>
          <c:tx>
            <c:strRef>
              <c:f>'Breakfast data'!$AM$1</c:f>
              <c:strCache>
                <c:ptCount val="1"/>
                <c:pt idx="0">
                  <c:v>Wed wk6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data'!$AM$2:$AM$85</c:f>
              <c:numCache>
                <c:formatCode>General</c:formatCode>
                <c:ptCount val="84"/>
                <c:pt idx="27">
                  <c:v>9.6</c:v>
                </c:pt>
                <c:pt idx="28">
                  <c:v>9.3000000000000007</c:v>
                </c:pt>
                <c:pt idx="29">
                  <c:v>9.1999999999999993</c:v>
                </c:pt>
                <c:pt idx="30">
                  <c:v>9.4</c:v>
                </c:pt>
                <c:pt idx="31">
                  <c:v>9.6</c:v>
                </c:pt>
                <c:pt idx="32">
                  <c:v>9.6999999999999993</c:v>
                </c:pt>
                <c:pt idx="33">
                  <c:v>9.6999999999999993</c:v>
                </c:pt>
                <c:pt idx="34">
                  <c:v>10.199999999999999</c:v>
                </c:pt>
                <c:pt idx="35">
                  <c:v>10.7</c:v>
                </c:pt>
                <c:pt idx="36">
                  <c:v>11.1</c:v>
                </c:pt>
                <c:pt idx="37">
                  <c:v>11.3</c:v>
                </c:pt>
                <c:pt idx="38">
                  <c:v>11.4</c:v>
                </c:pt>
                <c:pt idx="39">
                  <c:v>11.1</c:v>
                </c:pt>
                <c:pt idx="40">
                  <c:v>10.8</c:v>
                </c:pt>
                <c:pt idx="41">
                  <c:v>10.199999999999999</c:v>
                </c:pt>
                <c:pt idx="42">
                  <c:v>9.9</c:v>
                </c:pt>
                <c:pt idx="43">
                  <c:v>10.1</c:v>
                </c:pt>
                <c:pt idx="44">
                  <c:v>9.9</c:v>
                </c:pt>
                <c:pt idx="45">
                  <c:v>10.4</c:v>
                </c:pt>
                <c:pt idx="46">
                  <c:v>10.199999999999999</c:v>
                </c:pt>
                <c:pt idx="47">
                  <c:v>9.9</c:v>
                </c:pt>
                <c:pt idx="48">
                  <c:v>9.6999999999999993</c:v>
                </c:pt>
                <c:pt idx="49">
                  <c:v>9.3000000000000007</c:v>
                </c:pt>
                <c:pt idx="50">
                  <c:v>8.9</c:v>
                </c:pt>
                <c:pt idx="51">
                  <c:v>8.6</c:v>
                </c:pt>
                <c:pt idx="52">
                  <c:v>8.6999999999999993</c:v>
                </c:pt>
                <c:pt idx="53">
                  <c:v>9.1</c:v>
                </c:pt>
                <c:pt idx="54">
                  <c:v>8.9</c:v>
                </c:pt>
                <c:pt idx="55">
                  <c:v>8.6</c:v>
                </c:pt>
                <c:pt idx="56">
                  <c:v>8.1999999999999993</c:v>
                </c:pt>
                <c:pt idx="57">
                  <c:v>7.8</c:v>
                </c:pt>
                <c:pt idx="58">
                  <c:v>7.7</c:v>
                </c:pt>
                <c:pt idx="59">
                  <c:v>7.5</c:v>
                </c:pt>
                <c:pt idx="60">
                  <c:v>7.3</c:v>
                </c:pt>
                <c:pt idx="61">
                  <c:v>6.9</c:v>
                </c:pt>
                <c:pt idx="62">
                  <c:v>6.7</c:v>
                </c:pt>
                <c:pt idx="63">
                  <c:v>6.4</c:v>
                </c:pt>
                <c:pt idx="64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97-6B4C-89FD-E0A5BBF25111}"/>
            </c:ext>
          </c:extLst>
        </c:ser>
        <c:ser>
          <c:idx val="74"/>
          <c:order val="36"/>
          <c:tx>
            <c:strRef>
              <c:f>'Breakfast data'!$AN$1</c:f>
              <c:strCache>
                <c:ptCount val="1"/>
                <c:pt idx="0">
                  <c:v>Thurs wk6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data'!$AN$2:$AN$85</c:f>
              <c:numCache>
                <c:formatCode>General</c:formatCode>
                <c:ptCount val="84"/>
                <c:pt idx="25">
                  <c:v>9.4</c:v>
                </c:pt>
                <c:pt idx="26">
                  <c:v>9.6</c:v>
                </c:pt>
                <c:pt idx="27">
                  <c:v>9.9</c:v>
                </c:pt>
                <c:pt idx="28">
                  <c:v>10.3</c:v>
                </c:pt>
                <c:pt idx="29">
                  <c:v>10.8</c:v>
                </c:pt>
                <c:pt idx="30">
                  <c:v>11.5</c:v>
                </c:pt>
                <c:pt idx="31">
                  <c:v>12.2</c:v>
                </c:pt>
                <c:pt idx="32">
                  <c:v>12.8</c:v>
                </c:pt>
                <c:pt idx="33">
                  <c:v>13.4</c:v>
                </c:pt>
                <c:pt idx="34">
                  <c:v>14</c:v>
                </c:pt>
                <c:pt idx="35">
                  <c:v>14.3</c:v>
                </c:pt>
                <c:pt idx="36">
                  <c:v>14.6</c:v>
                </c:pt>
                <c:pt idx="37">
                  <c:v>15.1</c:v>
                </c:pt>
                <c:pt idx="38">
                  <c:v>15.6</c:v>
                </c:pt>
                <c:pt idx="39">
                  <c:v>15.4</c:v>
                </c:pt>
                <c:pt idx="40">
                  <c:v>15.3</c:v>
                </c:pt>
                <c:pt idx="41">
                  <c:v>15.2</c:v>
                </c:pt>
                <c:pt idx="42">
                  <c:v>15.3</c:v>
                </c:pt>
                <c:pt idx="43">
                  <c:v>15.4</c:v>
                </c:pt>
                <c:pt idx="44">
                  <c:v>15.3</c:v>
                </c:pt>
                <c:pt idx="45">
                  <c:v>15.1</c:v>
                </c:pt>
                <c:pt idx="46">
                  <c:v>15</c:v>
                </c:pt>
                <c:pt idx="47">
                  <c:v>14.8</c:v>
                </c:pt>
                <c:pt idx="48">
                  <c:v>14.8</c:v>
                </c:pt>
                <c:pt idx="49">
                  <c:v>14.5</c:v>
                </c:pt>
                <c:pt idx="50">
                  <c:v>14.3</c:v>
                </c:pt>
                <c:pt idx="51">
                  <c:v>14</c:v>
                </c:pt>
                <c:pt idx="52">
                  <c:v>13.7</c:v>
                </c:pt>
                <c:pt idx="53">
                  <c:v>13.7</c:v>
                </c:pt>
                <c:pt idx="54">
                  <c:v>13.2</c:v>
                </c:pt>
                <c:pt idx="55">
                  <c:v>12.8</c:v>
                </c:pt>
                <c:pt idx="56">
                  <c:v>12.4</c:v>
                </c:pt>
                <c:pt idx="57">
                  <c:v>12.4</c:v>
                </c:pt>
                <c:pt idx="58">
                  <c:v>12.5</c:v>
                </c:pt>
                <c:pt idx="59">
                  <c:v>12.7</c:v>
                </c:pt>
                <c:pt idx="60">
                  <c:v>12.9</c:v>
                </c:pt>
                <c:pt idx="61">
                  <c:v>13.1</c:v>
                </c:pt>
                <c:pt idx="62">
                  <c:v>13.1</c:v>
                </c:pt>
                <c:pt idx="63">
                  <c:v>13.2</c:v>
                </c:pt>
                <c:pt idx="64">
                  <c:v>13.5</c:v>
                </c:pt>
                <c:pt idx="65">
                  <c:v>13.4</c:v>
                </c:pt>
                <c:pt idx="66">
                  <c:v>13.4</c:v>
                </c:pt>
                <c:pt idx="67">
                  <c:v>13.6</c:v>
                </c:pt>
                <c:pt idx="68">
                  <c:v>13.1</c:v>
                </c:pt>
                <c:pt idx="69">
                  <c:v>12.7</c:v>
                </c:pt>
                <c:pt idx="70">
                  <c:v>12.5</c:v>
                </c:pt>
                <c:pt idx="71">
                  <c:v>12.3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97-6B4C-89FD-E0A5BBF25111}"/>
            </c:ext>
          </c:extLst>
        </c:ser>
        <c:ser>
          <c:idx val="76"/>
          <c:order val="37"/>
          <c:tx>
            <c:strRef>
              <c:f>'Breakfast data'!$AO$1</c:f>
              <c:strCache>
                <c:ptCount val="1"/>
                <c:pt idx="0">
                  <c:v>Fri wk6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data'!$AO$2:$AO$85</c:f>
              <c:numCache>
                <c:formatCode>General</c:formatCode>
                <c:ptCount val="84"/>
                <c:pt idx="19">
                  <c:v>7.2</c:v>
                </c:pt>
                <c:pt idx="20">
                  <c:v>7.5</c:v>
                </c:pt>
                <c:pt idx="21">
                  <c:v>7.7</c:v>
                </c:pt>
                <c:pt idx="22">
                  <c:v>7.6</c:v>
                </c:pt>
                <c:pt idx="23">
                  <c:v>7.6</c:v>
                </c:pt>
                <c:pt idx="24">
                  <c:v>7.8</c:v>
                </c:pt>
                <c:pt idx="25">
                  <c:v>8.1</c:v>
                </c:pt>
                <c:pt idx="26">
                  <c:v>8.3000000000000007</c:v>
                </c:pt>
                <c:pt idx="27">
                  <c:v>8.5</c:v>
                </c:pt>
                <c:pt idx="28">
                  <c:v>8.9</c:v>
                </c:pt>
                <c:pt idx="29">
                  <c:v>9.6999999999999993</c:v>
                </c:pt>
                <c:pt idx="30">
                  <c:v>10.6</c:v>
                </c:pt>
                <c:pt idx="31">
                  <c:v>11</c:v>
                </c:pt>
                <c:pt idx="32">
                  <c:v>11.4</c:v>
                </c:pt>
                <c:pt idx="33">
                  <c:v>11.8</c:v>
                </c:pt>
                <c:pt idx="34">
                  <c:v>12.1</c:v>
                </c:pt>
                <c:pt idx="35">
                  <c:v>12.4</c:v>
                </c:pt>
                <c:pt idx="36">
                  <c:v>12.7</c:v>
                </c:pt>
                <c:pt idx="37">
                  <c:v>12.7</c:v>
                </c:pt>
                <c:pt idx="38">
                  <c:v>12.8</c:v>
                </c:pt>
                <c:pt idx="39">
                  <c:v>12.7</c:v>
                </c:pt>
                <c:pt idx="40">
                  <c:v>12.6</c:v>
                </c:pt>
                <c:pt idx="41">
                  <c:v>12.5</c:v>
                </c:pt>
                <c:pt idx="42">
                  <c:v>12.4</c:v>
                </c:pt>
                <c:pt idx="43">
                  <c:v>12.1</c:v>
                </c:pt>
                <c:pt idx="44">
                  <c:v>12</c:v>
                </c:pt>
                <c:pt idx="45">
                  <c:v>11.6</c:v>
                </c:pt>
                <c:pt idx="46">
                  <c:v>11.1</c:v>
                </c:pt>
                <c:pt idx="47">
                  <c:v>10.7</c:v>
                </c:pt>
                <c:pt idx="48">
                  <c:v>10.3</c:v>
                </c:pt>
                <c:pt idx="49">
                  <c:v>10.1</c:v>
                </c:pt>
                <c:pt idx="50">
                  <c:v>10.1</c:v>
                </c:pt>
                <c:pt idx="51">
                  <c:v>9.9</c:v>
                </c:pt>
                <c:pt idx="52">
                  <c:v>9.8000000000000007</c:v>
                </c:pt>
                <c:pt idx="53">
                  <c:v>9.6</c:v>
                </c:pt>
                <c:pt idx="54">
                  <c:v>9.3000000000000007</c:v>
                </c:pt>
                <c:pt idx="55">
                  <c:v>9.1</c:v>
                </c:pt>
                <c:pt idx="56">
                  <c:v>8.8000000000000007</c:v>
                </c:pt>
                <c:pt idx="57">
                  <c:v>8.6</c:v>
                </c:pt>
                <c:pt idx="58">
                  <c:v>8.4</c:v>
                </c:pt>
                <c:pt idx="59">
                  <c:v>8.3000000000000007</c:v>
                </c:pt>
                <c:pt idx="60">
                  <c:v>8.1999999999999993</c:v>
                </c:pt>
                <c:pt idx="61">
                  <c:v>8.1</c:v>
                </c:pt>
                <c:pt idx="62">
                  <c:v>7.9</c:v>
                </c:pt>
                <c:pt idx="63">
                  <c:v>7.8</c:v>
                </c:pt>
                <c:pt idx="64">
                  <c:v>7.8</c:v>
                </c:pt>
                <c:pt idx="65">
                  <c:v>7.7</c:v>
                </c:pt>
                <c:pt idx="66">
                  <c:v>7.6</c:v>
                </c:pt>
                <c:pt idx="67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97-6B4C-89FD-E0A5BBF25111}"/>
            </c:ext>
          </c:extLst>
        </c:ser>
        <c:ser>
          <c:idx val="78"/>
          <c:order val="38"/>
          <c:tx>
            <c:strRef>
              <c:f>'Breakfast data'!$AP$1</c:f>
              <c:strCache>
                <c:ptCount val="1"/>
                <c:pt idx="0">
                  <c:v>Sat wk6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data'!$AP$2:$AP$85</c:f>
              <c:numCache>
                <c:formatCode>General</c:formatCode>
                <c:ptCount val="84"/>
                <c:pt idx="14">
                  <c:v>4.3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4.5999999999999996</c:v>
                </c:pt>
                <c:pt idx="18">
                  <c:v>4.7</c:v>
                </c:pt>
                <c:pt idx="19">
                  <c:v>4.8</c:v>
                </c:pt>
                <c:pt idx="20">
                  <c:v>4.8</c:v>
                </c:pt>
                <c:pt idx="21">
                  <c:v>4.9000000000000004</c:v>
                </c:pt>
                <c:pt idx="22">
                  <c:v>5</c:v>
                </c:pt>
                <c:pt idx="23">
                  <c:v>5.3</c:v>
                </c:pt>
                <c:pt idx="24">
                  <c:v>5.4</c:v>
                </c:pt>
                <c:pt idx="25">
                  <c:v>5.7</c:v>
                </c:pt>
                <c:pt idx="26">
                  <c:v>6</c:v>
                </c:pt>
                <c:pt idx="27">
                  <c:v>6.2</c:v>
                </c:pt>
                <c:pt idx="28">
                  <c:v>6.4</c:v>
                </c:pt>
                <c:pt idx="29">
                  <c:v>6.7</c:v>
                </c:pt>
                <c:pt idx="30">
                  <c:v>7.1</c:v>
                </c:pt>
                <c:pt idx="31">
                  <c:v>7.4</c:v>
                </c:pt>
                <c:pt idx="32">
                  <c:v>7.9</c:v>
                </c:pt>
                <c:pt idx="33">
                  <c:v>8.1999999999999993</c:v>
                </c:pt>
                <c:pt idx="34">
                  <c:v>8.4</c:v>
                </c:pt>
                <c:pt idx="35">
                  <c:v>8.6999999999999993</c:v>
                </c:pt>
                <c:pt idx="36">
                  <c:v>8.9</c:v>
                </c:pt>
                <c:pt idx="37">
                  <c:v>9.1999999999999993</c:v>
                </c:pt>
                <c:pt idx="38">
                  <c:v>9.3000000000000007</c:v>
                </c:pt>
                <c:pt idx="39">
                  <c:v>9.3000000000000007</c:v>
                </c:pt>
                <c:pt idx="40">
                  <c:v>9.3000000000000007</c:v>
                </c:pt>
                <c:pt idx="41">
                  <c:v>9.1</c:v>
                </c:pt>
                <c:pt idx="42">
                  <c:v>8.8000000000000007</c:v>
                </c:pt>
                <c:pt idx="43">
                  <c:v>8.6999999999999993</c:v>
                </c:pt>
                <c:pt idx="44">
                  <c:v>8.6999999999999993</c:v>
                </c:pt>
                <c:pt idx="45">
                  <c:v>8.5</c:v>
                </c:pt>
                <c:pt idx="46">
                  <c:v>8.1999999999999993</c:v>
                </c:pt>
                <c:pt idx="47">
                  <c:v>7.8</c:v>
                </c:pt>
                <c:pt idx="48">
                  <c:v>7.4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7.1</c:v>
                </c:pt>
                <c:pt idx="54">
                  <c:v>7.1</c:v>
                </c:pt>
                <c:pt idx="55">
                  <c:v>6.9</c:v>
                </c:pt>
                <c:pt idx="56">
                  <c:v>6.9</c:v>
                </c:pt>
                <c:pt idx="57">
                  <c:v>6.8</c:v>
                </c:pt>
                <c:pt idx="58">
                  <c:v>6.9</c:v>
                </c:pt>
                <c:pt idx="59">
                  <c:v>6.9</c:v>
                </c:pt>
                <c:pt idx="60">
                  <c:v>7.1</c:v>
                </c:pt>
                <c:pt idx="61">
                  <c:v>7.1</c:v>
                </c:pt>
                <c:pt idx="62">
                  <c:v>7.3</c:v>
                </c:pt>
                <c:pt idx="63">
                  <c:v>7.5</c:v>
                </c:pt>
                <c:pt idx="64">
                  <c:v>7.8</c:v>
                </c:pt>
                <c:pt idx="65">
                  <c:v>8.1999999999999993</c:v>
                </c:pt>
                <c:pt idx="66">
                  <c:v>8.6</c:v>
                </c:pt>
                <c:pt idx="67">
                  <c:v>8.9</c:v>
                </c:pt>
                <c:pt idx="68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97-6B4C-89FD-E0A5BBF25111}"/>
            </c:ext>
          </c:extLst>
        </c:ser>
        <c:ser>
          <c:idx val="80"/>
          <c:order val="39"/>
          <c:tx>
            <c:strRef>
              <c:f>'Breakfast data'!$AQ$1</c:f>
              <c:strCache>
                <c:ptCount val="1"/>
                <c:pt idx="0">
                  <c:v>Sun wk6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data'!$AQ$2:$AQ$85</c:f>
              <c:numCache>
                <c:formatCode>General</c:formatCode>
                <c:ptCount val="84"/>
                <c:pt idx="3">
                  <c:v>4.8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4.5999999999999996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5</c:v>
                </c:pt>
                <c:pt idx="10">
                  <c:v>5.0999999999999996</c:v>
                </c:pt>
                <c:pt idx="11">
                  <c:v>5.2</c:v>
                </c:pt>
                <c:pt idx="12">
                  <c:v>5.2</c:v>
                </c:pt>
                <c:pt idx="13">
                  <c:v>5.3</c:v>
                </c:pt>
                <c:pt idx="14">
                  <c:v>5.4</c:v>
                </c:pt>
                <c:pt idx="15">
                  <c:v>5.4</c:v>
                </c:pt>
                <c:pt idx="23">
                  <c:v>7.2</c:v>
                </c:pt>
                <c:pt idx="24">
                  <c:v>7.4</c:v>
                </c:pt>
                <c:pt idx="25">
                  <c:v>7.7</c:v>
                </c:pt>
                <c:pt idx="26">
                  <c:v>7.9</c:v>
                </c:pt>
                <c:pt idx="27">
                  <c:v>8.1999999999999993</c:v>
                </c:pt>
                <c:pt idx="28">
                  <c:v>8.6</c:v>
                </c:pt>
                <c:pt idx="29">
                  <c:v>9.1999999999999993</c:v>
                </c:pt>
                <c:pt idx="30">
                  <c:v>9.6999999999999993</c:v>
                </c:pt>
                <c:pt idx="31">
                  <c:v>10.3</c:v>
                </c:pt>
                <c:pt idx="32">
                  <c:v>10.7</c:v>
                </c:pt>
                <c:pt idx="33">
                  <c:v>11.1</c:v>
                </c:pt>
                <c:pt idx="34">
                  <c:v>11.5</c:v>
                </c:pt>
                <c:pt idx="35">
                  <c:v>11.9</c:v>
                </c:pt>
                <c:pt idx="36">
                  <c:v>12.3</c:v>
                </c:pt>
                <c:pt idx="37">
                  <c:v>12.5</c:v>
                </c:pt>
                <c:pt idx="38">
                  <c:v>12.6</c:v>
                </c:pt>
                <c:pt idx="39">
                  <c:v>12.6</c:v>
                </c:pt>
                <c:pt idx="40">
                  <c:v>12.6</c:v>
                </c:pt>
                <c:pt idx="41">
                  <c:v>12.6</c:v>
                </c:pt>
                <c:pt idx="42">
                  <c:v>12.5</c:v>
                </c:pt>
                <c:pt idx="43">
                  <c:v>12.2</c:v>
                </c:pt>
                <c:pt idx="44">
                  <c:v>12</c:v>
                </c:pt>
                <c:pt idx="45">
                  <c:v>11.8</c:v>
                </c:pt>
                <c:pt idx="46">
                  <c:v>11.7</c:v>
                </c:pt>
                <c:pt idx="47">
                  <c:v>11.7</c:v>
                </c:pt>
                <c:pt idx="48">
                  <c:v>11.5</c:v>
                </c:pt>
                <c:pt idx="49">
                  <c:v>11.4</c:v>
                </c:pt>
                <c:pt idx="50">
                  <c:v>11.3</c:v>
                </c:pt>
                <c:pt idx="51">
                  <c:v>11.1</c:v>
                </c:pt>
                <c:pt idx="52">
                  <c:v>11.1</c:v>
                </c:pt>
                <c:pt idx="53">
                  <c:v>10.9</c:v>
                </c:pt>
                <c:pt idx="54">
                  <c:v>8.5</c:v>
                </c:pt>
                <c:pt idx="55">
                  <c:v>8.4</c:v>
                </c:pt>
                <c:pt idx="56">
                  <c:v>8.3000000000000007</c:v>
                </c:pt>
                <c:pt idx="57">
                  <c:v>8.4</c:v>
                </c:pt>
                <c:pt idx="58">
                  <c:v>8.4</c:v>
                </c:pt>
                <c:pt idx="59">
                  <c:v>8.6</c:v>
                </c:pt>
                <c:pt idx="60">
                  <c:v>8.6999999999999993</c:v>
                </c:pt>
                <c:pt idx="61">
                  <c:v>8.9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9.3000000000000007</c:v>
                </c:pt>
                <c:pt idx="65">
                  <c:v>9.6</c:v>
                </c:pt>
                <c:pt idx="66">
                  <c:v>10.199999999999999</c:v>
                </c:pt>
                <c:pt idx="67">
                  <c:v>10.4</c:v>
                </c:pt>
                <c:pt idx="68">
                  <c:v>10.5</c:v>
                </c:pt>
                <c:pt idx="6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A97-6B4C-89FD-E0A5BBF25111}"/>
            </c:ext>
          </c:extLst>
        </c:ser>
        <c:ser>
          <c:idx val="82"/>
          <c:order val="40"/>
          <c:tx>
            <c:strRef>
              <c:f>'Breakfast data'!$AR$1</c:f>
              <c:strCache>
                <c:ptCount val="1"/>
                <c:pt idx="0">
                  <c:v>Mon wk 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data'!$AR$2:$AR$85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A97-6B4C-89FD-E0A5BBF25111}"/>
            </c:ext>
          </c:extLst>
        </c:ser>
        <c:ser>
          <c:idx val="83"/>
          <c:order val="41"/>
          <c:tx>
            <c:strRef>
              <c:f>'Breakfast data'!$AS$1</c:f>
              <c:strCache>
                <c:ptCount val="1"/>
                <c:pt idx="0">
                  <c:v>Tues wk7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data'!$AS$2:$AS$85</c:f>
              <c:numCache>
                <c:formatCode>General</c:formatCode>
                <c:ptCount val="84"/>
                <c:pt idx="29">
                  <c:v>7.1</c:v>
                </c:pt>
                <c:pt idx="30">
                  <c:v>6.9</c:v>
                </c:pt>
                <c:pt idx="31">
                  <c:v>7.1</c:v>
                </c:pt>
                <c:pt idx="32">
                  <c:v>7.2</c:v>
                </c:pt>
                <c:pt idx="33">
                  <c:v>7.3</c:v>
                </c:pt>
                <c:pt idx="34">
                  <c:v>8</c:v>
                </c:pt>
                <c:pt idx="35">
                  <c:v>8.9</c:v>
                </c:pt>
                <c:pt idx="36">
                  <c:v>9.3000000000000007</c:v>
                </c:pt>
                <c:pt idx="37">
                  <c:v>10.199999999999999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10.7</c:v>
                </c:pt>
                <c:pt idx="42">
                  <c:v>10.4</c:v>
                </c:pt>
                <c:pt idx="43">
                  <c:v>9.9</c:v>
                </c:pt>
                <c:pt idx="44">
                  <c:v>9.8000000000000007</c:v>
                </c:pt>
                <c:pt idx="45">
                  <c:v>10</c:v>
                </c:pt>
                <c:pt idx="46">
                  <c:v>9.9</c:v>
                </c:pt>
                <c:pt idx="47">
                  <c:v>9.6</c:v>
                </c:pt>
                <c:pt idx="48">
                  <c:v>9.1999999999999993</c:v>
                </c:pt>
                <c:pt idx="49">
                  <c:v>9.1</c:v>
                </c:pt>
                <c:pt idx="50">
                  <c:v>8.8000000000000007</c:v>
                </c:pt>
                <c:pt idx="51">
                  <c:v>8.6</c:v>
                </c:pt>
                <c:pt idx="52">
                  <c:v>8.4</c:v>
                </c:pt>
                <c:pt idx="53">
                  <c:v>8.3000000000000007</c:v>
                </c:pt>
                <c:pt idx="54">
                  <c:v>8.1</c:v>
                </c:pt>
                <c:pt idx="55">
                  <c:v>8.1999999999999993</c:v>
                </c:pt>
                <c:pt idx="56">
                  <c:v>8</c:v>
                </c:pt>
                <c:pt idx="57">
                  <c:v>7.9</c:v>
                </c:pt>
                <c:pt idx="58">
                  <c:v>7.7</c:v>
                </c:pt>
                <c:pt idx="59">
                  <c:v>7.3</c:v>
                </c:pt>
                <c:pt idx="60">
                  <c:v>7.3</c:v>
                </c:pt>
                <c:pt idx="61">
                  <c:v>7.3</c:v>
                </c:pt>
                <c:pt idx="62">
                  <c:v>7.2</c:v>
                </c:pt>
                <c:pt idx="63">
                  <c:v>6.9</c:v>
                </c:pt>
                <c:pt idx="64">
                  <c:v>6.6</c:v>
                </c:pt>
                <c:pt idx="65">
                  <c:v>6.5</c:v>
                </c:pt>
                <c:pt idx="66">
                  <c:v>6.6</c:v>
                </c:pt>
                <c:pt idx="67">
                  <c:v>6.5</c:v>
                </c:pt>
                <c:pt idx="68">
                  <c:v>5.5</c:v>
                </c:pt>
                <c:pt idx="69">
                  <c:v>5.4</c:v>
                </c:pt>
                <c:pt idx="70">
                  <c:v>5.7</c:v>
                </c:pt>
                <c:pt idx="71">
                  <c:v>6.1</c:v>
                </c:pt>
                <c:pt idx="72">
                  <c:v>6.7</c:v>
                </c:pt>
                <c:pt idx="73">
                  <c:v>7.3</c:v>
                </c:pt>
                <c:pt idx="74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A97-6B4C-89FD-E0A5BBF25111}"/>
            </c:ext>
          </c:extLst>
        </c:ser>
        <c:ser>
          <c:idx val="85"/>
          <c:order val="42"/>
          <c:tx>
            <c:strRef>
              <c:f>'Breakfast data'!$AT$1</c:f>
              <c:strCache>
                <c:ptCount val="1"/>
                <c:pt idx="0">
                  <c:v>Wed wk7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data'!$AT$2:$AT$85</c:f>
              <c:numCache>
                <c:formatCode>General</c:formatCode>
                <c:ptCount val="84"/>
                <c:pt idx="29">
                  <c:v>8.1999999999999993</c:v>
                </c:pt>
                <c:pt idx="30">
                  <c:v>8.3000000000000007</c:v>
                </c:pt>
                <c:pt idx="31">
                  <c:v>8.5</c:v>
                </c:pt>
                <c:pt idx="32">
                  <c:v>8.9</c:v>
                </c:pt>
                <c:pt idx="33">
                  <c:v>10.1</c:v>
                </c:pt>
                <c:pt idx="34">
                  <c:v>11.4</c:v>
                </c:pt>
                <c:pt idx="35">
                  <c:v>12.5</c:v>
                </c:pt>
                <c:pt idx="36">
                  <c:v>13.9</c:v>
                </c:pt>
                <c:pt idx="37">
                  <c:v>14.7</c:v>
                </c:pt>
                <c:pt idx="38">
                  <c:v>15.4</c:v>
                </c:pt>
                <c:pt idx="39">
                  <c:v>15.1</c:v>
                </c:pt>
                <c:pt idx="40">
                  <c:v>15.3</c:v>
                </c:pt>
                <c:pt idx="41">
                  <c:v>15.2</c:v>
                </c:pt>
                <c:pt idx="42">
                  <c:v>14.8</c:v>
                </c:pt>
                <c:pt idx="43">
                  <c:v>14.5</c:v>
                </c:pt>
                <c:pt idx="44">
                  <c:v>14.1</c:v>
                </c:pt>
                <c:pt idx="45">
                  <c:v>13.7</c:v>
                </c:pt>
                <c:pt idx="46">
                  <c:v>12.8</c:v>
                </c:pt>
                <c:pt idx="47">
                  <c:v>12.2</c:v>
                </c:pt>
                <c:pt idx="48">
                  <c:v>11.7</c:v>
                </c:pt>
                <c:pt idx="49">
                  <c:v>11.3</c:v>
                </c:pt>
                <c:pt idx="50">
                  <c:v>10.9</c:v>
                </c:pt>
                <c:pt idx="51">
                  <c:v>11.1</c:v>
                </c:pt>
                <c:pt idx="52">
                  <c:v>10.9</c:v>
                </c:pt>
                <c:pt idx="53">
                  <c:v>10.5</c:v>
                </c:pt>
                <c:pt idx="54">
                  <c:v>10.1</c:v>
                </c:pt>
                <c:pt idx="55">
                  <c:v>9.6</c:v>
                </c:pt>
                <c:pt idx="56">
                  <c:v>9.3000000000000007</c:v>
                </c:pt>
                <c:pt idx="57">
                  <c:v>9.3000000000000007</c:v>
                </c:pt>
                <c:pt idx="58">
                  <c:v>9.1</c:v>
                </c:pt>
                <c:pt idx="59">
                  <c:v>8.8000000000000007</c:v>
                </c:pt>
                <c:pt idx="60">
                  <c:v>8.6</c:v>
                </c:pt>
                <c:pt idx="61">
                  <c:v>8.4</c:v>
                </c:pt>
                <c:pt idx="62">
                  <c:v>8.3000000000000007</c:v>
                </c:pt>
                <c:pt idx="63">
                  <c:v>8.1</c:v>
                </c:pt>
                <c:pt idx="64">
                  <c:v>8.1</c:v>
                </c:pt>
                <c:pt idx="65">
                  <c:v>8.1</c:v>
                </c:pt>
                <c:pt idx="66">
                  <c:v>7.9</c:v>
                </c:pt>
                <c:pt idx="67">
                  <c:v>8</c:v>
                </c:pt>
                <c:pt idx="68">
                  <c:v>7.8</c:v>
                </c:pt>
                <c:pt idx="69">
                  <c:v>7.9</c:v>
                </c:pt>
                <c:pt idx="70">
                  <c:v>7.9</c:v>
                </c:pt>
                <c:pt idx="71">
                  <c:v>7.8</c:v>
                </c:pt>
                <c:pt idx="72">
                  <c:v>7.7</c:v>
                </c:pt>
                <c:pt idx="73">
                  <c:v>7.6</c:v>
                </c:pt>
                <c:pt idx="74">
                  <c:v>7.5</c:v>
                </c:pt>
                <c:pt idx="75">
                  <c:v>7.3</c:v>
                </c:pt>
                <c:pt idx="76">
                  <c:v>7</c:v>
                </c:pt>
                <c:pt idx="7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CA97-6B4C-89FD-E0A5BBF25111}"/>
            </c:ext>
          </c:extLst>
        </c:ser>
        <c:ser>
          <c:idx val="87"/>
          <c:order val="43"/>
          <c:tx>
            <c:strRef>
              <c:f>'Breakfast data'!$AU$1</c:f>
              <c:strCache>
                <c:ptCount val="1"/>
                <c:pt idx="0">
                  <c:v>Thurs wk7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data'!$AU$2:$AU$85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CA97-6B4C-89FD-E0A5BBF25111}"/>
            </c:ext>
          </c:extLst>
        </c:ser>
        <c:ser>
          <c:idx val="88"/>
          <c:order val="44"/>
          <c:tx>
            <c:strRef>
              <c:f>'Breakfast data'!$AV$1</c:f>
              <c:strCache>
                <c:ptCount val="1"/>
                <c:pt idx="0">
                  <c:v>Fri wk7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data'!$AV$2:$AV$85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CA97-6B4C-89FD-E0A5BBF25111}"/>
            </c:ext>
          </c:extLst>
        </c:ser>
        <c:ser>
          <c:idx val="89"/>
          <c:order val="45"/>
          <c:tx>
            <c:strRef>
              <c:f>'Breakfast data'!$AW$1</c:f>
              <c:strCache>
                <c:ptCount val="1"/>
                <c:pt idx="0">
                  <c:v>Sat wk7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data'!$AW$2:$AW$85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CA97-6B4C-89FD-E0A5BBF25111}"/>
            </c:ext>
          </c:extLst>
        </c:ser>
        <c:ser>
          <c:idx val="90"/>
          <c:order val="46"/>
          <c:tx>
            <c:strRef>
              <c:f>'Breakfast data'!$AX$1</c:f>
              <c:strCache>
                <c:ptCount val="1"/>
                <c:pt idx="0">
                  <c:v>Sun wk7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data'!$AX$2:$AX$85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CA97-6B4C-89FD-E0A5BBF25111}"/>
            </c:ext>
          </c:extLst>
        </c:ser>
        <c:ser>
          <c:idx val="91"/>
          <c:order val="47"/>
          <c:tx>
            <c:strRef>
              <c:f>'Breakfast data'!$AY$1</c:f>
              <c:strCache>
                <c:ptCount val="1"/>
                <c:pt idx="0">
                  <c:v>Monday week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data'!$AY$2:$AY$85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CA97-6B4C-89FD-E0A5BBF25111}"/>
            </c:ext>
          </c:extLst>
        </c:ser>
        <c:ser>
          <c:idx val="92"/>
          <c:order val="48"/>
          <c:tx>
            <c:strRef>
              <c:f>'Breakfast data'!$AZ$1</c:f>
              <c:strCache>
                <c:ptCount val="1"/>
                <c:pt idx="0">
                  <c:v>Tuesday week 8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data'!$AZ$2:$AZ$85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CA97-6B4C-89FD-E0A5BBF25111}"/>
            </c:ext>
          </c:extLst>
        </c:ser>
        <c:ser>
          <c:idx val="93"/>
          <c:order val="49"/>
          <c:tx>
            <c:strRef>
              <c:f>'Breakfast data'!$BA$1</c:f>
              <c:strCache>
                <c:ptCount val="1"/>
                <c:pt idx="0">
                  <c:v>Wednesday week 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data'!$BA$2:$BA$85</c:f>
              <c:numCache>
                <c:formatCode>General</c:formatCode>
                <c:ptCount val="84"/>
                <c:pt idx="3" formatCode="0.0">
                  <c:v>3.4444444444444446</c:v>
                </c:pt>
                <c:pt idx="4" formatCode="0.0">
                  <c:v>3.5</c:v>
                </c:pt>
                <c:pt idx="5" formatCode="0.0">
                  <c:v>3.4444444444444446</c:v>
                </c:pt>
                <c:pt idx="6" formatCode="0.0">
                  <c:v>3.5</c:v>
                </c:pt>
                <c:pt idx="10" formatCode="0.0">
                  <c:v>3.7222222222222223</c:v>
                </c:pt>
                <c:pt idx="11" formatCode="0.0">
                  <c:v>3.8333333333333335</c:v>
                </c:pt>
                <c:pt idx="12" formatCode="0.0">
                  <c:v>3.9444444444444446</c:v>
                </c:pt>
                <c:pt idx="13" formatCode="0.0">
                  <c:v>4.166666666666667</c:v>
                </c:pt>
                <c:pt idx="14" formatCode="0.0">
                  <c:v>4.6111111111111107</c:v>
                </c:pt>
                <c:pt idx="15" formatCode="0.0">
                  <c:v>4.9444444444444446</c:v>
                </c:pt>
                <c:pt idx="16" formatCode="0.0">
                  <c:v>5.5</c:v>
                </c:pt>
                <c:pt idx="17" formatCode="0.0">
                  <c:v>6.0555555555555554</c:v>
                </c:pt>
                <c:pt idx="18" formatCode="0.0">
                  <c:v>6.2222222222222223</c:v>
                </c:pt>
                <c:pt idx="19" formatCode="0.0">
                  <c:v>6.6111111111111107</c:v>
                </c:pt>
                <c:pt idx="20" formatCode="0.0">
                  <c:v>7.0555555555555554</c:v>
                </c:pt>
                <c:pt idx="21" formatCode="0.0">
                  <c:v>7.333333333333333</c:v>
                </c:pt>
                <c:pt idx="22" formatCode="0.0">
                  <c:v>7.4444444444444446</c:v>
                </c:pt>
                <c:pt idx="23" formatCode="0.0">
                  <c:v>7.9444444444444446</c:v>
                </c:pt>
                <c:pt idx="24" formatCode="0.0">
                  <c:v>8.6111111111111107</c:v>
                </c:pt>
                <c:pt idx="25" formatCode="0.0">
                  <c:v>9.2222222222222214</c:v>
                </c:pt>
                <c:pt idx="26" formatCode="0.0">
                  <c:v>9.4444444444444446</c:v>
                </c:pt>
                <c:pt idx="27" formatCode="0.0">
                  <c:v>9.3333333333333339</c:v>
                </c:pt>
                <c:pt idx="28" formatCode="0.0">
                  <c:v>9.1666666666666661</c:v>
                </c:pt>
                <c:pt idx="29" formatCode="0.0">
                  <c:v>9.0555555555555554</c:v>
                </c:pt>
                <c:pt idx="30" formatCode="0.0">
                  <c:v>9.1111111111111107</c:v>
                </c:pt>
                <c:pt idx="31" formatCode="0.0">
                  <c:v>9.1111111111111107</c:v>
                </c:pt>
                <c:pt idx="32" formatCode="0.0">
                  <c:v>9.1111111111111107</c:v>
                </c:pt>
                <c:pt idx="33" formatCode="0.0">
                  <c:v>9.1666666666666661</c:v>
                </c:pt>
                <c:pt idx="34" formatCode="0.0">
                  <c:v>9.1666666666666661</c:v>
                </c:pt>
                <c:pt idx="35" formatCode="0.0">
                  <c:v>9.3333333333333339</c:v>
                </c:pt>
                <c:pt idx="36" formatCode="0.0">
                  <c:v>9.4444444444444446</c:v>
                </c:pt>
                <c:pt idx="37" formatCode="0.0">
                  <c:v>9.4444444444444446</c:v>
                </c:pt>
                <c:pt idx="38" formatCode="0.0">
                  <c:v>9.5</c:v>
                </c:pt>
                <c:pt idx="39" formatCode="0.0">
                  <c:v>9.3333333333333339</c:v>
                </c:pt>
                <c:pt idx="40" formatCode="0.0">
                  <c:v>9.2777777777777786</c:v>
                </c:pt>
                <c:pt idx="41" formatCode="0.0">
                  <c:v>9.2222222222222214</c:v>
                </c:pt>
                <c:pt idx="42" formatCode="0.0">
                  <c:v>9.2222222222222214</c:v>
                </c:pt>
                <c:pt idx="43" formatCode="0.0">
                  <c:v>9.1666666666666661</c:v>
                </c:pt>
                <c:pt idx="44" formatCode="0.0">
                  <c:v>9.0555555555555554</c:v>
                </c:pt>
                <c:pt idx="45" formatCode="0.0">
                  <c:v>9.1666666666666661</c:v>
                </c:pt>
                <c:pt idx="46" formatCode="0.0">
                  <c:v>9.2222222222222214</c:v>
                </c:pt>
                <c:pt idx="47" formatCode="0.0">
                  <c:v>9.2222222222222214</c:v>
                </c:pt>
                <c:pt idx="48" formatCode="0.0">
                  <c:v>9.2222222222222214</c:v>
                </c:pt>
                <c:pt idx="49" formatCode="0.0">
                  <c:v>8.6666666666666661</c:v>
                </c:pt>
                <c:pt idx="50" formatCode="0.0">
                  <c:v>8.5555555555555554</c:v>
                </c:pt>
                <c:pt idx="51" formatCode="0.0">
                  <c:v>8.6666666666666661</c:v>
                </c:pt>
                <c:pt idx="52" formatCode="0.0">
                  <c:v>8.6111111111111107</c:v>
                </c:pt>
                <c:pt idx="53" formatCode="0.0">
                  <c:v>8.6111111111111107</c:v>
                </c:pt>
                <c:pt idx="54" formatCode="0.0">
                  <c:v>8.4444444444444446</c:v>
                </c:pt>
                <c:pt idx="55" formatCode="0.0">
                  <c:v>8.2777777777777786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CA97-6B4C-89FD-E0A5BBF25111}"/>
            </c:ext>
          </c:extLst>
        </c:ser>
        <c:ser>
          <c:idx val="95"/>
          <c:order val="50"/>
          <c:tx>
            <c:strRef>
              <c:f>'Breakfast data'!$BB$1</c:f>
              <c:strCache>
                <c:ptCount val="1"/>
                <c:pt idx="0">
                  <c:v>Thurs wk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data'!$BB$2:$BB$85</c:f>
              <c:numCache>
                <c:formatCode>General</c:formatCode>
                <c:ptCount val="84"/>
                <c:pt idx="14" formatCode="0.0">
                  <c:v>7.3888888888888902</c:v>
                </c:pt>
                <c:pt idx="15" formatCode="0.0">
                  <c:v>7.4444444444444446</c:v>
                </c:pt>
                <c:pt idx="16" formatCode="0.0">
                  <c:v>7.3888888888888893</c:v>
                </c:pt>
                <c:pt idx="17" formatCode="0.0">
                  <c:v>7.2777777777777777</c:v>
                </c:pt>
                <c:pt idx="18" formatCode="0.0">
                  <c:v>7.5555555555555554</c:v>
                </c:pt>
                <c:pt idx="19" formatCode="0.0">
                  <c:v>7.7777777777777777</c:v>
                </c:pt>
                <c:pt idx="20" formatCode="0.0">
                  <c:v>7.833333333333333</c:v>
                </c:pt>
                <c:pt idx="21" formatCode="0.0">
                  <c:v>8.2777777777777786</c:v>
                </c:pt>
                <c:pt idx="22" formatCode="0.0">
                  <c:v>8.3888888888888893</c:v>
                </c:pt>
                <c:pt idx="23" formatCode="0.0">
                  <c:v>8.3888888888888893</c:v>
                </c:pt>
                <c:pt idx="24" formatCode="0.0">
                  <c:v>8.0555555555555554</c:v>
                </c:pt>
                <c:pt idx="25" formatCode="0.0">
                  <c:v>8.2222222222222214</c:v>
                </c:pt>
                <c:pt idx="26" formatCode="0.0">
                  <c:v>8.3888888888888893</c:v>
                </c:pt>
                <c:pt idx="27" formatCode="0.0">
                  <c:v>8.6111111111111107</c:v>
                </c:pt>
                <c:pt idx="28" formatCode="0.0">
                  <c:v>8.6111111111111107</c:v>
                </c:pt>
                <c:pt idx="29" formatCode="0.0">
                  <c:v>8.8333333333333339</c:v>
                </c:pt>
                <c:pt idx="30" formatCode="0.0">
                  <c:v>9.0555555555555554</c:v>
                </c:pt>
                <c:pt idx="31" formatCode="0.0">
                  <c:v>9.3888888888888893</c:v>
                </c:pt>
                <c:pt idx="32" formatCode="0.0">
                  <c:v>10.055555555555555</c:v>
                </c:pt>
                <c:pt idx="33" formatCode="0.0">
                  <c:v>10.111111111111111</c:v>
                </c:pt>
                <c:pt idx="34" formatCode="0.0">
                  <c:v>10.5</c:v>
                </c:pt>
                <c:pt idx="35" formatCode="0.0">
                  <c:v>10.944444444444445</c:v>
                </c:pt>
                <c:pt idx="36" formatCode="0.0">
                  <c:v>11.055555555555555</c:v>
                </c:pt>
                <c:pt idx="37" formatCode="0.0">
                  <c:v>11.222222222222221</c:v>
                </c:pt>
                <c:pt idx="38" formatCode="0.0">
                  <c:v>11.388888888888889</c:v>
                </c:pt>
                <c:pt idx="39" formatCode="0.0">
                  <c:v>11.111111111111111</c:v>
                </c:pt>
                <c:pt idx="40" formatCode="0.0">
                  <c:v>11</c:v>
                </c:pt>
                <c:pt idx="41" formatCode="0.0">
                  <c:v>10.944444444444445</c:v>
                </c:pt>
                <c:pt idx="42" formatCode="0.0">
                  <c:v>11</c:v>
                </c:pt>
                <c:pt idx="43" formatCode="0.0">
                  <c:v>11.388888888888889</c:v>
                </c:pt>
                <c:pt idx="44" formatCode="0.0">
                  <c:v>11.333333333333334</c:v>
                </c:pt>
                <c:pt idx="45" formatCode="0.0">
                  <c:v>10.944444444444445</c:v>
                </c:pt>
                <c:pt idx="46" formatCode="0.0">
                  <c:v>10.777777777777779</c:v>
                </c:pt>
                <c:pt idx="47" formatCode="0.0">
                  <c:v>10.5</c:v>
                </c:pt>
                <c:pt idx="48" formatCode="0.0">
                  <c:v>10.611111111111111</c:v>
                </c:pt>
                <c:pt idx="49" formatCode="0.0">
                  <c:v>10.555555555555555</c:v>
                </c:pt>
                <c:pt idx="50" formatCode="0.0">
                  <c:v>10.277777777777779</c:v>
                </c:pt>
                <c:pt idx="51" formatCode="0.0">
                  <c:v>10.222222222222221</c:v>
                </c:pt>
                <c:pt idx="52" formatCode="0.0">
                  <c:v>9.8333333333333339</c:v>
                </c:pt>
                <c:pt idx="53" formatCode="0.0">
                  <c:v>9.5555555555555554</c:v>
                </c:pt>
                <c:pt idx="54" formatCode="0.0">
                  <c:v>9.5555555555555554</c:v>
                </c:pt>
                <c:pt idx="55" formatCode="0.0">
                  <c:v>9.3333333333333339</c:v>
                </c:pt>
                <c:pt idx="56" formatCode="0.0">
                  <c:v>9.3333333333333339</c:v>
                </c:pt>
                <c:pt idx="57" formatCode="0.0">
                  <c:v>9.3333333333333339</c:v>
                </c:pt>
                <c:pt idx="58" formatCode="0.0">
                  <c:v>9.2222222222222214</c:v>
                </c:pt>
                <c:pt idx="59" formatCode="0.0">
                  <c:v>9.1666666666666661</c:v>
                </c:pt>
                <c:pt idx="60" formatCode="0.0">
                  <c:v>9.1111111111111107</c:v>
                </c:pt>
                <c:pt idx="61" formatCode="0.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CA97-6B4C-89FD-E0A5BBF25111}"/>
            </c:ext>
          </c:extLst>
        </c:ser>
        <c:ser>
          <c:idx val="97"/>
          <c:order val="51"/>
          <c:tx>
            <c:strRef>
              <c:f>'Breakfast data'!$BC$1</c:f>
              <c:strCache>
                <c:ptCount val="1"/>
                <c:pt idx="0">
                  <c:v>Fri wk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data'!$BC$2:$BC$85</c:f>
              <c:numCache>
                <c:formatCode>General</c:formatCode>
                <c:ptCount val="84"/>
                <c:pt idx="23" formatCode="0.0">
                  <c:v>9.5555555555555554</c:v>
                </c:pt>
                <c:pt idx="24" formatCode="0.0">
                  <c:v>9.7777777777777786</c:v>
                </c:pt>
                <c:pt idx="25" formatCode="0.0">
                  <c:v>7.8888888888888893</c:v>
                </c:pt>
                <c:pt idx="26" formatCode="0.0">
                  <c:v>7.8888888888888893</c:v>
                </c:pt>
                <c:pt idx="27" formatCode="0.0">
                  <c:v>8.1666666666666661</c:v>
                </c:pt>
                <c:pt idx="28" formatCode="0.0">
                  <c:v>8.4444444444444446</c:v>
                </c:pt>
                <c:pt idx="29" formatCode="0.0">
                  <c:v>8.7777777777777786</c:v>
                </c:pt>
                <c:pt idx="30" formatCode="0.0">
                  <c:v>9.1111111111111107</c:v>
                </c:pt>
                <c:pt idx="31" formatCode="0.0">
                  <c:v>9.2222222222222214</c:v>
                </c:pt>
                <c:pt idx="32" formatCode="0.0">
                  <c:v>9.3888888888888893</c:v>
                </c:pt>
                <c:pt idx="33" formatCode="0.0">
                  <c:v>9.8333333333333339</c:v>
                </c:pt>
                <c:pt idx="34" formatCode="0.0">
                  <c:v>10.166666666666666</c:v>
                </c:pt>
                <c:pt idx="35" formatCode="0.0">
                  <c:v>10.388888888888889</c:v>
                </c:pt>
                <c:pt idx="36" formatCode="0.0">
                  <c:v>10.444444444444445</c:v>
                </c:pt>
                <c:pt idx="37" formatCode="0.0">
                  <c:v>10.5</c:v>
                </c:pt>
                <c:pt idx="38" formatCode="0.0">
                  <c:v>10.888888888888889</c:v>
                </c:pt>
                <c:pt idx="39" formatCode="0.0">
                  <c:v>10.944444444444445</c:v>
                </c:pt>
                <c:pt idx="40" formatCode="0.0">
                  <c:v>11.111111111111111</c:v>
                </c:pt>
                <c:pt idx="41" formatCode="0.0">
                  <c:v>10.777777777777779</c:v>
                </c:pt>
                <c:pt idx="42" formatCode="0.0">
                  <c:v>10.5</c:v>
                </c:pt>
                <c:pt idx="43" formatCode="0.0">
                  <c:v>10.611111111111111</c:v>
                </c:pt>
                <c:pt idx="44" formatCode="0.0">
                  <c:v>10.5</c:v>
                </c:pt>
                <c:pt idx="45" formatCode="0.0">
                  <c:v>10.333333333333334</c:v>
                </c:pt>
                <c:pt idx="46" formatCode="0.0">
                  <c:v>10.277777777777779</c:v>
                </c:pt>
                <c:pt idx="47" formatCode="0.0">
                  <c:v>9.8888888888888893</c:v>
                </c:pt>
                <c:pt idx="48" formatCode="0.0">
                  <c:v>9.4444444444444446</c:v>
                </c:pt>
                <c:pt idx="49" formatCode="0.0">
                  <c:v>9.3333333333333339</c:v>
                </c:pt>
                <c:pt idx="50" formatCode="0.0">
                  <c:v>9.2222222222222214</c:v>
                </c:pt>
                <c:pt idx="51" formatCode="0.0">
                  <c:v>9.1111111111111107</c:v>
                </c:pt>
                <c:pt idx="52" formatCode="0.0">
                  <c:v>8.9444444444444446</c:v>
                </c:pt>
                <c:pt idx="53" formatCode="0.0">
                  <c:v>8.8888888888888893</c:v>
                </c:pt>
                <c:pt idx="54" formatCode="0.0">
                  <c:v>8.8888888888888893</c:v>
                </c:pt>
                <c:pt idx="55" formatCode="0.0">
                  <c:v>8.8888888888888893</c:v>
                </c:pt>
                <c:pt idx="56" formatCode="0.0">
                  <c:v>8.8888888888888893</c:v>
                </c:pt>
                <c:pt idx="57" formatCode="0.0">
                  <c:v>8.8888888888888893</c:v>
                </c:pt>
                <c:pt idx="58" formatCode="0.0">
                  <c:v>9.2222222222222214</c:v>
                </c:pt>
                <c:pt idx="59" formatCode="0.0">
                  <c:v>9.1666666666666661</c:v>
                </c:pt>
                <c:pt idx="60" formatCode="0.0">
                  <c:v>9.1666666666666661</c:v>
                </c:pt>
                <c:pt idx="61" formatCode="0.0">
                  <c:v>9</c:v>
                </c:pt>
                <c:pt idx="62" formatCode="0.0">
                  <c:v>8.9444444444444446</c:v>
                </c:pt>
                <c:pt idx="63" formatCode="0.0">
                  <c:v>8.9444444444444446</c:v>
                </c:pt>
                <c:pt idx="64" formatCode="0.0">
                  <c:v>8.7777777777777786</c:v>
                </c:pt>
                <c:pt idx="65" formatCode="0.0">
                  <c:v>8.6666666666666661</c:v>
                </c:pt>
                <c:pt idx="66" formatCode="0.0">
                  <c:v>8.6666666666666661</c:v>
                </c:pt>
                <c:pt idx="67" formatCode="0.0">
                  <c:v>8.8333333333333339</c:v>
                </c:pt>
                <c:pt idx="68" formatCode="0.0">
                  <c:v>8.9444444444444446</c:v>
                </c:pt>
                <c:pt idx="69" formatCode="0.0">
                  <c:v>9.0555555555555554</c:v>
                </c:pt>
                <c:pt idx="70" formatCode="0.0">
                  <c:v>9.1111111111111107</c:v>
                </c:pt>
                <c:pt idx="71" formatCode="0.0">
                  <c:v>8.8333333333333339</c:v>
                </c:pt>
                <c:pt idx="72" formatCode="0.0">
                  <c:v>8.6111111111111107</c:v>
                </c:pt>
                <c:pt idx="73" formatCode="0.0">
                  <c:v>8.2222222222222214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CA97-6B4C-89FD-E0A5BBF25111}"/>
            </c:ext>
          </c:extLst>
        </c:ser>
        <c:ser>
          <c:idx val="99"/>
          <c:order val="52"/>
          <c:tx>
            <c:strRef>
              <c:f>'Breakfast data'!$BD$1</c:f>
              <c:strCache>
                <c:ptCount val="1"/>
                <c:pt idx="0">
                  <c:v>Sat wk 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data'!$BD$2:$BD$85</c:f>
              <c:numCache>
                <c:formatCode>General</c:formatCode>
                <c:ptCount val="84"/>
                <c:pt idx="11" formatCode="0.0">
                  <c:v>5.6111111111111107</c:v>
                </c:pt>
                <c:pt idx="12" formatCode="0.0">
                  <c:v>5.6111111111111107</c:v>
                </c:pt>
                <c:pt idx="13" formatCode="0.0">
                  <c:v>5.666666666666667</c:v>
                </c:pt>
                <c:pt idx="14" formatCode="0.0">
                  <c:v>5.6111111111111107</c:v>
                </c:pt>
                <c:pt idx="15" formatCode="0.0">
                  <c:v>5.6111111111111107</c:v>
                </c:pt>
                <c:pt idx="16" formatCode="0.0">
                  <c:v>5.5555555555555554</c:v>
                </c:pt>
                <c:pt idx="17" formatCode="0.0">
                  <c:v>5.5555555555555554</c:v>
                </c:pt>
                <c:pt idx="18" formatCode="0.0">
                  <c:v>5.5555555555555554</c:v>
                </c:pt>
                <c:pt idx="19" formatCode="0.0">
                  <c:v>5.7777777777777777</c:v>
                </c:pt>
                <c:pt idx="20" formatCode="0.0">
                  <c:v>5.8888888888888893</c:v>
                </c:pt>
                <c:pt idx="21" formatCode="0.0">
                  <c:v>6.1111111111111107</c:v>
                </c:pt>
                <c:pt idx="22" formatCode="0.0">
                  <c:v>6.5555555555555554</c:v>
                </c:pt>
                <c:pt idx="23" formatCode="0.0">
                  <c:v>7</c:v>
                </c:pt>
                <c:pt idx="24" formatCode="0.0">
                  <c:v>7.5555555555555554</c:v>
                </c:pt>
                <c:pt idx="25" formatCode="0.0">
                  <c:v>7.7777777777777777</c:v>
                </c:pt>
                <c:pt idx="26" formatCode="0.0">
                  <c:v>8.1111111111111107</c:v>
                </c:pt>
                <c:pt idx="27" formatCode="0.0">
                  <c:v>8.2777777777777786</c:v>
                </c:pt>
                <c:pt idx="28" formatCode="0.0">
                  <c:v>8.3333333333333339</c:v>
                </c:pt>
                <c:pt idx="29" formatCode="0.0">
                  <c:v>8.5555555555555554</c:v>
                </c:pt>
                <c:pt idx="30" formatCode="0.0">
                  <c:v>8.8333333333333339</c:v>
                </c:pt>
                <c:pt idx="31" formatCode="0.0">
                  <c:v>9.2777777777777786</c:v>
                </c:pt>
                <c:pt idx="32" formatCode="0.0">
                  <c:v>9.8888888888888893</c:v>
                </c:pt>
                <c:pt idx="33" formatCode="0.0">
                  <c:v>10.611111111111111</c:v>
                </c:pt>
                <c:pt idx="34" formatCode="0.0">
                  <c:v>11.444444444444445</c:v>
                </c:pt>
                <c:pt idx="35" formatCode="0.0">
                  <c:v>11.777777777777779</c:v>
                </c:pt>
                <c:pt idx="36" formatCode="0.0">
                  <c:v>11.944444444444445</c:v>
                </c:pt>
                <c:pt idx="37" formatCode="0.0">
                  <c:v>12</c:v>
                </c:pt>
                <c:pt idx="38" formatCode="0.0">
                  <c:v>12.111111111111111</c:v>
                </c:pt>
                <c:pt idx="39" formatCode="0.0">
                  <c:v>12.111111111111111</c:v>
                </c:pt>
                <c:pt idx="40" formatCode="0.0">
                  <c:v>11.722222222222221</c:v>
                </c:pt>
                <c:pt idx="41" formatCode="0.0">
                  <c:v>11.222222222222221</c:v>
                </c:pt>
                <c:pt idx="42" formatCode="0.0">
                  <c:v>11</c:v>
                </c:pt>
                <c:pt idx="43" formatCode="0.0">
                  <c:v>10.888888888888889</c:v>
                </c:pt>
                <c:pt idx="44" formatCode="0.0">
                  <c:v>10.833333333333334</c:v>
                </c:pt>
                <c:pt idx="45" formatCode="0.0">
                  <c:v>10.944444444444445</c:v>
                </c:pt>
                <c:pt idx="46" formatCode="0.0">
                  <c:v>11.055555555555555</c:v>
                </c:pt>
                <c:pt idx="47" formatCode="0.0">
                  <c:v>11.055555555555555</c:v>
                </c:pt>
                <c:pt idx="48" formatCode="0.0">
                  <c:v>10.944444444444445</c:v>
                </c:pt>
                <c:pt idx="49" formatCode="0.0">
                  <c:v>10.722222222222221</c:v>
                </c:pt>
                <c:pt idx="50" formatCode="0.0">
                  <c:v>10.277777777777779</c:v>
                </c:pt>
                <c:pt idx="51" formatCode="0.0">
                  <c:v>10</c:v>
                </c:pt>
                <c:pt idx="52" formatCode="0.0">
                  <c:v>9.5</c:v>
                </c:pt>
                <c:pt idx="53" formatCode="0.0">
                  <c:v>9.6111111111111107</c:v>
                </c:pt>
                <c:pt idx="54" formatCode="0.0">
                  <c:v>9.4444444444444446</c:v>
                </c:pt>
                <c:pt idx="55" formatCode="0.0">
                  <c:v>9.2222222222222214</c:v>
                </c:pt>
                <c:pt idx="56" formatCode="0.0">
                  <c:v>9.1111111111111107</c:v>
                </c:pt>
                <c:pt idx="57" formatCode="0.0">
                  <c:v>8.7777777777777786</c:v>
                </c:pt>
                <c:pt idx="58" formatCode="0.0">
                  <c:v>8.2222222222222214</c:v>
                </c:pt>
                <c:pt idx="59" formatCode="0.0">
                  <c:v>8</c:v>
                </c:pt>
                <c:pt idx="60" formatCode="0.0">
                  <c:v>8.1666666666666661</c:v>
                </c:pt>
                <c:pt idx="61" formatCode="0.0">
                  <c:v>8.0555555555555554</c:v>
                </c:pt>
                <c:pt idx="62" formatCode="0.0">
                  <c:v>7.833333333333333</c:v>
                </c:pt>
                <c:pt idx="63" formatCode="0.0">
                  <c:v>7.7777777777777777</c:v>
                </c:pt>
                <c:pt idx="64" formatCode="0.0">
                  <c:v>7.7222222222222223</c:v>
                </c:pt>
                <c:pt idx="65" formatCode="0.0">
                  <c:v>7.8888888888888893</c:v>
                </c:pt>
                <c:pt idx="66" formatCode="0.0">
                  <c:v>8.1666666666666661</c:v>
                </c:pt>
                <c:pt idx="67" formatCode="0.0">
                  <c:v>8.3333333333333339</c:v>
                </c:pt>
                <c:pt idx="68" formatCode="0.0">
                  <c:v>8.5</c:v>
                </c:pt>
                <c:pt idx="69" formatCode="0.0">
                  <c:v>8.8333333333333339</c:v>
                </c:pt>
                <c:pt idx="70" formatCode="0.0">
                  <c:v>9.1666666666666661</c:v>
                </c:pt>
                <c:pt idx="71" formatCode="0.0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CA97-6B4C-89FD-E0A5BBF25111}"/>
            </c:ext>
          </c:extLst>
        </c:ser>
        <c:ser>
          <c:idx val="101"/>
          <c:order val="53"/>
          <c:tx>
            <c:strRef>
              <c:f>'Breakfast data'!$BE$1</c:f>
              <c:strCache>
                <c:ptCount val="1"/>
                <c:pt idx="0">
                  <c:v>Sunday week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data'!$BE$2:$BE$85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CA97-6B4C-89FD-E0A5BBF25111}"/>
            </c:ext>
          </c:extLst>
        </c:ser>
        <c:ser>
          <c:idx val="102"/>
          <c:order val="54"/>
          <c:tx>
            <c:strRef>
              <c:f>'Breakfast data'!$BF$1</c:f>
              <c:strCache>
                <c:ptCount val="1"/>
                <c:pt idx="0">
                  <c:v>Mon wk 9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data'!$BF$2:$BF$85</c:f>
              <c:numCache>
                <c:formatCode>General</c:formatCode>
                <c:ptCount val="84"/>
                <c:pt idx="30" formatCode="0.0">
                  <c:v>9.2222222222222214</c:v>
                </c:pt>
                <c:pt idx="31" formatCode="0.0">
                  <c:v>9.9444444444444446</c:v>
                </c:pt>
                <c:pt idx="32" formatCode="0.0">
                  <c:v>10.555555555555555</c:v>
                </c:pt>
                <c:pt idx="33" formatCode="0.0">
                  <c:v>11</c:v>
                </c:pt>
                <c:pt idx="34" formatCode="0.0">
                  <c:v>11.388888888888889</c:v>
                </c:pt>
                <c:pt idx="35" formatCode="0.0">
                  <c:v>11.722222222222221</c:v>
                </c:pt>
                <c:pt idx="36" formatCode="0.0">
                  <c:v>12.166666666666666</c:v>
                </c:pt>
                <c:pt idx="37" formatCode="0.0">
                  <c:v>12.444444444444445</c:v>
                </c:pt>
                <c:pt idx="38" formatCode="0.0">
                  <c:v>12.777777777777779</c:v>
                </c:pt>
                <c:pt idx="39" formatCode="0.0">
                  <c:v>12.888888888888889</c:v>
                </c:pt>
                <c:pt idx="40" formatCode="0.0">
                  <c:v>12.555555555555555</c:v>
                </c:pt>
                <c:pt idx="41" formatCode="0.0">
                  <c:v>12.222222222222221</c:v>
                </c:pt>
                <c:pt idx="42" formatCode="0.0">
                  <c:v>12.333333333333334</c:v>
                </c:pt>
                <c:pt idx="43" formatCode="0.0">
                  <c:v>12.5</c:v>
                </c:pt>
                <c:pt idx="44" formatCode="0.0">
                  <c:v>12.5</c:v>
                </c:pt>
                <c:pt idx="45" formatCode="0.0">
                  <c:v>12.222222222222221</c:v>
                </c:pt>
                <c:pt idx="46" formatCode="0.0">
                  <c:v>12.111111111111111</c:v>
                </c:pt>
                <c:pt idx="47" formatCode="0.0">
                  <c:v>11.888888888888889</c:v>
                </c:pt>
                <c:pt idx="48" formatCode="0.0">
                  <c:v>11.722222222222221</c:v>
                </c:pt>
                <c:pt idx="49" formatCode="0.0">
                  <c:v>11.388888888888889</c:v>
                </c:pt>
                <c:pt idx="50" formatCode="0.0">
                  <c:v>11</c:v>
                </c:pt>
                <c:pt idx="51" formatCode="0.0">
                  <c:v>10.611111111111111</c:v>
                </c:pt>
                <c:pt idx="52" formatCode="0.0">
                  <c:v>10.388888888888889</c:v>
                </c:pt>
                <c:pt idx="53" formatCode="0.0">
                  <c:v>10.055555555555555</c:v>
                </c:pt>
                <c:pt idx="54" formatCode="0.0">
                  <c:v>10</c:v>
                </c:pt>
                <c:pt idx="55" formatCode="0.0">
                  <c:v>9.8888888888888893</c:v>
                </c:pt>
                <c:pt idx="56" formatCode="0.0">
                  <c:v>9.6666666666666661</c:v>
                </c:pt>
                <c:pt idx="57" formatCode="0.0">
                  <c:v>9.4444444444444446</c:v>
                </c:pt>
                <c:pt idx="58" formatCode="0.0">
                  <c:v>9.2777777777777786</c:v>
                </c:pt>
                <c:pt idx="59" formatCode="0.0">
                  <c:v>9.3333333333333339</c:v>
                </c:pt>
                <c:pt idx="60" formatCode="0.0">
                  <c:v>9.3333333333333339</c:v>
                </c:pt>
                <c:pt idx="61" formatCode="0.0">
                  <c:v>9.1111111111111107</c:v>
                </c:pt>
                <c:pt idx="62" formatCode="0.0">
                  <c:v>8.7777777777777786</c:v>
                </c:pt>
                <c:pt idx="63" formatCode="0.0">
                  <c:v>8.3888888888888893</c:v>
                </c:pt>
                <c:pt idx="64" formatCode="0.0">
                  <c:v>8.1666666666666661</c:v>
                </c:pt>
                <c:pt idx="65" formatCode="0.0">
                  <c:v>8.0555555555555554</c:v>
                </c:pt>
                <c:pt idx="66" formatCode="0.0">
                  <c:v>8.1111111111111107</c:v>
                </c:pt>
                <c:pt idx="67" formatCode="0.0">
                  <c:v>8.1666666666666661</c:v>
                </c:pt>
                <c:pt idx="68" formatCode="0.0">
                  <c:v>8</c:v>
                </c:pt>
                <c:pt idx="69" formatCode="0.0">
                  <c:v>7.9444444444444446</c:v>
                </c:pt>
                <c:pt idx="70" formatCode="0.0">
                  <c:v>8.0555555555555554</c:v>
                </c:pt>
                <c:pt idx="71" formatCode="0.0">
                  <c:v>8.3888888888888893</c:v>
                </c:pt>
                <c:pt idx="72" formatCode="0.0">
                  <c:v>8.6666666666666661</c:v>
                </c:pt>
                <c:pt idx="73" formatCode="0.0">
                  <c:v>8.5</c:v>
                </c:pt>
                <c:pt idx="74" formatCode="0.0">
                  <c:v>8.8888888888888893</c:v>
                </c:pt>
                <c:pt idx="75" formatCode="0.0">
                  <c:v>9.2777777777777786</c:v>
                </c:pt>
                <c:pt idx="76" formatCode="0.0">
                  <c:v>9.2222222222222214</c:v>
                </c:pt>
                <c:pt idx="77" formatCode="0.0">
                  <c:v>8.6666666666666661</c:v>
                </c:pt>
                <c:pt idx="78" formatCode="0.0">
                  <c:v>8.2777777777777786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CA97-6B4C-89FD-E0A5BBF25111}"/>
            </c:ext>
          </c:extLst>
        </c:ser>
        <c:ser>
          <c:idx val="104"/>
          <c:order val="55"/>
          <c:tx>
            <c:strRef>
              <c:f>'Breakfast data'!$BG$1</c:f>
              <c:strCache>
                <c:ptCount val="1"/>
                <c:pt idx="0">
                  <c:v>Tues wk 9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data'!$BG$2:$BG$85</c:f>
              <c:numCache>
                <c:formatCode>General</c:formatCode>
                <c:ptCount val="84"/>
                <c:pt idx="31" formatCode="0.0">
                  <c:v>7.5555555555555554</c:v>
                </c:pt>
                <c:pt idx="32" formatCode="0.0">
                  <c:v>8.2777777777777786</c:v>
                </c:pt>
                <c:pt idx="33" formatCode="0.0">
                  <c:v>9.0555555555555554</c:v>
                </c:pt>
                <c:pt idx="34" formatCode="0.0">
                  <c:v>10.166666666666666</c:v>
                </c:pt>
                <c:pt idx="35" formatCode="0.0">
                  <c:v>11.222222222222221</c:v>
                </c:pt>
                <c:pt idx="36" formatCode="0.0">
                  <c:v>11.722222222222221</c:v>
                </c:pt>
                <c:pt idx="37" formatCode="0.0">
                  <c:v>11.944444444444445</c:v>
                </c:pt>
                <c:pt idx="38" formatCode="0.0">
                  <c:v>12</c:v>
                </c:pt>
                <c:pt idx="39" formatCode="0.0">
                  <c:v>11.944444444444445</c:v>
                </c:pt>
                <c:pt idx="40" formatCode="0.0">
                  <c:v>11.833333333333334</c:v>
                </c:pt>
                <c:pt idx="41" formatCode="0.0">
                  <c:v>11.944444444444445</c:v>
                </c:pt>
                <c:pt idx="42" formatCode="0.0">
                  <c:v>11.777777777777779</c:v>
                </c:pt>
                <c:pt idx="43" formatCode="0.0">
                  <c:v>11.388888888888889</c:v>
                </c:pt>
                <c:pt idx="44" formatCode="0.0">
                  <c:v>11.055555555555555</c:v>
                </c:pt>
                <c:pt idx="45" formatCode="0.0">
                  <c:v>10.777777777777779</c:v>
                </c:pt>
                <c:pt idx="46" formatCode="0.0">
                  <c:v>10.555555555555555</c:v>
                </c:pt>
                <c:pt idx="47" formatCode="0.0">
                  <c:v>10.388888888888889</c:v>
                </c:pt>
                <c:pt idx="48" formatCode="0.0">
                  <c:v>10.222222222222221</c:v>
                </c:pt>
                <c:pt idx="49" formatCode="0.0">
                  <c:v>10.055555555555555</c:v>
                </c:pt>
                <c:pt idx="50" formatCode="0.0">
                  <c:v>9.9444444444444446</c:v>
                </c:pt>
                <c:pt idx="51" formatCode="0.0">
                  <c:v>9.8333333333333339</c:v>
                </c:pt>
                <c:pt idx="52" formatCode="0.0">
                  <c:v>9.7777777777777786</c:v>
                </c:pt>
                <c:pt idx="53" formatCode="0.0">
                  <c:v>9.5555555555555554</c:v>
                </c:pt>
                <c:pt idx="54" formatCode="0.0">
                  <c:v>9.5</c:v>
                </c:pt>
                <c:pt idx="55" formatCode="0.0">
                  <c:v>9.6111111111111107</c:v>
                </c:pt>
                <c:pt idx="56" formatCode="0.0">
                  <c:v>9.3888888888888893</c:v>
                </c:pt>
                <c:pt idx="57" formatCode="0.0">
                  <c:v>9.2222222222222214</c:v>
                </c:pt>
                <c:pt idx="58" formatCode="0.0">
                  <c:v>9.1111111111111107</c:v>
                </c:pt>
                <c:pt idx="59" formatCode="0.0">
                  <c:v>9</c:v>
                </c:pt>
                <c:pt idx="60" formatCode="0.0">
                  <c:v>8.8888888888888893</c:v>
                </c:pt>
                <c:pt idx="61" formatCode="0.0">
                  <c:v>8.8333333333333339</c:v>
                </c:pt>
                <c:pt idx="62" formatCode="0.0">
                  <c:v>8.9444444444444446</c:v>
                </c:pt>
                <c:pt idx="63" formatCode="0.0">
                  <c:v>8.8888888888888893</c:v>
                </c:pt>
                <c:pt idx="64" formatCode="0.0">
                  <c:v>8.7777777777777786</c:v>
                </c:pt>
                <c:pt idx="65" formatCode="0.0">
                  <c:v>8.6111111111111107</c:v>
                </c:pt>
                <c:pt idx="66" formatCode="0.0">
                  <c:v>8.5</c:v>
                </c:pt>
                <c:pt idx="67" formatCode="0.0">
                  <c:v>8.3333333333333339</c:v>
                </c:pt>
                <c:pt idx="68" formatCode="0.0">
                  <c:v>8.1666666666666661</c:v>
                </c:pt>
                <c:pt idx="69" formatCode="0.0">
                  <c:v>8.0555555555555554</c:v>
                </c:pt>
                <c:pt idx="70" formatCode="0.0">
                  <c:v>7.833333333333333</c:v>
                </c:pt>
                <c:pt idx="71" formatCode="0.0">
                  <c:v>7.666666666666667</c:v>
                </c:pt>
                <c:pt idx="72" formatCode="0.0">
                  <c:v>7.4444444444444446</c:v>
                </c:pt>
                <c:pt idx="73" formatCode="0.0">
                  <c:v>7.2777777777777777</c:v>
                </c:pt>
                <c:pt idx="74" formatCode="0.0">
                  <c:v>7.1111111111111107</c:v>
                </c:pt>
                <c:pt idx="75" formatCode="0.0">
                  <c:v>6.9444444444444446</c:v>
                </c:pt>
                <c:pt idx="76" formatCode="0.0">
                  <c:v>6.7777777777777777</c:v>
                </c:pt>
                <c:pt idx="77" formatCode="0.0">
                  <c:v>6.666666666666667</c:v>
                </c:pt>
                <c:pt idx="78" formatCode="0.0">
                  <c:v>6.5555555555555554</c:v>
                </c:pt>
                <c:pt idx="79" formatCode="0.0">
                  <c:v>6.3888888888888893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CA97-6B4C-89FD-E0A5BBF25111}"/>
            </c:ext>
          </c:extLst>
        </c:ser>
        <c:ser>
          <c:idx val="106"/>
          <c:order val="56"/>
          <c:tx>
            <c:strRef>
              <c:f>'Breakfast data'!$BH$1</c:f>
              <c:strCache>
                <c:ptCount val="1"/>
                <c:pt idx="0">
                  <c:v>Wed wk 9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data'!$BH$2:$BH$85</c:f>
              <c:numCache>
                <c:formatCode>General</c:formatCode>
                <c:ptCount val="84"/>
                <c:pt idx="33" formatCode="0.0">
                  <c:v>9.1666666666666661</c:v>
                </c:pt>
                <c:pt idx="34" formatCode="0.0">
                  <c:v>9.6111111111111107</c:v>
                </c:pt>
                <c:pt idx="35" formatCode="0.0">
                  <c:v>10</c:v>
                </c:pt>
                <c:pt idx="36" formatCode="0.0">
                  <c:v>10.277777777777779</c:v>
                </c:pt>
                <c:pt idx="37" formatCode="0.0">
                  <c:v>10.555555555555555</c:v>
                </c:pt>
                <c:pt idx="38" formatCode="0.0">
                  <c:v>10.722222222222221</c:v>
                </c:pt>
                <c:pt idx="39" formatCode="0.0">
                  <c:v>10.722222222222221</c:v>
                </c:pt>
                <c:pt idx="40" formatCode="0.0">
                  <c:v>10.666666666666666</c:v>
                </c:pt>
                <c:pt idx="41" formatCode="0.0">
                  <c:v>10.555555555555555</c:v>
                </c:pt>
                <c:pt idx="42" formatCode="0.0">
                  <c:v>10.555555555555555</c:v>
                </c:pt>
                <c:pt idx="43" formatCode="0.0">
                  <c:v>10.388888888888889</c:v>
                </c:pt>
                <c:pt idx="44" formatCode="0.0">
                  <c:v>10.277777777777779</c:v>
                </c:pt>
                <c:pt idx="45" formatCode="0.0">
                  <c:v>10.166666666666666</c:v>
                </c:pt>
                <c:pt idx="46" formatCode="0.0">
                  <c:v>10</c:v>
                </c:pt>
                <c:pt idx="47" formatCode="0.0">
                  <c:v>9.8333333333333339</c:v>
                </c:pt>
                <c:pt idx="48" formatCode="0.0">
                  <c:v>9.6111111111111107</c:v>
                </c:pt>
                <c:pt idx="49" formatCode="0.0">
                  <c:v>9.3888888888888893</c:v>
                </c:pt>
                <c:pt idx="50" formatCode="0.0">
                  <c:v>9.2777777777777786</c:v>
                </c:pt>
                <c:pt idx="51" formatCode="0.0">
                  <c:v>9.1666666666666661</c:v>
                </c:pt>
                <c:pt idx="52" formatCode="0.0">
                  <c:v>9.1111111111111107</c:v>
                </c:pt>
                <c:pt idx="53" formatCode="0.0">
                  <c:v>9.0555555555555554</c:v>
                </c:pt>
                <c:pt idx="54" formatCode="0.0">
                  <c:v>9.0555555555555554</c:v>
                </c:pt>
                <c:pt idx="55" formatCode="0.0">
                  <c:v>9.2222222222222214</c:v>
                </c:pt>
                <c:pt idx="56" formatCode="0.0">
                  <c:v>9</c:v>
                </c:pt>
                <c:pt idx="57" formatCode="0.0">
                  <c:v>8.8333333333333339</c:v>
                </c:pt>
                <c:pt idx="58" formatCode="0.0">
                  <c:v>8.6111111111111107</c:v>
                </c:pt>
                <c:pt idx="59" formatCode="0.0">
                  <c:v>8.5</c:v>
                </c:pt>
                <c:pt idx="60" formatCode="0.0">
                  <c:v>8.4444444444444446</c:v>
                </c:pt>
                <c:pt idx="61" formatCode="0.0">
                  <c:v>8.5</c:v>
                </c:pt>
                <c:pt idx="62" formatCode="0.0">
                  <c:v>8.3333333333333339</c:v>
                </c:pt>
                <c:pt idx="63" formatCode="0.0">
                  <c:v>8.2222222222222214</c:v>
                </c:pt>
                <c:pt idx="64" formatCode="0.0">
                  <c:v>8.1111111111111107</c:v>
                </c:pt>
                <c:pt idx="65" formatCode="0.0">
                  <c:v>7.8888888888888893</c:v>
                </c:pt>
                <c:pt idx="66" formatCode="0.0">
                  <c:v>7.7222222222222223</c:v>
                </c:pt>
                <c:pt idx="67" formatCode="0.0">
                  <c:v>7.6111111111111107</c:v>
                </c:pt>
                <c:pt idx="68" formatCode="0.0">
                  <c:v>7.4444444444444446</c:v>
                </c:pt>
                <c:pt idx="69" formatCode="0.0">
                  <c:v>7.333333333333333</c:v>
                </c:pt>
                <c:pt idx="70" formatCode="0.0">
                  <c:v>7.2222222222222223</c:v>
                </c:pt>
                <c:pt idx="71" formatCode="0.0">
                  <c:v>7.2222222222222223</c:v>
                </c:pt>
                <c:pt idx="72" formatCode="0.0">
                  <c:v>7.1111111111111107</c:v>
                </c:pt>
                <c:pt idx="73" formatCode="0.0">
                  <c:v>7</c:v>
                </c:pt>
                <c:pt idx="74" formatCode="0.0">
                  <c:v>6.8888888888888893</c:v>
                </c:pt>
                <c:pt idx="75" formatCode="0.0">
                  <c:v>6.8888888888888893</c:v>
                </c:pt>
                <c:pt idx="76" formatCode="0.0">
                  <c:v>6.7222222222222223</c:v>
                </c:pt>
                <c:pt idx="77" formatCode="0.0">
                  <c:v>6.6111111111111107</c:v>
                </c:pt>
                <c:pt idx="78" formatCode="0.0">
                  <c:v>6.666666666666667</c:v>
                </c:pt>
                <c:pt idx="79" formatCode="0.0">
                  <c:v>6.833333333333333</c:v>
                </c:pt>
                <c:pt idx="80" formatCode="0.0">
                  <c:v>6.7777777777777777</c:v>
                </c:pt>
                <c:pt idx="81" formatCode="0.0">
                  <c:v>6.8888888888888893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CA97-6B4C-89FD-E0A5BBF25111}"/>
            </c:ext>
          </c:extLst>
        </c:ser>
        <c:ser>
          <c:idx val="108"/>
          <c:order val="57"/>
          <c:tx>
            <c:strRef>
              <c:f>'Breakfast data'!$BI$1</c:f>
              <c:strCache>
                <c:ptCount val="1"/>
                <c:pt idx="0">
                  <c:v>Thurs wk 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data'!$BI$2:$BI$85</c:f>
              <c:numCache>
                <c:formatCode>General</c:formatCode>
                <c:ptCount val="84"/>
                <c:pt idx="19" formatCode="0.0">
                  <c:v>5.8333333333333304</c:v>
                </c:pt>
                <c:pt idx="20" formatCode="0.0">
                  <c:v>6.2222222222222223</c:v>
                </c:pt>
                <c:pt idx="21" formatCode="0.0">
                  <c:v>6.3888888888888893</c:v>
                </c:pt>
                <c:pt idx="22" formatCode="0.0">
                  <c:v>6.5555555555555554</c:v>
                </c:pt>
                <c:pt idx="23" formatCode="0.0">
                  <c:v>7.166666666666667</c:v>
                </c:pt>
                <c:pt idx="24" formatCode="0.0">
                  <c:v>7.333333333333333</c:v>
                </c:pt>
                <c:pt idx="25" formatCode="0.0">
                  <c:v>7.9444444444444446</c:v>
                </c:pt>
                <c:pt idx="26" formatCode="0.0">
                  <c:v>8.7777777777777786</c:v>
                </c:pt>
                <c:pt idx="27" formatCode="0.0">
                  <c:v>9.2777777777777786</c:v>
                </c:pt>
                <c:pt idx="28" formatCode="0.0">
                  <c:v>9.6666666666666661</c:v>
                </c:pt>
                <c:pt idx="29" formatCode="0.0">
                  <c:v>9.9444444444444446</c:v>
                </c:pt>
                <c:pt idx="30" formatCode="0.0">
                  <c:v>10.055555555555555</c:v>
                </c:pt>
                <c:pt idx="31" formatCode="0.0">
                  <c:v>10.277777777777779</c:v>
                </c:pt>
                <c:pt idx="32" formatCode="0.0">
                  <c:v>10.444444444444445</c:v>
                </c:pt>
                <c:pt idx="33" formatCode="0.0">
                  <c:v>10.555555555555555</c:v>
                </c:pt>
                <c:pt idx="34" formatCode="0.0">
                  <c:v>10.777777777777779</c:v>
                </c:pt>
                <c:pt idx="35" formatCode="0.0">
                  <c:v>10.833333333333334</c:v>
                </c:pt>
                <c:pt idx="36" formatCode="0.0">
                  <c:v>10.888888888888889</c:v>
                </c:pt>
                <c:pt idx="37" formatCode="0.0">
                  <c:v>11</c:v>
                </c:pt>
                <c:pt idx="38" formatCode="0.0">
                  <c:v>11.055555555555555</c:v>
                </c:pt>
                <c:pt idx="39" formatCode="0.0">
                  <c:v>10.944444444444445</c:v>
                </c:pt>
                <c:pt idx="40" formatCode="0.0">
                  <c:v>10.833333333333334</c:v>
                </c:pt>
                <c:pt idx="41" formatCode="0.0">
                  <c:v>10.666666666666666</c:v>
                </c:pt>
                <c:pt idx="42" formatCode="0.0">
                  <c:v>10.333333333333334</c:v>
                </c:pt>
                <c:pt idx="43" formatCode="0.0">
                  <c:v>10.111111111111111</c:v>
                </c:pt>
                <c:pt idx="44" formatCode="0.0">
                  <c:v>9.8333333333333339</c:v>
                </c:pt>
                <c:pt idx="45" formatCode="0.0">
                  <c:v>9.7222222222222214</c:v>
                </c:pt>
                <c:pt idx="46" formatCode="0.0">
                  <c:v>9.3888888888888893</c:v>
                </c:pt>
                <c:pt idx="47" formatCode="0.0">
                  <c:v>9.1666666666666661</c:v>
                </c:pt>
                <c:pt idx="48" formatCode="0.0">
                  <c:v>8.8888888888888893</c:v>
                </c:pt>
                <c:pt idx="49" formatCode="0.0">
                  <c:v>8.6111111111111107</c:v>
                </c:pt>
                <c:pt idx="50" formatCode="0.0">
                  <c:v>8.3888888888888893</c:v>
                </c:pt>
                <c:pt idx="51" formatCode="0.0">
                  <c:v>8.1666666666666661</c:v>
                </c:pt>
                <c:pt idx="52" formatCode="0.0">
                  <c:v>7.9444444444444446</c:v>
                </c:pt>
                <c:pt idx="53" formatCode="0.0">
                  <c:v>7.7222222222222223</c:v>
                </c:pt>
                <c:pt idx="54" formatCode="0.0">
                  <c:v>7.5555555555555554</c:v>
                </c:pt>
                <c:pt idx="55" formatCode="0.0">
                  <c:v>7.3888888888888893</c:v>
                </c:pt>
                <c:pt idx="56" formatCode="0.0">
                  <c:v>7.2222222222222223</c:v>
                </c:pt>
                <c:pt idx="57" formatCode="0.0">
                  <c:v>7.0555555555555554</c:v>
                </c:pt>
                <c:pt idx="58" formatCode="0.0">
                  <c:v>6.833333333333333</c:v>
                </c:pt>
                <c:pt idx="59" formatCode="0.0">
                  <c:v>6.7222222222222223</c:v>
                </c:pt>
                <c:pt idx="60" formatCode="0.0">
                  <c:v>6.6111111111111107</c:v>
                </c:pt>
                <c:pt idx="61" formatCode="0.0">
                  <c:v>6.4444444444444446</c:v>
                </c:pt>
                <c:pt idx="62" formatCode="0.0">
                  <c:v>6.333333333333333</c:v>
                </c:pt>
                <c:pt idx="63" formatCode="0.0">
                  <c:v>6</c:v>
                </c:pt>
                <c:pt idx="64" formatCode="0.0">
                  <c:v>5.833333333333333</c:v>
                </c:pt>
                <c:pt idx="65" formatCode="0.0">
                  <c:v>5.7777777777777777</c:v>
                </c:pt>
                <c:pt idx="66" formatCode="0.0">
                  <c:v>5.666666666666667</c:v>
                </c:pt>
                <c:pt idx="67" formatCode="0.0">
                  <c:v>4.7222222222222223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CA97-6B4C-89FD-E0A5BBF25111}"/>
            </c:ext>
          </c:extLst>
        </c:ser>
        <c:ser>
          <c:idx val="110"/>
          <c:order val="58"/>
          <c:tx>
            <c:strRef>
              <c:f>'Breakfast data'!$BJ$1</c:f>
              <c:strCache>
                <c:ptCount val="1"/>
                <c:pt idx="0">
                  <c:v>Fri wk 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data'!$BJ$2:$BJ$85</c:f>
              <c:numCache>
                <c:formatCode>General</c:formatCode>
                <c:ptCount val="84"/>
                <c:pt idx="9" formatCode="0.0">
                  <c:v>5.333333333333333</c:v>
                </c:pt>
                <c:pt idx="10" formatCode="0.0">
                  <c:v>5.4444444444444446</c:v>
                </c:pt>
                <c:pt idx="11" formatCode="0.0">
                  <c:v>5.5555555555555554</c:v>
                </c:pt>
                <c:pt idx="12" formatCode="0.0">
                  <c:v>5.7777777777777777</c:v>
                </c:pt>
                <c:pt idx="13" formatCode="0.0">
                  <c:v>5.9444444444444446</c:v>
                </c:pt>
                <c:pt idx="14" formatCode="0.0">
                  <c:v>6.0555555555555554</c:v>
                </c:pt>
                <c:pt idx="15" formatCode="0.0">
                  <c:v>6.2222222222222223</c:v>
                </c:pt>
                <c:pt idx="16" formatCode="0.0">
                  <c:v>6.333333333333333</c:v>
                </c:pt>
                <c:pt idx="17" formatCode="0.0">
                  <c:v>6.3888888888888893</c:v>
                </c:pt>
                <c:pt idx="18" formatCode="0.0">
                  <c:v>6.5555555555555554</c:v>
                </c:pt>
                <c:pt idx="19" formatCode="0.0">
                  <c:v>6.666666666666667</c:v>
                </c:pt>
                <c:pt idx="20" formatCode="0.0">
                  <c:v>6.6111111111111107</c:v>
                </c:pt>
                <c:pt idx="21" formatCode="0.0">
                  <c:v>8</c:v>
                </c:pt>
                <c:pt idx="22" formatCode="0.0">
                  <c:v>8.1666666666666661</c:v>
                </c:pt>
                <c:pt idx="23" formatCode="0.0">
                  <c:v>8.2222222222222214</c:v>
                </c:pt>
                <c:pt idx="24" formatCode="0.0">
                  <c:v>8.2222222222222214</c:v>
                </c:pt>
                <c:pt idx="25" formatCode="0.0">
                  <c:v>8.4444444444444446</c:v>
                </c:pt>
                <c:pt idx="26" formatCode="0.0">
                  <c:v>8.8333333333333339</c:v>
                </c:pt>
                <c:pt idx="27" formatCode="0.0">
                  <c:v>9.1111111111111107</c:v>
                </c:pt>
                <c:pt idx="28" formatCode="0.0">
                  <c:v>9.4444444444444446</c:v>
                </c:pt>
                <c:pt idx="29" formatCode="0.0">
                  <c:v>9.8888888888888893</c:v>
                </c:pt>
                <c:pt idx="30" formatCode="0.0">
                  <c:v>10.555555555555555</c:v>
                </c:pt>
                <c:pt idx="31" formatCode="0.0">
                  <c:v>11.166666666666666</c:v>
                </c:pt>
                <c:pt idx="32" formatCode="0.0">
                  <c:v>12.166666666666666</c:v>
                </c:pt>
                <c:pt idx="33" formatCode="0.0">
                  <c:v>12.944444444444445</c:v>
                </c:pt>
                <c:pt idx="34" formatCode="0.0">
                  <c:v>12.722222222222221</c:v>
                </c:pt>
                <c:pt idx="35" formatCode="0.0">
                  <c:v>12.888888888888889</c:v>
                </c:pt>
                <c:pt idx="36" formatCode="0.0">
                  <c:v>13.222222222222221</c:v>
                </c:pt>
                <c:pt idx="37" formatCode="0.0">
                  <c:v>13.777777777777779</c:v>
                </c:pt>
                <c:pt idx="38" formatCode="0.0">
                  <c:v>14.277777777777779</c:v>
                </c:pt>
                <c:pt idx="39" formatCode="0.0">
                  <c:v>14.222222222222221</c:v>
                </c:pt>
                <c:pt idx="40" formatCode="0.0">
                  <c:v>13.722222222222221</c:v>
                </c:pt>
                <c:pt idx="41" formatCode="0.0">
                  <c:v>13.055555555555555</c:v>
                </c:pt>
                <c:pt idx="42" formatCode="0.0">
                  <c:v>12.555555555555555</c:v>
                </c:pt>
                <c:pt idx="43" formatCode="0.0">
                  <c:v>11.888888888888889</c:v>
                </c:pt>
                <c:pt idx="44" formatCode="0.0">
                  <c:v>11.333333333333334</c:v>
                </c:pt>
                <c:pt idx="45" formatCode="0.0">
                  <c:v>10.833333333333334</c:v>
                </c:pt>
                <c:pt idx="46" formatCode="0.0">
                  <c:v>10.333333333333334</c:v>
                </c:pt>
                <c:pt idx="47" formatCode="0.0">
                  <c:v>9.6111111111111107</c:v>
                </c:pt>
                <c:pt idx="48" formatCode="0.0">
                  <c:v>9.3888888888888893</c:v>
                </c:pt>
                <c:pt idx="49" formatCode="0.0">
                  <c:v>9.5555555555555554</c:v>
                </c:pt>
                <c:pt idx="50" formatCode="0.0">
                  <c:v>9.5</c:v>
                </c:pt>
                <c:pt idx="51" formatCode="0.0">
                  <c:v>9.2777777777777786</c:v>
                </c:pt>
                <c:pt idx="52" formatCode="0.0">
                  <c:v>8.9444444444444446</c:v>
                </c:pt>
                <c:pt idx="53" formatCode="0.0">
                  <c:v>8.8333333333333339</c:v>
                </c:pt>
                <c:pt idx="54" formatCode="0.0">
                  <c:v>8.7222222222222214</c:v>
                </c:pt>
                <c:pt idx="55" formatCode="0.0">
                  <c:v>8.7222222222222214</c:v>
                </c:pt>
                <c:pt idx="56" formatCode="0.0">
                  <c:v>8.6111111111111107</c:v>
                </c:pt>
                <c:pt idx="57" formatCode="0.0">
                  <c:v>8.3333333333333339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CA97-6B4C-89FD-E0A5BBF25111}"/>
            </c:ext>
          </c:extLst>
        </c:ser>
        <c:ser>
          <c:idx val="112"/>
          <c:order val="59"/>
          <c:tx>
            <c:strRef>
              <c:f>'Breakfast data'!$BK$1</c:f>
              <c:strCache>
                <c:ptCount val="1"/>
                <c:pt idx="0">
                  <c:v>Sat wk 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data'!$BK$2:$BK$85</c:f>
              <c:numCache>
                <c:formatCode>General</c:formatCode>
                <c:ptCount val="84"/>
                <c:pt idx="24" formatCode="0.0">
                  <c:v>5.8333333333333304</c:v>
                </c:pt>
                <c:pt idx="25" formatCode="0.0">
                  <c:v>6.833333333333333</c:v>
                </c:pt>
                <c:pt idx="26" formatCode="0.0">
                  <c:v>6.5555555555555554</c:v>
                </c:pt>
                <c:pt idx="27" formatCode="0.0">
                  <c:v>6.6111111111111107</c:v>
                </c:pt>
                <c:pt idx="28" formatCode="0.0">
                  <c:v>6.7777777777777777</c:v>
                </c:pt>
                <c:pt idx="29" formatCode="0.0">
                  <c:v>6.9444444444444446</c:v>
                </c:pt>
                <c:pt idx="30" formatCode="0.0">
                  <c:v>6.666666666666667</c:v>
                </c:pt>
                <c:pt idx="31" formatCode="0.0">
                  <c:v>6.166666666666667</c:v>
                </c:pt>
                <c:pt idx="32" formatCode="0.0">
                  <c:v>5.7777777777777777</c:v>
                </c:pt>
                <c:pt idx="33" formatCode="0.0">
                  <c:v>5.5555555555555554</c:v>
                </c:pt>
                <c:pt idx="34" formatCode="0.0">
                  <c:v>5.833333333333333</c:v>
                </c:pt>
                <c:pt idx="35" formatCode="0.0">
                  <c:v>6.6111111111111107</c:v>
                </c:pt>
                <c:pt idx="36" formatCode="0.0">
                  <c:v>7.0555555555555554</c:v>
                </c:pt>
                <c:pt idx="37" formatCode="0.0">
                  <c:v>7.333333333333333</c:v>
                </c:pt>
                <c:pt idx="38" formatCode="0.0">
                  <c:v>7.3888888888888893</c:v>
                </c:pt>
                <c:pt idx="39" formatCode="0.0">
                  <c:v>7.333333333333333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CA97-6B4C-89FD-E0A5BBF25111}"/>
            </c:ext>
          </c:extLst>
        </c:ser>
        <c:ser>
          <c:idx val="114"/>
          <c:order val="60"/>
          <c:tx>
            <c:strRef>
              <c:f>'Breakfast data'!$BL$1</c:f>
              <c:strCache>
                <c:ptCount val="1"/>
                <c:pt idx="0">
                  <c:v>Sunday week 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data'!$BL$2:$BL$85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CA97-6B4C-89FD-E0A5BBF25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222416"/>
        <c:axId val="1197222816"/>
      </c:lineChart>
      <c:catAx>
        <c:axId val="11972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222816"/>
        <c:crosses val="autoZero"/>
        <c:auto val="1"/>
        <c:lblAlgn val="ctr"/>
        <c:lblOffset val="100"/>
        <c:noMultiLvlLbl val="0"/>
      </c:catAx>
      <c:valAx>
        <c:axId val="11972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2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Breakfast Glucose events - cluster 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'Breakfast data'!$D$1</c:f>
              <c:strCache>
                <c:ptCount val="1"/>
                <c:pt idx="0">
                  <c:v>Tues wk1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data'!$D$2:$D$85</c:f>
              <c:numCache>
                <c:formatCode>General</c:formatCode>
                <c:ptCount val="84"/>
                <c:pt idx="28">
                  <c:v>10.9</c:v>
                </c:pt>
                <c:pt idx="29">
                  <c:v>11</c:v>
                </c:pt>
                <c:pt idx="30">
                  <c:v>11.2</c:v>
                </c:pt>
                <c:pt idx="31">
                  <c:v>11.4</c:v>
                </c:pt>
                <c:pt idx="32">
                  <c:v>11.3</c:v>
                </c:pt>
                <c:pt idx="33">
                  <c:v>11.4</c:v>
                </c:pt>
                <c:pt idx="34">
                  <c:v>11.8</c:v>
                </c:pt>
                <c:pt idx="35">
                  <c:v>12.1</c:v>
                </c:pt>
                <c:pt idx="36">
                  <c:v>12.3</c:v>
                </c:pt>
                <c:pt idx="37">
                  <c:v>12.5</c:v>
                </c:pt>
                <c:pt idx="38">
                  <c:v>12.7</c:v>
                </c:pt>
                <c:pt idx="39">
                  <c:v>12.6</c:v>
                </c:pt>
                <c:pt idx="40">
                  <c:v>12.6</c:v>
                </c:pt>
                <c:pt idx="41">
                  <c:v>12.6</c:v>
                </c:pt>
                <c:pt idx="42">
                  <c:v>12</c:v>
                </c:pt>
                <c:pt idx="43">
                  <c:v>11.6</c:v>
                </c:pt>
                <c:pt idx="44">
                  <c:v>11.6</c:v>
                </c:pt>
                <c:pt idx="45">
                  <c:v>11.1</c:v>
                </c:pt>
                <c:pt idx="46">
                  <c:v>10.7</c:v>
                </c:pt>
                <c:pt idx="47">
                  <c:v>10.4</c:v>
                </c:pt>
                <c:pt idx="48">
                  <c:v>10.199999999999999</c:v>
                </c:pt>
                <c:pt idx="49">
                  <c:v>9.9</c:v>
                </c:pt>
                <c:pt idx="50">
                  <c:v>9.6</c:v>
                </c:pt>
                <c:pt idx="51">
                  <c:v>9.3000000000000007</c:v>
                </c:pt>
                <c:pt idx="52">
                  <c:v>9.1</c:v>
                </c:pt>
                <c:pt idx="53">
                  <c:v>8.9</c:v>
                </c:pt>
                <c:pt idx="54">
                  <c:v>8.5</c:v>
                </c:pt>
                <c:pt idx="55">
                  <c:v>8.1999999999999993</c:v>
                </c:pt>
                <c:pt idx="56">
                  <c:v>7.9</c:v>
                </c:pt>
                <c:pt idx="57">
                  <c:v>7.7</c:v>
                </c:pt>
                <c:pt idx="58">
                  <c:v>7.6</c:v>
                </c:pt>
                <c:pt idx="59">
                  <c:v>7.3</c:v>
                </c:pt>
                <c:pt idx="60">
                  <c:v>7.1</c:v>
                </c:pt>
                <c:pt idx="61">
                  <c:v>6.9</c:v>
                </c:pt>
                <c:pt idx="62">
                  <c:v>6.7</c:v>
                </c:pt>
                <c:pt idx="63">
                  <c:v>6.6</c:v>
                </c:pt>
                <c:pt idx="64">
                  <c:v>6.1</c:v>
                </c:pt>
                <c:pt idx="65">
                  <c:v>5.8</c:v>
                </c:pt>
                <c:pt idx="66">
                  <c:v>5.6</c:v>
                </c:pt>
                <c:pt idx="67">
                  <c:v>5.3</c:v>
                </c:pt>
                <c:pt idx="68">
                  <c:v>5.3</c:v>
                </c:pt>
                <c:pt idx="69">
                  <c:v>5.4</c:v>
                </c:pt>
                <c:pt idx="70">
                  <c:v>5.7</c:v>
                </c:pt>
                <c:pt idx="71">
                  <c:v>6</c:v>
                </c:pt>
                <c:pt idx="72">
                  <c:v>6.3</c:v>
                </c:pt>
                <c:pt idx="73">
                  <c:v>6.7</c:v>
                </c:pt>
                <c:pt idx="74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C-E644-86C6-87522F5BD90B}"/>
            </c:ext>
          </c:extLst>
        </c:ser>
        <c:ser>
          <c:idx val="1"/>
          <c:order val="1"/>
          <c:tx>
            <c:strRef>
              <c:f>'Breakfast data'!$E$1</c:f>
              <c:strCache>
                <c:ptCount val="1"/>
                <c:pt idx="0">
                  <c:v>Wed wk1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data'!$E$2:$E$85</c:f>
              <c:numCache>
                <c:formatCode>General</c:formatCode>
                <c:ptCount val="84"/>
                <c:pt idx="23">
                  <c:v>9.6</c:v>
                </c:pt>
                <c:pt idx="24">
                  <c:v>9.8000000000000007</c:v>
                </c:pt>
                <c:pt idx="25">
                  <c:v>10.3</c:v>
                </c:pt>
                <c:pt idx="26">
                  <c:v>10.6</c:v>
                </c:pt>
                <c:pt idx="27">
                  <c:v>10.6</c:v>
                </c:pt>
                <c:pt idx="28">
                  <c:v>10.6</c:v>
                </c:pt>
                <c:pt idx="29">
                  <c:v>10.3</c:v>
                </c:pt>
                <c:pt idx="30">
                  <c:v>10.1</c:v>
                </c:pt>
                <c:pt idx="31">
                  <c:v>10.4</c:v>
                </c:pt>
                <c:pt idx="32">
                  <c:v>11</c:v>
                </c:pt>
                <c:pt idx="33">
                  <c:v>11.6</c:v>
                </c:pt>
                <c:pt idx="34">
                  <c:v>12.3</c:v>
                </c:pt>
                <c:pt idx="35">
                  <c:v>13.1</c:v>
                </c:pt>
                <c:pt idx="36">
                  <c:v>13.6</c:v>
                </c:pt>
                <c:pt idx="37">
                  <c:v>14.1</c:v>
                </c:pt>
                <c:pt idx="38">
                  <c:v>14.4</c:v>
                </c:pt>
                <c:pt idx="39">
                  <c:v>14.4</c:v>
                </c:pt>
                <c:pt idx="40">
                  <c:v>14.4</c:v>
                </c:pt>
                <c:pt idx="41">
                  <c:v>14.2</c:v>
                </c:pt>
                <c:pt idx="42">
                  <c:v>14.2</c:v>
                </c:pt>
                <c:pt idx="43">
                  <c:v>13.4</c:v>
                </c:pt>
                <c:pt idx="44">
                  <c:v>13.1</c:v>
                </c:pt>
                <c:pt idx="45">
                  <c:v>12.9</c:v>
                </c:pt>
                <c:pt idx="46">
                  <c:v>12.6</c:v>
                </c:pt>
                <c:pt idx="47">
                  <c:v>12.2</c:v>
                </c:pt>
                <c:pt idx="48">
                  <c:v>12.1</c:v>
                </c:pt>
                <c:pt idx="49">
                  <c:v>11.6</c:v>
                </c:pt>
                <c:pt idx="50">
                  <c:v>11.3</c:v>
                </c:pt>
                <c:pt idx="51">
                  <c:v>11.3</c:v>
                </c:pt>
                <c:pt idx="52">
                  <c:v>11.4</c:v>
                </c:pt>
                <c:pt idx="53">
                  <c:v>11.2</c:v>
                </c:pt>
                <c:pt idx="54">
                  <c:v>10.9</c:v>
                </c:pt>
                <c:pt idx="55">
                  <c:v>10.8</c:v>
                </c:pt>
                <c:pt idx="56">
                  <c:v>10.7</c:v>
                </c:pt>
                <c:pt idx="57">
                  <c:v>10.7</c:v>
                </c:pt>
                <c:pt idx="58">
                  <c:v>10.7</c:v>
                </c:pt>
                <c:pt idx="59">
                  <c:v>10.3</c:v>
                </c:pt>
                <c:pt idx="60">
                  <c:v>9.9</c:v>
                </c:pt>
                <c:pt idx="61">
                  <c:v>9.8000000000000007</c:v>
                </c:pt>
                <c:pt idx="62">
                  <c:v>10.1</c:v>
                </c:pt>
                <c:pt idx="63">
                  <c:v>9.9</c:v>
                </c:pt>
                <c:pt idx="64">
                  <c:v>9.5</c:v>
                </c:pt>
                <c:pt idx="65">
                  <c:v>9.6999999999999993</c:v>
                </c:pt>
                <c:pt idx="66">
                  <c:v>10</c:v>
                </c:pt>
                <c:pt idx="67">
                  <c:v>9.8000000000000007</c:v>
                </c:pt>
                <c:pt idx="68">
                  <c:v>9.4</c:v>
                </c:pt>
                <c:pt idx="69">
                  <c:v>9.6999999999999993</c:v>
                </c:pt>
                <c:pt idx="70">
                  <c:v>9.8000000000000007</c:v>
                </c:pt>
                <c:pt idx="71">
                  <c:v>9.6999999999999993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1C-E644-86C6-87522F5BD90B}"/>
            </c:ext>
          </c:extLst>
        </c:ser>
        <c:ser>
          <c:idx val="2"/>
          <c:order val="2"/>
          <c:tx>
            <c:strRef>
              <c:f>'Breakfast data'!$G$1</c:f>
              <c:strCache>
                <c:ptCount val="1"/>
                <c:pt idx="0">
                  <c:v>Fri wk1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data'!$G$2:$G$85</c:f>
              <c:numCache>
                <c:formatCode>General</c:formatCode>
                <c:ptCount val="84"/>
                <c:pt idx="21">
                  <c:v>6.3</c:v>
                </c:pt>
                <c:pt idx="22">
                  <c:v>6.4</c:v>
                </c:pt>
                <c:pt idx="23">
                  <c:v>6.8</c:v>
                </c:pt>
                <c:pt idx="24">
                  <c:v>6.9</c:v>
                </c:pt>
                <c:pt idx="25">
                  <c:v>7.2</c:v>
                </c:pt>
                <c:pt idx="26">
                  <c:v>7.9</c:v>
                </c:pt>
                <c:pt idx="27">
                  <c:v>8.6999999999999993</c:v>
                </c:pt>
                <c:pt idx="28">
                  <c:v>8.6999999999999993</c:v>
                </c:pt>
                <c:pt idx="29">
                  <c:v>9.1999999999999993</c:v>
                </c:pt>
                <c:pt idx="30">
                  <c:v>9.6</c:v>
                </c:pt>
                <c:pt idx="31">
                  <c:v>10.4</c:v>
                </c:pt>
                <c:pt idx="32">
                  <c:v>11.2</c:v>
                </c:pt>
                <c:pt idx="33">
                  <c:v>11.5</c:v>
                </c:pt>
                <c:pt idx="34">
                  <c:v>11.9</c:v>
                </c:pt>
                <c:pt idx="35">
                  <c:v>12.2</c:v>
                </c:pt>
                <c:pt idx="36">
                  <c:v>12.3</c:v>
                </c:pt>
                <c:pt idx="37">
                  <c:v>12.5</c:v>
                </c:pt>
                <c:pt idx="38">
                  <c:v>12.5</c:v>
                </c:pt>
                <c:pt idx="39">
                  <c:v>12.4</c:v>
                </c:pt>
                <c:pt idx="40">
                  <c:v>12.3</c:v>
                </c:pt>
                <c:pt idx="41">
                  <c:v>12.3</c:v>
                </c:pt>
                <c:pt idx="42">
                  <c:v>12.2</c:v>
                </c:pt>
                <c:pt idx="43">
                  <c:v>12.2</c:v>
                </c:pt>
                <c:pt idx="44">
                  <c:v>12.2</c:v>
                </c:pt>
                <c:pt idx="45">
                  <c:v>12</c:v>
                </c:pt>
                <c:pt idx="46">
                  <c:v>11.8</c:v>
                </c:pt>
                <c:pt idx="47">
                  <c:v>11.6</c:v>
                </c:pt>
                <c:pt idx="48">
                  <c:v>11.2</c:v>
                </c:pt>
                <c:pt idx="49">
                  <c:v>10.9</c:v>
                </c:pt>
                <c:pt idx="50">
                  <c:v>10.6</c:v>
                </c:pt>
                <c:pt idx="51">
                  <c:v>10.3</c:v>
                </c:pt>
                <c:pt idx="52">
                  <c:v>10.1</c:v>
                </c:pt>
                <c:pt idx="53">
                  <c:v>9.4</c:v>
                </c:pt>
                <c:pt idx="54">
                  <c:v>9.1999999999999993</c:v>
                </c:pt>
                <c:pt idx="55">
                  <c:v>8.8000000000000007</c:v>
                </c:pt>
                <c:pt idx="56">
                  <c:v>8.8000000000000007</c:v>
                </c:pt>
                <c:pt idx="57">
                  <c:v>9.3000000000000007</c:v>
                </c:pt>
                <c:pt idx="58">
                  <c:v>9.1</c:v>
                </c:pt>
                <c:pt idx="59">
                  <c:v>8.6999999999999993</c:v>
                </c:pt>
                <c:pt idx="60">
                  <c:v>8.6</c:v>
                </c:pt>
                <c:pt idx="61">
                  <c:v>8.6</c:v>
                </c:pt>
                <c:pt idx="62">
                  <c:v>8.4</c:v>
                </c:pt>
                <c:pt idx="63">
                  <c:v>8.4</c:v>
                </c:pt>
                <c:pt idx="64">
                  <c:v>8.1999999999999993</c:v>
                </c:pt>
                <c:pt idx="65">
                  <c:v>7.9</c:v>
                </c:pt>
                <c:pt idx="66">
                  <c:v>7.7</c:v>
                </c:pt>
                <c:pt idx="67">
                  <c:v>7.4</c:v>
                </c:pt>
                <c:pt idx="68">
                  <c:v>7.3</c:v>
                </c:pt>
                <c:pt idx="69">
                  <c:v>7.1</c:v>
                </c:pt>
                <c:pt idx="70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1C-E644-86C6-87522F5BD90B}"/>
            </c:ext>
          </c:extLst>
        </c:ser>
        <c:ser>
          <c:idx val="3"/>
          <c:order val="3"/>
          <c:tx>
            <c:strRef>
              <c:f>'Breakfast data'!$H$1</c:f>
              <c:strCache>
                <c:ptCount val="1"/>
                <c:pt idx="0">
                  <c:v>Sat wk1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data'!$H$2:$H$85</c:f>
              <c:numCache>
                <c:formatCode>General</c:formatCode>
                <c:ptCount val="84"/>
                <c:pt idx="0">
                  <c:v>4.9000000000000004</c:v>
                </c:pt>
                <c:pt idx="1">
                  <c:v>4.8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4.5999999999999996</c:v>
                </c:pt>
                <c:pt idx="12">
                  <c:v>4.7</c:v>
                </c:pt>
                <c:pt idx="13">
                  <c:v>4.8</c:v>
                </c:pt>
                <c:pt idx="14">
                  <c:v>4.9000000000000004</c:v>
                </c:pt>
                <c:pt idx="15">
                  <c:v>5.0999999999999996</c:v>
                </c:pt>
                <c:pt idx="16">
                  <c:v>5.2</c:v>
                </c:pt>
                <c:pt idx="17">
                  <c:v>5.3</c:v>
                </c:pt>
                <c:pt idx="18">
                  <c:v>5.4</c:v>
                </c:pt>
                <c:pt idx="19">
                  <c:v>5.6</c:v>
                </c:pt>
                <c:pt idx="20">
                  <c:v>5.6</c:v>
                </c:pt>
                <c:pt idx="21">
                  <c:v>5.5</c:v>
                </c:pt>
                <c:pt idx="22">
                  <c:v>5.6</c:v>
                </c:pt>
                <c:pt idx="23">
                  <c:v>6.2</c:v>
                </c:pt>
                <c:pt idx="24">
                  <c:v>6.4</c:v>
                </c:pt>
                <c:pt idx="25">
                  <c:v>6.7</c:v>
                </c:pt>
                <c:pt idx="26">
                  <c:v>6.8</c:v>
                </c:pt>
                <c:pt idx="27">
                  <c:v>6.7</c:v>
                </c:pt>
                <c:pt idx="28">
                  <c:v>6.8</c:v>
                </c:pt>
                <c:pt idx="29">
                  <c:v>7</c:v>
                </c:pt>
                <c:pt idx="30">
                  <c:v>7.2</c:v>
                </c:pt>
                <c:pt idx="31">
                  <c:v>7.3</c:v>
                </c:pt>
                <c:pt idx="32">
                  <c:v>7.4</c:v>
                </c:pt>
                <c:pt idx="33">
                  <c:v>7.5</c:v>
                </c:pt>
                <c:pt idx="34">
                  <c:v>7.7</c:v>
                </c:pt>
                <c:pt idx="35">
                  <c:v>7.9</c:v>
                </c:pt>
                <c:pt idx="36">
                  <c:v>8</c:v>
                </c:pt>
                <c:pt idx="37">
                  <c:v>8.1</c:v>
                </c:pt>
                <c:pt idx="38">
                  <c:v>8.1999999999999993</c:v>
                </c:pt>
                <c:pt idx="39">
                  <c:v>8</c:v>
                </c:pt>
                <c:pt idx="40">
                  <c:v>7.9</c:v>
                </c:pt>
                <c:pt idx="41">
                  <c:v>7.9</c:v>
                </c:pt>
                <c:pt idx="42">
                  <c:v>7.8</c:v>
                </c:pt>
                <c:pt idx="43">
                  <c:v>7.8</c:v>
                </c:pt>
                <c:pt idx="44">
                  <c:v>6.9</c:v>
                </c:pt>
                <c:pt idx="45">
                  <c:v>6.9</c:v>
                </c:pt>
                <c:pt idx="46">
                  <c:v>7.3</c:v>
                </c:pt>
                <c:pt idx="47">
                  <c:v>7.5</c:v>
                </c:pt>
                <c:pt idx="48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1C-E644-86C6-87522F5BD90B}"/>
            </c:ext>
          </c:extLst>
        </c:ser>
        <c:ser>
          <c:idx val="4"/>
          <c:order val="4"/>
          <c:tx>
            <c:strRef>
              <c:f>'Breakfast data'!$J$1</c:f>
              <c:strCache>
                <c:ptCount val="1"/>
                <c:pt idx="0">
                  <c:v>Mon wk2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data'!$J$2:$J$85</c:f>
              <c:numCache>
                <c:formatCode>General</c:formatCode>
                <c:ptCount val="84"/>
                <c:pt idx="21">
                  <c:v>9.9</c:v>
                </c:pt>
                <c:pt idx="22">
                  <c:v>9.6999999999999993</c:v>
                </c:pt>
                <c:pt idx="23">
                  <c:v>9.4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11.3</c:v>
                </c:pt>
                <c:pt idx="28">
                  <c:v>11.9</c:v>
                </c:pt>
                <c:pt idx="29">
                  <c:v>12.6</c:v>
                </c:pt>
                <c:pt idx="30">
                  <c:v>12.9</c:v>
                </c:pt>
                <c:pt idx="31">
                  <c:v>13.3</c:v>
                </c:pt>
                <c:pt idx="32">
                  <c:v>13.8</c:v>
                </c:pt>
                <c:pt idx="33">
                  <c:v>14</c:v>
                </c:pt>
                <c:pt idx="34">
                  <c:v>13.9</c:v>
                </c:pt>
                <c:pt idx="35">
                  <c:v>13.9</c:v>
                </c:pt>
                <c:pt idx="36">
                  <c:v>13.8</c:v>
                </c:pt>
                <c:pt idx="37">
                  <c:v>13.9</c:v>
                </c:pt>
                <c:pt idx="38">
                  <c:v>14.1</c:v>
                </c:pt>
                <c:pt idx="39">
                  <c:v>13.9</c:v>
                </c:pt>
                <c:pt idx="40">
                  <c:v>13.6</c:v>
                </c:pt>
                <c:pt idx="41">
                  <c:v>13.7</c:v>
                </c:pt>
                <c:pt idx="42">
                  <c:v>13.6</c:v>
                </c:pt>
                <c:pt idx="43">
                  <c:v>13.5</c:v>
                </c:pt>
                <c:pt idx="44">
                  <c:v>13.4</c:v>
                </c:pt>
                <c:pt idx="45">
                  <c:v>13.3</c:v>
                </c:pt>
                <c:pt idx="46">
                  <c:v>13.4</c:v>
                </c:pt>
                <c:pt idx="47">
                  <c:v>13.1</c:v>
                </c:pt>
                <c:pt idx="48">
                  <c:v>12.7</c:v>
                </c:pt>
                <c:pt idx="49">
                  <c:v>12.7</c:v>
                </c:pt>
                <c:pt idx="50">
                  <c:v>12.6</c:v>
                </c:pt>
                <c:pt idx="51">
                  <c:v>12.4</c:v>
                </c:pt>
                <c:pt idx="52">
                  <c:v>12.4</c:v>
                </c:pt>
                <c:pt idx="53">
                  <c:v>12.1</c:v>
                </c:pt>
                <c:pt idx="54">
                  <c:v>11.9</c:v>
                </c:pt>
                <c:pt idx="55">
                  <c:v>11.8</c:v>
                </c:pt>
                <c:pt idx="56">
                  <c:v>11.4</c:v>
                </c:pt>
                <c:pt idx="57">
                  <c:v>11.2</c:v>
                </c:pt>
                <c:pt idx="58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1C-E644-86C6-87522F5BD90B}"/>
            </c:ext>
          </c:extLst>
        </c:ser>
        <c:ser>
          <c:idx val="5"/>
          <c:order val="5"/>
          <c:tx>
            <c:strRef>
              <c:f>'Breakfast data'!$K$1</c:f>
              <c:strCache>
                <c:ptCount val="1"/>
                <c:pt idx="0">
                  <c:v>Tues Wk 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data'!$K$2:$K$85</c:f>
              <c:numCache>
                <c:formatCode>General</c:formatCode>
                <c:ptCount val="84"/>
                <c:pt idx="22">
                  <c:v>8.8000000000000007</c:v>
                </c:pt>
                <c:pt idx="23">
                  <c:v>9</c:v>
                </c:pt>
                <c:pt idx="24">
                  <c:v>9.1</c:v>
                </c:pt>
                <c:pt idx="25">
                  <c:v>9.6999999999999993</c:v>
                </c:pt>
                <c:pt idx="26">
                  <c:v>10.3</c:v>
                </c:pt>
                <c:pt idx="27">
                  <c:v>10.9</c:v>
                </c:pt>
                <c:pt idx="28">
                  <c:v>11.1</c:v>
                </c:pt>
                <c:pt idx="29">
                  <c:v>11.7</c:v>
                </c:pt>
                <c:pt idx="30">
                  <c:v>12.1</c:v>
                </c:pt>
                <c:pt idx="31">
                  <c:v>13.2</c:v>
                </c:pt>
                <c:pt idx="32">
                  <c:v>14.2</c:v>
                </c:pt>
                <c:pt idx="33">
                  <c:v>14.6</c:v>
                </c:pt>
                <c:pt idx="34">
                  <c:v>14.6</c:v>
                </c:pt>
                <c:pt idx="35">
                  <c:v>15.2</c:v>
                </c:pt>
                <c:pt idx="36">
                  <c:v>15.7</c:v>
                </c:pt>
                <c:pt idx="37">
                  <c:v>15.9</c:v>
                </c:pt>
                <c:pt idx="38">
                  <c:v>16.100000000000001</c:v>
                </c:pt>
                <c:pt idx="39">
                  <c:v>16</c:v>
                </c:pt>
                <c:pt idx="40">
                  <c:v>15.7</c:v>
                </c:pt>
                <c:pt idx="41">
                  <c:v>15.6</c:v>
                </c:pt>
                <c:pt idx="42">
                  <c:v>15.6</c:v>
                </c:pt>
                <c:pt idx="43">
                  <c:v>15.4</c:v>
                </c:pt>
                <c:pt idx="44">
                  <c:v>15.2</c:v>
                </c:pt>
                <c:pt idx="45">
                  <c:v>15.2</c:v>
                </c:pt>
                <c:pt idx="46">
                  <c:v>15.2</c:v>
                </c:pt>
                <c:pt idx="47">
                  <c:v>15.4</c:v>
                </c:pt>
                <c:pt idx="48">
                  <c:v>15.2</c:v>
                </c:pt>
                <c:pt idx="49">
                  <c:v>15.2</c:v>
                </c:pt>
                <c:pt idx="50">
                  <c:v>15.1</c:v>
                </c:pt>
                <c:pt idx="51">
                  <c:v>14.7</c:v>
                </c:pt>
                <c:pt idx="52">
                  <c:v>14.3</c:v>
                </c:pt>
                <c:pt idx="53">
                  <c:v>14.6</c:v>
                </c:pt>
                <c:pt idx="54">
                  <c:v>14.8</c:v>
                </c:pt>
                <c:pt idx="55">
                  <c:v>14.7</c:v>
                </c:pt>
                <c:pt idx="56">
                  <c:v>14.3</c:v>
                </c:pt>
                <c:pt idx="57">
                  <c:v>14.2</c:v>
                </c:pt>
                <c:pt idx="58">
                  <c:v>14.1</c:v>
                </c:pt>
                <c:pt idx="59">
                  <c:v>13.7</c:v>
                </c:pt>
                <c:pt idx="60">
                  <c:v>13.7</c:v>
                </c:pt>
                <c:pt idx="61">
                  <c:v>13.4</c:v>
                </c:pt>
                <c:pt idx="62">
                  <c:v>13.3</c:v>
                </c:pt>
                <c:pt idx="63">
                  <c:v>13.1</c:v>
                </c:pt>
                <c:pt idx="64">
                  <c:v>13.1</c:v>
                </c:pt>
                <c:pt idx="65">
                  <c:v>13.1</c:v>
                </c:pt>
                <c:pt idx="66">
                  <c:v>12.9</c:v>
                </c:pt>
                <c:pt idx="67">
                  <c:v>12.7</c:v>
                </c:pt>
                <c:pt idx="68">
                  <c:v>12.5</c:v>
                </c:pt>
                <c:pt idx="69">
                  <c:v>12.3</c:v>
                </c:pt>
                <c:pt idx="70">
                  <c:v>12.2</c:v>
                </c:pt>
                <c:pt idx="71">
                  <c:v>11.9</c:v>
                </c:pt>
                <c:pt idx="72">
                  <c:v>11.6</c:v>
                </c:pt>
                <c:pt idx="73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1C-E644-86C6-87522F5BD90B}"/>
            </c:ext>
          </c:extLst>
        </c:ser>
        <c:ser>
          <c:idx val="6"/>
          <c:order val="6"/>
          <c:tx>
            <c:strRef>
              <c:f>'Breakfast data'!$M$1</c:f>
              <c:strCache>
                <c:ptCount val="1"/>
                <c:pt idx="0">
                  <c:v>Thurs wk2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data'!$M$2:$M$85</c:f>
              <c:numCache>
                <c:formatCode>General</c:formatCode>
                <c:ptCount val="84"/>
                <c:pt idx="15">
                  <c:v>3.6</c:v>
                </c:pt>
                <c:pt idx="16">
                  <c:v>3.6</c:v>
                </c:pt>
                <c:pt idx="17">
                  <c:v>3.5</c:v>
                </c:pt>
                <c:pt idx="18">
                  <c:v>3.9</c:v>
                </c:pt>
                <c:pt idx="19">
                  <c:v>3.8</c:v>
                </c:pt>
                <c:pt idx="20">
                  <c:v>3.8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4.7</c:v>
                </c:pt>
                <c:pt idx="24">
                  <c:v>5.3</c:v>
                </c:pt>
                <c:pt idx="25">
                  <c:v>5.4</c:v>
                </c:pt>
                <c:pt idx="26">
                  <c:v>5.5</c:v>
                </c:pt>
                <c:pt idx="27">
                  <c:v>6.3</c:v>
                </c:pt>
                <c:pt idx="28">
                  <c:v>6.3</c:v>
                </c:pt>
                <c:pt idx="29">
                  <c:v>6.5</c:v>
                </c:pt>
                <c:pt idx="30">
                  <c:v>6.8</c:v>
                </c:pt>
                <c:pt idx="31">
                  <c:v>6.5</c:v>
                </c:pt>
                <c:pt idx="32">
                  <c:v>6.8</c:v>
                </c:pt>
                <c:pt idx="33">
                  <c:v>7.1</c:v>
                </c:pt>
                <c:pt idx="34">
                  <c:v>7.2</c:v>
                </c:pt>
                <c:pt idx="35">
                  <c:v>7.2</c:v>
                </c:pt>
                <c:pt idx="36">
                  <c:v>7.6</c:v>
                </c:pt>
                <c:pt idx="37">
                  <c:v>8</c:v>
                </c:pt>
                <c:pt idx="38">
                  <c:v>8.1</c:v>
                </c:pt>
                <c:pt idx="39">
                  <c:v>8</c:v>
                </c:pt>
                <c:pt idx="40">
                  <c:v>7.8</c:v>
                </c:pt>
                <c:pt idx="41">
                  <c:v>7.6</c:v>
                </c:pt>
                <c:pt idx="42">
                  <c:v>7.7</c:v>
                </c:pt>
                <c:pt idx="43">
                  <c:v>7.6</c:v>
                </c:pt>
                <c:pt idx="44">
                  <c:v>7.4</c:v>
                </c:pt>
                <c:pt idx="45">
                  <c:v>7.3</c:v>
                </c:pt>
                <c:pt idx="46">
                  <c:v>7.3</c:v>
                </c:pt>
                <c:pt idx="47">
                  <c:v>7.3</c:v>
                </c:pt>
                <c:pt idx="48">
                  <c:v>7.6</c:v>
                </c:pt>
                <c:pt idx="49">
                  <c:v>7.8</c:v>
                </c:pt>
                <c:pt idx="50">
                  <c:v>7.9</c:v>
                </c:pt>
                <c:pt idx="51">
                  <c:v>7.7</c:v>
                </c:pt>
                <c:pt idx="52">
                  <c:v>7.2</c:v>
                </c:pt>
                <c:pt idx="53">
                  <c:v>7.2</c:v>
                </c:pt>
                <c:pt idx="54">
                  <c:v>7.4</c:v>
                </c:pt>
                <c:pt idx="55">
                  <c:v>7.6</c:v>
                </c:pt>
                <c:pt idx="56">
                  <c:v>7.6</c:v>
                </c:pt>
                <c:pt idx="57">
                  <c:v>7.6</c:v>
                </c:pt>
                <c:pt idx="58">
                  <c:v>7.5</c:v>
                </c:pt>
                <c:pt idx="59">
                  <c:v>7.5</c:v>
                </c:pt>
                <c:pt idx="60">
                  <c:v>7.3</c:v>
                </c:pt>
                <c:pt idx="61">
                  <c:v>7.3</c:v>
                </c:pt>
                <c:pt idx="62">
                  <c:v>7.2</c:v>
                </c:pt>
                <c:pt idx="63">
                  <c:v>6.9</c:v>
                </c:pt>
                <c:pt idx="64">
                  <c:v>6.7</c:v>
                </c:pt>
                <c:pt idx="65">
                  <c:v>6.7</c:v>
                </c:pt>
                <c:pt idx="66">
                  <c:v>6.6</c:v>
                </c:pt>
                <c:pt idx="67">
                  <c:v>6.4</c:v>
                </c:pt>
                <c:pt idx="68">
                  <c:v>6.1</c:v>
                </c:pt>
                <c:pt idx="6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1C-E644-86C6-87522F5BD90B}"/>
            </c:ext>
          </c:extLst>
        </c:ser>
        <c:ser>
          <c:idx val="7"/>
          <c:order val="7"/>
          <c:tx>
            <c:strRef>
              <c:f>'Breakfast data'!$N$1</c:f>
              <c:strCache>
                <c:ptCount val="1"/>
                <c:pt idx="0">
                  <c:v>Fri wk2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data'!$N$2:$N$85</c:f>
              <c:numCache>
                <c:formatCode>General</c:formatCode>
                <c:ptCount val="84"/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5.8</c:v>
                </c:pt>
                <c:pt idx="25">
                  <c:v>6.2</c:v>
                </c:pt>
                <c:pt idx="26">
                  <c:v>6.9</c:v>
                </c:pt>
                <c:pt idx="27">
                  <c:v>7.6</c:v>
                </c:pt>
                <c:pt idx="28">
                  <c:v>8.3000000000000007</c:v>
                </c:pt>
                <c:pt idx="29">
                  <c:v>8.9</c:v>
                </c:pt>
                <c:pt idx="30">
                  <c:v>9.5</c:v>
                </c:pt>
                <c:pt idx="31">
                  <c:v>10</c:v>
                </c:pt>
                <c:pt idx="32">
                  <c:v>10.7</c:v>
                </c:pt>
                <c:pt idx="33">
                  <c:v>10.6</c:v>
                </c:pt>
                <c:pt idx="34">
                  <c:v>10.7</c:v>
                </c:pt>
                <c:pt idx="35">
                  <c:v>11.1</c:v>
                </c:pt>
                <c:pt idx="36">
                  <c:v>11.3</c:v>
                </c:pt>
                <c:pt idx="37">
                  <c:v>11.4</c:v>
                </c:pt>
                <c:pt idx="38">
                  <c:v>11.6</c:v>
                </c:pt>
                <c:pt idx="39">
                  <c:v>11.5</c:v>
                </c:pt>
                <c:pt idx="40">
                  <c:v>11.4</c:v>
                </c:pt>
                <c:pt idx="41">
                  <c:v>11.5</c:v>
                </c:pt>
                <c:pt idx="42">
                  <c:v>11.3</c:v>
                </c:pt>
                <c:pt idx="43">
                  <c:v>11.2</c:v>
                </c:pt>
                <c:pt idx="44">
                  <c:v>10.9</c:v>
                </c:pt>
                <c:pt idx="45">
                  <c:v>10.7</c:v>
                </c:pt>
                <c:pt idx="46">
                  <c:v>10.3</c:v>
                </c:pt>
                <c:pt idx="47">
                  <c:v>10.199999999999999</c:v>
                </c:pt>
                <c:pt idx="48">
                  <c:v>10.4</c:v>
                </c:pt>
                <c:pt idx="49">
                  <c:v>10.1</c:v>
                </c:pt>
                <c:pt idx="50">
                  <c:v>10.199999999999999</c:v>
                </c:pt>
                <c:pt idx="51">
                  <c:v>10.4</c:v>
                </c:pt>
                <c:pt idx="52">
                  <c:v>10.1</c:v>
                </c:pt>
                <c:pt idx="53">
                  <c:v>10.4</c:v>
                </c:pt>
                <c:pt idx="54">
                  <c:v>10.7</c:v>
                </c:pt>
                <c:pt idx="55">
                  <c:v>11</c:v>
                </c:pt>
                <c:pt idx="56">
                  <c:v>11.1</c:v>
                </c:pt>
                <c:pt idx="57">
                  <c:v>11.1</c:v>
                </c:pt>
                <c:pt idx="58">
                  <c:v>11</c:v>
                </c:pt>
                <c:pt idx="59">
                  <c:v>10.9</c:v>
                </c:pt>
                <c:pt idx="60">
                  <c:v>10.8</c:v>
                </c:pt>
                <c:pt idx="61">
                  <c:v>10.3</c:v>
                </c:pt>
                <c:pt idx="62">
                  <c:v>10.1</c:v>
                </c:pt>
                <c:pt idx="63">
                  <c:v>9.9</c:v>
                </c:pt>
                <c:pt idx="64">
                  <c:v>9.8000000000000007</c:v>
                </c:pt>
                <c:pt idx="65">
                  <c:v>9.4</c:v>
                </c:pt>
                <c:pt idx="66">
                  <c:v>9.1999999999999993</c:v>
                </c:pt>
                <c:pt idx="67">
                  <c:v>9.1</c:v>
                </c:pt>
                <c:pt idx="68">
                  <c:v>8.9</c:v>
                </c:pt>
                <c:pt idx="69">
                  <c:v>8.8000000000000007</c:v>
                </c:pt>
                <c:pt idx="70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1C-E644-86C6-87522F5BD90B}"/>
            </c:ext>
          </c:extLst>
        </c:ser>
        <c:ser>
          <c:idx val="8"/>
          <c:order val="8"/>
          <c:tx>
            <c:strRef>
              <c:f>'Breakfast data'!$O$1</c:f>
              <c:strCache>
                <c:ptCount val="1"/>
                <c:pt idx="0">
                  <c:v>Sat wk 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data'!$O$2:$O$85</c:f>
              <c:numCache>
                <c:formatCode>General</c:formatCode>
                <c:ptCount val="84"/>
                <c:pt idx="21">
                  <c:v>4.9000000000000004</c:v>
                </c:pt>
                <c:pt idx="22">
                  <c:v>4.9000000000000004</c:v>
                </c:pt>
                <c:pt idx="23">
                  <c:v>5</c:v>
                </c:pt>
                <c:pt idx="24">
                  <c:v>5.3</c:v>
                </c:pt>
                <c:pt idx="25">
                  <c:v>5.5</c:v>
                </c:pt>
                <c:pt idx="26">
                  <c:v>5.9</c:v>
                </c:pt>
                <c:pt idx="27">
                  <c:v>6.7</c:v>
                </c:pt>
                <c:pt idx="28">
                  <c:v>7.6</c:v>
                </c:pt>
                <c:pt idx="29">
                  <c:v>8.3000000000000007</c:v>
                </c:pt>
                <c:pt idx="30">
                  <c:v>8.8000000000000007</c:v>
                </c:pt>
                <c:pt idx="31">
                  <c:v>8.8000000000000007</c:v>
                </c:pt>
                <c:pt idx="32">
                  <c:v>9.3000000000000007</c:v>
                </c:pt>
                <c:pt idx="33">
                  <c:v>9.8000000000000007</c:v>
                </c:pt>
                <c:pt idx="34">
                  <c:v>10.3</c:v>
                </c:pt>
                <c:pt idx="35">
                  <c:v>10.5</c:v>
                </c:pt>
                <c:pt idx="36">
                  <c:v>11.2</c:v>
                </c:pt>
                <c:pt idx="37">
                  <c:v>11.5</c:v>
                </c:pt>
                <c:pt idx="38">
                  <c:v>11.6</c:v>
                </c:pt>
                <c:pt idx="39">
                  <c:v>11.4</c:v>
                </c:pt>
                <c:pt idx="40">
                  <c:v>11.2</c:v>
                </c:pt>
                <c:pt idx="41">
                  <c:v>10.7</c:v>
                </c:pt>
                <c:pt idx="42">
                  <c:v>10.199999999999999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9.6999999999999993</c:v>
                </c:pt>
                <c:pt idx="46">
                  <c:v>9.8000000000000007</c:v>
                </c:pt>
                <c:pt idx="47">
                  <c:v>9.8000000000000007</c:v>
                </c:pt>
                <c:pt idx="48">
                  <c:v>9.6999999999999993</c:v>
                </c:pt>
                <c:pt idx="49">
                  <c:v>9.5</c:v>
                </c:pt>
                <c:pt idx="50">
                  <c:v>9.3000000000000007</c:v>
                </c:pt>
                <c:pt idx="51">
                  <c:v>9.3000000000000007</c:v>
                </c:pt>
                <c:pt idx="52">
                  <c:v>9.4</c:v>
                </c:pt>
                <c:pt idx="53">
                  <c:v>9.4</c:v>
                </c:pt>
                <c:pt idx="54">
                  <c:v>9.1999999999999993</c:v>
                </c:pt>
                <c:pt idx="55">
                  <c:v>8.8000000000000007</c:v>
                </c:pt>
                <c:pt idx="56">
                  <c:v>8.6</c:v>
                </c:pt>
                <c:pt idx="57">
                  <c:v>8.5</c:v>
                </c:pt>
                <c:pt idx="58">
                  <c:v>7.8</c:v>
                </c:pt>
                <c:pt idx="59">
                  <c:v>7.8</c:v>
                </c:pt>
                <c:pt idx="60">
                  <c:v>7.6</c:v>
                </c:pt>
                <c:pt idx="61">
                  <c:v>7.8</c:v>
                </c:pt>
                <c:pt idx="62">
                  <c:v>7.8</c:v>
                </c:pt>
                <c:pt idx="63">
                  <c:v>7.3</c:v>
                </c:pt>
                <c:pt idx="64">
                  <c:v>7.4</c:v>
                </c:pt>
                <c:pt idx="65">
                  <c:v>7.7</c:v>
                </c:pt>
                <c:pt idx="66">
                  <c:v>7.9</c:v>
                </c:pt>
                <c:pt idx="67">
                  <c:v>8.3000000000000007</c:v>
                </c:pt>
                <c:pt idx="68">
                  <c:v>8.4</c:v>
                </c:pt>
                <c:pt idx="6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1C-E644-86C6-87522F5BD90B}"/>
            </c:ext>
          </c:extLst>
        </c:ser>
        <c:ser>
          <c:idx val="9"/>
          <c:order val="9"/>
          <c:tx>
            <c:strRef>
              <c:f>'Breakfast data'!$Q$1</c:f>
              <c:strCache>
                <c:ptCount val="1"/>
                <c:pt idx="0">
                  <c:v>Tues wk3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data'!$Q$2:$Q$85</c:f>
              <c:numCache>
                <c:formatCode>General</c:formatCode>
                <c:ptCount val="84"/>
                <c:pt idx="21">
                  <c:v>7</c:v>
                </c:pt>
                <c:pt idx="22">
                  <c:v>7</c:v>
                </c:pt>
                <c:pt idx="23">
                  <c:v>7.1</c:v>
                </c:pt>
                <c:pt idx="25">
                  <c:v>6.4</c:v>
                </c:pt>
                <c:pt idx="26">
                  <c:v>6.8</c:v>
                </c:pt>
                <c:pt idx="27">
                  <c:v>7.4</c:v>
                </c:pt>
                <c:pt idx="28">
                  <c:v>8.1</c:v>
                </c:pt>
                <c:pt idx="29">
                  <c:v>8.5</c:v>
                </c:pt>
                <c:pt idx="30">
                  <c:v>8.8000000000000007</c:v>
                </c:pt>
                <c:pt idx="31">
                  <c:v>8.8000000000000007</c:v>
                </c:pt>
                <c:pt idx="32">
                  <c:v>9.1999999999999993</c:v>
                </c:pt>
                <c:pt idx="33">
                  <c:v>9.9</c:v>
                </c:pt>
                <c:pt idx="34">
                  <c:v>10.3</c:v>
                </c:pt>
                <c:pt idx="35">
                  <c:v>10.7</c:v>
                </c:pt>
                <c:pt idx="36">
                  <c:v>10.7</c:v>
                </c:pt>
                <c:pt idx="37">
                  <c:v>10.7</c:v>
                </c:pt>
                <c:pt idx="38">
                  <c:v>10.8</c:v>
                </c:pt>
                <c:pt idx="39">
                  <c:v>10.6</c:v>
                </c:pt>
                <c:pt idx="40">
                  <c:v>10.7</c:v>
                </c:pt>
                <c:pt idx="41">
                  <c:v>10.6</c:v>
                </c:pt>
                <c:pt idx="42">
                  <c:v>10.4</c:v>
                </c:pt>
                <c:pt idx="43">
                  <c:v>10</c:v>
                </c:pt>
                <c:pt idx="44">
                  <c:v>9.6</c:v>
                </c:pt>
                <c:pt idx="45">
                  <c:v>9.6</c:v>
                </c:pt>
                <c:pt idx="46">
                  <c:v>9.8000000000000007</c:v>
                </c:pt>
                <c:pt idx="47">
                  <c:v>9.4</c:v>
                </c:pt>
                <c:pt idx="48">
                  <c:v>9.4</c:v>
                </c:pt>
                <c:pt idx="49">
                  <c:v>9.5</c:v>
                </c:pt>
                <c:pt idx="50">
                  <c:v>9.6</c:v>
                </c:pt>
                <c:pt idx="51">
                  <c:v>9.6</c:v>
                </c:pt>
                <c:pt idx="52">
                  <c:v>9.4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9.1</c:v>
                </c:pt>
                <c:pt idx="56">
                  <c:v>8.9</c:v>
                </c:pt>
                <c:pt idx="57">
                  <c:v>8.6</c:v>
                </c:pt>
                <c:pt idx="58">
                  <c:v>8.5</c:v>
                </c:pt>
                <c:pt idx="59">
                  <c:v>8.4</c:v>
                </c:pt>
                <c:pt idx="60">
                  <c:v>8.4</c:v>
                </c:pt>
                <c:pt idx="61">
                  <c:v>8.1999999999999993</c:v>
                </c:pt>
                <c:pt idx="62">
                  <c:v>8</c:v>
                </c:pt>
                <c:pt idx="63">
                  <c:v>7.8</c:v>
                </c:pt>
                <c:pt idx="64">
                  <c:v>7.9</c:v>
                </c:pt>
                <c:pt idx="65">
                  <c:v>8.3000000000000007</c:v>
                </c:pt>
                <c:pt idx="66">
                  <c:v>8.6999999999999993</c:v>
                </c:pt>
                <c:pt idx="67">
                  <c:v>9.3000000000000007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10.6</c:v>
                </c:pt>
                <c:pt idx="71">
                  <c:v>11.1</c:v>
                </c:pt>
                <c:pt idx="72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1C-E644-86C6-87522F5BD90B}"/>
            </c:ext>
          </c:extLst>
        </c:ser>
        <c:ser>
          <c:idx val="10"/>
          <c:order val="10"/>
          <c:tx>
            <c:strRef>
              <c:f>'Breakfast data'!$R$1</c:f>
              <c:strCache>
                <c:ptCount val="1"/>
                <c:pt idx="0">
                  <c:v>Wed wk3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data'!$R$2:$R$85</c:f>
              <c:numCache>
                <c:formatCode>General</c:formatCode>
                <c:ptCount val="84"/>
                <c:pt idx="24">
                  <c:v>7.9</c:v>
                </c:pt>
                <c:pt idx="25">
                  <c:v>7.9</c:v>
                </c:pt>
                <c:pt idx="26">
                  <c:v>8.1</c:v>
                </c:pt>
                <c:pt idx="27">
                  <c:v>7.8</c:v>
                </c:pt>
                <c:pt idx="28">
                  <c:v>7.2</c:v>
                </c:pt>
                <c:pt idx="29">
                  <c:v>7.1</c:v>
                </c:pt>
                <c:pt idx="30">
                  <c:v>7.4</c:v>
                </c:pt>
                <c:pt idx="31">
                  <c:v>7.9</c:v>
                </c:pt>
                <c:pt idx="32">
                  <c:v>8</c:v>
                </c:pt>
                <c:pt idx="33">
                  <c:v>8.4</c:v>
                </c:pt>
                <c:pt idx="34">
                  <c:v>9</c:v>
                </c:pt>
                <c:pt idx="35">
                  <c:v>9.5</c:v>
                </c:pt>
                <c:pt idx="36">
                  <c:v>10.1</c:v>
                </c:pt>
                <c:pt idx="37">
                  <c:v>10.5</c:v>
                </c:pt>
                <c:pt idx="38">
                  <c:v>10.8</c:v>
                </c:pt>
                <c:pt idx="39">
                  <c:v>10.7</c:v>
                </c:pt>
                <c:pt idx="40">
                  <c:v>10.5</c:v>
                </c:pt>
                <c:pt idx="41">
                  <c:v>10.3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9.4</c:v>
                </c:pt>
                <c:pt idx="47">
                  <c:v>9.3000000000000007</c:v>
                </c:pt>
                <c:pt idx="48">
                  <c:v>9.1999999999999993</c:v>
                </c:pt>
                <c:pt idx="49">
                  <c:v>8.9</c:v>
                </c:pt>
                <c:pt idx="50">
                  <c:v>8.6999999999999993</c:v>
                </c:pt>
                <c:pt idx="51">
                  <c:v>8.6999999999999993</c:v>
                </c:pt>
                <c:pt idx="52">
                  <c:v>8.4</c:v>
                </c:pt>
                <c:pt idx="53">
                  <c:v>8.1999999999999993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7.8</c:v>
                </c:pt>
                <c:pt idx="57">
                  <c:v>7.8</c:v>
                </c:pt>
                <c:pt idx="58">
                  <c:v>8</c:v>
                </c:pt>
                <c:pt idx="59">
                  <c:v>7.8</c:v>
                </c:pt>
                <c:pt idx="60">
                  <c:v>7.7</c:v>
                </c:pt>
                <c:pt idx="61">
                  <c:v>7.6</c:v>
                </c:pt>
                <c:pt idx="62">
                  <c:v>7.2</c:v>
                </c:pt>
                <c:pt idx="63">
                  <c:v>7.2</c:v>
                </c:pt>
                <c:pt idx="64">
                  <c:v>7</c:v>
                </c:pt>
                <c:pt idx="65">
                  <c:v>6.9</c:v>
                </c:pt>
                <c:pt idx="66">
                  <c:v>6.8</c:v>
                </c:pt>
                <c:pt idx="67">
                  <c:v>6.7</c:v>
                </c:pt>
                <c:pt idx="68">
                  <c:v>6.6</c:v>
                </c:pt>
                <c:pt idx="69">
                  <c:v>6.5</c:v>
                </c:pt>
                <c:pt idx="70">
                  <c:v>6.3</c:v>
                </c:pt>
                <c:pt idx="71">
                  <c:v>6.4</c:v>
                </c:pt>
                <c:pt idx="72">
                  <c:v>6.2</c:v>
                </c:pt>
                <c:pt idx="73">
                  <c:v>6.1</c:v>
                </c:pt>
                <c:pt idx="74">
                  <c:v>6.1</c:v>
                </c:pt>
                <c:pt idx="75">
                  <c:v>5.9</c:v>
                </c:pt>
                <c:pt idx="76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1C-E644-86C6-87522F5BD90B}"/>
            </c:ext>
          </c:extLst>
        </c:ser>
        <c:ser>
          <c:idx val="11"/>
          <c:order val="11"/>
          <c:tx>
            <c:strRef>
              <c:f>'Breakfast data'!$S$1</c:f>
              <c:strCache>
                <c:ptCount val="1"/>
                <c:pt idx="0">
                  <c:v>Thurs wk3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data'!$S$2:$S$85</c:f>
              <c:numCache>
                <c:formatCode>General</c:formatCode>
                <c:ptCount val="84"/>
                <c:pt idx="18">
                  <c:v>7.7</c:v>
                </c:pt>
                <c:pt idx="19">
                  <c:v>7.9</c:v>
                </c:pt>
                <c:pt idx="20">
                  <c:v>8.3000000000000007</c:v>
                </c:pt>
                <c:pt idx="21">
                  <c:v>8.4</c:v>
                </c:pt>
                <c:pt idx="22">
                  <c:v>8.1999999999999993</c:v>
                </c:pt>
                <c:pt idx="23">
                  <c:v>8.3000000000000007</c:v>
                </c:pt>
                <c:pt idx="24">
                  <c:v>8</c:v>
                </c:pt>
                <c:pt idx="25">
                  <c:v>8.4</c:v>
                </c:pt>
                <c:pt idx="26">
                  <c:v>9.4</c:v>
                </c:pt>
                <c:pt idx="27">
                  <c:v>9.9</c:v>
                </c:pt>
                <c:pt idx="28">
                  <c:v>10.199999999999999</c:v>
                </c:pt>
                <c:pt idx="29">
                  <c:v>10.6</c:v>
                </c:pt>
                <c:pt idx="30">
                  <c:v>11.2</c:v>
                </c:pt>
                <c:pt idx="31">
                  <c:v>12.1</c:v>
                </c:pt>
                <c:pt idx="32">
                  <c:v>12.4</c:v>
                </c:pt>
                <c:pt idx="33">
                  <c:v>12.7</c:v>
                </c:pt>
                <c:pt idx="34">
                  <c:v>12.9</c:v>
                </c:pt>
                <c:pt idx="35">
                  <c:v>13.2</c:v>
                </c:pt>
                <c:pt idx="36">
                  <c:v>13.2</c:v>
                </c:pt>
                <c:pt idx="37">
                  <c:v>13.4</c:v>
                </c:pt>
                <c:pt idx="38">
                  <c:v>13.5</c:v>
                </c:pt>
                <c:pt idx="39">
                  <c:v>13.3</c:v>
                </c:pt>
                <c:pt idx="40">
                  <c:v>12.6</c:v>
                </c:pt>
                <c:pt idx="41">
                  <c:v>12.1</c:v>
                </c:pt>
                <c:pt idx="42">
                  <c:v>11.7</c:v>
                </c:pt>
                <c:pt idx="43">
                  <c:v>11.6</c:v>
                </c:pt>
                <c:pt idx="44">
                  <c:v>11.2</c:v>
                </c:pt>
                <c:pt idx="45">
                  <c:v>10.9</c:v>
                </c:pt>
                <c:pt idx="46">
                  <c:v>10.8</c:v>
                </c:pt>
                <c:pt idx="47">
                  <c:v>10.9</c:v>
                </c:pt>
                <c:pt idx="48">
                  <c:v>10.9</c:v>
                </c:pt>
                <c:pt idx="49">
                  <c:v>10.6</c:v>
                </c:pt>
                <c:pt idx="50">
                  <c:v>10.6</c:v>
                </c:pt>
                <c:pt idx="51">
                  <c:v>10.7</c:v>
                </c:pt>
                <c:pt idx="52">
                  <c:v>10.3</c:v>
                </c:pt>
                <c:pt idx="53">
                  <c:v>9.9</c:v>
                </c:pt>
                <c:pt idx="54">
                  <c:v>9.8000000000000007</c:v>
                </c:pt>
                <c:pt idx="55">
                  <c:v>9.6</c:v>
                </c:pt>
                <c:pt idx="56">
                  <c:v>9.5</c:v>
                </c:pt>
                <c:pt idx="57">
                  <c:v>9.3000000000000007</c:v>
                </c:pt>
                <c:pt idx="58">
                  <c:v>8.9</c:v>
                </c:pt>
                <c:pt idx="59">
                  <c:v>9</c:v>
                </c:pt>
                <c:pt idx="60">
                  <c:v>9.1</c:v>
                </c:pt>
                <c:pt idx="61">
                  <c:v>8.6999999999999993</c:v>
                </c:pt>
                <c:pt idx="62">
                  <c:v>8.3000000000000007</c:v>
                </c:pt>
                <c:pt idx="63">
                  <c:v>7.8</c:v>
                </c:pt>
                <c:pt idx="64">
                  <c:v>7.6</c:v>
                </c:pt>
                <c:pt idx="65">
                  <c:v>7.6</c:v>
                </c:pt>
                <c:pt idx="66">
                  <c:v>7.7</c:v>
                </c:pt>
                <c:pt idx="67">
                  <c:v>7.6</c:v>
                </c:pt>
                <c:pt idx="68">
                  <c:v>7.6</c:v>
                </c:pt>
                <c:pt idx="69">
                  <c:v>7.4</c:v>
                </c:pt>
                <c:pt idx="70">
                  <c:v>7.2</c:v>
                </c:pt>
                <c:pt idx="71">
                  <c:v>7.3</c:v>
                </c:pt>
                <c:pt idx="72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1C-E644-86C6-87522F5BD90B}"/>
            </c:ext>
          </c:extLst>
        </c:ser>
        <c:ser>
          <c:idx val="12"/>
          <c:order val="12"/>
          <c:tx>
            <c:strRef>
              <c:f>'Breakfast data'!$T$1</c:f>
              <c:strCache>
                <c:ptCount val="1"/>
                <c:pt idx="0">
                  <c:v>Fri wk3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data'!$T$2:$T$85</c:f>
              <c:numCache>
                <c:formatCode>General</c:formatCode>
                <c:ptCount val="84"/>
                <c:pt idx="28">
                  <c:v>8.4</c:v>
                </c:pt>
                <c:pt idx="29">
                  <c:v>8.8000000000000007</c:v>
                </c:pt>
                <c:pt idx="30">
                  <c:v>9.1999999999999993</c:v>
                </c:pt>
                <c:pt idx="31">
                  <c:v>9.6999999999999993</c:v>
                </c:pt>
                <c:pt idx="32">
                  <c:v>10.1</c:v>
                </c:pt>
                <c:pt idx="33">
                  <c:v>10.5</c:v>
                </c:pt>
                <c:pt idx="34">
                  <c:v>10.9</c:v>
                </c:pt>
                <c:pt idx="35">
                  <c:v>11.4</c:v>
                </c:pt>
                <c:pt idx="36">
                  <c:v>11.7</c:v>
                </c:pt>
                <c:pt idx="37">
                  <c:v>12.1</c:v>
                </c:pt>
                <c:pt idx="38">
                  <c:v>12.4</c:v>
                </c:pt>
                <c:pt idx="39">
                  <c:v>12.2</c:v>
                </c:pt>
                <c:pt idx="40">
                  <c:v>11.9</c:v>
                </c:pt>
                <c:pt idx="41">
                  <c:v>12.1</c:v>
                </c:pt>
                <c:pt idx="42">
                  <c:v>11.9</c:v>
                </c:pt>
                <c:pt idx="43">
                  <c:v>11.6</c:v>
                </c:pt>
                <c:pt idx="44">
                  <c:v>11.4</c:v>
                </c:pt>
                <c:pt idx="45">
                  <c:v>11.3</c:v>
                </c:pt>
                <c:pt idx="46">
                  <c:v>11.4</c:v>
                </c:pt>
                <c:pt idx="47">
                  <c:v>11.2</c:v>
                </c:pt>
                <c:pt idx="48">
                  <c:v>10.9</c:v>
                </c:pt>
                <c:pt idx="49">
                  <c:v>10.199999999999999</c:v>
                </c:pt>
                <c:pt idx="50">
                  <c:v>9.8000000000000007</c:v>
                </c:pt>
                <c:pt idx="51">
                  <c:v>9.5</c:v>
                </c:pt>
                <c:pt idx="52">
                  <c:v>9.1</c:v>
                </c:pt>
                <c:pt idx="53">
                  <c:v>8.8000000000000007</c:v>
                </c:pt>
                <c:pt idx="54">
                  <c:v>8.6</c:v>
                </c:pt>
                <c:pt idx="55">
                  <c:v>8.4</c:v>
                </c:pt>
                <c:pt idx="56">
                  <c:v>8.1999999999999993</c:v>
                </c:pt>
                <c:pt idx="57">
                  <c:v>8.1</c:v>
                </c:pt>
                <c:pt idx="58">
                  <c:v>7.8</c:v>
                </c:pt>
                <c:pt idx="59">
                  <c:v>7.7</c:v>
                </c:pt>
                <c:pt idx="60">
                  <c:v>7.6</c:v>
                </c:pt>
                <c:pt idx="61">
                  <c:v>7.4</c:v>
                </c:pt>
                <c:pt idx="62">
                  <c:v>7.2</c:v>
                </c:pt>
                <c:pt idx="63">
                  <c:v>7.1</c:v>
                </c:pt>
                <c:pt idx="64">
                  <c:v>7.1</c:v>
                </c:pt>
                <c:pt idx="65">
                  <c:v>6.9</c:v>
                </c:pt>
                <c:pt idx="66">
                  <c:v>6.9</c:v>
                </c:pt>
                <c:pt idx="67">
                  <c:v>7.1</c:v>
                </c:pt>
                <c:pt idx="68">
                  <c:v>6.7</c:v>
                </c:pt>
                <c:pt idx="69">
                  <c:v>6.4</c:v>
                </c:pt>
                <c:pt idx="70">
                  <c:v>6.6</c:v>
                </c:pt>
                <c:pt idx="71">
                  <c:v>6.3</c:v>
                </c:pt>
                <c:pt idx="72">
                  <c:v>6.4</c:v>
                </c:pt>
                <c:pt idx="73">
                  <c:v>6.3</c:v>
                </c:pt>
                <c:pt idx="74">
                  <c:v>6.1</c:v>
                </c:pt>
                <c:pt idx="75">
                  <c:v>5.9</c:v>
                </c:pt>
                <c:pt idx="76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1C-E644-86C6-87522F5BD90B}"/>
            </c:ext>
          </c:extLst>
        </c:ser>
        <c:ser>
          <c:idx val="13"/>
          <c:order val="13"/>
          <c:tx>
            <c:strRef>
              <c:f>'Breakfast data'!$U$1</c:f>
              <c:strCache>
                <c:ptCount val="1"/>
                <c:pt idx="0">
                  <c:v>Sat wk3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data'!$U$2:$U$85</c:f>
              <c:numCache>
                <c:formatCode>General</c:formatCode>
                <c:ptCount val="84"/>
                <c:pt idx="25">
                  <c:v>8.5</c:v>
                </c:pt>
                <c:pt idx="26">
                  <c:v>8.5</c:v>
                </c:pt>
                <c:pt idx="27">
                  <c:v>8.6</c:v>
                </c:pt>
                <c:pt idx="28">
                  <c:v>8.6999999999999993</c:v>
                </c:pt>
                <c:pt idx="29">
                  <c:v>8.9</c:v>
                </c:pt>
                <c:pt idx="30">
                  <c:v>9</c:v>
                </c:pt>
                <c:pt idx="31">
                  <c:v>9.1</c:v>
                </c:pt>
                <c:pt idx="32">
                  <c:v>9.1999999999999993</c:v>
                </c:pt>
                <c:pt idx="33">
                  <c:v>9.3000000000000007</c:v>
                </c:pt>
                <c:pt idx="34">
                  <c:v>9.4</c:v>
                </c:pt>
                <c:pt idx="35">
                  <c:v>9.5</c:v>
                </c:pt>
                <c:pt idx="36">
                  <c:v>9.6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9.8000000000000007</c:v>
                </c:pt>
                <c:pt idx="43">
                  <c:v>9.9</c:v>
                </c:pt>
                <c:pt idx="44">
                  <c:v>9.8000000000000007</c:v>
                </c:pt>
                <c:pt idx="45">
                  <c:v>9.6</c:v>
                </c:pt>
                <c:pt idx="46">
                  <c:v>9.5</c:v>
                </c:pt>
                <c:pt idx="47">
                  <c:v>9.4</c:v>
                </c:pt>
                <c:pt idx="48">
                  <c:v>9.6</c:v>
                </c:pt>
                <c:pt idx="49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1C-E644-86C6-87522F5BD90B}"/>
            </c:ext>
          </c:extLst>
        </c:ser>
        <c:ser>
          <c:idx val="14"/>
          <c:order val="14"/>
          <c:tx>
            <c:strRef>
              <c:f>'Breakfast data'!$V$1</c:f>
              <c:strCache>
                <c:ptCount val="1"/>
                <c:pt idx="0">
                  <c:v>Sun wk3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data'!$V$2:$V$85</c:f>
              <c:numCache>
                <c:formatCode>General</c:formatCode>
                <c:ptCount val="84"/>
                <c:pt idx="35">
                  <c:v>7.2</c:v>
                </c:pt>
                <c:pt idx="36">
                  <c:v>7.3</c:v>
                </c:pt>
                <c:pt idx="37">
                  <c:v>7.7</c:v>
                </c:pt>
                <c:pt idx="38">
                  <c:v>7.8</c:v>
                </c:pt>
                <c:pt idx="39">
                  <c:v>7.7</c:v>
                </c:pt>
                <c:pt idx="40">
                  <c:v>7.6</c:v>
                </c:pt>
                <c:pt idx="41">
                  <c:v>7.5</c:v>
                </c:pt>
                <c:pt idx="42">
                  <c:v>7.3</c:v>
                </c:pt>
                <c:pt idx="43">
                  <c:v>7</c:v>
                </c:pt>
                <c:pt idx="44">
                  <c:v>6.9</c:v>
                </c:pt>
                <c:pt idx="45">
                  <c:v>6.8</c:v>
                </c:pt>
                <c:pt idx="46">
                  <c:v>6.7</c:v>
                </c:pt>
                <c:pt idx="47">
                  <c:v>6.6</c:v>
                </c:pt>
                <c:pt idx="48">
                  <c:v>6.4</c:v>
                </c:pt>
                <c:pt idx="49">
                  <c:v>6.6</c:v>
                </c:pt>
                <c:pt idx="50">
                  <c:v>6.9</c:v>
                </c:pt>
                <c:pt idx="51">
                  <c:v>7.2</c:v>
                </c:pt>
                <c:pt idx="52">
                  <c:v>7.2</c:v>
                </c:pt>
                <c:pt idx="53">
                  <c:v>7.1</c:v>
                </c:pt>
                <c:pt idx="54">
                  <c:v>6.9</c:v>
                </c:pt>
                <c:pt idx="55">
                  <c:v>6.8</c:v>
                </c:pt>
                <c:pt idx="64">
                  <c:v>5.8</c:v>
                </c:pt>
                <c:pt idx="65">
                  <c:v>5.7</c:v>
                </c:pt>
                <c:pt idx="66">
                  <c:v>5.8</c:v>
                </c:pt>
                <c:pt idx="67">
                  <c:v>5.8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5.7</c:v>
                </c:pt>
                <c:pt idx="74">
                  <c:v>5.8</c:v>
                </c:pt>
                <c:pt idx="75">
                  <c:v>5.9</c:v>
                </c:pt>
                <c:pt idx="76">
                  <c:v>5.9</c:v>
                </c:pt>
                <c:pt idx="77">
                  <c:v>5.9</c:v>
                </c:pt>
                <c:pt idx="78">
                  <c:v>5.9</c:v>
                </c:pt>
                <c:pt idx="79">
                  <c:v>5.9</c:v>
                </c:pt>
                <c:pt idx="80">
                  <c:v>5.9</c:v>
                </c:pt>
                <c:pt idx="81">
                  <c:v>5.9</c:v>
                </c:pt>
                <c:pt idx="82">
                  <c:v>5.9</c:v>
                </c:pt>
                <c:pt idx="8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1C-E644-86C6-87522F5BD90B}"/>
            </c:ext>
          </c:extLst>
        </c:ser>
        <c:ser>
          <c:idx val="15"/>
          <c:order val="15"/>
          <c:tx>
            <c:strRef>
              <c:f>'Breakfast data'!$Y$1</c:f>
              <c:strCache>
                <c:ptCount val="1"/>
                <c:pt idx="0">
                  <c:v>Wed wk4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data'!$Y$2:$Y$85</c:f>
              <c:numCache>
                <c:formatCode>General</c:formatCode>
                <c:ptCount val="84"/>
                <c:pt idx="17">
                  <c:v>7.6</c:v>
                </c:pt>
                <c:pt idx="18">
                  <c:v>7.8</c:v>
                </c:pt>
                <c:pt idx="19">
                  <c:v>8.1</c:v>
                </c:pt>
                <c:pt idx="20">
                  <c:v>8.4</c:v>
                </c:pt>
                <c:pt idx="21">
                  <c:v>8.1999999999999993</c:v>
                </c:pt>
                <c:pt idx="22">
                  <c:v>7.9</c:v>
                </c:pt>
                <c:pt idx="23">
                  <c:v>7.8</c:v>
                </c:pt>
                <c:pt idx="24">
                  <c:v>7.7</c:v>
                </c:pt>
                <c:pt idx="25">
                  <c:v>7.9</c:v>
                </c:pt>
                <c:pt idx="26">
                  <c:v>8.1</c:v>
                </c:pt>
                <c:pt idx="27">
                  <c:v>8.4</c:v>
                </c:pt>
                <c:pt idx="28">
                  <c:v>8.5</c:v>
                </c:pt>
                <c:pt idx="29">
                  <c:v>8.8000000000000007</c:v>
                </c:pt>
                <c:pt idx="30">
                  <c:v>9.1</c:v>
                </c:pt>
                <c:pt idx="31">
                  <c:v>9.6</c:v>
                </c:pt>
                <c:pt idx="32">
                  <c:v>9.3000000000000007</c:v>
                </c:pt>
                <c:pt idx="33">
                  <c:v>10</c:v>
                </c:pt>
                <c:pt idx="34">
                  <c:v>10.6</c:v>
                </c:pt>
                <c:pt idx="35">
                  <c:v>11.8</c:v>
                </c:pt>
                <c:pt idx="36">
                  <c:v>12.9</c:v>
                </c:pt>
                <c:pt idx="37">
                  <c:v>13.6</c:v>
                </c:pt>
                <c:pt idx="38">
                  <c:v>13.8</c:v>
                </c:pt>
                <c:pt idx="39">
                  <c:v>13</c:v>
                </c:pt>
                <c:pt idx="40">
                  <c:v>11.7</c:v>
                </c:pt>
                <c:pt idx="41">
                  <c:v>11.1</c:v>
                </c:pt>
                <c:pt idx="42">
                  <c:v>10.6</c:v>
                </c:pt>
                <c:pt idx="43">
                  <c:v>10.4</c:v>
                </c:pt>
                <c:pt idx="44">
                  <c:v>10.5</c:v>
                </c:pt>
                <c:pt idx="45">
                  <c:v>10.7</c:v>
                </c:pt>
                <c:pt idx="46">
                  <c:v>10.9</c:v>
                </c:pt>
                <c:pt idx="47">
                  <c:v>10.9</c:v>
                </c:pt>
                <c:pt idx="48">
                  <c:v>11</c:v>
                </c:pt>
                <c:pt idx="49">
                  <c:v>11.1</c:v>
                </c:pt>
                <c:pt idx="50">
                  <c:v>10.9</c:v>
                </c:pt>
                <c:pt idx="51">
                  <c:v>10.199999999999999</c:v>
                </c:pt>
                <c:pt idx="52">
                  <c:v>9.6999999999999993</c:v>
                </c:pt>
                <c:pt idx="53">
                  <c:v>9.6</c:v>
                </c:pt>
                <c:pt idx="54">
                  <c:v>9.6</c:v>
                </c:pt>
                <c:pt idx="55">
                  <c:v>9.4</c:v>
                </c:pt>
                <c:pt idx="56">
                  <c:v>9.1</c:v>
                </c:pt>
                <c:pt idx="57">
                  <c:v>8.9</c:v>
                </c:pt>
                <c:pt idx="58">
                  <c:v>8.6</c:v>
                </c:pt>
                <c:pt idx="59">
                  <c:v>8.1999999999999993</c:v>
                </c:pt>
                <c:pt idx="60">
                  <c:v>8</c:v>
                </c:pt>
                <c:pt idx="61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1C-E644-86C6-87522F5BD90B}"/>
            </c:ext>
          </c:extLst>
        </c:ser>
        <c:ser>
          <c:idx val="16"/>
          <c:order val="16"/>
          <c:tx>
            <c:strRef>
              <c:f>'Breakfast data'!$AA$1</c:f>
              <c:strCache>
                <c:ptCount val="1"/>
                <c:pt idx="0">
                  <c:v>Fri wk4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data'!$AA$2:$AA$85</c:f>
              <c:numCache>
                <c:formatCode>General</c:formatCode>
                <c:ptCount val="84"/>
                <c:pt idx="26">
                  <c:v>6.3</c:v>
                </c:pt>
                <c:pt idx="27">
                  <c:v>6.4</c:v>
                </c:pt>
                <c:pt idx="28">
                  <c:v>6.7</c:v>
                </c:pt>
                <c:pt idx="29">
                  <c:v>7.1</c:v>
                </c:pt>
                <c:pt idx="30">
                  <c:v>7.6</c:v>
                </c:pt>
                <c:pt idx="31">
                  <c:v>7.9</c:v>
                </c:pt>
                <c:pt idx="32">
                  <c:v>8.6</c:v>
                </c:pt>
                <c:pt idx="33">
                  <c:v>9.3000000000000007</c:v>
                </c:pt>
                <c:pt idx="34">
                  <c:v>10</c:v>
                </c:pt>
                <c:pt idx="35">
                  <c:v>10.4</c:v>
                </c:pt>
                <c:pt idx="36">
                  <c:v>10.7</c:v>
                </c:pt>
                <c:pt idx="37">
                  <c:v>10.7</c:v>
                </c:pt>
                <c:pt idx="38">
                  <c:v>10.9</c:v>
                </c:pt>
                <c:pt idx="39">
                  <c:v>10.9</c:v>
                </c:pt>
                <c:pt idx="40">
                  <c:v>10.7</c:v>
                </c:pt>
                <c:pt idx="41">
                  <c:v>10.8</c:v>
                </c:pt>
                <c:pt idx="42">
                  <c:v>10.7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9.9</c:v>
                </c:pt>
                <c:pt idx="48">
                  <c:v>9.9</c:v>
                </c:pt>
                <c:pt idx="49">
                  <c:v>9.6999999999999993</c:v>
                </c:pt>
                <c:pt idx="50">
                  <c:v>9.5</c:v>
                </c:pt>
                <c:pt idx="51">
                  <c:v>9.1999999999999993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8.6</c:v>
                </c:pt>
                <c:pt idx="55">
                  <c:v>8.3000000000000007</c:v>
                </c:pt>
                <c:pt idx="56">
                  <c:v>8.1</c:v>
                </c:pt>
                <c:pt idx="57">
                  <c:v>8.1</c:v>
                </c:pt>
                <c:pt idx="58">
                  <c:v>7.9</c:v>
                </c:pt>
                <c:pt idx="59">
                  <c:v>7.8</c:v>
                </c:pt>
                <c:pt idx="60">
                  <c:v>7.6</c:v>
                </c:pt>
                <c:pt idx="61">
                  <c:v>7.6</c:v>
                </c:pt>
                <c:pt idx="62">
                  <c:v>7.2</c:v>
                </c:pt>
                <c:pt idx="63">
                  <c:v>7.2</c:v>
                </c:pt>
                <c:pt idx="64">
                  <c:v>7.2</c:v>
                </c:pt>
                <c:pt idx="65">
                  <c:v>7.2</c:v>
                </c:pt>
                <c:pt idx="66">
                  <c:v>7.1</c:v>
                </c:pt>
                <c:pt idx="67">
                  <c:v>6.9</c:v>
                </c:pt>
                <c:pt idx="68">
                  <c:v>7</c:v>
                </c:pt>
                <c:pt idx="69">
                  <c:v>6.9</c:v>
                </c:pt>
                <c:pt idx="70">
                  <c:v>6.1</c:v>
                </c:pt>
                <c:pt idx="71">
                  <c:v>6.1</c:v>
                </c:pt>
                <c:pt idx="72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1C-E644-86C6-87522F5BD90B}"/>
            </c:ext>
          </c:extLst>
        </c:ser>
        <c:ser>
          <c:idx val="17"/>
          <c:order val="17"/>
          <c:tx>
            <c:strRef>
              <c:f>'Breakfast data'!$AD$1</c:f>
              <c:strCache>
                <c:ptCount val="1"/>
                <c:pt idx="0">
                  <c:v>Mon wk5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data'!$AD$2:$AD$85</c:f>
              <c:numCache>
                <c:formatCode>General</c:formatCode>
                <c:ptCount val="84"/>
                <c:pt idx="27">
                  <c:v>6.9</c:v>
                </c:pt>
                <c:pt idx="28">
                  <c:v>7.4</c:v>
                </c:pt>
                <c:pt idx="29">
                  <c:v>7.8</c:v>
                </c:pt>
                <c:pt idx="30">
                  <c:v>8.4</c:v>
                </c:pt>
                <c:pt idx="31">
                  <c:v>9</c:v>
                </c:pt>
                <c:pt idx="32">
                  <c:v>9.6</c:v>
                </c:pt>
                <c:pt idx="33">
                  <c:v>10.4</c:v>
                </c:pt>
                <c:pt idx="34">
                  <c:v>10.7</c:v>
                </c:pt>
                <c:pt idx="35">
                  <c:v>11.6</c:v>
                </c:pt>
                <c:pt idx="36">
                  <c:v>12.4</c:v>
                </c:pt>
                <c:pt idx="37">
                  <c:v>13</c:v>
                </c:pt>
                <c:pt idx="38">
                  <c:v>13.2</c:v>
                </c:pt>
                <c:pt idx="39">
                  <c:v>13.2</c:v>
                </c:pt>
                <c:pt idx="40">
                  <c:v>13.2</c:v>
                </c:pt>
                <c:pt idx="41">
                  <c:v>13.1</c:v>
                </c:pt>
                <c:pt idx="42">
                  <c:v>13</c:v>
                </c:pt>
                <c:pt idx="43">
                  <c:v>12.7</c:v>
                </c:pt>
                <c:pt idx="44">
                  <c:v>12.2</c:v>
                </c:pt>
                <c:pt idx="45">
                  <c:v>12.1</c:v>
                </c:pt>
                <c:pt idx="46">
                  <c:v>12.2</c:v>
                </c:pt>
                <c:pt idx="47">
                  <c:v>12</c:v>
                </c:pt>
                <c:pt idx="48">
                  <c:v>11.6</c:v>
                </c:pt>
                <c:pt idx="49">
                  <c:v>11.3</c:v>
                </c:pt>
                <c:pt idx="50">
                  <c:v>11</c:v>
                </c:pt>
                <c:pt idx="51">
                  <c:v>10.4</c:v>
                </c:pt>
                <c:pt idx="52">
                  <c:v>10.5</c:v>
                </c:pt>
                <c:pt idx="53">
                  <c:v>10.5</c:v>
                </c:pt>
                <c:pt idx="54">
                  <c:v>10.4</c:v>
                </c:pt>
                <c:pt idx="55">
                  <c:v>10.1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9.9</c:v>
                </c:pt>
                <c:pt idx="59">
                  <c:v>9.8000000000000007</c:v>
                </c:pt>
                <c:pt idx="60">
                  <c:v>9.5</c:v>
                </c:pt>
                <c:pt idx="61">
                  <c:v>9.1999999999999993</c:v>
                </c:pt>
                <c:pt idx="62">
                  <c:v>9.1999999999999993</c:v>
                </c:pt>
                <c:pt idx="63">
                  <c:v>9.1</c:v>
                </c:pt>
                <c:pt idx="64">
                  <c:v>8.8000000000000007</c:v>
                </c:pt>
                <c:pt idx="65">
                  <c:v>8.6</c:v>
                </c:pt>
                <c:pt idx="66">
                  <c:v>8.4</c:v>
                </c:pt>
                <c:pt idx="67">
                  <c:v>8.3000000000000007</c:v>
                </c:pt>
                <c:pt idx="68">
                  <c:v>8.1</c:v>
                </c:pt>
                <c:pt idx="69">
                  <c:v>8</c:v>
                </c:pt>
                <c:pt idx="70">
                  <c:v>7.7</c:v>
                </c:pt>
                <c:pt idx="71">
                  <c:v>7.8</c:v>
                </c:pt>
                <c:pt idx="72">
                  <c:v>7.8</c:v>
                </c:pt>
                <c:pt idx="73">
                  <c:v>7.7</c:v>
                </c:pt>
                <c:pt idx="74">
                  <c:v>7.6</c:v>
                </c:pt>
                <c:pt idx="75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1C-E644-86C6-87522F5BD90B}"/>
            </c:ext>
          </c:extLst>
        </c:ser>
        <c:ser>
          <c:idx val="18"/>
          <c:order val="18"/>
          <c:tx>
            <c:strRef>
              <c:f>'Breakfast data'!$AH$1</c:f>
              <c:strCache>
                <c:ptCount val="1"/>
                <c:pt idx="0">
                  <c:v>Fri wk5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data'!$AH$2:$AH$85</c:f>
              <c:numCache>
                <c:formatCode>General</c:formatCode>
                <c:ptCount val="84"/>
                <c:pt idx="26">
                  <c:v>4.9000000000000004</c:v>
                </c:pt>
                <c:pt idx="27">
                  <c:v>9.1999999999999993</c:v>
                </c:pt>
                <c:pt idx="28">
                  <c:v>9.5</c:v>
                </c:pt>
                <c:pt idx="29">
                  <c:v>9.8000000000000007</c:v>
                </c:pt>
                <c:pt idx="30">
                  <c:v>9.3000000000000007</c:v>
                </c:pt>
                <c:pt idx="31">
                  <c:v>10.1</c:v>
                </c:pt>
                <c:pt idx="32">
                  <c:v>11.1</c:v>
                </c:pt>
                <c:pt idx="33">
                  <c:v>12.1</c:v>
                </c:pt>
                <c:pt idx="34">
                  <c:v>12.8</c:v>
                </c:pt>
                <c:pt idx="35">
                  <c:v>13.7</c:v>
                </c:pt>
                <c:pt idx="36">
                  <c:v>14.6</c:v>
                </c:pt>
                <c:pt idx="37">
                  <c:v>15.2</c:v>
                </c:pt>
                <c:pt idx="38">
                  <c:v>15.6</c:v>
                </c:pt>
                <c:pt idx="39">
                  <c:v>15.4</c:v>
                </c:pt>
                <c:pt idx="40">
                  <c:v>15.2</c:v>
                </c:pt>
                <c:pt idx="41">
                  <c:v>15</c:v>
                </c:pt>
                <c:pt idx="42">
                  <c:v>14.8</c:v>
                </c:pt>
                <c:pt idx="43">
                  <c:v>14.7</c:v>
                </c:pt>
                <c:pt idx="44">
                  <c:v>14.5</c:v>
                </c:pt>
                <c:pt idx="45">
                  <c:v>14.3</c:v>
                </c:pt>
                <c:pt idx="46">
                  <c:v>14.2</c:v>
                </c:pt>
                <c:pt idx="47">
                  <c:v>13.9</c:v>
                </c:pt>
                <c:pt idx="48">
                  <c:v>13.7</c:v>
                </c:pt>
                <c:pt idx="49">
                  <c:v>13.2</c:v>
                </c:pt>
                <c:pt idx="50">
                  <c:v>12.6</c:v>
                </c:pt>
                <c:pt idx="51">
                  <c:v>12.3</c:v>
                </c:pt>
                <c:pt idx="52">
                  <c:v>12.3</c:v>
                </c:pt>
                <c:pt idx="53">
                  <c:v>11.8</c:v>
                </c:pt>
                <c:pt idx="54">
                  <c:v>11.4</c:v>
                </c:pt>
                <c:pt idx="55">
                  <c:v>11.2</c:v>
                </c:pt>
                <c:pt idx="56">
                  <c:v>10.9</c:v>
                </c:pt>
                <c:pt idx="57">
                  <c:v>10.8</c:v>
                </c:pt>
                <c:pt idx="58">
                  <c:v>10.4</c:v>
                </c:pt>
                <c:pt idx="59">
                  <c:v>9.9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9.9</c:v>
                </c:pt>
                <c:pt idx="63">
                  <c:v>9.8000000000000007</c:v>
                </c:pt>
                <c:pt idx="64">
                  <c:v>9.8000000000000007</c:v>
                </c:pt>
                <c:pt idx="65">
                  <c:v>10.1</c:v>
                </c:pt>
                <c:pt idx="66">
                  <c:v>10.3</c:v>
                </c:pt>
                <c:pt idx="67">
                  <c:v>10.5</c:v>
                </c:pt>
                <c:pt idx="68">
                  <c:v>10.4</c:v>
                </c:pt>
                <c:pt idx="69">
                  <c:v>10.3</c:v>
                </c:pt>
                <c:pt idx="70">
                  <c:v>10.4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10.7</c:v>
                </c:pt>
                <c:pt idx="75">
                  <c:v>11</c:v>
                </c:pt>
                <c:pt idx="76">
                  <c:v>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1C-E644-86C6-87522F5BD90B}"/>
            </c:ext>
          </c:extLst>
        </c:ser>
        <c:ser>
          <c:idx val="19"/>
          <c:order val="19"/>
          <c:tx>
            <c:strRef>
              <c:f>'Breakfast data'!$AK$1</c:f>
              <c:strCache>
                <c:ptCount val="1"/>
                <c:pt idx="0">
                  <c:v>Mon wk6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data'!$AK$2:$AK$85</c:f>
              <c:numCache>
                <c:formatCode>General</c:formatCode>
                <c:ptCount val="84"/>
                <c:pt idx="18">
                  <c:v>7.9</c:v>
                </c:pt>
                <c:pt idx="19">
                  <c:v>8.8000000000000007</c:v>
                </c:pt>
                <c:pt idx="20">
                  <c:v>9.1999999999999993</c:v>
                </c:pt>
                <c:pt idx="21">
                  <c:v>9.4</c:v>
                </c:pt>
                <c:pt idx="22">
                  <c:v>9.4</c:v>
                </c:pt>
                <c:pt idx="23">
                  <c:v>9.6999999999999993</c:v>
                </c:pt>
                <c:pt idx="24">
                  <c:v>9.6</c:v>
                </c:pt>
                <c:pt idx="25">
                  <c:v>9.5</c:v>
                </c:pt>
                <c:pt idx="26">
                  <c:v>9.4</c:v>
                </c:pt>
                <c:pt idx="27">
                  <c:v>9.3000000000000007</c:v>
                </c:pt>
                <c:pt idx="28">
                  <c:v>9.3000000000000007</c:v>
                </c:pt>
                <c:pt idx="29">
                  <c:v>9.6</c:v>
                </c:pt>
                <c:pt idx="30">
                  <c:v>10.1</c:v>
                </c:pt>
                <c:pt idx="31">
                  <c:v>10.7</c:v>
                </c:pt>
                <c:pt idx="32">
                  <c:v>11.1</c:v>
                </c:pt>
                <c:pt idx="33">
                  <c:v>11.5</c:v>
                </c:pt>
                <c:pt idx="34">
                  <c:v>11.9</c:v>
                </c:pt>
                <c:pt idx="35">
                  <c:v>12.1</c:v>
                </c:pt>
                <c:pt idx="36">
                  <c:v>12.3</c:v>
                </c:pt>
                <c:pt idx="37">
                  <c:v>12.4</c:v>
                </c:pt>
                <c:pt idx="38">
                  <c:v>12.5</c:v>
                </c:pt>
                <c:pt idx="39">
                  <c:v>12.5</c:v>
                </c:pt>
                <c:pt idx="40">
                  <c:v>12.4</c:v>
                </c:pt>
                <c:pt idx="41">
                  <c:v>12.3</c:v>
                </c:pt>
                <c:pt idx="42">
                  <c:v>12.1</c:v>
                </c:pt>
                <c:pt idx="43">
                  <c:v>11.7</c:v>
                </c:pt>
                <c:pt idx="44">
                  <c:v>11.4</c:v>
                </c:pt>
                <c:pt idx="45">
                  <c:v>11.2</c:v>
                </c:pt>
                <c:pt idx="46">
                  <c:v>10.8</c:v>
                </c:pt>
                <c:pt idx="47">
                  <c:v>10.6</c:v>
                </c:pt>
                <c:pt idx="48">
                  <c:v>10.7</c:v>
                </c:pt>
                <c:pt idx="49">
                  <c:v>10.8</c:v>
                </c:pt>
                <c:pt idx="50">
                  <c:v>11</c:v>
                </c:pt>
                <c:pt idx="51">
                  <c:v>11.2</c:v>
                </c:pt>
                <c:pt idx="52">
                  <c:v>11.3</c:v>
                </c:pt>
                <c:pt idx="53">
                  <c:v>11.4</c:v>
                </c:pt>
                <c:pt idx="54">
                  <c:v>11.3</c:v>
                </c:pt>
                <c:pt idx="55">
                  <c:v>11.4</c:v>
                </c:pt>
                <c:pt idx="56">
                  <c:v>11.4</c:v>
                </c:pt>
                <c:pt idx="57">
                  <c:v>11.3</c:v>
                </c:pt>
                <c:pt idx="58">
                  <c:v>11.1</c:v>
                </c:pt>
                <c:pt idx="59">
                  <c:v>11.2</c:v>
                </c:pt>
                <c:pt idx="60">
                  <c:v>11.1</c:v>
                </c:pt>
                <c:pt idx="61">
                  <c:v>11</c:v>
                </c:pt>
                <c:pt idx="62">
                  <c:v>10.4</c:v>
                </c:pt>
                <c:pt idx="63">
                  <c:v>9.9</c:v>
                </c:pt>
                <c:pt idx="64">
                  <c:v>9.5</c:v>
                </c:pt>
                <c:pt idx="65">
                  <c:v>9.1999999999999993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1C-E644-86C6-87522F5BD90B}"/>
            </c:ext>
          </c:extLst>
        </c:ser>
        <c:ser>
          <c:idx val="20"/>
          <c:order val="20"/>
          <c:tx>
            <c:strRef>
              <c:f>'Breakfast data'!$AN$1</c:f>
              <c:strCache>
                <c:ptCount val="1"/>
                <c:pt idx="0">
                  <c:v>Thurs wk6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data'!$AN$2:$AN$85</c:f>
              <c:numCache>
                <c:formatCode>General</c:formatCode>
                <c:ptCount val="84"/>
                <c:pt idx="25">
                  <c:v>9.4</c:v>
                </c:pt>
                <c:pt idx="26">
                  <c:v>9.6</c:v>
                </c:pt>
                <c:pt idx="27">
                  <c:v>9.9</c:v>
                </c:pt>
                <c:pt idx="28">
                  <c:v>10.3</c:v>
                </c:pt>
                <c:pt idx="29">
                  <c:v>10.8</c:v>
                </c:pt>
                <c:pt idx="30">
                  <c:v>11.5</c:v>
                </c:pt>
                <c:pt idx="31">
                  <c:v>12.2</c:v>
                </c:pt>
                <c:pt idx="32">
                  <c:v>12.8</c:v>
                </c:pt>
                <c:pt idx="33">
                  <c:v>13.4</c:v>
                </c:pt>
                <c:pt idx="34">
                  <c:v>14</c:v>
                </c:pt>
                <c:pt idx="35">
                  <c:v>14.3</c:v>
                </c:pt>
                <c:pt idx="36">
                  <c:v>14.6</c:v>
                </c:pt>
                <c:pt idx="37">
                  <c:v>15.1</c:v>
                </c:pt>
                <c:pt idx="38">
                  <c:v>15.6</c:v>
                </c:pt>
                <c:pt idx="39">
                  <c:v>15.4</c:v>
                </c:pt>
                <c:pt idx="40">
                  <c:v>15.3</c:v>
                </c:pt>
                <c:pt idx="41">
                  <c:v>15.2</c:v>
                </c:pt>
                <c:pt idx="42">
                  <c:v>15.3</c:v>
                </c:pt>
                <c:pt idx="43">
                  <c:v>15.4</c:v>
                </c:pt>
                <c:pt idx="44">
                  <c:v>15.3</c:v>
                </c:pt>
                <c:pt idx="45">
                  <c:v>15.1</c:v>
                </c:pt>
                <c:pt idx="46">
                  <c:v>15</c:v>
                </c:pt>
                <c:pt idx="47">
                  <c:v>14.8</c:v>
                </c:pt>
                <c:pt idx="48">
                  <c:v>14.8</c:v>
                </c:pt>
                <c:pt idx="49">
                  <c:v>14.5</c:v>
                </c:pt>
                <c:pt idx="50">
                  <c:v>14.3</c:v>
                </c:pt>
                <c:pt idx="51">
                  <c:v>14</c:v>
                </c:pt>
                <c:pt idx="52">
                  <c:v>13.7</c:v>
                </c:pt>
                <c:pt idx="53">
                  <c:v>13.7</c:v>
                </c:pt>
                <c:pt idx="54">
                  <c:v>13.2</c:v>
                </c:pt>
                <c:pt idx="55">
                  <c:v>12.8</c:v>
                </c:pt>
                <c:pt idx="56">
                  <c:v>12.4</c:v>
                </c:pt>
                <c:pt idx="57">
                  <c:v>12.4</c:v>
                </c:pt>
                <c:pt idx="58">
                  <c:v>12.5</c:v>
                </c:pt>
                <c:pt idx="59">
                  <c:v>12.7</c:v>
                </c:pt>
                <c:pt idx="60">
                  <c:v>12.9</c:v>
                </c:pt>
                <c:pt idx="61">
                  <c:v>13.1</c:v>
                </c:pt>
                <c:pt idx="62">
                  <c:v>13.1</c:v>
                </c:pt>
                <c:pt idx="63">
                  <c:v>13.2</c:v>
                </c:pt>
                <c:pt idx="64">
                  <c:v>13.5</c:v>
                </c:pt>
                <c:pt idx="65">
                  <c:v>13.4</c:v>
                </c:pt>
                <c:pt idx="66">
                  <c:v>13.4</c:v>
                </c:pt>
                <c:pt idx="67">
                  <c:v>13.6</c:v>
                </c:pt>
                <c:pt idx="68">
                  <c:v>13.1</c:v>
                </c:pt>
                <c:pt idx="69">
                  <c:v>12.7</c:v>
                </c:pt>
                <c:pt idx="70">
                  <c:v>12.5</c:v>
                </c:pt>
                <c:pt idx="71">
                  <c:v>12.3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1C-E644-86C6-87522F5BD90B}"/>
            </c:ext>
          </c:extLst>
        </c:ser>
        <c:ser>
          <c:idx val="21"/>
          <c:order val="21"/>
          <c:tx>
            <c:strRef>
              <c:f>'Breakfast data'!$AQ$1</c:f>
              <c:strCache>
                <c:ptCount val="1"/>
                <c:pt idx="0">
                  <c:v>Sun wk6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data'!$AQ$2:$AQ$85</c:f>
              <c:numCache>
                <c:formatCode>General</c:formatCode>
                <c:ptCount val="84"/>
                <c:pt idx="3">
                  <c:v>4.8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4.5999999999999996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5</c:v>
                </c:pt>
                <c:pt idx="10">
                  <c:v>5.0999999999999996</c:v>
                </c:pt>
                <c:pt idx="11">
                  <c:v>5.2</c:v>
                </c:pt>
                <c:pt idx="12">
                  <c:v>5.2</c:v>
                </c:pt>
                <c:pt idx="13">
                  <c:v>5.3</c:v>
                </c:pt>
                <c:pt idx="14">
                  <c:v>5.4</c:v>
                </c:pt>
                <c:pt idx="15">
                  <c:v>5.4</c:v>
                </c:pt>
                <c:pt idx="23">
                  <c:v>7.2</c:v>
                </c:pt>
                <c:pt idx="24">
                  <c:v>7.4</c:v>
                </c:pt>
                <c:pt idx="25">
                  <c:v>7.7</c:v>
                </c:pt>
                <c:pt idx="26">
                  <c:v>7.9</c:v>
                </c:pt>
                <c:pt idx="27">
                  <c:v>8.1999999999999993</c:v>
                </c:pt>
                <c:pt idx="28">
                  <c:v>8.6</c:v>
                </c:pt>
                <c:pt idx="29">
                  <c:v>9.1999999999999993</c:v>
                </c:pt>
                <c:pt idx="30">
                  <c:v>9.6999999999999993</c:v>
                </c:pt>
                <c:pt idx="31">
                  <c:v>10.3</c:v>
                </c:pt>
                <c:pt idx="32">
                  <c:v>10.7</c:v>
                </c:pt>
                <c:pt idx="33">
                  <c:v>11.1</c:v>
                </c:pt>
                <c:pt idx="34">
                  <c:v>11.5</c:v>
                </c:pt>
                <c:pt idx="35">
                  <c:v>11.9</c:v>
                </c:pt>
                <c:pt idx="36">
                  <c:v>12.3</c:v>
                </c:pt>
                <c:pt idx="37">
                  <c:v>12.5</c:v>
                </c:pt>
                <c:pt idx="38">
                  <c:v>12.6</c:v>
                </c:pt>
                <c:pt idx="39">
                  <c:v>12.6</c:v>
                </c:pt>
                <c:pt idx="40">
                  <c:v>12.6</c:v>
                </c:pt>
                <c:pt idx="41">
                  <c:v>12.6</c:v>
                </c:pt>
                <c:pt idx="42">
                  <c:v>12.5</c:v>
                </c:pt>
                <c:pt idx="43">
                  <c:v>12.2</c:v>
                </c:pt>
                <c:pt idx="44">
                  <c:v>12</c:v>
                </c:pt>
                <c:pt idx="45">
                  <c:v>11.8</c:v>
                </c:pt>
                <c:pt idx="46">
                  <c:v>11.7</c:v>
                </c:pt>
                <c:pt idx="47">
                  <c:v>11.7</c:v>
                </c:pt>
                <c:pt idx="48">
                  <c:v>11.5</c:v>
                </c:pt>
                <c:pt idx="49">
                  <c:v>11.4</c:v>
                </c:pt>
                <c:pt idx="50">
                  <c:v>11.3</c:v>
                </c:pt>
                <c:pt idx="51">
                  <c:v>11.1</c:v>
                </c:pt>
                <c:pt idx="52">
                  <c:v>11.1</c:v>
                </c:pt>
                <c:pt idx="53">
                  <c:v>10.9</c:v>
                </c:pt>
                <c:pt idx="54">
                  <c:v>8.5</c:v>
                </c:pt>
                <c:pt idx="55">
                  <c:v>8.4</c:v>
                </c:pt>
                <c:pt idx="56">
                  <c:v>8.3000000000000007</c:v>
                </c:pt>
                <c:pt idx="57">
                  <c:v>8.4</c:v>
                </c:pt>
                <c:pt idx="58">
                  <c:v>8.4</c:v>
                </c:pt>
                <c:pt idx="59">
                  <c:v>8.6</c:v>
                </c:pt>
                <c:pt idx="60">
                  <c:v>8.6999999999999993</c:v>
                </c:pt>
                <c:pt idx="61">
                  <c:v>8.9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9.3000000000000007</c:v>
                </c:pt>
                <c:pt idx="65">
                  <c:v>9.6</c:v>
                </c:pt>
                <c:pt idx="66">
                  <c:v>10.199999999999999</c:v>
                </c:pt>
                <c:pt idx="67">
                  <c:v>10.4</c:v>
                </c:pt>
                <c:pt idx="68">
                  <c:v>10.5</c:v>
                </c:pt>
                <c:pt idx="6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1C-E644-86C6-87522F5BD90B}"/>
            </c:ext>
          </c:extLst>
        </c:ser>
        <c:ser>
          <c:idx val="22"/>
          <c:order val="22"/>
          <c:tx>
            <c:strRef>
              <c:f>'Breakfast data'!$BC$1</c:f>
              <c:strCache>
                <c:ptCount val="1"/>
                <c:pt idx="0">
                  <c:v>Fri wk 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data'!$BC$2:$BC$85</c:f>
              <c:numCache>
                <c:formatCode>General</c:formatCode>
                <c:ptCount val="84"/>
                <c:pt idx="23" formatCode="0.0">
                  <c:v>9.5555555555555554</c:v>
                </c:pt>
                <c:pt idx="24" formatCode="0.0">
                  <c:v>9.7777777777777786</c:v>
                </c:pt>
                <c:pt idx="25" formatCode="0.0">
                  <c:v>7.8888888888888893</c:v>
                </c:pt>
                <c:pt idx="26" formatCode="0.0">
                  <c:v>7.8888888888888893</c:v>
                </c:pt>
                <c:pt idx="27" formatCode="0.0">
                  <c:v>8.1666666666666661</c:v>
                </c:pt>
                <c:pt idx="28" formatCode="0.0">
                  <c:v>8.4444444444444446</c:v>
                </c:pt>
                <c:pt idx="29" formatCode="0.0">
                  <c:v>8.7777777777777786</c:v>
                </c:pt>
                <c:pt idx="30" formatCode="0.0">
                  <c:v>9.1111111111111107</c:v>
                </c:pt>
                <c:pt idx="31" formatCode="0.0">
                  <c:v>9.2222222222222214</c:v>
                </c:pt>
                <c:pt idx="32" formatCode="0.0">
                  <c:v>9.3888888888888893</c:v>
                </c:pt>
                <c:pt idx="33" formatCode="0.0">
                  <c:v>9.8333333333333339</c:v>
                </c:pt>
                <c:pt idx="34" formatCode="0.0">
                  <c:v>10.166666666666666</c:v>
                </c:pt>
                <c:pt idx="35" formatCode="0.0">
                  <c:v>10.388888888888889</c:v>
                </c:pt>
                <c:pt idx="36" formatCode="0.0">
                  <c:v>10.444444444444445</c:v>
                </c:pt>
                <c:pt idx="37" formatCode="0.0">
                  <c:v>10.5</c:v>
                </c:pt>
                <c:pt idx="38" formatCode="0.0">
                  <c:v>10.888888888888889</c:v>
                </c:pt>
                <c:pt idx="39" formatCode="0.0">
                  <c:v>10.944444444444445</c:v>
                </c:pt>
                <c:pt idx="40" formatCode="0.0">
                  <c:v>11.111111111111111</c:v>
                </c:pt>
                <c:pt idx="41" formatCode="0.0">
                  <c:v>10.777777777777779</c:v>
                </c:pt>
                <c:pt idx="42" formatCode="0.0">
                  <c:v>10.5</c:v>
                </c:pt>
                <c:pt idx="43" formatCode="0.0">
                  <c:v>10.611111111111111</c:v>
                </c:pt>
                <c:pt idx="44" formatCode="0.0">
                  <c:v>10.5</c:v>
                </c:pt>
                <c:pt idx="45" formatCode="0.0">
                  <c:v>10.333333333333334</c:v>
                </c:pt>
                <c:pt idx="46" formatCode="0.0">
                  <c:v>10.277777777777779</c:v>
                </c:pt>
                <c:pt idx="47" formatCode="0.0">
                  <c:v>9.8888888888888893</c:v>
                </c:pt>
                <c:pt idx="48" formatCode="0.0">
                  <c:v>9.4444444444444446</c:v>
                </c:pt>
                <c:pt idx="49" formatCode="0.0">
                  <c:v>9.3333333333333339</c:v>
                </c:pt>
                <c:pt idx="50" formatCode="0.0">
                  <c:v>9.2222222222222214</c:v>
                </c:pt>
                <c:pt idx="51" formatCode="0.0">
                  <c:v>9.1111111111111107</c:v>
                </c:pt>
                <c:pt idx="52" formatCode="0.0">
                  <c:v>8.9444444444444446</c:v>
                </c:pt>
                <c:pt idx="53" formatCode="0.0">
                  <c:v>8.8888888888888893</c:v>
                </c:pt>
                <c:pt idx="54" formatCode="0.0">
                  <c:v>8.8888888888888893</c:v>
                </c:pt>
                <c:pt idx="55" formatCode="0.0">
                  <c:v>8.8888888888888893</c:v>
                </c:pt>
                <c:pt idx="56" formatCode="0.0">
                  <c:v>8.8888888888888893</c:v>
                </c:pt>
                <c:pt idx="57" formatCode="0.0">
                  <c:v>8.8888888888888893</c:v>
                </c:pt>
                <c:pt idx="58" formatCode="0.0">
                  <c:v>9.2222222222222214</c:v>
                </c:pt>
                <c:pt idx="59" formatCode="0.0">
                  <c:v>9.1666666666666661</c:v>
                </c:pt>
                <c:pt idx="60" formatCode="0.0">
                  <c:v>9.1666666666666661</c:v>
                </c:pt>
                <c:pt idx="61" formatCode="0.0">
                  <c:v>9</c:v>
                </c:pt>
                <c:pt idx="62" formatCode="0.0">
                  <c:v>8.9444444444444446</c:v>
                </c:pt>
                <c:pt idx="63" formatCode="0.0">
                  <c:v>8.9444444444444446</c:v>
                </c:pt>
                <c:pt idx="64" formatCode="0.0">
                  <c:v>8.7777777777777786</c:v>
                </c:pt>
                <c:pt idx="65" formatCode="0.0">
                  <c:v>8.6666666666666661</c:v>
                </c:pt>
                <c:pt idx="66" formatCode="0.0">
                  <c:v>8.6666666666666661</c:v>
                </c:pt>
                <c:pt idx="67" formatCode="0.0">
                  <c:v>8.8333333333333339</c:v>
                </c:pt>
                <c:pt idx="68" formatCode="0.0">
                  <c:v>8.9444444444444446</c:v>
                </c:pt>
                <c:pt idx="69" formatCode="0.0">
                  <c:v>9.0555555555555554</c:v>
                </c:pt>
                <c:pt idx="70" formatCode="0.0">
                  <c:v>9.1111111111111107</c:v>
                </c:pt>
                <c:pt idx="71" formatCode="0.0">
                  <c:v>8.8333333333333339</c:v>
                </c:pt>
                <c:pt idx="72" formatCode="0.0">
                  <c:v>8.6111111111111107</c:v>
                </c:pt>
                <c:pt idx="73" formatCode="0.0">
                  <c:v>8.2222222222222214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1C-E644-86C6-87522F5BD90B}"/>
            </c:ext>
          </c:extLst>
        </c:ser>
        <c:ser>
          <c:idx val="23"/>
          <c:order val="23"/>
          <c:tx>
            <c:strRef>
              <c:f>'Breakfast data'!$BD$1</c:f>
              <c:strCache>
                <c:ptCount val="1"/>
                <c:pt idx="0">
                  <c:v>Sat wk 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data'!$BD$2:$BD$85</c:f>
              <c:numCache>
                <c:formatCode>General</c:formatCode>
                <c:ptCount val="84"/>
                <c:pt idx="11" formatCode="0.0">
                  <c:v>5.6111111111111107</c:v>
                </c:pt>
                <c:pt idx="12" formatCode="0.0">
                  <c:v>5.6111111111111107</c:v>
                </c:pt>
                <c:pt idx="13" formatCode="0.0">
                  <c:v>5.666666666666667</c:v>
                </c:pt>
                <c:pt idx="14" formatCode="0.0">
                  <c:v>5.6111111111111107</c:v>
                </c:pt>
                <c:pt idx="15" formatCode="0.0">
                  <c:v>5.6111111111111107</c:v>
                </c:pt>
                <c:pt idx="16" formatCode="0.0">
                  <c:v>5.5555555555555554</c:v>
                </c:pt>
                <c:pt idx="17" formatCode="0.0">
                  <c:v>5.5555555555555554</c:v>
                </c:pt>
                <c:pt idx="18" formatCode="0.0">
                  <c:v>5.5555555555555554</c:v>
                </c:pt>
                <c:pt idx="19" formatCode="0.0">
                  <c:v>5.7777777777777777</c:v>
                </c:pt>
                <c:pt idx="20" formatCode="0.0">
                  <c:v>5.8888888888888893</c:v>
                </c:pt>
                <c:pt idx="21" formatCode="0.0">
                  <c:v>6.1111111111111107</c:v>
                </c:pt>
                <c:pt idx="22" formatCode="0.0">
                  <c:v>6.5555555555555554</c:v>
                </c:pt>
                <c:pt idx="23" formatCode="0.0">
                  <c:v>7</c:v>
                </c:pt>
                <c:pt idx="24" formatCode="0.0">
                  <c:v>7.5555555555555554</c:v>
                </c:pt>
                <c:pt idx="25" formatCode="0.0">
                  <c:v>7.7777777777777777</c:v>
                </c:pt>
                <c:pt idx="26" formatCode="0.0">
                  <c:v>8.1111111111111107</c:v>
                </c:pt>
                <c:pt idx="27" formatCode="0.0">
                  <c:v>8.2777777777777786</c:v>
                </c:pt>
                <c:pt idx="28" formatCode="0.0">
                  <c:v>8.3333333333333339</c:v>
                </c:pt>
                <c:pt idx="29" formatCode="0.0">
                  <c:v>8.5555555555555554</c:v>
                </c:pt>
                <c:pt idx="30" formatCode="0.0">
                  <c:v>8.8333333333333339</c:v>
                </c:pt>
                <c:pt idx="31" formatCode="0.0">
                  <c:v>9.2777777777777786</c:v>
                </c:pt>
                <c:pt idx="32" formatCode="0.0">
                  <c:v>9.8888888888888893</c:v>
                </c:pt>
                <c:pt idx="33" formatCode="0.0">
                  <c:v>10.611111111111111</c:v>
                </c:pt>
                <c:pt idx="34" formatCode="0.0">
                  <c:v>11.444444444444445</c:v>
                </c:pt>
                <c:pt idx="35" formatCode="0.0">
                  <c:v>11.777777777777779</c:v>
                </c:pt>
                <c:pt idx="36" formatCode="0.0">
                  <c:v>11.944444444444445</c:v>
                </c:pt>
                <c:pt idx="37" formatCode="0.0">
                  <c:v>12</c:v>
                </c:pt>
                <c:pt idx="38" formatCode="0.0">
                  <c:v>12.111111111111111</c:v>
                </c:pt>
                <c:pt idx="39" formatCode="0.0">
                  <c:v>12.111111111111111</c:v>
                </c:pt>
                <c:pt idx="40" formatCode="0.0">
                  <c:v>11.722222222222221</c:v>
                </c:pt>
                <c:pt idx="41" formatCode="0.0">
                  <c:v>11.222222222222221</c:v>
                </c:pt>
                <c:pt idx="42" formatCode="0.0">
                  <c:v>11</c:v>
                </c:pt>
                <c:pt idx="43" formatCode="0.0">
                  <c:v>10.888888888888889</c:v>
                </c:pt>
                <c:pt idx="44" formatCode="0.0">
                  <c:v>10.833333333333334</c:v>
                </c:pt>
                <c:pt idx="45" formatCode="0.0">
                  <c:v>10.944444444444445</c:v>
                </c:pt>
                <c:pt idx="46" formatCode="0.0">
                  <c:v>11.055555555555555</c:v>
                </c:pt>
                <c:pt idx="47" formatCode="0.0">
                  <c:v>11.055555555555555</c:v>
                </c:pt>
                <c:pt idx="48" formatCode="0.0">
                  <c:v>10.944444444444445</c:v>
                </c:pt>
                <c:pt idx="49" formatCode="0.0">
                  <c:v>10.722222222222221</c:v>
                </c:pt>
                <c:pt idx="50" formatCode="0.0">
                  <c:v>10.277777777777779</c:v>
                </c:pt>
                <c:pt idx="51" formatCode="0.0">
                  <c:v>10</c:v>
                </c:pt>
                <c:pt idx="52" formatCode="0.0">
                  <c:v>9.5</c:v>
                </c:pt>
                <c:pt idx="53" formatCode="0.0">
                  <c:v>9.6111111111111107</c:v>
                </c:pt>
                <c:pt idx="54" formatCode="0.0">
                  <c:v>9.4444444444444446</c:v>
                </c:pt>
                <c:pt idx="55" formatCode="0.0">
                  <c:v>9.2222222222222214</c:v>
                </c:pt>
                <c:pt idx="56" formatCode="0.0">
                  <c:v>9.1111111111111107</c:v>
                </c:pt>
                <c:pt idx="57" formatCode="0.0">
                  <c:v>8.7777777777777786</c:v>
                </c:pt>
                <c:pt idx="58" formatCode="0.0">
                  <c:v>8.2222222222222214</c:v>
                </c:pt>
                <c:pt idx="59" formatCode="0.0">
                  <c:v>8</c:v>
                </c:pt>
                <c:pt idx="60" formatCode="0.0">
                  <c:v>8.1666666666666661</c:v>
                </c:pt>
                <c:pt idx="61" formatCode="0.0">
                  <c:v>8.0555555555555554</c:v>
                </c:pt>
                <c:pt idx="62" formatCode="0.0">
                  <c:v>7.833333333333333</c:v>
                </c:pt>
                <c:pt idx="63" formatCode="0.0">
                  <c:v>7.7777777777777777</c:v>
                </c:pt>
                <c:pt idx="64" formatCode="0.0">
                  <c:v>7.7222222222222223</c:v>
                </c:pt>
                <c:pt idx="65" formatCode="0.0">
                  <c:v>7.8888888888888893</c:v>
                </c:pt>
                <c:pt idx="66" formatCode="0.0">
                  <c:v>8.1666666666666661</c:v>
                </c:pt>
                <c:pt idx="67" formatCode="0.0">
                  <c:v>8.3333333333333339</c:v>
                </c:pt>
                <c:pt idx="68" formatCode="0.0">
                  <c:v>8.5</c:v>
                </c:pt>
                <c:pt idx="69" formatCode="0.0">
                  <c:v>8.8333333333333339</c:v>
                </c:pt>
                <c:pt idx="70" formatCode="0.0">
                  <c:v>9.1666666666666661</c:v>
                </c:pt>
                <c:pt idx="71" formatCode="0.0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1C-E644-86C6-87522F5BD90B}"/>
            </c:ext>
          </c:extLst>
        </c:ser>
        <c:ser>
          <c:idx val="24"/>
          <c:order val="24"/>
          <c:tx>
            <c:strRef>
              <c:f>'Breakfast data'!$BG$1</c:f>
              <c:strCache>
                <c:ptCount val="1"/>
                <c:pt idx="0">
                  <c:v>Tues wk 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data'!$BG$2:$BG$85</c:f>
              <c:numCache>
                <c:formatCode>General</c:formatCode>
                <c:ptCount val="84"/>
                <c:pt idx="31" formatCode="0.0">
                  <c:v>7.5555555555555554</c:v>
                </c:pt>
                <c:pt idx="32" formatCode="0.0">
                  <c:v>8.2777777777777786</c:v>
                </c:pt>
                <c:pt idx="33" formatCode="0.0">
                  <c:v>9.0555555555555554</c:v>
                </c:pt>
                <c:pt idx="34" formatCode="0.0">
                  <c:v>10.166666666666666</c:v>
                </c:pt>
                <c:pt idx="35" formatCode="0.0">
                  <c:v>11.222222222222221</c:v>
                </c:pt>
                <c:pt idx="36" formatCode="0.0">
                  <c:v>11.722222222222221</c:v>
                </c:pt>
                <c:pt idx="37" formatCode="0.0">
                  <c:v>11.944444444444445</c:v>
                </c:pt>
                <c:pt idx="38" formatCode="0.0">
                  <c:v>12</c:v>
                </c:pt>
                <c:pt idx="39" formatCode="0.0">
                  <c:v>11.944444444444445</c:v>
                </c:pt>
                <c:pt idx="40" formatCode="0.0">
                  <c:v>11.833333333333334</c:v>
                </c:pt>
                <c:pt idx="41" formatCode="0.0">
                  <c:v>11.944444444444445</c:v>
                </c:pt>
                <c:pt idx="42" formatCode="0.0">
                  <c:v>11.777777777777779</c:v>
                </c:pt>
                <c:pt idx="43" formatCode="0.0">
                  <c:v>11.388888888888889</c:v>
                </c:pt>
                <c:pt idx="44" formatCode="0.0">
                  <c:v>11.055555555555555</c:v>
                </c:pt>
                <c:pt idx="45" formatCode="0.0">
                  <c:v>10.777777777777779</c:v>
                </c:pt>
                <c:pt idx="46" formatCode="0.0">
                  <c:v>10.555555555555555</c:v>
                </c:pt>
                <c:pt idx="47" formatCode="0.0">
                  <c:v>10.388888888888889</c:v>
                </c:pt>
                <c:pt idx="48" formatCode="0.0">
                  <c:v>10.222222222222221</c:v>
                </c:pt>
                <c:pt idx="49" formatCode="0.0">
                  <c:v>10.055555555555555</c:v>
                </c:pt>
                <c:pt idx="50" formatCode="0.0">
                  <c:v>9.9444444444444446</c:v>
                </c:pt>
                <c:pt idx="51" formatCode="0.0">
                  <c:v>9.8333333333333339</c:v>
                </c:pt>
                <c:pt idx="52" formatCode="0.0">
                  <c:v>9.7777777777777786</c:v>
                </c:pt>
                <c:pt idx="53" formatCode="0.0">
                  <c:v>9.5555555555555554</c:v>
                </c:pt>
                <c:pt idx="54" formatCode="0.0">
                  <c:v>9.5</c:v>
                </c:pt>
                <c:pt idx="55" formatCode="0.0">
                  <c:v>9.6111111111111107</c:v>
                </c:pt>
                <c:pt idx="56" formatCode="0.0">
                  <c:v>9.3888888888888893</c:v>
                </c:pt>
                <c:pt idx="57" formatCode="0.0">
                  <c:v>9.2222222222222214</c:v>
                </c:pt>
                <c:pt idx="58" formatCode="0.0">
                  <c:v>9.1111111111111107</c:v>
                </c:pt>
                <c:pt idx="59" formatCode="0.0">
                  <c:v>9</c:v>
                </c:pt>
                <c:pt idx="60" formatCode="0.0">
                  <c:v>8.8888888888888893</c:v>
                </c:pt>
                <c:pt idx="61" formatCode="0.0">
                  <c:v>8.8333333333333339</c:v>
                </c:pt>
                <c:pt idx="62" formatCode="0.0">
                  <c:v>8.9444444444444446</c:v>
                </c:pt>
                <c:pt idx="63" formatCode="0.0">
                  <c:v>8.8888888888888893</c:v>
                </c:pt>
                <c:pt idx="64" formatCode="0.0">
                  <c:v>8.7777777777777786</c:v>
                </c:pt>
                <c:pt idx="65" formatCode="0.0">
                  <c:v>8.6111111111111107</c:v>
                </c:pt>
                <c:pt idx="66" formatCode="0.0">
                  <c:v>8.5</c:v>
                </c:pt>
                <c:pt idx="67" formatCode="0.0">
                  <c:v>8.3333333333333339</c:v>
                </c:pt>
                <c:pt idx="68" formatCode="0.0">
                  <c:v>8.1666666666666661</c:v>
                </c:pt>
                <c:pt idx="69" formatCode="0.0">
                  <c:v>8.0555555555555554</c:v>
                </c:pt>
                <c:pt idx="70" formatCode="0.0">
                  <c:v>7.833333333333333</c:v>
                </c:pt>
                <c:pt idx="71" formatCode="0.0">
                  <c:v>7.666666666666667</c:v>
                </c:pt>
                <c:pt idx="72" formatCode="0.0">
                  <c:v>7.4444444444444446</c:v>
                </c:pt>
                <c:pt idx="73" formatCode="0.0">
                  <c:v>7.2777777777777777</c:v>
                </c:pt>
                <c:pt idx="74" formatCode="0.0">
                  <c:v>7.1111111111111107</c:v>
                </c:pt>
                <c:pt idx="75" formatCode="0.0">
                  <c:v>6.9444444444444446</c:v>
                </c:pt>
                <c:pt idx="76" formatCode="0.0">
                  <c:v>6.7777777777777777</c:v>
                </c:pt>
                <c:pt idx="77" formatCode="0.0">
                  <c:v>6.666666666666667</c:v>
                </c:pt>
                <c:pt idx="78" formatCode="0.0">
                  <c:v>6.5555555555555554</c:v>
                </c:pt>
                <c:pt idx="79" formatCode="0.0">
                  <c:v>6.3888888888888893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51C-E644-86C6-87522F5BD90B}"/>
            </c:ext>
          </c:extLst>
        </c:ser>
        <c:ser>
          <c:idx val="25"/>
          <c:order val="25"/>
          <c:tx>
            <c:strRef>
              <c:f>'Breakfast data'!$BJ$1</c:f>
              <c:strCache>
                <c:ptCount val="1"/>
                <c:pt idx="0">
                  <c:v>Fri wk 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data'!$BJ$2:$BJ$85</c:f>
              <c:numCache>
                <c:formatCode>General</c:formatCode>
                <c:ptCount val="84"/>
                <c:pt idx="9" formatCode="0.0">
                  <c:v>5.333333333333333</c:v>
                </c:pt>
                <c:pt idx="10" formatCode="0.0">
                  <c:v>5.4444444444444446</c:v>
                </c:pt>
                <c:pt idx="11" formatCode="0.0">
                  <c:v>5.5555555555555554</c:v>
                </c:pt>
                <c:pt idx="12" formatCode="0.0">
                  <c:v>5.7777777777777777</c:v>
                </c:pt>
                <c:pt idx="13" formatCode="0.0">
                  <c:v>5.9444444444444446</c:v>
                </c:pt>
                <c:pt idx="14" formatCode="0.0">
                  <c:v>6.0555555555555554</c:v>
                </c:pt>
                <c:pt idx="15" formatCode="0.0">
                  <c:v>6.2222222222222223</c:v>
                </c:pt>
                <c:pt idx="16" formatCode="0.0">
                  <c:v>6.333333333333333</c:v>
                </c:pt>
                <c:pt idx="17" formatCode="0.0">
                  <c:v>6.3888888888888893</c:v>
                </c:pt>
                <c:pt idx="18" formatCode="0.0">
                  <c:v>6.5555555555555554</c:v>
                </c:pt>
                <c:pt idx="19" formatCode="0.0">
                  <c:v>6.666666666666667</c:v>
                </c:pt>
                <c:pt idx="20" formatCode="0.0">
                  <c:v>6.6111111111111107</c:v>
                </c:pt>
                <c:pt idx="21" formatCode="0.0">
                  <c:v>8</c:v>
                </c:pt>
                <c:pt idx="22" formatCode="0.0">
                  <c:v>8.1666666666666661</c:v>
                </c:pt>
                <c:pt idx="23" formatCode="0.0">
                  <c:v>8.2222222222222214</c:v>
                </c:pt>
                <c:pt idx="24" formatCode="0.0">
                  <c:v>8.2222222222222214</c:v>
                </c:pt>
                <c:pt idx="25" formatCode="0.0">
                  <c:v>8.4444444444444446</c:v>
                </c:pt>
                <c:pt idx="26" formatCode="0.0">
                  <c:v>8.8333333333333339</c:v>
                </c:pt>
                <c:pt idx="27" formatCode="0.0">
                  <c:v>9.1111111111111107</c:v>
                </c:pt>
                <c:pt idx="28" formatCode="0.0">
                  <c:v>9.4444444444444446</c:v>
                </c:pt>
                <c:pt idx="29" formatCode="0.0">
                  <c:v>9.8888888888888893</c:v>
                </c:pt>
                <c:pt idx="30" formatCode="0.0">
                  <c:v>10.555555555555555</c:v>
                </c:pt>
                <c:pt idx="31" formatCode="0.0">
                  <c:v>11.166666666666666</c:v>
                </c:pt>
                <c:pt idx="32" formatCode="0.0">
                  <c:v>12.166666666666666</c:v>
                </c:pt>
                <c:pt idx="33" formatCode="0.0">
                  <c:v>12.944444444444445</c:v>
                </c:pt>
                <c:pt idx="34" formatCode="0.0">
                  <c:v>12.722222222222221</c:v>
                </c:pt>
                <c:pt idx="35" formatCode="0.0">
                  <c:v>12.888888888888889</c:v>
                </c:pt>
                <c:pt idx="36" formatCode="0.0">
                  <c:v>13.222222222222221</c:v>
                </c:pt>
                <c:pt idx="37" formatCode="0.0">
                  <c:v>13.777777777777779</c:v>
                </c:pt>
                <c:pt idx="38" formatCode="0.0">
                  <c:v>14.277777777777779</c:v>
                </c:pt>
                <c:pt idx="39" formatCode="0.0">
                  <c:v>14.222222222222221</c:v>
                </c:pt>
                <c:pt idx="40" formatCode="0.0">
                  <c:v>13.722222222222221</c:v>
                </c:pt>
                <c:pt idx="41" formatCode="0.0">
                  <c:v>13.055555555555555</c:v>
                </c:pt>
                <c:pt idx="42" formatCode="0.0">
                  <c:v>12.555555555555555</c:v>
                </c:pt>
                <c:pt idx="43" formatCode="0.0">
                  <c:v>11.888888888888889</c:v>
                </c:pt>
                <c:pt idx="44" formatCode="0.0">
                  <c:v>11.333333333333334</c:v>
                </c:pt>
                <c:pt idx="45" formatCode="0.0">
                  <c:v>10.833333333333334</c:v>
                </c:pt>
                <c:pt idx="46" formatCode="0.0">
                  <c:v>10.333333333333334</c:v>
                </c:pt>
                <c:pt idx="47" formatCode="0.0">
                  <c:v>9.6111111111111107</c:v>
                </c:pt>
                <c:pt idx="48" formatCode="0.0">
                  <c:v>9.3888888888888893</c:v>
                </c:pt>
                <c:pt idx="49" formatCode="0.0">
                  <c:v>9.5555555555555554</c:v>
                </c:pt>
                <c:pt idx="50" formatCode="0.0">
                  <c:v>9.5</c:v>
                </c:pt>
                <c:pt idx="51" formatCode="0.0">
                  <c:v>9.2777777777777786</c:v>
                </c:pt>
                <c:pt idx="52" formatCode="0.0">
                  <c:v>8.9444444444444446</c:v>
                </c:pt>
                <c:pt idx="53" formatCode="0.0">
                  <c:v>8.8333333333333339</c:v>
                </c:pt>
                <c:pt idx="54" formatCode="0.0">
                  <c:v>8.7222222222222214</c:v>
                </c:pt>
                <c:pt idx="55" formatCode="0.0">
                  <c:v>8.7222222222222214</c:v>
                </c:pt>
                <c:pt idx="56" formatCode="0.0">
                  <c:v>8.6111111111111107</c:v>
                </c:pt>
                <c:pt idx="57" formatCode="0.0">
                  <c:v>8.3333333333333339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1C-E644-86C6-87522F5BD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302640"/>
        <c:axId val="569352928"/>
      </c:lineChart>
      <c:catAx>
        <c:axId val="69730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52928"/>
        <c:crosses val="autoZero"/>
        <c:auto val="1"/>
        <c:lblAlgn val="ctr"/>
        <c:lblOffset val="100"/>
        <c:noMultiLvlLbl val="0"/>
      </c:catAx>
      <c:valAx>
        <c:axId val="5693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0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Breakfast</a:t>
            </a:r>
            <a:r>
              <a:rPr lang="en-GB" baseline="0"/>
              <a:t> Glucose events - cluster 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'Breakfast data'!$E$1</c:f>
              <c:strCache>
                <c:ptCount val="1"/>
                <c:pt idx="0">
                  <c:v>Wed wk1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data'!$E$2:$E$85</c:f>
              <c:numCache>
                <c:formatCode>General</c:formatCode>
                <c:ptCount val="84"/>
                <c:pt idx="23">
                  <c:v>9.6</c:v>
                </c:pt>
                <c:pt idx="24">
                  <c:v>9.8000000000000007</c:v>
                </c:pt>
                <c:pt idx="25">
                  <c:v>10.3</c:v>
                </c:pt>
                <c:pt idx="26">
                  <c:v>10.6</c:v>
                </c:pt>
                <c:pt idx="27">
                  <c:v>10.6</c:v>
                </c:pt>
                <c:pt idx="28">
                  <c:v>10.6</c:v>
                </c:pt>
                <c:pt idx="29">
                  <c:v>10.3</c:v>
                </c:pt>
                <c:pt idx="30">
                  <c:v>10.1</c:v>
                </c:pt>
                <c:pt idx="31">
                  <c:v>10.4</c:v>
                </c:pt>
                <c:pt idx="32">
                  <c:v>11</c:v>
                </c:pt>
                <c:pt idx="33">
                  <c:v>11.6</c:v>
                </c:pt>
                <c:pt idx="34">
                  <c:v>12.3</c:v>
                </c:pt>
                <c:pt idx="35">
                  <c:v>13.1</c:v>
                </c:pt>
                <c:pt idx="36">
                  <c:v>13.6</c:v>
                </c:pt>
                <c:pt idx="37">
                  <c:v>14.1</c:v>
                </c:pt>
                <c:pt idx="38">
                  <c:v>14.4</c:v>
                </c:pt>
                <c:pt idx="39">
                  <c:v>14.4</c:v>
                </c:pt>
                <c:pt idx="40">
                  <c:v>14.4</c:v>
                </c:pt>
                <c:pt idx="41">
                  <c:v>14.2</c:v>
                </c:pt>
                <c:pt idx="42">
                  <c:v>14.2</c:v>
                </c:pt>
                <c:pt idx="43">
                  <c:v>13.4</c:v>
                </c:pt>
                <c:pt idx="44">
                  <c:v>13.1</c:v>
                </c:pt>
                <c:pt idx="45">
                  <c:v>12.9</c:v>
                </c:pt>
                <c:pt idx="46">
                  <c:v>12.6</c:v>
                </c:pt>
                <c:pt idx="47">
                  <c:v>12.2</c:v>
                </c:pt>
                <c:pt idx="48">
                  <c:v>12.1</c:v>
                </c:pt>
                <c:pt idx="49">
                  <c:v>11.6</c:v>
                </c:pt>
                <c:pt idx="50">
                  <c:v>11.3</c:v>
                </c:pt>
                <c:pt idx="51">
                  <c:v>11.3</c:v>
                </c:pt>
                <c:pt idx="52">
                  <c:v>11.4</c:v>
                </c:pt>
                <c:pt idx="53">
                  <c:v>11.2</c:v>
                </c:pt>
                <c:pt idx="54">
                  <c:v>10.9</c:v>
                </c:pt>
                <c:pt idx="55">
                  <c:v>10.8</c:v>
                </c:pt>
                <c:pt idx="56">
                  <c:v>10.7</c:v>
                </c:pt>
                <c:pt idx="57">
                  <c:v>10.7</c:v>
                </c:pt>
                <c:pt idx="58">
                  <c:v>10.7</c:v>
                </c:pt>
                <c:pt idx="59">
                  <c:v>10.3</c:v>
                </c:pt>
                <c:pt idx="60">
                  <c:v>9.9</c:v>
                </c:pt>
                <c:pt idx="61">
                  <c:v>9.8000000000000007</c:v>
                </c:pt>
                <c:pt idx="62">
                  <c:v>10.1</c:v>
                </c:pt>
                <c:pt idx="63">
                  <c:v>9.9</c:v>
                </c:pt>
                <c:pt idx="64">
                  <c:v>9.5</c:v>
                </c:pt>
                <c:pt idx="65">
                  <c:v>9.6999999999999993</c:v>
                </c:pt>
                <c:pt idx="66">
                  <c:v>10</c:v>
                </c:pt>
                <c:pt idx="67">
                  <c:v>9.8000000000000007</c:v>
                </c:pt>
                <c:pt idx="68">
                  <c:v>9.4</c:v>
                </c:pt>
                <c:pt idx="69">
                  <c:v>9.6999999999999993</c:v>
                </c:pt>
                <c:pt idx="70">
                  <c:v>9.8000000000000007</c:v>
                </c:pt>
                <c:pt idx="71">
                  <c:v>9.6999999999999993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E-884B-B3A9-AD3385A15ECF}"/>
            </c:ext>
          </c:extLst>
        </c:ser>
        <c:ser>
          <c:idx val="6"/>
          <c:order val="1"/>
          <c:tx>
            <c:strRef>
              <c:f>'Breakfast data'!$F$1</c:f>
              <c:strCache>
                <c:ptCount val="1"/>
                <c:pt idx="0">
                  <c:v>Thurs wk1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data'!$F$2:$F$85</c:f>
              <c:numCache>
                <c:formatCode>General</c:formatCode>
                <c:ptCount val="84"/>
                <c:pt idx="24">
                  <c:v>5.8</c:v>
                </c:pt>
                <c:pt idx="25">
                  <c:v>5.9</c:v>
                </c:pt>
                <c:pt idx="26">
                  <c:v>5.5</c:v>
                </c:pt>
                <c:pt idx="27">
                  <c:v>5.6</c:v>
                </c:pt>
                <c:pt idx="28">
                  <c:v>5.8</c:v>
                </c:pt>
                <c:pt idx="29">
                  <c:v>6.3</c:v>
                </c:pt>
                <c:pt idx="30">
                  <c:v>6.9</c:v>
                </c:pt>
                <c:pt idx="31">
                  <c:v>7.6</c:v>
                </c:pt>
                <c:pt idx="32">
                  <c:v>8.5</c:v>
                </c:pt>
                <c:pt idx="33">
                  <c:v>9.6</c:v>
                </c:pt>
                <c:pt idx="34">
                  <c:v>10.1</c:v>
                </c:pt>
                <c:pt idx="35">
                  <c:v>10.8</c:v>
                </c:pt>
                <c:pt idx="36">
                  <c:v>11.1</c:v>
                </c:pt>
                <c:pt idx="37">
                  <c:v>11.6</c:v>
                </c:pt>
                <c:pt idx="38">
                  <c:v>11.9</c:v>
                </c:pt>
                <c:pt idx="39">
                  <c:v>11.9</c:v>
                </c:pt>
                <c:pt idx="40">
                  <c:v>11.6</c:v>
                </c:pt>
                <c:pt idx="41">
                  <c:v>11.4</c:v>
                </c:pt>
                <c:pt idx="42">
                  <c:v>11.2</c:v>
                </c:pt>
                <c:pt idx="43">
                  <c:v>10.9</c:v>
                </c:pt>
                <c:pt idx="44">
                  <c:v>10.7</c:v>
                </c:pt>
                <c:pt idx="45">
                  <c:v>10.3</c:v>
                </c:pt>
                <c:pt idx="46">
                  <c:v>10.4</c:v>
                </c:pt>
                <c:pt idx="47">
                  <c:v>10.1</c:v>
                </c:pt>
                <c:pt idx="48">
                  <c:v>9.5</c:v>
                </c:pt>
                <c:pt idx="49">
                  <c:v>9.5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9.8000000000000007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</c:v>
                </c:pt>
                <c:pt idx="57">
                  <c:v>9.8000000000000007</c:v>
                </c:pt>
                <c:pt idx="58">
                  <c:v>10.1</c:v>
                </c:pt>
                <c:pt idx="59">
                  <c:v>10</c:v>
                </c:pt>
                <c:pt idx="60">
                  <c:v>10</c:v>
                </c:pt>
                <c:pt idx="61">
                  <c:v>10.1</c:v>
                </c:pt>
                <c:pt idx="62">
                  <c:v>10.1</c:v>
                </c:pt>
                <c:pt idx="63">
                  <c:v>9.9</c:v>
                </c:pt>
                <c:pt idx="64">
                  <c:v>9.8000000000000007</c:v>
                </c:pt>
                <c:pt idx="65">
                  <c:v>9.6999999999999993</c:v>
                </c:pt>
                <c:pt idx="66">
                  <c:v>9.6</c:v>
                </c:pt>
                <c:pt idx="67">
                  <c:v>9.6</c:v>
                </c:pt>
                <c:pt idx="68">
                  <c:v>9.4</c:v>
                </c:pt>
                <c:pt idx="69">
                  <c:v>9.4</c:v>
                </c:pt>
                <c:pt idx="70">
                  <c:v>9.1999999999999993</c:v>
                </c:pt>
                <c:pt idx="71">
                  <c:v>9.1999999999999993</c:v>
                </c:pt>
                <c:pt idx="72">
                  <c:v>9.1</c:v>
                </c:pt>
                <c:pt idx="73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3E-884B-B3A9-AD3385A15ECF}"/>
            </c:ext>
          </c:extLst>
        </c:ser>
        <c:ser>
          <c:idx val="8"/>
          <c:order val="2"/>
          <c:tx>
            <c:strRef>
              <c:f>'Breakfast data'!$G$1</c:f>
              <c:strCache>
                <c:ptCount val="1"/>
                <c:pt idx="0">
                  <c:v>Fri wk1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data'!$G$2:$G$85</c:f>
              <c:numCache>
                <c:formatCode>General</c:formatCode>
                <c:ptCount val="84"/>
                <c:pt idx="21">
                  <c:v>6.3</c:v>
                </c:pt>
                <c:pt idx="22">
                  <c:v>6.4</c:v>
                </c:pt>
                <c:pt idx="23">
                  <c:v>6.8</c:v>
                </c:pt>
                <c:pt idx="24">
                  <c:v>6.9</c:v>
                </c:pt>
                <c:pt idx="25">
                  <c:v>7.2</c:v>
                </c:pt>
                <c:pt idx="26">
                  <c:v>7.9</c:v>
                </c:pt>
                <c:pt idx="27">
                  <c:v>8.6999999999999993</c:v>
                </c:pt>
                <c:pt idx="28">
                  <c:v>8.6999999999999993</c:v>
                </c:pt>
                <c:pt idx="29">
                  <c:v>9.1999999999999993</c:v>
                </c:pt>
                <c:pt idx="30">
                  <c:v>9.6</c:v>
                </c:pt>
                <c:pt idx="31">
                  <c:v>10.4</c:v>
                </c:pt>
                <c:pt idx="32">
                  <c:v>11.2</c:v>
                </c:pt>
                <c:pt idx="33">
                  <c:v>11.5</c:v>
                </c:pt>
                <c:pt idx="34">
                  <c:v>11.9</c:v>
                </c:pt>
                <c:pt idx="35">
                  <c:v>12.2</c:v>
                </c:pt>
                <c:pt idx="36">
                  <c:v>12.3</c:v>
                </c:pt>
                <c:pt idx="37">
                  <c:v>12.5</c:v>
                </c:pt>
                <c:pt idx="38">
                  <c:v>12.5</c:v>
                </c:pt>
                <c:pt idx="39">
                  <c:v>12.4</c:v>
                </c:pt>
                <c:pt idx="40">
                  <c:v>12.3</c:v>
                </c:pt>
                <c:pt idx="41">
                  <c:v>12.3</c:v>
                </c:pt>
                <c:pt idx="42">
                  <c:v>12.2</c:v>
                </c:pt>
                <c:pt idx="43">
                  <c:v>12.2</c:v>
                </c:pt>
                <c:pt idx="44">
                  <c:v>12.2</c:v>
                </c:pt>
                <c:pt idx="45">
                  <c:v>12</c:v>
                </c:pt>
                <c:pt idx="46">
                  <c:v>11.8</c:v>
                </c:pt>
                <c:pt idx="47">
                  <c:v>11.6</c:v>
                </c:pt>
                <c:pt idx="48">
                  <c:v>11.2</c:v>
                </c:pt>
                <c:pt idx="49">
                  <c:v>10.9</c:v>
                </c:pt>
                <c:pt idx="50">
                  <c:v>10.6</c:v>
                </c:pt>
                <c:pt idx="51">
                  <c:v>10.3</c:v>
                </c:pt>
                <c:pt idx="52">
                  <c:v>10.1</c:v>
                </c:pt>
                <c:pt idx="53">
                  <c:v>9.4</c:v>
                </c:pt>
                <c:pt idx="54">
                  <c:v>9.1999999999999993</c:v>
                </c:pt>
                <c:pt idx="55">
                  <c:v>8.8000000000000007</c:v>
                </c:pt>
                <c:pt idx="56">
                  <c:v>8.8000000000000007</c:v>
                </c:pt>
                <c:pt idx="57">
                  <c:v>9.3000000000000007</c:v>
                </c:pt>
                <c:pt idx="58">
                  <c:v>9.1</c:v>
                </c:pt>
                <c:pt idx="59">
                  <c:v>8.6999999999999993</c:v>
                </c:pt>
                <c:pt idx="60">
                  <c:v>8.6</c:v>
                </c:pt>
                <c:pt idx="61">
                  <c:v>8.6</c:v>
                </c:pt>
                <c:pt idx="62">
                  <c:v>8.4</c:v>
                </c:pt>
                <c:pt idx="63">
                  <c:v>8.4</c:v>
                </c:pt>
                <c:pt idx="64">
                  <c:v>8.1999999999999993</c:v>
                </c:pt>
                <c:pt idx="65">
                  <c:v>7.9</c:v>
                </c:pt>
                <c:pt idx="66">
                  <c:v>7.7</c:v>
                </c:pt>
                <c:pt idx="67">
                  <c:v>7.4</c:v>
                </c:pt>
                <c:pt idx="68">
                  <c:v>7.3</c:v>
                </c:pt>
                <c:pt idx="69">
                  <c:v>7.1</c:v>
                </c:pt>
                <c:pt idx="70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3E-884B-B3A9-AD3385A15ECF}"/>
            </c:ext>
          </c:extLst>
        </c:ser>
        <c:ser>
          <c:idx val="10"/>
          <c:order val="3"/>
          <c:tx>
            <c:strRef>
              <c:f>'Breakfast data'!$H$1</c:f>
              <c:strCache>
                <c:ptCount val="1"/>
                <c:pt idx="0">
                  <c:v>Sat wk1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data'!$H$2:$H$85</c:f>
              <c:numCache>
                <c:formatCode>General</c:formatCode>
                <c:ptCount val="84"/>
                <c:pt idx="0">
                  <c:v>4.9000000000000004</c:v>
                </c:pt>
                <c:pt idx="1">
                  <c:v>4.8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4.5999999999999996</c:v>
                </c:pt>
                <c:pt idx="12">
                  <c:v>4.7</c:v>
                </c:pt>
                <c:pt idx="13">
                  <c:v>4.8</c:v>
                </c:pt>
                <c:pt idx="14">
                  <c:v>4.9000000000000004</c:v>
                </c:pt>
                <c:pt idx="15">
                  <c:v>5.0999999999999996</c:v>
                </c:pt>
                <c:pt idx="16">
                  <c:v>5.2</c:v>
                </c:pt>
                <c:pt idx="17">
                  <c:v>5.3</c:v>
                </c:pt>
                <c:pt idx="18">
                  <c:v>5.4</c:v>
                </c:pt>
                <c:pt idx="19">
                  <c:v>5.6</c:v>
                </c:pt>
                <c:pt idx="20">
                  <c:v>5.6</c:v>
                </c:pt>
                <c:pt idx="21">
                  <c:v>5.5</c:v>
                </c:pt>
                <c:pt idx="22">
                  <c:v>5.6</c:v>
                </c:pt>
                <c:pt idx="23">
                  <c:v>6.2</c:v>
                </c:pt>
                <c:pt idx="24">
                  <c:v>6.4</c:v>
                </c:pt>
                <c:pt idx="25">
                  <c:v>6.7</c:v>
                </c:pt>
                <c:pt idx="26">
                  <c:v>6.8</c:v>
                </c:pt>
                <c:pt idx="27">
                  <c:v>6.7</c:v>
                </c:pt>
                <c:pt idx="28">
                  <c:v>6.8</c:v>
                </c:pt>
                <c:pt idx="29">
                  <c:v>7</c:v>
                </c:pt>
                <c:pt idx="30">
                  <c:v>7.2</c:v>
                </c:pt>
                <c:pt idx="31">
                  <c:v>7.3</c:v>
                </c:pt>
                <c:pt idx="32">
                  <c:v>7.4</c:v>
                </c:pt>
                <c:pt idx="33">
                  <c:v>7.5</c:v>
                </c:pt>
                <c:pt idx="34">
                  <c:v>7.7</c:v>
                </c:pt>
                <c:pt idx="35">
                  <c:v>7.9</c:v>
                </c:pt>
                <c:pt idx="36">
                  <c:v>8</c:v>
                </c:pt>
                <c:pt idx="37">
                  <c:v>8.1</c:v>
                </c:pt>
                <c:pt idx="38">
                  <c:v>8.1999999999999993</c:v>
                </c:pt>
                <c:pt idx="39">
                  <c:v>8</c:v>
                </c:pt>
                <c:pt idx="40">
                  <c:v>7.9</c:v>
                </c:pt>
                <c:pt idx="41">
                  <c:v>7.9</c:v>
                </c:pt>
                <c:pt idx="42">
                  <c:v>7.8</c:v>
                </c:pt>
                <c:pt idx="43">
                  <c:v>7.8</c:v>
                </c:pt>
                <c:pt idx="44">
                  <c:v>6.9</c:v>
                </c:pt>
                <c:pt idx="45">
                  <c:v>6.9</c:v>
                </c:pt>
                <c:pt idx="46">
                  <c:v>7.3</c:v>
                </c:pt>
                <c:pt idx="47">
                  <c:v>7.5</c:v>
                </c:pt>
                <c:pt idx="48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3E-884B-B3A9-AD3385A15ECF}"/>
            </c:ext>
          </c:extLst>
        </c:ser>
        <c:ser>
          <c:idx val="12"/>
          <c:order val="4"/>
          <c:tx>
            <c:strRef>
              <c:f>'Breakfast data'!$I$1</c:f>
              <c:strCache>
                <c:ptCount val="1"/>
                <c:pt idx="0">
                  <c:v>Sun wk1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data'!$I$2:$I$85</c:f>
              <c:numCache>
                <c:formatCode>General</c:formatCode>
                <c:ptCount val="84"/>
                <c:pt idx="18">
                  <c:v>6.6</c:v>
                </c:pt>
                <c:pt idx="19">
                  <c:v>6.6</c:v>
                </c:pt>
                <c:pt idx="20">
                  <c:v>6.6</c:v>
                </c:pt>
                <c:pt idx="21">
                  <c:v>6.7</c:v>
                </c:pt>
                <c:pt idx="22">
                  <c:v>7.1</c:v>
                </c:pt>
                <c:pt idx="23">
                  <c:v>7.2</c:v>
                </c:pt>
                <c:pt idx="24">
                  <c:v>7.2</c:v>
                </c:pt>
                <c:pt idx="25">
                  <c:v>7.6</c:v>
                </c:pt>
                <c:pt idx="26">
                  <c:v>8</c:v>
                </c:pt>
                <c:pt idx="27">
                  <c:v>8.6</c:v>
                </c:pt>
                <c:pt idx="28">
                  <c:v>9.1999999999999993</c:v>
                </c:pt>
                <c:pt idx="29">
                  <c:v>9.8000000000000007</c:v>
                </c:pt>
                <c:pt idx="30">
                  <c:v>10.199999999999999</c:v>
                </c:pt>
                <c:pt idx="31">
                  <c:v>10.8</c:v>
                </c:pt>
                <c:pt idx="32">
                  <c:v>11.4</c:v>
                </c:pt>
                <c:pt idx="33">
                  <c:v>12.3</c:v>
                </c:pt>
                <c:pt idx="34">
                  <c:v>12.6</c:v>
                </c:pt>
                <c:pt idx="35">
                  <c:v>12.8</c:v>
                </c:pt>
                <c:pt idx="36">
                  <c:v>12.7</c:v>
                </c:pt>
                <c:pt idx="37">
                  <c:v>12.9</c:v>
                </c:pt>
                <c:pt idx="38">
                  <c:v>13</c:v>
                </c:pt>
                <c:pt idx="39">
                  <c:v>12.9</c:v>
                </c:pt>
                <c:pt idx="40">
                  <c:v>12.8</c:v>
                </c:pt>
                <c:pt idx="41">
                  <c:v>12.6</c:v>
                </c:pt>
                <c:pt idx="42">
                  <c:v>12.1</c:v>
                </c:pt>
                <c:pt idx="43">
                  <c:v>11.3</c:v>
                </c:pt>
                <c:pt idx="44">
                  <c:v>11.6</c:v>
                </c:pt>
                <c:pt idx="45">
                  <c:v>11.4</c:v>
                </c:pt>
                <c:pt idx="46">
                  <c:v>11.1</c:v>
                </c:pt>
                <c:pt idx="47">
                  <c:v>11.1</c:v>
                </c:pt>
                <c:pt idx="48">
                  <c:v>11.2</c:v>
                </c:pt>
                <c:pt idx="49">
                  <c:v>11.1</c:v>
                </c:pt>
                <c:pt idx="50">
                  <c:v>11.1</c:v>
                </c:pt>
                <c:pt idx="51">
                  <c:v>11</c:v>
                </c:pt>
                <c:pt idx="52">
                  <c:v>11</c:v>
                </c:pt>
                <c:pt idx="53">
                  <c:v>10.8</c:v>
                </c:pt>
                <c:pt idx="54">
                  <c:v>10.6</c:v>
                </c:pt>
                <c:pt idx="55">
                  <c:v>9.9</c:v>
                </c:pt>
                <c:pt idx="56">
                  <c:v>9.6</c:v>
                </c:pt>
                <c:pt idx="57">
                  <c:v>9.3000000000000007</c:v>
                </c:pt>
                <c:pt idx="58">
                  <c:v>8.1999999999999993</c:v>
                </c:pt>
                <c:pt idx="59">
                  <c:v>7.9</c:v>
                </c:pt>
                <c:pt idx="60">
                  <c:v>8.9</c:v>
                </c:pt>
                <c:pt idx="61">
                  <c:v>10.199999999999999</c:v>
                </c:pt>
                <c:pt idx="62">
                  <c:v>11.8</c:v>
                </c:pt>
                <c:pt idx="63">
                  <c:v>12.9</c:v>
                </c:pt>
                <c:pt idx="64">
                  <c:v>13.2</c:v>
                </c:pt>
                <c:pt idx="65">
                  <c:v>13.1</c:v>
                </c:pt>
                <c:pt idx="66">
                  <c:v>13.7</c:v>
                </c:pt>
                <c:pt idx="67">
                  <c:v>14.2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3E-884B-B3A9-AD3385A15ECF}"/>
            </c:ext>
          </c:extLst>
        </c:ser>
        <c:ser>
          <c:idx val="14"/>
          <c:order val="5"/>
          <c:tx>
            <c:strRef>
              <c:f>'Breakfast data'!$J$1</c:f>
              <c:strCache>
                <c:ptCount val="1"/>
                <c:pt idx="0">
                  <c:v>Mon wk2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data'!$J$2:$J$85</c:f>
              <c:numCache>
                <c:formatCode>General</c:formatCode>
                <c:ptCount val="84"/>
                <c:pt idx="21">
                  <c:v>9.9</c:v>
                </c:pt>
                <c:pt idx="22">
                  <c:v>9.6999999999999993</c:v>
                </c:pt>
                <c:pt idx="23">
                  <c:v>9.4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11.3</c:v>
                </c:pt>
                <c:pt idx="28">
                  <c:v>11.9</c:v>
                </c:pt>
                <c:pt idx="29">
                  <c:v>12.6</c:v>
                </c:pt>
                <c:pt idx="30">
                  <c:v>12.9</c:v>
                </c:pt>
                <c:pt idx="31">
                  <c:v>13.3</c:v>
                </c:pt>
                <c:pt idx="32">
                  <c:v>13.8</c:v>
                </c:pt>
                <c:pt idx="33">
                  <c:v>14</c:v>
                </c:pt>
                <c:pt idx="34">
                  <c:v>13.9</c:v>
                </c:pt>
                <c:pt idx="35">
                  <c:v>13.9</c:v>
                </c:pt>
                <c:pt idx="36">
                  <c:v>13.8</c:v>
                </c:pt>
                <c:pt idx="37">
                  <c:v>13.9</c:v>
                </c:pt>
                <c:pt idx="38">
                  <c:v>14.1</c:v>
                </c:pt>
                <c:pt idx="39">
                  <c:v>13.9</c:v>
                </c:pt>
                <c:pt idx="40">
                  <c:v>13.6</c:v>
                </c:pt>
                <c:pt idx="41">
                  <c:v>13.7</c:v>
                </c:pt>
                <c:pt idx="42">
                  <c:v>13.6</c:v>
                </c:pt>
                <c:pt idx="43">
                  <c:v>13.5</c:v>
                </c:pt>
                <c:pt idx="44">
                  <c:v>13.4</c:v>
                </c:pt>
                <c:pt idx="45">
                  <c:v>13.3</c:v>
                </c:pt>
                <c:pt idx="46">
                  <c:v>13.4</c:v>
                </c:pt>
                <c:pt idx="47">
                  <c:v>13.1</c:v>
                </c:pt>
                <c:pt idx="48">
                  <c:v>12.7</c:v>
                </c:pt>
                <c:pt idx="49">
                  <c:v>12.7</c:v>
                </c:pt>
                <c:pt idx="50">
                  <c:v>12.6</c:v>
                </c:pt>
                <c:pt idx="51">
                  <c:v>12.4</c:v>
                </c:pt>
                <c:pt idx="52">
                  <c:v>12.4</c:v>
                </c:pt>
                <c:pt idx="53">
                  <c:v>12.1</c:v>
                </c:pt>
                <c:pt idx="54">
                  <c:v>11.9</c:v>
                </c:pt>
                <c:pt idx="55">
                  <c:v>11.8</c:v>
                </c:pt>
                <c:pt idx="56">
                  <c:v>11.4</c:v>
                </c:pt>
                <c:pt idx="57">
                  <c:v>11.2</c:v>
                </c:pt>
                <c:pt idx="58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3E-884B-B3A9-AD3385A15ECF}"/>
            </c:ext>
          </c:extLst>
        </c:ser>
        <c:ser>
          <c:idx val="16"/>
          <c:order val="6"/>
          <c:tx>
            <c:strRef>
              <c:f>'Breakfast data'!$K$1</c:f>
              <c:strCache>
                <c:ptCount val="1"/>
                <c:pt idx="0">
                  <c:v>Tues Wk 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data'!$K$2:$K$85</c:f>
              <c:numCache>
                <c:formatCode>General</c:formatCode>
                <c:ptCount val="84"/>
                <c:pt idx="22">
                  <c:v>8.8000000000000007</c:v>
                </c:pt>
                <c:pt idx="23">
                  <c:v>9</c:v>
                </c:pt>
                <c:pt idx="24">
                  <c:v>9.1</c:v>
                </c:pt>
                <c:pt idx="25">
                  <c:v>9.6999999999999993</c:v>
                </c:pt>
                <c:pt idx="26">
                  <c:v>10.3</c:v>
                </c:pt>
                <c:pt idx="27">
                  <c:v>10.9</c:v>
                </c:pt>
                <c:pt idx="28">
                  <c:v>11.1</c:v>
                </c:pt>
                <c:pt idx="29">
                  <c:v>11.7</c:v>
                </c:pt>
                <c:pt idx="30">
                  <c:v>12.1</c:v>
                </c:pt>
                <c:pt idx="31">
                  <c:v>13.2</c:v>
                </c:pt>
                <c:pt idx="32">
                  <c:v>14.2</c:v>
                </c:pt>
                <c:pt idx="33">
                  <c:v>14.6</c:v>
                </c:pt>
                <c:pt idx="34">
                  <c:v>14.6</c:v>
                </c:pt>
                <c:pt idx="35">
                  <c:v>15.2</c:v>
                </c:pt>
                <c:pt idx="36">
                  <c:v>15.7</c:v>
                </c:pt>
                <c:pt idx="37">
                  <c:v>15.9</c:v>
                </c:pt>
                <c:pt idx="38">
                  <c:v>16.100000000000001</c:v>
                </c:pt>
                <c:pt idx="39">
                  <c:v>16</c:v>
                </c:pt>
                <c:pt idx="40">
                  <c:v>15.7</c:v>
                </c:pt>
                <c:pt idx="41">
                  <c:v>15.6</c:v>
                </c:pt>
                <c:pt idx="42">
                  <c:v>15.6</c:v>
                </c:pt>
                <c:pt idx="43">
                  <c:v>15.4</c:v>
                </c:pt>
                <c:pt idx="44">
                  <c:v>15.2</c:v>
                </c:pt>
                <c:pt idx="45">
                  <c:v>15.2</c:v>
                </c:pt>
                <c:pt idx="46">
                  <c:v>15.2</c:v>
                </c:pt>
                <c:pt idx="47">
                  <c:v>15.4</c:v>
                </c:pt>
                <c:pt idx="48">
                  <c:v>15.2</c:v>
                </c:pt>
                <c:pt idx="49">
                  <c:v>15.2</c:v>
                </c:pt>
                <c:pt idx="50">
                  <c:v>15.1</c:v>
                </c:pt>
                <c:pt idx="51">
                  <c:v>14.7</c:v>
                </c:pt>
                <c:pt idx="52">
                  <c:v>14.3</c:v>
                </c:pt>
                <c:pt idx="53">
                  <c:v>14.6</c:v>
                </c:pt>
                <c:pt idx="54">
                  <c:v>14.8</c:v>
                </c:pt>
                <c:pt idx="55">
                  <c:v>14.7</c:v>
                </c:pt>
                <c:pt idx="56">
                  <c:v>14.3</c:v>
                </c:pt>
                <c:pt idx="57">
                  <c:v>14.2</c:v>
                </c:pt>
                <c:pt idx="58">
                  <c:v>14.1</c:v>
                </c:pt>
                <c:pt idx="59">
                  <c:v>13.7</c:v>
                </c:pt>
                <c:pt idx="60">
                  <c:v>13.7</c:v>
                </c:pt>
                <c:pt idx="61">
                  <c:v>13.4</c:v>
                </c:pt>
                <c:pt idx="62">
                  <c:v>13.3</c:v>
                </c:pt>
                <c:pt idx="63">
                  <c:v>13.1</c:v>
                </c:pt>
                <c:pt idx="64">
                  <c:v>13.1</c:v>
                </c:pt>
                <c:pt idx="65">
                  <c:v>13.1</c:v>
                </c:pt>
                <c:pt idx="66">
                  <c:v>12.9</c:v>
                </c:pt>
                <c:pt idx="67">
                  <c:v>12.7</c:v>
                </c:pt>
                <c:pt idx="68">
                  <c:v>12.5</c:v>
                </c:pt>
                <c:pt idx="69">
                  <c:v>12.3</c:v>
                </c:pt>
                <c:pt idx="70">
                  <c:v>12.2</c:v>
                </c:pt>
                <c:pt idx="71">
                  <c:v>11.9</c:v>
                </c:pt>
                <c:pt idx="72">
                  <c:v>11.6</c:v>
                </c:pt>
                <c:pt idx="73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3E-884B-B3A9-AD3385A15ECF}"/>
            </c:ext>
          </c:extLst>
        </c:ser>
        <c:ser>
          <c:idx val="18"/>
          <c:order val="7"/>
          <c:tx>
            <c:strRef>
              <c:f>'Breakfast data'!$L$1</c:f>
              <c:strCache>
                <c:ptCount val="1"/>
                <c:pt idx="0">
                  <c:v>Wed wk 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data'!$L$2:$L$85</c:f>
              <c:numCache>
                <c:formatCode>General</c:formatCode>
                <c:ptCount val="84"/>
                <c:pt idx="25">
                  <c:v>4.2</c:v>
                </c:pt>
                <c:pt idx="26">
                  <c:v>4.2</c:v>
                </c:pt>
                <c:pt idx="27">
                  <c:v>4.3</c:v>
                </c:pt>
                <c:pt idx="28">
                  <c:v>4.9000000000000004</c:v>
                </c:pt>
                <c:pt idx="29">
                  <c:v>5.3</c:v>
                </c:pt>
                <c:pt idx="30">
                  <c:v>5.9</c:v>
                </c:pt>
                <c:pt idx="31">
                  <c:v>6.5</c:v>
                </c:pt>
                <c:pt idx="32">
                  <c:v>7.2</c:v>
                </c:pt>
                <c:pt idx="33">
                  <c:v>7.8</c:v>
                </c:pt>
                <c:pt idx="34">
                  <c:v>8.9</c:v>
                </c:pt>
                <c:pt idx="35">
                  <c:v>9.9</c:v>
                </c:pt>
                <c:pt idx="36">
                  <c:v>10.7</c:v>
                </c:pt>
                <c:pt idx="37">
                  <c:v>11.2</c:v>
                </c:pt>
                <c:pt idx="38">
                  <c:v>11.4</c:v>
                </c:pt>
                <c:pt idx="39">
                  <c:v>11.2</c:v>
                </c:pt>
                <c:pt idx="40">
                  <c:v>11.1</c:v>
                </c:pt>
                <c:pt idx="41">
                  <c:v>11.2</c:v>
                </c:pt>
                <c:pt idx="42">
                  <c:v>11.2</c:v>
                </c:pt>
                <c:pt idx="43">
                  <c:v>11.2</c:v>
                </c:pt>
                <c:pt idx="44">
                  <c:v>10.9</c:v>
                </c:pt>
                <c:pt idx="45">
                  <c:v>10.6</c:v>
                </c:pt>
                <c:pt idx="46">
                  <c:v>10.6</c:v>
                </c:pt>
                <c:pt idx="47">
                  <c:v>10.3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10.3</c:v>
                </c:pt>
                <c:pt idx="52">
                  <c:v>10.3</c:v>
                </c:pt>
                <c:pt idx="53">
                  <c:v>10.7</c:v>
                </c:pt>
                <c:pt idx="54">
                  <c:v>10.9</c:v>
                </c:pt>
                <c:pt idx="55">
                  <c:v>11</c:v>
                </c:pt>
                <c:pt idx="56">
                  <c:v>10.8</c:v>
                </c:pt>
                <c:pt idx="57">
                  <c:v>10.3</c:v>
                </c:pt>
                <c:pt idx="58">
                  <c:v>10.199999999999999</c:v>
                </c:pt>
                <c:pt idx="59">
                  <c:v>10.6</c:v>
                </c:pt>
                <c:pt idx="60">
                  <c:v>11.1</c:v>
                </c:pt>
                <c:pt idx="61">
                  <c:v>10.8</c:v>
                </c:pt>
                <c:pt idx="62">
                  <c:v>10.7</c:v>
                </c:pt>
                <c:pt idx="63">
                  <c:v>10.4</c:v>
                </c:pt>
                <c:pt idx="64">
                  <c:v>10.199999999999999</c:v>
                </c:pt>
                <c:pt idx="65">
                  <c:v>10</c:v>
                </c:pt>
                <c:pt idx="66">
                  <c:v>9.9</c:v>
                </c:pt>
                <c:pt idx="67">
                  <c:v>9.8000000000000007</c:v>
                </c:pt>
                <c:pt idx="68">
                  <c:v>9.8000000000000007</c:v>
                </c:pt>
                <c:pt idx="69">
                  <c:v>9.6</c:v>
                </c:pt>
                <c:pt idx="70">
                  <c:v>9.4</c:v>
                </c:pt>
                <c:pt idx="71">
                  <c:v>9.6999999999999993</c:v>
                </c:pt>
                <c:pt idx="72">
                  <c:v>9.8000000000000007</c:v>
                </c:pt>
                <c:pt idx="73">
                  <c:v>8.6999999999999993</c:v>
                </c:pt>
                <c:pt idx="74">
                  <c:v>8.6999999999999993</c:v>
                </c:pt>
                <c:pt idx="75">
                  <c:v>8.6</c:v>
                </c:pt>
                <c:pt idx="76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3E-884B-B3A9-AD3385A15ECF}"/>
            </c:ext>
          </c:extLst>
        </c:ser>
        <c:ser>
          <c:idx val="20"/>
          <c:order val="8"/>
          <c:tx>
            <c:strRef>
              <c:f>'Breakfast data'!$M$1</c:f>
              <c:strCache>
                <c:ptCount val="1"/>
                <c:pt idx="0">
                  <c:v>Thurs wk2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data'!$M$2:$M$85</c:f>
              <c:numCache>
                <c:formatCode>General</c:formatCode>
                <c:ptCount val="84"/>
                <c:pt idx="15">
                  <c:v>3.6</c:v>
                </c:pt>
                <c:pt idx="16">
                  <c:v>3.6</c:v>
                </c:pt>
                <c:pt idx="17">
                  <c:v>3.5</c:v>
                </c:pt>
                <c:pt idx="18">
                  <c:v>3.9</c:v>
                </c:pt>
                <c:pt idx="19">
                  <c:v>3.8</c:v>
                </c:pt>
                <c:pt idx="20">
                  <c:v>3.8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4.7</c:v>
                </c:pt>
                <c:pt idx="24">
                  <c:v>5.3</c:v>
                </c:pt>
                <c:pt idx="25">
                  <c:v>5.4</c:v>
                </c:pt>
                <c:pt idx="26">
                  <c:v>5.5</c:v>
                </c:pt>
                <c:pt idx="27">
                  <c:v>6.3</c:v>
                </c:pt>
                <c:pt idx="28">
                  <c:v>6.3</c:v>
                </c:pt>
                <c:pt idx="29">
                  <c:v>6.5</c:v>
                </c:pt>
                <c:pt idx="30">
                  <c:v>6.8</c:v>
                </c:pt>
                <c:pt idx="31">
                  <c:v>6.5</c:v>
                </c:pt>
                <c:pt idx="32">
                  <c:v>6.8</c:v>
                </c:pt>
                <c:pt idx="33">
                  <c:v>7.1</c:v>
                </c:pt>
                <c:pt idx="34">
                  <c:v>7.2</c:v>
                </c:pt>
                <c:pt idx="35">
                  <c:v>7.2</c:v>
                </c:pt>
                <c:pt idx="36">
                  <c:v>7.6</c:v>
                </c:pt>
                <c:pt idx="37">
                  <c:v>8</c:v>
                </c:pt>
                <c:pt idx="38">
                  <c:v>8.1</c:v>
                </c:pt>
                <c:pt idx="39">
                  <c:v>8</c:v>
                </c:pt>
                <c:pt idx="40">
                  <c:v>7.8</c:v>
                </c:pt>
                <c:pt idx="41">
                  <c:v>7.6</c:v>
                </c:pt>
                <c:pt idx="42">
                  <c:v>7.7</c:v>
                </c:pt>
                <c:pt idx="43">
                  <c:v>7.6</c:v>
                </c:pt>
                <c:pt idx="44">
                  <c:v>7.4</c:v>
                </c:pt>
                <c:pt idx="45">
                  <c:v>7.3</c:v>
                </c:pt>
                <c:pt idx="46">
                  <c:v>7.3</c:v>
                </c:pt>
                <c:pt idx="47">
                  <c:v>7.3</c:v>
                </c:pt>
                <c:pt idx="48">
                  <c:v>7.6</c:v>
                </c:pt>
                <c:pt idx="49">
                  <c:v>7.8</c:v>
                </c:pt>
                <c:pt idx="50">
                  <c:v>7.9</c:v>
                </c:pt>
                <c:pt idx="51">
                  <c:v>7.7</c:v>
                </c:pt>
                <c:pt idx="52">
                  <c:v>7.2</c:v>
                </c:pt>
                <c:pt idx="53">
                  <c:v>7.2</c:v>
                </c:pt>
                <c:pt idx="54">
                  <c:v>7.4</c:v>
                </c:pt>
                <c:pt idx="55">
                  <c:v>7.6</c:v>
                </c:pt>
                <c:pt idx="56">
                  <c:v>7.6</c:v>
                </c:pt>
                <c:pt idx="57">
                  <c:v>7.6</c:v>
                </c:pt>
                <c:pt idx="58">
                  <c:v>7.5</c:v>
                </c:pt>
                <c:pt idx="59">
                  <c:v>7.5</c:v>
                </c:pt>
                <c:pt idx="60">
                  <c:v>7.3</c:v>
                </c:pt>
                <c:pt idx="61">
                  <c:v>7.3</c:v>
                </c:pt>
                <c:pt idx="62">
                  <c:v>7.2</c:v>
                </c:pt>
                <c:pt idx="63">
                  <c:v>6.9</c:v>
                </c:pt>
                <c:pt idx="64">
                  <c:v>6.7</c:v>
                </c:pt>
                <c:pt idx="65">
                  <c:v>6.7</c:v>
                </c:pt>
                <c:pt idx="66">
                  <c:v>6.6</c:v>
                </c:pt>
                <c:pt idx="67">
                  <c:v>6.4</c:v>
                </c:pt>
                <c:pt idx="68">
                  <c:v>6.1</c:v>
                </c:pt>
                <c:pt idx="6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73E-884B-B3A9-AD3385A15ECF}"/>
            </c:ext>
          </c:extLst>
        </c:ser>
        <c:ser>
          <c:idx val="22"/>
          <c:order val="9"/>
          <c:tx>
            <c:strRef>
              <c:f>'Breakfast data'!$N$1</c:f>
              <c:strCache>
                <c:ptCount val="1"/>
                <c:pt idx="0">
                  <c:v>Fri wk2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data'!$N$2:$N$85</c:f>
              <c:numCache>
                <c:formatCode>General</c:formatCode>
                <c:ptCount val="84"/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5.8</c:v>
                </c:pt>
                <c:pt idx="25">
                  <c:v>6.2</c:v>
                </c:pt>
                <c:pt idx="26">
                  <c:v>6.9</c:v>
                </c:pt>
                <c:pt idx="27">
                  <c:v>7.6</c:v>
                </c:pt>
                <c:pt idx="28">
                  <c:v>8.3000000000000007</c:v>
                </c:pt>
                <c:pt idx="29">
                  <c:v>8.9</c:v>
                </c:pt>
                <c:pt idx="30">
                  <c:v>9.5</c:v>
                </c:pt>
                <c:pt idx="31">
                  <c:v>10</c:v>
                </c:pt>
                <c:pt idx="32">
                  <c:v>10.7</c:v>
                </c:pt>
                <c:pt idx="33">
                  <c:v>10.6</c:v>
                </c:pt>
                <c:pt idx="34">
                  <c:v>10.7</c:v>
                </c:pt>
                <c:pt idx="35">
                  <c:v>11.1</c:v>
                </c:pt>
                <c:pt idx="36">
                  <c:v>11.3</c:v>
                </c:pt>
                <c:pt idx="37">
                  <c:v>11.4</c:v>
                </c:pt>
                <c:pt idx="38">
                  <c:v>11.6</c:v>
                </c:pt>
                <c:pt idx="39">
                  <c:v>11.5</c:v>
                </c:pt>
                <c:pt idx="40">
                  <c:v>11.4</c:v>
                </c:pt>
                <c:pt idx="41">
                  <c:v>11.5</c:v>
                </c:pt>
                <c:pt idx="42">
                  <c:v>11.3</c:v>
                </c:pt>
                <c:pt idx="43">
                  <c:v>11.2</c:v>
                </c:pt>
                <c:pt idx="44">
                  <c:v>10.9</c:v>
                </c:pt>
                <c:pt idx="45">
                  <c:v>10.7</c:v>
                </c:pt>
                <c:pt idx="46">
                  <c:v>10.3</c:v>
                </c:pt>
                <c:pt idx="47">
                  <c:v>10.199999999999999</c:v>
                </c:pt>
                <c:pt idx="48">
                  <c:v>10.4</c:v>
                </c:pt>
                <c:pt idx="49">
                  <c:v>10.1</c:v>
                </c:pt>
                <c:pt idx="50">
                  <c:v>10.199999999999999</c:v>
                </c:pt>
                <c:pt idx="51">
                  <c:v>10.4</c:v>
                </c:pt>
                <c:pt idx="52">
                  <c:v>10.1</c:v>
                </c:pt>
                <c:pt idx="53">
                  <c:v>10.4</c:v>
                </c:pt>
                <c:pt idx="54">
                  <c:v>10.7</c:v>
                </c:pt>
                <c:pt idx="55">
                  <c:v>11</c:v>
                </c:pt>
                <c:pt idx="56">
                  <c:v>11.1</c:v>
                </c:pt>
                <c:pt idx="57">
                  <c:v>11.1</c:v>
                </c:pt>
                <c:pt idx="58">
                  <c:v>11</c:v>
                </c:pt>
                <c:pt idx="59">
                  <c:v>10.9</c:v>
                </c:pt>
                <c:pt idx="60">
                  <c:v>10.8</c:v>
                </c:pt>
                <c:pt idx="61">
                  <c:v>10.3</c:v>
                </c:pt>
                <c:pt idx="62">
                  <c:v>10.1</c:v>
                </c:pt>
                <c:pt idx="63">
                  <c:v>9.9</c:v>
                </c:pt>
                <c:pt idx="64">
                  <c:v>9.8000000000000007</c:v>
                </c:pt>
                <c:pt idx="65">
                  <c:v>9.4</c:v>
                </c:pt>
                <c:pt idx="66">
                  <c:v>9.1999999999999993</c:v>
                </c:pt>
                <c:pt idx="67">
                  <c:v>9.1</c:v>
                </c:pt>
                <c:pt idx="68">
                  <c:v>8.9</c:v>
                </c:pt>
                <c:pt idx="69">
                  <c:v>8.8000000000000007</c:v>
                </c:pt>
                <c:pt idx="70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73E-884B-B3A9-AD3385A15ECF}"/>
            </c:ext>
          </c:extLst>
        </c:ser>
        <c:ser>
          <c:idx val="24"/>
          <c:order val="10"/>
          <c:tx>
            <c:strRef>
              <c:f>'Breakfast data'!$O$1</c:f>
              <c:strCache>
                <c:ptCount val="1"/>
                <c:pt idx="0">
                  <c:v>Sat wk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data'!$O$2:$O$85</c:f>
              <c:numCache>
                <c:formatCode>General</c:formatCode>
                <c:ptCount val="84"/>
                <c:pt idx="21">
                  <c:v>4.9000000000000004</c:v>
                </c:pt>
                <c:pt idx="22">
                  <c:v>4.9000000000000004</c:v>
                </c:pt>
                <c:pt idx="23">
                  <c:v>5</c:v>
                </c:pt>
                <c:pt idx="24">
                  <c:v>5.3</c:v>
                </c:pt>
                <c:pt idx="25">
                  <c:v>5.5</c:v>
                </c:pt>
                <c:pt idx="26">
                  <c:v>5.9</c:v>
                </c:pt>
                <c:pt idx="27">
                  <c:v>6.7</c:v>
                </c:pt>
                <c:pt idx="28">
                  <c:v>7.6</c:v>
                </c:pt>
                <c:pt idx="29">
                  <c:v>8.3000000000000007</c:v>
                </c:pt>
                <c:pt idx="30">
                  <c:v>8.8000000000000007</c:v>
                </c:pt>
                <c:pt idx="31">
                  <c:v>8.8000000000000007</c:v>
                </c:pt>
                <c:pt idx="32">
                  <c:v>9.3000000000000007</c:v>
                </c:pt>
                <c:pt idx="33">
                  <c:v>9.8000000000000007</c:v>
                </c:pt>
                <c:pt idx="34">
                  <c:v>10.3</c:v>
                </c:pt>
                <c:pt idx="35">
                  <c:v>10.5</c:v>
                </c:pt>
                <c:pt idx="36">
                  <c:v>11.2</c:v>
                </c:pt>
                <c:pt idx="37">
                  <c:v>11.5</c:v>
                </c:pt>
                <c:pt idx="38">
                  <c:v>11.6</c:v>
                </c:pt>
                <c:pt idx="39">
                  <c:v>11.4</c:v>
                </c:pt>
                <c:pt idx="40">
                  <c:v>11.2</c:v>
                </c:pt>
                <c:pt idx="41">
                  <c:v>10.7</c:v>
                </c:pt>
                <c:pt idx="42">
                  <c:v>10.199999999999999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9.6999999999999993</c:v>
                </c:pt>
                <c:pt idx="46">
                  <c:v>9.8000000000000007</c:v>
                </c:pt>
                <c:pt idx="47">
                  <c:v>9.8000000000000007</c:v>
                </c:pt>
                <c:pt idx="48">
                  <c:v>9.6999999999999993</c:v>
                </c:pt>
                <c:pt idx="49">
                  <c:v>9.5</c:v>
                </c:pt>
                <c:pt idx="50">
                  <c:v>9.3000000000000007</c:v>
                </c:pt>
                <c:pt idx="51">
                  <c:v>9.3000000000000007</c:v>
                </c:pt>
                <c:pt idx="52">
                  <c:v>9.4</c:v>
                </c:pt>
                <c:pt idx="53">
                  <c:v>9.4</c:v>
                </c:pt>
                <c:pt idx="54">
                  <c:v>9.1999999999999993</c:v>
                </c:pt>
                <c:pt idx="55">
                  <c:v>8.8000000000000007</c:v>
                </c:pt>
                <c:pt idx="56">
                  <c:v>8.6</c:v>
                </c:pt>
                <c:pt idx="57">
                  <c:v>8.5</c:v>
                </c:pt>
                <c:pt idx="58">
                  <c:v>7.8</c:v>
                </c:pt>
                <c:pt idx="59">
                  <c:v>7.8</c:v>
                </c:pt>
                <c:pt idx="60">
                  <c:v>7.6</c:v>
                </c:pt>
                <c:pt idx="61">
                  <c:v>7.8</c:v>
                </c:pt>
                <c:pt idx="62">
                  <c:v>7.8</c:v>
                </c:pt>
                <c:pt idx="63">
                  <c:v>7.3</c:v>
                </c:pt>
                <c:pt idx="64">
                  <c:v>7.4</c:v>
                </c:pt>
                <c:pt idx="65">
                  <c:v>7.7</c:v>
                </c:pt>
                <c:pt idx="66">
                  <c:v>7.9</c:v>
                </c:pt>
                <c:pt idx="67">
                  <c:v>8.3000000000000007</c:v>
                </c:pt>
                <c:pt idx="68">
                  <c:v>8.4</c:v>
                </c:pt>
                <c:pt idx="6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73E-884B-B3A9-AD3385A15ECF}"/>
            </c:ext>
          </c:extLst>
        </c:ser>
        <c:ser>
          <c:idx val="28"/>
          <c:order val="11"/>
          <c:tx>
            <c:strRef>
              <c:f>'Breakfast data'!$Q$1</c:f>
              <c:strCache>
                <c:ptCount val="1"/>
                <c:pt idx="0">
                  <c:v>Tues wk3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data'!$Q$2:$Q$85</c:f>
              <c:numCache>
                <c:formatCode>General</c:formatCode>
                <c:ptCount val="84"/>
                <c:pt idx="21">
                  <c:v>7</c:v>
                </c:pt>
                <c:pt idx="22">
                  <c:v>7</c:v>
                </c:pt>
                <c:pt idx="23">
                  <c:v>7.1</c:v>
                </c:pt>
                <c:pt idx="25">
                  <c:v>6.4</c:v>
                </c:pt>
                <c:pt idx="26">
                  <c:v>6.8</c:v>
                </c:pt>
                <c:pt idx="27">
                  <c:v>7.4</c:v>
                </c:pt>
                <c:pt idx="28">
                  <c:v>8.1</c:v>
                </c:pt>
                <c:pt idx="29">
                  <c:v>8.5</c:v>
                </c:pt>
                <c:pt idx="30">
                  <c:v>8.8000000000000007</c:v>
                </c:pt>
                <c:pt idx="31">
                  <c:v>8.8000000000000007</c:v>
                </c:pt>
                <c:pt idx="32">
                  <c:v>9.1999999999999993</c:v>
                </c:pt>
                <c:pt idx="33">
                  <c:v>9.9</c:v>
                </c:pt>
                <c:pt idx="34">
                  <c:v>10.3</c:v>
                </c:pt>
                <c:pt idx="35">
                  <c:v>10.7</c:v>
                </c:pt>
                <c:pt idx="36">
                  <c:v>10.7</c:v>
                </c:pt>
                <c:pt idx="37">
                  <c:v>10.7</c:v>
                </c:pt>
                <c:pt idx="38">
                  <c:v>10.8</c:v>
                </c:pt>
                <c:pt idx="39">
                  <c:v>10.6</c:v>
                </c:pt>
                <c:pt idx="40">
                  <c:v>10.7</c:v>
                </c:pt>
                <c:pt idx="41">
                  <c:v>10.6</c:v>
                </c:pt>
                <c:pt idx="42">
                  <c:v>10.4</c:v>
                </c:pt>
                <c:pt idx="43">
                  <c:v>10</c:v>
                </c:pt>
                <c:pt idx="44">
                  <c:v>9.6</c:v>
                </c:pt>
                <c:pt idx="45">
                  <c:v>9.6</c:v>
                </c:pt>
                <c:pt idx="46">
                  <c:v>9.8000000000000007</c:v>
                </c:pt>
                <c:pt idx="47">
                  <c:v>9.4</c:v>
                </c:pt>
                <c:pt idx="48">
                  <c:v>9.4</c:v>
                </c:pt>
                <c:pt idx="49">
                  <c:v>9.5</c:v>
                </c:pt>
                <c:pt idx="50">
                  <c:v>9.6</c:v>
                </c:pt>
                <c:pt idx="51">
                  <c:v>9.6</c:v>
                </c:pt>
                <c:pt idx="52">
                  <c:v>9.4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9.1</c:v>
                </c:pt>
                <c:pt idx="56">
                  <c:v>8.9</c:v>
                </c:pt>
                <c:pt idx="57">
                  <c:v>8.6</c:v>
                </c:pt>
                <c:pt idx="58">
                  <c:v>8.5</c:v>
                </c:pt>
                <c:pt idx="59">
                  <c:v>8.4</c:v>
                </c:pt>
                <c:pt idx="60">
                  <c:v>8.4</c:v>
                </c:pt>
                <c:pt idx="61">
                  <c:v>8.1999999999999993</c:v>
                </c:pt>
                <c:pt idx="62">
                  <c:v>8</c:v>
                </c:pt>
                <c:pt idx="63">
                  <c:v>7.8</c:v>
                </c:pt>
                <c:pt idx="64">
                  <c:v>7.9</c:v>
                </c:pt>
                <c:pt idx="65">
                  <c:v>8.3000000000000007</c:v>
                </c:pt>
                <c:pt idx="66">
                  <c:v>8.6999999999999993</c:v>
                </c:pt>
                <c:pt idx="67">
                  <c:v>9.3000000000000007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10.6</c:v>
                </c:pt>
                <c:pt idx="71">
                  <c:v>11.1</c:v>
                </c:pt>
                <c:pt idx="72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3E-884B-B3A9-AD3385A15ECF}"/>
            </c:ext>
          </c:extLst>
        </c:ser>
        <c:ser>
          <c:idx val="30"/>
          <c:order val="12"/>
          <c:tx>
            <c:strRef>
              <c:f>'Breakfast data'!$R$1</c:f>
              <c:strCache>
                <c:ptCount val="1"/>
                <c:pt idx="0">
                  <c:v>Wed wk3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data'!$R$2:$R$85</c:f>
              <c:numCache>
                <c:formatCode>General</c:formatCode>
                <c:ptCount val="84"/>
                <c:pt idx="24">
                  <c:v>7.9</c:v>
                </c:pt>
                <c:pt idx="25">
                  <c:v>7.9</c:v>
                </c:pt>
                <c:pt idx="26">
                  <c:v>8.1</c:v>
                </c:pt>
                <c:pt idx="27">
                  <c:v>7.8</c:v>
                </c:pt>
                <c:pt idx="28">
                  <c:v>7.2</c:v>
                </c:pt>
                <c:pt idx="29">
                  <c:v>7.1</c:v>
                </c:pt>
                <c:pt idx="30">
                  <c:v>7.4</c:v>
                </c:pt>
                <c:pt idx="31">
                  <c:v>7.9</c:v>
                </c:pt>
                <c:pt idx="32">
                  <c:v>8</c:v>
                </c:pt>
                <c:pt idx="33">
                  <c:v>8.4</c:v>
                </c:pt>
                <c:pt idx="34">
                  <c:v>9</c:v>
                </c:pt>
                <c:pt idx="35">
                  <c:v>9.5</c:v>
                </c:pt>
                <c:pt idx="36">
                  <c:v>10.1</c:v>
                </c:pt>
                <c:pt idx="37">
                  <c:v>10.5</c:v>
                </c:pt>
                <c:pt idx="38">
                  <c:v>10.8</c:v>
                </c:pt>
                <c:pt idx="39">
                  <c:v>10.7</c:v>
                </c:pt>
                <c:pt idx="40">
                  <c:v>10.5</c:v>
                </c:pt>
                <c:pt idx="41">
                  <c:v>10.3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9.4</c:v>
                </c:pt>
                <c:pt idx="47">
                  <c:v>9.3000000000000007</c:v>
                </c:pt>
                <c:pt idx="48">
                  <c:v>9.1999999999999993</c:v>
                </c:pt>
                <c:pt idx="49">
                  <c:v>8.9</c:v>
                </c:pt>
                <c:pt idx="50">
                  <c:v>8.6999999999999993</c:v>
                </c:pt>
                <c:pt idx="51">
                  <c:v>8.6999999999999993</c:v>
                </c:pt>
                <c:pt idx="52">
                  <c:v>8.4</c:v>
                </c:pt>
                <c:pt idx="53">
                  <c:v>8.1999999999999993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7.8</c:v>
                </c:pt>
                <c:pt idx="57">
                  <c:v>7.8</c:v>
                </c:pt>
                <c:pt idx="58">
                  <c:v>8</c:v>
                </c:pt>
                <c:pt idx="59">
                  <c:v>7.8</c:v>
                </c:pt>
                <c:pt idx="60">
                  <c:v>7.7</c:v>
                </c:pt>
                <c:pt idx="61">
                  <c:v>7.6</c:v>
                </c:pt>
                <c:pt idx="62">
                  <c:v>7.2</c:v>
                </c:pt>
                <c:pt idx="63">
                  <c:v>7.2</c:v>
                </c:pt>
                <c:pt idx="64">
                  <c:v>7</c:v>
                </c:pt>
                <c:pt idx="65">
                  <c:v>6.9</c:v>
                </c:pt>
                <c:pt idx="66">
                  <c:v>6.8</c:v>
                </c:pt>
                <c:pt idx="67">
                  <c:v>6.7</c:v>
                </c:pt>
                <c:pt idx="68">
                  <c:v>6.6</c:v>
                </c:pt>
                <c:pt idx="69">
                  <c:v>6.5</c:v>
                </c:pt>
                <c:pt idx="70">
                  <c:v>6.3</c:v>
                </c:pt>
                <c:pt idx="71">
                  <c:v>6.4</c:v>
                </c:pt>
                <c:pt idx="72">
                  <c:v>6.2</c:v>
                </c:pt>
                <c:pt idx="73">
                  <c:v>6.1</c:v>
                </c:pt>
                <c:pt idx="74">
                  <c:v>6.1</c:v>
                </c:pt>
                <c:pt idx="75">
                  <c:v>5.9</c:v>
                </c:pt>
                <c:pt idx="76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73E-884B-B3A9-AD3385A15ECF}"/>
            </c:ext>
          </c:extLst>
        </c:ser>
        <c:ser>
          <c:idx val="36"/>
          <c:order val="13"/>
          <c:tx>
            <c:strRef>
              <c:f>'Breakfast data'!$U$1</c:f>
              <c:strCache>
                <c:ptCount val="1"/>
                <c:pt idx="0">
                  <c:v>Sat wk3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data'!$U$2:$U$85</c:f>
              <c:numCache>
                <c:formatCode>General</c:formatCode>
                <c:ptCount val="84"/>
                <c:pt idx="25">
                  <c:v>8.5</c:v>
                </c:pt>
                <c:pt idx="26">
                  <c:v>8.5</c:v>
                </c:pt>
                <c:pt idx="27">
                  <c:v>8.6</c:v>
                </c:pt>
                <c:pt idx="28">
                  <c:v>8.6999999999999993</c:v>
                </c:pt>
                <c:pt idx="29">
                  <c:v>8.9</c:v>
                </c:pt>
                <c:pt idx="30">
                  <c:v>9</c:v>
                </c:pt>
                <c:pt idx="31">
                  <c:v>9.1</c:v>
                </c:pt>
                <c:pt idx="32">
                  <c:v>9.1999999999999993</c:v>
                </c:pt>
                <c:pt idx="33">
                  <c:v>9.3000000000000007</c:v>
                </c:pt>
                <c:pt idx="34">
                  <c:v>9.4</c:v>
                </c:pt>
                <c:pt idx="35">
                  <c:v>9.5</c:v>
                </c:pt>
                <c:pt idx="36">
                  <c:v>9.6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9.8000000000000007</c:v>
                </c:pt>
                <c:pt idx="43">
                  <c:v>9.9</c:v>
                </c:pt>
                <c:pt idx="44">
                  <c:v>9.8000000000000007</c:v>
                </c:pt>
                <c:pt idx="45">
                  <c:v>9.6</c:v>
                </c:pt>
                <c:pt idx="46">
                  <c:v>9.5</c:v>
                </c:pt>
                <c:pt idx="47">
                  <c:v>9.4</c:v>
                </c:pt>
                <c:pt idx="48">
                  <c:v>9.6</c:v>
                </c:pt>
                <c:pt idx="49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73E-884B-B3A9-AD3385A15ECF}"/>
            </c:ext>
          </c:extLst>
        </c:ser>
        <c:ser>
          <c:idx val="44"/>
          <c:order val="14"/>
          <c:tx>
            <c:strRef>
              <c:f>'Breakfast data'!$Y$1</c:f>
              <c:strCache>
                <c:ptCount val="1"/>
                <c:pt idx="0">
                  <c:v>Wed wk4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data'!$Y$2:$Y$85</c:f>
              <c:numCache>
                <c:formatCode>General</c:formatCode>
                <c:ptCount val="84"/>
                <c:pt idx="17">
                  <c:v>7.6</c:v>
                </c:pt>
                <c:pt idx="18">
                  <c:v>7.8</c:v>
                </c:pt>
                <c:pt idx="19">
                  <c:v>8.1</c:v>
                </c:pt>
                <c:pt idx="20">
                  <c:v>8.4</c:v>
                </c:pt>
                <c:pt idx="21">
                  <c:v>8.1999999999999993</c:v>
                </c:pt>
                <c:pt idx="22">
                  <c:v>7.9</c:v>
                </c:pt>
                <c:pt idx="23">
                  <c:v>7.8</c:v>
                </c:pt>
                <c:pt idx="24">
                  <c:v>7.7</c:v>
                </c:pt>
                <c:pt idx="25">
                  <c:v>7.9</c:v>
                </c:pt>
                <c:pt idx="26">
                  <c:v>8.1</c:v>
                </c:pt>
                <c:pt idx="27">
                  <c:v>8.4</c:v>
                </c:pt>
                <c:pt idx="28">
                  <c:v>8.5</c:v>
                </c:pt>
                <c:pt idx="29">
                  <c:v>8.8000000000000007</c:v>
                </c:pt>
                <c:pt idx="30">
                  <c:v>9.1</c:v>
                </c:pt>
                <c:pt idx="31">
                  <c:v>9.6</c:v>
                </c:pt>
                <c:pt idx="32">
                  <c:v>9.3000000000000007</c:v>
                </c:pt>
                <c:pt idx="33">
                  <c:v>10</c:v>
                </c:pt>
                <c:pt idx="34">
                  <c:v>10.6</c:v>
                </c:pt>
                <c:pt idx="35">
                  <c:v>11.8</c:v>
                </c:pt>
                <c:pt idx="36">
                  <c:v>12.9</c:v>
                </c:pt>
                <c:pt idx="37">
                  <c:v>13.6</c:v>
                </c:pt>
                <c:pt idx="38">
                  <c:v>13.8</c:v>
                </c:pt>
                <c:pt idx="39">
                  <c:v>13</c:v>
                </c:pt>
                <c:pt idx="40">
                  <c:v>11.7</c:v>
                </c:pt>
                <c:pt idx="41">
                  <c:v>11.1</c:v>
                </c:pt>
                <c:pt idx="42">
                  <c:v>10.6</c:v>
                </c:pt>
                <c:pt idx="43">
                  <c:v>10.4</c:v>
                </c:pt>
                <c:pt idx="44">
                  <c:v>10.5</c:v>
                </c:pt>
                <c:pt idx="45">
                  <c:v>10.7</c:v>
                </c:pt>
                <c:pt idx="46">
                  <c:v>10.9</c:v>
                </c:pt>
                <c:pt idx="47">
                  <c:v>10.9</c:v>
                </c:pt>
                <c:pt idx="48">
                  <c:v>11</c:v>
                </c:pt>
                <c:pt idx="49">
                  <c:v>11.1</c:v>
                </c:pt>
                <c:pt idx="50">
                  <c:v>10.9</c:v>
                </c:pt>
                <c:pt idx="51">
                  <c:v>10.199999999999999</c:v>
                </c:pt>
                <c:pt idx="52">
                  <c:v>9.6999999999999993</c:v>
                </c:pt>
                <c:pt idx="53">
                  <c:v>9.6</c:v>
                </c:pt>
                <c:pt idx="54">
                  <c:v>9.6</c:v>
                </c:pt>
                <c:pt idx="55">
                  <c:v>9.4</c:v>
                </c:pt>
                <c:pt idx="56">
                  <c:v>9.1</c:v>
                </c:pt>
                <c:pt idx="57">
                  <c:v>8.9</c:v>
                </c:pt>
                <c:pt idx="58">
                  <c:v>8.6</c:v>
                </c:pt>
                <c:pt idx="59">
                  <c:v>8.1999999999999993</c:v>
                </c:pt>
                <c:pt idx="60">
                  <c:v>8</c:v>
                </c:pt>
                <c:pt idx="61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73E-884B-B3A9-AD3385A15ECF}"/>
            </c:ext>
          </c:extLst>
        </c:ser>
        <c:ser>
          <c:idx val="48"/>
          <c:order val="15"/>
          <c:tx>
            <c:strRef>
              <c:f>'Breakfast data'!$AA$1</c:f>
              <c:strCache>
                <c:ptCount val="1"/>
                <c:pt idx="0">
                  <c:v>Fri wk4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data'!$AA$2:$AA$85</c:f>
              <c:numCache>
                <c:formatCode>General</c:formatCode>
                <c:ptCount val="84"/>
                <c:pt idx="26">
                  <c:v>6.3</c:v>
                </c:pt>
                <c:pt idx="27">
                  <c:v>6.4</c:v>
                </c:pt>
                <c:pt idx="28">
                  <c:v>6.7</c:v>
                </c:pt>
                <c:pt idx="29">
                  <c:v>7.1</c:v>
                </c:pt>
                <c:pt idx="30">
                  <c:v>7.6</c:v>
                </c:pt>
                <c:pt idx="31">
                  <c:v>7.9</c:v>
                </c:pt>
                <c:pt idx="32">
                  <c:v>8.6</c:v>
                </c:pt>
                <c:pt idx="33">
                  <c:v>9.3000000000000007</c:v>
                </c:pt>
                <c:pt idx="34">
                  <c:v>10</c:v>
                </c:pt>
                <c:pt idx="35">
                  <c:v>10.4</c:v>
                </c:pt>
                <c:pt idx="36">
                  <c:v>10.7</c:v>
                </c:pt>
                <c:pt idx="37">
                  <c:v>10.7</c:v>
                </c:pt>
                <c:pt idx="38">
                  <c:v>10.9</c:v>
                </c:pt>
                <c:pt idx="39">
                  <c:v>10.9</c:v>
                </c:pt>
                <c:pt idx="40">
                  <c:v>10.7</c:v>
                </c:pt>
                <c:pt idx="41">
                  <c:v>10.8</c:v>
                </c:pt>
                <c:pt idx="42">
                  <c:v>10.7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9.9</c:v>
                </c:pt>
                <c:pt idx="48">
                  <c:v>9.9</c:v>
                </c:pt>
                <c:pt idx="49">
                  <c:v>9.6999999999999993</c:v>
                </c:pt>
                <c:pt idx="50">
                  <c:v>9.5</c:v>
                </c:pt>
                <c:pt idx="51">
                  <c:v>9.1999999999999993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8.6</c:v>
                </c:pt>
                <c:pt idx="55">
                  <c:v>8.3000000000000007</c:v>
                </c:pt>
                <c:pt idx="56">
                  <c:v>8.1</c:v>
                </c:pt>
                <c:pt idx="57">
                  <c:v>8.1</c:v>
                </c:pt>
                <c:pt idx="58">
                  <c:v>7.9</c:v>
                </c:pt>
                <c:pt idx="59">
                  <c:v>7.8</c:v>
                </c:pt>
                <c:pt idx="60">
                  <c:v>7.6</c:v>
                </c:pt>
                <c:pt idx="61">
                  <c:v>7.6</c:v>
                </c:pt>
                <c:pt idx="62">
                  <c:v>7.2</c:v>
                </c:pt>
                <c:pt idx="63">
                  <c:v>7.2</c:v>
                </c:pt>
                <c:pt idx="64">
                  <c:v>7.2</c:v>
                </c:pt>
                <c:pt idx="65">
                  <c:v>7.2</c:v>
                </c:pt>
                <c:pt idx="66">
                  <c:v>7.1</c:v>
                </c:pt>
                <c:pt idx="67">
                  <c:v>6.9</c:v>
                </c:pt>
                <c:pt idx="68">
                  <c:v>7</c:v>
                </c:pt>
                <c:pt idx="69">
                  <c:v>6.9</c:v>
                </c:pt>
                <c:pt idx="70">
                  <c:v>6.1</c:v>
                </c:pt>
                <c:pt idx="71">
                  <c:v>6.1</c:v>
                </c:pt>
                <c:pt idx="72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73E-884B-B3A9-AD3385A15ECF}"/>
            </c:ext>
          </c:extLst>
        </c:ser>
        <c:ser>
          <c:idx val="54"/>
          <c:order val="16"/>
          <c:tx>
            <c:strRef>
              <c:f>'Breakfast data'!$AD$1</c:f>
              <c:strCache>
                <c:ptCount val="1"/>
                <c:pt idx="0">
                  <c:v>Mon wk5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data'!$AD$2:$AD$85</c:f>
              <c:numCache>
                <c:formatCode>General</c:formatCode>
                <c:ptCount val="84"/>
                <c:pt idx="27">
                  <c:v>6.9</c:v>
                </c:pt>
                <c:pt idx="28">
                  <c:v>7.4</c:v>
                </c:pt>
                <c:pt idx="29">
                  <c:v>7.8</c:v>
                </c:pt>
                <c:pt idx="30">
                  <c:v>8.4</c:v>
                </c:pt>
                <c:pt idx="31">
                  <c:v>9</c:v>
                </c:pt>
                <c:pt idx="32">
                  <c:v>9.6</c:v>
                </c:pt>
                <c:pt idx="33">
                  <c:v>10.4</c:v>
                </c:pt>
                <c:pt idx="34">
                  <c:v>10.7</c:v>
                </c:pt>
                <c:pt idx="35">
                  <c:v>11.6</c:v>
                </c:pt>
                <c:pt idx="36">
                  <c:v>12.4</c:v>
                </c:pt>
                <c:pt idx="37">
                  <c:v>13</c:v>
                </c:pt>
                <c:pt idx="38">
                  <c:v>13.2</c:v>
                </c:pt>
                <c:pt idx="39">
                  <c:v>13.2</c:v>
                </c:pt>
                <c:pt idx="40">
                  <c:v>13.2</c:v>
                </c:pt>
                <c:pt idx="41">
                  <c:v>13.1</c:v>
                </c:pt>
                <c:pt idx="42">
                  <c:v>13</c:v>
                </c:pt>
                <c:pt idx="43">
                  <c:v>12.7</c:v>
                </c:pt>
                <c:pt idx="44">
                  <c:v>12.2</c:v>
                </c:pt>
                <c:pt idx="45">
                  <c:v>12.1</c:v>
                </c:pt>
                <c:pt idx="46">
                  <c:v>12.2</c:v>
                </c:pt>
                <c:pt idx="47">
                  <c:v>12</c:v>
                </c:pt>
                <c:pt idx="48">
                  <c:v>11.6</c:v>
                </c:pt>
                <c:pt idx="49">
                  <c:v>11.3</c:v>
                </c:pt>
                <c:pt idx="50">
                  <c:v>11</c:v>
                </c:pt>
                <c:pt idx="51">
                  <c:v>10.4</c:v>
                </c:pt>
                <c:pt idx="52">
                  <c:v>10.5</c:v>
                </c:pt>
                <c:pt idx="53">
                  <c:v>10.5</c:v>
                </c:pt>
                <c:pt idx="54">
                  <c:v>10.4</c:v>
                </c:pt>
                <c:pt idx="55">
                  <c:v>10.1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9.9</c:v>
                </c:pt>
                <c:pt idx="59">
                  <c:v>9.8000000000000007</c:v>
                </c:pt>
                <c:pt idx="60">
                  <c:v>9.5</c:v>
                </c:pt>
                <c:pt idx="61">
                  <c:v>9.1999999999999993</c:v>
                </c:pt>
                <c:pt idx="62">
                  <c:v>9.1999999999999993</c:v>
                </c:pt>
                <c:pt idx="63">
                  <c:v>9.1</c:v>
                </c:pt>
                <c:pt idx="64">
                  <c:v>8.8000000000000007</c:v>
                </c:pt>
                <c:pt idx="65">
                  <c:v>8.6</c:v>
                </c:pt>
                <c:pt idx="66">
                  <c:v>8.4</c:v>
                </c:pt>
                <c:pt idx="67">
                  <c:v>8.3000000000000007</c:v>
                </c:pt>
                <c:pt idx="68">
                  <c:v>8.1</c:v>
                </c:pt>
                <c:pt idx="69">
                  <c:v>8</c:v>
                </c:pt>
                <c:pt idx="70">
                  <c:v>7.7</c:v>
                </c:pt>
                <c:pt idx="71">
                  <c:v>7.8</c:v>
                </c:pt>
                <c:pt idx="72">
                  <c:v>7.8</c:v>
                </c:pt>
                <c:pt idx="73">
                  <c:v>7.7</c:v>
                </c:pt>
                <c:pt idx="74">
                  <c:v>7.6</c:v>
                </c:pt>
                <c:pt idx="75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73E-884B-B3A9-AD3385A15ECF}"/>
            </c:ext>
          </c:extLst>
        </c:ser>
        <c:ser>
          <c:idx val="62"/>
          <c:order val="17"/>
          <c:tx>
            <c:strRef>
              <c:f>'Breakfast data'!$AH$1</c:f>
              <c:strCache>
                <c:ptCount val="1"/>
                <c:pt idx="0">
                  <c:v>Fri wk5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data'!$AH$2:$AH$85</c:f>
              <c:numCache>
                <c:formatCode>General</c:formatCode>
                <c:ptCount val="84"/>
                <c:pt idx="26">
                  <c:v>4.9000000000000004</c:v>
                </c:pt>
                <c:pt idx="27">
                  <c:v>9.1999999999999993</c:v>
                </c:pt>
                <c:pt idx="28">
                  <c:v>9.5</c:v>
                </c:pt>
                <c:pt idx="29">
                  <c:v>9.8000000000000007</c:v>
                </c:pt>
                <c:pt idx="30">
                  <c:v>9.3000000000000007</c:v>
                </c:pt>
                <c:pt idx="31">
                  <c:v>10.1</c:v>
                </c:pt>
                <c:pt idx="32">
                  <c:v>11.1</c:v>
                </c:pt>
                <c:pt idx="33">
                  <c:v>12.1</c:v>
                </c:pt>
                <c:pt idx="34">
                  <c:v>12.8</c:v>
                </c:pt>
                <c:pt idx="35">
                  <c:v>13.7</c:v>
                </c:pt>
                <c:pt idx="36">
                  <c:v>14.6</c:v>
                </c:pt>
                <c:pt idx="37">
                  <c:v>15.2</c:v>
                </c:pt>
                <c:pt idx="38">
                  <c:v>15.6</c:v>
                </c:pt>
                <c:pt idx="39">
                  <c:v>15.4</c:v>
                </c:pt>
                <c:pt idx="40">
                  <c:v>15.2</c:v>
                </c:pt>
                <c:pt idx="41">
                  <c:v>15</c:v>
                </c:pt>
                <c:pt idx="42">
                  <c:v>14.8</c:v>
                </c:pt>
                <c:pt idx="43">
                  <c:v>14.7</c:v>
                </c:pt>
                <c:pt idx="44">
                  <c:v>14.5</c:v>
                </c:pt>
                <c:pt idx="45">
                  <c:v>14.3</c:v>
                </c:pt>
                <c:pt idx="46">
                  <c:v>14.2</c:v>
                </c:pt>
                <c:pt idx="47">
                  <c:v>13.9</c:v>
                </c:pt>
                <c:pt idx="48">
                  <c:v>13.7</c:v>
                </c:pt>
                <c:pt idx="49">
                  <c:v>13.2</c:v>
                </c:pt>
                <c:pt idx="50">
                  <c:v>12.6</c:v>
                </c:pt>
                <c:pt idx="51">
                  <c:v>12.3</c:v>
                </c:pt>
                <c:pt idx="52">
                  <c:v>12.3</c:v>
                </c:pt>
                <c:pt idx="53">
                  <c:v>11.8</c:v>
                </c:pt>
                <c:pt idx="54">
                  <c:v>11.4</c:v>
                </c:pt>
                <c:pt idx="55">
                  <c:v>11.2</c:v>
                </c:pt>
                <c:pt idx="56">
                  <c:v>10.9</c:v>
                </c:pt>
                <c:pt idx="57">
                  <c:v>10.8</c:v>
                </c:pt>
                <c:pt idx="58">
                  <c:v>10.4</c:v>
                </c:pt>
                <c:pt idx="59">
                  <c:v>9.9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9.9</c:v>
                </c:pt>
                <c:pt idx="63">
                  <c:v>9.8000000000000007</c:v>
                </c:pt>
                <c:pt idx="64">
                  <c:v>9.8000000000000007</c:v>
                </c:pt>
                <c:pt idx="65">
                  <c:v>10.1</c:v>
                </c:pt>
                <c:pt idx="66">
                  <c:v>10.3</c:v>
                </c:pt>
                <c:pt idx="67">
                  <c:v>10.5</c:v>
                </c:pt>
                <c:pt idx="68">
                  <c:v>10.4</c:v>
                </c:pt>
                <c:pt idx="69">
                  <c:v>10.3</c:v>
                </c:pt>
                <c:pt idx="70">
                  <c:v>10.4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10.7</c:v>
                </c:pt>
                <c:pt idx="75">
                  <c:v>11</c:v>
                </c:pt>
                <c:pt idx="76">
                  <c:v>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73E-884B-B3A9-AD3385A15ECF}"/>
            </c:ext>
          </c:extLst>
        </c:ser>
        <c:ser>
          <c:idx val="64"/>
          <c:order val="18"/>
          <c:tx>
            <c:strRef>
              <c:f>'Breakfast data'!$AI$1</c:f>
              <c:strCache>
                <c:ptCount val="1"/>
                <c:pt idx="0">
                  <c:v>Sat wk5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data'!$AI$2:$AI$85</c:f>
              <c:numCache>
                <c:formatCode>General</c:formatCode>
                <c:ptCount val="84"/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4.7</c:v>
                </c:pt>
                <c:pt idx="19">
                  <c:v>4.7</c:v>
                </c:pt>
                <c:pt idx="20">
                  <c:v>5.0999999999999996</c:v>
                </c:pt>
                <c:pt idx="21">
                  <c:v>5.4</c:v>
                </c:pt>
                <c:pt idx="22">
                  <c:v>5.5</c:v>
                </c:pt>
                <c:pt idx="23">
                  <c:v>5.7</c:v>
                </c:pt>
                <c:pt idx="24">
                  <c:v>5.7</c:v>
                </c:pt>
                <c:pt idx="25">
                  <c:v>6.1</c:v>
                </c:pt>
                <c:pt idx="26">
                  <c:v>6.6</c:v>
                </c:pt>
                <c:pt idx="27">
                  <c:v>6.9</c:v>
                </c:pt>
                <c:pt idx="28">
                  <c:v>7</c:v>
                </c:pt>
                <c:pt idx="29">
                  <c:v>7.3</c:v>
                </c:pt>
                <c:pt idx="30">
                  <c:v>7.8</c:v>
                </c:pt>
                <c:pt idx="31">
                  <c:v>8.1</c:v>
                </c:pt>
                <c:pt idx="32">
                  <c:v>8.4</c:v>
                </c:pt>
                <c:pt idx="33">
                  <c:v>8.6999999999999993</c:v>
                </c:pt>
                <c:pt idx="34">
                  <c:v>9</c:v>
                </c:pt>
                <c:pt idx="35">
                  <c:v>9.5</c:v>
                </c:pt>
                <c:pt idx="36">
                  <c:v>9.9</c:v>
                </c:pt>
                <c:pt idx="37">
                  <c:v>10.5</c:v>
                </c:pt>
                <c:pt idx="38">
                  <c:v>10.7</c:v>
                </c:pt>
                <c:pt idx="39">
                  <c:v>10.6</c:v>
                </c:pt>
                <c:pt idx="40">
                  <c:v>10.5</c:v>
                </c:pt>
                <c:pt idx="41">
                  <c:v>10.5</c:v>
                </c:pt>
                <c:pt idx="42">
                  <c:v>10.3</c:v>
                </c:pt>
                <c:pt idx="43">
                  <c:v>10.199999999999999</c:v>
                </c:pt>
                <c:pt idx="44">
                  <c:v>10.1</c:v>
                </c:pt>
                <c:pt idx="45">
                  <c:v>9.6999999999999993</c:v>
                </c:pt>
                <c:pt idx="46">
                  <c:v>9.3000000000000007</c:v>
                </c:pt>
                <c:pt idx="47">
                  <c:v>9.1</c:v>
                </c:pt>
                <c:pt idx="48">
                  <c:v>9.1999999999999993</c:v>
                </c:pt>
                <c:pt idx="49">
                  <c:v>8.9</c:v>
                </c:pt>
                <c:pt idx="50">
                  <c:v>8.6</c:v>
                </c:pt>
                <c:pt idx="51">
                  <c:v>8.4</c:v>
                </c:pt>
                <c:pt idx="52">
                  <c:v>8.3000000000000007</c:v>
                </c:pt>
                <c:pt idx="53">
                  <c:v>8.1999999999999993</c:v>
                </c:pt>
                <c:pt idx="54">
                  <c:v>7.9</c:v>
                </c:pt>
                <c:pt idx="55">
                  <c:v>7.7</c:v>
                </c:pt>
                <c:pt idx="56">
                  <c:v>7.4</c:v>
                </c:pt>
                <c:pt idx="57">
                  <c:v>7.3</c:v>
                </c:pt>
                <c:pt idx="58">
                  <c:v>7.5</c:v>
                </c:pt>
                <c:pt idx="59">
                  <c:v>7.6</c:v>
                </c:pt>
                <c:pt idx="60">
                  <c:v>7.1</c:v>
                </c:pt>
                <c:pt idx="61">
                  <c:v>6.8</c:v>
                </c:pt>
                <c:pt idx="62">
                  <c:v>6.7</c:v>
                </c:pt>
                <c:pt idx="63">
                  <c:v>6.6</c:v>
                </c:pt>
                <c:pt idx="64">
                  <c:v>6.4</c:v>
                </c:pt>
                <c:pt idx="65">
                  <c:v>6.4</c:v>
                </c:pt>
                <c:pt idx="66">
                  <c:v>6.3</c:v>
                </c:pt>
                <c:pt idx="67">
                  <c:v>6.2</c:v>
                </c:pt>
                <c:pt idx="68">
                  <c:v>6.2</c:v>
                </c:pt>
                <c:pt idx="69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73E-884B-B3A9-AD3385A15ECF}"/>
            </c:ext>
          </c:extLst>
        </c:ser>
        <c:ser>
          <c:idx val="68"/>
          <c:order val="19"/>
          <c:tx>
            <c:strRef>
              <c:f>'Breakfast data'!$AK$1</c:f>
              <c:strCache>
                <c:ptCount val="1"/>
                <c:pt idx="0">
                  <c:v>Mon wk6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data'!$AK$2:$AK$85</c:f>
              <c:numCache>
                <c:formatCode>General</c:formatCode>
                <c:ptCount val="84"/>
                <c:pt idx="18">
                  <c:v>7.9</c:v>
                </c:pt>
                <c:pt idx="19">
                  <c:v>8.8000000000000007</c:v>
                </c:pt>
                <c:pt idx="20">
                  <c:v>9.1999999999999993</c:v>
                </c:pt>
                <c:pt idx="21">
                  <c:v>9.4</c:v>
                </c:pt>
                <c:pt idx="22">
                  <c:v>9.4</c:v>
                </c:pt>
                <c:pt idx="23">
                  <c:v>9.6999999999999993</c:v>
                </c:pt>
                <c:pt idx="24">
                  <c:v>9.6</c:v>
                </c:pt>
                <c:pt idx="25">
                  <c:v>9.5</c:v>
                </c:pt>
                <c:pt idx="26">
                  <c:v>9.4</c:v>
                </c:pt>
                <c:pt idx="27">
                  <c:v>9.3000000000000007</c:v>
                </c:pt>
                <c:pt idx="28">
                  <c:v>9.3000000000000007</c:v>
                </c:pt>
                <c:pt idx="29">
                  <c:v>9.6</c:v>
                </c:pt>
                <c:pt idx="30">
                  <c:v>10.1</c:v>
                </c:pt>
                <c:pt idx="31">
                  <c:v>10.7</c:v>
                </c:pt>
                <c:pt idx="32">
                  <c:v>11.1</c:v>
                </c:pt>
                <c:pt idx="33">
                  <c:v>11.5</c:v>
                </c:pt>
                <c:pt idx="34">
                  <c:v>11.9</c:v>
                </c:pt>
                <c:pt idx="35">
                  <c:v>12.1</c:v>
                </c:pt>
                <c:pt idx="36">
                  <c:v>12.3</c:v>
                </c:pt>
                <c:pt idx="37">
                  <c:v>12.4</c:v>
                </c:pt>
                <c:pt idx="38">
                  <c:v>12.5</c:v>
                </c:pt>
                <c:pt idx="39">
                  <c:v>12.5</c:v>
                </c:pt>
                <c:pt idx="40">
                  <c:v>12.4</c:v>
                </c:pt>
                <c:pt idx="41">
                  <c:v>12.3</c:v>
                </c:pt>
                <c:pt idx="42">
                  <c:v>12.1</c:v>
                </c:pt>
                <c:pt idx="43">
                  <c:v>11.7</c:v>
                </c:pt>
                <c:pt idx="44">
                  <c:v>11.4</c:v>
                </c:pt>
                <c:pt idx="45">
                  <c:v>11.2</c:v>
                </c:pt>
                <c:pt idx="46">
                  <c:v>10.8</c:v>
                </c:pt>
                <c:pt idx="47">
                  <c:v>10.6</c:v>
                </c:pt>
                <c:pt idx="48">
                  <c:v>10.7</c:v>
                </c:pt>
                <c:pt idx="49">
                  <c:v>10.8</c:v>
                </c:pt>
                <c:pt idx="50">
                  <c:v>11</c:v>
                </c:pt>
                <c:pt idx="51">
                  <c:v>11.2</c:v>
                </c:pt>
                <c:pt idx="52">
                  <c:v>11.3</c:v>
                </c:pt>
                <c:pt idx="53">
                  <c:v>11.4</c:v>
                </c:pt>
                <c:pt idx="54">
                  <c:v>11.3</c:v>
                </c:pt>
                <c:pt idx="55">
                  <c:v>11.4</c:v>
                </c:pt>
                <c:pt idx="56">
                  <c:v>11.4</c:v>
                </c:pt>
                <c:pt idx="57">
                  <c:v>11.3</c:v>
                </c:pt>
                <c:pt idx="58">
                  <c:v>11.1</c:v>
                </c:pt>
                <c:pt idx="59">
                  <c:v>11.2</c:v>
                </c:pt>
                <c:pt idx="60">
                  <c:v>11.1</c:v>
                </c:pt>
                <c:pt idx="61">
                  <c:v>11</c:v>
                </c:pt>
                <c:pt idx="62">
                  <c:v>10.4</c:v>
                </c:pt>
                <c:pt idx="63">
                  <c:v>9.9</c:v>
                </c:pt>
                <c:pt idx="64">
                  <c:v>9.5</c:v>
                </c:pt>
                <c:pt idx="65">
                  <c:v>9.1999999999999993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73E-884B-B3A9-AD3385A15ECF}"/>
            </c:ext>
          </c:extLst>
        </c:ser>
        <c:ser>
          <c:idx val="70"/>
          <c:order val="20"/>
          <c:tx>
            <c:strRef>
              <c:f>'Breakfast data'!$AL$1</c:f>
              <c:strCache>
                <c:ptCount val="1"/>
                <c:pt idx="0">
                  <c:v>Tues wk6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data'!$AL$2:$AL$85</c:f>
              <c:numCache>
                <c:formatCode>General</c:formatCode>
                <c:ptCount val="84"/>
                <c:pt idx="18">
                  <c:v>7.4</c:v>
                </c:pt>
                <c:pt idx="19">
                  <c:v>7.5</c:v>
                </c:pt>
                <c:pt idx="20">
                  <c:v>7.6</c:v>
                </c:pt>
                <c:pt idx="21">
                  <c:v>6.9</c:v>
                </c:pt>
                <c:pt idx="22">
                  <c:v>6.9</c:v>
                </c:pt>
                <c:pt idx="23">
                  <c:v>7.1</c:v>
                </c:pt>
                <c:pt idx="24">
                  <c:v>7.4</c:v>
                </c:pt>
                <c:pt idx="25">
                  <c:v>8.1</c:v>
                </c:pt>
                <c:pt idx="26">
                  <c:v>8.6999999999999993</c:v>
                </c:pt>
                <c:pt idx="27">
                  <c:v>9.6</c:v>
                </c:pt>
                <c:pt idx="28">
                  <c:v>10.1</c:v>
                </c:pt>
                <c:pt idx="29">
                  <c:v>10.4</c:v>
                </c:pt>
                <c:pt idx="30">
                  <c:v>10.5</c:v>
                </c:pt>
                <c:pt idx="31">
                  <c:v>10.8</c:v>
                </c:pt>
                <c:pt idx="32">
                  <c:v>11</c:v>
                </c:pt>
                <c:pt idx="33">
                  <c:v>10.9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11.5</c:v>
                </c:pt>
                <c:pt idx="39">
                  <c:v>11.4</c:v>
                </c:pt>
                <c:pt idx="40">
                  <c:v>11.5</c:v>
                </c:pt>
                <c:pt idx="41">
                  <c:v>11.3</c:v>
                </c:pt>
                <c:pt idx="42">
                  <c:v>11.2</c:v>
                </c:pt>
                <c:pt idx="43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73E-884B-B3A9-AD3385A15ECF}"/>
            </c:ext>
          </c:extLst>
        </c:ser>
        <c:ser>
          <c:idx val="74"/>
          <c:order val="21"/>
          <c:tx>
            <c:strRef>
              <c:f>'Breakfast data'!$AN$1</c:f>
              <c:strCache>
                <c:ptCount val="1"/>
                <c:pt idx="0">
                  <c:v>Thurs wk6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data'!$AN$2:$AN$85</c:f>
              <c:numCache>
                <c:formatCode>General</c:formatCode>
                <c:ptCount val="84"/>
                <c:pt idx="25">
                  <c:v>9.4</c:v>
                </c:pt>
                <c:pt idx="26">
                  <c:v>9.6</c:v>
                </c:pt>
                <c:pt idx="27">
                  <c:v>9.9</c:v>
                </c:pt>
                <c:pt idx="28">
                  <c:v>10.3</c:v>
                </c:pt>
                <c:pt idx="29">
                  <c:v>10.8</c:v>
                </c:pt>
                <c:pt idx="30">
                  <c:v>11.5</c:v>
                </c:pt>
                <c:pt idx="31">
                  <c:v>12.2</c:v>
                </c:pt>
                <c:pt idx="32">
                  <c:v>12.8</c:v>
                </c:pt>
                <c:pt idx="33">
                  <c:v>13.4</c:v>
                </c:pt>
                <c:pt idx="34">
                  <c:v>14</c:v>
                </c:pt>
                <c:pt idx="35">
                  <c:v>14.3</c:v>
                </c:pt>
                <c:pt idx="36">
                  <c:v>14.6</c:v>
                </c:pt>
                <c:pt idx="37">
                  <c:v>15.1</c:v>
                </c:pt>
                <c:pt idx="38">
                  <c:v>15.6</c:v>
                </c:pt>
                <c:pt idx="39">
                  <c:v>15.4</c:v>
                </c:pt>
                <c:pt idx="40">
                  <c:v>15.3</c:v>
                </c:pt>
                <c:pt idx="41">
                  <c:v>15.2</c:v>
                </c:pt>
                <c:pt idx="42">
                  <c:v>15.3</c:v>
                </c:pt>
                <c:pt idx="43">
                  <c:v>15.4</c:v>
                </c:pt>
                <c:pt idx="44">
                  <c:v>15.3</c:v>
                </c:pt>
                <c:pt idx="45">
                  <c:v>15.1</c:v>
                </c:pt>
                <c:pt idx="46">
                  <c:v>15</c:v>
                </c:pt>
                <c:pt idx="47">
                  <c:v>14.8</c:v>
                </c:pt>
                <c:pt idx="48">
                  <c:v>14.8</c:v>
                </c:pt>
                <c:pt idx="49">
                  <c:v>14.5</c:v>
                </c:pt>
                <c:pt idx="50">
                  <c:v>14.3</c:v>
                </c:pt>
                <c:pt idx="51">
                  <c:v>14</c:v>
                </c:pt>
                <c:pt idx="52">
                  <c:v>13.7</c:v>
                </c:pt>
                <c:pt idx="53">
                  <c:v>13.7</c:v>
                </c:pt>
                <c:pt idx="54">
                  <c:v>13.2</c:v>
                </c:pt>
                <c:pt idx="55">
                  <c:v>12.8</c:v>
                </c:pt>
                <c:pt idx="56">
                  <c:v>12.4</c:v>
                </c:pt>
                <c:pt idx="57">
                  <c:v>12.4</c:v>
                </c:pt>
                <c:pt idx="58">
                  <c:v>12.5</c:v>
                </c:pt>
                <c:pt idx="59">
                  <c:v>12.7</c:v>
                </c:pt>
                <c:pt idx="60">
                  <c:v>12.9</c:v>
                </c:pt>
                <c:pt idx="61">
                  <c:v>13.1</c:v>
                </c:pt>
                <c:pt idx="62">
                  <c:v>13.1</c:v>
                </c:pt>
                <c:pt idx="63">
                  <c:v>13.2</c:v>
                </c:pt>
                <c:pt idx="64">
                  <c:v>13.5</c:v>
                </c:pt>
                <c:pt idx="65">
                  <c:v>13.4</c:v>
                </c:pt>
                <c:pt idx="66">
                  <c:v>13.4</c:v>
                </c:pt>
                <c:pt idx="67">
                  <c:v>13.6</c:v>
                </c:pt>
                <c:pt idx="68">
                  <c:v>13.1</c:v>
                </c:pt>
                <c:pt idx="69">
                  <c:v>12.7</c:v>
                </c:pt>
                <c:pt idx="70">
                  <c:v>12.5</c:v>
                </c:pt>
                <c:pt idx="71">
                  <c:v>12.3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73E-884B-B3A9-AD3385A15ECF}"/>
            </c:ext>
          </c:extLst>
        </c:ser>
        <c:ser>
          <c:idx val="76"/>
          <c:order val="22"/>
          <c:tx>
            <c:strRef>
              <c:f>'Breakfast data'!$AO$1</c:f>
              <c:strCache>
                <c:ptCount val="1"/>
                <c:pt idx="0">
                  <c:v>Fri wk6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data'!$AO$2:$AO$85</c:f>
              <c:numCache>
                <c:formatCode>General</c:formatCode>
                <c:ptCount val="84"/>
                <c:pt idx="19">
                  <c:v>7.2</c:v>
                </c:pt>
                <c:pt idx="20">
                  <c:v>7.5</c:v>
                </c:pt>
                <c:pt idx="21">
                  <c:v>7.7</c:v>
                </c:pt>
                <c:pt idx="22">
                  <c:v>7.6</c:v>
                </c:pt>
                <c:pt idx="23">
                  <c:v>7.6</c:v>
                </c:pt>
                <c:pt idx="24">
                  <c:v>7.8</c:v>
                </c:pt>
                <c:pt idx="25">
                  <c:v>8.1</c:v>
                </c:pt>
                <c:pt idx="26">
                  <c:v>8.3000000000000007</c:v>
                </c:pt>
                <c:pt idx="27">
                  <c:v>8.5</c:v>
                </c:pt>
                <c:pt idx="28">
                  <c:v>8.9</c:v>
                </c:pt>
                <c:pt idx="29">
                  <c:v>9.6999999999999993</c:v>
                </c:pt>
                <c:pt idx="30">
                  <c:v>10.6</c:v>
                </c:pt>
                <c:pt idx="31">
                  <c:v>11</c:v>
                </c:pt>
                <c:pt idx="32">
                  <c:v>11.4</c:v>
                </c:pt>
                <c:pt idx="33">
                  <c:v>11.8</c:v>
                </c:pt>
                <c:pt idx="34">
                  <c:v>12.1</c:v>
                </c:pt>
                <c:pt idx="35">
                  <c:v>12.4</c:v>
                </c:pt>
                <c:pt idx="36">
                  <c:v>12.7</c:v>
                </c:pt>
                <c:pt idx="37">
                  <c:v>12.7</c:v>
                </c:pt>
                <c:pt idx="38">
                  <c:v>12.8</c:v>
                </c:pt>
                <c:pt idx="39">
                  <c:v>12.7</c:v>
                </c:pt>
                <c:pt idx="40">
                  <c:v>12.6</c:v>
                </c:pt>
                <c:pt idx="41">
                  <c:v>12.5</c:v>
                </c:pt>
                <c:pt idx="42">
                  <c:v>12.4</c:v>
                </c:pt>
                <c:pt idx="43">
                  <c:v>12.1</c:v>
                </c:pt>
                <c:pt idx="44">
                  <c:v>12</c:v>
                </c:pt>
                <c:pt idx="45">
                  <c:v>11.6</c:v>
                </c:pt>
                <c:pt idx="46">
                  <c:v>11.1</c:v>
                </c:pt>
                <c:pt idx="47">
                  <c:v>10.7</c:v>
                </c:pt>
                <c:pt idx="48">
                  <c:v>10.3</c:v>
                </c:pt>
                <c:pt idx="49">
                  <c:v>10.1</c:v>
                </c:pt>
                <c:pt idx="50">
                  <c:v>10.1</c:v>
                </c:pt>
                <c:pt idx="51">
                  <c:v>9.9</c:v>
                </c:pt>
                <c:pt idx="52">
                  <c:v>9.8000000000000007</c:v>
                </c:pt>
                <c:pt idx="53">
                  <c:v>9.6</c:v>
                </c:pt>
                <c:pt idx="54">
                  <c:v>9.3000000000000007</c:v>
                </c:pt>
                <c:pt idx="55">
                  <c:v>9.1</c:v>
                </c:pt>
                <c:pt idx="56">
                  <c:v>8.8000000000000007</c:v>
                </c:pt>
                <c:pt idx="57">
                  <c:v>8.6</c:v>
                </c:pt>
                <c:pt idx="58">
                  <c:v>8.4</c:v>
                </c:pt>
                <c:pt idx="59">
                  <c:v>8.3000000000000007</c:v>
                </c:pt>
                <c:pt idx="60">
                  <c:v>8.1999999999999993</c:v>
                </c:pt>
                <c:pt idx="61">
                  <c:v>8.1</c:v>
                </c:pt>
                <c:pt idx="62">
                  <c:v>7.9</c:v>
                </c:pt>
                <c:pt idx="63">
                  <c:v>7.8</c:v>
                </c:pt>
                <c:pt idx="64">
                  <c:v>7.8</c:v>
                </c:pt>
                <c:pt idx="65">
                  <c:v>7.7</c:v>
                </c:pt>
                <c:pt idx="66">
                  <c:v>7.6</c:v>
                </c:pt>
                <c:pt idx="67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73E-884B-B3A9-AD3385A15ECF}"/>
            </c:ext>
          </c:extLst>
        </c:ser>
        <c:ser>
          <c:idx val="78"/>
          <c:order val="23"/>
          <c:tx>
            <c:strRef>
              <c:f>'Breakfast data'!$AP$1</c:f>
              <c:strCache>
                <c:ptCount val="1"/>
                <c:pt idx="0">
                  <c:v>Sat wk6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data'!$AP$2:$AP$85</c:f>
              <c:numCache>
                <c:formatCode>General</c:formatCode>
                <c:ptCount val="84"/>
                <c:pt idx="14">
                  <c:v>4.3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4.5999999999999996</c:v>
                </c:pt>
                <c:pt idx="18">
                  <c:v>4.7</c:v>
                </c:pt>
                <c:pt idx="19">
                  <c:v>4.8</c:v>
                </c:pt>
                <c:pt idx="20">
                  <c:v>4.8</c:v>
                </c:pt>
                <c:pt idx="21">
                  <c:v>4.9000000000000004</c:v>
                </c:pt>
                <c:pt idx="22">
                  <c:v>5</c:v>
                </c:pt>
                <c:pt idx="23">
                  <c:v>5.3</c:v>
                </c:pt>
                <c:pt idx="24">
                  <c:v>5.4</c:v>
                </c:pt>
                <c:pt idx="25">
                  <c:v>5.7</c:v>
                </c:pt>
                <c:pt idx="26">
                  <c:v>6</c:v>
                </c:pt>
                <c:pt idx="27">
                  <c:v>6.2</c:v>
                </c:pt>
                <c:pt idx="28">
                  <c:v>6.4</c:v>
                </c:pt>
                <c:pt idx="29">
                  <c:v>6.7</c:v>
                </c:pt>
                <c:pt idx="30">
                  <c:v>7.1</c:v>
                </c:pt>
                <c:pt idx="31">
                  <c:v>7.4</c:v>
                </c:pt>
                <c:pt idx="32">
                  <c:v>7.9</c:v>
                </c:pt>
                <c:pt idx="33">
                  <c:v>8.1999999999999993</c:v>
                </c:pt>
                <c:pt idx="34">
                  <c:v>8.4</c:v>
                </c:pt>
                <c:pt idx="35">
                  <c:v>8.6999999999999993</c:v>
                </c:pt>
                <c:pt idx="36">
                  <c:v>8.9</c:v>
                </c:pt>
                <c:pt idx="37">
                  <c:v>9.1999999999999993</c:v>
                </c:pt>
                <c:pt idx="38">
                  <c:v>9.3000000000000007</c:v>
                </c:pt>
                <c:pt idx="39">
                  <c:v>9.3000000000000007</c:v>
                </c:pt>
                <c:pt idx="40">
                  <c:v>9.3000000000000007</c:v>
                </c:pt>
                <c:pt idx="41">
                  <c:v>9.1</c:v>
                </c:pt>
                <c:pt idx="42">
                  <c:v>8.8000000000000007</c:v>
                </c:pt>
                <c:pt idx="43">
                  <c:v>8.6999999999999993</c:v>
                </c:pt>
                <c:pt idx="44">
                  <c:v>8.6999999999999993</c:v>
                </c:pt>
                <c:pt idx="45">
                  <c:v>8.5</c:v>
                </c:pt>
                <c:pt idx="46">
                  <c:v>8.1999999999999993</c:v>
                </c:pt>
                <c:pt idx="47">
                  <c:v>7.8</c:v>
                </c:pt>
                <c:pt idx="48">
                  <c:v>7.4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7.1</c:v>
                </c:pt>
                <c:pt idx="54">
                  <c:v>7.1</c:v>
                </c:pt>
                <c:pt idx="55">
                  <c:v>6.9</c:v>
                </c:pt>
                <c:pt idx="56">
                  <c:v>6.9</c:v>
                </c:pt>
                <c:pt idx="57">
                  <c:v>6.8</c:v>
                </c:pt>
                <c:pt idx="58">
                  <c:v>6.9</c:v>
                </c:pt>
                <c:pt idx="59">
                  <c:v>6.9</c:v>
                </c:pt>
                <c:pt idx="60">
                  <c:v>7.1</c:v>
                </c:pt>
                <c:pt idx="61">
                  <c:v>7.1</c:v>
                </c:pt>
                <c:pt idx="62">
                  <c:v>7.3</c:v>
                </c:pt>
                <c:pt idx="63">
                  <c:v>7.5</c:v>
                </c:pt>
                <c:pt idx="64">
                  <c:v>7.8</c:v>
                </c:pt>
                <c:pt idx="65">
                  <c:v>8.1999999999999993</c:v>
                </c:pt>
                <c:pt idx="66">
                  <c:v>8.6</c:v>
                </c:pt>
                <c:pt idx="67">
                  <c:v>8.9</c:v>
                </c:pt>
                <c:pt idx="68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73E-884B-B3A9-AD3385A15ECF}"/>
            </c:ext>
          </c:extLst>
        </c:ser>
        <c:ser>
          <c:idx val="80"/>
          <c:order val="24"/>
          <c:tx>
            <c:strRef>
              <c:f>'Breakfast data'!$AQ$1</c:f>
              <c:strCache>
                <c:ptCount val="1"/>
                <c:pt idx="0">
                  <c:v>Sun wk6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data'!$AQ$2:$AQ$85</c:f>
              <c:numCache>
                <c:formatCode>General</c:formatCode>
                <c:ptCount val="84"/>
                <c:pt idx="3">
                  <c:v>4.8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4.5999999999999996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5</c:v>
                </c:pt>
                <c:pt idx="10">
                  <c:v>5.0999999999999996</c:v>
                </c:pt>
                <c:pt idx="11">
                  <c:v>5.2</c:v>
                </c:pt>
                <c:pt idx="12">
                  <c:v>5.2</c:v>
                </c:pt>
                <c:pt idx="13">
                  <c:v>5.3</c:v>
                </c:pt>
                <c:pt idx="14">
                  <c:v>5.4</c:v>
                </c:pt>
                <c:pt idx="15">
                  <c:v>5.4</c:v>
                </c:pt>
                <c:pt idx="23">
                  <c:v>7.2</c:v>
                </c:pt>
                <c:pt idx="24">
                  <c:v>7.4</c:v>
                </c:pt>
                <c:pt idx="25">
                  <c:v>7.7</c:v>
                </c:pt>
                <c:pt idx="26">
                  <c:v>7.9</c:v>
                </c:pt>
                <c:pt idx="27">
                  <c:v>8.1999999999999993</c:v>
                </c:pt>
                <c:pt idx="28">
                  <c:v>8.6</c:v>
                </c:pt>
                <c:pt idx="29">
                  <c:v>9.1999999999999993</c:v>
                </c:pt>
                <c:pt idx="30">
                  <c:v>9.6999999999999993</c:v>
                </c:pt>
                <c:pt idx="31">
                  <c:v>10.3</c:v>
                </c:pt>
                <c:pt idx="32">
                  <c:v>10.7</c:v>
                </c:pt>
                <c:pt idx="33">
                  <c:v>11.1</c:v>
                </c:pt>
                <c:pt idx="34">
                  <c:v>11.5</c:v>
                </c:pt>
                <c:pt idx="35">
                  <c:v>11.9</c:v>
                </c:pt>
                <c:pt idx="36">
                  <c:v>12.3</c:v>
                </c:pt>
                <c:pt idx="37">
                  <c:v>12.5</c:v>
                </c:pt>
                <c:pt idx="38">
                  <c:v>12.6</c:v>
                </c:pt>
                <c:pt idx="39">
                  <c:v>12.6</c:v>
                </c:pt>
                <c:pt idx="40">
                  <c:v>12.6</c:v>
                </c:pt>
                <c:pt idx="41">
                  <c:v>12.6</c:v>
                </c:pt>
                <c:pt idx="42">
                  <c:v>12.5</c:v>
                </c:pt>
                <c:pt idx="43">
                  <c:v>12.2</c:v>
                </c:pt>
                <c:pt idx="44">
                  <c:v>12</c:v>
                </c:pt>
                <c:pt idx="45">
                  <c:v>11.8</c:v>
                </c:pt>
                <c:pt idx="46">
                  <c:v>11.7</c:v>
                </c:pt>
                <c:pt idx="47">
                  <c:v>11.7</c:v>
                </c:pt>
                <c:pt idx="48">
                  <c:v>11.5</c:v>
                </c:pt>
                <c:pt idx="49">
                  <c:v>11.4</c:v>
                </c:pt>
                <c:pt idx="50">
                  <c:v>11.3</c:v>
                </c:pt>
                <c:pt idx="51">
                  <c:v>11.1</c:v>
                </c:pt>
                <c:pt idx="52">
                  <c:v>11.1</c:v>
                </c:pt>
                <c:pt idx="53">
                  <c:v>10.9</c:v>
                </c:pt>
                <c:pt idx="54">
                  <c:v>8.5</c:v>
                </c:pt>
                <c:pt idx="55">
                  <c:v>8.4</c:v>
                </c:pt>
                <c:pt idx="56">
                  <c:v>8.3000000000000007</c:v>
                </c:pt>
                <c:pt idx="57">
                  <c:v>8.4</c:v>
                </c:pt>
                <c:pt idx="58">
                  <c:v>8.4</c:v>
                </c:pt>
                <c:pt idx="59">
                  <c:v>8.6</c:v>
                </c:pt>
                <c:pt idx="60">
                  <c:v>8.6999999999999993</c:v>
                </c:pt>
                <c:pt idx="61">
                  <c:v>8.9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9.3000000000000007</c:v>
                </c:pt>
                <c:pt idx="65">
                  <c:v>9.6</c:v>
                </c:pt>
                <c:pt idx="66">
                  <c:v>10.199999999999999</c:v>
                </c:pt>
                <c:pt idx="67">
                  <c:v>10.4</c:v>
                </c:pt>
                <c:pt idx="68">
                  <c:v>10.5</c:v>
                </c:pt>
                <c:pt idx="6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73E-884B-B3A9-AD3385A15ECF}"/>
            </c:ext>
          </c:extLst>
        </c:ser>
        <c:ser>
          <c:idx val="95"/>
          <c:order val="25"/>
          <c:tx>
            <c:strRef>
              <c:f>'Breakfast data'!$BB$1</c:f>
              <c:strCache>
                <c:ptCount val="1"/>
                <c:pt idx="0">
                  <c:v>Thurs wk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data'!$BB$2:$BB$85</c:f>
              <c:numCache>
                <c:formatCode>General</c:formatCode>
                <c:ptCount val="84"/>
                <c:pt idx="14" formatCode="0.0">
                  <c:v>7.3888888888888902</c:v>
                </c:pt>
                <c:pt idx="15" formatCode="0.0">
                  <c:v>7.4444444444444446</c:v>
                </c:pt>
                <c:pt idx="16" formatCode="0.0">
                  <c:v>7.3888888888888893</c:v>
                </c:pt>
                <c:pt idx="17" formatCode="0.0">
                  <c:v>7.2777777777777777</c:v>
                </c:pt>
                <c:pt idx="18" formatCode="0.0">
                  <c:v>7.5555555555555554</c:v>
                </c:pt>
                <c:pt idx="19" formatCode="0.0">
                  <c:v>7.7777777777777777</c:v>
                </c:pt>
                <c:pt idx="20" formatCode="0.0">
                  <c:v>7.833333333333333</c:v>
                </c:pt>
                <c:pt idx="21" formatCode="0.0">
                  <c:v>8.2777777777777786</c:v>
                </c:pt>
                <c:pt idx="22" formatCode="0.0">
                  <c:v>8.3888888888888893</c:v>
                </c:pt>
                <c:pt idx="23" formatCode="0.0">
                  <c:v>8.3888888888888893</c:v>
                </c:pt>
                <c:pt idx="24" formatCode="0.0">
                  <c:v>8.0555555555555554</c:v>
                </c:pt>
                <c:pt idx="25" formatCode="0.0">
                  <c:v>8.2222222222222214</c:v>
                </c:pt>
                <c:pt idx="26" formatCode="0.0">
                  <c:v>8.3888888888888893</c:v>
                </c:pt>
                <c:pt idx="27" formatCode="0.0">
                  <c:v>8.6111111111111107</c:v>
                </c:pt>
                <c:pt idx="28" formatCode="0.0">
                  <c:v>8.6111111111111107</c:v>
                </c:pt>
                <c:pt idx="29" formatCode="0.0">
                  <c:v>8.8333333333333339</c:v>
                </c:pt>
                <c:pt idx="30" formatCode="0.0">
                  <c:v>9.0555555555555554</c:v>
                </c:pt>
                <c:pt idx="31" formatCode="0.0">
                  <c:v>9.3888888888888893</c:v>
                </c:pt>
                <c:pt idx="32" formatCode="0.0">
                  <c:v>10.055555555555555</c:v>
                </c:pt>
                <c:pt idx="33" formatCode="0.0">
                  <c:v>10.111111111111111</c:v>
                </c:pt>
                <c:pt idx="34" formatCode="0.0">
                  <c:v>10.5</c:v>
                </c:pt>
                <c:pt idx="35" formatCode="0.0">
                  <c:v>10.944444444444445</c:v>
                </c:pt>
                <c:pt idx="36" formatCode="0.0">
                  <c:v>11.055555555555555</c:v>
                </c:pt>
                <c:pt idx="37" formatCode="0.0">
                  <c:v>11.222222222222221</c:v>
                </c:pt>
                <c:pt idx="38" formatCode="0.0">
                  <c:v>11.388888888888889</c:v>
                </c:pt>
                <c:pt idx="39" formatCode="0.0">
                  <c:v>11.111111111111111</c:v>
                </c:pt>
                <c:pt idx="40" formatCode="0.0">
                  <c:v>11</c:v>
                </c:pt>
                <c:pt idx="41" formatCode="0.0">
                  <c:v>10.944444444444445</c:v>
                </c:pt>
                <c:pt idx="42" formatCode="0.0">
                  <c:v>11</c:v>
                </c:pt>
                <c:pt idx="43" formatCode="0.0">
                  <c:v>11.388888888888889</c:v>
                </c:pt>
                <c:pt idx="44" formatCode="0.0">
                  <c:v>11.333333333333334</c:v>
                </c:pt>
                <c:pt idx="45" formatCode="0.0">
                  <c:v>10.944444444444445</c:v>
                </c:pt>
                <c:pt idx="46" formatCode="0.0">
                  <c:v>10.777777777777779</c:v>
                </c:pt>
                <c:pt idx="47" formatCode="0.0">
                  <c:v>10.5</c:v>
                </c:pt>
                <c:pt idx="48" formatCode="0.0">
                  <c:v>10.611111111111111</c:v>
                </c:pt>
                <c:pt idx="49" formatCode="0.0">
                  <c:v>10.555555555555555</c:v>
                </c:pt>
                <c:pt idx="50" formatCode="0.0">
                  <c:v>10.277777777777779</c:v>
                </c:pt>
                <c:pt idx="51" formatCode="0.0">
                  <c:v>10.222222222222221</c:v>
                </c:pt>
                <c:pt idx="52" formatCode="0.0">
                  <c:v>9.8333333333333339</c:v>
                </c:pt>
                <c:pt idx="53" formatCode="0.0">
                  <c:v>9.5555555555555554</c:v>
                </c:pt>
                <c:pt idx="54" formatCode="0.0">
                  <c:v>9.5555555555555554</c:v>
                </c:pt>
                <c:pt idx="55" formatCode="0.0">
                  <c:v>9.3333333333333339</c:v>
                </c:pt>
                <c:pt idx="56" formatCode="0.0">
                  <c:v>9.3333333333333339</c:v>
                </c:pt>
                <c:pt idx="57" formatCode="0.0">
                  <c:v>9.3333333333333339</c:v>
                </c:pt>
                <c:pt idx="58" formatCode="0.0">
                  <c:v>9.2222222222222214</c:v>
                </c:pt>
                <c:pt idx="59" formatCode="0.0">
                  <c:v>9.1666666666666661</c:v>
                </c:pt>
                <c:pt idx="60" formatCode="0.0">
                  <c:v>9.1111111111111107</c:v>
                </c:pt>
                <c:pt idx="61" formatCode="0.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73E-884B-B3A9-AD3385A15ECF}"/>
            </c:ext>
          </c:extLst>
        </c:ser>
        <c:ser>
          <c:idx val="97"/>
          <c:order val="26"/>
          <c:tx>
            <c:strRef>
              <c:f>'Breakfast data'!$BC$1</c:f>
              <c:strCache>
                <c:ptCount val="1"/>
                <c:pt idx="0">
                  <c:v>Fri wk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data'!$BC$2:$BC$85</c:f>
              <c:numCache>
                <c:formatCode>General</c:formatCode>
                <c:ptCount val="84"/>
                <c:pt idx="23" formatCode="0.0">
                  <c:v>9.5555555555555554</c:v>
                </c:pt>
                <c:pt idx="24" formatCode="0.0">
                  <c:v>9.7777777777777786</c:v>
                </c:pt>
                <c:pt idx="25" formatCode="0.0">
                  <c:v>7.8888888888888893</c:v>
                </c:pt>
                <c:pt idx="26" formatCode="0.0">
                  <c:v>7.8888888888888893</c:v>
                </c:pt>
                <c:pt idx="27" formatCode="0.0">
                  <c:v>8.1666666666666661</c:v>
                </c:pt>
                <c:pt idx="28" formatCode="0.0">
                  <c:v>8.4444444444444446</c:v>
                </c:pt>
                <c:pt idx="29" formatCode="0.0">
                  <c:v>8.7777777777777786</c:v>
                </c:pt>
                <c:pt idx="30" formatCode="0.0">
                  <c:v>9.1111111111111107</c:v>
                </c:pt>
                <c:pt idx="31" formatCode="0.0">
                  <c:v>9.2222222222222214</c:v>
                </c:pt>
                <c:pt idx="32" formatCode="0.0">
                  <c:v>9.3888888888888893</c:v>
                </c:pt>
                <c:pt idx="33" formatCode="0.0">
                  <c:v>9.8333333333333339</c:v>
                </c:pt>
                <c:pt idx="34" formatCode="0.0">
                  <c:v>10.166666666666666</c:v>
                </c:pt>
                <c:pt idx="35" formatCode="0.0">
                  <c:v>10.388888888888889</c:v>
                </c:pt>
                <c:pt idx="36" formatCode="0.0">
                  <c:v>10.444444444444445</c:v>
                </c:pt>
                <c:pt idx="37" formatCode="0.0">
                  <c:v>10.5</c:v>
                </c:pt>
                <c:pt idx="38" formatCode="0.0">
                  <c:v>10.888888888888889</c:v>
                </c:pt>
                <c:pt idx="39" formatCode="0.0">
                  <c:v>10.944444444444445</c:v>
                </c:pt>
                <c:pt idx="40" formatCode="0.0">
                  <c:v>11.111111111111111</c:v>
                </c:pt>
                <c:pt idx="41" formatCode="0.0">
                  <c:v>10.777777777777779</c:v>
                </c:pt>
                <c:pt idx="42" formatCode="0.0">
                  <c:v>10.5</c:v>
                </c:pt>
                <c:pt idx="43" formatCode="0.0">
                  <c:v>10.611111111111111</c:v>
                </c:pt>
                <c:pt idx="44" formatCode="0.0">
                  <c:v>10.5</c:v>
                </c:pt>
                <c:pt idx="45" formatCode="0.0">
                  <c:v>10.333333333333334</c:v>
                </c:pt>
                <c:pt idx="46" formatCode="0.0">
                  <c:v>10.277777777777779</c:v>
                </c:pt>
                <c:pt idx="47" formatCode="0.0">
                  <c:v>9.8888888888888893</c:v>
                </c:pt>
                <c:pt idx="48" formatCode="0.0">
                  <c:v>9.4444444444444446</c:v>
                </c:pt>
                <c:pt idx="49" formatCode="0.0">
                  <c:v>9.3333333333333339</c:v>
                </c:pt>
                <c:pt idx="50" formatCode="0.0">
                  <c:v>9.2222222222222214</c:v>
                </c:pt>
                <c:pt idx="51" formatCode="0.0">
                  <c:v>9.1111111111111107</c:v>
                </c:pt>
                <c:pt idx="52" formatCode="0.0">
                  <c:v>8.9444444444444446</c:v>
                </c:pt>
                <c:pt idx="53" formatCode="0.0">
                  <c:v>8.8888888888888893</c:v>
                </c:pt>
                <c:pt idx="54" formatCode="0.0">
                  <c:v>8.8888888888888893</c:v>
                </c:pt>
                <c:pt idx="55" formatCode="0.0">
                  <c:v>8.8888888888888893</c:v>
                </c:pt>
                <c:pt idx="56" formatCode="0.0">
                  <c:v>8.8888888888888893</c:v>
                </c:pt>
                <c:pt idx="57" formatCode="0.0">
                  <c:v>8.8888888888888893</c:v>
                </c:pt>
                <c:pt idx="58" formatCode="0.0">
                  <c:v>9.2222222222222214</c:v>
                </c:pt>
                <c:pt idx="59" formatCode="0.0">
                  <c:v>9.1666666666666661</c:v>
                </c:pt>
                <c:pt idx="60" formatCode="0.0">
                  <c:v>9.1666666666666661</c:v>
                </c:pt>
                <c:pt idx="61" formatCode="0.0">
                  <c:v>9</c:v>
                </c:pt>
                <c:pt idx="62" formatCode="0.0">
                  <c:v>8.9444444444444446</c:v>
                </c:pt>
                <c:pt idx="63" formatCode="0.0">
                  <c:v>8.9444444444444446</c:v>
                </c:pt>
                <c:pt idx="64" formatCode="0.0">
                  <c:v>8.7777777777777786</c:v>
                </c:pt>
                <c:pt idx="65" formatCode="0.0">
                  <c:v>8.6666666666666661</c:v>
                </c:pt>
                <c:pt idx="66" formatCode="0.0">
                  <c:v>8.6666666666666661</c:v>
                </c:pt>
                <c:pt idx="67" formatCode="0.0">
                  <c:v>8.8333333333333339</c:v>
                </c:pt>
                <c:pt idx="68" formatCode="0.0">
                  <c:v>8.9444444444444446</c:v>
                </c:pt>
                <c:pt idx="69" formatCode="0.0">
                  <c:v>9.0555555555555554</c:v>
                </c:pt>
                <c:pt idx="70" formatCode="0.0">
                  <c:v>9.1111111111111107</c:v>
                </c:pt>
                <c:pt idx="71" formatCode="0.0">
                  <c:v>8.8333333333333339</c:v>
                </c:pt>
                <c:pt idx="72" formatCode="0.0">
                  <c:v>8.6111111111111107</c:v>
                </c:pt>
                <c:pt idx="73" formatCode="0.0">
                  <c:v>8.2222222222222214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73E-884B-B3A9-AD3385A15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222416"/>
        <c:axId val="1197222816"/>
      </c:lineChart>
      <c:catAx>
        <c:axId val="11972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222816"/>
        <c:crosses val="autoZero"/>
        <c:auto val="1"/>
        <c:lblAlgn val="ctr"/>
        <c:lblOffset val="100"/>
        <c:noMultiLvlLbl val="0"/>
      </c:catAx>
      <c:valAx>
        <c:axId val="11972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2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Breakfast</a:t>
            </a:r>
            <a:r>
              <a:rPr lang="en-GB" baseline="0"/>
              <a:t> Glucose Events - Cluster 1 Simulated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'Breakfast data'!$BN$1</c:f>
              <c:strCache>
                <c:ptCount val="1"/>
                <c:pt idx="0">
                  <c:v>Tues wk1 #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data'!$BN$2:$BN$85</c:f>
              <c:numCache>
                <c:formatCode>General</c:formatCode>
                <c:ptCount val="84"/>
                <c:pt idx="28" formatCode="0.0">
                  <c:v>10.863636363636363</c:v>
                </c:pt>
                <c:pt idx="29" formatCode="0.0">
                  <c:v>11.047272727272727</c:v>
                </c:pt>
                <c:pt idx="30" formatCode="0.0">
                  <c:v>11.230909090909091</c:v>
                </c:pt>
                <c:pt idx="31" formatCode="0.0">
                  <c:v>11.414545454545454</c:v>
                </c:pt>
                <c:pt idx="32" formatCode="0.0">
                  <c:v>11.598181818181818</c:v>
                </c:pt>
                <c:pt idx="33" formatCode="0.0">
                  <c:v>11.781818181818181</c:v>
                </c:pt>
                <c:pt idx="34" formatCode="0.0">
                  <c:v>11.965454545454545</c:v>
                </c:pt>
                <c:pt idx="35" formatCode="0.0">
                  <c:v>12.149090909090908</c:v>
                </c:pt>
                <c:pt idx="36" formatCode="0.0">
                  <c:v>12.332727272727272</c:v>
                </c:pt>
                <c:pt idx="37" formatCode="0.0">
                  <c:v>12.516363636363636</c:v>
                </c:pt>
                <c:pt idx="38" formatCode="0.0">
                  <c:v>12.7</c:v>
                </c:pt>
                <c:pt idx="39" formatCode="0.0">
                  <c:v>12.486178283546703</c:v>
                </c:pt>
                <c:pt idx="40" formatCode="0.0">
                  <c:v>12.272356567093409</c:v>
                </c:pt>
                <c:pt idx="41" formatCode="0.0">
                  <c:v>12.058534850640113</c:v>
                </c:pt>
                <c:pt idx="42" formatCode="0.0">
                  <c:v>11.844713134186817</c:v>
                </c:pt>
                <c:pt idx="43" formatCode="0.0">
                  <c:v>11.630891417733523</c:v>
                </c:pt>
                <c:pt idx="44" formatCode="0.0">
                  <c:v>11.417069701280226</c:v>
                </c:pt>
                <c:pt idx="45" formatCode="0.0">
                  <c:v>11.20324798482693</c:v>
                </c:pt>
                <c:pt idx="46" formatCode="0.0">
                  <c:v>10.989426268373636</c:v>
                </c:pt>
                <c:pt idx="47" formatCode="0.0">
                  <c:v>10.77560455192034</c:v>
                </c:pt>
                <c:pt idx="48" formatCode="0.0">
                  <c:v>10.561782835467046</c:v>
                </c:pt>
                <c:pt idx="49" formatCode="0.0">
                  <c:v>10.34796111901375</c:v>
                </c:pt>
                <c:pt idx="50" formatCode="0.0">
                  <c:v>10.134139402560454</c:v>
                </c:pt>
                <c:pt idx="51" formatCode="0.0">
                  <c:v>9.9203176861071594</c:v>
                </c:pt>
                <c:pt idx="52" formatCode="0.0">
                  <c:v>9.7064959696538633</c:v>
                </c:pt>
                <c:pt idx="53" formatCode="0.0">
                  <c:v>9.492674253200569</c:v>
                </c:pt>
                <c:pt idx="54" formatCode="0.0">
                  <c:v>9.2788525367472729</c:v>
                </c:pt>
                <c:pt idx="55" formatCode="0.0">
                  <c:v>9.0650308202939769</c:v>
                </c:pt>
                <c:pt idx="56" formatCode="0.0">
                  <c:v>8.8512091038406808</c:v>
                </c:pt>
                <c:pt idx="57" formatCode="0.0">
                  <c:v>8.6373873873873865</c:v>
                </c:pt>
                <c:pt idx="58" formatCode="0.0">
                  <c:v>8.4235656709340923</c:v>
                </c:pt>
                <c:pt idx="59" formatCode="0.0">
                  <c:v>8.2097439544807962</c:v>
                </c:pt>
                <c:pt idx="60" formatCode="0.0">
                  <c:v>7.9959222380275001</c:v>
                </c:pt>
                <c:pt idx="61" formatCode="0.0">
                  <c:v>7.782100521574205</c:v>
                </c:pt>
                <c:pt idx="62" formatCode="0.0">
                  <c:v>7.5682788051209089</c:v>
                </c:pt>
                <c:pt idx="63" formatCode="0.0">
                  <c:v>7.3544570886676137</c:v>
                </c:pt>
                <c:pt idx="64" formatCode="0.0">
                  <c:v>7.1406353722143185</c:v>
                </c:pt>
                <c:pt idx="65" formatCode="0.0">
                  <c:v>6.9268136557610234</c:v>
                </c:pt>
                <c:pt idx="66" formatCode="0.0">
                  <c:v>6.7129919393077273</c:v>
                </c:pt>
                <c:pt idx="67" formatCode="0.0">
                  <c:v>6.4991702228544321</c:v>
                </c:pt>
                <c:pt idx="68" formatCode="0.0">
                  <c:v>6.285348506401137</c:v>
                </c:pt>
                <c:pt idx="69" formatCode="0.0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F-A24E-B06E-EA978DA3B40C}"/>
            </c:ext>
          </c:extLst>
        </c:ser>
        <c:ser>
          <c:idx val="5"/>
          <c:order val="1"/>
          <c:tx>
            <c:strRef>
              <c:f>'Breakfast data'!$BO$1</c:f>
              <c:strCache>
                <c:ptCount val="1"/>
                <c:pt idx="0">
                  <c:v>Wed wk1 #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data'!$BO$2:$BO$85</c:f>
              <c:numCache>
                <c:formatCode>General</c:formatCode>
                <c:ptCount val="84"/>
                <c:pt idx="23" formatCode="0.0">
                  <c:v>9.8558823529411761</c:v>
                </c:pt>
                <c:pt idx="24" formatCode="0.0">
                  <c:v>10.158823529411766</c:v>
                </c:pt>
                <c:pt idx="25" formatCode="0.0">
                  <c:v>10.461764705882354</c:v>
                </c:pt>
                <c:pt idx="26" formatCode="0.0">
                  <c:v>10.764705882352942</c:v>
                </c:pt>
                <c:pt idx="27" formatCode="0.0">
                  <c:v>11.06764705882353</c:v>
                </c:pt>
                <c:pt idx="28" formatCode="0.0">
                  <c:v>11.370588235294118</c:v>
                </c:pt>
                <c:pt idx="29" formatCode="0.0">
                  <c:v>11.673529411764706</c:v>
                </c:pt>
                <c:pt idx="30" formatCode="0.0">
                  <c:v>11.976470588235294</c:v>
                </c:pt>
                <c:pt idx="31" formatCode="0.0">
                  <c:v>12.279411764705882</c:v>
                </c:pt>
                <c:pt idx="32" formatCode="0.0">
                  <c:v>12.58235294117647</c:v>
                </c:pt>
                <c:pt idx="33" formatCode="0.0">
                  <c:v>12.88529411764706</c:v>
                </c:pt>
                <c:pt idx="34" formatCode="0.0">
                  <c:v>13.188235294117648</c:v>
                </c:pt>
                <c:pt idx="35" formatCode="0.0">
                  <c:v>13.491176470588236</c:v>
                </c:pt>
                <c:pt idx="36" formatCode="0.0">
                  <c:v>13.794117647058824</c:v>
                </c:pt>
                <c:pt idx="37" formatCode="0.0">
                  <c:v>14.097058823529412</c:v>
                </c:pt>
                <c:pt idx="38" formatCode="0.0">
                  <c:v>14.4</c:v>
                </c:pt>
                <c:pt idx="39" formatCode="0.0">
                  <c:v>14.242307104660046</c:v>
                </c:pt>
                <c:pt idx="40" formatCode="0.0">
                  <c:v>14.084614209320092</c:v>
                </c:pt>
                <c:pt idx="41" formatCode="0.0">
                  <c:v>13.926921313980138</c:v>
                </c:pt>
                <c:pt idx="42" formatCode="0.0">
                  <c:v>13.769228418640184</c:v>
                </c:pt>
                <c:pt idx="43" formatCode="0.0">
                  <c:v>13.61153552330023</c:v>
                </c:pt>
                <c:pt idx="44" formatCode="0.0">
                  <c:v>13.453842627960276</c:v>
                </c:pt>
                <c:pt idx="45" formatCode="0.0">
                  <c:v>13.296149732620322</c:v>
                </c:pt>
                <c:pt idx="46" formatCode="0.0">
                  <c:v>13.138456837280367</c:v>
                </c:pt>
                <c:pt idx="47" formatCode="0.0">
                  <c:v>12.980763941940413</c:v>
                </c:pt>
                <c:pt idx="48" formatCode="0.0">
                  <c:v>12.823071046600459</c:v>
                </c:pt>
                <c:pt idx="49" formatCode="0.0">
                  <c:v>12.665378151260505</c:v>
                </c:pt>
                <c:pt idx="50" formatCode="0.0">
                  <c:v>12.507685255920551</c:v>
                </c:pt>
                <c:pt idx="51" formatCode="0.0">
                  <c:v>12.349992360580597</c:v>
                </c:pt>
                <c:pt idx="52" formatCode="0.0">
                  <c:v>12.192299465240643</c:v>
                </c:pt>
                <c:pt idx="53" formatCode="0.0">
                  <c:v>12.034606569900689</c:v>
                </c:pt>
                <c:pt idx="54" formatCode="0.0">
                  <c:v>11.876913674560734</c:v>
                </c:pt>
                <c:pt idx="55" formatCode="0.0">
                  <c:v>11.71922077922078</c:v>
                </c:pt>
                <c:pt idx="56" formatCode="0.0">
                  <c:v>11.561527883880826</c:v>
                </c:pt>
                <c:pt idx="57" formatCode="0.0">
                  <c:v>11.403834988540872</c:v>
                </c:pt>
                <c:pt idx="58" formatCode="0.0">
                  <c:v>11.246142093200918</c:v>
                </c:pt>
                <c:pt idx="59" formatCode="0.0">
                  <c:v>11.088449197860964</c:v>
                </c:pt>
                <c:pt idx="60" formatCode="0.0">
                  <c:v>10.93075630252101</c:v>
                </c:pt>
                <c:pt idx="61" formatCode="0.0">
                  <c:v>10.773063407181056</c:v>
                </c:pt>
                <c:pt idx="62" formatCode="0.0">
                  <c:v>10.615370511841103</c:v>
                </c:pt>
                <c:pt idx="63" formatCode="0.0">
                  <c:v>10.457677616501147</c:v>
                </c:pt>
                <c:pt idx="64" formatCode="0.0">
                  <c:v>10.299984721161195</c:v>
                </c:pt>
                <c:pt idx="65" formatCode="0.0">
                  <c:v>10.142291825821239</c:v>
                </c:pt>
                <c:pt idx="66" formatCode="0.0">
                  <c:v>9.9845989304812868</c:v>
                </c:pt>
                <c:pt idx="67" formatCode="0.0">
                  <c:v>9.8269060351413309</c:v>
                </c:pt>
                <c:pt idx="68" formatCode="0.0">
                  <c:v>9.6692131398013785</c:v>
                </c:pt>
                <c:pt idx="69" formatCode="0.0">
                  <c:v>9.5115202444614226</c:v>
                </c:pt>
                <c:pt idx="70" formatCode="0.0">
                  <c:v>9.3538273491214703</c:v>
                </c:pt>
                <c:pt idx="71" formatCode="0.0">
                  <c:v>9.1961344537815144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F-A24E-B06E-EA978DA3B40C}"/>
            </c:ext>
          </c:extLst>
        </c:ser>
        <c:ser>
          <c:idx val="9"/>
          <c:order val="2"/>
          <c:tx>
            <c:strRef>
              <c:f>'Breakfast data'!$BQ$1</c:f>
              <c:strCache>
                <c:ptCount val="1"/>
                <c:pt idx="0">
                  <c:v>Fri wk1 #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data'!$BQ$2:$BQ$85</c:f>
              <c:numCache>
                <c:formatCode>General</c:formatCode>
                <c:ptCount val="84"/>
                <c:pt idx="21" formatCode="0.0">
                  <c:v>5.26842105263158</c:v>
                </c:pt>
                <c:pt idx="22" formatCode="0.0">
                  <c:v>5.6938080495356047</c:v>
                </c:pt>
                <c:pt idx="23" formatCode="0.0">
                  <c:v>6.1191950464396294</c:v>
                </c:pt>
                <c:pt idx="24" formatCode="0.0">
                  <c:v>6.5445820433436541</c:v>
                </c:pt>
                <c:pt idx="25" formatCode="0.0">
                  <c:v>6.9699690402476788</c:v>
                </c:pt>
                <c:pt idx="26" formatCode="0.0">
                  <c:v>7.3953560371517035</c:v>
                </c:pt>
                <c:pt idx="27" formatCode="0.0">
                  <c:v>7.8207430340557282</c:v>
                </c:pt>
                <c:pt idx="28" formatCode="0.0">
                  <c:v>8.2461300309597529</c:v>
                </c:pt>
                <c:pt idx="29" formatCode="0.0">
                  <c:v>8.6715170278637785</c:v>
                </c:pt>
                <c:pt idx="30" formatCode="0.0">
                  <c:v>9.0969040247678024</c:v>
                </c:pt>
                <c:pt idx="31" formatCode="0.0">
                  <c:v>9.5222910216718262</c:v>
                </c:pt>
                <c:pt idx="32" formatCode="0.0">
                  <c:v>9.9476780185758518</c:v>
                </c:pt>
                <c:pt idx="33" formatCode="0.0">
                  <c:v>10.373065015479877</c:v>
                </c:pt>
                <c:pt idx="34" formatCode="0.0">
                  <c:v>10.798452012383901</c:v>
                </c:pt>
                <c:pt idx="35" formatCode="0.0">
                  <c:v>11.223839009287925</c:v>
                </c:pt>
                <c:pt idx="36" formatCode="0.0">
                  <c:v>11.649226006191951</c:v>
                </c:pt>
                <c:pt idx="37" formatCode="0.0">
                  <c:v>12.074613003095976</c:v>
                </c:pt>
                <c:pt idx="38" formatCode="0.0">
                  <c:v>12.5</c:v>
                </c:pt>
                <c:pt idx="39" formatCode="0.0">
                  <c:v>12.311664438502675</c:v>
                </c:pt>
                <c:pt idx="40" formatCode="0.0">
                  <c:v>12.123328877005347</c:v>
                </c:pt>
                <c:pt idx="41" formatCode="0.0">
                  <c:v>11.934993315508022</c:v>
                </c:pt>
                <c:pt idx="42" formatCode="0.0">
                  <c:v>11.746657754010695</c:v>
                </c:pt>
                <c:pt idx="43" formatCode="0.0">
                  <c:v>11.558322192513369</c:v>
                </c:pt>
                <c:pt idx="44" formatCode="0.0">
                  <c:v>11.369986631016044</c:v>
                </c:pt>
                <c:pt idx="45" formatCode="0.0">
                  <c:v>11.181651069518717</c:v>
                </c:pt>
                <c:pt idx="46" formatCode="0.0">
                  <c:v>10.993315508021391</c:v>
                </c:pt>
                <c:pt idx="47" formatCode="0.0">
                  <c:v>10.804979946524064</c:v>
                </c:pt>
                <c:pt idx="48" formatCode="0.0">
                  <c:v>10.616644385026738</c:v>
                </c:pt>
                <c:pt idx="49" formatCode="0.0">
                  <c:v>10.428308823529411</c:v>
                </c:pt>
                <c:pt idx="50" formatCode="0.0">
                  <c:v>10.239973262032086</c:v>
                </c:pt>
                <c:pt idx="51" formatCode="0.0">
                  <c:v>10.051637700534759</c:v>
                </c:pt>
                <c:pt idx="52" formatCode="0.0">
                  <c:v>9.8633021390374331</c:v>
                </c:pt>
                <c:pt idx="53" formatCode="0.0">
                  <c:v>9.6749665775401077</c:v>
                </c:pt>
                <c:pt idx="54" formatCode="0.0">
                  <c:v>9.4866310160427805</c:v>
                </c:pt>
                <c:pt idx="55" formatCode="0.0">
                  <c:v>9.298295454545455</c:v>
                </c:pt>
                <c:pt idx="56" formatCode="0.0">
                  <c:v>9.1099598930481278</c:v>
                </c:pt>
                <c:pt idx="57" formatCode="0.0">
                  <c:v>8.9216243315508024</c:v>
                </c:pt>
                <c:pt idx="58" formatCode="0.0">
                  <c:v>8.7332887700534769</c:v>
                </c:pt>
                <c:pt idx="59" formatCode="0.0">
                  <c:v>8.5449532085561497</c:v>
                </c:pt>
                <c:pt idx="60" formatCode="0.0">
                  <c:v>8.3566176470588225</c:v>
                </c:pt>
                <c:pt idx="61" formatCode="0.0">
                  <c:v>8.168282085561497</c:v>
                </c:pt>
                <c:pt idx="62" formatCode="0.0">
                  <c:v>7.9799465240641716</c:v>
                </c:pt>
                <c:pt idx="63" formatCode="0.0">
                  <c:v>7.7916109625668453</c:v>
                </c:pt>
                <c:pt idx="64" formatCode="0.0">
                  <c:v>7.6032754010695189</c:v>
                </c:pt>
                <c:pt idx="65" formatCode="0.0">
                  <c:v>7.4149398395721926</c:v>
                </c:pt>
                <c:pt idx="66" formatCode="0.0">
                  <c:v>7.2266042780748663</c:v>
                </c:pt>
                <c:pt idx="67" formatCode="0.0">
                  <c:v>7.0382687165775399</c:v>
                </c:pt>
                <c:pt idx="68" formatCode="0.0">
                  <c:v>6.8499331550802136</c:v>
                </c:pt>
                <c:pt idx="69" formatCode="0.0">
                  <c:v>6.6615975935828882</c:v>
                </c:pt>
                <c:pt idx="70" formatCode="0.0">
                  <c:v>6.4732620320855618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AF-A24E-B06E-EA978DA3B40C}"/>
            </c:ext>
          </c:extLst>
        </c:ser>
        <c:ser>
          <c:idx val="11"/>
          <c:order val="3"/>
          <c:tx>
            <c:strRef>
              <c:f>'Breakfast data'!$BR$1</c:f>
              <c:strCache>
                <c:ptCount val="1"/>
                <c:pt idx="0">
                  <c:v>Sat wk1 #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data'!$BR$2:$BR$85</c:f>
              <c:numCache>
                <c:formatCode>0.0</c:formatCode>
                <c:ptCount val="84"/>
                <c:pt idx="0">
                  <c:v>4.1723076923076921</c:v>
                </c:pt>
                <c:pt idx="1">
                  <c:v>4.2782995951417</c:v>
                </c:pt>
                <c:pt idx="2">
                  <c:v>4.3842914979757079</c:v>
                </c:pt>
                <c:pt idx="3">
                  <c:v>4.4902834008097159</c:v>
                </c:pt>
                <c:pt idx="4">
                  <c:v>4.5962753036437238</c:v>
                </c:pt>
                <c:pt idx="5">
                  <c:v>4.7022672064777318</c:v>
                </c:pt>
                <c:pt idx="6">
                  <c:v>4.8082591093117397</c:v>
                </c:pt>
                <c:pt idx="7">
                  <c:v>4.9142510121457486</c:v>
                </c:pt>
                <c:pt idx="8">
                  <c:v>5.0202429149797565</c:v>
                </c:pt>
                <c:pt idx="9">
                  <c:v>5.1262348178137644</c:v>
                </c:pt>
                <c:pt idx="10">
                  <c:v>5.2322267206477733</c:v>
                </c:pt>
                <c:pt idx="11">
                  <c:v>5.3382186234817812</c:v>
                </c:pt>
                <c:pt idx="12">
                  <c:v>5.4442105263157892</c:v>
                </c:pt>
                <c:pt idx="13">
                  <c:v>5.5502024291497971</c:v>
                </c:pt>
                <c:pt idx="14">
                  <c:v>5.6561943319838051</c:v>
                </c:pt>
                <c:pt idx="15">
                  <c:v>5.762186234817813</c:v>
                </c:pt>
                <c:pt idx="16">
                  <c:v>5.8681781376518209</c:v>
                </c:pt>
                <c:pt idx="17">
                  <c:v>5.9741700404858289</c:v>
                </c:pt>
                <c:pt idx="18">
                  <c:v>6.0801619433198368</c:v>
                </c:pt>
                <c:pt idx="19">
                  <c:v>6.1861538461538457</c:v>
                </c:pt>
                <c:pt idx="20">
                  <c:v>6.2921457489878536</c:v>
                </c:pt>
                <c:pt idx="21">
                  <c:v>6.3981376518218616</c:v>
                </c:pt>
                <c:pt idx="22">
                  <c:v>6.5041295546558695</c:v>
                </c:pt>
                <c:pt idx="23">
                  <c:v>6.6101214574898783</c:v>
                </c:pt>
                <c:pt idx="24">
                  <c:v>6.7161133603238863</c:v>
                </c:pt>
                <c:pt idx="25">
                  <c:v>6.8221052631578942</c:v>
                </c:pt>
                <c:pt idx="26">
                  <c:v>6.9280971659919022</c:v>
                </c:pt>
                <c:pt idx="27">
                  <c:v>7.0340890688259101</c:v>
                </c:pt>
                <c:pt idx="28">
                  <c:v>7.1400809716599181</c:v>
                </c:pt>
                <c:pt idx="29">
                  <c:v>7.246072874493926</c:v>
                </c:pt>
                <c:pt idx="30">
                  <c:v>7.3520647773279348</c:v>
                </c:pt>
                <c:pt idx="31">
                  <c:v>7.4580566801619428</c:v>
                </c:pt>
                <c:pt idx="32">
                  <c:v>7.5640485829959507</c:v>
                </c:pt>
                <c:pt idx="33">
                  <c:v>7.6700404858299587</c:v>
                </c:pt>
                <c:pt idx="34">
                  <c:v>7.7760323886639666</c:v>
                </c:pt>
                <c:pt idx="35">
                  <c:v>7.8820242914979755</c:v>
                </c:pt>
                <c:pt idx="36">
                  <c:v>7.9880161943319834</c:v>
                </c:pt>
                <c:pt idx="37">
                  <c:v>8.0940080971659913</c:v>
                </c:pt>
                <c:pt idx="38">
                  <c:v>8.1999999999999993</c:v>
                </c:pt>
                <c:pt idx="39">
                  <c:v>8.1163636363636353</c:v>
                </c:pt>
                <c:pt idx="40">
                  <c:v>8.0327272727272714</c:v>
                </c:pt>
                <c:pt idx="41">
                  <c:v>7.9490909090909083</c:v>
                </c:pt>
                <c:pt idx="42">
                  <c:v>7.8654545454545453</c:v>
                </c:pt>
                <c:pt idx="43">
                  <c:v>7.7818181818181813</c:v>
                </c:pt>
                <c:pt idx="44">
                  <c:v>7.6981818181818173</c:v>
                </c:pt>
                <c:pt idx="45">
                  <c:v>7.6145454545454543</c:v>
                </c:pt>
                <c:pt idx="46">
                  <c:v>7.5309090909090903</c:v>
                </c:pt>
                <c:pt idx="47">
                  <c:v>7.4472727272727273</c:v>
                </c:pt>
                <c:pt idx="48">
                  <c:v>7.3636363636363633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AF-A24E-B06E-EA978DA3B40C}"/>
            </c:ext>
          </c:extLst>
        </c:ser>
        <c:ser>
          <c:idx val="15"/>
          <c:order val="4"/>
          <c:tx>
            <c:strRef>
              <c:f>'Breakfast data'!$BT$1</c:f>
              <c:strCache>
                <c:ptCount val="1"/>
                <c:pt idx="0">
                  <c:v>Mon wk2 #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data'!$BT$2:$BT$85</c:f>
              <c:numCache>
                <c:formatCode>General</c:formatCode>
                <c:ptCount val="84"/>
                <c:pt idx="21" formatCode="0.0">
                  <c:v>8.6333333333333329</c:v>
                </c:pt>
                <c:pt idx="22" formatCode="0.0">
                  <c:v>8.9549019607843121</c:v>
                </c:pt>
                <c:pt idx="23" formatCode="0.0">
                  <c:v>9.2764705882352914</c:v>
                </c:pt>
                <c:pt idx="24" formatCode="0.0">
                  <c:v>9.5980392156862742</c:v>
                </c:pt>
                <c:pt idx="25" formatCode="0.0">
                  <c:v>9.9196078431372534</c:v>
                </c:pt>
                <c:pt idx="26" formatCode="0.0">
                  <c:v>10.241176470588234</c:v>
                </c:pt>
                <c:pt idx="27" formatCode="0.0">
                  <c:v>10.562745098039215</c:v>
                </c:pt>
                <c:pt idx="28" formatCode="0.0">
                  <c:v>10.884313725490195</c:v>
                </c:pt>
                <c:pt idx="29" formatCode="0.0">
                  <c:v>11.205882352941176</c:v>
                </c:pt>
                <c:pt idx="30" formatCode="0.0">
                  <c:v>11.527450980392157</c:v>
                </c:pt>
                <c:pt idx="31" formatCode="0.0">
                  <c:v>11.849019607843136</c:v>
                </c:pt>
                <c:pt idx="32" formatCode="0.0">
                  <c:v>12.170588235294117</c:v>
                </c:pt>
                <c:pt idx="33" formatCode="0.0">
                  <c:v>12.492156862745098</c:v>
                </c:pt>
                <c:pt idx="34" formatCode="0.0">
                  <c:v>12.813725490196077</c:v>
                </c:pt>
                <c:pt idx="35" formatCode="0.0">
                  <c:v>13.135294117647058</c:v>
                </c:pt>
                <c:pt idx="36" formatCode="0.0">
                  <c:v>13.456862745098039</c:v>
                </c:pt>
                <c:pt idx="37" formatCode="0.0">
                  <c:v>13.778431372549019</c:v>
                </c:pt>
                <c:pt idx="38" formatCode="0.0">
                  <c:v>14.1</c:v>
                </c:pt>
                <c:pt idx="39" formatCode="0.0">
                  <c:v>13.953116883116882</c:v>
                </c:pt>
                <c:pt idx="40" formatCode="0.0">
                  <c:v>13.806233766233765</c:v>
                </c:pt>
                <c:pt idx="41" formatCode="0.0">
                  <c:v>13.65935064935065</c:v>
                </c:pt>
                <c:pt idx="42" formatCode="0.0">
                  <c:v>13.512467532467532</c:v>
                </c:pt>
                <c:pt idx="43" formatCode="0.0">
                  <c:v>13.365584415584415</c:v>
                </c:pt>
                <c:pt idx="44" formatCode="0.0">
                  <c:v>13.218701298701298</c:v>
                </c:pt>
                <c:pt idx="45" formatCode="0.0">
                  <c:v>13.071818181818182</c:v>
                </c:pt>
                <c:pt idx="46" formatCode="0.0">
                  <c:v>12.924935064935065</c:v>
                </c:pt>
                <c:pt idx="47" formatCode="0.0">
                  <c:v>12.778051948051948</c:v>
                </c:pt>
                <c:pt idx="48" formatCode="0.0">
                  <c:v>12.63116883116883</c:v>
                </c:pt>
                <c:pt idx="49" formatCode="0.0">
                  <c:v>12.484285714285715</c:v>
                </c:pt>
                <c:pt idx="50" formatCode="0.0">
                  <c:v>12.337402597402598</c:v>
                </c:pt>
                <c:pt idx="51" formatCode="0.0">
                  <c:v>12.19051948051948</c:v>
                </c:pt>
                <c:pt idx="52" formatCode="0.0">
                  <c:v>12.043636363636363</c:v>
                </c:pt>
                <c:pt idx="53" formatCode="0.0">
                  <c:v>11.896753246753246</c:v>
                </c:pt>
                <c:pt idx="54" formatCode="0.0">
                  <c:v>11.74987012987013</c:v>
                </c:pt>
                <c:pt idx="55" formatCode="0.0">
                  <c:v>11.602987012987013</c:v>
                </c:pt>
                <c:pt idx="56" formatCode="0.0">
                  <c:v>11.456103896103896</c:v>
                </c:pt>
                <c:pt idx="57" formatCode="0.0">
                  <c:v>11.30922077922078</c:v>
                </c:pt>
                <c:pt idx="58" formatCode="0.0">
                  <c:v>11.162337662337663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AF-A24E-B06E-EA978DA3B40C}"/>
            </c:ext>
          </c:extLst>
        </c:ser>
        <c:ser>
          <c:idx val="17"/>
          <c:order val="5"/>
          <c:tx>
            <c:strRef>
              <c:f>'Breakfast data'!$BU$1</c:f>
              <c:strCache>
                <c:ptCount val="1"/>
                <c:pt idx="0">
                  <c:v>Tues Wk 2 #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data'!$BU$2:$BU$85</c:f>
              <c:numCache>
                <c:formatCode>General</c:formatCode>
                <c:ptCount val="84"/>
                <c:pt idx="22" formatCode="0.0">
                  <c:v>7.8725490196078454</c:v>
                </c:pt>
                <c:pt idx="23" formatCode="0.0">
                  <c:v>8.3867647058823547</c:v>
                </c:pt>
                <c:pt idx="24" formatCode="0.0">
                  <c:v>8.900980392156864</c:v>
                </c:pt>
                <c:pt idx="25" formatCode="0.0">
                  <c:v>9.4151960784313751</c:v>
                </c:pt>
                <c:pt idx="26" formatCode="0.0">
                  <c:v>9.9294117647058826</c:v>
                </c:pt>
                <c:pt idx="27" formatCode="0.0">
                  <c:v>10.443627450980394</c:v>
                </c:pt>
                <c:pt idx="28" formatCode="0.0">
                  <c:v>10.957843137254903</c:v>
                </c:pt>
                <c:pt idx="29" formatCode="0.0">
                  <c:v>11.472058823529412</c:v>
                </c:pt>
                <c:pt idx="30" formatCode="0.0">
                  <c:v>11.986274509803923</c:v>
                </c:pt>
                <c:pt idx="31" formatCode="0.0">
                  <c:v>12.500490196078433</c:v>
                </c:pt>
                <c:pt idx="32" formatCode="0.0">
                  <c:v>13.014705882352942</c:v>
                </c:pt>
                <c:pt idx="33" formatCode="0.0">
                  <c:v>13.528921568627453</c:v>
                </c:pt>
                <c:pt idx="34" formatCode="0.0">
                  <c:v>14.043137254901962</c:v>
                </c:pt>
                <c:pt idx="35" formatCode="0.0">
                  <c:v>14.557352941176472</c:v>
                </c:pt>
                <c:pt idx="36" formatCode="0.0">
                  <c:v>15.071568627450983</c:v>
                </c:pt>
                <c:pt idx="37" formatCode="0.0">
                  <c:v>15.585784313725492</c:v>
                </c:pt>
                <c:pt idx="38" formatCode="0.0">
                  <c:v>16.100000000000001</c:v>
                </c:pt>
                <c:pt idx="39" formatCode="0.0">
                  <c:v>15.976666666666668</c:v>
                </c:pt>
                <c:pt idx="40" formatCode="0.0">
                  <c:v>15.853333333333335</c:v>
                </c:pt>
                <c:pt idx="41" formatCode="0.0">
                  <c:v>15.730000000000002</c:v>
                </c:pt>
                <c:pt idx="42" formatCode="0.0">
                  <c:v>15.606666666666667</c:v>
                </c:pt>
                <c:pt idx="43" formatCode="0.0">
                  <c:v>15.483333333333334</c:v>
                </c:pt>
                <c:pt idx="44" formatCode="0.0">
                  <c:v>15.360000000000001</c:v>
                </c:pt>
                <c:pt idx="45" formatCode="0.0">
                  <c:v>15.236666666666668</c:v>
                </c:pt>
                <c:pt idx="46" formatCode="0.0">
                  <c:v>15.113333333333335</c:v>
                </c:pt>
                <c:pt idx="47" formatCode="0.0">
                  <c:v>14.990000000000002</c:v>
                </c:pt>
                <c:pt idx="48" formatCode="0.0">
                  <c:v>14.866666666666667</c:v>
                </c:pt>
                <c:pt idx="49" formatCode="0.0">
                  <c:v>14.743333333333334</c:v>
                </c:pt>
                <c:pt idx="50" formatCode="0.0">
                  <c:v>14.620000000000001</c:v>
                </c:pt>
                <c:pt idx="51" formatCode="0.0">
                  <c:v>14.496666666666668</c:v>
                </c:pt>
                <c:pt idx="52" formatCode="0.0">
                  <c:v>14.373333333333335</c:v>
                </c:pt>
                <c:pt idx="53" formatCode="0.0">
                  <c:v>14.250000000000002</c:v>
                </c:pt>
                <c:pt idx="54" formatCode="0.0">
                  <c:v>14.126666666666669</c:v>
                </c:pt>
                <c:pt idx="55" formatCode="0.0">
                  <c:v>14.003333333333334</c:v>
                </c:pt>
                <c:pt idx="56" formatCode="0.0">
                  <c:v>13.88</c:v>
                </c:pt>
                <c:pt idx="57" formatCode="0.0">
                  <c:v>13.756666666666668</c:v>
                </c:pt>
                <c:pt idx="58" formatCode="0.0">
                  <c:v>13.633333333333335</c:v>
                </c:pt>
                <c:pt idx="59" formatCode="0.0">
                  <c:v>13.510000000000002</c:v>
                </c:pt>
                <c:pt idx="60" formatCode="0.0">
                  <c:v>13.386666666666668</c:v>
                </c:pt>
                <c:pt idx="61" formatCode="0.0">
                  <c:v>13.263333333333335</c:v>
                </c:pt>
                <c:pt idx="62" formatCode="0.0">
                  <c:v>13.14</c:v>
                </c:pt>
                <c:pt idx="63" formatCode="0.0">
                  <c:v>13.016666666666667</c:v>
                </c:pt>
                <c:pt idx="64" formatCode="0.0">
                  <c:v>12.893333333333334</c:v>
                </c:pt>
                <c:pt idx="65" formatCode="0.0">
                  <c:v>12.770000000000001</c:v>
                </c:pt>
                <c:pt idx="66" formatCode="0.0">
                  <c:v>12.646666666666668</c:v>
                </c:pt>
                <c:pt idx="67" formatCode="0.0">
                  <c:v>12.523333333333335</c:v>
                </c:pt>
                <c:pt idx="68" formatCode="0.0">
                  <c:v>12.400000000000002</c:v>
                </c:pt>
                <c:pt idx="69" formatCode="0.0">
                  <c:v>12.276666666666667</c:v>
                </c:pt>
                <c:pt idx="70" formatCode="0.0">
                  <c:v>12.153333333333334</c:v>
                </c:pt>
                <c:pt idx="71" formatCode="0.0">
                  <c:v>12.030000000000001</c:v>
                </c:pt>
                <c:pt idx="72" formatCode="0.0">
                  <c:v>11.906666666666668</c:v>
                </c:pt>
                <c:pt idx="73" formatCode="0.0">
                  <c:v>11.783333333333335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AF-A24E-B06E-EA978DA3B40C}"/>
            </c:ext>
          </c:extLst>
        </c:ser>
        <c:ser>
          <c:idx val="21"/>
          <c:order val="6"/>
          <c:tx>
            <c:strRef>
              <c:f>'Breakfast data'!$BW$1</c:f>
              <c:strCache>
                <c:ptCount val="1"/>
                <c:pt idx="0">
                  <c:v>Thurs wk2 #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data'!$BW$2:$BW$85</c:f>
              <c:numCache>
                <c:formatCode>General</c:formatCode>
                <c:ptCount val="84"/>
                <c:pt idx="15" formatCode="0.0">
                  <c:v>3.1450000000000005</c:v>
                </c:pt>
                <c:pt idx="16" formatCode="0.0">
                  <c:v>3.3604347826086967</c:v>
                </c:pt>
                <c:pt idx="17" formatCode="0.0">
                  <c:v>3.575869565217392</c:v>
                </c:pt>
                <c:pt idx="18" formatCode="0.0">
                  <c:v>3.7913043478260873</c:v>
                </c:pt>
                <c:pt idx="19" formatCode="0.0">
                  <c:v>4.0067391304347835</c:v>
                </c:pt>
                <c:pt idx="20" formatCode="0.0">
                  <c:v>4.2221739130434788</c:v>
                </c:pt>
                <c:pt idx="21" formatCode="0.0">
                  <c:v>4.437608695652175</c:v>
                </c:pt>
                <c:pt idx="22" formatCode="0.0">
                  <c:v>4.6530434782608703</c:v>
                </c:pt>
                <c:pt idx="23" formatCode="0.0">
                  <c:v>4.8684782608695656</c:v>
                </c:pt>
                <c:pt idx="24" formatCode="0.0">
                  <c:v>5.0839130434782618</c:v>
                </c:pt>
                <c:pt idx="25" formatCode="0.0">
                  <c:v>5.2993478260869562</c:v>
                </c:pt>
                <c:pt idx="26" formatCode="0.0">
                  <c:v>5.5147826086956524</c:v>
                </c:pt>
                <c:pt idx="27" formatCode="0.0">
                  <c:v>5.7302173913043486</c:v>
                </c:pt>
                <c:pt idx="28" formatCode="0.0">
                  <c:v>5.945652173913043</c:v>
                </c:pt>
                <c:pt idx="29" formatCode="0.0">
                  <c:v>6.1610869565217392</c:v>
                </c:pt>
                <c:pt idx="30" formatCode="0.0">
                  <c:v>6.3765217391304354</c:v>
                </c:pt>
                <c:pt idx="31" formatCode="0.0">
                  <c:v>6.5919565217391307</c:v>
                </c:pt>
                <c:pt idx="32" formatCode="0.0">
                  <c:v>6.807391304347826</c:v>
                </c:pt>
                <c:pt idx="33" formatCode="0.0">
                  <c:v>7.0228260869565213</c:v>
                </c:pt>
                <c:pt idx="34" formatCode="0.0">
                  <c:v>7.2382608695652175</c:v>
                </c:pt>
                <c:pt idx="35" formatCode="0.0">
                  <c:v>7.4536956521739128</c:v>
                </c:pt>
                <c:pt idx="36" formatCode="0.0">
                  <c:v>7.6691304347826081</c:v>
                </c:pt>
                <c:pt idx="37" formatCode="0.0">
                  <c:v>7.8845652173913043</c:v>
                </c:pt>
                <c:pt idx="38" formatCode="0.0">
                  <c:v>8.1</c:v>
                </c:pt>
                <c:pt idx="39" formatCode="0.0">
                  <c:v>8.0552419354838705</c:v>
                </c:pt>
                <c:pt idx="40" formatCode="0.0">
                  <c:v>8.0104838709677413</c:v>
                </c:pt>
                <c:pt idx="41" formatCode="0.0">
                  <c:v>7.965725806451613</c:v>
                </c:pt>
                <c:pt idx="42" formatCode="0.0">
                  <c:v>7.9209677419354838</c:v>
                </c:pt>
                <c:pt idx="43" formatCode="0.0">
                  <c:v>7.8762096774193546</c:v>
                </c:pt>
                <c:pt idx="44" formatCode="0.0">
                  <c:v>7.8314516129032254</c:v>
                </c:pt>
                <c:pt idx="45" formatCode="0.0">
                  <c:v>7.7866935483870963</c:v>
                </c:pt>
                <c:pt idx="46" formatCode="0.0">
                  <c:v>7.7419354838709671</c:v>
                </c:pt>
                <c:pt idx="47" formatCode="0.0">
                  <c:v>7.6971774193548388</c:v>
                </c:pt>
                <c:pt idx="48" formatCode="0.0">
                  <c:v>7.6524193548387096</c:v>
                </c:pt>
                <c:pt idx="49" formatCode="0.0">
                  <c:v>7.6076612903225804</c:v>
                </c:pt>
                <c:pt idx="50" formatCode="0.0">
                  <c:v>7.5629032258064512</c:v>
                </c:pt>
                <c:pt idx="51" formatCode="0.0">
                  <c:v>7.5181451612903221</c:v>
                </c:pt>
                <c:pt idx="52" formatCode="0.0">
                  <c:v>7.4733870967741929</c:v>
                </c:pt>
                <c:pt idx="53" formatCode="0.0">
                  <c:v>7.4286290322580646</c:v>
                </c:pt>
                <c:pt idx="54" formatCode="0.0">
                  <c:v>7.3838709677419354</c:v>
                </c:pt>
                <c:pt idx="55" formatCode="0.0">
                  <c:v>7.3391129032258062</c:v>
                </c:pt>
                <c:pt idx="56" formatCode="0.0">
                  <c:v>7.294354838709677</c:v>
                </c:pt>
                <c:pt idx="57" formatCode="0.0">
                  <c:v>7.2495967741935479</c:v>
                </c:pt>
                <c:pt idx="58" formatCode="0.0">
                  <c:v>7.2048387096774196</c:v>
                </c:pt>
                <c:pt idx="59" formatCode="0.0">
                  <c:v>7.1600806451612904</c:v>
                </c:pt>
                <c:pt idx="60" formatCode="0.0">
                  <c:v>7.1153225806451612</c:v>
                </c:pt>
                <c:pt idx="61" formatCode="0.0">
                  <c:v>7.070564516129032</c:v>
                </c:pt>
                <c:pt idx="62" formatCode="0.0">
                  <c:v>7.0258064516129028</c:v>
                </c:pt>
                <c:pt idx="63" formatCode="0.0">
                  <c:v>6.9810483870967737</c:v>
                </c:pt>
                <c:pt idx="64" formatCode="0.0">
                  <c:v>6.9362903225806454</c:v>
                </c:pt>
                <c:pt idx="65" formatCode="0.0">
                  <c:v>6.8915322580645162</c:v>
                </c:pt>
                <c:pt idx="66" formatCode="0.0">
                  <c:v>6.846774193548387</c:v>
                </c:pt>
                <c:pt idx="67" formatCode="0.0">
                  <c:v>6.8020161290322578</c:v>
                </c:pt>
                <c:pt idx="68" formatCode="0.0">
                  <c:v>6.7572580645161295</c:v>
                </c:pt>
                <c:pt idx="69" formatCode="0.0">
                  <c:v>6.7125000000000004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DAF-A24E-B06E-EA978DA3B40C}"/>
            </c:ext>
          </c:extLst>
        </c:ser>
        <c:ser>
          <c:idx val="23"/>
          <c:order val="7"/>
          <c:tx>
            <c:strRef>
              <c:f>'Breakfast data'!$BX$1</c:f>
              <c:strCache>
                <c:ptCount val="1"/>
                <c:pt idx="0">
                  <c:v>Fri wk2 #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data'!$BX$2:$BX$85</c:f>
              <c:numCache>
                <c:formatCode>General</c:formatCode>
                <c:ptCount val="84"/>
                <c:pt idx="21" formatCode="0.0">
                  <c:v>4.5035087719298232</c:v>
                </c:pt>
                <c:pt idx="22" formatCode="0.0">
                  <c:v>4.9209494324045391</c:v>
                </c:pt>
                <c:pt idx="23" formatCode="0.0">
                  <c:v>5.3383900928792558</c:v>
                </c:pt>
                <c:pt idx="24" formatCode="0.0">
                  <c:v>5.7558307533539717</c:v>
                </c:pt>
                <c:pt idx="25" formatCode="0.0">
                  <c:v>6.1732714138286884</c:v>
                </c:pt>
                <c:pt idx="26" formatCode="0.0">
                  <c:v>6.5907120743034042</c:v>
                </c:pt>
                <c:pt idx="27" formatCode="0.0">
                  <c:v>7.008152734778121</c:v>
                </c:pt>
                <c:pt idx="28" formatCode="0.0">
                  <c:v>7.4255933952528368</c:v>
                </c:pt>
                <c:pt idx="29" formatCode="0.0">
                  <c:v>7.8430340557275535</c:v>
                </c:pt>
                <c:pt idx="30" formatCode="0.0">
                  <c:v>8.2604747162022694</c:v>
                </c:pt>
                <c:pt idx="31" formatCode="0.0">
                  <c:v>8.6779153766769852</c:v>
                </c:pt>
                <c:pt idx="32" formatCode="0.0">
                  <c:v>9.0953560371517028</c:v>
                </c:pt>
                <c:pt idx="33" formatCode="0.0">
                  <c:v>9.5127966976264187</c:v>
                </c:pt>
                <c:pt idx="34" formatCode="0.0">
                  <c:v>9.9302373581011345</c:v>
                </c:pt>
                <c:pt idx="35" formatCode="0.0">
                  <c:v>10.34767801857585</c:v>
                </c:pt>
                <c:pt idx="36" formatCode="0.0">
                  <c:v>10.765118679050566</c:v>
                </c:pt>
                <c:pt idx="37" formatCode="0.0">
                  <c:v>11.182559339525284</c:v>
                </c:pt>
                <c:pt idx="38" formatCode="0.0">
                  <c:v>11.6</c:v>
                </c:pt>
                <c:pt idx="39" formatCode="0.0">
                  <c:v>11.535868768328445</c:v>
                </c:pt>
                <c:pt idx="40" formatCode="0.0">
                  <c:v>11.471737536656891</c:v>
                </c:pt>
                <c:pt idx="41" formatCode="0.0">
                  <c:v>11.407606304985336</c:v>
                </c:pt>
                <c:pt idx="42" formatCode="0.0">
                  <c:v>11.343475073313783</c:v>
                </c:pt>
                <c:pt idx="43" formatCode="0.0">
                  <c:v>11.279343841642229</c:v>
                </c:pt>
                <c:pt idx="44" formatCode="0.0">
                  <c:v>11.215212609970674</c:v>
                </c:pt>
                <c:pt idx="45" formatCode="0.0">
                  <c:v>11.15108137829912</c:v>
                </c:pt>
                <c:pt idx="46" formatCode="0.0">
                  <c:v>11.086950146627565</c:v>
                </c:pt>
                <c:pt idx="47" formatCode="0.0">
                  <c:v>11.022818914956012</c:v>
                </c:pt>
                <c:pt idx="48" formatCode="0.0">
                  <c:v>10.958687683284458</c:v>
                </c:pt>
                <c:pt idx="49" formatCode="0.0">
                  <c:v>10.894556451612903</c:v>
                </c:pt>
                <c:pt idx="50" formatCode="0.0">
                  <c:v>10.830425219941349</c:v>
                </c:pt>
                <c:pt idx="51" formatCode="0.0">
                  <c:v>10.766293988269794</c:v>
                </c:pt>
                <c:pt idx="52" formatCode="0.0">
                  <c:v>10.70216275659824</c:v>
                </c:pt>
                <c:pt idx="53" formatCode="0.0">
                  <c:v>10.638031524926685</c:v>
                </c:pt>
                <c:pt idx="54" formatCode="0.0">
                  <c:v>10.573900293255132</c:v>
                </c:pt>
                <c:pt idx="55" formatCode="0.0">
                  <c:v>10.509769061583578</c:v>
                </c:pt>
                <c:pt idx="56" formatCode="0.0">
                  <c:v>10.445637829912023</c:v>
                </c:pt>
                <c:pt idx="57" formatCode="0.0">
                  <c:v>10.381506598240469</c:v>
                </c:pt>
                <c:pt idx="58" formatCode="0.0">
                  <c:v>10.317375366568914</c:v>
                </c:pt>
                <c:pt idx="59" formatCode="0.0">
                  <c:v>10.253244134897361</c:v>
                </c:pt>
                <c:pt idx="60" formatCode="0.0">
                  <c:v>10.189112903225807</c:v>
                </c:pt>
                <c:pt idx="61" formatCode="0.0">
                  <c:v>10.124981671554252</c:v>
                </c:pt>
                <c:pt idx="62" formatCode="0.0">
                  <c:v>10.060850439882698</c:v>
                </c:pt>
                <c:pt idx="63" formatCode="0.0">
                  <c:v>9.9967192082111431</c:v>
                </c:pt>
                <c:pt idx="64" formatCode="0.0">
                  <c:v>9.9325879765395886</c:v>
                </c:pt>
                <c:pt idx="65" formatCode="0.0">
                  <c:v>9.868456744868034</c:v>
                </c:pt>
                <c:pt idx="66" formatCode="0.0">
                  <c:v>9.8043255131964813</c:v>
                </c:pt>
                <c:pt idx="67" formatCode="0.0">
                  <c:v>9.7401942815249267</c:v>
                </c:pt>
                <c:pt idx="68" formatCode="0.0">
                  <c:v>9.6760630498533722</c:v>
                </c:pt>
                <c:pt idx="69" formatCode="0.0">
                  <c:v>9.6119318181818176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DAF-A24E-B06E-EA978DA3B40C}"/>
            </c:ext>
          </c:extLst>
        </c:ser>
        <c:ser>
          <c:idx val="25"/>
          <c:order val="8"/>
          <c:tx>
            <c:strRef>
              <c:f>'Breakfast data'!$BY$1</c:f>
              <c:strCache>
                <c:ptCount val="1"/>
                <c:pt idx="0">
                  <c:v>Sat wk 2 #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data'!$BY$2:$BY$85</c:f>
              <c:numCache>
                <c:formatCode>General</c:formatCode>
                <c:ptCount val="84"/>
                <c:pt idx="21" formatCode="0.0">
                  <c:v>3.9105263157894745</c:v>
                </c:pt>
                <c:pt idx="22" formatCode="0.0">
                  <c:v>4.3628482972136231</c:v>
                </c:pt>
                <c:pt idx="23" formatCode="0.0">
                  <c:v>4.8151702786377717</c:v>
                </c:pt>
                <c:pt idx="24" formatCode="0.0">
                  <c:v>5.2674922600619203</c:v>
                </c:pt>
                <c:pt idx="25" formatCode="0.0">
                  <c:v>5.7198142414860689</c:v>
                </c:pt>
                <c:pt idx="26" formatCode="0.0">
                  <c:v>6.1721362229102175</c:v>
                </c:pt>
                <c:pt idx="27" formatCode="0.0">
                  <c:v>6.6244582043343661</c:v>
                </c:pt>
                <c:pt idx="28" formatCode="0.0">
                  <c:v>7.0767801857585146</c:v>
                </c:pt>
                <c:pt idx="29" formatCode="0.0">
                  <c:v>7.5291021671826632</c:v>
                </c:pt>
                <c:pt idx="30" formatCode="0.0">
                  <c:v>7.9814241486068109</c:v>
                </c:pt>
                <c:pt idx="31" formatCode="0.0">
                  <c:v>8.4337461300309595</c:v>
                </c:pt>
                <c:pt idx="32" formatCode="0.0">
                  <c:v>8.8860681114551081</c:v>
                </c:pt>
                <c:pt idx="33" formatCode="0.0">
                  <c:v>9.3383900928792567</c:v>
                </c:pt>
                <c:pt idx="34" formatCode="0.0">
                  <c:v>9.7907120743034053</c:v>
                </c:pt>
                <c:pt idx="35" formatCode="0.0">
                  <c:v>10.243034055727554</c:v>
                </c:pt>
                <c:pt idx="36" formatCode="0.0">
                  <c:v>10.695356037151702</c:v>
                </c:pt>
                <c:pt idx="37" formatCode="0.0">
                  <c:v>11.147678018575851</c:v>
                </c:pt>
                <c:pt idx="38" formatCode="0.0">
                  <c:v>11.6</c:v>
                </c:pt>
                <c:pt idx="39" formatCode="0.0">
                  <c:v>11.451076923076922</c:v>
                </c:pt>
                <c:pt idx="40" formatCode="0.0">
                  <c:v>11.302153846153846</c:v>
                </c:pt>
                <c:pt idx="41" formatCode="0.0">
                  <c:v>11.153230769230769</c:v>
                </c:pt>
                <c:pt idx="42" formatCode="0.0">
                  <c:v>11.004307692307693</c:v>
                </c:pt>
                <c:pt idx="43" formatCode="0.0">
                  <c:v>10.855384615384615</c:v>
                </c:pt>
                <c:pt idx="44" formatCode="0.0">
                  <c:v>10.706461538461538</c:v>
                </c:pt>
                <c:pt idx="45" formatCode="0.0">
                  <c:v>10.557538461538462</c:v>
                </c:pt>
                <c:pt idx="46" formatCode="0.0">
                  <c:v>10.408615384615384</c:v>
                </c:pt>
                <c:pt idx="47" formatCode="0.0">
                  <c:v>10.259692307692308</c:v>
                </c:pt>
                <c:pt idx="48" formatCode="0.0">
                  <c:v>10.110769230769231</c:v>
                </c:pt>
                <c:pt idx="49" formatCode="0.0">
                  <c:v>9.9618461538461531</c:v>
                </c:pt>
                <c:pt idx="50" formatCode="0.0">
                  <c:v>9.8129230769230773</c:v>
                </c:pt>
                <c:pt idx="51" formatCode="0.0">
                  <c:v>9.6639999999999997</c:v>
                </c:pt>
                <c:pt idx="52" formatCode="0.0">
                  <c:v>9.5150769230769221</c:v>
                </c:pt>
                <c:pt idx="53" formatCode="0.0">
                  <c:v>9.3661538461538463</c:v>
                </c:pt>
                <c:pt idx="54" formatCode="0.0">
                  <c:v>9.2172307692307704</c:v>
                </c:pt>
                <c:pt idx="55" formatCode="0.0">
                  <c:v>9.0683076923076928</c:v>
                </c:pt>
                <c:pt idx="56" formatCode="0.0">
                  <c:v>8.9193846153846152</c:v>
                </c:pt>
                <c:pt idx="57" formatCode="0.0">
                  <c:v>8.7704615384615394</c:v>
                </c:pt>
                <c:pt idx="58" formatCode="0.0">
                  <c:v>8.6215384615384618</c:v>
                </c:pt>
                <c:pt idx="59" formatCode="0.0">
                  <c:v>8.4726153846153842</c:v>
                </c:pt>
                <c:pt idx="60" formatCode="0.0">
                  <c:v>8.3236923076923084</c:v>
                </c:pt>
                <c:pt idx="61" formatCode="0.0">
                  <c:v>8.1747692307692308</c:v>
                </c:pt>
                <c:pt idx="62" formatCode="0.0">
                  <c:v>8.0258461538461532</c:v>
                </c:pt>
                <c:pt idx="63" formatCode="0.0">
                  <c:v>7.8769230769230774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AF-A24E-B06E-EA978DA3B40C}"/>
            </c:ext>
          </c:extLst>
        </c:ser>
        <c:ser>
          <c:idx val="29"/>
          <c:order val="9"/>
          <c:tx>
            <c:strRef>
              <c:f>'Breakfast data'!$CA$1</c:f>
              <c:strCache>
                <c:ptCount val="1"/>
                <c:pt idx="0">
                  <c:v>Tues wk3 #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data'!$CA$2:$CA$85</c:f>
              <c:numCache>
                <c:formatCode>General</c:formatCode>
                <c:ptCount val="84"/>
                <c:pt idx="21" formatCode="0.0">
                  <c:v>5.9738299531981296</c:v>
                </c:pt>
                <c:pt idx="22" formatCode="0.0">
                  <c:v>6.2577223088923573</c:v>
                </c:pt>
                <c:pt idx="23" formatCode="0.0">
                  <c:v>6.5416146645865849</c:v>
                </c:pt>
                <c:pt idx="24" formatCode="0.0">
                  <c:v>6.8255070202808126</c:v>
                </c:pt>
                <c:pt idx="25" formatCode="0.0">
                  <c:v>7.1093993759750402</c:v>
                </c:pt>
                <c:pt idx="26" formatCode="0.0">
                  <c:v>7.3932917316692679</c:v>
                </c:pt>
                <c:pt idx="27" formatCode="0.0">
                  <c:v>7.6771840873634964</c:v>
                </c:pt>
                <c:pt idx="28" formatCode="0.0">
                  <c:v>7.9610764430577241</c:v>
                </c:pt>
                <c:pt idx="29" formatCode="0.0">
                  <c:v>8.2449687987519518</c:v>
                </c:pt>
                <c:pt idx="30" formatCode="0.0">
                  <c:v>8.5288611544461794</c:v>
                </c:pt>
                <c:pt idx="31" formatCode="0.0">
                  <c:v>8.8127535101404071</c:v>
                </c:pt>
                <c:pt idx="32" formatCode="0.0">
                  <c:v>9.0966458658346347</c:v>
                </c:pt>
                <c:pt idx="33" formatCode="0.0">
                  <c:v>9.3805382215288624</c:v>
                </c:pt>
                <c:pt idx="34" formatCode="0.0">
                  <c:v>9.6644305772230901</c:v>
                </c:pt>
                <c:pt idx="35" formatCode="0.0">
                  <c:v>9.9483229329173177</c:v>
                </c:pt>
                <c:pt idx="36" formatCode="0.0">
                  <c:v>10.232215288611545</c:v>
                </c:pt>
                <c:pt idx="37" formatCode="0.0">
                  <c:v>10.516107644305773</c:v>
                </c:pt>
                <c:pt idx="38" formatCode="0.0">
                  <c:v>10.8</c:v>
                </c:pt>
                <c:pt idx="39" formatCode="0.0">
                  <c:v>10.69220512820513</c:v>
                </c:pt>
                <c:pt idx="40" formatCode="0.0">
                  <c:v>10.584410256410257</c:v>
                </c:pt>
                <c:pt idx="41" formatCode="0.0">
                  <c:v>10.476615384615386</c:v>
                </c:pt>
                <c:pt idx="42" formatCode="0.0">
                  <c:v>10.368820512820513</c:v>
                </c:pt>
                <c:pt idx="43" formatCode="0.0">
                  <c:v>10.261025641025642</c:v>
                </c:pt>
                <c:pt idx="44" formatCode="0.0">
                  <c:v>10.15323076923077</c:v>
                </c:pt>
                <c:pt idx="45" formatCode="0.0">
                  <c:v>10.045435897435897</c:v>
                </c:pt>
                <c:pt idx="46" formatCode="0.0">
                  <c:v>9.9376410256410264</c:v>
                </c:pt>
                <c:pt idx="47" formatCode="0.0">
                  <c:v>9.8298461538461552</c:v>
                </c:pt>
                <c:pt idx="48" formatCode="0.0">
                  <c:v>9.7220512820512823</c:v>
                </c:pt>
                <c:pt idx="49" formatCode="0.0">
                  <c:v>9.6142564102564112</c:v>
                </c:pt>
                <c:pt idx="50" formatCode="0.0">
                  <c:v>9.5064615384615401</c:v>
                </c:pt>
                <c:pt idx="51" formatCode="0.0">
                  <c:v>9.3986666666666672</c:v>
                </c:pt>
                <c:pt idx="52" formatCode="0.0">
                  <c:v>9.290871794871796</c:v>
                </c:pt>
                <c:pt idx="53" formatCode="0.0">
                  <c:v>9.1830769230769231</c:v>
                </c:pt>
                <c:pt idx="54" formatCode="0.0">
                  <c:v>9.075282051282052</c:v>
                </c:pt>
                <c:pt idx="55" formatCode="0.0">
                  <c:v>8.9674871794871809</c:v>
                </c:pt>
                <c:pt idx="56" formatCode="0.0">
                  <c:v>8.859692307692308</c:v>
                </c:pt>
                <c:pt idx="57" formatCode="0.0">
                  <c:v>8.7518974358974368</c:v>
                </c:pt>
                <c:pt idx="58" formatCode="0.0">
                  <c:v>8.6441025641025639</c:v>
                </c:pt>
                <c:pt idx="59" formatCode="0.0">
                  <c:v>8.5363076923076928</c:v>
                </c:pt>
                <c:pt idx="60" formatCode="0.0">
                  <c:v>8.4285128205128217</c:v>
                </c:pt>
                <c:pt idx="61" formatCode="0.0">
                  <c:v>8.3207179487179488</c:v>
                </c:pt>
                <c:pt idx="62" formatCode="0.0">
                  <c:v>8.2129230769230777</c:v>
                </c:pt>
                <c:pt idx="63" formatCode="0.0">
                  <c:v>8.1051282051282065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AF-A24E-B06E-EA978DA3B40C}"/>
            </c:ext>
          </c:extLst>
        </c:ser>
        <c:ser>
          <c:idx val="31"/>
          <c:order val="10"/>
          <c:tx>
            <c:strRef>
              <c:f>'Breakfast data'!$CB$1</c:f>
              <c:strCache>
                <c:ptCount val="1"/>
                <c:pt idx="0">
                  <c:v>Wed wk3 #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data'!$CB$2:$CB$85</c:f>
              <c:numCache>
                <c:formatCode>General</c:formatCode>
                <c:ptCount val="84"/>
                <c:pt idx="24" formatCode="0.0">
                  <c:v>7.7350000000000003</c:v>
                </c:pt>
                <c:pt idx="25" formatCode="0.0">
                  <c:v>7.9539285714285715</c:v>
                </c:pt>
                <c:pt idx="26" formatCode="0.0">
                  <c:v>8.1728571428571435</c:v>
                </c:pt>
                <c:pt idx="27" formatCode="0.0">
                  <c:v>8.3917857142857137</c:v>
                </c:pt>
                <c:pt idx="28" formatCode="0.0">
                  <c:v>8.6107142857142858</c:v>
                </c:pt>
                <c:pt idx="29" formatCode="0.0">
                  <c:v>8.8296428571428578</c:v>
                </c:pt>
                <c:pt idx="30" formatCode="0.0">
                  <c:v>9.0485714285714298</c:v>
                </c:pt>
                <c:pt idx="31" formatCode="0.0">
                  <c:v>9.2675000000000001</c:v>
                </c:pt>
                <c:pt idx="32" formatCode="0.0">
                  <c:v>9.4864285714285721</c:v>
                </c:pt>
                <c:pt idx="33" formatCode="0.0">
                  <c:v>9.7053571428571441</c:v>
                </c:pt>
                <c:pt idx="34" formatCode="0.0">
                  <c:v>9.9242857142857144</c:v>
                </c:pt>
                <c:pt idx="35" formatCode="0.0">
                  <c:v>10.143214285714286</c:v>
                </c:pt>
                <c:pt idx="36" formatCode="0.0">
                  <c:v>10.362142857142858</c:v>
                </c:pt>
                <c:pt idx="37" formatCode="0.0">
                  <c:v>10.581071428571429</c:v>
                </c:pt>
                <c:pt idx="38" formatCode="0.0">
                  <c:v>10.8</c:v>
                </c:pt>
                <c:pt idx="39" formatCode="0.0">
                  <c:v>10.668481781376519</c:v>
                </c:pt>
                <c:pt idx="40" formatCode="0.0">
                  <c:v>10.536963562753037</c:v>
                </c:pt>
                <c:pt idx="41" formatCode="0.0">
                  <c:v>10.405445344129555</c:v>
                </c:pt>
                <c:pt idx="42" formatCode="0.0">
                  <c:v>10.273927125506074</c:v>
                </c:pt>
                <c:pt idx="43" formatCode="0.0">
                  <c:v>10.142408906882592</c:v>
                </c:pt>
                <c:pt idx="44" formatCode="0.0">
                  <c:v>10.01089068825911</c:v>
                </c:pt>
                <c:pt idx="45" formatCode="0.0">
                  <c:v>9.8793724696356282</c:v>
                </c:pt>
                <c:pt idx="46" formatCode="0.0">
                  <c:v>9.7478542510121464</c:v>
                </c:pt>
                <c:pt idx="47" formatCode="0.0">
                  <c:v>9.6163360323886646</c:v>
                </c:pt>
                <c:pt idx="48" formatCode="0.0">
                  <c:v>9.4848178137651828</c:v>
                </c:pt>
                <c:pt idx="49" formatCode="0.0">
                  <c:v>9.3532995951417011</c:v>
                </c:pt>
                <c:pt idx="50" formatCode="0.0">
                  <c:v>9.2217813765182193</c:v>
                </c:pt>
                <c:pt idx="51" formatCode="0.0">
                  <c:v>9.0902631578947375</c:v>
                </c:pt>
                <c:pt idx="52" formatCode="0.0">
                  <c:v>8.9587449392712557</c:v>
                </c:pt>
                <c:pt idx="53" formatCode="0.0">
                  <c:v>8.8272267206477739</c:v>
                </c:pt>
                <c:pt idx="54" formatCode="0.0">
                  <c:v>8.6957085020242921</c:v>
                </c:pt>
                <c:pt idx="55" formatCode="0.0">
                  <c:v>8.5641902834008103</c:v>
                </c:pt>
                <c:pt idx="56" formatCode="0.0">
                  <c:v>8.4326720647773286</c:v>
                </c:pt>
                <c:pt idx="57" formatCode="0.0">
                  <c:v>8.3011538461538468</c:v>
                </c:pt>
                <c:pt idx="58" formatCode="0.0">
                  <c:v>8.169635627530365</c:v>
                </c:pt>
                <c:pt idx="59" formatCode="0.0">
                  <c:v>8.0381174089068832</c:v>
                </c:pt>
                <c:pt idx="60" formatCode="0.0">
                  <c:v>7.9065991902834014</c:v>
                </c:pt>
                <c:pt idx="61" formatCode="0.0">
                  <c:v>7.7750809716599196</c:v>
                </c:pt>
                <c:pt idx="62" formatCode="0.0">
                  <c:v>7.6435627530364378</c:v>
                </c:pt>
                <c:pt idx="63" formatCode="0.0">
                  <c:v>7.5120445344129561</c:v>
                </c:pt>
                <c:pt idx="64" formatCode="0.0">
                  <c:v>7.3805263157894743</c:v>
                </c:pt>
                <c:pt idx="65" formatCode="0.0">
                  <c:v>7.2490080971659925</c:v>
                </c:pt>
                <c:pt idx="66" formatCode="0.0">
                  <c:v>7.1174898785425107</c:v>
                </c:pt>
                <c:pt idx="67" formatCode="0.0">
                  <c:v>6.9859716599190289</c:v>
                </c:pt>
                <c:pt idx="68" formatCode="0.0">
                  <c:v>6.8544534412955471</c:v>
                </c:pt>
                <c:pt idx="69" formatCode="0.0">
                  <c:v>6.7229352226720653</c:v>
                </c:pt>
                <c:pt idx="70" formatCode="0.0">
                  <c:v>6.5914170040485836</c:v>
                </c:pt>
                <c:pt idx="71" formatCode="0.0">
                  <c:v>6.4598987854251018</c:v>
                </c:pt>
                <c:pt idx="72" formatCode="0.0">
                  <c:v>6.32838056680162</c:v>
                </c:pt>
                <c:pt idx="73" formatCode="0.0">
                  <c:v>6.1968623481781382</c:v>
                </c:pt>
                <c:pt idx="74" formatCode="0.0">
                  <c:v>6.0653441295546564</c:v>
                </c:pt>
                <c:pt idx="75" formatCode="0.0">
                  <c:v>5.9338259109311746</c:v>
                </c:pt>
                <c:pt idx="76" formatCode="0.0">
                  <c:v>5.8023076923076928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DAF-A24E-B06E-EA978DA3B40C}"/>
            </c:ext>
          </c:extLst>
        </c:ser>
        <c:ser>
          <c:idx val="33"/>
          <c:order val="11"/>
          <c:tx>
            <c:strRef>
              <c:f>'Breakfast data'!$CC$1</c:f>
              <c:strCache>
                <c:ptCount val="1"/>
                <c:pt idx="0">
                  <c:v>Thurs wk3 #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data'!$CC$2:$CC$85</c:f>
              <c:numCache>
                <c:formatCode>General</c:formatCode>
                <c:ptCount val="84"/>
                <c:pt idx="18" formatCode="0.0">
                  <c:v>6.6558441558441572</c:v>
                </c:pt>
                <c:pt idx="19" formatCode="0.0">
                  <c:v>6.9980519480519492</c:v>
                </c:pt>
                <c:pt idx="20" formatCode="0.0">
                  <c:v>7.3402597402597412</c:v>
                </c:pt>
                <c:pt idx="21" formatCode="0.0">
                  <c:v>7.682467532467534</c:v>
                </c:pt>
                <c:pt idx="22" formatCode="0.0">
                  <c:v>8.0246753246753251</c:v>
                </c:pt>
                <c:pt idx="23" formatCode="0.0">
                  <c:v>8.3668831168831179</c:v>
                </c:pt>
                <c:pt idx="24" formatCode="0.0">
                  <c:v>8.7090909090909108</c:v>
                </c:pt>
                <c:pt idx="25" formatCode="0.0">
                  <c:v>9.0512987012987018</c:v>
                </c:pt>
                <c:pt idx="26" formatCode="0.0">
                  <c:v>9.3935064935064947</c:v>
                </c:pt>
                <c:pt idx="27" formatCode="0.0">
                  <c:v>9.7357142857142875</c:v>
                </c:pt>
                <c:pt idx="28" formatCode="0.0">
                  <c:v>10.077922077922079</c:v>
                </c:pt>
                <c:pt idx="29" formatCode="0.0">
                  <c:v>10.42012987012987</c:v>
                </c:pt>
                <c:pt idx="30" formatCode="0.0">
                  <c:v>10.762337662337663</c:v>
                </c:pt>
                <c:pt idx="31" formatCode="0.0">
                  <c:v>11.104545454545455</c:v>
                </c:pt>
                <c:pt idx="32" formatCode="0.0">
                  <c:v>11.446753246753246</c:v>
                </c:pt>
                <c:pt idx="33" formatCode="0.0">
                  <c:v>11.788961038961039</c:v>
                </c:pt>
                <c:pt idx="34" formatCode="0.0">
                  <c:v>12.131168831168832</c:v>
                </c:pt>
                <c:pt idx="35" formatCode="0.0">
                  <c:v>12.473376623376623</c:v>
                </c:pt>
                <c:pt idx="36" formatCode="0.0">
                  <c:v>12.815584415584416</c:v>
                </c:pt>
                <c:pt idx="37" formatCode="0.0">
                  <c:v>13.157792207792207</c:v>
                </c:pt>
                <c:pt idx="38" formatCode="0.0">
                  <c:v>13.5</c:v>
                </c:pt>
                <c:pt idx="39" formatCode="0.0">
                  <c:v>13.324677871148459</c:v>
                </c:pt>
                <c:pt idx="40" formatCode="0.0">
                  <c:v>13.149355742296919</c:v>
                </c:pt>
                <c:pt idx="41" formatCode="0.0">
                  <c:v>12.974033613445378</c:v>
                </c:pt>
                <c:pt idx="42" formatCode="0.0">
                  <c:v>12.798711484593838</c:v>
                </c:pt>
                <c:pt idx="43" formatCode="0.0">
                  <c:v>12.623389355742297</c:v>
                </c:pt>
                <c:pt idx="44" formatCode="0.0">
                  <c:v>12.448067226890757</c:v>
                </c:pt>
                <c:pt idx="45" formatCode="0.0">
                  <c:v>12.272745098039216</c:v>
                </c:pt>
                <c:pt idx="46" formatCode="0.0">
                  <c:v>12.097422969187676</c:v>
                </c:pt>
                <c:pt idx="47" formatCode="0.0">
                  <c:v>11.922100840336135</c:v>
                </c:pt>
                <c:pt idx="48" formatCode="0.0">
                  <c:v>11.746778711484595</c:v>
                </c:pt>
                <c:pt idx="49" formatCode="0.0">
                  <c:v>11.571456582633054</c:v>
                </c:pt>
                <c:pt idx="50" formatCode="0.0">
                  <c:v>11.396134453781514</c:v>
                </c:pt>
                <c:pt idx="51" formatCode="0.0">
                  <c:v>11.220812324929973</c:v>
                </c:pt>
                <c:pt idx="52" formatCode="0.0">
                  <c:v>11.045490196078433</c:v>
                </c:pt>
                <c:pt idx="53" formatCode="0.0">
                  <c:v>10.870168067226892</c:v>
                </c:pt>
                <c:pt idx="54" formatCode="0.0">
                  <c:v>10.694845938375352</c:v>
                </c:pt>
                <c:pt idx="55" formatCode="0.0">
                  <c:v>10.519523809523809</c:v>
                </c:pt>
                <c:pt idx="56" formatCode="0.0">
                  <c:v>10.344201680672269</c:v>
                </c:pt>
                <c:pt idx="57" formatCode="0.0">
                  <c:v>10.168879551820728</c:v>
                </c:pt>
                <c:pt idx="58" formatCode="0.0">
                  <c:v>9.9935574229691877</c:v>
                </c:pt>
                <c:pt idx="59" formatCode="0.0">
                  <c:v>9.8182352941176472</c:v>
                </c:pt>
                <c:pt idx="60" formatCode="0.0">
                  <c:v>9.6429131652661066</c:v>
                </c:pt>
                <c:pt idx="61" formatCode="0.0">
                  <c:v>9.4675910364145661</c:v>
                </c:pt>
                <c:pt idx="62" formatCode="0.0">
                  <c:v>9.2922689075630256</c:v>
                </c:pt>
                <c:pt idx="63" formatCode="0.0">
                  <c:v>9.1169467787114851</c:v>
                </c:pt>
                <c:pt idx="64" formatCode="0.0">
                  <c:v>8.9416246498599445</c:v>
                </c:pt>
                <c:pt idx="65" formatCode="0.0">
                  <c:v>8.766302521008404</c:v>
                </c:pt>
                <c:pt idx="66" formatCode="0.0">
                  <c:v>8.5909803921568635</c:v>
                </c:pt>
                <c:pt idx="67" formatCode="0.0">
                  <c:v>8.415658263305323</c:v>
                </c:pt>
                <c:pt idx="68" formatCode="0.0">
                  <c:v>8.2403361344537824</c:v>
                </c:pt>
                <c:pt idx="69" formatCode="0.0">
                  <c:v>8.0650140056022419</c:v>
                </c:pt>
                <c:pt idx="70" formatCode="0.0">
                  <c:v>7.8896918767507014</c:v>
                </c:pt>
                <c:pt idx="71" formatCode="0.0">
                  <c:v>7.71436974789916</c:v>
                </c:pt>
                <c:pt idx="72" formatCode="0.0">
                  <c:v>7.5390476190476194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DAF-A24E-B06E-EA978DA3B40C}"/>
            </c:ext>
          </c:extLst>
        </c:ser>
        <c:ser>
          <c:idx val="35"/>
          <c:order val="12"/>
          <c:tx>
            <c:strRef>
              <c:f>'Breakfast data'!$CD$1</c:f>
              <c:strCache>
                <c:ptCount val="1"/>
                <c:pt idx="0">
                  <c:v>Fri wk3 #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data'!$CD$2:$CD$85</c:f>
              <c:numCache>
                <c:formatCode>General</c:formatCode>
                <c:ptCount val="84"/>
                <c:pt idx="28" formatCode="0.0">
                  <c:v>8.3181818181818183</c:v>
                </c:pt>
                <c:pt idx="29" formatCode="0.0">
                  <c:v>8.7263636363636365</c:v>
                </c:pt>
                <c:pt idx="30" formatCode="0.0">
                  <c:v>9.1345454545454547</c:v>
                </c:pt>
                <c:pt idx="31" formatCode="0.0">
                  <c:v>9.5427272727272729</c:v>
                </c:pt>
                <c:pt idx="32" formatCode="0.0">
                  <c:v>9.9509090909090911</c:v>
                </c:pt>
                <c:pt idx="33" formatCode="0.0">
                  <c:v>10.359090909090909</c:v>
                </c:pt>
                <c:pt idx="34" formatCode="0.0">
                  <c:v>10.767272727272728</c:v>
                </c:pt>
                <c:pt idx="35" formatCode="0.0">
                  <c:v>11.175454545454546</c:v>
                </c:pt>
                <c:pt idx="36" formatCode="0.0">
                  <c:v>11.583636363636364</c:v>
                </c:pt>
                <c:pt idx="37" formatCode="0.0">
                  <c:v>11.991818181818182</c:v>
                </c:pt>
                <c:pt idx="38" formatCode="0.0">
                  <c:v>12.4</c:v>
                </c:pt>
                <c:pt idx="39" formatCode="0.0">
                  <c:v>12.21171900645585</c:v>
                </c:pt>
                <c:pt idx="40" formatCode="0.0">
                  <c:v>12.023438012911697</c:v>
                </c:pt>
                <c:pt idx="41" formatCode="0.0">
                  <c:v>11.835157019367546</c:v>
                </c:pt>
                <c:pt idx="42" formatCode="0.0">
                  <c:v>11.646876025823394</c:v>
                </c:pt>
                <c:pt idx="43" formatCode="0.0">
                  <c:v>11.458595032279243</c:v>
                </c:pt>
                <c:pt idx="44" formatCode="0.0">
                  <c:v>11.270314038735091</c:v>
                </c:pt>
                <c:pt idx="45" formatCode="0.0">
                  <c:v>11.08203304519094</c:v>
                </c:pt>
                <c:pt idx="46" formatCode="0.0">
                  <c:v>10.893752051646789</c:v>
                </c:pt>
                <c:pt idx="47" formatCode="0.0">
                  <c:v>10.705471058102637</c:v>
                </c:pt>
                <c:pt idx="48" formatCode="0.0">
                  <c:v>10.517190064558486</c:v>
                </c:pt>
                <c:pt idx="49" formatCode="0.0">
                  <c:v>10.328909071014333</c:v>
                </c:pt>
                <c:pt idx="50" formatCode="0.0">
                  <c:v>10.140628077470183</c:v>
                </c:pt>
                <c:pt idx="51" formatCode="0.0">
                  <c:v>9.952347083926032</c:v>
                </c:pt>
                <c:pt idx="52" formatCode="0.0">
                  <c:v>9.7640660903818794</c:v>
                </c:pt>
                <c:pt idx="53" formatCode="0.0">
                  <c:v>9.5757850968377287</c:v>
                </c:pt>
                <c:pt idx="54" formatCode="0.0">
                  <c:v>9.3875041032935762</c:v>
                </c:pt>
                <c:pt idx="55" formatCode="0.0">
                  <c:v>9.1992231097494255</c:v>
                </c:pt>
                <c:pt idx="56" formatCode="0.0">
                  <c:v>9.0109421162052747</c:v>
                </c:pt>
                <c:pt idx="57" formatCode="0.0">
                  <c:v>8.8226611226611222</c:v>
                </c:pt>
                <c:pt idx="58" formatCode="0.0">
                  <c:v>8.6343801291169715</c:v>
                </c:pt>
                <c:pt idx="59" formatCode="0.0">
                  <c:v>8.446099135572819</c:v>
                </c:pt>
                <c:pt idx="60" formatCode="0.0">
                  <c:v>8.2578181420286683</c:v>
                </c:pt>
                <c:pt idx="61" formatCode="0.0">
                  <c:v>8.0695371484845175</c:v>
                </c:pt>
                <c:pt idx="62" formatCode="0.0">
                  <c:v>7.881256154940365</c:v>
                </c:pt>
                <c:pt idx="63" formatCode="0.0">
                  <c:v>7.6929751613962134</c:v>
                </c:pt>
                <c:pt idx="64" formatCode="0.0">
                  <c:v>7.5046941678520618</c:v>
                </c:pt>
                <c:pt idx="65" formatCode="0.0">
                  <c:v>7.3164131743079102</c:v>
                </c:pt>
                <c:pt idx="66" formatCode="0.0">
                  <c:v>7.1281321807637594</c:v>
                </c:pt>
                <c:pt idx="67" formatCode="0.0">
                  <c:v>6.9398511872196078</c:v>
                </c:pt>
                <c:pt idx="68" formatCode="0.0">
                  <c:v>6.7515701936754562</c:v>
                </c:pt>
                <c:pt idx="69" formatCode="0.0">
                  <c:v>6.5632892001313046</c:v>
                </c:pt>
                <c:pt idx="70" formatCode="0.0">
                  <c:v>6.3750082065871529</c:v>
                </c:pt>
                <c:pt idx="71" formatCode="0.0">
                  <c:v>6.1867272130430013</c:v>
                </c:pt>
                <c:pt idx="72" formatCode="0.0">
                  <c:v>5.9984462194988506</c:v>
                </c:pt>
                <c:pt idx="73" formatCode="0.0">
                  <c:v>5.810165225954699</c:v>
                </c:pt>
                <c:pt idx="74" formatCode="0.0">
                  <c:v>5.6218842324105474</c:v>
                </c:pt>
                <c:pt idx="75" formatCode="0.0">
                  <c:v>5.4336032388663957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DAF-A24E-B06E-EA978DA3B40C}"/>
            </c:ext>
          </c:extLst>
        </c:ser>
        <c:ser>
          <c:idx val="37"/>
          <c:order val="13"/>
          <c:tx>
            <c:strRef>
              <c:f>'Breakfast data'!$CE$1</c:f>
              <c:strCache>
                <c:ptCount val="1"/>
                <c:pt idx="0">
                  <c:v>Sat wk3 #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data'!$CE$2:$CE$85</c:f>
              <c:numCache>
                <c:formatCode>General</c:formatCode>
                <c:ptCount val="84"/>
                <c:pt idx="25" formatCode="0.0">
                  <c:v>8.4228571428571435</c:v>
                </c:pt>
                <c:pt idx="26" formatCode="0.0">
                  <c:v>8.5287912087912083</c:v>
                </c:pt>
                <c:pt idx="27" formatCode="0.0">
                  <c:v>8.634725274725275</c:v>
                </c:pt>
                <c:pt idx="28" formatCode="0.0">
                  <c:v>8.7406593406593416</c:v>
                </c:pt>
                <c:pt idx="29" formatCode="0.0">
                  <c:v>8.8465934065934064</c:v>
                </c:pt>
                <c:pt idx="30" formatCode="0.0">
                  <c:v>8.9525274725274731</c:v>
                </c:pt>
                <c:pt idx="31" formatCode="0.0">
                  <c:v>9.0584615384615397</c:v>
                </c:pt>
                <c:pt idx="32" formatCode="0.0">
                  <c:v>9.1643956043956045</c:v>
                </c:pt>
                <c:pt idx="33" formatCode="0.0">
                  <c:v>9.2703296703296711</c:v>
                </c:pt>
                <c:pt idx="34" formatCode="0.0">
                  <c:v>9.3762637362637378</c:v>
                </c:pt>
                <c:pt idx="35" formatCode="0.0">
                  <c:v>9.4821978021978026</c:v>
                </c:pt>
                <c:pt idx="36" formatCode="0.0">
                  <c:v>9.5881318681318692</c:v>
                </c:pt>
                <c:pt idx="37" formatCode="0.0">
                  <c:v>9.6940659340659341</c:v>
                </c:pt>
                <c:pt idx="38" formatCode="0.0">
                  <c:v>9.8000000000000007</c:v>
                </c:pt>
                <c:pt idx="39" formatCode="0.0">
                  <c:v>9.768531468531469</c:v>
                </c:pt>
                <c:pt idx="40" formatCode="0.0">
                  <c:v>9.7370629370629374</c:v>
                </c:pt>
                <c:pt idx="41" formatCode="0.0">
                  <c:v>9.7055944055944057</c:v>
                </c:pt>
                <c:pt idx="42" formatCode="0.0">
                  <c:v>9.674125874125874</c:v>
                </c:pt>
                <c:pt idx="43" formatCode="0.0">
                  <c:v>9.6426573426573423</c:v>
                </c:pt>
                <c:pt idx="44" formatCode="0.0">
                  <c:v>9.6111888111888106</c:v>
                </c:pt>
                <c:pt idx="45" formatCode="0.0">
                  <c:v>9.579720279720279</c:v>
                </c:pt>
                <c:pt idx="46" formatCode="0.0">
                  <c:v>9.5482517482517473</c:v>
                </c:pt>
                <c:pt idx="47" formatCode="0.0">
                  <c:v>9.5167832167832174</c:v>
                </c:pt>
                <c:pt idx="48" formatCode="0.0">
                  <c:v>9.4853146853146857</c:v>
                </c:pt>
                <c:pt idx="49" formatCode="0.0">
                  <c:v>9.453846153846154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DAF-A24E-B06E-EA978DA3B40C}"/>
            </c:ext>
          </c:extLst>
        </c:ser>
        <c:ser>
          <c:idx val="39"/>
          <c:order val="14"/>
          <c:tx>
            <c:strRef>
              <c:f>'Breakfast data'!$CF$1</c:f>
              <c:strCache>
                <c:ptCount val="1"/>
                <c:pt idx="0">
                  <c:v>Sun wk3 #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data'!$CF$2:$CF$85</c:f>
              <c:numCache>
                <c:formatCode>General</c:formatCode>
                <c:ptCount val="84"/>
                <c:pt idx="35" formatCode="0.0">
                  <c:v>7.1400000000000006</c:v>
                </c:pt>
                <c:pt idx="36" formatCode="0.0">
                  <c:v>7.36</c:v>
                </c:pt>
                <c:pt idx="37" formatCode="0.0">
                  <c:v>7.58</c:v>
                </c:pt>
                <c:pt idx="38" formatCode="0.0">
                  <c:v>7.8</c:v>
                </c:pt>
                <c:pt idx="39" formatCode="0.0">
                  <c:v>7.7589897458847972</c:v>
                </c:pt>
                <c:pt idx="40" formatCode="0.0">
                  <c:v>7.7179794917695945</c:v>
                </c:pt>
                <c:pt idx="41" formatCode="0.0">
                  <c:v>7.676969237654391</c:v>
                </c:pt>
                <c:pt idx="42" formatCode="0.0">
                  <c:v>7.6359589835391883</c:v>
                </c:pt>
                <c:pt idx="43" formatCode="0.0">
                  <c:v>7.5949487294239857</c:v>
                </c:pt>
                <c:pt idx="44" formatCode="0.0">
                  <c:v>7.553938475308783</c:v>
                </c:pt>
                <c:pt idx="45" formatCode="0.0">
                  <c:v>7.5129282211935804</c:v>
                </c:pt>
                <c:pt idx="46" formatCode="0.0">
                  <c:v>7.4719179670783777</c:v>
                </c:pt>
                <c:pt idx="47" formatCode="0.0">
                  <c:v>7.4309077129631742</c:v>
                </c:pt>
                <c:pt idx="48" formatCode="0.0">
                  <c:v>7.3898974588479716</c:v>
                </c:pt>
                <c:pt idx="49" formatCode="0.0">
                  <c:v>7.3488872047327689</c:v>
                </c:pt>
                <c:pt idx="50" formatCode="0.0">
                  <c:v>7.3078769506175663</c:v>
                </c:pt>
                <c:pt idx="51" formatCode="0.0">
                  <c:v>7.2668666965023636</c:v>
                </c:pt>
                <c:pt idx="52" formatCode="0.0">
                  <c:v>7.225856442387161</c:v>
                </c:pt>
                <c:pt idx="53" formatCode="0.0">
                  <c:v>7.1848461882719583</c:v>
                </c:pt>
                <c:pt idx="54" formatCode="0.0">
                  <c:v>7.1438359341567548</c:v>
                </c:pt>
                <c:pt idx="55" formatCode="0.0">
                  <c:v>7.1028256800415521</c:v>
                </c:pt>
                <c:pt idx="64" formatCode="0.0">
                  <c:v>6.7337333930047265</c:v>
                </c:pt>
                <c:pt idx="65" formatCode="0.0">
                  <c:v>6.6927231388895247</c:v>
                </c:pt>
                <c:pt idx="66" formatCode="0.0">
                  <c:v>6.6517128847743212</c:v>
                </c:pt>
                <c:pt idx="67" formatCode="0.0">
                  <c:v>6.6107026306591186</c:v>
                </c:pt>
                <c:pt idx="68" formatCode="0.0">
                  <c:v>6.5696923765439159</c:v>
                </c:pt>
                <c:pt idx="69" formatCode="0.0">
                  <c:v>6.5286821224287133</c:v>
                </c:pt>
                <c:pt idx="70" formatCode="0.0">
                  <c:v>6.4876718683135106</c:v>
                </c:pt>
                <c:pt idx="71" formatCode="0.0">
                  <c:v>6.4466616141983071</c:v>
                </c:pt>
                <c:pt idx="72" formatCode="0.0">
                  <c:v>6.4056513600831044</c:v>
                </c:pt>
                <c:pt idx="73" formatCode="0.0">
                  <c:v>6.3646411059679018</c:v>
                </c:pt>
                <c:pt idx="74" formatCode="0.0">
                  <c:v>6.3236308518526991</c:v>
                </c:pt>
                <c:pt idx="75" formatCode="0.0">
                  <c:v>6.2826205977374965</c:v>
                </c:pt>
                <c:pt idx="76" formatCode="0.0">
                  <c:v>6.2416103436222929</c:v>
                </c:pt>
                <c:pt idx="77" formatCode="0.0">
                  <c:v>6.2006000895070903</c:v>
                </c:pt>
                <c:pt idx="78" formatCode="0.0">
                  <c:v>6.1595898353918876</c:v>
                </c:pt>
                <c:pt idx="79" formatCode="0.0">
                  <c:v>6.118579581276685</c:v>
                </c:pt>
                <c:pt idx="80" formatCode="0.0">
                  <c:v>6.0775693271614823</c:v>
                </c:pt>
                <c:pt idx="81" formatCode="0.0">
                  <c:v>6.0365590730462797</c:v>
                </c:pt>
                <c:pt idx="82" formatCode="0.0">
                  <c:v>5.9955488189310771</c:v>
                </c:pt>
                <c:pt idx="83" formatCode="0.0">
                  <c:v>5.9545385648158735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DAF-A24E-B06E-EA978DA3B40C}"/>
            </c:ext>
          </c:extLst>
        </c:ser>
        <c:ser>
          <c:idx val="45"/>
          <c:order val="15"/>
          <c:tx>
            <c:strRef>
              <c:f>'Breakfast data'!$CH$1</c:f>
              <c:strCache>
                <c:ptCount val="1"/>
                <c:pt idx="0">
                  <c:v>Wed wk4 #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data'!$CH$2:$CH$85</c:f>
              <c:numCache>
                <c:formatCode>General</c:formatCode>
                <c:ptCount val="84"/>
                <c:pt idx="17" formatCode="0.0">
                  <c:v>8.3181818181818183</c:v>
                </c:pt>
                <c:pt idx="18" formatCode="0.0">
                  <c:v>8.5792207792207797</c:v>
                </c:pt>
                <c:pt idx="19" formatCode="0.0">
                  <c:v>8.8402597402597412</c:v>
                </c:pt>
                <c:pt idx="20" formatCode="0.0">
                  <c:v>9.1012987012987026</c:v>
                </c:pt>
                <c:pt idx="21" formatCode="0.0">
                  <c:v>9.3623376623376622</c:v>
                </c:pt>
                <c:pt idx="22" formatCode="0.0">
                  <c:v>9.6233766233766236</c:v>
                </c:pt>
                <c:pt idx="23" formatCode="0.0">
                  <c:v>9.884415584415585</c:v>
                </c:pt>
                <c:pt idx="24" formatCode="0.0">
                  <c:v>10.145454545454546</c:v>
                </c:pt>
                <c:pt idx="25" formatCode="0.0">
                  <c:v>10.406493506493508</c:v>
                </c:pt>
                <c:pt idx="26" formatCode="0.0">
                  <c:v>10.667532467532467</c:v>
                </c:pt>
                <c:pt idx="27" formatCode="0.0">
                  <c:v>10.928571428571429</c:v>
                </c:pt>
                <c:pt idx="28" formatCode="0.0">
                  <c:v>11.18961038961039</c:v>
                </c:pt>
                <c:pt idx="29" formatCode="0.0">
                  <c:v>11.450649350649352</c:v>
                </c:pt>
                <c:pt idx="30" formatCode="0.0">
                  <c:v>11.711688311688313</c:v>
                </c:pt>
                <c:pt idx="31" formatCode="0.0">
                  <c:v>11.972727272727273</c:v>
                </c:pt>
                <c:pt idx="32" formatCode="0.0">
                  <c:v>12.233766233766234</c:v>
                </c:pt>
                <c:pt idx="33" formatCode="0.0">
                  <c:v>12.494805194805195</c:v>
                </c:pt>
                <c:pt idx="34" formatCode="0.0">
                  <c:v>12.755844155844157</c:v>
                </c:pt>
                <c:pt idx="35" formatCode="0.0">
                  <c:v>13.016883116883118</c:v>
                </c:pt>
                <c:pt idx="36" formatCode="0.0">
                  <c:v>13.277922077922078</c:v>
                </c:pt>
                <c:pt idx="37" formatCode="0.0">
                  <c:v>13.538961038961039</c:v>
                </c:pt>
                <c:pt idx="38" formatCode="0.0">
                  <c:v>13.8</c:v>
                </c:pt>
                <c:pt idx="39" formatCode="0.0">
                  <c:v>13.614260869565218</c:v>
                </c:pt>
                <c:pt idx="40" formatCode="0.0">
                  <c:v>13.428521739130435</c:v>
                </c:pt>
                <c:pt idx="41" formatCode="0.0">
                  <c:v>13.242782608695652</c:v>
                </c:pt>
                <c:pt idx="42" formatCode="0.0">
                  <c:v>13.057043478260871</c:v>
                </c:pt>
                <c:pt idx="43" formatCode="0.0">
                  <c:v>12.871304347826088</c:v>
                </c:pt>
                <c:pt idx="44" formatCode="0.0">
                  <c:v>12.685565217391305</c:v>
                </c:pt>
                <c:pt idx="45" formatCode="0.0">
                  <c:v>12.499826086956523</c:v>
                </c:pt>
                <c:pt idx="46" formatCode="0.0">
                  <c:v>12.31408695652174</c:v>
                </c:pt>
                <c:pt idx="47" formatCode="0.0">
                  <c:v>12.128347826086957</c:v>
                </c:pt>
                <c:pt idx="48" formatCode="0.0">
                  <c:v>11.942608695652174</c:v>
                </c:pt>
                <c:pt idx="49" formatCode="0.0">
                  <c:v>11.756869565217393</c:v>
                </c:pt>
                <c:pt idx="50" formatCode="0.0">
                  <c:v>11.57113043478261</c:v>
                </c:pt>
                <c:pt idx="51" formatCode="0.0">
                  <c:v>11.385391304347827</c:v>
                </c:pt>
                <c:pt idx="52" formatCode="0.0">
                  <c:v>11.199652173913044</c:v>
                </c:pt>
                <c:pt idx="53" formatCode="0.0">
                  <c:v>11.013913043478261</c:v>
                </c:pt>
                <c:pt idx="54" formatCode="0.0">
                  <c:v>10.828173913043479</c:v>
                </c:pt>
                <c:pt idx="55" formatCode="0.0">
                  <c:v>10.642434782608696</c:v>
                </c:pt>
                <c:pt idx="56" formatCode="0.0">
                  <c:v>10.456695652173913</c:v>
                </c:pt>
                <c:pt idx="57" formatCode="0.0">
                  <c:v>10.270956521739132</c:v>
                </c:pt>
                <c:pt idx="58" formatCode="0.0">
                  <c:v>10.085217391304349</c:v>
                </c:pt>
                <c:pt idx="59" formatCode="0.0">
                  <c:v>9.8994782608695662</c:v>
                </c:pt>
                <c:pt idx="60" formatCode="0.0">
                  <c:v>9.7137391304347833</c:v>
                </c:pt>
                <c:pt idx="61" formatCode="0.0">
                  <c:v>9.5280000000000005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DAF-A24E-B06E-EA978DA3B40C}"/>
            </c:ext>
          </c:extLst>
        </c:ser>
        <c:ser>
          <c:idx val="49"/>
          <c:order val="16"/>
          <c:tx>
            <c:strRef>
              <c:f>'Breakfast data'!$CJ$1</c:f>
              <c:strCache>
                <c:ptCount val="1"/>
                <c:pt idx="0">
                  <c:v>Fri wk4 #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data'!$CJ$2:$CJ$85</c:f>
              <c:numCache>
                <c:formatCode>General</c:formatCode>
                <c:ptCount val="84"/>
                <c:pt idx="26" formatCode="0.0">
                  <c:v>5.5461538461538469</c:v>
                </c:pt>
                <c:pt idx="27" formatCode="0.0">
                  <c:v>5.9923076923076932</c:v>
                </c:pt>
                <c:pt idx="28" formatCode="0.0">
                  <c:v>6.4384615384615387</c:v>
                </c:pt>
                <c:pt idx="29" formatCode="0.0">
                  <c:v>6.884615384615385</c:v>
                </c:pt>
                <c:pt idx="30" formatCode="0.0">
                  <c:v>7.3307692307692314</c:v>
                </c:pt>
                <c:pt idx="31" formatCode="0.0">
                  <c:v>7.7769230769230777</c:v>
                </c:pt>
                <c:pt idx="32" formatCode="0.0">
                  <c:v>8.2230769230769241</c:v>
                </c:pt>
                <c:pt idx="33" formatCode="0.0">
                  <c:v>8.6692307692307686</c:v>
                </c:pt>
                <c:pt idx="34" formatCode="0.0">
                  <c:v>9.1153846153846168</c:v>
                </c:pt>
                <c:pt idx="35" formatCode="0.0">
                  <c:v>9.5615384615384613</c:v>
                </c:pt>
                <c:pt idx="36" formatCode="0.0">
                  <c:v>10.007692307692308</c:v>
                </c:pt>
                <c:pt idx="37" formatCode="0.0">
                  <c:v>10.453846153846154</c:v>
                </c:pt>
                <c:pt idx="38" formatCode="0.0">
                  <c:v>10.9</c:v>
                </c:pt>
                <c:pt idx="39" formatCode="0.0">
                  <c:v>10.751568627450981</c:v>
                </c:pt>
                <c:pt idx="40" formatCode="0.0">
                  <c:v>10.603137254901961</c:v>
                </c:pt>
                <c:pt idx="41" formatCode="0.0">
                  <c:v>10.454705882352942</c:v>
                </c:pt>
                <c:pt idx="42" formatCode="0.0">
                  <c:v>10.306274509803922</c:v>
                </c:pt>
                <c:pt idx="43" formatCode="0.0">
                  <c:v>10.157843137254902</c:v>
                </c:pt>
                <c:pt idx="44" formatCode="0.0">
                  <c:v>10.009411764705883</c:v>
                </c:pt>
                <c:pt idx="45" formatCode="0.0">
                  <c:v>9.8609803921568631</c:v>
                </c:pt>
                <c:pt idx="46" formatCode="0.0">
                  <c:v>9.7125490196078434</c:v>
                </c:pt>
                <c:pt idx="47" formatCode="0.0">
                  <c:v>9.5641176470588238</c:v>
                </c:pt>
                <c:pt idx="48" formatCode="0.0">
                  <c:v>9.4156862745098042</c:v>
                </c:pt>
                <c:pt idx="49" formatCode="0.0">
                  <c:v>9.2672549019607846</c:v>
                </c:pt>
                <c:pt idx="50" formatCode="0.0">
                  <c:v>9.118823529411765</c:v>
                </c:pt>
                <c:pt idx="51" formatCode="0.0">
                  <c:v>8.9703921568627454</c:v>
                </c:pt>
                <c:pt idx="52" formatCode="0.0">
                  <c:v>8.8219607843137258</c:v>
                </c:pt>
                <c:pt idx="53" formatCode="0.0">
                  <c:v>8.6735294117647062</c:v>
                </c:pt>
                <c:pt idx="54" formatCode="0.0">
                  <c:v>8.5250980392156865</c:v>
                </c:pt>
                <c:pt idx="55" formatCode="0.0">
                  <c:v>8.3766666666666669</c:v>
                </c:pt>
                <c:pt idx="56" formatCode="0.0">
                  <c:v>8.2282352941176473</c:v>
                </c:pt>
                <c:pt idx="57" formatCode="0.0">
                  <c:v>8.0798039215686277</c:v>
                </c:pt>
                <c:pt idx="58" formatCode="0.0">
                  <c:v>7.9313725490196081</c:v>
                </c:pt>
                <c:pt idx="59" formatCode="0.0">
                  <c:v>7.7829411764705885</c:v>
                </c:pt>
                <c:pt idx="60" formatCode="0.0">
                  <c:v>7.6345098039215689</c:v>
                </c:pt>
                <c:pt idx="61" formatCode="0.0">
                  <c:v>7.4860784313725492</c:v>
                </c:pt>
                <c:pt idx="62" formatCode="0.0">
                  <c:v>7.3376470588235296</c:v>
                </c:pt>
                <c:pt idx="63" formatCode="0.0">
                  <c:v>7.18921568627451</c:v>
                </c:pt>
                <c:pt idx="64" formatCode="0.0">
                  <c:v>7.0407843137254904</c:v>
                </c:pt>
                <c:pt idx="65" formatCode="0.0">
                  <c:v>6.8923529411764708</c:v>
                </c:pt>
                <c:pt idx="66" formatCode="0.0">
                  <c:v>6.7439215686274512</c:v>
                </c:pt>
                <c:pt idx="67" formatCode="0.0">
                  <c:v>6.5954901960784316</c:v>
                </c:pt>
                <c:pt idx="68" formatCode="0.0">
                  <c:v>6.447058823529412</c:v>
                </c:pt>
                <c:pt idx="69" formatCode="0.0">
                  <c:v>6.2986274509803923</c:v>
                </c:pt>
                <c:pt idx="70" formatCode="0.0">
                  <c:v>6.1501960784313727</c:v>
                </c:pt>
                <c:pt idx="71" formatCode="0.0">
                  <c:v>6.001764705882354</c:v>
                </c:pt>
                <c:pt idx="72" formatCode="0.0">
                  <c:v>5.8533333333333344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DAF-A24E-B06E-EA978DA3B40C}"/>
            </c:ext>
          </c:extLst>
        </c:ser>
        <c:ser>
          <c:idx val="55"/>
          <c:order val="17"/>
          <c:tx>
            <c:strRef>
              <c:f>'Breakfast data'!$CM$1</c:f>
              <c:strCache>
                <c:ptCount val="1"/>
                <c:pt idx="0">
                  <c:v>Mon wk5 #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data'!$CM$2:$CM$85</c:f>
              <c:numCache>
                <c:formatCode>General</c:formatCode>
                <c:ptCount val="84"/>
                <c:pt idx="27" formatCode="0.0">
                  <c:v>6.5153846153846153</c:v>
                </c:pt>
                <c:pt idx="28" formatCode="0.0">
                  <c:v>7.1230769230769226</c:v>
                </c:pt>
                <c:pt idx="29" formatCode="0.0">
                  <c:v>7.7307692307692308</c:v>
                </c:pt>
                <c:pt idx="30" formatCode="0.0">
                  <c:v>8.3384615384615373</c:v>
                </c:pt>
                <c:pt idx="31" formatCode="0.0">
                  <c:v>8.9461538461538446</c:v>
                </c:pt>
                <c:pt idx="32" formatCode="0.0">
                  <c:v>9.5538461538461537</c:v>
                </c:pt>
                <c:pt idx="33" formatCode="0.0">
                  <c:v>10.161538461538461</c:v>
                </c:pt>
                <c:pt idx="34" formatCode="0.0">
                  <c:v>10.769230769230768</c:v>
                </c:pt>
                <c:pt idx="35" formatCode="0.0">
                  <c:v>11.376923076923077</c:v>
                </c:pt>
                <c:pt idx="36" formatCode="0.0">
                  <c:v>11.984615384615385</c:v>
                </c:pt>
                <c:pt idx="37" formatCode="0.0">
                  <c:v>12.592307692307692</c:v>
                </c:pt>
                <c:pt idx="38" formatCode="0.0">
                  <c:v>13.2</c:v>
                </c:pt>
                <c:pt idx="39" formatCode="0.0">
                  <c:v>13.030878651931284</c:v>
                </c:pt>
                <c:pt idx="40" formatCode="0.0">
                  <c:v>12.861757303862566</c:v>
                </c:pt>
                <c:pt idx="41" formatCode="0.0">
                  <c:v>12.69263595579385</c:v>
                </c:pt>
                <c:pt idx="42" formatCode="0.0">
                  <c:v>12.523514607725133</c:v>
                </c:pt>
                <c:pt idx="43" formatCode="0.0">
                  <c:v>12.354393259656417</c:v>
                </c:pt>
                <c:pt idx="44" formatCode="0.0">
                  <c:v>12.1852719115877</c:v>
                </c:pt>
                <c:pt idx="45" formatCode="0.0">
                  <c:v>12.016150563518984</c:v>
                </c:pt>
                <c:pt idx="46" formatCode="0.0">
                  <c:v>11.847029215450267</c:v>
                </c:pt>
                <c:pt idx="47" formatCode="0.0">
                  <c:v>11.677907867381551</c:v>
                </c:pt>
                <c:pt idx="48" formatCode="0.0">
                  <c:v>11.508786519312835</c:v>
                </c:pt>
                <c:pt idx="49" formatCode="0.0">
                  <c:v>11.339665171244118</c:v>
                </c:pt>
                <c:pt idx="50" formatCode="0.0">
                  <c:v>11.170543823175402</c:v>
                </c:pt>
                <c:pt idx="51" formatCode="0.0">
                  <c:v>11.001422475106684</c:v>
                </c:pt>
                <c:pt idx="52" formatCode="0.0">
                  <c:v>10.832301127037969</c:v>
                </c:pt>
                <c:pt idx="53" formatCode="0.0">
                  <c:v>10.663179778969251</c:v>
                </c:pt>
                <c:pt idx="54" formatCode="0.0">
                  <c:v>10.494058430900536</c:v>
                </c:pt>
                <c:pt idx="55" formatCode="0.0">
                  <c:v>10.32493708283182</c:v>
                </c:pt>
                <c:pt idx="56" formatCode="0.0">
                  <c:v>10.155815734763102</c:v>
                </c:pt>
                <c:pt idx="57" formatCode="0.0">
                  <c:v>9.9866943866943867</c:v>
                </c:pt>
                <c:pt idx="58" formatCode="0.0">
                  <c:v>9.8175730386256692</c:v>
                </c:pt>
                <c:pt idx="59" formatCode="0.0">
                  <c:v>9.6484516905569535</c:v>
                </c:pt>
                <c:pt idx="60" formatCode="0.0">
                  <c:v>9.479330342488236</c:v>
                </c:pt>
                <c:pt idx="61" formatCode="0.0">
                  <c:v>9.3102089944195203</c:v>
                </c:pt>
                <c:pt idx="62" formatCode="0.0">
                  <c:v>9.1410876463508046</c:v>
                </c:pt>
                <c:pt idx="63" formatCode="0.0">
                  <c:v>8.9719662982820871</c:v>
                </c:pt>
                <c:pt idx="64" formatCode="0.0">
                  <c:v>8.8028449502133697</c:v>
                </c:pt>
                <c:pt idx="65" formatCode="0.0">
                  <c:v>8.633723602144654</c:v>
                </c:pt>
                <c:pt idx="66" formatCode="0.0">
                  <c:v>8.4646022540759382</c:v>
                </c:pt>
                <c:pt idx="67" formatCode="0.0">
                  <c:v>8.2954809060072208</c:v>
                </c:pt>
                <c:pt idx="68" formatCode="0.0">
                  <c:v>8.1263595579385051</c:v>
                </c:pt>
                <c:pt idx="69" formatCode="0.0">
                  <c:v>7.9572382098697885</c:v>
                </c:pt>
                <c:pt idx="70" formatCode="0.0">
                  <c:v>7.7881168618010719</c:v>
                </c:pt>
                <c:pt idx="71" formatCode="0.0">
                  <c:v>7.6189955137323553</c:v>
                </c:pt>
                <c:pt idx="72" formatCode="0.0">
                  <c:v>7.4498741656636387</c:v>
                </c:pt>
                <c:pt idx="73" formatCode="0.0">
                  <c:v>7.2807528175949221</c:v>
                </c:pt>
                <c:pt idx="74" formatCode="0.0">
                  <c:v>7.1116314695262055</c:v>
                </c:pt>
                <c:pt idx="75" formatCode="0.0">
                  <c:v>6.9425101214574898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DAF-A24E-B06E-EA978DA3B40C}"/>
            </c:ext>
          </c:extLst>
        </c:ser>
        <c:ser>
          <c:idx val="63"/>
          <c:order val="18"/>
          <c:tx>
            <c:strRef>
              <c:f>'Breakfast data'!$CQ$1</c:f>
              <c:strCache>
                <c:ptCount val="1"/>
                <c:pt idx="0">
                  <c:v>Fri wk5 #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data'!$CQ$2:$CQ$85</c:f>
              <c:numCache>
                <c:formatCode>General</c:formatCode>
                <c:ptCount val="84"/>
                <c:pt idx="26" formatCode="0.0">
                  <c:v>6.6791208791208785</c:v>
                </c:pt>
                <c:pt idx="27" formatCode="0.0">
                  <c:v>7.4225274725274719</c:v>
                </c:pt>
                <c:pt idx="28" formatCode="0.0">
                  <c:v>8.1659340659340671</c:v>
                </c:pt>
                <c:pt idx="29" formatCode="0.0">
                  <c:v>8.9093406593406606</c:v>
                </c:pt>
                <c:pt idx="30" formatCode="0.0">
                  <c:v>9.6527472527472522</c:v>
                </c:pt>
                <c:pt idx="31" formatCode="0.0">
                  <c:v>10.396153846153846</c:v>
                </c:pt>
                <c:pt idx="32" formatCode="0.0">
                  <c:v>11.139560439560439</c:v>
                </c:pt>
                <c:pt idx="33" formatCode="0.0">
                  <c:v>11.882967032967032</c:v>
                </c:pt>
                <c:pt idx="34" formatCode="0.0">
                  <c:v>12.626373626373626</c:v>
                </c:pt>
                <c:pt idx="35" formatCode="0.0">
                  <c:v>13.369780219780219</c:v>
                </c:pt>
                <c:pt idx="36" formatCode="0.0">
                  <c:v>14.113186813186813</c:v>
                </c:pt>
                <c:pt idx="37" formatCode="0.0">
                  <c:v>14.856593406593406</c:v>
                </c:pt>
                <c:pt idx="38" formatCode="0.0">
                  <c:v>15.6</c:v>
                </c:pt>
                <c:pt idx="39" formatCode="0.0">
                  <c:v>15.325409373235459</c:v>
                </c:pt>
                <c:pt idx="40" formatCode="0.0">
                  <c:v>15.05081874647092</c:v>
                </c:pt>
                <c:pt idx="41" formatCode="0.0">
                  <c:v>14.77622811970638</c:v>
                </c:pt>
                <c:pt idx="42" formatCode="0.0">
                  <c:v>14.501637492941841</c:v>
                </c:pt>
                <c:pt idx="43" formatCode="0.0">
                  <c:v>14.2270468661773</c:v>
                </c:pt>
                <c:pt idx="44" formatCode="0.0">
                  <c:v>13.952456239412761</c:v>
                </c:pt>
                <c:pt idx="45" formatCode="0.0">
                  <c:v>13.677865612648221</c:v>
                </c:pt>
                <c:pt idx="46" formatCode="0.0">
                  <c:v>13.40327498588368</c:v>
                </c:pt>
                <c:pt idx="47" formatCode="0.0">
                  <c:v>13.128684359119141</c:v>
                </c:pt>
                <c:pt idx="48" formatCode="0.0">
                  <c:v>12.854093732354603</c:v>
                </c:pt>
                <c:pt idx="49" formatCode="0.0">
                  <c:v>12.579503105590062</c:v>
                </c:pt>
                <c:pt idx="50" formatCode="0.0">
                  <c:v>12.304912478825521</c:v>
                </c:pt>
                <c:pt idx="51" formatCode="0.0">
                  <c:v>12.030321852060982</c:v>
                </c:pt>
                <c:pt idx="52" formatCode="0.0">
                  <c:v>11.755731225296442</c:v>
                </c:pt>
                <c:pt idx="53" formatCode="0.0">
                  <c:v>11.481140598531901</c:v>
                </c:pt>
                <c:pt idx="54" formatCode="0.0">
                  <c:v>11.206549971767362</c:v>
                </c:pt>
                <c:pt idx="55" formatCode="0.0">
                  <c:v>10.931959345002824</c:v>
                </c:pt>
                <c:pt idx="56" formatCode="0.0">
                  <c:v>10.657368718238283</c:v>
                </c:pt>
                <c:pt idx="57" formatCode="0.0">
                  <c:v>10.382778091473742</c:v>
                </c:pt>
                <c:pt idx="58" formatCode="0.0">
                  <c:v>10.108187464709204</c:v>
                </c:pt>
                <c:pt idx="59" formatCode="0.0">
                  <c:v>9.833596837944663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DAF-A24E-B06E-EA978DA3B40C}"/>
            </c:ext>
          </c:extLst>
        </c:ser>
        <c:ser>
          <c:idx val="69"/>
          <c:order val="19"/>
          <c:tx>
            <c:strRef>
              <c:f>'Breakfast data'!$CT$1</c:f>
              <c:strCache>
                <c:ptCount val="1"/>
                <c:pt idx="0">
                  <c:v>Mon wk6 #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data'!$CT$2:$CT$85</c:f>
              <c:numCache>
                <c:formatCode>General</c:formatCode>
                <c:ptCount val="84"/>
                <c:pt idx="18" formatCode="0.0">
                  <c:v>8.4116883116883123</c:v>
                </c:pt>
                <c:pt idx="19" formatCode="0.0">
                  <c:v>8.6161038961038958</c:v>
                </c:pt>
                <c:pt idx="20" formatCode="0.0">
                  <c:v>8.8205194805194811</c:v>
                </c:pt>
                <c:pt idx="21" formatCode="0.0">
                  <c:v>9.0249350649350646</c:v>
                </c:pt>
                <c:pt idx="22" formatCode="0.0">
                  <c:v>9.2293506493506499</c:v>
                </c:pt>
                <c:pt idx="23" formatCode="0.0">
                  <c:v>9.4337662337662334</c:v>
                </c:pt>
                <c:pt idx="24" formatCode="0.0">
                  <c:v>9.6381818181818186</c:v>
                </c:pt>
                <c:pt idx="25" formatCode="0.0">
                  <c:v>9.8425974025974021</c:v>
                </c:pt>
                <c:pt idx="26" formatCode="0.0">
                  <c:v>10.047012987012987</c:v>
                </c:pt>
                <c:pt idx="27" formatCode="0.0">
                  <c:v>10.251428571428571</c:v>
                </c:pt>
                <c:pt idx="28" formatCode="0.0">
                  <c:v>10.455844155844156</c:v>
                </c:pt>
                <c:pt idx="29" formatCode="0.0">
                  <c:v>10.66025974025974</c:v>
                </c:pt>
                <c:pt idx="30" formatCode="0.0">
                  <c:v>10.864675324675325</c:v>
                </c:pt>
                <c:pt idx="31" formatCode="0.0">
                  <c:v>11.069090909090908</c:v>
                </c:pt>
                <c:pt idx="32" formatCode="0.0">
                  <c:v>11.273506493506494</c:v>
                </c:pt>
                <c:pt idx="33" formatCode="0.0">
                  <c:v>11.477922077922077</c:v>
                </c:pt>
                <c:pt idx="34" formatCode="0.0">
                  <c:v>11.682337662337662</c:v>
                </c:pt>
                <c:pt idx="35" formatCode="0.0">
                  <c:v>11.886753246753246</c:v>
                </c:pt>
                <c:pt idx="36" formatCode="0.0">
                  <c:v>12.091168831168831</c:v>
                </c:pt>
                <c:pt idx="37" formatCode="0.0">
                  <c:v>12.295584415584415</c:v>
                </c:pt>
                <c:pt idx="38" formatCode="0.0">
                  <c:v>12.5</c:v>
                </c:pt>
                <c:pt idx="39" formatCode="0.0">
                  <c:v>12.407741935483871</c:v>
                </c:pt>
                <c:pt idx="40" formatCode="0.0">
                  <c:v>12.315483870967743</c:v>
                </c:pt>
                <c:pt idx="41" formatCode="0.0">
                  <c:v>12.223225806451612</c:v>
                </c:pt>
                <c:pt idx="42" formatCode="0.0">
                  <c:v>12.130967741935484</c:v>
                </c:pt>
                <c:pt idx="43" formatCode="0.0">
                  <c:v>12.038709677419355</c:v>
                </c:pt>
                <c:pt idx="44" formatCode="0.0">
                  <c:v>11.946451612903227</c:v>
                </c:pt>
                <c:pt idx="45" formatCode="0.0">
                  <c:v>11.854193548387096</c:v>
                </c:pt>
                <c:pt idx="46" formatCode="0.0">
                  <c:v>11.761935483870968</c:v>
                </c:pt>
                <c:pt idx="47" formatCode="0.0">
                  <c:v>11.669677419354839</c:v>
                </c:pt>
                <c:pt idx="48" formatCode="0.0">
                  <c:v>11.57741935483871</c:v>
                </c:pt>
                <c:pt idx="49" formatCode="0.0">
                  <c:v>11.48516129032258</c:v>
                </c:pt>
                <c:pt idx="50" formatCode="0.0">
                  <c:v>11.392903225806451</c:v>
                </c:pt>
                <c:pt idx="51" formatCode="0.0">
                  <c:v>11.300645161290323</c:v>
                </c:pt>
                <c:pt idx="52" formatCode="0.0">
                  <c:v>11.208387096774194</c:v>
                </c:pt>
                <c:pt idx="53" formatCode="0.0">
                  <c:v>11.116129032258065</c:v>
                </c:pt>
                <c:pt idx="54" formatCode="0.0">
                  <c:v>11.023870967741935</c:v>
                </c:pt>
                <c:pt idx="55" formatCode="0.0">
                  <c:v>10.931612903225806</c:v>
                </c:pt>
                <c:pt idx="56" formatCode="0.0">
                  <c:v>10.839354838709678</c:v>
                </c:pt>
                <c:pt idx="57" formatCode="0.0">
                  <c:v>10.747096774193547</c:v>
                </c:pt>
                <c:pt idx="58" formatCode="0.0">
                  <c:v>10.654838709677419</c:v>
                </c:pt>
                <c:pt idx="59" formatCode="0.0">
                  <c:v>10.56258064516129</c:v>
                </c:pt>
                <c:pt idx="60" formatCode="0.0">
                  <c:v>10.470322580645162</c:v>
                </c:pt>
                <c:pt idx="61" formatCode="0.0">
                  <c:v>10.378064516129033</c:v>
                </c:pt>
                <c:pt idx="62" formatCode="0.0">
                  <c:v>10.285806451612903</c:v>
                </c:pt>
                <c:pt idx="63" formatCode="0.0">
                  <c:v>10.193548387096774</c:v>
                </c:pt>
                <c:pt idx="64" formatCode="0.0">
                  <c:v>10.101290322580645</c:v>
                </c:pt>
                <c:pt idx="65" formatCode="0.0">
                  <c:v>10.009032258064517</c:v>
                </c:pt>
                <c:pt idx="66" formatCode="0.0">
                  <c:v>9.9167741935483882</c:v>
                </c:pt>
                <c:pt idx="67" formatCode="0.0">
                  <c:v>9.8245161290322578</c:v>
                </c:pt>
                <c:pt idx="68" formatCode="0.0">
                  <c:v>9.7322580645161292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DAF-A24E-B06E-EA978DA3B40C}"/>
            </c:ext>
          </c:extLst>
        </c:ser>
        <c:ser>
          <c:idx val="75"/>
          <c:order val="20"/>
          <c:tx>
            <c:strRef>
              <c:f>'Breakfast data'!$CW$1</c:f>
              <c:strCache>
                <c:ptCount val="1"/>
                <c:pt idx="0">
                  <c:v>Thurs wk6 #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data'!$CW$2:$CW$85</c:f>
              <c:numCache>
                <c:formatCode>General</c:formatCode>
                <c:ptCount val="84"/>
                <c:pt idx="25" formatCode="0.0">
                  <c:v>8.9228571428571435</c:v>
                </c:pt>
                <c:pt idx="26" formatCode="0.0">
                  <c:v>9.4364835164835164</c:v>
                </c:pt>
                <c:pt idx="27" formatCode="0.0">
                  <c:v>9.950109890109891</c:v>
                </c:pt>
                <c:pt idx="28" formatCode="0.0">
                  <c:v>10.463736263736264</c:v>
                </c:pt>
                <c:pt idx="29" formatCode="0.0">
                  <c:v>10.977362637362639</c:v>
                </c:pt>
                <c:pt idx="30" formatCode="0.0">
                  <c:v>11.490989010989011</c:v>
                </c:pt>
                <c:pt idx="31" formatCode="0.0">
                  <c:v>12.004615384615384</c:v>
                </c:pt>
                <c:pt idx="32" formatCode="0.0">
                  <c:v>12.518241758241759</c:v>
                </c:pt>
                <c:pt idx="33" formatCode="0.0">
                  <c:v>13.031868131868132</c:v>
                </c:pt>
                <c:pt idx="34" formatCode="0.0">
                  <c:v>13.545494505494506</c:v>
                </c:pt>
                <c:pt idx="35" formatCode="0.0">
                  <c:v>14.059120879120879</c:v>
                </c:pt>
                <c:pt idx="36" formatCode="0.0">
                  <c:v>14.572747252747252</c:v>
                </c:pt>
                <c:pt idx="37" formatCode="0.0">
                  <c:v>15.086373626373627</c:v>
                </c:pt>
                <c:pt idx="38" formatCode="0.0">
                  <c:v>15.6</c:v>
                </c:pt>
                <c:pt idx="39" formatCode="0.0">
                  <c:v>15.505087853323147</c:v>
                </c:pt>
                <c:pt idx="40" formatCode="0.0">
                  <c:v>15.410175706646294</c:v>
                </c:pt>
                <c:pt idx="41" formatCode="0.0">
                  <c:v>15.315263559969441</c:v>
                </c:pt>
                <c:pt idx="42" formatCode="0.0">
                  <c:v>15.22035141329259</c:v>
                </c:pt>
                <c:pt idx="43" formatCode="0.0">
                  <c:v>15.125439266615738</c:v>
                </c:pt>
                <c:pt idx="44" formatCode="0.0">
                  <c:v>15.030527119938885</c:v>
                </c:pt>
                <c:pt idx="45" formatCode="0.0">
                  <c:v>14.935614973262032</c:v>
                </c:pt>
                <c:pt idx="46" formatCode="0.0">
                  <c:v>14.840702826585179</c:v>
                </c:pt>
                <c:pt idx="47" formatCode="0.0">
                  <c:v>14.745790679908326</c:v>
                </c:pt>
                <c:pt idx="48" formatCode="0.0">
                  <c:v>14.650878533231474</c:v>
                </c:pt>
                <c:pt idx="49" formatCode="0.0">
                  <c:v>14.555966386554621</c:v>
                </c:pt>
                <c:pt idx="50" formatCode="0.0">
                  <c:v>14.461054239877768</c:v>
                </c:pt>
                <c:pt idx="51" formatCode="0.0">
                  <c:v>14.366142093200917</c:v>
                </c:pt>
                <c:pt idx="52" formatCode="0.0">
                  <c:v>14.271229946524064</c:v>
                </c:pt>
                <c:pt idx="53" formatCode="0.0">
                  <c:v>14.176317799847212</c:v>
                </c:pt>
                <c:pt idx="54" formatCode="0.0">
                  <c:v>14.081405653170359</c:v>
                </c:pt>
                <c:pt idx="55" formatCode="0.0">
                  <c:v>13.986493506493506</c:v>
                </c:pt>
                <c:pt idx="56" formatCode="0.0">
                  <c:v>13.891581359816653</c:v>
                </c:pt>
                <c:pt idx="57" formatCode="0.0">
                  <c:v>13.796669213139801</c:v>
                </c:pt>
                <c:pt idx="58" formatCode="0.0">
                  <c:v>13.701757066462948</c:v>
                </c:pt>
                <c:pt idx="59" formatCode="0.0">
                  <c:v>13.606844919786095</c:v>
                </c:pt>
                <c:pt idx="60" formatCode="0.0">
                  <c:v>13.511932773109244</c:v>
                </c:pt>
                <c:pt idx="61" formatCode="0.0">
                  <c:v>13.417020626432391</c:v>
                </c:pt>
                <c:pt idx="62" formatCode="0.0">
                  <c:v>13.322108479755538</c:v>
                </c:pt>
                <c:pt idx="63" formatCode="0.0">
                  <c:v>13.227196333078686</c:v>
                </c:pt>
                <c:pt idx="64" formatCode="0.0">
                  <c:v>13.132284186401833</c:v>
                </c:pt>
                <c:pt idx="65" formatCode="0.0">
                  <c:v>13.03737203972498</c:v>
                </c:pt>
                <c:pt idx="66" formatCode="0.0">
                  <c:v>12.942459893048127</c:v>
                </c:pt>
                <c:pt idx="67" formatCode="0.0">
                  <c:v>12.847547746371276</c:v>
                </c:pt>
                <c:pt idx="68" formatCode="0.0">
                  <c:v>12.752635599694424</c:v>
                </c:pt>
                <c:pt idx="69" formatCode="0.0">
                  <c:v>12.657723453017571</c:v>
                </c:pt>
                <c:pt idx="70" formatCode="0.0">
                  <c:v>12.562811306340718</c:v>
                </c:pt>
                <c:pt idx="71" formatCode="0.0">
                  <c:v>12.467899159663865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DAF-A24E-B06E-EA978DA3B40C}"/>
            </c:ext>
          </c:extLst>
        </c:ser>
        <c:ser>
          <c:idx val="81"/>
          <c:order val="21"/>
          <c:tx>
            <c:strRef>
              <c:f>'Breakfast data'!$CZ$1</c:f>
              <c:strCache>
                <c:ptCount val="1"/>
                <c:pt idx="0">
                  <c:v>Sun wk6 #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data'!$CZ$2:$CZ$85</c:f>
              <c:numCache>
                <c:formatCode>General</c:formatCode>
                <c:ptCount val="84"/>
                <c:pt idx="3" formatCode="0.0">
                  <c:v>4.2426280035224551</c:v>
                </c:pt>
                <c:pt idx="4" formatCode="0.0">
                  <c:v>4.4814100605646701</c:v>
                </c:pt>
                <c:pt idx="5" formatCode="0.0">
                  <c:v>4.720192117606886</c:v>
                </c:pt>
                <c:pt idx="6" formatCode="0.0">
                  <c:v>4.9589741746491018</c:v>
                </c:pt>
                <c:pt idx="7" formatCode="0.0">
                  <c:v>5.1977562316913177</c:v>
                </c:pt>
                <c:pt idx="8" formatCode="0.0">
                  <c:v>5.4365382887335327</c:v>
                </c:pt>
                <c:pt idx="9" formatCode="0.0">
                  <c:v>5.6753203457757486</c:v>
                </c:pt>
                <c:pt idx="10" formatCode="0.0">
                  <c:v>5.9141024028179636</c:v>
                </c:pt>
                <c:pt idx="11" formatCode="0.0">
                  <c:v>6.1528844598601795</c:v>
                </c:pt>
                <c:pt idx="12" formatCode="0.0">
                  <c:v>6.3916665169023954</c:v>
                </c:pt>
                <c:pt idx="13" formatCode="0.0">
                  <c:v>6.6304485739446104</c:v>
                </c:pt>
                <c:pt idx="14" formatCode="0.0">
                  <c:v>6.8692306309868263</c:v>
                </c:pt>
                <c:pt idx="15" formatCode="0.0">
                  <c:v>7.1080126880290422</c:v>
                </c:pt>
                <c:pt idx="23" formatCode="0.0">
                  <c:v>9.0182691443667657</c:v>
                </c:pt>
                <c:pt idx="24" formatCode="0.0">
                  <c:v>9.2570512014089807</c:v>
                </c:pt>
                <c:pt idx="25" formatCode="0.0">
                  <c:v>9.4958332584511975</c:v>
                </c:pt>
                <c:pt idx="26" formatCode="0.0">
                  <c:v>9.7346153154934125</c:v>
                </c:pt>
                <c:pt idx="27" formatCode="0.0">
                  <c:v>9.9733973725356293</c:v>
                </c:pt>
                <c:pt idx="28" formatCode="0.0">
                  <c:v>10.212179429577844</c:v>
                </c:pt>
                <c:pt idx="29" formatCode="0.0">
                  <c:v>10.450961486620059</c:v>
                </c:pt>
                <c:pt idx="30" formatCode="0.0">
                  <c:v>10.689743543662274</c:v>
                </c:pt>
                <c:pt idx="31" formatCode="0.0">
                  <c:v>10.928525600704491</c:v>
                </c:pt>
                <c:pt idx="32" formatCode="0.0">
                  <c:v>11.167307657746706</c:v>
                </c:pt>
                <c:pt idx="33" formatCode="0.0">
                  <c:v>11.406089714788923</c:v>
                </c:pt>
                <c:pt idx="34" formatCode="0.0">
                  <c:v>11.644871771831138</c:v>
                </c:pt>
                <c:pt idx="35" formatCode="0.0">
                  <c:v>11.883653828873353</c:v>
                </c:pt>
                <c:pt idx="36" formatCode="0.0">
                  <c:v>12.122435885915568</c:v>
                </c:pt>
                <c:pt idx="37" formatCode="0.0">
                  <c:v>12.361217942957785</c:v>
                </c:pt>
                <c:pt idx="38" formatCode="0.0">
                  <c:v>12.6</c:v>
                </c:pt>
                <c:pt idx="39" formatCode="0.0">
                  <c:v>12.379473684210526</c:v>
                </c:pt>
                <c:pt idx="40" formatCode="0.0">
                  <c:v>12.158947368421053</c:v>
                </c:pt>
                <c:pt idx="41" formatCode="0.0">
                  <c:v>11.938421052631579</c:v>
                </c:pt>
                <c:pt idx="42" formatCode="0.0">
                  <c:v>11.717894736842105</c:v>
                </c:pt>
                <c:pt idx="43" formatCode="0.0">
                  <c:v>11.497368421052631</c:v>
                </c:pt>
                <c:pt idx="44" formatCode="0.0">
                  <c:v>11.276842105263157</c:v>
                </c:pt>
                <c:pt idx="45" formatCode="0.0">
                  <c:v>11.056315789473684</c:v>
                </c:pt>
                <c:pt idx="46" formatCode="0.0">
                  <c:v>10.83578947368421</c:v>
                </c:pt>
                <c:pt idx="47" formatCode="0.0">
                  <c:v>10.615263157894736</c:v>
                </c:pt>
                <c:pt idx="48" formatCode="0.0">
                  <c:v>10.394736842105264</c:v>
                </c:pt>
                <c:pt idx="49" formatCode="0.0">
                  <c:v>10.17421052631579</c:v>
                </c:pt>
                <c:pt idx="50" formatCode="0.0">
                  <c:v>9.9536842105263155</c:v>
                </c:pt>
                <c:pt idx="51" formatCode="0.0">
                  <c:v>9.7331578947368413</c:v>
                </c:pt>
                <c:pt idx="52" formatCode="0.0">
                  <c:v>9.5126315789473672</c:v>
                </c:pt>
                <c:pt idx="53" formatCode="0.0">
                  <c:v>9.2921052631578949</c:v>
                </c:pt>
                <c:pt idx="54" formatCode="0.0">
                  <c:v>9.0715789473684207</c:v>
                </c:pt>
                <c:pt idx="55" formatCode="0.0">
                  <c:v>8.8510526315789466</c:v>
                </c:pt>
                <c:pt idx="56" formatCode="0.0">
                  <c:v>8.6305263157894743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DAF-A24E-B06E-EA978DA3B40C}"/>
            </c:ext>
          </c:extLst>
        </c:ser>
        <c:ser>
          <c:idx val="105"/>
          <c:order val="22"/>
          <c:tx>
            <c:strRef>
              <c:f>'Breakfast data'!$DH$1</c:f>
              <c:strCache>
                <c:ptCount val="1"/>
                <c:pt idx="0">
                  <c:v>Tues wk 9 #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data'!$DH$2:$DH$85</c:f>
              <c:numCache>
                <c:formatCode>General</c:formatCode>
                <c:ptCount val="84"/>
                <c:pt idx="31" formatCode="0.0">
                  <c:v>7.125</c:v>
                </c:pt>
                <c:pt idx="32" formatCode="0.0">
                  <c:v>7.8214285714285712</c:v>
                </c:pt>
                <c:pt idx="33" formatCode="0.0">
                  <c:v>8.5178571428571423</c:v>
                </c:pt>
                <c:pt idx="34" formatCode="0.0">
                  <c:v>9.2142857142857153</c:v>
                </c:pt>
                <c:pt idx="35" formatCode="0.0">
                  <c:v>9.9107142857142847</c:v>
                </c:pt>
                <c:pt idx="36" formatCode="0.0">
                  <c:v>10.607142857142858</c:v>
                </c:pt>
                <c:pt idx="37" formatCode="0.0">
                  <c:v>11.303571428571429</c:v>
                </c:pt>
                <c:pt idx="38" formatCode="0.0">
                  <c:v>12</c:v>
                </c:pt>
                <c:pt idx="39" formatCode="0.0">
                  <c:v>11.870233818617256</c:v>
                </c:pt>
                <c:pt idx="40" formatCode="0.0">
                  <c:v>11.740467637234511</c:v>
                </c:pt>
                <c:pt idx="41" formatCode="0.0">
                  <c:v>11.610701455851768</c:v>
                </c:pt>
                <c:pt idx="42" formatCode="0.0">
                  <c:v>11.480935274469024</c:v>
                </c:pt>
                <c:pt idx="43" formatCode="0.0">
                  <c:v>11.351169093086281</c:v>
                </c:pt>
                <c:pt idx="44" formatCode="0.0">
                  <c:v>11.221402911703535</c:v>
                </c:pt>
                <c:pt idx="45" formatCode="0.0">
                  <c:v>11.091636730320792</c:v>
                </c:pt>
                <c:pt idx="46" formatCode="0.0">
                  <c:v>10.961870548938048</c:v>
                </c:pt>
                <c:pt idx="47" formatCode="0.0">
                  <c:v>10.832104367555303</c:v>
                </c:pt>
                <c:pt idx="48" formatCode="0.0">
                  <c:v>10.702338186172559</c:v>
                </c:pt>
                <c:pt idx="49" formatCode="0.0">
                  <c:v>10.572572004789816</c:v>
                </c:pt>
                <c:pt idx="50" formatCode="0.0">
                  <c:v>10.44280582340707</c:v>
                </c:pt>
                <c:pt idx="51" formatCode="0.0">
                  <c:v>10.313039642024327</c:v>
                </c:pt>
                <c:pt idx="52" formatCode="0.0">
                  <c:v>10.183273460641583</c:v>
                </c:pt>
                <c:pt idx="53" formatCode="0.0">
                  <c:v>10.05350727925884</c:v>
                </c:pt>
                <c:pt idx="54" formatCode="0.0">
                  <c:v>9.9237410978760945</c:v>
                </c:pt>
                <c:pt idx="55" formatCode="0.0">
                  <c:v>9.7939749164933509</c:v>
                </c:pt>
                <c:pt idx="56" formatCode="0.0">
                  <c:v>9.6642087351106074</c:v>
                </c:pt>
                <c:pt idx="57" formatCode="0.0">
                  <c:v>9.5344425537278639</c:v>
                </c:pt>
                <c:pt idx="58" formatCode="0.0">
                  <c:v>9.4046763723451186</c:v>
                </c:pt>
                <c:pt idx="59" formatCode="0.0">
                  <c:v>9.274910190962375</c:v>
                </c:pt>
                <c:pt idx="60" formatCode="0.0">
                  <c:v>9.1451440095796315</c:v>
                </c:pt>
                <c:pt idx="61" formatCode="0.0">
                  <c:v>9.0153778281968862</c:v>
                </c:pt>
                <c:pt idx="62" formatCode="0.0">
                  <c:v>8.8856116468141426</c:v>
                </c:pt>
                <c:pt idx="63" formatCode="0.0">
                  <c:v>8.7558454654313991</c:v>
                </c:pt>
                <c:pt idx="64" formatCode="0.0">
                  <c:v>8.6260792840486538</c:v>
                </c:pt>
                <c:pt idx="65" formatCode="0.0">
                  <c:v>8.4963131026659102</c:v>
                </c:pt>
                <c:pt idx="66" formatCode="0.0">
                  <c:v>8.3665469212831667</c:v>
                </c:pt>
                <c:pt idx="67" formatCode="0.0">
                  <c:v>8.2367807399004214</c:v>
                </c:pt>
                <c:pt idx="68" formatCode="0.0">
                  <c:v>8.1070145585176778</c:v>
                </c:pt>
                <c:pt idx="69" formatCode="0.0">
                  <c:v>7.9772483771349343</c:v>
                </c:pt>
                <c:pt idx="70" formatCode="0.0">
                  <c:v>7.8474821957521899</c:v>
                </c:pt>
                <c:pt idx="71" formatCode="0.0">
                  <c:v>7.7177160143694463</c:v>
                </c:pt>
                <c:pt idx="72" formatCode="0.0">
                  <c:v>7.5879498329867019</c:v>
                </c:pt>
                <c:pt idx="73" formatCode="0.0">
                  <c:v>7.4581836516039575</c:v>
                </c:pt>
                <c:pt idx="74" formatCode="0.0">
                  <c:v>7.3284174702212139</c:v>
                </c:pt>
                <c:pt idx="75" formatCode="0.0">
                  <c:v>7.1986512888384695</c:v>
                </c:pt>
                <c:pt idx="76" formatCode="0.0">
                  <c:v>7.068885107455726</c:v>
                </c:pt>
                <c:pt idx="77" formatCode="0.0">
                  <c:v>6.9391189260729815</c:v>
                </c:pt>
                <c:pt idx="78" formatCode="0.0">
                  <c:v>6.8093527446902371</c:v>
                </c:pt>
                <c:pt idx="79" formatCode="0.0">
                  <c:v>6.6795865633074936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DAF-A24E-B06E-EA978DA3B40C}"/>
            </c:ext>
          </c:extLst>
        </c:ser>
        <c:ser>
          <c:idx val="111"/>
          <c:order val="23"/>
          <c:tx>
            <c:strRef>
              <c:f>'Breakfast data'!$DK$1</c:f>
              <c:strCache>
                <c:ptCount val="1"/>
                <c:pt idx="0">
                  <c:v>Fri wk 9 #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data'!$DK$2:$DK$85</c:f>
              <c:numCache>
                <c:formatCode>General</c:formatCode>
                <c:ptCount val="84"/>
                <c:pt idx="9" formatCode="0.0">
                  <c:v>5.0860215053763458</c:v>
                </c:pt>
                <c:pt idx="10" formatCode="0.0">
                  <c:v>5.4029786182177748</c:v>
                </c:pt>
                <c:pt idx="11" formatCode="0.0">
                  <c:v>5.7199357310592038</c:v>
                </c:pt>
                <c:pt idx="12" formatCode="0.0">
                  <c:v>6.0368928439006329</c:v>
                </c:pt>
                <c:pt idx="13" formatCode="0.0">
                  <c:v>6.353849956742061</c:v>
                </c:pt>
                <c:pt idx="14" formatCode="0.0">
                  <c:v>6.67080706958349</c:v>
                </c:pt>
                <c:pt idx="15" formatCode="0.0">
                  <c:v>6.9877641824249181</c:v>
                </c:pt>
                <c:pt idx="16" formatCode="0.0">
                  <c:v>7.3047212952663472</c:v>
                </c:pt>
                <c:pt idx="17" formatCode="0.0">
                  <c:v>7.6216784081077762</c:v>
                </c:pt>
                <c:pt idx="18" formatCode="0.0">
                  <c:v>7.9386355209492043</c:v>
                </c:pt>
                <c:pt idx="19" formatCode="0.0">
                  <c:v>8.2555926337906342</c:v>
                </c:pt>
                <c:pt idx="20" formatCode="0.0">
                  <c:v>8.5725497466320615</c:v>
                </c:pt>
                <c:pt idx="21" formatCode="0.0">
                  <c:v>8.8895068594734905</c:v>
                </c:pt>
                <c:pt idx="22" formatCode="0.0">
                  <c:v>9.2064639723149195</c:v>
                </c:pt>
                <c:pt idx="23" formatCode="0.0">
                  <c:v>9.5234210851563468</c:v>
                </c:pt>
                <c:pt idx="24" formatCode="0.0">
                  <c:v>9.8403781979977758</c:v>
                </c:pt>
                <c:pt idx="25" formatCode="0.0">
                  <c:v>10.157335310839205</c:v>
                </c:pt>
                <c:pt idx="26" formatCode="0.0">
                  <c:v>10.474292423680634</c:v>
                </c:pt>
                <c:pt idx="27" formatCode="0.0">
                  <c:v>10.791249536522063</c:v>
                </c:pt>
                <c:pt idx="28" formatCode="0.0">
                  <c:v>11.108206649363492</c:v>
                </c:pt>
                <c:pt idx="29" formatCode="0.0">
                  <c:v>11.425163762204921</c:v>
                </c:pt>
                <c:pt idx="30" formatCode="0.0">
                  <c:v>11.74212087504635</c:v>
                </c:pt>
                <c:pt idx="31" formatCode="0.0">
                  <c:v>12.059077987887777</c:v>
                </c:pt>
                <c:pt idx="32" formatCode="0.0">
                  <c:v>12.376035100729206</c:v>
                </c:pt>
                <c:pt idx="33" formatCode="0.0">
                  <c:v>12.692992213570635</c:v>
                </c:pt>
                <c:pt idx="34" formatCode="0.0">
                  <c:v>13.009949326412064</c:v>
                </c:pt>
                <c:pt idx="35" formatCode="0.0">
                  <c:v>13.326906439253493</c:v>
                </c:pt>
                <c:pt idx="36" formatCode="0.0">
                  <c:v>13.643863552094921</c:v>
                </c:pt>
                <c:pt idx="37" formatCode="0.0">
                  <c:v>13.96082066493635</c:v>
                </c:pt>
                <c:pt idx="38" formatCode="0.0">
                  <c:v>14.277777777777779</c:v>
                </c:pt>
                <c:pt idx="39" formatCode="0.0">
                  <c:v>13.953926482873852</c:v>
                </c:pt>
                <c:pt idx="40" formatCode="0.0">
                  <c:v>13.630075187969926</c:v>
                </c:pt>
                <c:pt idx="41" formatCode="0.0">
                  <c:v>13.306223893065999</c:v>
                </c:pt>
                <c:pt idx="42" formatCode="0.0">
                  <c:v>12.982372598162073</c:v>
                </c:pt>
                <c:pt idx="43" formatCode="0.0">
                  <c:v>12.658521303258146</c:v>
                </c:pt>
                <c:pt idx="44" formatCode="0.0">
                  <c:v>12.33467000835422</c:v>
                </c:pt>
                <c:pt idx="45" formatCode="0.0">
                  <c:v>12.010818713450293</c:v>
                </c:pt>
                <c:pt idx="46" formatCode="0.0">
                  <c:v>11.686967418546367</c:v>
                </c:pt>
                <c:pt idx="47" formatCode="0.0">
                  <c:v>11.36311612364244</c:v>
                </c:pt>
                <c:pt idx="48" formatCode="0.0">
                  <c:v>11.039264828738514</c:v>
                </c:pt>
                <c:pt idx="49" formatCode="0.0">
                  <c:v>10.715413533834587</c:v>
                </c:pt>
                <c:pt idx="50" formatCode="0.0">
                  <c:v>10.391562238930661</c:v>
                </c:pt>
                <c:pt idx="51" formatCode="0.0">
                  <c:v>10.067710944026734</c:v>
                </c:pt>
                <c:pt idx="52" formatCode="0.0">
                  <c:v>9.7438596491228076</c:v>
                </c:pt>
                <c:pt idx="53" formatCode="0.0">
                  <c:v>9.4200083542188811</c:v>
                </c:pt>
                <c:pt idx="54" formatCode="0.0">
                  <c:v>9.0961570593149546</c:v>
                </c:pt>
                <c:pt idx="55" formatCode="0.0">
                  <c:v>8.7723057644110281</c:v>
                </c:pt>
                <c:pt idx="56" formatCode="0.0">
                  <c:v>8.4484544695071015</c:v>
                </c:pt>
                <c:pt idx="57" formatCode="0.0">
                  <c:v>8.124603174603175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DAF-A24E-B06E-EA978DA3B40C}"/>
            </c:ext>
          </c:extLst>
        </c:ser>
        <c:ser>
          <c:idx val="0"/>
          <c:order val="24"/>
          <c:tx>
            <c:v>Sat wk8 #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data'!$DF$1:$DF$75</c:f>
              <c:numCache>
                <c:formatCode>General</c:formatCode>
                <c:ptCount val="75"/>
                <c:pt idx="0">
                  <c:v>0</c:v>
                </c:pt>
                <c:pt idx="12" formatCode="0.0">
                  <c:v>4.6878762999452634</c:v>
                </c:pt>
                <c:pt idx="13" formatCode="0.0">
                  <c:v>4.9628109225810357</c:v>
                </c:pt>
                <c:pt idx="14" formatCode="0.0">
                  <c:v>5.237745545216808</c:v>
                </c:pt>
                <c:pt idx="15" formatCode="0.0">
                  <c:v>5.5126801678525794</c:v>
                </c:pt>
                <c:pt idx="16" formatCode="0.0">
                  <c:v>5.7876147904883517</c:v>
                </c:pt>
                <c:pt idx="17" formatCode="0.0">
                  <c:v>6.062549413124124</c:v>
                </c:pt>
                <c:pt idx="18" formatCode="0.0">
                  <c:v>6.3374840357598963</c:v>
                </c:pt>
                <c:pt idx="19" formatCode="0.0">
                  <c:v>6.6124186583956686</c:v>
                </c:pt>
                <c:pt idx="20" formatCode="0.0">
                  <c:v>6.8873532810314408</c:v>
                </c:pt>
                <c:pt idx="21" formatCode="0.0">
                  <c:v>7.1622879036672122</c:v>
                </c:pt>
                <c:pt idx="22" formatCode="0.0">
                  <c:v>7.4372225263029845</c:v>
                </c:pt>
                <c:pt idx="23" formatCode="0.0">
                  <c:v>7.7121571489387568</c:v>
                </c:pt>
                <c:pt idx="24" formatCode="0.0">
                  <c:v>7.9870917715745291</c:v>
                </c:pt>
                <c:pt idx="25" formatCode="0.0">
                  <c:v>8.2620263942103005</c:v>
                </c:pt>
                <c:pt idx="26" formatCode="0.0">
                  <c:v>8.5369610168460728</c:v>
                </c:pt>
                <c:pt idx="27" formatCode="0.0">
                  <c:v>8.8118956394818451</c:v>
                </c:pt>
                <c:pt idx="28" formatCode="0.0">
                  <c:v>9.0868302621176174</c:v>
                </c:pt>
                <c:pt idx="29" formatCode="0.0">
                  <c:v>9.3617648847533896</c:v>
                </c:pt>
                <c:pt idx="30" formatCode="0.0">
                  <c:v>9.6366995073891619</c:v>
                </c:pt>
                <c:pt idx="31" formatCode="0.0">
                  <c:v>9.9116341300249342</c:v>
                </c:pt>
                <c:pt idx="32" formatCode="0.0">
                  <c:v>10.186568752660706</c:v>
                </c:pt>
                <c:pt idx="33" formatCode="0.0">
                  <c:v>10.461503375296477</c:v>
                </c:pt>
                <c:pt idx="34" formatCode="0.0">
                  <c:v>10.736437997932249</c:v>
                </c:pt>
                <c:pt idx="35" formatCode="0.0">
                  <c:v>11.011372620568022</c:v>
                </c:pt>
                <c:pt idx="36" formatCode="0.0">
                  <c:v>11.286307243203794</c:v>
                </c:pt>
                <c:pt idx="37" formatCode="0.0">
                  <c:v>11.561241865839566</c:v>
                </c:pt>
                <c:pt idx="38" formatCode="0.0">
                  <c:v>11.836176488475338</c:v>
                </c:pt>
                <c:pt idx="39" formatCode="0.0">
                  <c:v>12.111111111111111</c:v>
                </c:pt>
                <c:pt idx="40" formatCode="0.0">
                  <c:v>11.935320851987518</c:v>
                </c:pt>
                <c:pt idx="41" formatCode="0.0">
                  <c:v>11.759530592863925</c:v>
                </c:pt>
                <c:pt idx="42" formatCode="0.0">
                  <c:v>11.583740333740334</c:v>
                </c:pt>
                <c:pt idx="43" formatCode="0.0">
                  <c:v>11.407950074616741</c:v>
                </c:pt>
                <c:pt idx="44" formatCode="0.0">
                  <c:v>11.232159815493148</c:v>
                </c:pt>
                <c:pt idx="45" formatCode="0.0">
                  <c:v>11.056369556369555</c:v>
                </c:pt>
                <c:pt idx="46" formatCode="0.0">
                  <c:v>10.880579297245962</c:v>
                </c:pt>
                <c:pt idx="47" formatCode="0.0">
                  <c:v>10.704789038122371</c:v>
                </c:pt>
                <c:pt idx="48" formatCode="0.0">
                  <c:v>10.528998778998778</c:v>
                </c:pt>
                <c:pt idx="49" formatCode="0.0">
                  <c:v>10.353208519875185</c:v>
                </c:pt>
                <c:pt idx="50" formatCode="0.0">
                  <c:v>10.177418260751594</c:v>
                </c:pt>
                <c:pt idx="51" formatCode="0.0">
                  <c:v>10.001628001628001</c:v>
                </c:pt>
                <c:pt idx="52" formatCode="0.0">
                  <c:v>9.8258377425044081</c:v>
                </c:pt>
                <c:pt idx="53" formatCode="0.0">
                  <c:v>9.6500474833808152</c:v>
                </c:pt>
                <c:pt idx="54" formatCode="0.0">
                  <c:v>9.4742572242572223</c:v>
                </c:pt>
                <c:pt idx="55" formatCode="0.0">
                  <c:v>9.2984669651336311</c:v>
                </c:pt>
                <c:pt idx="56" formatCode="0.0">
                  <c:v>9.1226767060100382</c:v>
                </c:pt>
                <c:pt idx="57" formatCode="0.0">
                  <c:v>8.9468864468864453</c:v>
                </c:pt>
                <c:pt idx="58" formatCode="0.0">
                  <c:v>8.7710961877628524</c:v>
                </c:pt>
                <c:pt idx="59" formatCode="0.0">
                  <c:v>8.5953059286392595</c:v>
                </c:pt>
                <c:pt idx="60" formatCode="0.0">
                  <c:v>8.4195156695156683</c:v>
                </c:pt>
                <c:pt idx="61" formatCode="0.0">
                  <c:v>8.2437254103920754</c:v>
                </c:pt>
                <c:pt idx="62" formatCode="0.0">
                  <c:v>8.0679351512684825</c:v>
                </c:pt>
                <c:pt idx="63" formatCode="0.0">
                  <c:v>7.8921448921448905</c:v>
                </c:pt>
                <c:pt idx="64" formatCode="0.0">
                  <c:v>7.7163546330212975</c:v>
                </c:pt>
                <c:pt idx="65" formatCode="0.0">
                  <c:v>7.5405643738977055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DAF-A24E-B06E-EA978DA3B40C}"/>
            </c:ext>
          </c:extLst>
        </c:ser>
        <c:ser>
          <c:idx val="1"/>
          <c:order val="25"/>
          <c:tx>
            <c:v>Friday Wk8 #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data'!$DE$1:$DE$83</c:f>
              <c:numCache>
                <c:formatCode>General</c:formatCode>
                <c:ptCount val="83"/>
                <c:pt idx="0">
                  <c:v>0</c:v>
                </c:pt>
                <c:pt idx="24" formatCode="0.0">
                  <c:v>8.6192810457516345</c:v>
                </c:pt>
                <c:pt idx="25" formatCode="0.0">
                  <c:v>8.7705882352941185</c:v>
                </c:pt>
                <c:pt idx="26" formatCode="0.0">
                  <c:v>8.9218954248366025</c:v>
                </c:pt>
                <c:pt idx="27" formatCode="0.0">
                  <c:v>9.0732026143790865</c:v>
                </c:pt>
                <c:pt idx="28" formatCode="0.0">
                  <c:v>9.2245098039215687</c:v>
                </c:pt>
                <c:pt idx="29" formatCode="0.0">
                  <c:v>9.3758169934640527</c:v>
                </c:pt>
                <c:pt idx="30" formatCode="0.0">
                  <c:v>9.5271241830065367</c:v>
                </c:pt>
                <c:pt idx="31" formatCode="0.0">
                  <c:v>9.6784313725490208</c:v>
                </c:pt>
                <c:pt idx="32" formatCode="0.0">
                  <c:v>9.829738562091503</c:v>
                </c:pt>
                <c:pt idx="33" formatCode="0.0">
                  <c:v>9.981045751633987</c:v>
                </c:pt>
                <c:pt idx="34" formatCode="0.0">
                  <c:v>10.132352941176471</c:v>
                </c:pt>
                <c:pt idx="35" formatCode="0.0">
                  <c:v>10.283660130718955</c:v>
                </c:pt>
                <c:pt idx="36" formatCode="0.0">
                  <c:v>10.434967320261439</c:v>
                </c:pt>
                <c:pt idx="37" formatCode="0.0">
                  <c:v>10.586274509803921</c:v>
                </c:pt>
                <c:pt idx="38" formatCode="0.0">
                  <c:v>10.737581699346405</c:v>
                </c:pt>
                <c:pt idx="39" formatCode="0.0">
                  <c:v>10.888888888888889</c:v>
                </c:pt>
                <c:pt idx="40" formatCode="0.0">
                  <c:v>10.824016874016875</c:v>
                </c:pt>
                <c:pt idx="41" formatCode="0.0">
                  <c:v>10.759144859144859</c:v>
                </c:pt>
                <c:pt idx="42" formatCode="0.0">
                  <c:v>10.694272844272845</c:v>
                </c:pt>
                <c:pt idx="43" formatCode="0.0">
                  <c:v>10.629400829400829</c:v>
                </c:pt>
                <c:pt idx="44" formatCode="0.0">
                  <c:v>10.564528814528815</c:v>
                </c:pt>
                <c:pt idx="45" formatCode="0.0">
                  <c:v>10.499656799656799</c:v>
                </c:pt>
                <c:pt idx="46" formatCode="0.0">
                  <c:v>10.434784784784785</c:v>
                </c:pt>
                <c:pt idx="47" formatCode="0.0">
                  <c:v>10.369912769912769</c:v>
                </c:pt>
                <c:pt idx="48" formatCode="0.0">
                  <c:v>10.305040755040755</c:v>
                </c:pt>
                <c:pt idx="49" formatCode="0.0">
                  <c:v>10.240168740168741</c:v>
                </c:pt>
                <c:pt idx="50" formatCode="0.0">
                  <c:v>10.175296725296725</c:v>
                </c:pt>
                <c:pt idx="51" formatCode="0.0">
                  <c:v>10.110424710424711</c:v>
                </c:pt>
                <c:pt idx="52" formatCode="0.0">
                  <c:v>10.045552695552695</c:v>
                </c:pt>
                <c:pt idx="53" formatCode="0.0">
                  <c:v>9.9806806806806811</c:v>
                </c:pt>
                <c:pt idx="54" formatCode="0.0">
                  <c:v>9.9158086658086653</c:v>
                </c:pt>
                <c:pt idx="55" formatCode="0.0">
                  <c:v>9.8509366509366512</c:v>
                </c:pt>
                <c:pt idx="56" formatCode="0.0">
                  <c:v>9.7860646360646371</c:v>
                </c:pt>
                <c:pt idx="57" formatCode="0.0">
                  <c:v>9.7211926211926212</c:v>
                </c:pt>
                <c:pt idx="58" formatCode="0.0">
                  <c:v>9.6563206063206071</c:v>
                </c:pt>
                <c:pt idx="59" formatCode="0.0">
                  <c:v>9.5914485914485912</c:v>
                </c:pt>
                <c:pt idx="60" formatCode="0.0">
                  <c:v>9.5265765765765771</c:v>
                </c:pt>
                <c:pt idx="61" formatCode="0.0">
                  <c:v>9.4617045617045612</c:v>
                </c:pt>
                <c:pt idx="62" formatCode="0.0">
                  <c:v>9.3968325468325471</c:v>
                </c:pt>
                <c:pt idx="63" formatCode="0.0">
                  <c:v>9.331960531960533</c:v>
                </c:pt>
                <c:pt idx="64" formatCode="0.0">
                  <c:v>9.2670885170885171</c:v>
                </c:pt>
                <c:pt idx="65" formatCode="0.0">
                  <c:v>9.202216502216503</c:v>
                </c:pt>
                <c:pt idx="66" formatCode="0.0">
                  <c:v>9.1373444873444871</c:v>
                </c:pt>
                <c:pt idx="67" formatCode="0.0">
                  <c:v>9.072472472472473</c:v>
                </c:pt>
                <c:pt idx="68" formatCode="0.0">
                  <c:v>9.0076004576004571</c:v>
                </c:pt>
                <c:pt idx="69" formatCode="0.0">
                  <c:v>8.942728442728443</c:v>
                </c:pt>
                <c:pt idx="70" formatCode="0.0">
                  <c:v>8.8778564278564289</c:v>
                </c:pt>
                <c:pt idx="71" formatCode="0.0">
                  <c:v>8.812984412984413</c:v>
                </c:pt>
                <c:pt idx="72" formatCode="0.0">
                  <c:v>8.7481123981123972</c:v>
                </c:pt>
                <c:pt idx="73" formatCode="0.0">
                  <c:v>8.6832403832403831</c:v>
                </c:pt>
                <c:pt idx="74" formatCode="0.0">
                  <c:v>8.6183683683683689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DAF-A24E-B06E-EA978DA3B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809664"/>
        <c:axId val="880640015"/>
      </c:lineChart>
      <c:catAx>
        <c:axId val="20958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0015"/>
        <c:crosses val="autoZero"/>
        <c:auto val="1"/>
        <c:lblAlgn val="ctr"/>
        <c:lblOffset val="100"/>
        <c:noMultiLvlLbl val="0"/>
      </c:catAx>
      <c:valAx>
        <c:axId val="88064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8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'Breakfast data'!$BN$1</c:f>
              <c:strCache>
                <c:ptCount val="1"/>
                <c:pt idx="0">
                  <c:v>Tues wk1 #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data'!$BN$3:$BN$83</c:f>
              <c:numCache>
                <c:formatCode>General</c:formatCode>
                <c:ptCount val="81"/>
                <c:pt idx="27" formatCode="0.0">
                  <c:v>10.863636363636363</c:v>
                </c:pt>
                <c:pt idx="28" formatCode="0.0">
                  <c:v>11.047272727272727</c:v>
                </c:pt>
                <c:pt idx="29" formatCode="0.0">
                  <c:v>11.230909090909091</c:v>
                </c:pt>
                <c:pt idx="30" formatCode="0.0">
                  <c:v>11.414545454545454</c:v>
                </c:pt>
                <c:pt idx="31" formatCode="0.0">
                  <c:v>11.598181818181818</c:v>
                </c:pt>
                <c:pt idx="32" formatCode="0.0">
                  <c:v>11.781818181818181</c:v>
                </c:pt>
                <c:pt idx="33" formatCode="0.0">
                  <c:v>11.965454545454545</c:v>
                </c:pt>
                <c:pt idx="34" formatCode="0.0">
                  <c:v>12.149090909090908</c:v>
                </c:pt>
                <c:pt idx="35" formatCode="0.0">
                  <c:v>12.332727272727272</c:v>
                </c:pt>
                <c:pt idx="36" formatCode="0.0">
                  <c:v>12.516363636363636</c:v>
                </c:pt>
                <c:pt idx="37" formatCode="0.0">
                  <c:v>12.7</c:v>
                </c:pt>
                <c:pt idx="38" formatCode="0.0">
                  <c:v>12.486178283546703</c:v>
                </c:pt>
                <c:pt idx="39" formatCode="0.0">
                  <c:v>12.272356567093409</c:v>
                </c:pt>
                <c:pt idx="40" formatCode="0.0">
                  <c:v>12.058534850640113</c:v>
                </c:pt>
                <c:pt idx="41" formatCode="0.0">
                  <c:v>11.844713134186817</c:v>
                </c:pt>
                <c:pt idx="42" formatCode="0.0">
                  <c:v>11.630891417733523</c:v>
                </c:pt>
                <c:pt idx="43" formatCode="0.0">
                  <c:v>11.417069701280226</c:v>
                </c:pt>
                <c:pt idx="44" formatCode="0.0">
                  <c:v>11.20324798482693</c:v>
                </c:pt>
                <c:pt idx="45" formatCode="0.0">
                  <c:v>10.989426268373636</c:v>
                </c:pt>
                <c:pt idx="46" formatCode="0.0">
                  <c:v>10.77560455192034</c:v>
                </c:pt>
                <c:pt idx="47" formatCode="0.0">
                  <c:v>10.561782835467046</c:v>
                </c:pt>
                <c:pt idx="48" formatCode="0.0">
                  <c:v>10.34796111901375</c:v>
                </c:pt>
                <c:pt idx="49" formatCode="0.0">
                  <c:v>10.134139402560454</c:v>
                </c:pt>
                <c:pt idx="50" formatCode="0.0">
                  <c:v>9.9203176861071594</c:v>
                </c:pt>
                <c:pt idx="51" formatCode="0.0">
                  <c:v>9.7064959696538633</c:v>
                </c:pt>
                <c:pt idx="52" formatCode="0.0">
                  <c:v>9.492674253200569</c:v>
                </c:pt>
                <c:pt idx="53" formatCode="0.0">
                  <c:v>9.2788525367472729</c:v>
                </c:pt>
                <c:pt idx="54" formatCode="0.0">
                  <c:v>9.0650308202939769</c:v>
                </c:pt>
                <c:pt idx="55" formatCode="0.0">
                  <c:v>8.8512091038406808</c:v>
                </c:pt>
                <c:pt idx="56" formatCode="0.0">
                  <c:v>8.6373873873873865</c:v>
                </c:pt>
                <c:pt idx="57" formatCode="0.0">
                  <c:v>8.4235656709340923</c:v>
                </c:pt>
                <c:pt idx="58" formatCode="0.0">
                  <c:v>8.2097439544807962</c:v>
                </c:pt>
                <c:pt idx="59" formatCode="0.0">
                  <c:v>7.9959222380275001</c:v>
                </c:pt>
                <c:pt idx="60" formatCode="0.0">
                  <c:v>7.782100521574205</c:v>
                </c:pt>
                <c:pt idx="61" formatCode="0.0">
                  <c:v>7.5682788051209089</c:v>
                </c:pt>
                <c:pt idx="62" formatCode="0.0">
                  <c:v>7.3544570886676137</c:v>
                </c:pt>
                <c:pt idx="63" formatCode="0.0">
                  <c:v>7.1406353722143185</c:v>
                </c:pt>
                <c:pt idx="64" formatCode="0.0">
                  <c:v>6.9268136557610234</c:v>
                </c:pt>
                <c:pt idx="65" formatCode="0.0">
                  <c:v>6.7129919393077273</c:v>
                </c:pt>
                <c:pt idx="66" formatCode="0.0">
                  <c:v>6.4991702228544321</c:v>
                </c:pt>
                <c:pt idx="67" formatCode="0.0">
                  <c:v>6.285348506401137</c:v>
                </c:pt>
                <c:pt idx="68" formatCode="0.0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8-9E42-9E0B-A092D6CE4BD8}"/>
            </c:ext>
          </c:extLst>
        </c:ser>
        <c:ser>
          <c:idx val="6"/>
          <c:order val="1"/>
          <c:tx>
            <c:strRef>
              <c:f>'Breakfast data'!$BO$1</c:f>
              <c:strCache>
                <c:ptCount val="1"/>
                <c:pt idx="0">
                  <c:v>Wed wk1 #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data'!$BO$3:$BO$83</c:f>
              <c:numCache>
                <c:formatCode>General</c:formatCode>
                <c:ptCount val="81"/>
                <c:pt idx="22" formatCode="0.0">
                  <c:v>9.8558823529411761</c:v>
                </c:pt>
                <c:pt idx="23" formatCode="0.0">
                  <c:v>10.158823529411766</c:v>
                </c:pt>
                <c:pt idx="24" formatCode="0.0">
                  <c:v>10.461764705882354</c:v>
                </c:pt>
                <c:pt idx="25" formatCode="0.0">
                  <c:v>10.764705882352942</c:v>
                </c:pt>
                <c:pt idx="26" formatCode="0.0">
                  <c:v>11.06764705882353</c:v>
                </c:pt>
                <c:pt idx="27" formatCode="0.0">
                  <c:v>11.370588235294118</c:v>
                </c:pt>
                <c:pt idx="28" formatCode="0.0">
                  <c:v>11.673529411764706</c:v>
                </c:pt>
                <c:pt idx="29" formatCode="0.0">
                  <c:v>11.976470588235294</c:v>
                </c:pt>
                <c:pt idx="30" formatCode="0.0">
                  <c:v>12.279411764705882</c:v>
                </c:pt>
                <c:pt idx="31" formatCode="0.0">
                  <c:v>12.58235294117647</c:v>
                </c:pt>
                <c:pt idx="32" formatCode="0.0">
                  <c:v>12.88529411764706</c:v>
                </c:pt>
                <c:pt idx="33" formatCode="0.0">
                  <c:v>13.188235294117648</c:v>
                </c:pt>
                <c:pt idx="34" formatCode="0.0">
                  <c:v>13.491176470588236</c:v>
                </c:pt>
                <c:pt idx="35" formatCode="0.0">
                  <c:v>13.794117647058824</c:v>
                </c:pt>
                <c:pt idx="36" formatCode="0.0">
                  <c:v>14.097058823529412</c:v>
                </c:pt>
                <c:pt idx="37" formatCode="0.0">
                  <c:v>14.4</c:v>
                </c:pt>
                <c:pt idx="38" formatCode="0.0">
                  <c:v>14.242307104660046</c:v>
                </c:pt>
                <c:pt idx="39" formatCode="0.0">
                  <c:v>14.084614209320092</c:v>
                </c:pt>
                <c:pt idx="40" formatCode="0.0">
                  <c:v>13.926921313980138</c:v>
                </c:pt>
                <c:pt idx="41" formatCode="0.0">
                  <c:v>13.769228418640184</c:v>
                </c:pt>
                <c:pt idx="42" formatCode="0.0">
                  <c:v>13.61153552330023</c:v>
                </c:pt>
                <c:pt idx="43" formatCode="0.0">
                  <c:v>13.453842627960276</c:v>
                </c:pt>
                <c:pt idx="44" formatCode="0.0">
                  <c:v>13.296149732620322</c:v>
                </c:pt>
                <c:pt idx="45" formatCode="0.0">
                  <c:v>13.138456837280367</c:v>
                </c:pt>
                <c:pt idx="46" formatCode="0.0">
                  <c:v>12.980763941940413</c:v>
                </c:pt>
                <c:pt idx="47" formatCode="0.0">
                  <c:v>12.823071046600459</c:v>
                </c:pt>
                <c:pt idx="48" formatCode="0.0">
                  <c:v>12.665378151260505</c:v>
                </c:pt>
                <c:pt idx="49" formatCode="0.0">
                  <c:v>12.507685255920551</c:v>
                </c:pt>
                <c:pt idx="50" formatCode="0.0">
                  <c:v>12.349992360580597</c:v>
                </c:pt>
                <c:pt idx="51" formatCode="0.0">
                  <c:v>12.192299465240643</c:v>
                </c:pt>
                <c:pt idx="52" formatCode="0.0">
                  <c:v>12.034606569900689</c:v>
                </c:pt>
                <c:pt idx="53" formatCode="0.0">
                  <c:v>11.876913674560734</c:v>
                </c:pt>
                <c:pt idx="54" formatCode="0.0">
                  <c:v>11.71922077922078</c:v>
                </c:pt>
                <c:pt idx="55" formatCode="0.0">
                  <c:v>11.561527883880826</c:v>
                </c:pt>
                <c:pt idx="56" formatCode="0.0">
                  <c:v>11.403834988540872</c:v>
                </c:pt>
                <c:pt idx="57" formatCode="0.0">
                  <c:v>11.246142093200918</c:v>
                </c:pt>
                <c:pt idx="58" formatCode="0.0">
                  <c:v>11.088449197860964</c:v>
                </c:pt>
                <c:pt idx="59" formatCode="0.0">
                  <c:v>10.93075630252101</c:v>
                </c:pt>
                <c:pt idx="60" formatCode="0.0">
                  <c:v>10.773063407181056</c:v>
                </c:pt>
                <c:pt idx="61" formatCode="0.0">
                  <c:v>10.615370511841103</c:v>
                </c:pt>
                <c:pt idx="62" formatCode="0.0">
                  <c:v>10.457677616501147</c:v>
                </c:pt>
                <c:pt idx="63" formatCode="0.0">
                  <c:v>10.299984721161195</c:v>
                </c:pt>
                <c:pt idx="64" formatCode="0.0">
                  <c:v>10.142291825821239</c:v>
                </c:pt>
                <c:pt idx="65" formatCode="0.0">
                  <c:v>9.9845989304812868</c:v>
                </c:pt>
                <c:pt idx="66" formatCode="0.0">
                  <c:v>9.8269060351413309</c:v>
                </c:pt>
                <c:pt idx="67" formatCode="0.0">
                  <c:v>9.6692131398013785</c:v>
                </c:pt>
                <c:pt idx="68" formatCode="0.0">
                  <c:v>9.5115202444614226</c:v>
                </c:pt>
                <c:pt idx="69" formatCode="0.0">
                  <c:v>9.3538273491214703</c:v>
                </c:pt>
                <c:pt idx="70" formatCode="0.0">
                  <c:v>9.1961344537815144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8-9E42-9E0B-A092D6CE4BD8}"/>
            </c:ext>
          </c:extLst>
        </c:ser>
        <c:ser>
          <c:idx val="8"/>
          <c:order val="2"/>
          <c:tx>
            <c:strRef>
              <c:f>'Breakfast data'!$BP$1</c:f>
              <c:strCache>
                <c:ptCount val="1"/>
                <c:pt idx="0">
                  <c:v>Thurs wk1 #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data'!$BP$3:$BP$83</c:f>
              <c:numCache>
                <c:formatCode>General</c:formatCode>
                <c:ptCount val="81"/>
                <c:pt idx="23" formatCode="0.0">
                  <c:v>4.5600000000000005</c:v>
                </c:pt>
                <c:pt idx="24" formatCode="0.0">
                  <c:v>5.0842857142857145</c:v>
                </c:pt>
                <c:pt idx="25" formatCode="0.0">
                  <c:v>5.6085714285714285</c:v>
                </c:pt>
                <c:pt idx="26" formatCode="0.0">
                  <c:v>6.1328571428571435</c:v>
                </c:pt>
                <c:pt idx="27" formatCode="0.0">
                  <c:v>6.6571428571428575</c:v>
                </c:pt>
                <c:pt idx="28" formatCode="0.0">
                  <c:v>7.1814285714285715</c:v>
                </c:pt>
                <c:pt idx="29" formatCode="0.0">
                  <c:v>7.7057142857142864</c:v>
                </c:pt>
                <c:pt idx="30" formatCode="0.0">
                  <c:v>8.23</c:v>
                </c:pt>
                <c:pt idx="31" formatCode="0.0">
                  <c:v>8.7542857142857144</c:v>
                </c:pt>
                <c:pt idx="32" formatCode="0.0">
                  <c:v>9.2785714285714285</c:v>
                </c:pt>
                <c:pt idx="33" formatCode="0.0">
                  <c:v>9.8028571428571425</c:v>
                </c:pt>
                <c:pt idx="34" formatCode="0.0">
                  <c:v>10.327142857142857</c:v>
                </c:pt>
                <c:pt idx="35" formatCode="0.0">
                  <c:v>10.851428571428572</c:v>
                </c:pt>
                <c:pt idx="36" formatCode="0.0">
                  <c:v>11.375714285714286</c:v>
                </c:pt>
                <c:pt idx="37" formatCode="0.0">
                  <c:v>11.9</c:v>
                </c:pt>
                <c:pt idx="38" formatCode="0.0">
                  <c:v>11.843320463320463</c:v>
                </c:pt>
                <c:pt idx="39" formatCode="0.0">
                  <c:v>11.786640926640928</c:v>
                </c:pt>
                <c:pt idx="40" formatCode="0.0">
                  <c:v>11.729961389961391</c:v>
                </c:pt>
                <c:pt idx="41" formatCode="0.0">
                  <c:v>11.673281853281853</c:v>
                </c:pt>
                <c:pt idx="42" formatCode="0.0">
                  <c:v>11.616602316602316</c:v>
                </c:pt>
                <c:pt idx="43" formatCode="0.0">
                  <c:v>11.559922779922781</c:v>
                </c:pt>
                <c:pt idx="44" formatCode="0.0">
                  <c:v>11.503243243243244</c:v>
                </c:pt>
                <c:pt idx="45" formatCode="0.0">
                  <c:v>11.446563706563706</c:v>
                </c:pt>
                <c:pt idx="46" formatCode="0.0">
                  <c:v>11.389884169884169</c:v>
                </c:pt>
                <c:pt idx="47" formatCode="0.0">
                  <c:v>11.333204633204634</c:v>
                </c:pt>
                <c:pt idx="48" formatCode="0.0">
                  <c:v>11.276525096525097</c:v>
                </c:pt>
                <c:pt idx="49" formatCode="0.0">
                  <c:v>11.21984555984556</c:v>
                </c:pt>
                <c:pt idx="50" formatCode="0.0">
                  <c:v>11.163166023166024</c:v>
                </c:pt>
                <c:pt idx="51" formatCode="0.0">
                  <c:v>11.106486486486487</c:v>
                </c:pt>
                <c:pt idx="52" formatCode="0.0">
                  <c:v>11.04980694980695</c:v>
                </c:pt>
                <c:pt idx="53" formatCode="0.0">
                  <c:v>10.993127413127413</c:v>
                </c:pt>
                <c:pt idx="54" formatCode="0.0">
                  <c:v>10.936447876447877</c:v>
                </c:pt>
                <c:pt idx="55" formatCode="0.0">
                  <c:v>10.87976833976834</c:v>
                </c:pt>
                <c:pt idx="56" formatCode="0.0">
                  <c:v>10.823088803088803</c:v>
                </c:pt>
                <c:pt idx="57" formatCode="0.0">
                  <c:v>10.766409266409266</c:v>
                </c:pt>
                <c:pt idx="58" formatCode="0.0">
                  <c:v>10.70972972972973</c:v>
                </c:pt>
                <c:pt idx="59" formatCode="0.0">
                  <c:v>10.653050193050193</c:v>
                </c:pt>
                <c:pt idx="60" formatCode="0.0">
                  <c:v>10.596370656370656</c:v>
                </c:pt>
                <c:pt idx="61" formatCode="0.0">
                  <c:v>10.53969111969112</c:v>
                </c:pt>
                <c:pt idx="62" formatCode="0.0">
                  <c:v>10.483011583011583</c:v>
                </c:pt>
                <c:pt idx="63" formatCode="0.0">
                  <c:v>10.426332046332046</c:v>
                </c:pt>
                <c:pt idx="64" formatCode="0.0">
                  <c:v>10.369652509652511</c:v>
                </c:pt>
                <c:pt idx="65" formatCode="0.0">
                  <c:v>10.312972972972974</c:v>
                </c:pt>
                <c:pt idx="66" formatCode="0.0">
                  <c:v>10.256293436293436</c:v>
                </c:pt>
                <c:pt idx="67" formatCode="0.0">
                  <c:v>10.199613899613899</c:v>
                </c:pt>
                <c:pt idx="68" formatCode="0.0">
                  <c:v>10.142934362934364</c:v>
                </c:pt>
                <c:pt idx="69" formatCode="0.0">
                  <c:v>10.086254826254827</c:v>
                </c:pt>
                <c:pt idx="70" formatCode="0.0">
                  <c:v>10.029575289575289</c:v>
                </c:pt>
                <c:pt idx="71" formatCode="0.0">
                  <c:v>9.9728957528957523</c:v>
                </c:pt>
                <c:pt idx="72" formatCode="0.0">
                  <c:v>9.9162162162162168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8-9E42-9E0B-A092D6CE4BD8}"/>
            </c:ext>
          </c:extLst>
        </c:ser>
        <c:ser>
          <c:idx val="10"/>
          <c:order val="3"/>
          <c:tx>
            <c:strRef>
              <c:f>'Breakfast data'!$BQ$1</c:f>
              <c:strCache>
                <c:ptCount val="1"/>
                <c:pt idx="0">
                  <c:v>Fri wk1 #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data'!$BQ$3:$BQ$83</c:f>
              <c:numCache>
                <c:formatCode>General</c:formatCode>
                <c:ptCount val="81"/>
                <c:pt idx="20" formatCode="0.0">
                  <c:v>5.26842105263158</c:v>
                </c:pt>
                <c:pt idx="21" formatCode="0.0">
                  <c:v>5.6938080495356047</c:v>
                </c:pt>
                <c:pt idx="22" formatCode="0.0">
                  <c:v>6.1191950464396294</c:v>
                </c:pt>
                <c:pt idx="23" formatCode="0.0">
                  <c:v>6.5445820433436541</c:v>
                </c:pt>
                <c:pt idx="24" formatCode="0.0">
                  <c:v>6.9699690402476788</c:v>
                </c:pt>
                <c:pt idx="25" formatCode="0.0">
                  <c:v>7.3953560371517035</c:v>
                </c:pt>
                <c:pt idx="26" formatCode="0.0">
                  <c:v>7.8207430340557282</c:v>
                </c:pt>
                <c:pt idx="27" formatCode="0.0">
                  <c:v>8.2461300309597529</c:v>
                </c:pt>
                <c:pt idx="28" formatCode="0.0">
                  <c:v>8.6715170278637785</c:v>
                </c:pt>
                <c:pt idx="29" formatCode="0.0">
                  <c:v>9.0969040247678024</c:v>
                </c:pt>
                <c:pt idx="30" formatCode="0.0">
                  <c:v>9.5222910216718262</c:v>
                </c:pt>
                <c:pt idx="31" formatCode="0.0">
                  <c:v>9.9476780185758518</c:v>
                </c:pt>
                <c:pt idx="32" formatCode="0.0">
                  <c:v>10.373065015479877</c:v>
                </c:pt>
                <c:pt idx="33" formatCode="0.0">
                  <c:v>10.798452012383901</c:v>
                </c:pt>
                <c:pt idx="34" formatCode="0.0">
                  <c:v>11.223839009287925</c:v>
                </c:pt>
                <c:pt idx="35" formatCode="0.0">
                  <c:v>11.649226006191951</c:v>
                </c:pt>
                <c:pt idx="36" formatCode="0.0">
                  <c:v>12.074613003095976</c:v>
                </c:pt>
                <c:pt idx="37" formatCode="0.0">
                  <c:v>12.5</c:v>
                </c:pt>
                <c:pt idx="38" formatCode="0.0">
                  <c:v>12.311664438502675</c:v>
                </c:pt>
                <c:pt idx="39" formatCode="0.0">
                  <c:v>12.123328877005347</c:v>
                </c:pt>
                <c:pt idx="40" formatCode="0.0">
                  <c:v>11.934993315508022</c:v>
                </c:pt>
                <c:pt idx="41" formatCode="0.0">
                  <c:v>11.746657754010695</c:v>
                </c:pt>
                <c:pt idx="42" formatCode="0.0">
                  <c:v>11.558322192513369</c:v>
                </c:pt>
                <c:pt idx="43" formatCode="0.0">
                  <c:v>11.369986631016044</c:v>
                </c:pt>
                <c:pt idx="44" formatCode="0.0">
                  <c:v>11.181651069518717</c:v>
                </c:pt>
                <c:pt idx="45" formatCode="0.0">
                  <c:v>10.993315508021391</c:v>
                </c:pt>
                <c:pt idx="46" formatCode="0.0">
                  <c:v>10.804979946524064</c:v>
                </c:pt>
                <c:pt idx="47" formatCode="0.0">
                  <c:v>10.616644385026738</c:v>
                </c:pt>
                <c:pt idx="48" formatCode="0.0">
                  <c:v>10.428308823529411</c:v>
                </c:pt>
                <c:pt idx="49" formatCode="0.0">
                  <c:v>10.239973262032086</c:v>
                </c:pt>
                <c:pt idx="50" formatCode="0.0">
                  <c:v>10.051637700534759</c:v>
                </c:pt>
                <c:pt idx="51" formatCode="0.0">
                  <c:v>9.8633021390374331</c:v>
                </c:pt>
                <c:pt idx="52" formatCode="0.0">
                  <c:v>9.6749665775401077</c:v>
                </c:pt>
                <c:pt idx="53" formatCode="0.0">
                  <c:v>9.4866310160427805</c:v>
                </c:pt>
                <c:pt idx="54" formatCode="0.0">
                  <c:v>9.298295454545455</c:v>
                </c:pt>
                <c:pt idx="55" formatCode="0.0">
                  <c:v>9.1099598930481278</c:v>
                </c:pt>
                <c:pt idx="56" formatCode="0.0">
                  <c:v>8.9216243315508024</c:v>
                </c:pt>
                <c:pt idx="57" formatCode="0.0">
                  <c:v>8.7332887700534769</c:v>
                </c:pt>
                <c:pt idx="58" formatCode="0.0">
                  <c:v>8.5449532085561497</c:v>
                </c:pt>
                <c:pt idx="59" formatCode="0.0">
                  <c:v>8.3566176470588225</c:v>
                </c:pt>
                <c:pt idx="60" formatCode="0.0">
                  <c:v>8.168282085561497</c:v>
                </c:pt>
                <c:pt idx="61" formatCode="0.0">
                  <c:v>7.9799465240641716</c:v>
                </c:pt>
                <c:pt idx="62" formatCode="0.0">
                  <c:v>7.7916109625668453</c:v>
                </c:pt>
                <c:pt idx="63" formatCode="0.0">
                  <c:v>7.6032754010695189</c:v>
                </c:pt>
                <c:pt idx="64" formatCode="0.0">
                  <c:v>7.4149398395721926</c:v>
                </c:pt>
                <c:pt idx="65" formatCode="0.0">
                  <c:v>7.2266042780748663</c:v>
                </c:pt>
                <c:pt idx="66" formatCode="0.0">
                  <c:v>7.0382687165775399</c:v>
                </c:pt>
                <c:pt idx="67" formatCode="0.0">
                  <c:v>6.8499331550802136</c:v>
                </c:pt>
                <c:pt idx="68" formatCode="0.0">
                  <c:v>6.6615975935828882</c:v>
                </c:pt>
                <c:pt idx="69" formatCode="0.0">
                  <c:v>6.4732620320855618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58-9E42-9E0B-A092D6CE4BD8}"/>
            </c:ext>
          </c:extLst>
        </c:ser>
        <c:ser>
          <c:idx val="12"/>
          <c:order val="4"/>
          <c:tx>
            <c:strRef>
              <c:f>'Breakfast data'!$BR$1</c:f>
              <c:strCache>
                <c:ptCount val="1"/>
                <c:pt idx="0">
                  <c:v>Sat wk1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data'!$BR$3:$BR$83</c:f>
              <c:numCache>
                <c:formatCode>0.0</c:formatCode>
                <c:ptCount val="81"/>
                <c:pt idx="0">
                  <c:v>4.2782995951417</c:v>
                </c:pt>
                <c:pt idx="1">
                  <c:v>4.3842914979757079</c:v>
                </c:pt>
                <c:pt idx="2">
                  <c:v>4.4902834008097159</c:v>
                </c:pt>
                <c:pt idx="3">
                  <c:v>4.5962753036437238</c:v>
                </c:pt>
                <c:pt idx="4">
                  <c:v>4.7022672064777318</c:v>
                </c:pt>
                <c:pt idx="5">
                  <c:v>4.8082591093117397</c:v>
                </c:pt>
                <c:pt idx="6">
                  <c:v>4.9142510121457486</c:v>
                </c:pt>
                <c:pt idx="7">
                  <c:v>5.0202429149797565</c:v>
                </c:pt>
                <c:pt idx="8">
                  <c:v>5.1262348178137644</c:v>
                </c:pt>
                <c:pt idx="9">
                  <c:v>5.2322267206477733</c:v>
                </c:pt>
                <c:pt idx="10">
                  <c:v>5.3382186234817812</c:v>
                </c:pt>
                <c:pt idx="11">
                  <c:v>5.4442105263157892</c:v>
                </c:pt>
                <c:pt idx="12">
                  <c:v>5.5502024291497971</c:v>
                </c:pt>
                <c:pt idx="13">
                  <c:v>5.6561943319838051</c:v>
                </c:pt>
                <c:pt idx="14">
                  <c:v>5.762186234817813</c:v>
                </c:pt>
                <c:pt idx="15">
                  <c:v>5.8681781376518209</c:v>
                </c:pt>
                <c:pt idx="16">
                  <c:v>5.9741700404858289</c:v>
                </c:pt>
                <c:pt idx="17">
                  <c:v>6.0801619433198368</c:v>
                </c:pt>
                <c:pt idx="18">
                  <c:v>6.1861538461538457</c:v>
                </c:pt>
                <c:pt idx="19">
                  <c:v>6.2921457489878536</c:v>
                </c:pt>
                <c:pt idx="20">
                  <c:v>6.3981376518218616</c:v>
                </c:pt>
                <c:pt idx="21">
                  <c:v>6.5041295546558695</c:v>
                </c:pt>
                <c:pt idx="22">
                  <c:v>6.6101214574898783</c:v>
                </c:pt>
                <c:pt idx="23">
                  <c:v>6.7161133603238863</c:v>
                </c:pt>
                <c:pt idx="24">
                  <c:v>6.8221052631578942</c:v>
                </c:pt>
                <c:pt idx="25">
                  <c:v>6.9280971659919022</c:v>
                </c:pt>
                <c:pt idx="26">
                  <c:v>7.0340890688259101</c:v>
                </c:pt>
                <c:pt idx="27">
                  <c:v>7.1400809716599181</c:v>
                </c:pt>
                <c:pt idx="28">
                  <c:v>7.246072874493926</c:v>
                </c:pt>
                <c:pt idx="29">
                  <c:v>7.3520647773279348</c:v>
                </c:pt>
                <c:pt idx="30">
                  <c:v>7.4580566801619428</c:v>
                </c:pt>
                <c:pt idx="31">
                  <c:v>7.5640485829959507</c:v>
                </c:pt>
                <c:pt idx="32">
                  <c:v>7.6700404858299587</c:v>
                </c:pt>
                <c:pt idx="33">
                  <c:v>7.7760323886639666</c:v>
                </c:pt>
                <c:pt idx="34">
                  <c:v>7.8820242914979755</c:v>
                </c:pt>
                <c:pt idx="35">
                  <c:v>7.9880161943319834</c:v>
                </c:pt>
                <c:pt idx="36">
                  <c:v>8.0940080971659913</c:v>
                </c:pt>
                <c:pt idx="37">
                  <c:v>8.1999999999999993</c:v>
                </c:pt>
                <c:pt idx="38">
                  <c:v>8.1163636363636353</c:v>
                </c:pt>
                <c:pt idx="39">
                  <c:v>8.0327272727272714</c:v>
                </c:pt>
                <c:pt idx="40">
                  <c:v>7.9490909090909083</c:v>
                </c:pt>
                <c:pt idx="41">
                  <c:v>7.8654545454545453</c:v>
                </c:pt>
                <c:pt idx="42">
                  <c:v>7.7818181818181813</c:v>
                </c:pt>
                <c:pt idx="43">
                  <c:v>7.6981818181818173</c:v>
                </c:pt>
                <c:pt idx="44">
                  <c:v>7.6145454545454543</c:v>
                </c:pt>
                <c:pt idx="45">
                  <c:v>7.5309090909090903</c:v>
                </c:pt>
                <c:pt idx="46">
                  <c:v>7.4472727272727273</c:v>
                </c:pt>
                <c:pt idx="47">
                  <c:v>7.3636363636363633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58-9E42-9E0B-A092D6CE4BD8}"/>
            </c:ext>
          </c:extLst>
        </c:ser>
        <c:ser>
          <c:idx val="14"/>
          <c:order val="5"/>
          <c:tx>
            <c:strRef>
              <c:f>'Breakfast data'!$BS$1</c:f>
              <c:strCache>
                <c:ptCount val="1"/>
                <c:pt idx="0">
                  <c:v>Sun wk1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data'!$BS$3:$BS$83</c:f>
              <c:numCache>
                <c:formatCode>General</c:formatCode>
                <c:ptCount val="81"/>
                <c:pt idx="17" formatCode="0.0">
                  <c:v>5.1376623376623378</c:v>
                </c:pt>
                <c:pt idx="18" formatCode="0.0">
                  <c:v>5.5307792207792206</c:v>
                </c:pt>
                <c:pt idx="19" formatCode="0.0">
                  <c:v>5.9238961038961042</c:v>
                </c:pt>
                <c:pt idx="20" formatCode="0.0">
                  <c:v>6.317012987012987</c:v>
                </c:pt>
                <c:pt idx="21" formatCode="0.0">
                  <c:v>6.7101298701298706</c:v>
                </c:pt>
                <c:pt idx="22" formatCode="0.0">
                  <c:v>7.1032467532467534</c:v>
                </c:pt>
                <c:pt idx="23" formatCode="0.0">
                  <c:v>7.4963636363636361</c:v>
                </c:pt>
                <c:pt idx="24" formatCode="0.0">
                  <c:v>7.8894805194805198</c:v>
                </c:pt>
                <c:pt idx="25" formatCode="0.0">
                  <c:v>8.2825974025974034</c:v>
                </c:pt>
                <c:pt idx="26" formatCode="0.0">
                  <c:v>8.6757142857142853</c:v>
                </c:pt>
                <c:pt idx="27" formatCode="0.0">
                  <c:v>9.0688311688311689</c:v>
                </c:pt>
                <c:pt idx="28" formatCode="0.0">
                  <c:v>9.4619480519480526</c:v>
                </c:pt>
                <c:pt idx="29" formatCode="0.0">
                  <c:v>9.8550649350649344</c:v>
                </c:pt>
                <c:pt idx="30" formatCode="0.0">
                  <c:v>10.248181818181818</c:v>
                </c:pt>
                <c:pt idx="31" formatCode="0.0">
                  <c:v>10.641298701298702</c:v>
                </c:pt>
                <c:pt idx="32" formatCode="0.0">
                  <c:v>11.034415584415584</c:v>
                </c:pt>
                <c:pt idx="33" formatCode="0.0">
                  <c:v>11.427532467532467</c:v>
                </c:pt>
                <c:pt idx="34" formatCode="0.0">
                  <c:v>11.820649350649351</c:v>
                </c:pt>
                <c:pt idx="35" formatCode="0.0">
                  <c:v>12.213766233766234</c:v>
                </c:pt>
                <c:pt idx="36" formatCode="0.0">
                  <c:v>12.606883116883116</c:v>
                </c:pt>
                <c:pt idx="37" formatCode="0.0">
                  <c:v>13</c:v>
                </c:pt>
                <c:pt idx="38" formatCode="0.0">
                  <c:v>12.80361377752682</c:v>
                </c:pt>
                <c:pt idx="39" formatCode="0.0">
                  <c:v>12.607227555053642</c:v>
                </c:pt>
                <c:pt idx="40" formatCode="0.0">
                  <c:v>12.410841332580464</c:v>
                </c:pt>
                <c:pt idx="41" formatCode="0.0">
                  <c:v>12.214455110107284</c:v>
                </c:pt>
                <c:pt idx="42" formatCode="0.0">
                  <c:v>12.018068887634104</c:v>
                </c:pt>
                <c:pt idx="43" formatCode="0.0">
                  <c:v>11.821682665160926</c:v>
                </c:pt>
                <c:pt idx="44" formatCode="0.0">
                  <c:v>11.625296442687748</c:v>
                </c:pt>
                <c:pt idx="45" formatCode="0.0">
                  <c:v>11.428910220214568</c:v>
                </c:pt>
                <c:pt idx="46" formatCode="0.0">
                  <c:v>11.232523997741389</c:v>
                </c:pt>
                <c:pt idx="47" formatCode="0.0">
                  <c:v>11.036137775268211</c:v>
                </c:pt>
                <c:pt idx="48" formatCode="0.0">
                  <c:v>10.839751552795033</c:v>
                </c:pt>
                <c:pt idx="49" formatCode="0.0">
                  <c:v>10.643365330321853</c:v>
                </c:pt>
                <c:pt idx="50" formatCode="0.0">
                  <c:v>10.446979107848673</c:v>
                </c:pt>
                <c:pt idx="51" formatCode="0.0">
                  <c:v>10.250592885375495</c:v>
                </c:pt>
                <c:pt idx="52" formatCode="0.0">
                  <c:v>10.054206662902317</c:v>
                </c:pt>
                <c:pt idx="53" formatCode="0.0">
                  <c:v>9.857820440429137</c:v>
                </c:pt>
                <c:pt idx="54" formatCode="0.0">
                  <c:v>9.6614342179559571</c:v>
                </c:pt>
                <c:pt idx="55" formatCode="0.0">
                  <c:v>9.4650479954827791</c:v>
                </c:pt>
                <c:pt idx="56" formatCode="0.0">
                  <c:v>9.268661773009601</c:v>
                </c:pt>
                <c:pt idx="57" formatCode="0.0">
                  <c:v>9.0722755505364212</c:v>
                </c:pt>
                <c:pt idx="58" formatCode="0.0">
                  <c:v>8.8758893280632414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58-9E42-9E0B-A092D6CE4BD8}"/>
            </c:ext>
          </c:extLst>
        </c:ser>
        <c:ser>
          <c:idx val="16"/>
          <c:order val="6"/>
          <c:tx>
            <c:strRef>
              <c:f>'Breakfast data'!$BT$1</c:f>
              <c:strCache>
                <c:ptCount val="1"/>
                <c:pt idx="0">
                  <c:v>Mon wk2 #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data'!$BT$3:$BT$83</c:f>
              <c:numCache>
                <c:formatCode>General</c:formatCode>
                <c:ptCount val="81"/>
                <c:pt idx="20" formatCode="0.0">
                  <c:v>8.6333333333333329</c:v>
                </c:pt>
                <c:pt idx="21" formatCode="0.0">
                  <c:v>8.9549019607843121</c:v>
                </c:pt>
                <c:pt idx="22" formatCode="0.0">
                  <c:v>9.2764705882352914</c:v>
                </c:pt>
                <c:pt idx="23" formatCode="0.0">
                  <c:v>9.5980392156862742</c:v>
                </c:pt>
                <c:pt idx="24" formatCode="0.0">
                  <c:v>9.9196078431372534</c:v>
                </c:pt>
                <c:pt idx="25" formatCode="0.0">
                  <c:v>10.241176470588234</c:v>
                </c:pt>
                <c:pt idx="26" formatCode="0.0">
                  <c:v>10.562745098039215</c:v>
                </c:pt>
                <c:pt idx="27" formatCode="0.0">
                  <c:v>10.884313725490195</c:v>
                </c:pt>
                <c:pt idx="28" formatCode="0.0">
                  <c:v>11.205882352941176</c:v>
                </c:pt>
                <c:pt idx="29" formatCode="0.0">
                  <c:v>11.527450980392157</c:v>
                </c:pt>
                <c:pt idx="30" formatCode="0.0">
                  <c:v>11.849019607843136</c:v>
                </c:pt>
                <c:pt idx="31" formatCode="0.0">
                  <c:v>12.170588235294117</c:v>
                </c:pt>
                <c:pt idx="32" formatCode="0.0">
                  <c:v>12.492156862745098</c:v>
                </c:pt>
                <c:pt idx="33" formatCode="0.0">
                  <c:v>12.813725490196077</c:v>
                </c:pt>
                <c:pt idx="34" formatCode="0.0">
                  <c:v>13.135294117647058</c:v>
                </c:pt>
                <c:pt idx="35" formatCode="0.0">
                  <c:v>13.456862745098039</c:v>
                </c:pt>
                <c:pt idx="36" formatCode="0.0">
                  <c:v>13.778431372549019</c:v>
                </c:pt>
                <c:pt idx="37" formatCode="0.0">
                  <c:v>14.1</c:v>
                </c:pt>
                <c:pt idx="38" formatCode="0.0">
                  <c:v>13.953116883116882</c:v>
                </c:pt>
                <c:pt idx="39" formatCode="0.0">
                  <c:v>13.806233766233765</c:v>
                </c:pt>
                <c:pt idx="40" formatCode="0.0">
                  <c:v>13.65935064935065</c:v>
                </c:pt>
                <c:pt idx="41" formatCode="0.0">
                  <c:v>13.512467532467532</c:v>
                </c:pt>
                <c:pt idx="42" formatCode="0.0">
                  <c:v>13.365584415584415</c:v>
                </c:pt>
                <c:pt idx="43" formatCode="0.0">
                  <c:v>13.218701298701298</c:v>
                </c:pt>
                <c:pt idx="44" formatCode="0.0">
                  <c:v>13.071818181818182</c:v>
                </c:pt>
                <c:pt idx="45" formatCode="0.0">
                  <c:v>12.924935064935065</c:v>
                </c:pt>
                <c:pt idx="46" formatCode="0.0">
                  <c:v>12.778051948051948</c:v>
                </c:pt>
                <c:pt idx="47" formatCode="0.0">
                  <c:v>12.63116883116883</c:v>
                </c:pt>
                <c:pt idx="48" formatCode="0.0">
                  <c:v>12.484285714285715</c:v>
                </c:pt>
                <c:pt idx="49" formatCode="0.0">
                  <c:v>12.337402597402598</c:v>
                </c:pt>
                <c:pt idx="50" formatCode="0.0">
                  <c:v>12.19051948051948</c:v>
                </c:pt>
                <c:pt idx="51" formatCode="0.0">
                  <c:v>12.043636363636363</c:v>
                </c:pt>
                <c:pt idx="52" formatCode="0.0">
                  <c:v>11.896753246753246</c:v>
                </c:pt>
                <c:pt idx="53" formatCode="0.0">
                  <c:v>11.74987012987013</c:v>
                </c:pt>
                <c:pt idx="54" formatCode="0.0">
                  <c:v>11.602987012987013</c:v>
                </c:pt>
                <c:pt idx="55" formatCode="0.0">
                  <c:v>11.456103896103896</c:v>
                </c:pt>
                <c:pt idx="56" formatCode="0.0">
                  <c:v>11.30922077922078</c:v>
                </c:pt>
                <c:pt idx="57" formatCode="0.0">
                  <c:v>11.162337662337663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58-9E42-9E0B-A092D6CE4BD8}"/>
            </c:ext>
          </c:extLst>
        </c:ser>
        <c:ser>
          <c:idx val="18"/>
          <c:order val="7"/>
          <c:tx>
            <c:strRef>
              <c:f>'Breakfast data'!$BU$1</c:f>
              <c:strCache>
                <c:ptCount val="1"/>
                <c:pt idx="0">
                  <c:v>Tues Wk 2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data'!$BU$3:$BU$83</c:f>
              <c:numCache>
                <c:formatCode>General</c:formatCode>
                <c:ptCount val="81"/>
                <c:pt idx="21" formatCode="0.0">
                  <c:v>7.8725490196078454</c:v>
                </c:pt>
                <c:pt idx="22" formatCode="0.0">
                  <c:v>8.3867647058823547</c:v>
                </c:pt>
                <c:pt idx="23" formatCode="0.0">
                  <c:v>8.900980392156864</c:v>
                </c:pt>
                <c:pt idx="24" formatCode="0.0">
                  <c:v>9.4151960784313751</c:v>
                </c:pt>
                <c:pt idx="25" formatCode="0.0">
                  <c:v>9.9294117647058826</c:v>
                </c:pt>
                <c:pt idx="26" formatCode="0.0">
                  <c:v>10.443627450980394</c:v>
                </c:pt>
                <c:pt idx="27" formatCode="0.0">
                  <c:v>10.957843137254903</c:v>
                </c:pt>
                <c:pt idx="28" formatCode="0.0">
                  <c:v>11.472058823529412</c:v>
                </c:pt>
                <c:pt idx="29" formatCode="0.0">
                  <c:v>11.986274509803923</c:v>
                </c:pt>
                <c:pt idx="30" formatCode="0.0">
                  <c:v>12.500490196078433</c:v>
                </c:pt>
                <c:pt idx="31" formatCode="0.0">
                  <c:v>13.014705882352942</c:v>
                </c:pt>
                <c:pt idx="32" formatCode="0.0">
                  <c:v>13.528921568627453</c:v>
                </c:pt>
                <c:pt idx="33" formatCode="0.0">
                  <c:v>14.043137254901962</c:v>
                </c:pt>
                <c:pt idx="34" formatCode="0.0">
                  <c:v>14.557352941176472</c:v>
                </c:pt>
                <c:pt idx="35" formatCode="0.0">
                  <c:v>15.071568627450983</c:v>
                </c:pt>
                <c:pt idx="36" formatCode="0.0">
                  <c:v>15.585784313725492</c:v>
                </c:pt>
                <c:pt idx="37" formatCode="0.0">
                  <c:v>16.100000000000001</c:v>
                </c:pt>
                <c:pt idx="38" formatCode="0.0">
                  <c:v>15.976666666666668</c:v>
                </c:pt>
                <c:pt idx="39" formatCode="0.0">
                  <c:v>15.853333333333335</c:v>
                </c:pt>
                <c:pt idx="40" formatCode="0.0">
                  <c:v>15.730000000000002</c:v>
                </c:pt>
                <c:pt idx="41" formatCode="0.0">
                  <c:v>15.606666666666667</c:v>
                </c:pt>
                <c:pt idx="42" formatCode="0.0">
                  <c:v>15.483333333333334</c:v>
                </c:pt>
                <c:pt idx="43" formatCode="0.0">
                  <c:v>15.360000000000001</c:v>
                </c:pt>
                <c:pt idx="44" formatCode="0.0">
                  <c:v>15.236666666666668</c:v>
                </c:pt>
                <c:pt idx="45" formatCode="0.0">
                  <c:v>15.113333333333335</c:v>
                </c:pt>
                <c:pt idx="46" formatCode="0.0">
                  <c:v>14.990000000000002</c:v>
                </c:pt>
                <c:pt idx="47" formatCode="0.0">
                  <c:v>14.866666666666667</c:v>
                </c:pt>
                <c:pt idx="48" formatCode="0.0">
                  <c:v>14.743333333333334</c:v>
                </c:pt>
                <c:pt idx="49" formatCode="0.0">
                  <c:v>14.620000000000001</c:v>
                </c:pt>
                <c:pt idx="50" formatCode="0.0">
                  <c:v>14.496666666666668</c:v>
                </c:pt>
                <c:pt idx="51" formatCode="0.0">
                  <c:v>14.373333333333335</c:v>
                </c:pt>
                <c:pt idx="52" formatCode="0.0">
                  <c:v>14.250000000000002</c:v>
                </c:pt>
                <c:pt idx="53" formatCode="0.0">
                  <c:v>14.126666666666669</c:v>
                </c:pt>
                <c:pt idx="54" formatCode="0.0">
                  <c:v>14.003333333333334</c:v>
                </c:pt>
                <c:pt idx="55" formatCode="0.0">
                  <c:v>13.88</c:v>
                </c:pt>
                <c:pt idx="56" formatCode="0.0">
                  <c:v>13.756666666666668</c:v>
                </c:pt>
                <c:pt idx="57" formatCode="0.0">
                  <c:v>13.633333333333335</c:v>
                </c:pt>
                <c:pt idx="58" formatCode="0.0">
                  <c:v>13.510000000000002</c:v>
                </c:pt>
                <c:pt idx="59" formatCode="0.0">
                  <c:v>13.386666666666668</c:v>
                </c:pt>
                <c:pt idx="60" formatCode="0.0">
                  <c:v>13.263333333333335</c:v>
                </c:pt>
                <c:pt idx="61" formatCode="0.0">
                  <c:v>13.14</c:v>
                </c:pt>
                <c:pt idx="62" formatCode="0.0">
                  <c:v>13.016666666666667</c:v>
                </c:pt>
                <c:pt idx="63" formatCode="0.0">
                  <c:v>12.893333333333334</c:v>
                </c:pt>
                <c:pt idx="64" formatCode="0.0">
                  <c:v>12.770000000000001</c:v>
                </c:pt>
                <c:pt idx="65" formatCode="0.0">
                  <c:v>12.646666666666668</c:v>
                </c:pt>
                <c:pt idx="66" formatCode="0.0">
                  <c:v>12.523333333333335</c:v>
                </c:pt>
                <c:pt idx="67" formatCode="0.0">
                  <c:v>12.400000000000002</c:v>
                </c:pt>
                <c:pt idx="68" formatCode="0.0">
                  <c:v>12.276666666666667</c:v>
                </c:pt>
                <c:pt idx="69" formatCode="0.0">
                  <c:v>12.153333333333334</c:v>
                </c:pt>
                <c:pt idx="70" formatCode="0.0">
                  <c:v>12.030000000000001</c:v>
                </c:pt>
                <c:pt idx="71" formatCode="0.0">
                  <c:v>11.906666666666668</c:v>
                </c:pt>
                <c:pt idx="72" formatCode="0.0">
                  <c:v>11.783333333333335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58-9E42-9E0B-A092D6CE4BD8}"/>
            </c:ext>
          </c:extLst>
        </c:ser>
        <c:ser>
          <c:idx val="20"/>
          <c:order val="8"/>
          <c:tx>
            <c:strRef>
              <c:f>'Breakfast data'!$BV$1</c:f>
              <c:strCache>
                <c:ptCount val="1"/>
                <c:pt idx="0">
                  <c:v>Wed wk 2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data'!$BV$3:$BV$83</c:f>
              <c:numCache>
                <c:formatCode>General</c:formatCode>
                <c:ptCount val="81"/>
                <c:pt idx="24" formatCode="0.0">
                  <c:v>3.1828571428571433</c:v>
                </c:pt>
                <c:pt idx="25" formatCode="0.0">
                  <c:v>3.8149450549450554</c:v>
                </c:pt>
                <c:pt idx="26" formatCode="0.0">
                  <c:v>4.4470329670329676</c:v>
                </c:pt>
                <c:pt idx="27" formatCode="0.0">
                  <c:v>5.0791208791208797</c:v>
                </c:pt>
                <c:pt idx="28" formatCode="0.0">
                  <c:v>5.7112087912087919</c:v>
                </c:pt>
                <c:pt idx="29" formatCode="0.0">
                  <c:v>6.343296703296704</c:v>
                </c:pt>
                <c:pt idx="30" formatCode="0.0">
                  <c:v>6.9753846153846162</c:v>
                </c:pt>
                <c:pt idx="31" formatCode="0.0">
                  <c:v>7.6074725274725274</c:v>
                </c:pt>
                <c:pt idx="32" formatCode="0.0">
                  <c:v>8.2395604395604405</c:v>
                </c:pt>
                <c:pt idx="33" formatCode="0.0">
                  <c:v>8.8716483516483517</c:v>
                </c:pt>
                <c:pt idx="34" formatCode="0.0">
                  <c:v>9.5037362637362648</c:v>
                </c:pt>
                <c:pt idx="35" formatCode="0.0">
                  <c:v>10.135824175824176</c:v>
                </c:pt>
                <c:pt idx="36" formatCode="0.0">
                  <c:v>10.767912087912089</c:v>
                </c:pt>
                <c:pt idx="37" formatCode="0.0">
                  <c:v>11.4</c:v>
                </c:pt>
                <c:pt idx="38" formatCode="0.0">
                  <c:v>11.344919028340081</c:v>
                </c:pt>
                <c:pt idx="39" formatCode="0.0">
                  <c:v>11.289838056680162</c:v>
                </c:pt>
                <c:pt idx="40" formatCode="0.0">
                  <c:v>11.234757085020243</c:v>
                </c:pt>
                <c:pt idx="41" formatCode="0.0">
                  <c:v>11.179676113360324</c:v>
                </c:pt>
                <c:pt idx="42" formatCode="0.0">
                  <c:v>11.124595141700405</c:v>
                </c:pt>
                <c:pt idx="43" formatCode="0.0">
                  <c:v>11.069514170040486</c:v>
                </c:pt>
                <c:pt idx="44" formatCode="0.0">
                  <c:v>11.014433198380567</c:v>
                </c:pt>
                <c:pt idx="45" formatCode="0.0">
                  <c:v>10.959352226720648</c:v>
                </c:pt>
                <c:pt idx="46" formatCode="0.0">
                  <c:v>10.904271255060729</c:v>
                </c:pt>
                <c:pt idx="47" formatCode="0.0">
                  <c:v>10.84919028340081</c:v>
                </c:pt>
                <c:pt idx="48" formatCode="0.0">
                  <c:v>10.794109311740891</c:v>
                </c:pt>
                <c:pt idx="49" formatCode="0.0">
                  <c:v>10.739028340080973</c:v>
                </c:pt>
                <c:pt idx="50" formatCode="0.0">
                  <c:v>10.683947368421054</c:v>
                </c:pt>
                <c:pt idx="51" formatCode="0.0">
                  <c:v>10.628866396761135</c:v>
                </c:pt>
                <c:pt idx="52" formatCode="0.0">
                  <c:v>10.573785425101216</c:v>
                </c:pt>
                <c:pt idx="53" formatCode="0.0">
                  <c:v>10.518704453441297</c:v>
                </c:pt>
                <c:pt idx="54" formatCode="0.0">
                  <c:v>10.463623481781378</c:v>
                </c:pt>
                <c:pt idx="55" formatCode="0.0">
                  <c:v>10.408542510121459</c:v>
                </c:pt>
                <c:pt idx="56" formatCode="0.0">
                  <c:v>10.35346153846154</c:v>
                </c:pt>
                <c:pt idx="57" formatCode="0.0">
                  <c:v>10.298380566801621</c:v>
                </c:pt>
                <c:pt idx="58" formatCode="0.0">
                  <c:v>10.243299595141702</c:v>
                </c:pt>
                <c:pt idx="59" formatCode="0.0">
                  <c:v>10.188218623481783</c:v>
                </c:pt>
                <c:pt idx="60" formatCode="0.0">
                  <c:v>10.133137651821864</c:v>
                </c:pt>
                <c:pt idx="61" formatCode="0.0">
                  <c:v>10.078056680161945</c:v>
                </c:pt>
                <c:pt idx="62" formatCode="0.0">
                  <c:v>10.022975708502026</c:v>
                </c:pt>
                <c:pt idx="63" formatCode="0.0">
                  <c:v>9.9678947368421067</c:v>
                </c:pt>
                <c:pt idx="64" formatCode="0.0">
                  <c:v>9.9128137651821859</c:v>
                </c:pt>
                <c:pt idx="65" formatCode="0.0">
                  <c:v>9.8577327935222669</c:v>
                </c:pt>
                <c:pt idx="66" formatCode="0.0">
                  <c:v>9.802651821862348</c:v>
                </c:pt>
                <c:pt idx="67" formatCode="0.0">
                  <c:v>9.747570850202429</c:v>
                </c:pt>
                <c:pt idx="68" formatCode="0.0">
                  <c:v>9.69248987854251</c:v>
                </c:pt>
                <c:pt idx="69" formatCode="0.0">
                  <c:v>9.637408906882591</c:v>
                </c:pt>
                <c:pt idx="70" formatCode="0.0">
                  <c:v>9.582327935222672</c:v>
                </c:pt>
                <c:pt idx="71" formatCode="0.0">
                  <c:v>9.527246963562753</c:v>
                </c:pt>
                <c:pt idx="72" formatCode="0.0">
                  <c:v>9.472165991902834</c:v>
                </c:pt>
                <c:pt idx="73" formatCode="0.0">
                  <c:v>9.417085020242915</c:v>
                </c:pt>
                <c:pt idx="74" formatCode="0.0">
                  <c:v>9.3620040485829961</c:v>
                </c:pt>
                <c:pt idx="75" formatCode="0.0">
                  <c:v>9.3069230769230771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58-9E42-9E0B-A092D6CE4BD8}"/>
            </c:ext>
          </c:extLst>
        </c:ser>
        <c:ser>
          <c:idx val="22"/>
          <c:order val="9"/>
          <c:tx>
            <c:strRef>
              <c:f>'Breakfast data'!$BW$1</c:f>
              <c:strCache>
                <c:ptCount val="1"/>
                <c:pt idx="0">
                  <c:v>Thurs wk2 #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data'!$BW$3:$BW$83</c:f>
              <c:numCache>
                <c:formatCode>General</c:formatCode>
                <c:ptCount val="81"/>
                <c:pt idx="14" formatCode="0.0">
                  <c:v>3.1450000000000005</c:v>
                </c:pt>
                <c:pt idx="15" formatCode="0.0">
                  <c:v>3.3604347826086967</c:v>
                </c:pt>
                <c:pt idx="16" formatCode="0.0">
                  <c:v>3.575869565217392</c:v>
                </c:pt>
                <c:pt idx="17" formatCode="0.0">
                  <c:v>3.7913043478260873</c:v>
                </c:pt>
                <c:pt idx="18" formatCode="0.0">
                  <c:v>4.0067391304347835</c:v>
                </c:pt>
                <c:pt idx="19" formatCode="0.0">
                  <c:v>4.2221739130434788</c:v>
                </c:pt>
                <c:pt idx="20" formatCode="0.0">
                  <c:v>4.437608695652175</c:v>
                </c:pt>
                <c:pt idx="21" formatCode="0.0">
                  <c:v>4.6530434782608703</c:v>
                </c:pt>
                <c:pt idx="22" formatCode="0.0">
                  <c:v>4.8684782608695656</c:v>
                </c:pt>
                <c:pt idx="23" formatCode="0.0">
                  <c:v>5.0839130434782618</c:v>
                </c:pt>
                <c:pt idx="24" formatCode="0.0">
                  <c:v>5.2993478260869562</c:v>
                </c:pt>
                <c:pt idx="25" formatCode="0.0">
                  <c:v>5.5147826086956524</c:v>
                </c:pt>
                <c:pt idx="26" formatCode="0.0">
                  <c:v>5.7302173913043486</c:v>
                </c:pt>
                <c:pt idx="27" formatCode="0.0">
                  <c:v>5.945652173913043</c:v>
                </c:pt>
                <c:pt idx="28" formatCode="0.0">
                  <c:v>6.1610869565217392</c:v>
                </c:pt>
                <c:pt idx="29" formatCode="0.0">
                  <c:v>6.3765217391304354</c:v>
                </c:pt>
                <c:pt idx="30" formatCode="0.0">
                  <c:v>6.5919565217391307</c:v>
                </c:pt>
                <c:pt idx="31" formatCode="0.0">
                  <c:v>6.807391304347826</c:v>
                </c:pt>
                <c:pt idx="32" formatCode="0.0">
                  <c:v>7.0228260869565213</c:v>
                </c:pt>
                <c:pt idx="33" formatCode="0.0">
                  <c:v>7.2382608695652175</c:v>
                </c:pt>
                <c:pt idx="34" formatCode="0.0">
                  <c:v>7.4536956521739128</c:v>
                </c:pt>
                <c:pt idx="35" formatCode="0.0">
                  <c:v>7.6691304347826081</c:v>
                </c:pt>
                <c:pt idx="36" formatCode="0.0">
                  <c:v>7.8845652173913043</c:v>
                </c:pt>
                <c:pt idx="37" formatCode="0.0">
                  <c:v>8.1</c:v>
                </c:pt>
                <c:pt idx="38" formatCode="0.0">
                  <c:v>8.0552419354838705</c:v>
                </c:pt>
                <c:pt idx="39" formatCode="0.0">
                  <c:v>8.0104838709677413</c:v>
                </c:pt>
                <c:pt idx="40" formatCode="0.0">
                  <c:v>7.965725806451613</c:v>
                </c:pt>
                <c:pt idx="41" formatCode="0.0">
                  <c:v>7.9209677419354838</c:v>
                </c:pt>
                <c:pt idx="42" formatCode="0.0">
                  <c:v>7.8762096774193546</c:v>
                </c:pt>
                <c:pt idx="43" formatCode="0.0">
                  <c:v>7.8314516129032254</c:v>
                </c:pt>
                <c:pt idx="44" formatCode="0.0">
                  <c:v>7.7866935483870963</c:v>
                </c:pt>
                <c:pt idx="45" formatCode="0.0">
                  <c:v>7.7419354838709671</c:v>
                </c:pt>
                <c:pt idx="46" formatCode="0.0">
                  <c:v>7.6971774193548388</c:v>
                </c:pt>
                <c:pt idx="47" formatCode="0.0">
                  <c:v>7.6524193548387096</c:v>
                </c:pt>
                <c:pt idx="48" formatCode="0.0">
                  <c:v>7.6076612903225804</c:v>
                </c:pt>
                <c:pt idx="49" formatCode="0.0">
                  <c:v>7.5629032258064512</c:v>
                </c:pt>
                <c:pt idx="50" formatCode="0.0">
                  <c:v>7.5181451612903221</c:v>
                </c:pt>
                <c:pt idx="51" formatCode="0.0">
                  <c:v>7.4733870967741929</c:v>
                </c:pt>
                <c:pt idx="52" formatCode="0.0">
                  <c:v>7.4286290322580646</c:v>
                </c:pt>
                <c:pt idx="53" formatCode="0.0">
                  <c:v>7.3838709677419354</c:v>
                </c:pt>
                <c:pt idx="54" formatCode="0.0">
                  <c:v>7.3391129032258062</c:v>
                </c:pt>
                <c:pt idx="55" formatCode="0.0">
                  <c:v>7.294354838709677</c:v>
                </c:pt>
                <c:pt idx="56" formatCode="0.0">
                  <c:v>7.2495967741935479</c:v>
                </c:pt>
                <c:pt idx="57" formatCode="0.0">
                  <c:v>7.2048387096774196</c:v>
                </c:pt>
                <c:pt idx="58" formatCode="0.0">
                  <c:v>7.1600806451612904</c:v>
                </c:pt>
                <c:pt idx="59" formatCode="0.0">
                  <c:v>7.1153225806451612</c:v>
                </c:pt>
                <c:pt idx="60" formatCode="0.0">
                  <c:v>7.070564516129032</c:v>
                </c:pt>
                <c:pt idx="61" formatCode="0.0">
                  <c:v>7.0258064516129028</c:v>
                </c:pt>
                <c:pt idx="62" formatCode="0.0">
                  <c:v>6.9810483870967737</c:v>
                </c:pt>
                <c:pt idx="63" formatCode="0.0">
                  <c:v>6.9362903225806454</c:v>
                </c:pt>
                <c:pt idx="64" formatCode="0.0">
                  <c:v>6.8915322580645162</c:v>
                </c:pt>
                <c:pt idx="65" formatCode="0.0">
                  <c:v>6.846774193548387</c:v>
                </c:pt>
                <c:pt idx="66" formatCode="0.0">
                  <c:v>6.8020161290322578</c:v>
                </c:pt>
                <c:pt idx="67" formatCode="0.0">
                  <c:v>6.7572580645161295</c:v>
                </c:pt>
                <c:pt idx="68" formatCode="0.0">
                  <c:v>6.7125000000000004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458-9E42-9E0B-A092D6CE4BD8}"/>
            </c:ext>
          </c:extLst>
        </c:ser>
        <c:ser>
          <c:idx val="24"/>
          <c:order val="10"/>
          <c:tx>
            <c:strRef>
              <c:f>'Breakfast data'!$BX$1</c:f>
              <c:strCache>
                <c:ptCount val="1"/>
                <c:pt idx="0">
                  <c:v>Fri wk2 #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data'!$BX$3:$BX$83</c:f>
              <c:numCache>
                <c:formatCode>General</c:formatCode>
                <c:ptCount val="81"/>
                <c:pt idx="20" formatCode="0.0">
                  <c:v>4.5035087719298232</c:v>
                </c:pt>
                <c:pt idx="21" formatCode="0.0">
                  <c:v>4.9209494324045391</c:v>
                </c:pt>
                <c:pt idx="22" formatCode="0.0">
                  <c:v>5.3383900928792558</c:v>
                </c:pt>
                <c:pt idx="23" formatCode="0.0">
                  <c:v>5.7558307533539717</c:v>
                </c:pt>
                <c:pt idx="24" formatCode="0.0">
                  <c:v>6.1732714138286884</c:v>
                </c:pt>
                <c:pt idx="25" formatCode="0.0">
                  <c:v>6.5907120743034042</c:v>
                </c:pt>
                <c:pt idx="26" formatCode="0.0">
                  <c:v>7.008152734778121</c:v>
                </c:pt>
                <c:pt idx="27" formatCode="0.0">
                  <c:v>7.4255933952528368</c:v>
                </c:pt>
                <c:pt idx="28" formatCode="0.0">
                  <c:v>7.8430340557275535</c:v>
                </c:pt>
                <c:pt idx="29" formatCode="0.0">
                  <c:v>8.2604747162022694</c:v>
                </c:pt>
                <c:pt idx="30" formatCode="0.0">
                  <c:v>8.6779153766769852</c:v>
                </c:pt>
                <c:pt idx="31" formatCode="0.0">
                  <c:v>9.0953560371517028</c:v>
                </c:pt>
                <c:pt idx="32" formatCode="0.0">
                  <c:v>9.5127966976264187</c:v>
                </c:pt>
                <c:pt idx="33" formatCode="0.0">
                  <c:v>9.9302373581011345</c:v>
                </c:pt>
                <c:pt idx="34" formatCode="0.0">
                  <c:v>10.34767801857585</c:v>
                </c:pt>
                <c:pt idx="35" formatCode="0.0">
                  <c:v>10.765118679050566</c:v>
                </c:pt>
                <c:pt idx="36" formatCode="0.0">
                  <c:v>11.182559339525284</c:v>
                </c:pt>
                <c:pt idx="37" formatCode="0.0">
                  <c:v>11.6</c:v>
                </c:pt>
                <c:pt idx="38" formatCode="0.0">
                  <c:v>11.535868768328445</c:v>
                </c:pt>
                <c:pt idx="39" formatCode="0.0">
                  <c:v>11.471737536656891</c:v>
                </c:pt>
                <c:pt idx="40" formatCode="0.0">
                  <c:v>11.407606304985336</c:v>
                </c:pt>
                <c:pt idx="41" formatCode="0.0">
                  <c:v>11.343475073313783</c:v>
                </c:pt>
                <c:pt idx="42" formatCode="0.0">
                  <c:v>11.279343841642229</c:v>
                </c:pt>
                <c:pt idx="43" formatCode="0.0">
                  <c:v>11.215212609970674</c:v>
                </c:pt>
                <c:pt idx="44" formatCode="0.0">
                  <c:v>11.15108137829912</c:v>
                </c:pt>
                <c:pt idx="45" formatCode="0.0">
                  <c:v>11.086950146627565</c:v>
                </c:pt>
                <c:pt idx="46" formatCode="0.0">
                  <c:v>11.022818914956012</c:v>
                </c:pt>
                <c:pt idx="47" formatCode="0.0">
                  <c:v>10.958687683284458</c:v>
                </c:pt>
                <c:pt idx="48" formatCode="0.0">
                  <c:v>10.894556451612903</c:v>
                </c:pt>
                <c:pt idx="49" formatCode="0.0">
                  <c:v>10.830425219941349</c:v>
                </c:pt>
                <c:pt idx="50" formatCode="0.0">
                  <c:v>10.766293988269794</c:v>
                </c:pt>
                <c:pt idx="51" formatCode="0.0">
                  <c:v>10.70216275659824</c:v>
                </c:pt>
                <c:pt idx="52" formatCode="0.0">
                  <c:v>10.638031524926685</c:v>
                </c:pt>
                <c:pt idx="53" formatCode="0.0">
                  <c:v>10.573900293255132</c:v>
                </c:pt>
                <c:pt idx="54" formatCode="0.0">
                  <c:v>10.509769061583578</c:v>
                </c:pt>
                <c:pt idx="55" formatCode="0.0">
                  <c:v>10.445637829912023</c:v>
                </c:pt>
                <c:pt idx="56" formatCode="0.0">
                  <c:v>10.381506598240469</c:v>
                </c:pt>
                <c:pt idx="57" formatCode="0.0">
                  <c:v>10.317375366568914</c:v>
                </c:pt>
                <c:pt idx="58" formatCode="0.0">
                  <c:v>10.253244134897361</c:v>
                </c:pt>
                <c:pt idx="59" formatCode="0.0">
                  <c:v>10.189112903225807</c:v>
                </c:pt>
                <c:pt idx="60" formatCode="0.0">
                  <c:v>10.124981671554252</c:v>
                </c:pt>
                <c:pt idx="61" formatCode="0.0">
                  <c:v>10.060850439882698</c:v>
                </c:pt>
                <c:pt idx="62" formatCode="0.0">
                  <c:v>9.9967192082111431</c:v>
                </c:pt>
                <c:pt idx="63" formatCode="0.0">
                  <c:v>9.9325879765395886</c:v>
                </c:pt>
                <c:pt idx="64" formatCode="0.0">
                  <c:v>9.868456744868034</c:v>
                </c:pt>
                <c:pt idx="65" formatCode="0.0">
                  <c:v>9.8043255131964813</c:v>
                </c:pt>
                <c:pt idx="66" formatCode="0.0">
                  <c:v>9.7401942815249267</c:v>
                </c:pt>
                <c:pt idx="67" formatCode="0.0">
                  <c:v>9.6760630498533722</c:v>
                </c:pt>
                <c:pt idx="68" formatCode="0.0">
                  <c:v>9.6119318181818176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458-9E42-9E0B-A092D6CE4BD8}"/>
            </c:ext>
          </c:extLst>
        </c:ser>
        <c:ser>
          <c:idx val="26"/>
          <c:order val="11"/>
          <c:tx>
            <c:strRef>
              <c:f>'Breakfast data'!$BY$1</c:f>
              <c:strCache>
                <c:ptCount val="1"/>
                <c:pt idx="0">
                  <c:v>Sat wk 2 #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data'!$BY$3:$BY$83</c:f>
              <c:numCache>
                <c:formatCode>General</c:formatCode>
                <c:ptCount val="81"/>
                <c:pt idx="20" formatCode="0.0">
                  <c:v>3.9105263157894745</c:v>
                </c:pt>
                <c:pt idx="21" formatCode="0.0">
                  <c:v>4.3628482972136231</c:v>
                </c:pt>
                <c:pt idx="22" formatCode="0.0">
                  <c:v>4.8151702786377717</c:v>
                </c:pt>
                <c:pt idx="23" formatCode="0.0">
                  <c:v>5.2674922600619203</c:v>
                </c:pt>
                <c:pt idx="24" formatCode="0.0">
                  <c:v>5.7198142414860689</c:v>
                </c:pt>
                <c:pt idx="25" formatCode="0.0">
                  <c:v>6.1721362229102175</c:v>
                </c:pt>
                <c:pt idx="26" formatCode="0.0">
                  <c:v>6.6244582043343661</c:v>
                </c:pt>
                <c:pt idx="27" formatCode="0.0">
                  <c:v>7.0767801857585146</c:v>
                </c:pt>
                <c:pt idx="28" formatCode="0.0">
                  <c:v>7.5291021671826632</c:v>
                </c:pt>
                <c:pt idx="29" formatCode="0.0">
                  <c:v>7.9814241486068109</c:v>
                </c:pt>
                <c:pt idx="30" formatCode="0.0">
                  <c:v>8.4337461300309595</c:v>
                </c:pt>
                <c:pt idx="31" formatCode="0.0">
                  <c:v>8.8860681114551081</c:v>
                </c:pt>
                <c:pt idx="32" formatCode="0.0">
                  <c:v>9.3383900928792567</c:v>
                </c:pt>
                <c:pt idx="33" formatCode="0.0">
                  <c:v>9.7907120743034053</c:v>
                </c:pt>
                <c:pt idx="34" formatCode="0.0">
                  <c:v>10.243034055727554</c:v>
                </c:pt>
                <c:pt idx="35" formatCode="0.0">
                  <c:v>10.695356037151702</c:v>
                </c:pt>
                <c:pt idx="36" formatCode="0.0">
                  <c:v>11.147678018575851</c:v>
                </c:pt>
                <c:pt idx="37" formatCode="0.0">
                  <c:v>11.6</c:v>
                </c:pt>
                <c:pt idx="38" formatCode="0.0">
                  <c:v>11.451076923076922</c:v>
                </c:pt>
                <c:pt idx="39" formatCode="0.0">
                  <c:v>11.302153846153846</c:v>
                </c:pt>
                <c:pt idx="40" formatCode="0.0">
                  <c:v>11.153230769230769</c:v>
                </c:pt>
                <c:pt idx="41" formatCode="0.0">
                  <c:v>11.004307692307693</c:v>
                </c:pt>
                <c:pt idx="42" formatCode="0.0">
                  <c:v>10.855384615384615</c:v>
                </c:pt>
                <c:pt idx="43" formatCode="0.0">
                  <c:v>10.706461538461538</c:v>
                </c:pt>
                <c:pt idx="44" formatCode="0.0">
                  <c:v>10.557538461538462</c:v>
                </c:pt>
                <c:pt idx="45" formatCode="0.0">
                  <c:v>10.408615384615384</c:v>
                </c:pt>
                <c:pt idx="46" formatCode="0.0">
                  <c:v>10.259692307692308</c:v>
                </c:pt>
                <c:pt idx="47" formatCode="0.0">
                  <c:v>10.110769230769231</c:v>
                </c:pt>
                <c:pt idx="48" formatCode="0.0">
                  <c:v>9.9618461538461531</c:v>
                </c:pt>
                <c:pt idx="49" formatCode="0.0">
                  <c:v>9.8129230769230773</c:v>
                </c:pt>
                <c:pt idx="50" formatCode="0.0">
                  <c:v>9.6639999999999997</c:v>
                </c:pt>
                <c:pt idx="51" formatCode="0.0">
                  <c:v>9.5150769230769221</c:v>
                </c:pt>
                <c:pt idx="52" formatCode="0.0">
                  <c:v>9.3661538461538463</c:v>
                </c:pt>
                <c:pt idx="53" formatCode="0.0">
                  <c:v>9.2172307692307704</c:v>
                </c:pt>
                <c:pt idx="54" formatCode="0.0">
                  <c:v>9.0683076923076928</c:v>
                </c:pt>
                <c:pt idx="55" formatCode="0.0">
                  <c:v>8.9193846153846152</c:v>
                </c:pt>
                <c:pt idx="56" formatCode="0.0">
                  <c:v>8.7704615384615394</c:v>
                </c:pt>
                <c:pt idx="57" formatCode="0.0">
                  <c:v>8.6215384615384618</c:v>
                </c:pt>
                <c:pt idx="58" formatCode="0.0">
                  <c:v>8.4726153846153842</c:v>
                </c:pt>
                <c:pt idx="59" formatCode="0.0">
                  <c:v>8.3236923076923084</c:v>
                </c:pt>
                <c:pt idx="60" formatCode="0.0">
                  <c:v>8.1747692307692308</c:v>
                </c:pt>
                <c:pt idx="61" formatCode="0.0">
                  <c:v>8.0258461538461532</c:v>
                </c:pt>
                <c:pt idx="62" formatCode="0.0">
                  <c:v>7.8769230769230774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458-9E42-9E0B-A092D6CE4BD8}"/>
            </c:ext>
          </c:extLst>
        </c:ser>
        <c:ser>
          <c:idx val="27"/>
          <c:order val="12"/>
          <c:tx>
            <c:strRef>
              <c:f>'Breakfast data'!$P$1</c:f>
              <c:strCache>
                <c:ptCount val="1"/>
                <c:pt idx="0">
                  <c:v>Sun wk2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data'!$P$3:$P$83</c:f>
              <c:numCache>
                <c:formatCode>General</c:formatCode>
                <c:ptCount val="81"/>
                <c:pt idx="35">
                  <c:v>6.3</c:v>
                </c:pt>
                <c:pt idx="36">
                  <c:v>6.7</c:v>
                </c:pt>
                <c:pt idx="37">
                  <c:v>7.1</c:v>
                </c:pt>
                <c:pt idx="38">
                  <c:v>7.1</c:v>
                </c:pt>
                <c:pt idx="39">
                  <c:v>6.7</c:v>
                </c:pt>
                <c:pt idx="40">
                  <c:v>6.2</c:v>
                </c:pt>
                <c:pt idx="41">
                  <c:v>5.7</c:v>
                </c:pt>
                <c:pt idx="42">
                  <c:v>5.5</c:v>
                </c:pt>
                <c:pt idx="43">
                  <c:v>5.7</c:v>
                </c:pt>
                <c:pt idx="44">
                  <c:v>5.7</c:v>
                </c:pt>
                <c:pt idx="45">
                  <c:v>5.6</c:v>
                </c:pt>
                <c:pt idx="46">
                  <c:v>5.6</c:v>
                </c:pt>
                <c:pt idx="47">
                  <c:v>5.5</c:v>
                </c:pt>
                <c:pt idx="48">
                  <c:v>5.4</c:v>
                </c:pt>
                <c:pt idx="49">
                  <c:v>5.7</c:v>
                </c:pt>
                <c:pt idx="50">
                  <c:v>6</c:v>
                </c:pt>
                <c:pt idx="51">
                  <c:v>6.3</c:v>
                </c:pt>
                <c:pt idx="52">
                  <c:v>6.3</c:v>
                </c:pt>
                <c:pt idx="53">
                  <c:v>6.3</c:v>
                </c:pt>
                <c:pt idx="54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458-9E42-9E0B-A092D6CE4BD8}"/>
            </c:ext>
          </c:extLst>
        </c:ser>
        <c:ser>
          <c:idx val="28"/>
          <c:order val="13"/>
          <c:tx>
            <c:strRef>
              <c:f>'Breakfast data'!$BZ$1</c:f>
              <c:strCache>
                <c:ptCount val="1"/>
                <c:pt idx="0">
                  <c:v>Sun wk2 #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data'!$BZ$3:$BZ$83</c:f>
              <c:numCache>
                <c:formatCode>General</c:formatCode>
                <c:ptCount val="81"/>
                <c:pt idx="35" formatCode="0.0">
                  <c:v>6.3</c:v>
                </c:pt>
                <c:pt idx="36" formatCode="0.0">
                  <c:v>6.6999999999999993</c:v>
                </c:pt>
                <c:pt idx="37" formatCode="0.0">
                  <c:v>7.1</c:v>
                </c:pt>
                <c:pt idx="38" formatCode="0.0">
                  <c:v>6.9475524475524475</c:v>
                </c:pt>
                <c:pt idx="39" formatCode="0.0">
                  <c:v>6.7951048951048945</c:v>
                </c:pt>
                <c:pt idx="40" formatCode="0.0">
                  <c:v>6.6426573426573423</c:v>
                </c:pt>
                <c:pt idx="41" formatCode="0.0">
                  <c:v>6.4902097902097902</c:v>
                </c:pt>
                <c:pt idx="42" formatCode="0.0">
                  <c:v>6.3377622377622371</c:v>
                </c:pt>
                <c:pt idx="43" formatCode="0.0">
                  <c:v>6.185314685314685</c:v>
                </c:pt>
                <c:pt idx="44" formatCode="0.0">
                  <c:v>6.0328671328671328</c:v>
                </c:pt>
                <c:pt idx="45" formatCode="0.0">
                  <c:v>5.8804195804195798</c:v>
                </c:pt>
                <c:pt idx="46" formatCode="0.0">
                  <c:v>5.7279720279720276</c:v>
                </c:pt>
                <c:pt idx="47" formatCode="0.0">
                  <c:v>5.5755244755244755</c:v>
                </c:pt>
                <c:pt idx="48" formatCode="0.0">
                  <c:v>5.4230769230769225</c:v>
                </c:pt>
                <c:pt idx="49" formatCode="0.0">
                  <c:v>5.2706293706293703</c:v>
                </c:pt>
                <c:pt idx="50" formatCode="0.0">
                  <c:v>5.1181818181818182</c:v>
                </c:pt>
                <c:pt idx="51" formatCode="0.0">
                  <c:v>4.965734265734266</c:v>
                </c:pt>
                <c:pt idx="52" formatCode="0.0">
                  <c:v>4.813286713286713</c:v>
                </c:pt>
                <c:pt idx="53" formatCode="0.0">
                  <c:v>4.6608391608391599</c:v>
                </c:pt>
                <c:pt idx="54" formatCode="0.0">
                  <c:v>4.5083916083916087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458-9E42-9E0B-A092D6CE4BD8}"/>
            </c:ext>
          </c:extLst>
        </c:ser>
        <c:ser>
          <c:idx val="29"/>
          <c:order val="14"/>
          <c:tx>
            <c:strRef>
              <c:f>'Breakfast data'!$Q$1</c:f>
              <c:strCache>
                <c:ptCount val="1"/>
                <c:pt idx="0">
                  <c:v>Tues wk3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data'!$Q$3:$Q$83</c:f>
              <c:numCache>
                <c:formatCode>General</c:formatCode>
                <c:ptCount val="81"/>
                <c:pt idx="20">
                  <c:v>7</c:v>
                </c:pt>
                <c:pt idx="21">
                  <c:v>7</c:v>
                </c:pt>
                <c:pt idx="22">
                  <c:v>7.1</c:v>
                </c:pt>
                <c:pt idx="24">
                  <c:v>6.4</c:v>
                </c:pt>
                <c:pt idx="25">
                  <c:v>6.8</c:v>
                </c:pt>
                <c:pt idx="26">
                  <c:v>7.4</c:v>
                </c:pt>
                <c:pt idx="27">
                  <c:v>8.1</c:v>
                </c:pt>
                <c:pt idx="28">
                  <c:v>8.5</c:v>
                </c:pt>
                <c:pt idx="29">
                  <c:v>8.8000000000000007</c:v>
                </c:pt>
                <c:pt idx="30">
                  <c:v>8.8000000000000007</c:v>
                </c:pt>
                <c:pt idx="31">
                  <c:v>9.1999999999999993</c:v>
                </c:pt>
                <c:pt idx="32">
                  <c:v>9.9</c:v>
                </c:pt>
                <c:pt idx="33">
                  <c:v>10.3</c:v>
                </c:pt>
                <c:pt idx="34">
                  <c:v>10.7</c:v>
                </c:pt>
                <c:pt idx="35">
                  <c:v>10.7</c:v>
                </c:pt>
                <c:pt idx="36">
                  <c:v>10.7</c:v>
                </c:pt>
                <c:pt idx="37">
                  <c:v>10.8</c:v>
                </c:pt>
                <c:pt idx="38">
                  <c:v>10.6</c:v>
                </c:pt>
                <c:pt idx="39">
                  <c:v>10.7</c:v>
                </c:pt>
                <c:pt idx="40">
                  <c:v>10.6</c:v>
                </c:pt>
                <c:pt idx="41">
                  <c:v>10.4</c:v>
                </c:pt>
                <c:pt idx="42">
                  <c:v>10</c:v>
                </c:pt>
                <c:pt idx="43">
                  <c:v>9.6</c:v>
                </c:pt>
                <c:pt idx="44">
                  <c:v>9.6</c:v>
                </c:pt>
                <c:pt idx="45">
                  <c:v>9.8000000000000007</c:v>
                </c:pt>
                <c:pt idx="46">
                  <c:v>9.4</c:v>
                </c:pt>
                <c:pt idx="47">
                  <c:v>9.4</c:v>
                </c:pt>
                <c:pt idx="48">
                  <c:v>9.5</c:v>
                </c:pt>
                <c:pt idx="49">
                  <c:v>9.6</c:v>
                </c:pt>
                <c:pt idx="50">
                  <c:v>9.6</c:v>
                </c:pt>
                <c:pt idx="51">
                  <c:v>9.4</c:v>
                </c:pt>
                <c:pt idx="52">
                  <c:v>9.1999999999999993</c:v>
                </c:pt>
                <c:pt idx="53">
                  <c:v>9.1999999999999993</c:v>
                </c:pt>
                <c:pt idx="54">
                  <c:v>9.1</c:v>
                </c:pt>
                <c:pt idx="55">
                  <c:v>8.9</c:v>
                </c:pt>
                <c:pt idx="56">
                  <c:v>8.6</c:v>
                </c:pt>
                <c:pt idx="57">
                  <c:v>8.5</c:v>
                </c:pt>
                <c:pt idx="58">
                  <c:v>8.4</c:v>
                </c:pt>
                <c:pt idx="59">
                  <c:v>8.4</c:v>
                </c:pt>
                <c:pt idx="60">
                  <c:v>8.1999999999999993</c:v>
                </c:pt>
                <c:pt idx="61">
                  <c:v>8</c:v>
                </c:pt>
                <c:pt idx="62">
                  <c:v>7.8</c:v>
                </c:pt>
                <c:pt idx="63">
                  <c:v>7.9</c:v>
                </c:pt>
                <c:pt idx="64">
                  <c:v>8.3000000000000007</c:v>
                </c:pt>
                <c:pt idx="65">
                  <c:v>8.6999999999999993</c:v>
                </c:pt>
                <c:pt idx="66">
                  <c:v>9.3000000000000007</c:v>
                </c:pt>
                <c:pt idx="67">
                  <c:v>9.8000000000000007</c:v>
                </c:pt>
                <c:pt idx="68">
                  <c:v>10.199999999999999</c:v>
                </c:pt>
                <c:pt idx="69">
                  <c:v>10.6</c:v>
                </c:pt>
                <c:pt idx="70">
                  <c:v>11.1</c:v>
                </c:pt>
                <c:pt idx="71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458-9E42-9E0B-A092D6CE4BD8}"/>
            </c:ext>
          </c:extLst>
        </c:ser>
        <c:ser>
          <c:idx val="30"/>
          <c:order val="15"/>
          <c:tx>
            <c:strRef>
              <c:f>'Breakfast data'!$CA$1</c:f>
              <c:strCache>
                <c:ptCount val="1"/>
                <c:pt idx="0">
                  <c:v>Tues wk3 #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data'!$CA$3:$CA$83</c:f>
              <c:numCache>
                <c:formatCode>General</c:formatCode>
                <c:ptCount val="81"/>
                <c:pt idx="20" formatCode="0.0">
                  <c:v>5.9738299531981296</c:v>
                </c:pt>
                <c:pt idx="21" formatCode="0.0">
                  <c:v>6.2577223088923573</c:v>
                </c:pt>
                <c:pt idx="22" formatCode="0.0">
                  <c:v>6.5416146645865849</c:v>
                </c:pt>
                <c:pt idx="23" formatCode="0.0">
                  <c:v>6.8255070202808126</c:v>
                </c:pt>
                <c:pt idx="24" formatCode="0.0">
                  <c:v>7.1093993759750402</c:v>
                </c:pt>
                <c:pt idx="25" formatCode="0.0">
                  <c:v>7.3932917316692679</c:v>
                </c:pt>
                <c:pt idx="26" formatCode="0.0">
                  <c:v>7.6771840873634964</c:v>
                </c:pt>
                <c:pt idx="27" formatCode="0.0">
                  <c:v>7.9610764430577241</c:v>
                </c:pt>
                <c:pt idx="28" formatCode="0.0">
                  <c:v>8.2449687987519518</c:v>
                </c:pt>
                <c:pt idx="29" formatCode="0.0">
                  <c:v>8.5288611544461794</c:v>
                </c:pt>
                <c:pt idx="30" formatCode="0.0">
                  <c:v>8.8127535101404071</c:v>
                </c:pt>
                <c:pt idx="31" formatCode="0.0">
                  <c:v>9.0966458658346347</c:v>
                </c:pt>
                <c:pt idx="32" formatCode="0.0">
                  <c:v>9.3805382215288624</c:v>
                </c:pt>
                <c:pt idx="33" formatCode="0.0">
                  <c:v>9.6644305772230901</c:v>
                </c:pt>
                <c:pt idx="34" formatCode="0.0">
                  <c:v>9.9483229329173177</c:v>
                </c:pt>
                <c:pt idx="35" formatCode="0.0">
                  <c:v>10.232215288611545</c:v>
                </c:pt>
                <c:pt idx="36" formatCode="0.0">
                  <c:v>10.516107644305773</c:v>
                </c:pt>
                <c:pt idx="37" formatCode="0.0">
                  <c:v>10.8</c:v>
                </c:pt>
                <c:pt idx="38" formatCode="0.0">
                  <c:v>10.69220512820513</c:v>
                </c:pt>
                <c:pt idx="39" formatCode="0.0">
                  <c:v>10.584410256410257</c:v>
                </c:pt>
                <c:pt idx="40" formatCode="0.0">
                  <c:v>10.476615384615386</c:v>
                </c:pt>
                <c:pt idx="41" formatCode="0.0">
                  <c:v>10.368820512820513</c:v>
                </c:pt>
                <c:pt idx="42" formatCode="0.0">
                  <c:v>10.261025641025642</c:v>
                </c:pt>
                <c:pt idx="43" formatCode="0.0">
                  <c:v>10.15323076923077</c:v>
                </c:pt>
                <c:pt idx="44" formatCode="0.0">
                  <c:v>10.045435897435897</c:v>
                </c:pt>
                <c:pt idx="45" formatCode="0.0">
                  <c:v>9.9376410256410264</c:v>
                </c:pt>
                <c:pt idx="46" formatCode="0.0">
                  <c:v>9.8298461538461552</c:v>
                </c:pt>
                <c:pt idx="47" formatCode="0.0">
                  <c:v>9.7220512820512823</c:v>
                </c:pt>
                <c:pt idx="48" formatCode="0.0">
                  <c:v>9.6142564102564112</c:v>
                </c:pt>
                <c:pt idx="49" formatCode="0.0">
                  <c:v>9.5064615384615401</c:v>
                </c:pt>
                <c:pt idx="50" formatCode="0.0">
                  <c:v>9.3986666666666672</c:v>
                </c:pt>
                <c:pt idx="51" formatCode="0.0">
                  <c:v>9.290871794871796</c:v>
                </c:pt>
                <c:pt idx="52" formatCode="0.0">
                  <c:v>9.1830769230769231</c:v>
                </c:pt>
                <c:pt idx="53" formatCode="0.0">
                  <c:v>9.075282051282052</c:v>
                </c:pt>
                <c:pt idx="54" formatCode="0.0">
                  <c:v>8.9674871794871809</c:v>
                </c:pt>
                <c:pt idx="55" formatCode="0.0">
                  <c:v>8.859692307692308</c:v>
                </c:pt>
                <c:pt idx="56" formatCode="0.0">
                  <c:v>8.7518974358974368</c:v>
                </c:pt>
                <c:pt idx="57" formatCode="0.0">
                  <c:v>8.6441025641025639</c:v>
                </c:pt>
                <c:pt idx="58" formatCode="0.0">
                  <c:v>8.5363076923076928</c:v>
                </c:pt>
                <c:pt idx="59" formatCode="0.0">
                  <c:v>8.4285128205128217</c:v>
                </c:pt>
                <c:pt idx="60" formatCode="0.0">
                  <c:v>8.3207179487179488</c:v>
                </c:pt>
                <c:pt idx="61" formatCode="0.0">
                  <c:v>8.2129230769230777</c:v>
                </c:pt>
                <c:pt idx="62" formatCode="0.0">
                  <c:v>8.1051282051282065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458-9E42-9E0B-A092D6CE4BD8}"/>
            </c:ext>
          </c:extLst>
        </c:ser>
        <c:ser>
          <c:idx val="31"/>
          <c:order val="16"/>
          <c:tx>
            <c:strRef>
              <c:f>'Breakfast data'!$R$1</c:f>
              <c:strCache>
                <c:ptCount val="1"/>
                <c:pt idx="0">
                  <c:v>Wed wk3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data'!$R$3:$R$83</c:f>
              <c:numCache>
                <c:formatCode>General</c:formatCode>
                <c:ptCount val="81"/>
                <c:pt idx="23">
                  <c:v>7.9</c:v>
                </c:pt>
                <c:pt idx="24">
                  <c:v>7.9</c:v>
                </c:pt>
                <c:pt idx="25">
                  <c:v>8.1</c:v>
                </c:pt>
                <c:pt idx="26">
                  <c:v>7.8</c:v>
                </c:pt>
                <c:pt idx="27">
                  <c:v>7.2</c:v>
                </c:pt>
                <c:pt idx="28">
                  <c:v>7.1</c:v>
                </c:pt>
                <c:pt idx="29">
                  <c:v>7.4</c:v>
                </c:pt>
                <c:pt idx="30">
                  <c:v>7.9</c:v>
                </c:pt>
                <c:pt idx="31">
                  <c:v>8</c:v>
                </c:pt>
                <c:pt idx="32">
                  <c:v>8.4</c:v>
                </c:pt>
                <c:pt idx="33">
                  <c:v>9</c:v>
                </c:pt>
                <c:pt idx="34">
                  <c:v>9.5</c:v>
                </c:pt>
                <c:pt idx="35">
                  <c:v>10.1</c:v>
                </c:pt>
                <c:pt idx="36">
                  <c:v>10.5</c:v>
                </c:pt>
                <c:pt idx="37">
                  <c:v>10.8</c:v>
                </c:pt>
                <c:pt idx="38">
                  <c:v>10.7</c:v>
                </c:pt>
                <c:pt idx="39">
                  <c:v>10.5</c:v>
                </c:pt>
                <c:pt idx="40">
                  <c:v>10.3</c:v>
                </c:pt>
                <c:pt idx="41">
                  <c:v>10.199999999999999</c:v>
                </c:pt>
                <c:pt idx="42">
                  <c:v>10.199999999999999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9.4</c:v>
                </c:pt>
                <c:pt idx="46">
                  <c:v>9.3000000000000007</c:v>
                </c:pt>
                <c:pt idx="47">
                  <c:v>9.1999999999999993</c:v>
                </c:pt>
                <c:pt idx="48">
                  <c:v>8.9</c:v>
                </c:pt>
                <c:pt idx="49">
                  <c:v>8.6999999999999993</c:v>
                </c:pt>
                <c:pt idx="50">
                  <c:v>8.6999999999999993</c:v>
                </c:pt>
                <c:pt idx="51">
                  <c:v>8.4</c:v>
                </c:pt>
                <c:pt idx="52">
                  <c:v>8.1999999999999993</c:v>
                </c:pt>
                <c:pt idx="53">
                  <c:v>8.1999999999999993</c:v>
                </c:pt>
                <c:pt idx="54">
                  <c:v>8.3000000000000007</c:v>
                </c:pt>
                <c:pt idx="55">
                  <c:v>7.8</c:v>
                </c:pt>
                <c:pt idx="56">
                  <c:v>7.8</c:v>
                </c:pt>
                <c:pt idx="57">
                  <c:v>8</c:v>
                </c:pt>
                <c:pt idx="58">
                  <c:v>7.8</c:v>
                </c:pt>
                <c:pt idx="59">
                  <c:v>7.7</c:v>
                </c:pt>
                <c:pt idx="60">
                  <c:v>7.6</c:v>
                </c:pt>
                <c:pt idx="61">
                  <c:v>7.2</c:v>
                </c:pt>
                <c:pt idx="62">
                  <c:v>7.2</c:v>
                </c:pt>
                <c:pt idx="63">
                  <c:v>7</c:v>
                </c:pt>
                <c:pt idx="64">
                  <c:v>6.9</c:v>
                </c:pt>
                <c:pt idx="65">
                  <c:v>6.8</c:v>
                </c:pt>
                <c:pt idx="66">
                  <c:v>6.7</c:v>
                </c:pt>
                <c:pt idx="67">
                  <c:v>6.6</c:v>
                </c:pt>
                <c:pt idx="68">
                  <c:v>6.5</c:v>
                </c:pt>
                <c:pt idx="69">
                  <c:v>6.3</c:v>
                </c:pt>
                <c:pt idx="70">
                  <c:v>6.4</c:v>
                </c:pt>
                <c:pt idx="71">
                  <c:v>6.2</c:v>
                </c:pt>
                <c:pt idx="72">
                  <c:v>6.1</c:v>
                </c:pt>
                <c:pt idx="73">
                  <c:v>6.1</c:v>
                </c:pt>
                <c:pt idx="74">
                  <c:v>5.9</c:v>
                </c:pt>
                <c:pt idx="75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458-9E42-9E0B-A092D6CE4BD8}"/>
            </c:ext>
          </c:extLst>
        </c:ser>
        <c:ser>
          <c:idx val="32"/>
          <c:order val="17"/>
          <c:tx>
            <c:strRef>
              <c:f>'Breakfast data'!$CB$1</c:f>
              <c:strCache>
                <c:ptCount val="1"/>
                <c:pt idx="0">
                  <c:v>Wed wk3 #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data'!$CB$3:$CB$83</c:f>
              <c:numCache>
                <c:formatCode>General</c:formatCode>
                <c:ptCount val="81"/>
                <c:pt idx="23" formatCode="0.0">
                  <c:v>7.7350000000000003</c:v>
                </c:pt>
                <c:pt idx="24" formatCode="0.0">
                  <c:v>7.9539285714285715</c:v>
                </c:pt>
                <c:pt idx="25" formatCode="0.0">
                  <c:v>8.1728571428571435</c:v>
                </c:pt>
                <c:pt idx="26" formatCode="0.0">
                  <c:v>8.3917857142857137</c:v>
                </c:pt>
                <c:pt idx="27" formatCode="0.0">
                  <c:v>8.6107142857142858</c:v>
                </c:pt>
                <c:pt idx="28" formatCode="0.0">
                  <c:v>8.8296428571428578</c:v>
                </c:pt>
                <c:pt idx="29" formatCode="0.0">
                  <c:v>9.0485714285714298</c:v>
                </c:pt>
                <c:pt idx="30" formatCode="0.0">
                  <c:v>9.2675000000000001</c:v>
                </c:pt>
                <c:pt idx="31" formatCode="0.0">
                  <c:v>9.4864285714285721</c:v>
                </c:pt>
                <c:pt idx="32" formatCode="0.0">
                  <c:v>9.7053571428571441</c:v>
                </c:pt>
                <c:pt idx="33" formatCode="0.0">
                  <c:v>9.9242857142857144</c:v>
                </c:pt>
                <c:pt idx="34" formatCode="0.0">
                  <c:v>10.143214285714286</c:v>
                </c:pt>
                <c:pt idx="35" formatCode="0.0">
                  <c:v>10.362142857142858</c:v>
                </c:pt>
                <c:pt idx="36" formatCode="0.0">
                  <c:v>10.581071428571429</c:v>
                </c:pt>
                <c:pt idx="37" formatCode="0.0">
                  <c:v>10.8</c:v>
                </c:pt>
                <c:pt idx="38" formatCode="0.0">
                  <c:v>10.668481781376519</c:v>
                </c:pt>
                <c:pt idx="39" formatCode="0.0">
                  <c:v>10.536963562753037</c:v>
                </c:pt>
                <c:pt idx="40" formatCode="0.0">
                  <c:v>10.405445344129555</c:v>
                </c:pt>
                <c:pt idx="41" formatCode="0.0">
                  <c:v>10.273927125506074</c:v>
                </c:pt>
                <c:pt idx="42" formatCode="0.0">
                  <c:v>10.142408906882592</c:v>
                </c:pt>
                <c:pt idx="43" formatCode="0.0">
                  <c:v>10.01089068825911</c:v>
                </c:pt>
                <c:pt idx="44" formatCode="0.0">
                  <c:v>9.8793724696356282</c:v>
                </c:pt>
                <c:pt idx="45" formatCode="0.0">
                  <c:v>9.7478542510121464</c:v>
                </c:pt>
                <c:pt idx="46" formatCode="0.0">
                  <c:v>9.6163360323886646</c:v>
                </c:pt>
                <c:pt idx="47" formatCode="0.0">
                  <c:v>9.4848178137651828</c:v>
                </c:pt>
                <c:pt idx="48" formatCode="0.0">
                  <c:v>9.3532995951417011</c:v>
                </c:pt>
                <c:pt idx="49" formatCode="0.0">
                  <c:v>9.2217813765182193</c:v>
                </c:pt>
                <c:pt idx="50" formatCode="0.0">
                  <c:v>9.0902631578947375</c:v>
                </c:pt>
                <c:pt idx="51" formatCode="0.0">
                  <c:v>8.9587449392712557</c:v>
                </c:pt>
                <c:pt idx="52" formatCode="0.0">
                  <c:v>8.8272267206477739</c:v>
                </c:pt>
                <c:pt idx="53" formatCode="0.0">
                  <c:v>8.6957085020242921</c:v>
                </c:pt>
                <c:pt idx="54" formatCode="0.0">
                  <c:v>8.5641902834008103</c:v>
                </c:pt>
                <c:pt idx="55" formatCode="0.0">
                  <c:v>8.4326720647773286</c:v>
                </c:pt>
                <c:pt idx="56" formatCode="0.0">
                  <c:v>8.3011538461538468</c:v>
                </c:pt>
                <c:pt idx="57" formatCode="0.0">
                  <c:v>8.169635627530365</c:v>
                </c:pt>
                <c:pt idx="58" formatCode="0.0">
                  <c:v>8.0381174089068832</c:v>
                </c:pt>
                <c:pt idx="59" formatCode="0.0">
                  <c:v>7.9065991902834014</c:v>
                </c:pt>
                <c:pt idx="60" formatCode="0.0">
                  <c:v>7.7750809716599196</c:v>
                </c:pt>
                <c:pt idx="61" formatCode="0.0">
                  <c:v>7.6435627530364378</c:v>
                </c:pt>
                <c:pt idx="62" formatCode="0.0">
                  <c:v>7.5120445344129561</c:v>
                </c:pt>
                <c:pt idx="63" formatCode="0.0">
                  <c:v>7.3805263157894743</c:v>
                </c:pt>
                <c:pt idx="64" formatCode="0.0">
                  <c:v>7.2490080971659925</c:v>
                </c:pt>
                <c:pt idx="65" formatCode="0.0">
                  <c:v>7.1174898785425107</c:v>
                </c:pt>
                <c:pt idx="66" formatCode="0.0">
                  <c:v>6.9859716599190289</c:v>
                </c:pt>
                <c:pt idx="67" formatCode="0.0">
                  <c:v>6.8544534412955471</c:v>
                </c:pt>
                <c:pt idx="68" formatCode="0.0">
                  <c:v>6.7229352226720653</c:v>
                </c:pt>
                <c:pt idx="69" formatCode="0.0">
                  <c:v>6.5914170040485836</c:v>
                </c:pt>
                <c:pt idx="70" formatCode="0.0">
                  <c:v>6.4598987854251018</c:v>
                </c:pt>
                <c:pt idx="71" formatCode="0.0">
                  <c:v>6.32838056680162</c:v>
                </c:pt>
                <c:pt idx="72" formatCode="0.0">
                  <c:v>6.1968623481781382</c:v>
                </c:pt>
                <c:pt idx="73" formatCode="0.0">
                  <c:v>6.0653441295546564</c:v>
                </c:pt>
                <c:pt idx="74" formatCode="0.0">
                  <c:v>5.9338259109311746</c:v>
                </c:pt>
                <c:pt idx="75" formatCode="0.0">
                  <c:v>5.8023076923076928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458-9E42-9E0B-A092D6CE4BD8}"/>
            </c:ext>
          </c:extLst>
        </c:ser>
        <c:ser>
          <c:idx val="33"/>
          <c:order val="18"/>
          <c:tx>
            <c:strRef>
              <c:f>'Breakfast data'!$S$1</c:f>
              <c:strCache>
                <c:ptCount val="1"/>
                <c:pt idx="0">
                  <c:v>Thurs wk3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data'!$S$3:$S$83</c:f>
              <c:numCache>
                <c:formatCode>General</c:formatCode>
                <c:ptCount val="81"/>
                <c:pt idx="17">
                  <c:v>7.7</c:v>
                </c:pt>
                <c:pt idx="18">
                  <c:v>7.9</c:v>
                </c:pt>
                <c:pt idx="19">
                  <c:v>8.3000000000000007</c:v>
                </c:pt>
                <c:pt idx="20">
                  <c:v>8.4</c:v>
                </c:pt>
                <c:pt idx="21">
                  <c:v>8.1999999999999993</c:v>
                </c:pt>
                <c:pt idx="22">
                  <c:v>8.3000000000000007</c:v>
                </c:pt>
                <c:pt idx="23">
                  <c:v>8</c:v>
                </c:pt>
                <c:pt idx="24">
                  <c:v>8.4</c:v>
                </c:pt>
                <c:pt idx="25">
                  <c:v>9.4</c:v>
                </c:pt>
                <c:pt idx="26">
                  <c:v>9.9</c:v>
                </c:pt>
                <c:pt idx="27">
                  <c:v>10.199999999999999</c:v>
                </c:pt>
                <c:pt idx="28">
                  <c:v>10.6</c:v>
                </c:pt>
                <c:pt idx="29">
                  <c:v>11.2</c:v>
                </c:pt>
                <c:pt idx="30">
                  <c:v>12.1</c:v>
                </c:pt>
                <c:pt idx="31">
                  <c:v>12.4</c:v>
                </c:pt>
                <c:pt idx="32">
                  <c:v>12.7</c:v>
                </c:pt>
                <c:pt idx="33">
                  <c:v>12.9</c:v>
                </c:pt>
                <c:pt idx="34">
                  <c:v>13.2</c:v>
                </c:pt>
                <c:pt idx="35">
                  <c:v>13.2</c:v>
                </c:pt>
                <c:pt idx="36">
                  <c:v>13.4</c:v>
                </c:pt>
                <c:pt idx="37">
                  <c:v>13.5</c:v>
                </c:pt>
                <c:pt idx="38">
                  <c:v>13.3</c:v>
                </c:pt>
                <c:pt idx="39">
                  <c:v>12.6</c:v>
                </c:pt>
                <c:pt idx="40">
                  <c:v>12.1</c:v>
                </c:pt>
                <c:pt idx="41">
                  <c:v>11.7</c:v>
                </c:pt>
                <c:pt idx="42">
                  <c:v>11.6</c:v>
                </c:pt>
                <c:pt idx="43">
                  <c:v>11.2</c:v>
                </c:pt>
                <c:pt idx="44">
                  <c:v>10.9</c:v>
                </c:pt>
                <c:pt idx="45">
                  <c:v>10.8</c:v>
                </c:pt>
                <c:pt idx="46">
                  <c:v>10.9</c:v>
                </c:pt>
                <c:pt idx="47">
                  <c:v>10.9</c:v>
                </c:pt>
                <c:pt idx="48">
                  <c:v>10.6</c:v>
                </c:pt>
                <c:pt idx="49">
                  <c:v>10.6</c:v>
                </c:pt>
                <c:pt idx="50">
                  <c:v>10.7</c:v>
                </c:pt>
                <c:pt idx="51">
                  <c:v>10.3</c:v>
                </c:pt>
                <c:pt idx="52">
                  <c:v>9.9</c:v>
                </c:pt>
                <c:pt idx="53">
                  <c:v>9.8000000000000007</c:v>
                </c:pt>
                <c:pt idx="54">
                  <c:v>9.6</c:v>
                </c:pt>
                <c:pt idx="55">
                  <c:v>9.5</c:v>
                </c:pt>
                <c:pt idx="56">
                  <c:v>9.3000000000000007</c:v>
                </c:pt>
                <c:pt idx="57">
                  <c:v>8.9</c:v>
                </c:pt>
                <c:pt idx="58">
                  <c:v>9</c:v>
                </c:pt>
                <c:pt idx="59">
                  <c:v>9.1</c:v>
                </c:pt>
                <c:pt idx="60">
                  <c:v>8.6999999999999993</c:v>
                </c:pt>
                <c:pt idx="61">
                  <c:v>8.3000000000000007</c:v>
                </c:pt>
                <c:pt idx="62">
                  <c:v>7.8</c:v>
                </c:pt>
                <c:pt idx="63">
                  <c:v>7.6</c:v>
                </c:pt>
                <c:pt idx="64">
                  <c:v>7.6</c:v>
                </c:pt>
                <c:pt idx="65">
                  <c:v>7.7</c:v>
                </c:pt>
                <c:pt idx="66">
                  <c:v>7.6</c:v>
                </c:pt>
                <c:pt idx="67">
                  <c:v>7.6</c:v>
                </c:pt>
                <c:pt idx="68">
                  <c:v>7.4</c:v>
                </c:pt>
                <c:pt idx="69">
                  <c:v>7.2</c:v>
                </c:pt>
                <c:pt idx="70">
                  <c:v>7.3</c:v>
                </c:pt>
                <c:pt idx="71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458-9E42-9E0B-A092D6CE4BD8}"/>
            </c:ext>
          </c:extLst>
        </c:ser>
        <c:ser>
          <c:idx val="34"/>
          <c:order val="19"/>
          <c:tx>
            <c:strRef>
              <c:f>'Breakfast data'!$CC$1</c:f>
              <c:strCache>
                <c:ptCount val="1"/>
                <c:pt idx="0">
                  <c:v>Thurs wk3 #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data'!$CC$3:$CC$83</c:f>
              <c:numCache>
                <c:formatCode>General</c:formatCode>
                <c:ptCount val="81"/>
                <c:pt idx="17" formatCode="0.0">
                  <c:v>6.6558441558441572</c:v>
                </c:pt>
                <c:pt idx="18" formatCode="0.0">
                  <c:v>6.9980519480519492</c:v>
                </c:pt>
                <c:pt idx="19" formatCode="0.0">
                  <c:v>7.3402597402597412</c:v>
                </c:pt>
                <c:pt idx="20" formatCode="0.0">
                  <c:v>7.682467532467534</c:v>
                </c:pt>
                <c:pt idx="21" formatCode="0.0">
                  <c:v>8.0246753246753251</c:v>
                </c:pt>
                <c:pt idx="22" formatCode="0.0">
                  <c:v>8.3668831168831179</c:v>
                </c:pt>
                <c:pt idx="23" formatCode="0.0">
                  <c:v>8.7090909090909108</c:v>
                </c:pt>
                <c:pt idx="24" formatCode="0.0">
                  <c:v>9.0512987012987018</c:v>
                </c:pt>
                <c:pt idx="25" formatCode="0.0">
                  <c:v>9.3935064935064947</c:v>
                </c:pt>
                <c:pt idx="26" formatCode="0.0">
                  <c:v>9.7357142857142875</c:v>
                </c:pt>
                <c:pt idx="27" formatCode="0.0">
                  <c:v>10.077922077922079</c:v>
                </c:pt>
                <c:pt idx="28" formatCode="0.0">
                  <c:v>10.42012987012987</c:v>
                </c:pt>
                <c:pt idx="29" formatCode="0.0">
                  <c:v>10.762337662337663</c:v>
                </c:pt>
                <c:pt idx="30" formatCode="0.0">
                  <c:v>11.104545454545455</c:v>
                </c:pt>
                <c:pt idx="31" formatCode="0.0">
                  <c:v>11.446753246753246</c:v>
                </c:pt>
                <c:pt idx="32" formatCode="0.0">
                  <c:v>11.788961038961039</c:v>
                </c:pt>
                <c:pt idx="33" formatCode="0.0">
                  <c:v>12.131168831168832</c:v>
                </c:pt>
                <c:pt idx="34" formatCode="0.0">
                  <c:v>12.473376623376623</c:v>
                </c:pt>
                <c:pt idx="35" formatCode="0.0">
                  <c:v>12.815584415584416</c:v>
                </c:pt>
                <c:pt idx="36" formatCode="0.0">
                  <c:v>13.157792207792207</c:v>
                </c:pt>
                <c:pt idx="37" formatCode="0.0">
                  <c:v>13.5</c:v>
                </c:pt>
                <c:pt idx="38" formatCode="0.0">
                  <c:v>13.324677871148459</c:v>
                </c:pt>
                <c:pt idx="39" formatCode="0.0">
                  <c:v>13.149355742296919</c:v>
                </c:pt>
                <c:pt idx="40" formatCode="0.0">
                  <c:v>12.974033613445378</c:v>
                </c:pt>
                <c:pt idx="41" formatCode="0.0">
                  <c:v>12.798711484593838</c:v>
                </c:pt>
                <c:pt idx="42" formatCode="0.0">
                  <c:v>12.623389355742297</c:v>
                </c:pt>
                <c:pt idx="43" formatCode="0.0">
                  <c:v>12.448067226890757</c:v>
                </c:pt>
                <c:pt idx="44" formatCode="0.0">
                  <c:v>12.272745098039216</c:v>
                </c:pt>
                <c:pt idx="45" formatCode="0.0">
                  <c:v>12.097422969187676</c:v>
                </c:pt>
                <c:pt idx="46" formatCode="0.0">
                  <c:v>11.922100840336135</c:v>
                </c:pt>
                <c:pt idx="47" formatCode="0.0">
                  <c:v>11.746778711484595</c:v>
                </c:pt>
                <c:pt idx="48" formatCode="0.0">
                  <c:v>11.571456582633054</c:v>
                </c:pt>
                <c:pt idx="49" formatCode="0.0">
                  <c:v>11.396134453781514</c:v>
                </c:pt>
                <c:pt idx="50" formatCode="0.0">
                  <c:v>11.220812324929973</c:v>
                </c:pt>
                <c:pt idx="51" formatCode="0.0">
                  <c:v>11.045490196078433</c:v>
                </c:pt>
                <c:pt idx="52" formatCode="0.0">
                  <c:v>10.870168067226892</c:v>
                </c:pt>
                <c:pt idx="53" formatCode="0.0">
                  <c:v>10.694845938375352</c:v>
                </c:pt>
                <c:pt idx="54" formatCode="0.0">
                  <c:v>10.519523809523809</c:v>
                </c:pt>
                <c:pt idx="55" formatCode="0.0">
                  <c:v>10.344201680672269</c:v>
                </c:pt>
                <c:pt idx="56" formatCode="0.0">
                  <c:v>10.168879551820728</c:v>
                </c:pt>
                <c:pt idx="57" formatCode="0.0">
                  <c:v>9.9935574229691877</c:v>
                </c:pt>
                <c:pt idx="58" formatCode="0.0">
                  <c:v>9.8182352941176472</c:v>
                </c:pt>
                <c:pt idx="59" formatCode="0.0">
                  <c:v>9.6429131652661066</c:v>
                </c:pt>
                <c:pt idx="60" formatCode="0.0">
                  <c:v>9.4675910364145661</c:v>
                </c:pt>
                <c:pt idx="61" formatCode="0.0">
                  <c:v>9.2922689075630256</c:v>
                </c:pt>
                <c:pt idx="62" formatCode="0.0">
                  <c:v>9.1169467787114851</c:v>
                </c:pt>
                <c:pt idx="63" formatCode="0.0">
                  <c:v>8.9416246498599445</c:v>
                </c:pt>
                <c:pt idx="64" formatCode="0.0">
                  <c:v>8.766302521008404</c:v>
                </c:pt>
                <c:pt idx="65" formatCode="0.0">
                  <c:v>8.5909803921568635</c:v>
                </c:pt>
                <c:pt idx="66" formatCode="0.0">
                  <c:v>8.415658263305323</c:v>
                </c:pt>
                <c:pt idx="67" formatCode="0.0">
                  <c:v>8.2403361344537824</c:v>
                </c:pt>
                <c:pt idx="68" formatCode="0.0">
                  <c:v>8.0650140056022419</c:v>
                </c:pt>
                <c:pt idx="69" formatCode="0.0">
                  <c:v>7.8896918767507014</c:v>
                </c:pt>
                <c:pt idx="70" formatCode="0.0">
                  <c:v>7.71436974789916</c:v>
                </c:pt>
                <c:pt idx="71" formatCode="0.0">
                  <c:v>7.5390476190476194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458-9E42-9E0B-A092D6CE4BD8}"/>
            </c:ext>
          </c:extLst>
        </c:ser>
        <c:ser>
          <c:idx val="35"/>
          <c:order val="20"/>
          <c:tx>
            <c:strRef>
              <c:f>'Breakfast data'!$T$1</c:f>
              <c:strCache>
                <c:ptCount val="1"/>
                <c:pt idx="0">
                  <c:v>Fri wk3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data'!$T$3:$T$83</c:f>
              <c:numCache>
                <c:formatCode>General</c:formatCode>
                <c:ptCount val="81"/>
                <c:pt idx="27">
                  <c:v>8.4</c:v>
                </c:pt>
                <c:pt idx="28">
                  <c:v>8.8000000000000007</c:v>
                </c:pt>
                <c:pt idx="29">
                  <c:v>9.1999999999999993</c:v>
                </c:pt>
                <c:pt idx="30">
                  <c:v>9.6999999999999993</c:v>
                </c:pt>
                <c:pt idx="31">
                  <c:v>10.1</c:v>
                </c:pt>
                <c:pt idx="32">
                  <c:v>10.5</c:v>
                </c:pt>
                <c:pt idx="33">
                  <c:v>10.9</c:v>
                </c:pt>
                <c:pt idx="34">
                  <c:v>11.4</c:v>
                </c:pt>
                <c:pt idx="35">
                  <c:v>11.7</c:v>
                </c:pt>
                <c:pt idx="36">
                  <c:v>12.1</c:v>
                </c:pt>
                <c:pt idx="37">
                  <c:v>12.4</c:v>
                </c:pt>
                <c:pt idx="38">
                  <c:v>12.2</c:v>
                </c:pt>
                <c:pt idx="39">
                  <c:v>11.9</c:v>
                </c:pt>
                <c:pt idx="40">
                  <c:v>12.1</c:v>
                </c:pt>
                <c:pt idx="41">
                  <c:v>11.9</c:v>
                </c:pt>
                <c:pt idx="42">
                  <c:v>11.6</c:v>
                </c:pt>
                <c:pt idx="43">
                  <c:v>11.4</c:v>
                </c:pt>
                <c:pt idx="44">
                  <c:v>11.3</c:v>
                </c:pt>
                <c:pt idx="45">
                  <c:v>11.4</c:v>
                </c:pt>
                <c:pt idx="46">
                  <c:v>11.2</c:v>
                </c:pt>
                <c:pt idx="47">
                  <c:v>10.9</c:v>
                </c:pt>
                <c:pt idx="48">
                  <c:v>10.199999999999999</c:v>
                </c:pt>
                <c:pt idx="49">
                  <c:v>9.8000000000000007</c:v>
                </c:pt>
                <c:pt idx="50">
                  <c:v>9.5</c:v>
                </c:pt>
                <c:pt idx="51">
                  <c:v>9.1</c:v>
                </c:pt>
                <c:pt idx="52">
                  <c:v>8.8000000000000007</c:v>
                </c:pt>
                <c:pt idx="53">
                  <c:v>8.6</c:v>
                </c:pt>
                <c:pt idx="54">
                  <c:v>8.4</c:v>
                </c:pt>
                <c:pt idx="55">
                  <c:v>8.1999999999999993</c:v>
                </c:pt>
                <c:pt idx="56">
                  <c:v>8.1</c:v>
                </c:pt>
                <c:pt idx="57">
                  <c:v>7.8</c:v>
                </c:pt>
                <c:pt idx="58">
                  <c:v>7.7</c:v>
                </c:pt>
                <c:pt idx="59">
                  <c:v>7.6</c:v>
                </c:pt>
                <c:pt idx="60">
                  <c:v>7.4</c:v>
                </c:pt>
                <c:pt idx="61">
                  <c:v>7.2</c:v>
                </c:pt>
                <c:pt idx="62">
                  <c:v>7.1</c:v>
                </c:pt>
                <c:pt idx="63">
                  <c:v>7.1</c:v>
                </c:pt>
                <c:pt idx="64">
                  <c:v>6.9</c:v>
                </c:pt>
                <c:pt idx="65">
                  <c:v>6.9</c:v>
                </c:pt>
                <c:pt idx="66">
                  <c:v>7.1</c:v>
                </c:pt>
                <c:pt idx="67">
                  <c:v>6.7</c:v>
                </c:pt>
                <c:pt idx="68">
                  <c:v>6.4</c:v>
                </c:pt>
                <c:pt idx="69">
                  <c:v>6.6</c:v>
                </c:pt>
                <c:pt idx="70">
                  <c:v>6.3</c:v>
                </c:pt>
                <c:pt idx="71">
                  <c:v>6.4</c:v>
                </c:pt>
                <c:pt idx="72">
                  <c:v>6.3</c:v>
                </c:pt>
                <c:pt idx="73">
                  <c:v>6.1</c:v>
                </c:pt>
                <c:pt idx="74">
                  <c:v>5.9</c:v>
                </c:pt>
                <c:pt idx="75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458-9E42-9E0B-A092D6CE4BD8}"/>
            </c:ext>
          </c:extLst>
        </c:ser>
        <c:ser>
          <c:idx val="36"/>
          <c:order val="21"/>
          <c:tx>
            <c:strRef>
              <c:f>'Breakfast data'!$CD$1</c:f>
              <c:strCache>
                <c:ptCount val="1"/>
                <c:pt idx="0">
                  <c:v>Fri wk3 #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data'!$CD$3:$CD$83</c:f>
              <c:numCache>
                <c:formatCode>General</c:formatCode>
                <c:ptCount val="81"/>
                <c:pt idx="27" formatCode="0.0">
                  <c:v>8.3181818181818183</c:v>
                </c:pt>
                <c:pt idx="28" formatCode="0.0">
                  <c:v>8.7263636363636365</c:v>
                </c:pt>
                <c:pt idx="29" formatCode="0.0">
                  <c:v>9.1345454545454547</c:v>
                </c:pt>
                <c:pt idx="30" formatCode="0.0">
                  <c:v>9.5427272727272729</c:v>
                </c:pt>
                <c:pt idx="31" formatCode="0.0">
                  <c:v>9.9509090909090911</c:v>
                </c:pt>
                <c:pt idx="32" formatCode="0.0">
                  <c:v>10.359090909090909</c:v>
                </c:pt>
                <c:pt idx="33" formatCode="0.0">
                  <c:v>10.767272727272728</c:v>
                </c:pt>
                <c:pt idx="34" formatCode="0.0">
                  <c:v>11.175454545454546</c:v>
                </c:pt>
                <c:pt idx="35" formatCode="0.0">
                  <c:v>11.583636363636364</c:v>
                </c:pt>
                <c:pt idx="36" formatCode="0.0">
                  <c:v>11.991818181818182</c:v>
                </c:pt>
                <c:pt idx="37" formatCode="0.0">
                  <c:v>12.4</c:v>
                </c:pt>
                <c:pt idx="38" formatCode="0.0">
                  <c:v>12.21171900645585</c:v>
                </c:pt>
                <c:pt idx="39" formatCode="0.0">
                  <c:v>12.023438012911697</c:v>
                </c:pt>
                <c:pt idx="40" formatCode="0.0">
                  <c:v>11.835157019367546</c:v>
                </c:pt>
                <c:pt idx="41" formatCode="0.0">
                  <c:v>11.646876025823394</c:v>
                </c:pt>
                <c:pt idx="42" formatCode="0.0">
                  <c:v>11.458595032279243</c:v>
                </c:pt>
                <c:pt idx="43" formatCode="0.0">
                  <c:v>11.270314038735091</c:v>
                </c:pt>
                <c:pt idx="44" formatCode="0.0">
                  <c:v>11.08203304519094</c:v>
                </c:pt>
                <c:pt idx="45" formatCode="0.0">
                  <c:v>10.893752051646789</c:v>
                </c:pt>
                <c:pt idx="46" formatCode="0.0">
                  <c:v>10.705471058102637</c:v>
                </c:pt>
                <c:pt idx="47" formatCode="0.0">
                  <c:v>10.517190064558486</c:v>
                </c:pt>
                <c:pt idx="48" formatCode="0.0">
                  <c:v>10.328909071014333</c:v>
                </c:pt>
                <c:pt idx="49" formatCode="0.0">
                  <c:v>10.140628077470183</c:v>
                </c:pt>
                <c:pt idx="50" formatCode="0.0">
                  <c:v>9.952347083926032</c:v>
                </c:pt>
                <c:pt idx="51" formatCode="0.0">
                  <c:v>9.7640660903818794</c:v>
                </c:pt>
                <c:pt idx="52" formatCode="0.0">
                  <c:v>9.5757850968377287</c:v>
                </c:pt>
                <c:pt idx="53" formatCode="0.0">
                  <c:v>9.3875041032935762</c:v>
                </c:pt>
                <c:pt idx="54" formatCode="0.0">
                  <c:v>9.1992231097494255</c:v>
                </c:pt>
                <c:pt idx="55" formatCode="0.0">
                  <c:v>9.0109421162052747</c:v>
                </c:pt>
                <c:pt idx="56" formatCode="0.0">
                  <c:v>8.8226611226611222</c:v>
                </c:pt>
                <c:pt idx="57" formatCode="0.0">
                  <c:v>8.6343801291169715</c:v>
                </c:pt>
                <c:pt idx="58" formatCode="0.0">
                  <c:v>8.446099135572819</c:v>
                </c:pt>
                <c:pt idx="59" formatCode="0.0">
                  <c:v>8.2578181420286683</c:v>
                </c:pt>
                <c:pt idx="60" formatCode="0.0">
                  <c:v>8.0695371484845175</c:v>
                </c:pt>
                <c:pt idx="61" formatCode="0.0">
                  <c:v>7.881256154940365</c:v>
                </c:pt>
                <c:pt idx="62" formatCode="0.0">
                  <c:v>7.6929751613962134</c:v>
                </c:pt>
                <c:pt idx="63" formatCode="0.0">
                  <c:v>7.5046941678520618</c:v>
                </c:pt>
                <c:pt idx="64" formatCode="0.0">
                  <c:v>7.3164131743079102</c:v>
                </c:pt>
                <c:pt idx="65" formatCode="0.0">
                  <c:v>7.1281321807637594</c:v>
                </c:pt>
                <c:pt idx="66" formatCode="0.0">
                  <c:v>6.9398511872196078</c:v>
                </c:pt>
                <c:pt idx="67" formatCode="0.0">
                  <c:v>6.7515701936754562</c:v>
                </c:pt>
                <c:pt idx="68" formatCode="0.0">
                  <c:v>6.5632892001313046</c:v>
                </c:pt>
                <c:pt idx="69" formatCode="0.0">
                  <c:v>6.3750082065871529</c:v>
                </c:pt>
                <c:pt idx="70" formatCode="0.0">
                  <c:v>6.1867272130430013</c:v>
                </c:pt>
                <c:pt idx="71" formatCode="0.0">
                  <c:v>5.9984462194988506</c:v>
                </c:pt>
                <c:pt idx="72" formatCode="0.0">
                  <c:v>5.810165225954699</c:v>
                </c:pt>
                <c:pt idx="73" formatCode="0.0">
                  <c:v>5.6218842324105474</c:v>
                </c:pt>
                <c:pt idx="74" formatCode="0.0">
                  <c:v>5.4336032388663957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458-9E42-9E0B-A092D6CE4BD8}"/>
            </c:ext>
          </c:extLst>
        </c:ser>
        <c:ser>
          <c:idx val="37"/>
          <c:order val="22"/>
          <c:tx>
            <c:strRef>
              <c:f>'Breakfast data'!$U$1</c:f>
              <c:strCache>
                <c:ptCount val="1"/>
                <c:pt idx="0">
                  <c:v>Sat wk3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data'!$U$3:$U$83</c:f>
              <c:numCache>
                <c:formatCode>General</c:formatCode>
                <c:ptCount val="81"/>
                <c:pt idx="24">
                  <c:v>8.5</c:v>
                </c:pt>
                <c:pt idx="25">
                  <c:v>8.5</c:v>
                </c:pt>
                <c:pt idx="26">
                  <c:v>8.6</c:v>
                </c:pt>
                <c:pt idx="27">
                  <c:v>8.6999999999999993</c:v>
                </c:pt>
                <c:pt idx="28">
                  <c:v>8.9</c:v>
                </c:pt>
                <c:pt idx="29">
                  <c:v>9</c:v>
                </c:pt>
                <c:pt idx="30">
                  <c:v>9.1</c:v>
                </c:pt>
                <c:pt idx="31">
                  <c:v>9.1999999999999993</c:v>
                </c:pt>
                <c:pt idx="32">
                  <c:v>9.3000000000000007</c:v>
                </c:pt>
                <c:pt idx="33">
                  <c:v>9.4</c:v>
                </c:pt>
                <c:pt idx="34">
                  <c:v>9.5</c:v>
                </c:pt>
                <c:pt idx="35">
                  <c:v>9.6</c:v>
                </c:pt>
                <c:pt idx="36">
                  <c:v>9.6999999999999993</c:v>
                </c:pt>
                <c:pt idx="37">
                  <c:v>9.8000000000000007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9.9</c:v>
                </c:pt>
                <c:pt idx="43">
                  <c:v>9.8000000000000007</c:v>
                </c:pt>
                <c:pt idx="44">
                  <c:v>9.6</c:v>
                </c:pt>
                <c:pt idx="45">
                  <c:v>9.5</c:v>
                </c:pt>
                <c:pt idx="46">
                  <c:v>9.4</c:v>
                </c:pt>
                <c:pt idx="47">
                  <c:v>9.6</c:v>
                </c:pt>
                <c:pt idx="48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458-9E42-9E0B-A092D6CE4BD8}"/>
            </c:ext>
          </c:extLst>
        </c:ser>
        <c:ser>
          <c:idx val="38"/>
          <c:order val="23"/>
          <c:tx>
            <c:strRef>
              <c:f>'Breakfast data'!$CE$1</c:f>
              <c:strCache>
                <c:ptCount val="1"/>
                <c:pt idx="0">
                  <c:v>Sat wk3 #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data'!$CE$3:$CE$83</c:f>
              <c:numCache>
                <c:formatCode>General</c:formatCode>
                <c:ptCount val="81"/>
                <c:pt idx="24" formatCode="0.0">
                  <c:v>8.4228571428571435</c:v>
                </c:pt>
                <c:pt idx="25" formatCode="0.0">
                  <c:v>8.5287912087912083</c:v>
                </c:pt>
                <c:pt idx="26" formatCode="0.0">
                  <c:v>8.634725274725275</c:v>
                </c:pt>
                <c:pt idx="27" formatCode="0.0">
                  <c:v>8.7406593406593416</c:v>
                </c:pt>
                <c:pt idx="28" formatCode="0.0">
                  <c:v>8.8465934065934064</c:v>
                </c:pt>
                <c:pt idx="29" formatCode="0.0">
                  <c:v>8.9525274725274731</c:v>
                </c:pt>
                <c:pt idx="30" formatCode="0.0">
                  <c:v>9.0584615384615397</c:v>
                </c:pt>
                <c:pt idx="31" formatCode="0.0">
                  <c:v>9.1643956043956045</c:v>
                </c:pt>
                <c:pt idx="32" formatCode="0.0">
                  <c:v>9.2703296703296711</c:v>
                </c:pt>
                <c:pt idx="33" formatCode="0.0">
                  <c:v>9.3762637362637378</c:v>
                </c:pt>
                <c:pt idx="34" formatCode="0.0">
                  <c:v>9.4821978021978026</c:v>
                </c:pt>
                <c:pt idx="35" formatCode="0.0">
                  <c:v>9.5881318681318692</c:v>
                </c:pt>
                <c:pt idx="36" formatCode="0.0">
                  <c:v>9.6940659340659341</c:v>
                </c:pt>
                <c:pt idx="37" formatCode="0.0">
                  <c:v>9.8000000000000007</c:v>
                </c:pt>
                <c:pt idx="38" formatCode="0.0">
                  <c:v>9.768531468531469</c:v>
                </c:pt>
                <c:pt idx="39" formatCode="0.0">
                  <c:v>9.7370629370629374</c:v>
                </c:pt>
                <c:pt idx="40" formatCode="0.0">
                  <c:v>9.7055944055944057</c:v>
                </c:pt>
                <c:pt idx="41" formatCode="0.0">
                  <c:v>9.674125874125874</c:v>
                </c:pt>
                <c:pt idx="42" formatCode="0.0">
                  <c:v>9.6426573426573423</c:v>
                </c:pt>
                <c:pt idx="43" formatCode="0.0">
                  <c:v>9.6111888111888106</c:v>
                </c:pt>
                <c:pt idx="44" formatCode="0.0">
                  <c:v>9.579720279720279</c:v>
                </c:pt>
                <c:pt idx="45" formatCode="0.0">
                  <c:v>9.5482517482517473</c:v>
                </c:pt>
                <c:pt idx="46" formatCode="0.0">
                  <c:v>9.5167832167832174</c:v>
                </c:pt>
                <c:pt idx="47" formatCode="0.0">
                  <c:v>9.4853146853146857</c:v>
                </c:pt>
                <c:pt idx="48" formatCode="0.0">
                  <c:v>9.453846153846154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458-9E42-9E0B-A092D6CE4BD8}"/>
            </c:ext>
          </c:extLst>
        </c:ser>
        <c:ser>
          <c:idx val="39"/>
          <c:order val="24"/>
          <c:tx>
            <c:strRef>
              <c:f>'Breakfast data'!$V$1</c:f>
              <c:strCache>
                <c:ptCount val="1"/>
                <c:pt idx="0">
                  <c:v>Sun wk3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data'!$V$3:$V$83</c:f>
              <c:numCache>
                <c:formatCode>General</c:formatCode>
                <c:ptCount val="81"/>
                <c:pt idx="34">
                  <c:v>7.2</c:v>
                </c:pt>
                <c:pt idx="35">
                  <c:v>7.3</c:v>
                </c:pt>
                <c:pt idx="36">
                  <c:v>7.7</c:v>
                </c:pt>
                <c:pt idx="37">
                  <c:v>7.8</c:v>
                </c:pt>
                <c:pt idx="38">
                  <c:v>7.7</c:v>
                </c:pt>
                <c:pt idx="39">
                  <c:v>7.6</c:v>
                </c:pt>
                <c:pt idx="40">
                  <c:v>7.5</c:v>
                </c:pt>
                <c:pt idx="41">
                  <c:v>7.3</c:v>
                </c:pt>
                <c:pt idx="42">
                  <c:v>7</c:v>
                </c:pt>
                <c:pt idx="43">
                  <c:v>6.9</c:v>
                </c:pt>
                <c:pt idx="44">
                  <c:v>6.8</c:v>
                </c:pt>
                <c:pt idx="45">
                  <c:v>6.7</c:v>
                </c:pt>
                <c:pt idx="46">
                  <c:v>6.6</c:v>
                </c:pt>
                <c:pt idx="47">
                  <c:v>6.4</c:v>
                </c:pt>
                <c:pt idx="48">
                  <c:v>6.6</c:v>
                </c:pt>
                <c:pt idx="49">
                  <c:v>6.9</c:v>
                </c:pt>
                <c:pt idx="50">
                  <c:v>7.2</c:v>
                </c:pt>
                <c:pt idx="51">
                  <c:v>7.2</c:v>
                </c:pt>
                <c:pt idx="52">
                  <c:v>7.1</c:v>
                </c:pt>
                <c:pt idx="53">
                  <c:v>6.9</c:v>
                </c:pt>
                <c:pt idx="54">
                  <c:v>6.8</c:v>
                </c:pt>
                <c:pt idx="63">
                  <c:v>5.8</c:v>
                </c:pt>
                <c:pt idx="64">
                  <c:v>5.7</c:v>
                </c:pt>
                <c:pt idx="65">
                  <c:v>5.8</c:v>
                </c:pt>
                <c:pt idx="66">
                  <c:v>5.8</c:v>
                </c:pt>
                <c:pt idx="67">
                  <c:v>5.7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5.8</c:v>
                </c:pt>
                <c:pt idx="74">
                  <c:v>5.9</c:v>
                </c:pt>
                <c:pt idx="75">
                  <c:v>5.9</c:v>
                </c:pt>
                <c:pt idx="76">
                  <c:v>5.9</c:v>
                </c:pt>
                <c:pt idx="77">
                  <c:v>5.9</c:v>
                </c:pt>
                <c:pt idx="78">
                  <c:v>5.9</c:v>
                </c:pt>
                <c:pt idx="79">
                  <c:v>5.9</c:v>
                </c:pt>
                <c:pt idx="80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458-9E42-9E0B-A092D6CE4BD8}"/>
            </c:ext>
          </c:extLst>
        </c:ser>
        <c:ser>
          <c:idx val="40"/>
          <c:order val="25"/>
          <c:tx>
            <c:strRef>
              <c:f>'Breakfast data'!$CF$1</c:f>
              <c:strCache>
                <c:ptCount val="1"/>
                <c:pt idx="0">
                  <c:v>Sun wk3 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data'!$CF$3:$CF$83</c:f>
              <c:numCache>
                <c:formatCode>General</c:formatCode>
                <c:ptCount val="81"/>
                <c:pt idx="34" formatCode="0.0">
                  <c:v>7.1400000000000006</c:v>
                </c:pt>
                <c:pt idx="35" formatCode="0.0">
                  <c:v>7.36</c:v>
                </c:pt>
                <c:pt idx="36" formatCode="0.0">
                  <c:v>7.58</c:v>
                </c:pt>
                <c:pt idx="37" formatCode="0.0">
                  <c:v>7.8</c:v>
                </c:pt>
                <c:pt idx="38" formatCode="0.0">
                  <c:v>7.7589897458847972</c:v>
                </c:pt>
                <c:pt idx="39" formatCode="0.0">
                  <c:v>7.7179794917695945</c:v>
                </c:pt>
                <c:pt idx="40" formatCode="0.0">
                  <c:v>7.676969237654391</c:v>
                </c:pt>
                <c:pt idx="41" formatCode="0.0">
                  <c:v>7.6359589835391883</c:v>
                </c:pt>
                <c:pt idx="42" formatCode="0.0">
                  <c:v>7.5949487294239857</c:v>
                </c:pt>
                <c:pt idx="43" formatCode="0.0">
                  <c:v>7.553938475308783</c:v>
                </c:pt>
                <c:pt idx="44" formatCode="0.0">
                  <c:v>7.5129282211935804</c:v>
                </c:pt>
                <c:pt idx="45" formatCode="0.0">
                  <c:v>7.4719179670783777</c:v>
                </c:pt>
                <c:pt idx="46" formatCode="0.0">
                  <c:v>7.4309077129631742</c:v>
                </c:pt>
                <c:pt idx="47" formatCode="0.0">
                  <c:v>7.3898974588479716</c:v>
                </c:pt>
                <c:pt idx="48" formatCode="0.0">
                  <c:v>7.3488872047327689</c:v>
                </c:pt>
                <c:pt idx="49" formatCode="0.0">
                  <c:v>7.3078769506175663</c:v>
                </c:pt>
                <c:pt idx="50" formatCode="0.0">
                  <c:v>7.2668666965023636</c:v>
                </c:pt>
                <c:pt idx="51" formatCode="0.0">
                  <c:v>7.225856442387161</c:v>
                </c:pt>
                <c:pt idx="52" formatCode="0.0">
                  <c:v>7.1848461882719583</c:v>
                </c:pt>
                <c:pt idx="53" formatCode="0.0">
                  <c:v>7.1438359341567548</c:v>
                </c:pt>
                <c:pt idx="54" formatCode="0.0">
                  <c:v>7.1028256800415521</c:v>
                </c:pt>
                <c:pt idx="63" formatCode="0.0">
                  <c:v>6.7337333930047265</c:v>
                </c:pt>
                <c:pt idx="64" formatCode="0.0">
                  <c:v>6.6927231388895247</c:v>
                </c:pt>
                <c:pt idx="65" formatCode="0.0">
                  <c:v>6.6517128847743212</c:v>
                </c:pt>
                <c:pt idx="66" formatCode="0.0">
                  <c:v>6.6107026306591186</c:v>
                </c:pt>
                <c:pt idx="67" formatCode="0.0">
                  <c:v>6.5696923765439159</c:v>
                </c:pt>
                <c:pt idx="68" formatCode="0.0">
                  <c:v>6.5286821224287133</c:v>
                </c:pt>
                <c:pt idx="69" formatCode="0.0">
                  <c:v>6.4876718683135106</c:v>
                </c:pt>
                <c:pt idx="70" formatCode="0.0">
                  <c:v>6.4466616141983071</c:v>
                </c:pt>
                <c:pt idx="71" formatCode="0.0">
                  <c:v>6.4056513600831044</c:v>
                </c:pt>
                <c:pt idx="72" formatCode="0.0">
                  <c:v>6.3646411059679018</c:v>
                </c:pt>
                <c:pt idx="73" formatCode="0.0">
                  <c:v>6.3236308518526991</c:v>
                </c:pt>
                <c:pt idx="74" formatCode="0.0">
                  <c:v>6.2826205977374965</c:v>
                </c:pt>
                <c:pt idx="75" formatCode="0.0">
                  <c:v>6.2416103436222929</c:v>
                </c:pt>
                <c:pt idx="76" formatCode="0.0">
                  <c:v>6.2006000895070903</c:v>
                </c:pt>
                <c:pt idx="77" formatCode="0.0">
                  <c:v>6.1595898353918876</c:v>
                </c:pt>
                <c:pt idx="78" formatCode="0.0">
                  <c:v>6.118579581276685</c:v>
                </c:pt>
                <c:pt idx="79" formatCode="0.0">
                  <c:v>6.0775693271614823</c:v>
                </c:pt>
                <c:pt idx="80" formatCode="0.0">
                  <c:v>6.0365590730462797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458-9E42-9E0B-A092D6CE4BD8}"/>
            </c:ext>
          </c:extLst>
        </c:ser>
        <c:ser>
          <c:idx val="41"/>
          <c:order val="26"/>
          <c:tx>
            <c:strRef>
              <c:f>'Breakfast data'!$W$1</c:f>
              <c:strCache>
                <c:ptCount val="1"/>
                <c:pt idx="0">
                  <c:v>Mon wk4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data'!$W$3:$W$83</c:f>
              <c:numCache>
                <c:formatCode>General</c:formatCode>
                <c:ptCount val="81"/>
                <c:pt idx="35">
                  <c:v>10.7</c:v>
                </c:pt>
                <c:pt idx="36">
                  <c:v>10.7</c:v>
                </c:pt>
                <c:pt idx="37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458-9E42-9E0B-A092D6CE4BD8}"/>
            </c:ext>
          </c:extLst>
        </c:ser>
        <c:ser>
          <c:idx val="42"/>
          <c:order val="27"/>
          <c:tx>
            <c:strRef>
              <c:f>'Breakfast data'!$CG$1</c:f>
              <c:strCache>
                <c:ptCount val="1"/>
                <c:pt idx="0">
                  <c:v>Mon wk4 #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data'!$CG$3:$CG$83</c:f>
              <c:numCache>
                <c:formatCode>General</c:formatCode>
                <c:ptCount val="81"/>
                <c:pt idx="35" formatCode="0.0">
                  <c:v>10.7</c:v>
                </c:pt>
                <c:pt idx="36" formatCode="0.0">
                  <c:v>10.85</c:v>
                </c:pt>
                <c:pt idx="37" formatCode="0.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458-9E42-9E0B-A092D6CE4BD8}"/>
            </c:ext>
          </c:extLst>
        </c:ser>
        <c:ser>
          <c:idx val="43"/>
          <c:order val="28"/>
          <c:tx>
            <c:strRef>
              <c:f>'Breakfast data'!$X$1</c:f>
              <c:strCache>
                <c:ptCount val="1"/>
                <c:pt idx="0">
                  <c:v>Tues wk4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data'!$X$3:$X$83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458-9E42-9E0B-A092D6CE4BD8}"/>
            </c:ext>
          </c:extLst>
        </c:ser>
        <c:ser>
          <c:idx val="44"/>
          <c:order val="29"/>
          <c:tx>
            <c:strRef>
              <c:f>'Breakfast data'!#REF!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458-9E42-9E0B-A092D6CE4BD8}"/>
            </c:ext>
          </c:extLst>
        </c:ser>
        <c:ser>
          <c:idx val="45"/>
          <c:order val="30"/>
          <c:tx>
            <c:strRef>
              <c:f>'Breakfast data'!$Y$1</c:f>
              <c:strCache>
                <c:ptCount val="1"/>
                <c:pt idx="0">
                  <c:v>Wed wk4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data'!$Y$3:$Y$83</c:f>
              <c:numCache>
                <c:formatCode>General</c:formatCode>
                <c:ptCount val="81"/>
                <c:pt idx="16">
                  <c:v>7.6</c:v>
                </c:pt>
                <c:pt idx="17">
                  <c:v>7.8</c:v>
                </c:pt>
                <c:pt idx="18">
                  <c:v>8.1</c:v>
                </c:pt>
                <c:pt idx="19">
                  <c:v>8.4</c:v>
                </c:pt>
                <c:pt idx="20">
                  <c:v>8.1999999999999993</c:v>
                </c:pt>
                <c:pt idx="21">
                  <c:v>7.9</c:v>
                </c:pt>
                <c:pt idx="22">
                  <c:v>7.8</c:v>
                </c:pt>
                <c:pt idx="23">
                  <c:v>7.7</c:v>
                </c:pt>
                <c:pt idx="24">
                  <c:v>7.9</c:v>
                </c:pt>
                <c:pt idx="25">
                  <c:v>8.1</c:v>
                </c:pt>
                <c:pt idx="26">
                  <c:v>8.4</c:v>
                </c:pt>
                <c:pt idx="27">
                  <c:v>8.5</c:v>
                </c:pt>
                <c:pt idx="28">
                  <c:v>8.8000000000000007</c:v>
                </c:pt>
                <c:pt idx="29">
                  <c:v>9.1</c:v>
                </c:pt>
                <c:pt idx="30">
                  <c:v>9.6</c:v>
                </c:pt>
                <c:pt idx="31">
                  <c:v>9.3000000000000007</c:v>
                </c:pt>
                <c:pt idx="32">
                  <c:v>10</c:v>
                </c:pt>
                <c:pt idx="33">
                  <c:v>10.6</c:v>
                </c:pt>
                <c:pt idx="34">
                  <c:v>11.8</c:v>
                </c:pt>
                <c:pt idx="35">
                  <c:v>12.9</c:v>
                </c:pt>
                <c:pt idx="36">
                  <c:v>13.6</c:v>
                </c:pt>
                <c:pt idx="37">
                  <c:v>13.8</c:v>
                </c:pt>
                <c:pt idx="38">
                  <c:v>13</c:v>
                </c:pt>
                <c:pt idx="39">
                  <c:v>11.7</c:v>
                </c:pt>
                <c:pt idx="40">
                  <c:v>11.1</c:v>
                </c:pt>
                <c:pt idx="41">
                  <c:v>10.6</c:v>
                </c:pt>
                <c:pt idx="42">
                  <c:v>10.4</c:v>
                </c:pt>
                <c:pt idx="43">
                  <c:v>10.5</c:v>
                </c:pt>
                <c:pt idx="44">
                  <c:v>10.7</c:v>
                </c:pt>
                <c:pt idx="45">
                  <c:v>10.9</c:v>
                </c:pt>
                <c:pt idx="46">
                  <c:v>10.9</c:v>
                </c:pt>
                <c:pt idx="47">
                  <c:v>11</c:v>
                </c:pt>
                <c:pt idx="48">
                  <c:v>11.1</c:v>
                </c:pt>
                <c:pt idx="49">
                  <c:v>10.9</c:v>
                </c:pt>
                <c:pt idx="50">
                  <c:v>10.199999999999999</c:v>
                </c:pt>
                <c:pt idx="51">
                  <c:v>9.6999999999999993</c:v>
                </c:pt>
                <c:pt idx="52">
                  <c:v>9.6</c:v>
                </c:pt>
                <c:pt idx="53">
                  <c:v>9.6</c:v>
                </c:pt>
                <c:pt idx="54">
                  <c:v>9.4</c:v>
                </c:pt>
                <c:pt idx="55">
                  <c:v>9.1</c:v>
                </c:pt>
                <c:pt idx="56">
                  <c:v>8.9</c:v>
                </c:pt>
                <c:pt idx="57">
                  <c:v>8.6</c:v>
                </c:pt>
                <c:pt idx="58">
                  <c:v>8.1999999999999993</c:v>
                </c:pt>
                <c:pt idx="59">
                  <c:v>8</c:v>
                </c:pt>
                <c:pt idx="60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458-9E42-9E0B-A092D6CE4BD8}"/>
            </c:ext>
          </c:extLst>
        </c:ser>
        <c:ser>
          <c:idx val="46"/>
          <c:order val="31"/>
          <c:tx>
            <c:strRef>
              <c:f>'Breakfast data'!$CH$1</c:f>
              <c:strCache>
                <c:ptCount val="1"/>
                <c:pt idx="0">
                  <c:v>Wed wk4 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data'!$CH$3:$CH$83</c:f>
              <c:numCache>
                <c:formatCode>General</c:formatCode>
                <c:ptCount val="81"/>
                <c:pt idx="16" formatCode="0.0">
                  <c:v>8.3181818181818183</c:v>
                </c:pt>
                <c:pt idx="17" formatCode="0.0">
                  <c:v>8.5792207792207797</c:v>
                </c:pt>
                <c:pt idx="18" formatCode="0.0">
                  <c:v>8.8402597402597412</c:v>
                </c:pt>
                <c:pt idx="19" formatCode="0.0">
                  <c:v>9.1012987012987026</c:v>
                </c:pt>
                <c:pt idx="20" formatCode="0.0">
                  <c:v>9.3623376623376622</c:v>
                </c:pt>
                <c:pt idx="21" formatCode="0.0">
                  <c:v>9.6233766233766236</c:v>
                </c:pt>
                <c:pt idx="22" formatCode="0.0">
                  <c:v>9.884415584415585</c:v>
                </c:pt>
                <c:pt idx="23" formatCode="0.0">
                  <c:v>10.145454545454546</c:v>
                </c:pt>
                <c:pt idx="24" formatCode="0.0">
                  <c:v>10.406493506493508</c:v>
                </c:pt>
                <c:pt idx="25" formatCode="0.0">
                  <c:v>10.667532467532467</c:v>
                </c:pt>
                <c:pt idx="26" formatCode="0.0">
                  <c:v>10.928571428571429</c:v>
                </c:pt>
                <c:pt idx="27" formatCode="0.0">
                  <c:v>11.18961038961039</c:v>
                </c:pt>
                <c:pt idx="28" formatCode="0.0">
                  <c:v>11.450649350649352</c:v>
                </c:pt>
                <c:pt idx="29" formatCode="0.0">
                  <c:v>11.711688311688313</c:v>
                </c:pt>
                <c:pt idx="30" formatCode="0.0">
                  <c:v>11.972727272727273</c:v>
                </c:pt>
                <c:pt idx="31" formatCode="0.0">
                  <c:v>12.233766233766234</c:v>
                </c:pt>
                <c:pt idx="32" formatCode="0.0">
                  <c:v>12.494805194805195</c:v>
                </c:pt>
                <c:pt idx="33" formatCode="0.0">
                  <c:v>12.755844155844157</c:v>
                </c:pt>
                <c:pt idx="34" formatCode="0.0">
                  <c:v>13.016883116883118</c:v>
                </c:pt>
                <c:pt idx="35" formatCode="0.0">
                  <c:v>13.277922077922078</c:v>
                </c:pt>
                <c:pt idx="36" formatCode="0.0">
                  <c:v>13.538961038961039</c:v>
                </c:pt>
                <c:pt idx="37" formatCode="0.0">
                  <c:v>13.8</c:v>
                </c:pt>
                <c:pt idx="38" formatCode="0.0">
                  <c:v>13.614260869565218</c:v>
                </c:pt>
                <c:pt idx="39" formatCode="0.0">
                  <c:v>13.428521739130435</c:v>
                </c:pt>
                <c:pt idx="40" formatCode="0.0">
                  <c:v>13.242782608695652</c:v>
                </c:pt>
                <c:pt idx="41" formatCode="0.0">
                  <c:v>13.057043478260871</c:v>
                </c:pt>
                <c:pt idx="42" formatCode="0.0">
                  <c:v>12.871304347826088</c:v>
                </c:pt>
                <c:pt idx="43" formatCode="0.0">
                  <c:v>12.685565217391305</c:v>
                </c:pt>
                <c:pt idx="44" formatCode="0.0">
                  <c:v>12.499826086956523</c:v>
                </c:pt>
                <c:pt idx="45" formatCode="0.0">
                  <c:v>12.31408695652174</c:v>
                </c:pt>
                <c:pt idx="46" formatCode="0.0">
                  <c:v>12.128347826086957</c:v>
                </c:pt>
                <c:pt idx="47" formatCode="0.0">
                  <c:v>11.942608695652174</c:v>
                </c:pt>
                <c:pt idx="48" formatCode="0.0">
                  <c:v>11.756869565217393</c:v>
                </c:pt>
                <c:pt idx="49" formatCode="0.0">
                  <c:v>11.57113043478261</c:v>
                </c:pt>
                <c:pt idx="50" formatCode="0.0">
                  <c:v>11.385391304347827</c:v>
                </c:pt>
                <c:pt idx="51" formatCode="0.0">
                  <c:v>11.199652173913044</c:v>
                </c:pt>
                <c:pt idx="52" formatCode="0.0">
                  <c:v>11.013913043478261</c:v>
                </c:pt>
                <c:pt idx="53" formatCode="0.0">
                  <c:v>10.828173913043479</c:v>
                </c:pt>
                <c:pt idx="54" formatCode="0.0">
                  <c:v>10.642434782608696</c:v>
                </c:pt>
                <c:pt idx="55" formatCode="0.0">
                  <c:v>10.456695652173913</c:v>
                </c:pt>
                <c:pt idx="56" formatCode="0.0">
                  <c:v>10.270956521739132</c:v>
                </c:pt>
                <c:pt idx="57" formatCode="0.0">
                  <c:v>10.085217391304349</c:v>
                </c:pt>
                <c:pt idx="58" formatCode="0.0">
                  <c:v>9.8994782608695662</c:v>
                </c:pt>
                <c:pt idx="59" formatCode="0.0">
                  <c:v>9.7137391304347833</c:v>
                </c:pt>
                <c:pt idx="60" formatCode="0.0">
                  <c:v>9.5280000000000005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458-9E42-9E0B-A092D6CE4BD8}"/>
            </c:ext>
          </c:extLst>
        </c:ser>
        <c:ser>
          <c:idx val="47"/>
          <c:order val="32"/>
          <c:tx>
            <c:strRef>
              <c:f>'Breakfast data'!$Z$1</c:f>
              <c:strCache>
                <c:ptCount val="1"/>
                <c:pt idx="0">
                  <c:v>Thurs wk4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data'!$Z$3:$Z$83</c:f>
              <c:numCache>
                <c:formatCode>General</c:formatCode>
                <c:ptCount val="81"/>
                <c:pt idx="22">
                  <c:v>5.5</c:v>
                </c:pt>
                <c:pt idx="23">
                  <c:v>5.6</c:v>
                </c:pt>
                <c:pt idx="24">
                  <c:v>6.2</c:v>
                </c:pt>
                <c:pt idx="25">
                  <c:v>6.2</c:v>
                </c:pt>
                <c:pt idx="26">
                  <c:v>6.1</c:v>
                </c:pt>
                <c:pt idx="27">
                  <c:v>5.9</c:v>
                </c:pt>
                <c:pt idx="28">
                  <c:v>6.1</c:v>
                </c:pt>
                <c:pt idx="29">
                  <c:v>6.4</c:v>
                </c:pt>
                <c:pt idx="30">
                  <c:v>6.6</c:v>
                </c:pt>
                <c:pt idx="31">
                  <c:v>6.6</c:v>
                </c:pt>
                <c:pt idx="32">
                  <c:v>6.1</c:v>
                </c:pt>
                <c:pt idx="33">
                  <c:v>5.9</c:v>
                </c:pt>
                <c:pt idx="34">
                  <c:v>6.7</c:v>
                </c:pt>
                <c:pt idx="35">
                  <c:v>7.3</c:v>
                </c:pt>
                <c:pt idx="36">
                  <c:v>7.3</c:v>
                </c:pt>
                <c:pt idx="37">
                  <c:v>7.4</c:v>
                </c:pt>
                <c:pt idx="38">
                  <c:v>7.4</c:v>
                </c:pt>
                <c:pt idx="39">
                  <c:v>7.3</c:v>
                </c:pt>
                <c:pt idx="40">
                  <c:v>6.9</c:v>
                </c:pt>
                <c:pt idx="41">
                  <c:v>6.9</c:v>
                </c:pt>
                <c:pt idx="42">
                  <c:v>7.3</c:v>
                </c:pt>
                <c:pt idx="43">
                  <c:v>7.4</c:v>
                </c:pt>
                <c:pt idx="44">
                  <c:v>6.4</c:v>
                </c:pt>
                <c:pt idx="45">
                  <c:v>5.9</c:v>
                </c:pt>
                <c:pt idx="46">
                  <c:v>6</c:v>
                </c:pt>
                <c:pt idx="47">
                  <c:v>5.9</c:v>
                </c:pt>
                <c:pt idx="48">
                  <c:v>6.2</c:v>
                </c:pt>
                <c:pt idx="49">
                  <c:v>6.7</c:v>
                </c:pt>
                <c:pt idx="50">
                  <c:v>7</c:v>
                </c:pt>
                <c:pt idx="51">
                  <c:v>7</c:v>
                </c:pt>
                <c:pt idx="52">
                  <c:v>6.9</c:v>
                </c:pt>
                <c:pt idx="53">
                  <c:v>7.1</c:v>
                </c:pt>
                <c:pt idx="54">
                  <c:v>7.4</c:v>
                </c:pt>
                <c:pt idx="55">
                  <c:v>7.7</c:v>
                </c:pt>
                <c:pt idx="56">
                  <c:v>7.7</c:v>
                </c:pt>
                <c:pt idx="57">
                  <c:v>7.8</c:v>
                </c:pt>
                <c:pt idx="58">
                  <c:v>7.9</c:v>
                </c:pt>
                <c:pt idx="59">
                  <c:v>7.8</c:v>
                </c:pt>
                <c:pt idx="60">
                  <c:v>8</c:v>
                </c:pt>
                <c:pt idx="61">
                  <c:v>7.8</c:v>
                </c:pt>
                <c:pt idx="62">
                  <c:v>7.3</c:v>
                </c:pt>
                <c:pt idx="63">
                  <c:v>7.7</c:v>
                </c:pt>
                <c:pt idx="64">
                  <c:v>8.3000000000000007</c:v>
                </c:pt>
                <c:pt idx="65">
                  <c:v>8.6999999999999993</c:v>
                </c:pt>
                <c:pt idx="66">
                  <c:v>8.6</c:v>
                </c:pt>
                <c:pt idx="67">
                  <c:v>8.6999999999999993</c:v>
                </c:pt>
                <c:pt idx="68">
                  <c:v>8.6999999999999993</c:v>
                </c:pt>
                <c:pt idx="69">
                  <c:v>8.3000000000000007</c:v>
                </c:pt>
                <c:pt idx="70">
                  <c:v>8.1</c:v>
                </c:pt>
                <c:pt idx="71">
                  <c:v>8</c:v>
                </c:pt>
                <c:pt idx="72">
                  <c:v>7.7</c:v>
                </c:pt>
                <c:pt idx="73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458-9E42-9E0B-A092D6CE4BD8}"/>
            </c:ext>
          </c:extLst>
        </c:ser>
        <c:ser>
          <c:idx val="48"/>
          <c:order val="33"/>
          <c:tx>
            <c:strRef>
              <c:f>'Breakfast data'!$CI$1</c:f>
              <c:strCache>
                <c:ptCount val="1"/>
                <c:pt idx="0">
                  <c:v>Thurs wk4 #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data'!$CI$3:$CI$83</c:f>
              <c:numCache>
                <c:formatCode>General</c:formatCode>
                <c:ptCount val="81"/>
                <c:pt idx="22" formatCode="0.0">
                  <c:v>5.8889705882352947</c:v>
                </c:pt>
                <c:pt idx="23" formatCode="0.0">
                  <c:v>5.9897058823529417</c:v>
                </c:pt>
                <c:pt idx="24" formatCode="0.0">
                  <c:v>6.0904411764705886</c:v>
                </c:pt>
                <c:pt idx="25" formatCode="0.0">
                  <c:v>6.1911764705882355</c:v>
                </c:pt>
                <c:pt idx="26" formatCode="0.0">
                  <c:v>6.2919117647058833</c:v>
                </c:pt>
                <c:pt idx="27" formatCode="0.0">
                  <c:v>6.3926470588235293</c:v>
                </c:pt>
                <c:pt idx="28" formatCode="0.0">
                  <c:v>6.4933823529411772</c:v>
                </c:pt>
                <c:pt idx="29" formatCode="0.0">
                  <c:v>6.5941176470588241</c:v>
                </c:pt>
                <c:pt idx="30" formatCode="0.0">
                  <c:v>6.694852941176471</c:v>
                </c:pt>
                <c:pt idx="31" formatCode="0.0">
                  <c:v>6.7955882352941179</c:v>
                </c:pt>
                <c:pt idx="32" formatCode="0.0">
                  <c:v>6.8963235294117649</c:v>
                </c:pt>
                <c:pt idx="33" formatCode="0.0">
                  <c:v>6.9970588235294118</c:v>
                </c:pt>
                <c:pt idx="34" formatCode="0.0">
                  <c:v>7.0977941176470596</c:v>
                </c:pt>
                <c:pt idx="35" formatCode="0.0">
                  <c:v>7.1985294117647065</c:v>
                </c:pt>
                <c:pt idx="36" formatCode="0.0">
                  <c:v>7.2992647058823534</c:v>
                </c:pt>
                <c:pt idx="37" formatCode="0.0">
                  <c:v>7.4</c:v>
                </c:pt>
                <c:pt idx="38" formatCode="0.0">
                  <c:v>7.2600000000000007</c:v>
                </c:pt>
                <c:pt idx="39" formatCode="0.0">
                  <c:v>7.12</c:v>
                </c:pt>
                <c:pt idx="40" formatCode="0.0">
                  <c:v>6.98</c:v>
                </c:pt>
                <c:pt idx="41" formatCode="0.0">
                  <c:v>6.84</c:v>
                </c:pt>
                <c:pt idx="42" formatCode="0.0">
                  <c:v>6.7</c:v>
                </c:pt>
                <c:pt idx="43" formatCode="0.0">
                  <c:v>6.5600000000000005</c:v>
                </c:pt>
                <c:pt idx="44" formatCode="0.0">
                  <c:v>6.42</c:v>
                </c:pt>
                <c:pt idx="45" formatCode="0.0">
                  <c:v>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458-9E42-9E0B-A092D6CE4BD8}"/>
            </c:ext>
          </c:extLst>
        </c:ser>
        <c:ser>
          <c:idx val="49"/>
          <c:order val="34"/>
          <c:tx>
            <c:strRef>
              <c:f>'Breakfast data'!$AA$1</c:f>
              <c:strCache>
                <c:ptCount val="1"/>
                <c:pt idx="0">
                  <c:v>Fri wk4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data'!$AA$3:$AA$83</c:f>
              <c:numCache>
                <c:formatCode>General</c:formatCode>
                <c:ptCount val="81"/>
                <c:pt idx="25">
                  <c:v>6.3</c:v>
                </c:pt>
                <c:pt idx="26">
                  <c:v>6.4</c:v>
                </c:pt>
                <c:pt idx="27">
                  <c:v>6.7</c:v>
                </c:pt>
                <c:pt idx="28">
                  <c:v>7.1</c:v>
                </c:pt>
                <c:pt idx="29">
                  <c:v>7.6</c:v>
                </c:pt>
                <c:pt idx="30">
                  <c:v>7.9</c:v>
                </c:pt>
                <c:pt idx="31">
                  <c:v>8.6</c:v>
                </c:pt>
                <c:pt idx="32">
                  <c:v>9.3000000000000007</c:v>
                </c:pt>
                <c:pt idx="33">
                  <c:v>10</c:v>
                </c:pt>
                <c:pt idx="34">
                  <c:v>10.4</c:v>
                </c:pt>
                <c:pt idx="35">
                  <c:v>10.7</c:v>
                </c:pt>
                <c:pt idx="36">
                  <c:v>10.7</c:v>
                </c:pt>
                <c:pt idx="37">
                  <c:v>10.9</c:v>
                </c:pt>
                <c:pt idx="38">
                  <c:v>10.9</c:v>
                </c:pt>
                <c:pt idx="39">
                  <c:v>10.7</c:v>
                </c:pt>
                <c:pt idx="40">
                  <c:v>10.8</c:v>
                </c:pt>
                <c:pt idx="41">
                  <c:v>10.7</c:v>
                </c:pt>
                <c:pt idx="42">
                  <c:v>10.3</c:v>
                </c:pt>
                <c:pt idx="43">
                  <c:v>10.1</c:v>
                </c:pt>
                <c:pt idx="44">
                  <c:v>10</c:v>
                </c:pt>
                <c:pt idx="45">
                  <c:v>10</c:v>
                </c:pt>
                <c:pt idx="46">
                  <c:v>9.9</c:v>
                </c:pt>
                <c:pt idx="47">
                  <c:v>9.9</c:v>
                </c:pt>
                <c:pt idx="48">
                  <c:v>9.6999999999999993</c:v>
                </c:pt>
                <c:pt idx="49">
                  <c:v>9.5</c:v>
                </c:pt>
                <c:pt idx="50">
                  <c:v>9.1999999999999993</c:v>
                </c:pt>
                <c:pt idx="51">
                  <c:v>8.8000000000000007</c:v>
                </c:pt>
                <c:pt idx="52">
                  <c:v>8.8000000000000007</c:v>
                </c:pt>
                <c:pt idx="53">
                  <c:v>8.6</c:v>
                </c:pt>
                <c:pt idx="54">
                  <c:v>8.3000000000000007</c:v>
                </c:pt>
                <c:pt idx="55">
                  <c:v>8.1</c:v>
                </c:pt>
                <c:pt idx="56">
                  <c:v>8.1</c:v>
                </c:pt>
                <c:pt idx="57">
                  <c:v>7.9</c:v>
                </c:pt>
                <c:pt idx="58">
                  <c:v>7.8</c:v>
                </c:pt>
                <c:pt idx="59">
                  <c:v>7.6</c:v>
                </c:pt>
                <c:pt idx="60">
                  <c:v>7.6</c:v>
                </c:pt>
                <c:pt idx="61">
                  <c:v>7.2</c:v>
                </c:pt>
                <c:pt idx="62">
                  <c:v>7.2</c:v>
                </c:pt>
                <c:pt idx="63">
                  <c:v>7.2</c:v>
                </c:pt>
                <c:pt idx="64">
                  <c:v>7.2</c:v>
                </c:pt>
                <c:pt idx="65">
                  <c:v>7.1</c:v>
                </c:pt>
                <c:pt idx="66">
                  <c:v>6.9</c:v>
                </c:pt>
                <c:pt idx="67">
                  <c:v>7</c:v>
                </c:pt>
                <c:pt idx="68">
                  <c:v>6.9</c:v>
                </c:pt>
                <c:pt idx="69">
                  <c:v>6.1</c:v>
                </c:pt>
                <c:pt idx="70">
                  <c:v>6.1</c:v>
                </c:pt>
                <c:pt idx="71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458-9E42-9E0B-A092D6CE4BD8}"/>
            </c:ext>
          </c:extLst>
        </c:ser>
        <c:ser>
          <c:idx val="50"/>
          <c:order val="35"/>
          <c:tx>
            <c:strRef>
              <c:f>'Breakfast data'!$CJ$1</c:f>
              <c:strCache>
                <c:ptCount val="1"/>
                <c:pt idx="0">
                  <c:v>Fri wk4 #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data'!$CJ$3:$CJ$83</c:f>
              <c:numCache>
                <c:formatCode>General</c:formatCode>
                <c:ptCount val="81"/>
                <c:pt idx="25" formatCode="0.0">
                  <c:v>5.5461538461538469</c:v>
                </c:pt>
                <c:pt idx="26" formatCode="0.0">
                  <c:v>5.9923076923076932</c:v>
                </c:pt>
                <c:pt idx="27" formatCode="0.0">
                  <c:v>6.4384615384615387</c:v>
                </c:pt>
                <c:pt idx="28" formatCode="0.0">
                  <c:v>6.884615384615385</c:v>
                </c:pt>
                <c:pt idx="29" formatCode="0.0">
                  <c:v>7.3307692307692314</c:v>
                </c:pt>
                <c:pt idx="30" formatCode="0.0">
                  <c:v>7.7769230769230777</c:v>
                </c:pt>
                <c:pt idx="31" formatCode="0.0">
                  <c:v>8.2230769230769241</c:v>
                </c:pt>
                <c:pt idx="32" formatCode="0.0">
                  <c:v>8.6692307692307686</c:v>
                </c:pt>
                <c:pt idx="33" formatCode="0.0">
                  <c:v>9.1153846153846168</c:v>
                </c:pt>
                <c:pt idx="34" formatCode="0.0">
                  <c:v>9.5615384615384613</c:v>
                </c:pt>
                <c:pt idx="35" formatCode="0.0">
                  <c:v>10.007692307692308</c:v>
                </c:pt>
                <c:pt idx="36" formatCode="0.0">
                  <c:v>10.453846153846154</c:v>
                </c:pt>
                <c:pt idx="37" formatCode="0.0">
                  <c:v>10.9</c:v>
                </c:pt>
                <c:pt idx="38" formatCode="0.0">
                  <c:v>10.751568627450981</c:v>
                </c:pt>
                <c:pt idx="39" formatCode="0.0">
                  <c:v>10.603137254901961</c:v>
                </c:pt>
                <c:pt idx="40" formatCode="0.0">
                  <c:v>10.454705882352942</c:v>
                </c:pt>
                <c:pt idx="41" formatCode="0.0">
                  <c:v>10.306274509803922</c:v>
                </c:pt>
                <c:pt idx="42" formatCode="0.0">
                  <c:v>10.157843137254902</c:v>
                </c:pt>
                <c:pt idx="43" formatCode="0.0">
                  <c:v>10.009411764705883</c:v>
                </c:pt>
                <c:pt idx="44" formatCode="0.0">
                  <c:v>9.8609803921568631</c:v>
                </c:pt>
                <c:pt idx="45" formatCode="0.0">
                  <c:v>9.7125490196078434</c:v>
                </c:pt>
                <c:pt idx="46" formatCode="0.0">
                  <c:v>9.5641176470588238</c:v>
                </c:pt>
                <c:pt idx="47" formatCode="0.0">
                  <c:v>9.4156862745098042</c:v>
                </c:pt>
                <c:pt idx="48" formatCode="0.0">
                  <c:v>9.2672549019607846</c:v>
                </c:pt>
                <c:pt idx="49" formatCode="0.0">
                  <c:v>9.118823529411765</c:v>
                </c:pt>
                <c:pt idx="50" formatCode="0.0">
                  <c:v>8.9703921568627454</c:v>
                </c:pt>
                <c:pt idx="51" formatCode="0.0">
                  <c:v>8.8219607843137258</c:v>
                </c:pt>
                <c:pt idx="52" formatCode="0.0">
                  <c:v>8.6735294117647062</c:v>
                </c:pt>
                <c:pt idx="53" formatCode="0.0">
                  <c:v>8.5250980392156865</c:v>
                </c:pt>
                <c:pt idx="54" formatCode="0.0">
                  <c:v>8.3766666666666669</c:v>
                </c:pt>
                <c:pt idx="55" formatCode="0.0">
                  <c:v>8.2282352941176473</c:v>
                </c:pt>
                <c:pt idx="56" formatCode="0.0">
                  <c:v>8.0798039215686277</c:v>
                </c:pt>
                <c:pt idx="57" formatCode="0.0">
                  <c:v>7.9313725490196081</c:v>
                </c:pt>
                <c:pt idx="58" formatCode="0.0">
                  <c:v>7.7829411764705885</c:v>
                </c:pt>
                <c:pt idx="59" formatCode="0.0">
                  <c:v>7.6345098039215689</c:v>
                </c:pt>
                <c:pt idx="60" formatCode="0.0">
                  <c:v>7.4860784313725492</c:v>
                </c:pt>
                <c:pt idx="61" formatCode="0.0">
                  <c:v>7.3376470588235296</c:v>
                </c:pt>
                <c:pt idx="62" formatCode="0.0">
                  <c:v>7.18921568627451</c:v>
                </c:pt>
                <c:pt idx="63" formatCode="0.0">
                  <c:v>7.0407843137254904</c:v>
                </c:pt>
                <c:pt idx="64" formatCode="0.0">
                  <c:v>6.8923529411764708</c:v>
                </c:pt>
                <c:pt idx="65" formatCode="0.0">
                  <c:v>6.7439215686274512</c:v>
                </c:pt>
                <c:pt idx="66" formatCode="0.0">
                  <c:v>6.5954901960784316</c:v>
                </c:pt>
                <c:pt idx="67" formatCode="0.0">
                  <c:v>6.447058823529412</c:v>
                </c:pt>
                <c:pt idx="68" formatCode="0.0">
                  <c:v>6.2986274509803923</c:v>
                </c:pt>
                <c:pt idx="69" formatCode="0.0">
                  <c:v>6.1501960784313727</c:v>
                </c:pt>
                <c:pt idx="70" formatCode="0.0">
                  <c:v>6.001764705882354</c:v>
                </c:pt>
                <c:pt idx="71" formatCode="0.0">
                  <c:v>5.8533333333333344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458-9E42-9E0B-A092D6CE4BD8}"/>
            </c:ext>
          </c:extLst>
        </c:ser>
        <c:ser>
          <c:idx val="51"/>
          <c:order val="36"/>
          <c:tx>
            <c:strRef>
              <c:f>'Breakfast data'!$AB$1</c:f>
              <c:strCache>
                <c:ptCount val="1"/>
                <c:pt idx="0">
                  <c:v>Sat wk4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data'!$AB$3:$AB$83</c:f>
              <c:numCache>
                <c:formatCode>General</c:formatCode>
                <c:ptCount val="81"/>
                <c:pt idx="24">
                  <c:v>6.2</c:v>
                </c:pt>
                <c:pt idx="25">
                  <c:v>6.3</c:v>
                </c:pt>
                <c:pt idx="26">
                  <c:v>6.5</c:v>
                </c:pt>
                <c:pt idx="27">
                  <c:v>6.7</c:v>
                </c:pt>
                <c:pt idx="28">
                  <c:v>7.4</c:v>
                </c:pt>
                <c:pt idx="29">
                  <c:v>7.7</c:v>
                </c:pt>
                <c:pt idx="30">
                  <c:v>8.1</c:v>
                </c:pt>
                <c:pt idx="31">
                  <c:v>8.9</c:v>
                </c:pt>
                <c:pt idx="32">
                  <c:v>9.6999999999999993</c:v>
                </c:pt>
                <c:pt idx="33">
                  <c:v>10.199999999999999</c:v>
                </c:pt>
                <c:pt idx="34">
                  <c:v>10.4</c:v>
                </c:pt>
                <c:pt idx="35">
                  <c:v>10.6</c:v>
                </c:pt>
                <c:pt idx="36">
                  <c:v>10.7</c:v>
                </c:pt>
                <c:pt idx="37">
                  <c:v>10.8</c:v>
                </c:pt>
                <c:pt idx="38">
                  <c:v>10.7</c:v>
                </c:pt>
                <c:pt idx="39">
                  <c:v>10.6</c:v>
                </c:pt>
                <c:pt idx="40">
                  <c:v>10.5</c:v>
                </c:pt>
                <c:pt idx="41">
                  <c:v>10.4</c:v>
                </c:pt>
                <c:pt idx="42">
                  <c:v>10</c:v>
                </c:pt>
                <c:pt idx="43">
                  <c:v>9.6999999999999993</c:v>
                </c:pt>
                <c:pt idx="44">
                  <c:v>9.4</c:v>
                </c:pt>
                <c:pt idx="45">
                  <c:v>9.3000000000000007</c:v>
                </c:pt>
                <c:pt idx="46">
                  <c:v>9.1</c:v>
                </c:pt>
                <c:pt idx="47">
                  <c:v>8.8000000000000007</c:v>
                </c:pt>
                <c:pt idx="48">
                  <c:v>9</c:v>
                </c:pt>
                <c:pt idx="49">
                  <c:v>9</c:v>
                </c:pt>
                <c:pt idx="50">
                  <c:v>8.9</c:v>
                </c:pt>
                <c:pt idx="51">
                  <c:v>8.8000000000000007</c:v>
                </c:pt>
                <c:pt idx="52">
                  <c:v>8.4</c:v>
                </c:pt>
                <c:pt idx="53">
                  <c:v>8.1999999999999993</c:v>
                </c:pt>
                <c:pt idx="54">
                  <c:v>8.1</c:v>
                </c:pt>
                <c:pt idx="55">
                  <c:v>8.1</c:v>
                </c:pt>
                <c:pt idx="56">
                  <c:v>7.9</c:v>
                </c:pt>
                <c:pt idx="57">
                  <c:v>7.5</c:v>
                </c:pt>
                <c:pt idx="58">
                  <c:v>7.6</c:v>
                </c:pt>
                <c:pt idx="59">
                  <c:v>7.6</c:v>
                </c:pt>
                <c:pt idx="60">
                  <c:v>7.5</c:v>
                </c:pt>
                <c:pt idx="61">
                  <c:v>8</c:v>
                </c:pt>
                <c:pt idx="62">
                  <c:v>8.1999999999999993</c:v>
                </c:pt>
                <c:pt idx="63">
                  <c:v>8.9</c:v>
                </c:pt>
                <c:pt idx="64">
                  <c:v>9.8000000000000007</c:v>
                </c:pt>
                <c:pt idx="65">
                  <c:v>10.6</c:v>
                </c:pt>
                <c:pt idx="66">
                  <c:v>11.4</c:v>
                </c:pt>
                <c:pt idx="67">
                  <c:v>11.9</c:v>
                </c:pt>
                <c:pt idx="68">
                  <c:v>12.4</c:v>
                </c:pt>
                <c:pt idx="69">
                  <c:v>13</c:v>
                </c:pt>
                <c:pt idx="70">
                  <c:v>13.6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458-9E42-9E0B-A092D6CE4BD8}"/>
            </c:ext>
          </c:extLst>
        </c:ser>
        <c:ser>
          <c:idx val="52"/>
          <c:order val="37"/>
          <c:tx>
            <c:strRef>
              <c:f>'Breakfast data'!$CK$1</c:f>
              <c:strCache>
                <c:ptCount val="1"/>
                <c:pt idx="0">
                  <c:v>Sat wk4 #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data'!$CK$3:$CK$83</c:f>
              <c:numCache>
                <c:formatCode>General</c:formatCode>
                <c:ptCount val="81"/>
                <c:pt idx="24" formatCode="0.0">
                  <c:v>5.3200000000000021</c:v>
                </c:pt>
                <c:pt idx="25" formatCode="0.0">
                  <c:v>5.7415384615384628</c:v>
                </c:pt>
                <c:pt idx="26" formatCode="0.0">
                  <c:v>6.1630769230769245</c:v>
                </c:pt>
                <c:pt idx="27" formatCode="0.0">
                  <c:v>6.5846153846153861</c:v>
                </c:pt>
                <c:pt idx="28" formatCode="0.0">
                  <c:v>7.0061538461538477</c:v>
                </c:pt>
                <c:pt idx="29" formatCode="0.0">
                  <c:v>7.4276923076923094</c:v>
                </c:pt>
                <c:pt idx="30" formatCode="0.0">
                  <c:v>7.8492307692307701</c:v>
                </c:pt>
                <c:pt idx="31" formatCode="0.0">
                  <c:v>8.2707692307692326</c:v>
                </c:pt>
                <c:pt idx="32" formatCode="0.0">
                  <c:v>8.6923076923076934</c:v>
                </c:pt>
                <c:pt idx="33" formatCode="0.0">
                  <c:v>9.1138461538461542</c:v>
                </c:pt>
                <c:pt idx="34" formatCode="0.0">
                  <c:v>9.5353846153846167</c:v>
                </c:pt>
                <c:pt idx="35" formatCode="0.0">
                  <c:v>9.9569230769230774</c:v>
                </c:pt>
                <c:pt idx="36" formatCode="0.0">
                  <c:v>10.37846153846154</c:v>
                </c:pt>
                <c:pt idx="37" formatCode="0.0">
                  <c:v>10.8</c:v>
                </c:pt>
                <c:pt idx="38" formatCode="0.0">
                  <c:v>10.641558441558443</c:v>
                </c:pt>
                <c:pt idx="39" formatCode="0.0">
                  <c:v>10.483116883116883</c:v>
                </c:pt>
                <c:pt idx="40" formatCode="0.0">
                  <c:v>10.324675324675326</c:v>
                </c:pt>
                <c:pt idx="41" formatCode="0.0">
                  <c:v>10.166233766233766</c:v>
                </c:pt>
                <c:pt idx="42" formatCode="0.0">
                  <c:v>10.007792207792209</c:v>
                </c:pt>
                <c:pt idx="43" formatCode="0.0">
                  <c:v>9.8493506493506491</c:v>
                </c:pt>
                <c:pt idx="44" formatCode="0.0">
                  <c:v>9.6909090909090914</c:v>
                </c:pt>
                <c:pt idx="45" formatCode="0.0">
                  <c:v>9.5324675324675319</c:v>
                </c:pt>
                <c:pt idx="46" formatCode="0.0">
                  <c:v>9.3740259740259742</c:v>
                </c:pt>
                <c:pt idx="47" formatCode="0.0">
                  <c:v>9.2155844155844164</c:v>
                </c:pt>
                <c:pt idx="48" formatCode="0.0">
                  <c:v>9.0571428571428569</c:v>
                </c:pt>
                <c:pt idx="49" formatCode="0.0">
                  <c:v>8.8987012987012992</c:v>
                </c:pt>
                <c:pt idx="50" formatCode="0.0">
                  <c:v>8.7402597402597415</c:v>
                </c:pt>
                <c:pt idx="51" formatCode="0.0">
                  <c:v>8.581818181818182</c:v>
                </c:pt>
                <c:pt idx="52" formatCode="0.0">
                  <c:v>8.4233766233766225</c:v>
                </c:pt>
                <c:pt idx="53" formatCode="0.0">
                  <c:v>8.2649350649350648</c:v>
                </c:pt>
                <c:pt idx="54" formatCode="0.0">
                  <c:v>8.1064935064935071</c:v>
                </c:pt>
                <c:pt idx="55" formatCode="0.0">
                  <c:v>7.9480519480519476</c:v>
                </c:pt>
                <c:pt idx="56" formatCode="0.0">
                  <c:v>7.7896103896103899</c:v>
                </c:pt>
                <c:pt idx="57" formatCode="0.0">
                  <c:v>7.6311688311688313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458-9E42-9E0B-A092D6CE4BD8}"/>
            </c:ext>
          </c:extLst>
        </c:ser>
        <c:ser>
          <c:idx val="53"/>
          <c:order val="38"/>
          <c:tx>
            <c:strRef>
              <c:f>'Breakfast data'!$AC$1</c:f>
              <c:strCache>
                <c:ptCount val="1"/>
                <c:pt idx="0">
                  <c:v>Sun wk4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data'!$AC$3:$AC$83</c:f>
              <c:numCache>
                <c:formatCode>General</c:formatCode>
                <c:ptCount val="81"/>
                <c:pt idx="5">
                  <c:v>4.9000000000000004</c:v>
                </c:pt>
                <c:pt idx="6">
                  <c:v>12.2</c:v>
                </c:pt>
                <c:pt idx="7">
                  <c:v>12.5</c:v>
                </c:pt>
                <c:pt idx="8">
                  <c:v>11.9</c:v>
                </c:pt>
                <c:pt idx="9">
                  <c:v>11.1</c:v>
                </c:pt>
                <c:pt idx="10">
                  <c:v>11.4</c:v>
                </c:pt>
                <c:pt idx="11">
                  <c:v>12.4</c:v>
                </c:pt>
                <c:pt idx="12">
                  <c:v>12.7</c:v>
                </c:pt>
                <c:pt idx="13">
                  <c:v>12.6</c:v>
                </c:pt>
                <c:pt idx="14">
                  <c:v>12.6</c:v>
                </c:pt>
                <c:pt idx="15">
                  <c:v>12.4</c:v>
                </c:pt>
                <c:pt idx="16">
                  <c:v>12.3</c:v>
                </c:pt>
                <c:pt idx="17">
                  <c:v>12.6</c:v>
                </c:pt>
                <c:pt idx="18">
                  <c:v>12.8</c:v>
                </c:pt>
                <c:pt idx="19">
                  <c:v>12.8</c:v>
                </c:pt>
                <c:pt idx="20">
                  <c:v>13.1</c:v>
                </c:pt>
                <c:pt idx="21">
                  <c:v>13.4</c:v>
                </c:pt>
                <c:pt idx="22">
                  <c:v>13.6</c:v>
                </c:pt>
                <c:pt idx="23">
                  <c:v>13.8</c:v>
                </c:pt>
                <c:pt idx="24">
                  <c:v>14</c:v>
                </c:pt>
                <c:pt idx="25">
                  <c:v>14.3</c:v>
                </c:pt>
                <c:pt idx="26">
                  <c:v>14.8</c:v>
                </c:pt>
                <c:pt idx="27">
                  <c:v>15.1</c:v>
                </c:pt>
                <c:pt idx="28">
                  <c:v>15.3</c:v>
                </c:pt>
                <c:pt idx="29">
                  <c:v>15.6</c:v>
                </c:pt>
                <c:pt idx="30">
                  <c:v>15.3</c:v>
                </c:pt>
                <c:pt idx="31">
                  <c:v>14.8</c:v>
                </c:pt>
                <c:pt idx="32">
                  <c:v>15.1</c:v>
                </c:pt>
                <c:pt idx="33">
                  <c:v>15.2</c:v>
                </c:pt>
                <c:pt idx="34">
                  <c:v>15.7</c:v>
                </c:pt>
                <c:pt idx="35">
                  <c:v>16</c:v>
                </c:pt>
                <c:pt idx="36">
                  <c:v>16.399999999999999</c:v>
                </c:pt>
                <c:pt idx="37">
                  <c:v>16.600000000000001</c:v>
                </c:pt>
                <c:pt idx="38">
                  <c:v>16.2</c:v>
                </c:pt>
                <c:pt idx="39">
                  <c:v>15.6</c:v>
                </c:pt>
                <c:pt idx="40">
                  <c:v>15.2</c:v>
                </c:pt>
                <c:pt idx="41">
                  <c:v>15.1</c:v>
                </c:pt>
                <c:pt idx="42">
                  <c:v>15.3</c:v>
                </c:pt>
                <c:pt idx="43">
                  <c:v>15.4</c:v>
                </c:pt>
                <c:pt idx="44">
                  <c:v>15.6</c:v>
                </c:pt>
                <c:pt idx="45">
                  <c:v>15.5</c:v>
                </c:pt>
                <c:pt idx="46">
                  <c:v>15.3</c:v>
                </c:pt>
                <c:pt idx="47">
                  <c:v>14.9</c:v>
                </c:pt>
                <c:pt idx="48">
                  <c:v>14.6</c:v>
                </c:pt>
                <c:pt idx="49">
                  <c:v>14.5</c:v>
                </c:pt>
                <c:pt idx="50">
                  <c:v>14.8</c:v>
                </c:pt>
                <c:pt idx="51">
                  <c:v>14.7</c:v>
                </c:pt>
                <c:pt idx="52">
                  <c:v>14.7</c:v>
                </c:pt>
                <c:pt idx="53">
                  <c:v>14.8</c:v>
                </c:pt>
                <c:pt idx="54">
                  <c:v>15.2</c:v>
                </c:pt>
                <c:pt idx="55">
                  <c:v>15.5</c:v>
                </c:pt>
                <c:pt idx="56">
                  <c:v>15.8</c:v>
                </c:pt>
                <c:pt idx="57">
                  <c:v>15.9</c:v>
                </c:pt>
                <c:pt idx="58">
                  <c:v>16.2</c:v>
                </c:pt>
                <c:pt idx="59">
                  <c:v>16.600000000000001</c:v>
                </c:pt>
                <c:pt idx="60">
                  <c:v>16.8</c:v>
                </c:pt>
                <c:pt idx="61">
                  <c:v>17.399999999999999</c:v>
                </c:pt>
                <c:pt idx="62">
                  <c:v>17.600000000000001</c:v>
                </c:pt>
                <c:pt idx="63">
                  <c:v>17.5</c:v>
                </c:pt>
                <c:pt idx="64">
                  <c:v>17.399999999999999</c:v>
                </c:pt>
                <c:pt idx="65">
                  <c:v>17.3</c:v>
                </c:pt>
                <c:pt idx="66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458-9E42-9E0B-A092D6CE4BD8}"/>
            </c:ext>
          </c:extLst>
        </c:ser>
        <c:ser>
          <c:idx val="54"/>
          <c:order val="39"/>
          <c:tx>
            <c:strRef>
              <c:f>'Breakfast data'!$CL$1</c:f>
              <c:strCache>
                <c:ptCount val="1"/>
                <c:pt idx="0">
                  <c:v>Sun wk4 #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data'!$CL$3:$CL$83</c:f>
              <c:numCache>
                <c:formatCode>General</c:formatCode>
                <c:ptCount val="81"/>
                <c:pt idx="5" formatCode="0.0">
                  <c:v>10.499465240641712</c:v>
                </c:pt>
                <c:pt idx="6" formatCode="0.0">
                  <c:v>10.690106951871659</c:v>
                </c:pt>
                <c:pt idx="7" formatCode="0.0">
                  <c:v>10.880748663101606</c:v>
                </c:pt>
                <c:pt idx="8" formatCode="0.0">
                  <c:v>11.071390374331552</c:v>
                </c:pt>
                <c:pt idx="9" formatCode="0.0">
                  <c:v>11.262032085561497</c:v>
                </c:pt>
                <c:pt idx="10" formatCode="0.0">
                  <c:v>11.452673796791444</c:v>
                </c:pt>
                <c:pt idx="11" formatCode="0.0">
                  <c:v>11.643315508021391</c:v>
                </c:pt>
                <c:pt idx="12" formatCode="0.0">
                  <c:v>11.833957219251339</c:v>
                </c:pt>
                <c:pt idx="13" formatCode="0.0">
                  <c:v>12.024598930481284</c:v>
                </c:pt>
                <c:pt idx="14" formatCode="0.0">
                  <c:v>12.215240641711231</c:v>
                </c:pt>
                <c:pt idx="15" formatCode="0.0">
                  <c:v>12.405882352941177</c:v>
                </c:pt>
                <c:pt idx="16" formatCode="0.0">
                  <c:v>12.596524064171124</c:v>
                </c:pt>
                <c:pt idx="17" formatCode="0.0">
                  <c:v>12.787165775401071</c:v>
                </c:pt>
                <c:pt idx="18" formatCode="0.0">
                  <c:v>12.977807486631017</c:v>
                </c:pt>
                <c:pt idx="19" formatCode="0.0">
                  <c:v>13.168449197860964</c:v>
                </c:pt>
                <c:pt idx="20" formatCode="0.0">
                  <c:v>13.359090909090909</c:v>
                </c:pt>
                <c:pt idx="21" formatCode="0.0">
                  <c:v>13.549732620320857</c:v>
                </c:pt>
                <c:pt idx="22" formatCode="0.0">
                  <c:v>13.740374331550804</c:v>
                </c:pt>
                <c:pt idx="23" formatCode="0.0">
                  <c:v>13.931016042780749</c:v>
                </c:pt>
                <c:pt idx="24" formatCode="0.0">
                  <c:v>14.121657754010696</c:v>
                </c:pt>
                <c:pt idx="25" formatCode="0.0">
                  <c:v>14.312299465240642</c:v>
                </c:pt>
                <c:pt idx="26" formatCode="0.0">
                  <c:v>14.502941176470589</c:v>
                </c:pt>
                <c:pt idx="27" formatCode="0.0">
                  <c:v>14.693582887700536</c:v>
                </c:pt>
                <c:pt idx="28" formatCode="0.0">
                  <c:v>14.884224598930484</c:v>
                </c:pt>
                <c:pt idx="29" formatCode="0.0">
                  <c:v>15.074866310160429</c:v>
                </c:pt>
                <c:pt idx="30" formatCode="0.0">
                  <c:v>15.265508021390376</c:v>
                </c:pt>
                <c:pt idx="31" formatCode="0.0">
                  <c:v>15.456149732620322</c:v>
                </c:pt>
                <c:pt idx="32" formatCode="0.0">
                  <c:v>15.646791443850269</c:v>
                </c:pt>
                <c:pt idx="33" formatCode="0.0">
                  <c:v>15.837433155080216</c:v>
                </c:pt>
                <c:pt idx="34" formatCode="0.0">
                  <c:v>16.028074866310163</c:v>
                </c:pt>
                <c:pt idx="35" formatCode="0.0">
                  <c:v>16.218716577540107</c:v>
                </c:pt>
                <c:pt idx="36" formatCode="0.0">
                  <c:v>16.409358288770054</c:v>
                </c:pt>
                <c:pt idx="37" formatCode="0.0">
                  <c:v>16.600000000000001</c:v>
                </c:pt>
                <c:pt idx="38" formatCode="0.0">
                  <c:v>16.479120879120881</c:v>
                </c:pt>
                <c:pt idx="39" formatCode="0.0">
                  <c:v>16.358241758241761</c:v>
                </c:pt>
                <c:pt idx="40" formatCode="0.0">
                  <c:v>16.23736263736264</c:v>
                </c:pt>
                <c:pt idx="41" formatCode="0.0">
                  <c:v>16.11648351648352</c:v>
                </c:pt>
                <c:pt idx="42" formatCode="0.0">
                  <c:v>15.995604395604397</c:v>
                </c:pt>
                <c:pt idx="43" formatCode="0.0">
                  <c:v>15.874725274725277</c:v>
                </c:pt>
                <c:pt idx="44" formatCode="0.0">
                  <c:v>15.753846153846155</c:v>
                </c:pt>
                <c:pt idx="45" formatCode="0.0">
                  <c:v>15.632967032967034</c:v>
                </c:pt>
                <c:pt idx="46" formatCode="0.0">
                  <c:v>15.512087912087914</c:v>
                </c:pt>
                <c:pt idx="47" formatCode="0.0">
                  <c:v>15.391208791208793</c:v>
                </c:pt>
                <c:pt idx="48" formatCode="0.0">
                  <c:v>15.270329670329671</c:v>
                </c:pt>
                <c:pt idx="49" formatCode="0.0">
                  <c:v>15.149450549450551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458-9E42-9E0B-A092D6CE4BD8}"/>
            </c:ext>
          </c:extLst>
        </c:ser>
        <c:ser>
          <c:idx val="55"/>
          <c:order val="40"/>
          <c:tx>
            <c:strRef>
              <c:f>'Breakfast data'!$AD$1</c:f>
              <c:strCache>
                <c:ptCount val="1"/>
                <c:pt idx="0">
                  <c:v>Mon wk5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data'!$AD$3:$AD$83</c:f>
              <c:numCache>
                <c:formatCode>General</c:formatCode>
                <c:ptCount val="81"/>
                <c:pt idx="26">
                  <c:v>6.9</c:v>
                </c:pt>
                <c:pt idx="27">
                  <c:v>7.4</c:v>
                </c:pt>
                <c:pt idx="28">
                  <c:v>7.8</c:v>
                </c:pt>
                <c:pt idx="29">
                  <c:v>8.4</c:v>
                </c:pt>
                <c:pt idx="30">
                  <c:v>9</c:v>
                </c:pt>
                <c:pt idx="31">
                  <c:v>9.6</c:v>
                </c:pt>
                <c:pt idx="32">
                  <c:v>10.4</c:v>
                </c:pt>
                <c:pt idx="33">
                  <c:v>10.7</c:v>
                </c:pt>
                <c:pt idx="34">
                  <c:v>11.6</c:v>
                </c:pt>
                <c:pt idx="35">
                  <c:v>12.4</c:v>
                </c:pt>
                <c:pt idx="36">
                  <c:v>13</c:v>
                </c:pt>
                <c:pt idx="37">
                  <c:v>13.2</c:v>
                </c:pt>
                <c:pt idx="38">
                  <c:v>13.2</c:v>
                </c:pt>
                <c:pt idx="39">
                  <c:v>13.2</c:v>
                </c:pt>
                <c:pt idx="40">
                  <c:v>13.1</c:v>
                </c:pt>
                <c:pt idx="41">
                  <c:v>13</c:v>
                </c:pt>
                <c:pt idx="42">
                  <c:v>12.7</c:v>
                </c:pt>
                <c:pt idx="43">
                  <c:v>12.2</c:v>
                </c:pt>
                <c:pt idx="44">
                  <c:v>12.1</c:v>
                </c:pt>
                <c:pt idx="45">
                  <c:v>12.2</c:v>
                </c:pt>
                <c:pt idx="46">
                  <c:v>12</c:v>
                </c:pt>
                <c:pt idx="47">
                  <c:v>11.6</c:v>
                </c:pt>
                <c:pt idx="48">
                  <c:v>11.3</c:v>
                </c:pt>
                <c:pt idx="49">
                  <c:v>11</c:v>
                </c:pt>
                <c:pt idx="50">
                  <c:v>10.4</c:v>
                </c:pt>
                <c:pt idx="51">
                  <c:v>10.5</c:v>
                </c:pt>
                <c:pt idx="52">
                  <c:v>10.5</c:v>
                </c:pt>
                <c:pt idx="53">
                  <c:v>10.4</c:v>
                </c:pt>
                <c:pt idx="54">
                  <c:v>10.1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9.9</c:v>
                </c:pt>
                <c:pt idx="58">
                  <c:v>9.8000000000000007</c:v>
                </c:pt>
                <c:pt idx="59">
                  <c:v>9.5</c:v>
                </c:pt>
                <c:pt idx="60">
                  <c:v>9.1999999999999993</c:v>
                </c:pt>
                <c:pt idx="61">
                  <c:v>9.1999999999999993</c:v>
                </c:pt>
                <c:pt idx="62">
                  <c:v>9.1</c:v>
                </c:pt>
                <c:pt idx="63">
                  <c:v>8.8000000000000007</c:v>
                </c:pt>
                <c:pt idx="64">
                  <c:v>8.6</c:v>
                </c:pt>
                <c:pt idx="65">
                  <c:v>8.4</c:v>
                </c:pt>
                <c:pt idx="66">
                  <c:v>8.3000000000000007</c:v>
                </c:pt>
                <c:pt idx="67">
                  <c:v>8.1</c:v>
                </c:pt>
                <c:pt idx="68">
                  <c:v>8</c:v>
                </c:pt>
                <c:pt idx="69">
                  <c:v>7.7</c:v>
                </c:pt>
                <c:pt idx="70">
                  <c:v>7.8</c:v>
                </c:pt>
                <c:pt idx="71">
                  <c:v>7.8</c:v>
                </c:pt>
                <c:pt idx="72">
                  <c:v>7.7</c:v>
                </c:pt>
                <c:pt idx="73">
                  <c:v>7.6</c:v>
                </c:pt>
                <c:pt idx="74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458-9E42-9E0B-A092D6CE4BD8}"/>
            </c:ext>
          </c:extLst>
        </c:ser>
        <c:ser>
          <c:idx val="56"/>
          <c:order val="41"/>
          <c:tx>
            <c:strRef>
              <c:f>'Breakfast data'!$CM$1</c:f>
              <c:strCache>
                <c:ptCount val="1"/>
                <c:pt idx="0">
                  <c:v>Mon wk5 #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data'!$CM$3:$CM$83</c:f>
              <c:numCache>
                <c:formatCode>General</c:formatCode>
                <c:ptCount val="81"/>
                <c:pt idx="26" formatCode="0.0">
                  <c:v>6.5153846153846153</c:v>
                </c:pt>
                <c:pt idx="27" formatCode="0.0">
                  <c:v>7.1230769230769226</c:v>
                </c:pt>
                <c:pt idx="28" formatCode="0.0">
                  <c:v>7.7307692307692308</c:v>
                </c:pt>
                <c:pt idx="29" formatCode="0.0">
                  <c:v>8.3384615384615373</c:v>
                </c:pt>
                <c:pt idx="30" formatCode="0.0">
                  <c:v>8.9461538461538446</c:v>
                </c:pt>
                <c:pt idx="31" formatCode="0.0">
                  <c:v>9.5538461538461537</c:v>
                </c:pt>
                <c:pt idx="32" formatCode="0.0">
                  <c:v>10.161538461538461</c:v>
                </c:pt>
                <c:pt idx="33" formatCode="0.0">
                  <c:v>10.769230769230768</c:v>
                </c:pt>
                <c:pt idx="34" formatCode="0.0">
                  <c:v>11.376923076923077</c:v>
                </c:pt>
                <c:pt idx="35" formatCode="0.0">
                  <c:v>11.984615384615385</c:v>
                </c:pt>
                <c:pt idx="36" formatCode="0.0">
                  <c:v>12.592307692307692</c:v>
                </c:pt>
                <c:pt idx="37" formatCode="0.0">
                  <c:v>13.2</c:v>
                </c:pt>
                <c:pt idx="38" formatCode="0.0">
                  <c:v>13.030878651931284</c:v>
                </c:pt>
                <c:pt idx="39" formatCode="0.0">
                  <c:v>12.861757303862566</c:v>
                </c:pt>
                <c:pt idx="40" formatCode="0.0">
                  <c:v>12.69263595579385</c:v>
                </c:pt>
                <c:pt idx="41" formatCode="0.0">
                  <c:v>12.523514607725133</c:v>
                </c:pt>
                <c:pt idx="42" formatCode="0.0">
                  <c:v>12.354393259656417</c:v>
                </c:pt>
                <c:pt idx="43" formatCode="0.0">
                  <c:v>12.1852719115877</c:v>
                </c:pt>
                <c:pt idx="44" formatCode="0.0">
                  <c:v>12.016150563518984</c:v>
                </c:pt>
                <c:pt idx="45" formatCode="0.0">
                  <c:v>11.847029215450267</c:v>
                </c:pt>
                <c:pt idx="46" formatCode="0.0">
                  <c:v>11.677907867381551</c:v>
                </c:pt>
                <c:pt idx="47" formatCode="0.0">
                  <c:v>11.508786519312835</c:v>
                </c:pt>
                <c:pt idx="48" formatCode="0.0">
                  <c:v>11.339665171244118</c:v>
                </c:pt>
                <c:pt idx="49" formatCode="0.0">
                  <c:v>11.170543823175402</c:v>
                </c:pt>
                <c:pt idx="50" formatCode="0.0">
                  <c:v>11.001422475106684</c:v>
                </c:pt>
                <c:pt idx="51" formatCode="0.0">
                  <c:v>10.832301127037969</c:v>
                </c:pt>
                <c:pt idx="52" formatCode="0.0">
                  <c:v>10.663179778969251</c:v>
                </c:pt>
                <c:pt idx="53" formatCode="0.0">
                  <c:v>10.494058430900536</c:v>
                </c:pt>
                <c:pt idx="54" formatCode="0.0">
                  <c:v>10.32493708283182</c:v>
                </c:pt>
                <c:pt idx="55" formatCode="0.0">
                  <c:v>10.155815734763102</c:v>
                </c:pt>
                <c:pt idx="56" formatCode="0.0">
                  <c:v>9.9866943866943867</c:v>
                </c:pt>
                <c:pt idx="57" formatCode="0.0">
                  <c:v>9.8175730386256692</c:v>
                </c:pt>
                <c:pt idx="58" formatCode="0.0">
                  <c:v>9.6484516905569535</c:v>
                </c:pt>
                <c:pt idx="59" formatCode="0.0">
                  <c:v>9.479330342488236</c:v>
                </c:pt>
                <c:pt idx="60" formatCode="0.0">
                  <c:v>9.3102089944195203</c:v>
                </c:pt>
                <c:pt idx="61" formatCode="0.0">
                  <c:v>9.1410876463508046</c:v>
                </c:pt>
                <c:pt idx="62" formatCode="0.0">
                  <c:v>8.9719662982820871</c:v>
                </c:pt>
                <c:pt idx="63" formatCode="0.0">
                  <c:v>8.8028449502133697</c:v>
                </c:pt>
                <c:pt idx="64" formatCode="0.0">
                  <c:v>8.633723602144654</c:v>
                </c:pt>
                <c:pt idx="65" formatCode="0.0">
                  <c:v>8.4646022540759382</c:v>
                </c:pt>
                <c:pt idx="66" formatCode="0.0">
                  <c:v>8.2954809060072208</c:v>
                </c:pt>
                <c:pt idx="67" formatCode="0.0">
                  <c:v>8.1263595579385051</c:v>
                </c:pt>
                <c:pt idx="68" formatCode="0.0">
                  <c:v>7.9572382098697885</c:v>
                </c:pt>
                <c:pt idx="69" formatCode="0.0">
                  <c:v>7.7881168618010719</c:v>
                </c:pt>
                <c:pt idx="70" formatCode="0.0">
                  <c:v>7.6189955137323553</c:v>
                </c:pt>
                <c:pt idx="71" formatCode="0.0">
                  <c:v>7.4498741656636387</c:v>
                </c:pt>
                <c:pt idx="72" formatCode="0.0">
                  <c:v>7.2807528175949221</c:v>
                </c:pt>
                <c:pt idx="73" formatCode="0.0">
                  <c:v>7.1116314695262055</c:v>
                </c:pt>
                <c:pt idx="74" formatCode="0.0">
                  <c:v>6.9425101214574898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458-9E42-9E0B-A092D6CE4BD8}"/>
            </c:ext>
          </c:extLst>
        </c:ser>
        <c:ser>
          <c:idx val="57"/>
          <c:order val="42"/>
          <c:tx>
            <c:strRef>
              <c:f>'Breakfast data'!$AE$1</c:f>
              <c:strCache>
                <c:ptCount val="1"/>
                <c:pt idx="0">
                  <c:v>Tues wk5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data'!$AE$3:$AE$83</c:f>
              <c:numCache>
                <c:formatCode>General</c:formatCode>
                <c:ptCount val="81"/>
                <c:pt idx="25">
                  <c:v>6.3</c:v>
                </c:pt>
                <c:pt idx="26">
                  <c:v>6.5</c:v>
                </c:pt>
                <c:pt idx="27">
                  <c:v>6.8</c:v>
                </c:pt>
                <c:pt idx="28">
                  <c:v>7.2</c:v>
                </c:pt>
                <c:pt idx="29">
                  <c:v>7.7</c:v>
                </c:pt>
                <c:pt idx="30">
                  <c:v>8.8000000000000007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10.9</c:v>
                </c:pt>
                <c:pt idx="35">
                  <c:v>11.7</c:v>
                </c:pt>
                <c:pt idx="36">
                  <c:v>12.5</c:v>
                </c:pt>
                <c:pt idx="37">
                  <c:v>12.8</c:v>
                </c:pt>
                <c:pt idx="38">
                  <c:v>12.6</c:v>
                </c:pt>
                <c:pt idx="39">
                  <c:v>12.7</c:v>
                </c:pt>
                <c:pt idx="40">
                  <c:v>12.8</c:v>
                </c:pt>
                <c:pt idx="41">
                  <c:v>12.7</c:v>
                </c:pt>
                <c:pt idx="42">
                  <c:v>12.6</c:v>
                </c:pt>
                <c:pt idx="43">
                  <c:v>12.6</c:v>
                </c:pt>
                <c:pt idx="44">
                  <c:v>12.5</c:v>
                </c:pt>
                <c:pt idx="45">
                  <c:v>12.6</c:v>
                </c:pt>
                <c:pt idx="46">
                  <c:v>12.9</c:v>
                </c:pt>
                <c:pt idx="47">
                  <c:v>12.6</c:v>
                </c:pt>
                <c:pt idx="48">
                  <c:v>12.3</c:v>
                </c:pt>
                <c:pt idx="49">
                  <c:v>12.1</c:v>
                </c:pt>
                <c:pt idx="50">
                  <c:v>12.1</c:v>
                </c:pt>
                <c:pt idx="51">
                  <c:v>12</c:v>
                </c:pt>
                <c:pt idx="52">
                  <c:v>12.3</c:v>
                </c:pt>
                <c:pt idx="53">
                  <c:v>12.2</c:v>
                </c:pt>
                <c:pt idx="54">
                  <c:v>11.9</c:v>
                </c:pt>
                <c:pt idx="55">
                  <c:v>12.1</c:v>
                </c:pt>
                <c:pt idx="56">
                  <c:v>12.2</c:v>
                </c:pt>
                <c:pt idx="57">
                  <c:v>11.9</c:v>
                </c:pt>
                <c:pt idx="58">
                  <c:v>11.8</c:v>
                </c:pt>
                <c:pt idx="59">
                  <c:v>11.7</c:v>
                </c:pt>
                <c:pt idx="60">
                  <c:v>11.6</c:v>
                </c:pt>
                <c:pt idx="61">
                  <c:v>11.5</c:v>
                </c:pt>
                <c:pt idx="62">
                  <c:v>11.2</c:v>
                </c:pt>
                <c:pt idx="63">
                  <c:v>11.3</c:v>
                </c:pt>
                <c:pt idx="64">
                  <c:v>11.4</c:v>
                </c:pt>
                <c:pt idx="65">
                  <c:v>11.2</c:v>
                </c:pt>
                <c:pt idx="66">
                  <c:v>11.2</c:v>
                </c:pt>
                <c:pt idx="67">
                  <c:v>11.3</c:v>
                </c:pt>
                <c:pt idx="68">
                  <c:v>11.2</c:v>
                </c:pt>
                <c:pt idx="69">
                  <c:v>11</c:v>
                </c:pt>
                <c:pt idx="70">
                  <c:v>10.7</c:v>
                </c:pt>
                <c:pt idx="71">
                  <c:v>8.9</c:v>
                </c:pt>
                <c:pt idx="72">
                  <c:v>9.1</c:v>
                </c:pt>
                <c:pt idx="73">
                  <c:v>9.3000000000000007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458-9E42-9E0B-A092D6CE4BD8}"/>
            </c:ext>
          </c:extLst>
        </c:ser>
        <c:ser>
          <c:idx val="58"/>
          <c:order val="43"/>
          <c:tx>
            <c:strRef>
              <c:f>'Breakfast data'!$CN$1</c:f>
              <c:strCache>
                <c:ptCount val="1"/>
                <c:pt idx="0">
                  <c:v>Tues wk5 #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data'!$CN$3:$CN$83</c:f>
              <c:numCache>
                <c:formatCode>General</c:formatCode>
                <c:ptCount val="81"/>
                <c:pt idx="25" formatCode="0.0">
                  <c:v>5.8835164835164839</c:v>
                </c:pt>
                <c:pt idx="26" formatCode="0.0">
                  <c:v>6.45989010989011</c:v>
                </c:pt>
                <c:pt idx="27" formatCode="0.0">
                  <c:v>7.036263736263737</c:v>
                </c:pt>
                <c:pt idx="28" formatCode="0.0">
                  <c:v>7.6126373626373631</c:v>
                </c:pt>
                <c:pt idx="29" formatCode="0.0">
                  <c:v>8.1890109890109883</c:v>
                </c:pt>
                <c:pt idx="30" formatCode="0.0">
                  <c:v>8.7653846153846153</c:v>
                </c:pt>
                <c:pt idx="31" formatCode="0.0">
                  <c:v>9.3417582417582423</c:v>
                </c:pt>
                <c:pt idx="32" formatCode="0.0">
                  <c:v>9.9181318681318693</c:v>
                </c:pt>
                <c:pt idx="33" formatCode="0.0">
                  <c:v>10.494505494505495</c:v>
                </c:pt>
                <c:pt idx="34" formatCode="0.0">
                  <c:v>11.070879120879122</c:v>
                </c:pt>
                <c:pt idx="35" formatCode="0.0">
                  <c:v>11.647252747252749</c:v>
                </c:pt>
                <c:pt idx="36" formatCode="0.0">
                  <c:v>12.223626373626374</c:v>
                </c:pt>
                <c:pt idx="37" formatCode="0.0">
                  <c:v>12.8</c:v>
                </c:pt>
                <c:pt idx="38" formatCode="0.0">
                  <c:v>12.730812324929973</c:v>
                </c:pt>
                <c:pt idx="39" formatCode="0.0">
                  <c:v>12.661624649859945</c:v>
                </c:pt>
                <c:pt idx="40" formatCode="0.0">
                  <c:v>12.592436974789917</c:v>
                </c:pt>
                <c:pt idx="41" formatCode="0.0">
                  <c:v>12.523249299719888</c:v>
                </c:pt>
                <c:pt idx="42" formatCode="0.0">
                  <c:v>12.45406162464986</c:v>
                </c:pt>
                <c:pt idx="43" formatCode="0.0">
                  <c:v>12.384873949579832</c:v>
                </c:pt>
                <c:pt idx="44" formatCode="0.0">
                  <c:v>12.315686274509805</c:v>
                </c:pt>
                <c:pt idx="45" formatCode="0.0">
                  <c:v>12.246498599439777</c:v>
                </c:pt>
                <c:pt idx="46" formatCode="0.0">
                  <c:v>12.177310924369749</c:v>
                </c:pt>
                <c:pt idx="47" formatCode="0.0">
                  <c:v>12.108123249299721</c:v>
                </c:pt>
                <c:pt idx="48" formatCode="0.0">
                  <c:v>12.038935574229694</c:v>
                </c:pt>
                <c:pt idx="49" formatCode="0.0">
                  <c:v>11.969747899159664</c:v>
                </c:pt>
                <c:pt idx="50" formatCode="0.0">
                  <c:v>11.900560224089636</c:v>
                </c:pt>
                <c:pt idx="51" formatCode="0.0">
                  <c:v>11.831372549019608</c:v>
                </c:pt>
                <c:pt idx="52" formatCode="0.0">
                  <c:v>11.762184873949581</c:v>
                </c:pt>
                <c:pt idx="53" formatCode="0.0">
                  <c:v>11.692997198879553</c:v>
                </c:pt>
                <c:pt idx="54" formatCode="0.0">
                  <c:v>11.623809523809525</c:v>
                </c:pt>
                <c:pt idx="55" formatCode="0.0">
                  <c:v>11.554621848739497</c:v>
                </c:pt>
                <c:pt idx="56" formatCode="0.0">
                  <c:v>11.485434173669468</c:v>
                </c:pt>
                <c:pt idx="57" formatCode="0.0">
                  <c:v>11.41624649859944</c:v>
                </c:pt>
                <c:pt idx="58" formatCode="0.0">
                  <c:v>11.347058823529412</c:v>
                </c:pt>
                <c:pt idx="59" formatCode="0.0">
                  <c:v>11.277871148459385</c:v>
                </c:pt>
                <c:pt idx="60" formatCode="0.0">
                  <c:v>11.208683473389357</c:v>
                </c:pt>
                <c:pt idx="61" formatCode="0.0">
                  <c:v>11.139495798319329</c:v>
                </c:pt>
                <c:pt idx="62" formatCode="0.0">
                  <c:v>11.070308123249301</c:v>
                </c:pt>
                <c:pt idx="63" formatCode="0.0">
                  <c:v>11.001120448179272</c:v>
                </c:pt>
                <c:pt idx="64" formatCode="0.0">
                  <c:v>10.931932773109244</c:v>
                </c:pt>
                <c:pt idx="65" formatCode="0.0">
                  <c:v>10.862745098039216</c:v>
                </c:pt>
                <c:pt idx="66" formatCode="0.0">
                  <c:v>10.793557422969188</c:v>
                </c:pt>
                <c:pt idx="67" formatCode="0.0">
                  <c:v>10.724369747899161</c:v>
                </c:pt>
                <c:pt idx="68" formatCode="0.0">
                  <c:v>10.655182072829133</c:v>
                </c:pt>
                <c:pt idx="69" formatCode="0.0">
                  <c:v>10.585994397759105</c:v>
                </c:pt>
                <c:pt idx="70" formatCode="0.0">
                  <c:v>10.516806722689076</c:v>
                </c:pt>
                <c:pt idx="71" formatCode="0.0">
                  <c:v>10.447619047619048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458-9E42-9E0B-A092D6CE4BD8}"/>
            </c:ext>
          </c:extLst>
        </c:ser>
        <c:ser>
          <c:idx val="59"/>
          <c:order val="44"/>
          <c:tx>
            <c:strRef>
              <c:f>'Breakfast data'!$AF$1</c:f>
              <c:strCache>
                <c:ptCount val="1"/>
                <c:pt idx="0">
                  <c:v>Wed wk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data'!$AF$3:$AF$83</c:f>
              <c:numCache>
                <c:formatCode>General</c:formatCode>
                <c:ptCount val="81"/>
                <c:pt idx="8">
                  <c:v>4.7</c:v>
                </c:pt>
                <c:pt idx="9">
                  <c:v>4.7</c:v>
                </c:pt>
                <c:pt idx="10">
                  <c:v>4.7</c:v>
                </c:pt>
                <c:pt idx="11">
                  <c:v>5.6</c:v>
                </c:pt>
                <c:pt idx="12">
                  <c:v>6</c:v>
                </c:pt>
                <c:pt idx="13">
                  <c:v>6.8</c:v>
                </c:pt>
                <c:pt idx="14">
                  <c:v>7.6</c:v>
                </c:pt>
                <c:pt idx="15">
                  <c:v>8.4</c:v>
                </c:pt>
                <c:pt idx="16">
                  <c:v>9.1</c:v>
                </c:pt>
                <c:pt idx="17">
                  <c:v>9.6</c:v>
                </c:pt>
                <c:pt idx="18">
                  <c:v>9.9</c:v>
                </c:pt>
                <c:pt idx="19">
                  <c:v>10.4</c:v>
                </c:pt>
                <c:pt idx="20">
                  <c:v>10.7</c:v>
                </c:pt>
                <c:pt idx="21">
                  <c:v>10.8</c:v>
                </c:pt>
                <c:pt idx="22">
                  <c:v>10.7</c:v>
                </c:pt>
                <c:pt idx="23">
                  <c:v>10.8</c:v>
                </c:pt>
                <c:pt idx="24">
                  <c:v>10.8</c:v>
                </c:pt>
                <c:pt idx="25">
                  <c:v>10.8</c:v>
                </c:pt>
                <c:pt idx="26">
                  <c:v>10.9</c:v>
                </c:pt>
                <c:pt idx="27">
                  <c:v>11.2</c:v>
                </c:pt>
                <c:pt idx="28">
                  <c:v>11.2</c:v>
                </c:pt>
                <c:pt idx="29">
                  <c:v>10.8</c:v>
                </c:pt>
                <c:pt idx="30">
                  <c:v>10.6</c:v>
                </c:pt>
                <c:pt idx="31">
                  <c:v>10.5</c:v>
                </c:pt>
                <c:pt idx="32">
                  <c:v>10.6</c:v>
                </c:pt>
                <c:pt idx="33">
                  <c:v>10.6</c:v>
                </c:pt>
                <c:pt idx="34">
                  <c:v>10.7</c:v>
                </c:pt>
                <c:pt idx="35">
                  <c:v>10.9</c:v>
                </c:pt>
                <c:pt idx="36">
                  <c:v>11</c:v>
                </c:pt>
                <c:pt idx="37">
                  <c:v>11.1</c:v>
                </c:pt>
                <c:pt idx="38">
                  <c:v>10.9</c:v>
                </c:pt>
                <c:pt idx="39">
                  <c:v>10.7</c:v>
                </c:pt>
                <c:pt idx="40">
                  <c:v>10.3</c:v>
                </c:pt>
                <c:pt idx="41">
                  <c:v>10.1</c:v>
                </c:pt>
                <c:pt idx="42">
                  <c:v>10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9.4</c:v>
                </c:pt>
                <c:pt idx="46">
                  <c:v>9.6999999999999993</c:v>
                </c:pt>
                <c:pt idx="47">
                  <c:v>9.6</c:v>
                </c:pt>
                <c:pt idx="48">
                  <c:v>9.3000000000000007</c:v>
                </c:pt>
                <c:pt idx="49">
                  <c:v>9.1999999999999993</c:v>
                </c:pt>
                <c:pt idx="50">
                  <c:v>9.1</c:v>
                </c:pt>
                <c:pt idx="51">
                  <c:v>9</c:v>
                </c:pt>
                <c:pt idx="52">
                  <c:v>8.6999999999999993</c:v>
                </c:pt>
                <c:pt idx="53">
                  <c:v>8.6</c:v>
                </c:pt>
                <c:pt idx="54">
                  <c:v>8.4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458-9E42-9E0B-A092D6CE4BD8}"/>
            </c:ext>
          </c:extLst>
        </c:ser>
        <c:ser>
          <c:idx val="60"/>
          <c:order val="45"/>
          <c:tx>
            <c:strRef>
              <c:f>'Breakfast data'!$CO$1</c:f>
              <c:strCache>
                <c:ptCount val="1"/>
                <c:pt idx="0">
                  <c:v>Wed wk 5#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data'!$CO$3:$CO$83</c:f>
              <c:numCache>
                <c:formatCode>General</c:formatCode>
                <c:ptCount val="81"/>
                <c:pt idx="8" formatCode="0.0">
                  <c:v>5.0703225806451622</c:v>
                </c:pt>
                <c:pt idx="9" formatCode="0.0">
                  <c:v>5.278242491657398</c:v>
                </c:pt>
                <c:pt idx="10" formatCode="0.0">
                  <c:v>5.4861624026696338</c:v>
                </c:pt>
                <c:pt idx="11" formatCode="0.0">
                  <c:v>5.6940823136818697</c:v>
                </c:pt>
                <c:pt idx="12" formatCode="0.0">
                  <c:v>5.9020022246941055</c:v>
                </c:pt>
                <c:pt idx="13" formatCode="0.0">
                  <c:v>6.1099221357063414</c:v>
                </c:pt>
                <c:pt idx="14" formatCode="0.0">
                  <c:v>6.3178420467185772</c:v>
                </c:pt>
                <c:pt idx="15" formatCode="0.0">
                  <c:v>6.525761957730813</c:v>
                </c:pt>
                <c:pt idx="16" formatCode="0.0">
                  <c:v>6.733681868743048</c:v>
                </c:pt>
                <c:pt idx="17" formatCode="0.0">
                  <c:v>6.9416017797552838</c:v>
                </c:pt>
                <c:pt idx="18" formatCode="0.0">
                  <c:v>7.1495216907675196</c:v>
                </c:pt>
                <c:pt idx="19" formatCode="0.0">
                  <c:v>7.3574416017797564</c:v>
                </c:pt>
                <c:pt idx="20" formatCode="0.0">
                  <c:v>7.5653615127919913</c:v>
                </c:pt>
                <c:pt idx="21" formatCode="0.0">
                  <c:v>7.7732814238042272</c:v>
                </c:pt>
                <c:pt idx="22" formatCode="0.0">
                  <c:v>7.981201334816463</c:v>
                </c:pt>
                <c:pt idx="23" formatCode="0.0">
                  <c:v>8.1891212458286979</c:v>
                </c:pt>
                <c:pt idx="24" formatCode="0.0">
                  <c:v>8.3970411568409347</c:v>
                </c:pt>
                <c:pt idx="25" formatCode="0.0">
                  <c:v>8.6049610678531714</c:v>
                </c:pt>
                <c:pt idx="26" formatCode="0.0">
                  <c:v>8.8128809788654063</c:v>
                </c:pt>
                <c:pt idx="27" formatCode="0.0">
                  <c:v>9.0208008898776413</c:v>
                </c:pt>
                <c:pt idx="28" formatCode="0.0">
                  <c:v>9.228720800889878</c:v>
                </c:pt>
                <c:pt idx="29" formatCode="0.0">
                  <c:v>9.436640711902113</c:v>
                </c:pt>
                <c:pt idx="30" formatCode="0.0">
                  <c:v>9.6445606229143497</c:v>
                </c:pt>
                <c:pt idx="31" formatCode="0.0">
                  <c:v>9.8524805339265846</c:v>
                </c:pt>
                <c:pt idx="32" formatCode="0.0">
                  <c:v>10.060400444938821</c:v>
                </c:pt>
                <c:pt idx="33" formatCode="0.0">
                  <c:v>10.268320355951056</c:v>
                </c:pt>
                <c:pt idx="34" formatCode="0.0">
                  <c:v>10.476240266963293</c:v>
                </c:pt>
                <c:pt idx="35" formatCode="0.0">
                  <c:v>10.684160177975528</c:v>
                </c:pt>
                <c:pt idx="36" formatCode="0.0">
                  <c:v>10.892080088987765</c:v>
                </c:pt>
                <c:pt idx="37" formatCode="0.0">
                  <c:v>11.1</c:v>
                </c:pt>
                <c:pt idx="38" formatCode="0.0">
                  <c:v>10.958051948051947</c:v>
                </c:pt>
                <c:pt idx="39" formatCode="0.0">
                  <c:v>10.816103896103895</c:v>
                </c:pt>
                <c:pt idx="40" formatCode="0.0">
                  <c:v>10.674155844155845</c:v>
                </c:pt>
                <c:pt idx="41" formatCode="0.0">
                  <c:v>10.532207792207792</c:v>
                </c:pt>
                <c:pt idx="42" formatCode="0.0">
                  <c:v>10.39025974025974</c:v>
                </c:pt>
                <c:pt idx="43" formatCode="0.0">
                  <c:v>10.248311688311688</c:v>
                </c:pt>
                <c:pt idx="44" formatCode="0.0">
                  <c:v>10.106363636363636</c:v>
                </c:pt>
                <c:pt idx="45" formatCode="0.0">
                  <c:v>9.9644155844155833</c:v>
                </c:pt>
                <c:pt idx="46" formatCode="0.0">
                  <c:v>9.8224675324675328</c:v>
                </c:pt>
                <c:pt idx="47" formatCode="0.0">
                  <c:v>9.6805194805194805</c:v>
                </c:pt>
                <c:pt idx="48" formatCode="0.0">
                  <c:v>9.5385714285714283</c:v>
                </c:pt>
                <c:pt idx="49" formatCode="0.0">
                  <c:v>9.396623376623376</c:v>
                </c:pt>
                <c:pt idx="50" formatCode="0.0">
                  <c:v>9.2546753246753237</c:v>
                </c:pt>
                <c:pt idx="51" formatCode="0.0">
                  <c:v>9.1127272727272732</c:v>
                </c:pt>
                <c:pt idx="52" formatCode="0.0">
                  <c:v>8.970779220779221</c:v>
                </c:pt>
                <c:pt idx="53" formatCode="0.0">
                  <c:v>8.8288311688311687</c:v>
                </c:pt>
                <c:pt idx="54" formatCode="0.0">
                  <c:v>8.6868831168831164</c:v>
                </c:pt>
                <c:pt idx="55" formatCode="0.0">
                  <c:v>8.5449350649350642</c:v>
                </c:pt>
                <c:pt idx="56" formatCode="0.0">
                  <c:v>8.4029870129870119</c:v>
                </c:pt>
                <c:pt idx="57" formatCode="0.0">
                  <c:v>8.2610389610389614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458-9E42-9E0B-A092D6CE4BD8}"/>
            </c:ext>
          </c:extLst>
        </c:ser>
        <c:ser>
          <c:idx val="61"/>
          <c:order val="46"/>
          <c:tx>
            <c:strRef>
              <c:f>'Breakfast data'!$AG$1</c:f>
              <c:strCache>
                <c:ptCount val="1"/>
                <c:pt idx="0">
                  <c:v>Thurs wk5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data'!$AG$3:$AG$83</c:f>
              <c:numCache>
                <c:formatCode>General</c:formatCode>
                <c:ptCount val="81"/>
                <c:pt idx="22">
                  <c:v>10.1</c:v>
                </c:pt>
                <c:pt idx="23">
                  <c:v>10.1</c:v>
                </c:pt>
                <c:pt idx="24">
                  <c:v>9.9</c:v>
                </c:pt>
                <c:pt idx="25">
                  <c:v>9.8000000000000007</c:v>
                </c:pt>
                <c:pt idx="26">
                  <c:v>10</c:v>
                </c:pt>
                <c:pt idx="27">
                  <c:v>9.8000000000000007</c:v>
                </c:pt>
                <c:pt idx="28">
                  <c:v>9.6</c:v>
                </c:pt>
                <c:pt idx="29">
                  <c:v>10.3</c:v>
                </c:pt>
                <c:pt idx="30">
                  <c:v>10.6</c:v>
                </c:pt>
                <c:pt idx="31">
                  <c:v>10.3</c:v>
                </c:pt>
                <c:pt idx="32">
                  <c:v>10.4</c:v>
                </c:pt>
                <c:pt idx="33">
                  <c:v>10.3</c:v>
                </c:pt>
                <c:pt idx="34">
                  <c:v>10.6</c:v>
                </c:pt>
                <c:pt idx="35">
                  <c:v>11.1</c:v>
                </c:pt>
                <c:pt idx="36">
                  <c:v>11.8</c:v>
                </c:pt>
                <c:pt idx="37">
                  <c:v>12</c:v>
                </c:pt>
                <c:pt idx="38">
                  <c:v>11.6</c:v>
                </c:pt>
                <c:pt idx="39">
                  <c:v>11.3</c:v>
                </c:pt>
                <c:pt idx="40">
                  <c:v>11.1</c:v>
                </c:pt>
                <c:pt idx="41">
                  <c:v>10.8</c:v>
                </c:pt>
                <c:pt idx="42">
                  <c:v>10.4</c:v>
                </c:pt>
                <c:pt idx="43">
                  <c:v>10.199999999999999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9.3000000000000007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8.8000000000000007</c:v>
                </c:pt>
                <c:pt idx="51">
                  <c:v>8.4</c:v>
                </c:pt>
                <c:pt idx="52">
                  <c:v>7.9</c:v>
                </c:pt>
                <c:pt idx="53">
                  <c:v>7.6</c:v>
                </c:pt>
                <c:pt idx="54">
                  <c:v>7.1</c:v>
                </c:pt>
                <c:pt idx="55">
                  <c:v>6.8</c:v>
                </c:pt>
                <c:pt idx="56">
                  <c:v>6.5</c:v>
                </c:pt>
                <c:pt idx="57">
                  <c:v>6.5</c:v>
                </c:pt>
                <c:pt idx="58">
                  <c:v>6.4</c:v>
                </c:pt>
                <c:pt idx="59">
                  <c:v>6</c:v>
                </c:pt>
                <c:pt idx="60">
                  <c:v>5.7</c:v>
                </c:pt>
                <c:pt idx="61">
                  <c:v>5.4</c:v>
                </c:pt>
                <c:pt idx="62">
                  <c:v>5.4</c:v>
                </c:pt>
                <c:pt idx="63">
                  <c:v>5.3</c:v>
                </c:pt>
                <c:pt idx="64">
                  <c:v>4.7</c:v>
                </c:pt>
                <c:pt idx="65">
                  <c:v>4.3</c:v>
                </c:pt>
                <c:pt idx="66">
                  <c:v>3.9</c:v>
                </c:pt>
                <c:pt idx="67">
                  <c:v>3.9</c:v>
                </c:pt>
                <c:pt idx="68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458-9E42-9E0B-A092D6CE4BD8}"/>
            </c:ext>
          </c:extLst>
        </c:ser>
        <c:ser>
          <c:idx val="62"/>
          <c:order val="47"/>
          <c:tx>
            <c:strRef>
              <c:f>'Breakfast data'!$CP$1</c:f>
              <c:strCache>
                <c:ptCount val="1"/>
                <c:pt idx="0">
                  <c:v>Thurs wk5 #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data'!$CP$3:$CP$83</c:f>
              <c:numCache>
                <c:formatCode>General</c:formatCode>
                <c:ptCount val="81"/>
                <c:pt idx="22" formatCode="0.0">
                  <c:v>10.268382352941176</c:v>
                </c:pt>
                <c:pt idx="23" formatCode="0.0">
                  <c:v>10.383823529411764</c:v>
                </c:pt>
                <c:pt idx="24" formatCode="0.0">
                  <c:v>10.499264705882354</c:v>
                </c:pt>
                <c:pt idx="25" formatCode="0.0">
                  <c:v>10.614705882352942</c:v>
                </c:pt>
                <c:pt idx="26" formatCode="0.0">
                  <c:v>10.73014705882353</c:v>
                </c:pt>
                <c:pt idx="27" formatCode="0.0">
                  <c:v>10.845588235294118</c:v>
                </c:pt>
                <c:pt idx="28" formatCode="0.0">
                  <c:v>10.961029411764706</c:v>
                </c:pt>
                <c:pt idx="29" formatCode="0.0">
                  <c:v>11.076470588235294</c:v>
                </c:pt>
                <c:pt idx="30" formatCode="0.0">
                  <c:v>11.191911764705882</c:v>
                </c:pt>
                <c:pt idx="31" formatCode="0.0">
                  <c:v>11.30735294117647</c:v>
                </c:pt>
                <c:pt idx="32" formatCode="0.0">
                  <c:v>11.422794117647058</c:v>
                </c:pt>
                <c:pt idx="33" formatCode="0.0">
                  <c:v>11.538235294117648</c:v>
                </c:pt>
                <c:pt idx="34" formatCode="0.0">
                  <c:v>11.653676470588236</c:v>
                </c:pt>
                <c:pt idx="35" formatCode="0.0">
                  <c:v>11.769117647058824</c:v>
                </c:pt>
                <c:pt idx="36" formatCode="0.0">
                  <c:v>11.884558823529412</c:v>
                </c:pt>
                <c:pt idx="37" formatCode="0.0">
                  <c:v>12</c:v>
                </c:pt>
                <c:pt idx="38" formatCode="0.0">
                  <c:v>11.732324805339266</c:v>
                </c:pt>
                <c:pt idx="39" formatCode="0.0">
                  <c:v>11.464649610678531</c:v>
                </c:pt>
                <c:pt idx="40" formatCode="0.0">
                  <c:v>11.196974416017797</c:v>
                </c:pt>
                <c:pt idx="41" formatCode="0.0">
                  <c:v>10.929299221357063</c:v>
                </c:pt>
                <c:pt idx="42" formatCode="0.0">
                  <c:v>10.661624026696328</c:v>
                </c:pt>
                <c:pt idx="43" formatCode="0.0">
                  <c:v>10.393948832035594</c:v>
                </c:pt>
                <c:pt idx="44" formatCode="0.0">
                  <c:v>10.126273637374862</c:v>
                </c:pt>
                <c:pt idx="45" formatCode="0.0">
                  <c:v>9.8585984427141273</c:v>
                </c:pt>
                <c:pt idx="46" formatCode="0.0">
                  <c:v>9.590923248053393</c:v>
                </c:pt>
                <c:pt idx="47" formatCode="0.0">
                  <c:v>9.3232480533926587</c:v>
                </c:pt>
                <c:pt idx="48" formatCode="0.0">
                  <c:v>9.0555728587319244</c:v>
                </c:pt>
                <c:pt idx="49" formatCode="0.0">
                  <c:v>8.7878976640711901</c:v>
                </c:pt>
                <c:pt idx="50" formatCode="0.0">
                  <c:v>8.5202224694104558</c:v>
                </c:pt>
                <c:pt idx="51" formatCode="0.0">
                  <c:v>8.2525472747497215</c:v>
                </c:pt>
                <c:pt idx="52" formatCode="0.0">
                  <c:v>7.9848720800889872</c:v>
                </c:pt>
                <c:pt idx="53" formatCode="0.0">
                  <c:v>7.7171968854282538</c:v>
                </c:pt>
                <c:pt idx="54" formatCode="0.0">
                  <c:v>7.4495216907675195</c:v>
                </c:pt>
                <c:pt idx="55" formatCode="0.0">
                  <c:v>7.1818464961067852</c:v>
                </c:pt>
                <c:pt idx="56" formatCode="0.0">
                  <c:v>6.9141713014460509</c:v>
                </c:pt>
                <c:pt idx="57" formatCode="0.0">
                  <c:v>6.6464961067853165</c:v>
                </c:pt>
                <c:pt idx="58" formatCode="0.0">
                  <c:v>6.3788209121245822</c:v>
                </c:pt>
                <c:pt idx="59" formatCode="0.0">
                  <c:v>6.1111457174638488</c:v>
                </c:pt>
                <c:pt idx="60" formatCode="0.0">
                  <c:v>5.8434705228031145</c:v>
                </c:pt>
                <c:pt idx="61" formatCode="0.0">
                  <c:v>5.5757953281423802</c:v>
                </c:pt>
                <c:pt idx="62" formatCode="0.0">
                  <c:v>5.3081201334816459</c:v>
                </c:pt>
                <c:pt idx="63" formatCode="0.0">
                  <c:v>5.0404449388209116</c:v>
                </c:pt>
                <c:pt idx="64" formatCode="0.0">
                  <c:v>4.7727697441601773</c:v>
                </c:pt>
                <c:pt idx="65" formatCode="0.0">
                  <c:v>4.5050945494994439</c:v>
                </c:pt>
                <c:pt idx="66" formatCode="0.0">
                  <c:v>4.2374193548387096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458-9E42-9E0B-A092D6CE4BD8}"/>
            </c:ext>
          </c:extLst>
        </c:ser>
        <c:ser>
          <c:idx val="63"/>
          <c:order val="48"/>
          <c:tx>
            <c:strRef>
              <c:f>'Breakfast data'!$AH$1</c:f>
              <c:strCache>
                <c:ptCount val="1"/>
                <c:pt idx="0">
                  <c:v>Fri wk5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data'!$AH$3:$AH$83</c:f>
              <c:numCache>
                <c:formatCode>General</c:formatCode>
                <c:ptCount val="81"/>
                <c:pt idx="25">
                  <c:v>4.9000000000000004</c:v>
                </c:pt>
                <c:pt idx="26">
                  <c:v>9.1999999999999993</c:v>
                </c:pt>
                <c:pt idx="27">
                  <c:v>9.5</c:v>
                </c:pt>
                <c:pt idx="28">
                  <c:v>9.8000000000000007</c:v>
                </c:pt>
                <c:pt idx="29">
                  <c:v>9.3000000000000007</c:v>
                </c:pt>
                <c:pt idx="30">
                  <c:v>10.1</c:v>
                </c:pt>
                <c:pt idx="31">
                  <c:v>11.1</c:v>
                </c:pt>
                <c:pt idx="32">
                  <c:v>12.1</c:v>
                </c:pt>
                <c:pt idx="33">
                  <c:v>12.8</c:v>
                </c:pt>
                <c:pt idx="34">
                  <c:v>13.7</c:v>
                </c:pt>
                <c:pt idx="35">
                  <c:v>14.6</c:v>
                </c:pt>
                <c:pt idx="36">
                  <c:v>15.2</c:v>
                </c:pt>
                <c:pt idx="37">
                  <c:v>15.6</c:v>
                </c:pt>
                <c:pt idx="38">
                  <c:v>15.4</c:v>
                </c:pt>
                <c:pt idx="39">
                  <c:v>15.2</c:v>
                </c:pt>
                <c:pt idx="40">
                  <c:v>15</c:v>
                </c:pt>
                <c:pt idx="41">
                  <c:v>14.8</c:v>
                </c:pt>
                <c:pt idx="42">
                  <c:v>14.7</c:v>
                </c:pt>
                <c:pt idx="43">
                  <c:v>14.5</c:v>
                </c:pt>
                <c:pt idx="44">
                  <c:v>14.3</c:v>
                </c:pt>
                <c:pt idx="45">
                  <c:v>14.2</c:v>
                </c:pt>
                <c:pt idx="46">
                  <c:v>13.9</c:v>
                </c:pt>
                <c:pt idx="47">
                  <c:v>13.7</c:v>
                </c:pt>
                <c:pt idx="48">
                  <c:v>13.2</c:v>
                </c:pt>
                <c:pt idx="49">
                  <c:v>12.6</c:v>
                </c:pt>
                <c:pt idx="50">
                  <c:v>12.3</c:v>
                </c:pt>
                <c:pt idx="51">
                  <c:v>12.3</c:v>
                </c:pt>
                <c:pt idx="52">
                  <c:v>11.8</c:v>
                </c:pt>
                <c:pt idx="53">
                  <c:v>11.4</c:v>
                </c:pt>
                <c:pt idx="54">
                  <c:v>11.2</c:v>
                </c:pt>
                <c:pt idx="55">
                  <c:v>10.9</c:v>
                </c:pt>
                <c:pt idx="56">
                  <c:v>10.8</c:v>
                </c:pt>
                <c:pt idx="57">
                  <c:v>10.4</c:v>
                </c:pt>
                <c:pt idx="58">
                  <c:v>9.9</c:v>
                </c:pt>
                <c:pt idx="59">
                  <c:v>10.199999999999999</c:v>
                </c:pt>
                <c:pt idx="60">
                  <c:v>10.199999999999999</c:v>
                </c:pt>
                <c:pt idx="61">
                  <c:v>9.9</c:v>
                </c:pt>
                <c:pt idx="62">
                  <c:v>9.8000000000000007</c:v>
                </c:pt>
                <c:pt idx="63">
                  <c:v>9.8000000000000007</c:v>
                </c:pt>
                <c:pt idx="64">
                  <c:v>10.1</c:v>
                </c:pt>
                <c:pt idx="65">
                  <c:v>10.3</c:v>
                </c:pt>
                <c:pt idx="66">
                  <c:v>10.5</c:v>
                </c:pt>
                <c:pt idx="67">
                  <c:v>10.4</c:v>
                </c:pt>
                <c:pt idx="68">
                  <c:v>10.3</c:v>
                </c:pt>
                <c:pt idx="69">
                  <c:v>10.4</c:v>
                </c:pt>
                <c:pt idx="70">
                  <c:v>10.6</c:v>
                </c:pt>
                <c:pt idx="71">
                  <c:v>10.6</c:v>
                </c:pt>
                <c:pt idx="72">
                  <c:v>10.6</c:v>
                </c:pt>
                <c:pt idx="73">
                  <c:v>10.7</c:v>
                </c:pt>
                <c:pt idx="74">
                  <c:v>11</c:v>
                </c:pt>
                <c:pt idx="75">
                  <c:v>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458-9E42-9E0B-A092D6CE4BD8}"/>
            </c:ext>
          </c:extLst>
        </c:ser>
        <c:ser>
          <c:idx val="64"/>
          <c:order val="49"/>
          <c:tx>
            <c:strRef>
              <c:f>'Breakfast data'!$CQ$1</c:f>
              <c:strCache>
                <c:ptCount val="1"/>
                <c:pt idx="0">
                  <c:v>Fri wk5 #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data'!$CQ$3:$CQ$83</c:f>
              <c:numCache>
                <c:formatCode>General</c:formatCode>
                <c:ptCount val="81"/>
                <c:pt idx="25" formatCode="0.0">
                  <c:v>6.6791208791208785</c:v>
                </c:pt>
                <c:pt idx="26" formatCode="0.0">
                  <c:v>7.4225274725274719</c:v>
                </c:pt>
                <c:pt idx="27" formatCode="0.0">
                  <c:v>8.1659340659340671</c:v>
                </c:pt>
                <c:pt idx="28" formatCode="0.0">
                  <c:v>8.9093406593406606</c:v>
                </c:pt>
                <c:pt idx="29" formatCode="0.0">
                  <c:v>9.6527472527472522</c:v>
                </c:pt>
                <c:pt idx="30" formatCode="0.0">
                  <c:v>10.396153846153846</c:v>
                </c:pt>
                <c:pt idx="31" formatCode="0.0">
                  <c:v>11.139560439560439</c:v>
                </c:pt>
                <c:pt idx="32" formatCode="0.0">
                  <c:v>11.882967032967032</c:v>
                </c:pt>
                <c:pt idx="33" formatCode="0.0">
                  <c:v>12.626373626373626</c:v>
                </c:pt>
                <c:pt idx="34" formatCode="0.0">
                  <c:v>13.369780219780219</c:v>
                </c:pt>
                <c:pt idx="35" formatCode="0.0">
                  <c:v>14.113186813186813</c:v>
                </c:pt>
                <c:pt idx="36" formatCode="0.0">
                  <c:v>14.856593406593406</c:v>
                </c:pt>
                <c:pt idx="37" formatCode="0.0">
                  <c:v>15.6</c:v>
                </c:pt>
                <c:pt idx="38" formatCode="0.0">
                  <c:v>15.325409373235459</c:v>
                </c:pt>
                <c:pt idx="39" formatCode="0.0">
                  <c:v>15.05081874647092</c:v>
                </c:pt>
                <c:pt idx="40" formatCode="0.0">
                  <c:v>14.77622811970638</c:v>
                </c:pt>
                <c:pt idx="41" formatCode="0.0">
                  <c:v>14.501637492941841</c:v>
                </c:pt>
                <c:pt idx="42" formatCode="0.0">
                  <c:v>14.2270468661773</c:v>
                </c:pt>
                <c:pt idx="43" formatCode="0.0">
                  <c:v>13.952456239412761</c:v>
                </c:pt>
                <c:pt idx="44" formatCode="0.0">
                  <c:v>13.677865612648221</c:v>
                </c:pt>
                <c:pt idx="45" formatCode="0.0">
                  <c:v>13.40327498588368</c:v>
                </c:pt>
                <c:pt idx="46" formatCode="0.0">
                  <c:v>13.128684359119141</c:v>
                </c:pt>
                <c:pt idx="47" formatCode="0.0">
                  <c:v>12.854093732354603</c:v>
                </c:pt>
                <c:pt idx="48" formatCode="0.0">
                  <c:v>12.579503105590062</c:v>
                </c:pt>
                <c:pt idx="49" formatCode="0.0">
                  <c:v>12.304912478825521</c:v>
                </c:pt>
                <c:pt idx="50" formatCode="0.0">
                  <c:v>12.030321852060982</c:v>
                </c:pt>
                <c:pt idx="51" formatCode="0.0">
                  <c:v>11.755731225296442</c:v>
                </c:pt>
                <c:pt idx="52" formatCode="0.0">
                  <c:v>11.481140598531901</c:v>
                </c:pt>
                <c:pt idx="53" formatCode="0.0">
                  <c:v>11.206549971767362</c:v>
                </c:pt>
                <c:pt idx="54" formatCode="0.0">
                  <c:v>10.931959345002824</c:v>
                </c:pt>
                <c:pt idx="55" formatCode="0.0">
                  <c:v>10.657368718238283</c:v>
                </c:pt>
                <c:pt idx="56" formatCode="0.0">
                  <c:v>10.382778091473742</c:v>
                </c:pt>
                <c:pt idx="57" formatCode="0.0">
                  <c:v>10.108187464709204</c:v>
                </c:pt>
                <c:pt idx="58" formatCode="0.0">
                  <c:v>9.833596837944663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458-9E42-9E0B-A092D6CE4BD8}"/>
            </c:ext>
          </c:extLst>
        </c:ser>
        <c:ser>
          <c:idx val="65"/>
          <c:order val="50"/>
          <c:tx>
            <c:strRef>
              <c:f>'Breakfast data'!$AI$1</c:f>
              <c:strCache>
                <c:ptCount val="1"/>
                <c:pt idx="0">
                  <c:v>Sat wk5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data'!$AI$3:$AI$83</c:f>
              <c:numCache>
                <c:formatCode>General</c:formatCode>
                <c:ptCount val="81"/>
                <c:pt idx="12">
                  <c:v>5.2</c:v>
                </c:pt>
                <c:pt idx="13">
                  <c:v>5.2</c:v>
                </c:pt>
                <c:pt idx="14">
                  <c:v>5.2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4.7</c:v>
                </c:pt>
                <c:pt idx="19">
                  <c:v>5.0999999999999996</c:v>
                </c:pt>
                <c:pt idx="20">
                  <c:v>5.4</c:v>
                </c:pt>
                <c:pt idx="21">
                  <c:v>5.5</c:v>
                </c:pt>
                <c:pt idx="22">
                  <c:v>5.7</c:v>
                </c:pt>
                <c:pt idx="23">
                  <c:v>5.7</c:v>
                </c:pt>
                <c:pt idx="24">
                  <c:v>6.1</c:v>
                </c:pt>
                <c:pt idx="25">
                  <c:v>6.6</c:v>
                </c:pt>
                <c:pt idx="26">
                  <c:v>6.9</c:v>
                </c:pt>
                <c:pt idx="27">
                  <c:v>7</c:v>
                </c:pt>
                <c:pt idx="28">
                  <c:v>7.3</c:v>
                </c:pt>
                <c:pt idx="29">
                  <c:v>7.8</c:v>
                </c:pt>
                <c:pt idx="30">
                  <c:v>8.1</c:v>
                </c:pt>
                <c:pt idx="31">
                  <c:v>8.4</c:v>
                </c:pt>
                <c:pt idx="32">
                  <c:v>8.6999999999999993</c:v>
                </c:pt>
                <c:pt idx="33">
                  <c:v>9</c:v>
                </c:pt>
                <c:pt idx="34">
                  <c:v>9.5</c:v>
                </c:pt>
                <c:pt idx="35">
                  <c:v>9.9</c:v>
                </c:pt>
                <c:pt idx="36">
                  <c:v>10.5</c:v>
                </c:pt>
                <c:pt idx="37">
                  <c:v>10.7</c:v>
                </c:pt>
                <c:pt idx="38">
                  <c:v>10.6</c:v>
                </c:pt>
                <c:pt idx="39">
                  <c:v>10.5</c:v>
                </c:pt>
                <c:pt idx="40">
                  <c:v>10.5</c:v>
                </c:pt>
                <c:pt idx="41">
                  <c:v>10.3</c:v>
                </c:pt>
                <c:pt idx="42">
                  <c:v>10.199999999999999</c:v>
                </c:pt>
                <c:pt idx="43">
                  <c:v>10.1</c:v>
                </c:pt>
                <c:pt idx="44">
                  <c:v>9.6999999999999993</c:v>
                </c:pt>
                <c:pt idx="45">
                  <c:v>9.3000000000000007</c:v>
                </c:pt>
                <c:pt idx="46">
                  <c:v>9.1</c:v>
                </c:pt>
                <c:pt idx="47">
                  <c:v>9.1999999999999993</c:v>
                </c:pt>
                <c:pt idx="48">
                  <c:v>8.9</c:v>
                </c:pt>
                <c:pt idx="49">
                  <c:v>8.6</c:v>
                </c:pt>
                <c:pt idx="50">
                  <c:v>8.4</c:v>
                </c:pt>
                <c:pt idx="51">
                  <c:v>8.3000000000000007</c:v>
                </c:pt>
                <c:pt idx="52">
                  <c:v>8.1999999999999993</c:v>
                </c:pt>
                <c:pt idx="53">
                  <c:v>7.9</c:v>
                </c:pt>
                <c:pt idx="54">
                  <c:v>7.7</c:v>
                </c:pt>
                <c:pt idx="55">
                  <c:v>7.4</c:v>
                </c:pt>
                <c:pt idx="56">
                  <c:v>7.3</c:v>
                </c:pt>
                <c:pt idx="57">
                  <c:v>7.5</c:v>
                </c:pt>
                <c:pt idx="58">
                  <c:v>7.6</c:v>
                </c:pt>
                <c:pt idx="59">
                  <c:v>7.1</c:v>
                </c:pt>
                <c:pt idx="60">
                  <c:v>6.8</c:v>
                </c:pt>
                <c:pt idx="61">
                  <c:v>6.7</c:v>
                </c:pt>
                <c:pt idx="62">
                  <c:v>6.6</c:v>
                </c:pt>
                <c:pt idx="63">
                  <c:v>6.4</c:v>
                </c:pt>
                <c:pt idx="64">
                  <c:v>6.4</c:v>
                </c:pt>
                <c:pt idx="65">
                  <c:v>6.3</c:v>
                </c:pt>
                <c:pt idx="66">
                  <c:v>6.2</c:v>
                </c:pt>
                <c:pt idx="67">
                  <c:v>6.2</c:v>
                </c:pt>
                <c:pt idx="68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458-9E42-9E0B-A092D6CE4BD8}"/>
            </c:ext>
          </c:extLst>
        </c:ser>
        <c:ser>
          <c:idx val="66"/>
          <c:order val="51"/>
          <c:tx>
            <c:strRef>
              <c:f>'Breakfast data'!$CR$1</c:f>
              <c:strCache>
                <c:ptCount val="1"/>
                <c:pt idx="0">
                  <c:v>Sat wk5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data'!$CR$3:$CR$83</c:f>
              <c:numCache>
                <c:formatCode>General</c:formatCode>
                <c:ptCount val="81"/>
                <c:pt idx="12" formatCode="0.0">
                  <c:v>4.6299145299145312</c:v>
                </c:pt>
                <c:pt idx="13" formatCode="0.0">
                  <c:v>4.8727179487179502</c:v>
                </c:pt>
                <c:pt idx="14" formatCode="0.0">
                  <c:v>5.1155213675213682</c:v>
                </c:pt>
                <c:pt idx="15" formatCode="0.0">
                  <c:v>5.3583247863247871</c:v>
                </c:pt>
                <c:pt idx="16" formatCode="0.0">
                  <c:v>5.6011282051282061</c:v>
                </c:pt>
                <c:pt idx="17" formatCode="0.0">
                  <c:v>5.843931623931625</c:v>
                </c:pt>
                <c:pt idx="18" formatCode="0.0">
                  <c:v>6.0867350427350431</c:v>
                </c:pt>
                <c:pt idx="19" formatCode="0.0">
                  <c:v>6.329538461538462</c:v>
                </c:pt>
                <c:pt idx="20" formatCode="0.0">
                  <c:v>6.5723418803418809</c:v>
                </c:pt>
                <c:pt idx="21" formatCode="0.0">
                  <c:v>6.8151452991452999</c:v>
                </c:pt>
                <c:pt idx="22" formatCode="0.0">
                  <c:v>7.0579487179487188</c:v>
                </c:pt>
                <c:pt idx="23" formatCode="0.0">
                  <c:v>7.3007521367521377</c:v>
                </c:pt>
                <c:pt idx="24" formatCode="0.0">
                  <c:v>7.5435555555555558</c:v>
                </c:pt>
                <c:pt idx="25" formatCode="0.0">
                  <c:v>7.7863589743589747</c:v>
                </c:pt>
                <c:pt idx="26" formatCode="0.0">
                  <c:v>8.0291623931623928</c:v>
                </c:pt>
                <c:pt idx="27" formatCode="0.0">
                  <c:v>8.2719658119658117</c:v>
                </c:pt>
                <c:pt idx="28" formatCode="0.0">
                  <c:v>8.5147692307692306</c:v>
                </c:pt>
                <c:pt idx="29" formatCode="0.0">
                  <c:v>8.7575726495726496</c:v>
                </c:pt>
                <c:pt idx="30" formatCode="0.0">
                  <c:v>9.0003760683760685</c:v>
                </c:pt>
                <c:pt idx="31" formatCode="0.0">
                  <c:v>9.2431794871794875</c:v>
                </c:pt>
                <c:pt idx="32" formatCode="0.0">
                  <c:v>9.4859829059829064</c:v>
                </c:pt>
                <c:pt idx="33" formatCode="0.0">
                  <c:v>9.7287863247863235</c:v>
                </c:pt>
                <c:pt idx="34" formatCode="0.0">
                  <c:v>9.9715897435897425</c:v>
                </c:pt>
                <c:pt idx="35" formatCode="0.0">
                  <c:v>10.214393162393161</c:v>
                </c:pt>
                <c:pt idx="36" formatCode="0.0">
                  <c:v>10.45719658119658</c:v>
                </c:pt>
                <c:pt idx="37" formatCode="0.0">
                  <c:v>10.7</c:v>
                </c:pt>
                <c:pt idx="38" formatCode="0.0">
                  <c:v>10.531790878754171</c:v>
                </c:pt>
                <c:pt idx="39" formatCode="0.0">
                  <c:v>10.363581757508342</c:v>
                </c:pt>
                <c:pt idx="40" formatCode="0.0">
                  <c:v>10.195372636262514</c:v>
                </c:pt>
                <c:pt idx="41" formatCode="0.0">
                  <c:v>10.027163515016685</c:v>
                </c:pt>
                <c:pt idx="42" formatCode="0.0">
                  <c:v>9.8589543937708566</c:v>
                </c:pt>
                <c:pt idx="43" formatCode="0.0">
                  <c:v>9.690745272525028</c:v>
                </c:pt>
                <c:pt idx="44" formatCode="0.0">
                  <c:v>9.5225361512791977</c:v>
                </c:pt>
                <c:pt idx="45" formatCode="0.0">
                  <c:v>9.3543270300333692</c:v>
                </c:pt>
                <c:pt idx="46" formatCode="0.0">
                  <c:v>9.1861179087875406</c:v>
                </c:pt>
                <c:pt idx="47" formatCode="0.0">
                  <c:v>9.0179087875417121</c:v>
                </c:pt>
                <c:pt idx="48" formatCode="0.0">
                  <c:v>8.8496996662958836</c:v>
                </c:pt>
                <c:pt idx="49" formatCode="0.0">
                  <c:v>8.681490545050055</c:v>
                </c:pt>
                <c:pt idx="50" formatCode="0.0">
                  <c:v>8.5132814238042265</c:v>
                </c:pt>
                <c:pt idx="51" formatCode="0.0">
                  <c:v>8.3450723025583979</c:v>
                </c:pt>
                <c:pt idx="52" formatCode="0.0">
                  <c:v>8.1768631813125694</c:v>
                </c:pt>
                <c:pt idx="53" formatCode="0.0">
                  <c:v>8.0086540600667409</c:v>
                </c:pt>
                <c:pt idx="54" formatCode="0.0">
                  <c:v>7.8404449388209114</c:v>
                </c:pt>
                <c:pt idx="55" formatCode="0.0">
                  <c:v>7.6722358175750829</c:v>
                </c:pt>
                <c:pt idx="56" formatCode="0.0">
                  <c:v>7.5040266963292543</c:v>
                </c:pt>
                <c:pt idx="57" formatCode="0.0">
                  <c:v>7.3358175750834249</c:v>
                </c:pt>
                <c:pt idx="58" formatCode="0.0">
                  <c:v>7.1676084538375964</c:v>
                </c:pt>
                <c:pt idx="59" formatCode="0.0">
                  <c:v>6.9993993325917678</c:v>
                </c:pt>
                <c:pt idx="60" formatCode="0.0">
                  <c:v>6.8311902113459393</c:v>
                </c:pt>
                <c:pt idx="61" formatCode="0.0">
                  <c:v>6.6629810901001107</c:v>
                </c:pt>
                <c:pt idx="62" formatCode="0.0">
                  <c:v>6.4947719688542822</c:v>
                </c:pt>
                <c:pt idx="63" formatCode="0.0">
                  <c:v>6.3265628476084537</c:v>
                </c:pt>
                <c:pt idx="64" formatCode="0.0">
                  <c:v>6.1583537263626251</c:v>
                </c:pt>
                <c:pt idx="65" formatCode="0.0">
                  <c:v>5.9901446051167957</c:v>
                </c:pt>
                <c:pt idx="66" formatCode="0.0">
                  <c:v>5.8219354838709672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458-9E42-9E0B-A092D6CE4BD8}"/>
            </c:ext>
          </c:extLst>
        </c:ser>
        <c:ser>
          <c:idx val="67"/>
          <c:order val="52"/>
          <c:tx>
            <c:strRef>
              <c:f>'Breakfast data'!$AJ$1</c:f>
              <c:strCache>
                <c:ptCount val="1"/>
                <c:pt idx="0">
                  <c:v>Sun wk5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data'!$AJ$3:$AJ$83</c:f>
              <c:numCache>
                <c:formatCode>General</c:formatCode>
                <c:ptCount val="81"/>
                <c:pt idx="19">
                  <c:v>7.9</c:v>
                </c:pt>
                <c:pt idx="20">
                  <c:v>8</c:v>
                </c:pt>
                <c:pt idx="21">
                  <c:v>8.1</c:v>
                </c:pt>
                <c:pt idx="22">
                  <c:v>8.1999999999999993</c:v>
                </c:pt>
                <c:pt idx="23">
                  <c:v>8.6</c:v>
                </c:pt>
                <c:pt idx="24">
                  <c:v>8.6</c:v>
                </c:pt>
                <c:pt idx="25">
                  <c:v>8.6999999999999993</c:v>
                </c:pt>
                <c:pt idx="26">
                  <c:v>8.4</c:v>
                </c:pt>
                <c:pt idx="27">
                  <c:v>8.4</c:v>
                </c:pt>
                <c:pt idx="28">
                  <c:v>8.6999999999999993</c:v>
                </c:pt>
                <c:pt idx="29">
                  <c:v>9.1</c:v>
                </c:pt>
                <c:pt idx="30">
                  <c:v>9.1999999999999993</c:v>
                </c:pt>
                <c:pt idx="31">
                  <c:v>9.8000000000000007</c:v>
                </c:pt>
                <c:pt idx="32">
                  <c:v>10.199999999999999</c:v>
                </c:pt>
                <c:pt idx="33">
                  <c:v>10.6</c:v>
                </c:pt>
                <c:pt idx="34">
                  <c:v>11.3</c:v>
                </c:pt>
                <c:pt idx="35">
                  <c:v>11.8</c:v>
                </c:pt>
                <c:pt idx="36">
                  <c:v>12.2</c:v>
                </c:pt>
                <c:pt idx="37">
                  <c:v>12.3</c:v>
                </c:pt>
                <c:pt idx="38">
                  <c:v>12.3</c:v>
                </c:pt>
                <c:pt idx="39">
                  <c:v>12</c:v>
                </c:pt>
                <c:pt idx="40">
                  <c:v>11.7</c:v>
                </c:pt>
                <c:pt idx="41">
                  <c:v>11.3</c:v>
                </c:pt>
                <c:pt idx="42">
                  <c:v>10.9</c:v>
                </c:pt>
                <c:pt idx="43">
                  <c:v>10.6</c:v>
                </c:pt>
                <c:pt idx="44">
                  <c:v>10.1</c:v>
                </c:pt>
                <c:pt idx="45">
                  <c:v>9.6999999999999993</c:v>
                </c:pt>
                <c:pt idx="46">
                  <c:v>9.6</c:v>
                </c:pt>
                <c:pt idx="47">
                  <c:v>9.5</c:v>
                </c:pt>
                <c:pt idx="48">
                  <c:v>9.1</c:v>
                </c:pt>
                <c:pt idx="49">
                  <c:v>8.9</c:v>
                </c:pt>
                <c:pt idx="50">
                  <c:v>8.6999999999999993</c:v>
                </c:pt>
                <c:pt idx="51">
                  <c:v>8.3000000000000007</c:v>
                </c:pt>
                <c:pt idx="52">
                  <c:v>8.1</c:v>
                </c:pt>
                <c:pt idx="53">
                  <c:v>7.4</c:v>
                </c:pt>
                <c:pt idx="54">
                  <c:v>7.6</c:v>
                </c:pt>
                <c:pt idx="55">
                  <c:v>7.7</c:v>
                </c:pt>
                <c:pt idx="56">
                  <c:v>8.1999999999999993</c:v>
                </c:pt>
                <c:pt idx="57">
                  <c:v>8.4</c:v>
                </c:pt>
                <c:pt idx="58">
                  <c:v>8.6999999999999993</c:v>
                </c:pt>
                <c:pt idx="59">
                  <c:v>9.4</c:v>
                </c:pt>
                <c:pt idx="60">
                  <c:v>10.199999999999999</c:v>
                </c:pt>
                <c:pt idx="61">
                  <c:v>10.8</c:v>
                </c:pt>
                <c:pt idx="62">
                  <c:v>11.4</c:v>
                </c:pt>
                <c:pt idx="63">
                  <c:v>11.6</c:v>
                </c:pt>
                <c:pt idx="64">
                  <c:v>11.2</c:v>
                </c:pt>
                <c:pt idx="65">
                  <c:v>11.1</c:v>
                </c:pt>
                <c:pt idx="66">
                  <c:v>11.1</c:v>
                </c:pt>
                <c:pt idx="67">
                  <c:v>11.1</c:v>
                </c:pt>
                <c:pt idx="68">
                  <c:v>11.1</c:v>
                </c:pt>
                <c:pt idx="69">
                  <c:v>11.1</c:v>
                </c:pt>
                <c:pt idx="70">
                  <c:v>11.1</c:v>
                </c:pt>
                <c:pt idx="71">
                  <c:v>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458-9E42-9E0B-A092D6CE4BD8}"/>
            </c:ext>
          </c:extLst>
        </c:ser>
        <c:ser>
          <c:idx val="68"/>
          <c:order val="53"/>
          <c:tx>
            <c:strRef>
              <c:f>'Breakfast data'!$CS$1</c:f>
              <c:strCache>
                <c:ptCount val="1"/>
                <c:pt idx="0">
                  <c:v>Sun wk5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data'!$CS$3:$CS$83</c:f>
              <c:numCache>
                <c:formatCode>General</c:formatCode>
                <c:ptCount val="81"/>
                <c:pt idx="19" formatCode="0.0">
                  <c:v>7.8884210526315783</c:v>
                </c:pt>
                <c:pt idx="20" formatCode="0.0">
                  <c:v>8.133508771929824</c:v>
                </c:pt>
                <c:pt idx="21" formatCode="0.0">
                  <c:v>8.3785964912280697</c:v>
                </c:pt>
                <c:pt idx="22" formatCode="0.0">
                  <c:v>8.6236842105263154</c:v>
                </c:pt>
                <c:pt idx="23" formatCode="0.0">
                  <c:v>8.8687719298245611</c:v>
                </c:pt>
                <c:pt idx="24" formatCode="0.0">
                  <c:v>9.1138596491228068</c:v>
                </c:pt>
                <c:pt idx="25" formatCode="0.0">
                  <c:v>9.3589473684210525</c:v>
                </c:pt>
                <c:pt idx="26" formatCode="0.0">
                  <c:v>9.6040350877192981</c:v>
                </c:pt>
                <c:pt idx="27" formatCode="0.0">
                  <c:v>9.8491228070175438</c:v>
                </c:pt>
                <c:pt idx="28" formatCode="0.0">
                  <c:v>10.09421052631579</c:v>
                </c:pt>
                <c:pt idx="29" formatCode="0.0">
                  <c:v>10.339298245614035</c:v>
                </c:pt>
                <c:pt idx="30" formatCode="0.0">
                  <c:v>10.584385964912281</c:v>
                </c:pt>
                <c:pt idx="31" formatCode="0.0">
                  <c:v>10.829473684210527</c:v>
                </c:pt>
                <c:pt idx="32" formatCode="0.0">
                  <c:v>11.074561403508772</c:v>
                </c:pt>
                <c:pt idx="33" formatCode="0.0">
                  <c:v>11.319649122807018</c:v>
                </c:pt>
                <c:pt idx="34" formatCode="0.0">
                  <c:v>11.564736842105264</c:v>
                </c:pt>
                <c:pt idx="35" formatCode="0.0">
                  <c:v>11.809824561403509</c:v>
                </c:pt>
                <c:pt idx="36" formatCode="0.0">
                  <c:v>12.054912280701755</c:v>
                </c:pt>
                <c:pt idx="37" formatCode="0.0">
                  <c:v>12.3</c:v>
                </c:pt>
                <c:pt idx="38" formatCode="0.0">
                  <c:v>11.997303921568628</c:v>
                </c:pt>
                <c:pt idx="39" formatCode="0.0">
                  <c:v>11.694607843137256</c:v>
                </c:pt>
                <c:pt idx="40" formatCode="0.0">
                  <c:v>11.391911764705883</c:v>
                </c:pt>
                <c:pt idx="41" formatCode="0.0">
                  <c:v>11.08921568627451</c:v>
                </c:pt>
                <c:pt idx="42" formatCode="0.0">
                  <c:v>10.786519607843138</c:v>
                </c:pt>
                <c:pt idx="43" formatCode="0.0">
                  <c:v>10.483823529411765</c:v>
                </c:pt>
                <c:pt idx="44" formatCode="0.0">
                  <c:v>10.181127450980393</c:v>
                </c:pt>
                <c:pt idx="45" formatCode="0.0">
                  <c:v>9.87843137254902</c:v>
                </c:pt>
                <c:pt idx="46" formatCode="0.0">
                  <c:v>9.5757352941176475</c:v>
                </c:pt>
                <c:pt idx="47" formatCode="0.0">
                  <c:v>9.2730392156862749</c:v>
                </c:pt>
                <c:pt idx="48" formatCode="0.0">
                  <c:v>8.9703431372549023</c:v>
                </c:pt>
                <c:pt idx="49" formatCode="0.0">
                  <c:v>8.6676470588235297</c:v>
                </c:pt>
                <c:pt idx="50" formatCode="0.0">
                  <c:v>8.3649509803921571</c:v>
                </c:pt>
                <c:pt idx="51" formatCode="0.0">
                  <c:v>8.0622549019607845</c:v>
                </c:pt>
                <c:pt idx="52" formatCode="0.0">
                  <c:v>7.7595588235294128</c:v>
                </c:pt>
                <c:pt idx="53" formatCode="0.0">
                  <c:v>7.4568627450980403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458-9E42-9E0B-A092D6CE4BD8}"/>
            </c:ext>
          </c:extLst>
        </c:ser>
        <c:ser>
          <c:idx val="69"/>
          <c:order val="54"/>
          <c:tx>
            <c:strRef>
              <c:f>'Breakfast data'!$AK$1</c:f>
              <c:strCache>
                <c:ptCount val="1"/>
                <c:pt idx="0">
                  <c:v>Mon wk6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data'!$AK$3:$AK$83</c:f>
              <c:numCache>
                <c:formatCode>General</c:formatCode>
                <c:ptCount val="81"/>
                <c:pt idx="17">
                  <c:v>7.9</c:v>
                </c:pt>
                <c:pt idx="18">
                  <c:v>8.8000000000000007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9.4</c:v>
                </c:pt>
                <c:pt idx="22">
                  <c:v>9.6999999999999993</c:v>
                </c:pt>
                <c:pt idx="23">
                  <c:v>9.6</c:v>
                </c:pt>
                <c:pt idx="24">
                  <c:v>9.5</c:v>
                </c:pt>
                <c:pt idx="25">
                  <c:v>9.4</c:v>
                </c:pt>
                <c:pt idx="26">
                  <c:v>9.3000000000000007</c:v>
                </c:pt>
                <c:pt idx="27">
                  <c:v>9.3000000000000007</c:v>
                </c:pt>
                <c:pt idx="28">
                  <c:v>9.6</c:v>
                </c:pt>
                <c:pt idx="29">
                  <c:v>10.1</c:v>
                </c:pt>
                <c:pt idx="30">
                  <c:v>10.7</c:v>
                </c:pt>
                <c:pt idx="31">
                  <c:v>11.1</c:v>
                </c:pt>
                <c:pt idx="32">
                  <c:v>11.5</c:v>
                </c:pt>
                <c:pt idx="33">
                  <c:v>11.9</c:v>
                </c:pt>
                <c:pt idx="34">
                  <c:v>12.1</c:v>
                </c:pt>
                <c:pt idx="35">
                  <c:v>12.3</c:v>
                </c:pt>
                <c:pt idx="36">
                  <c:v>12.4</c:v>
                </c:pt>
                <c:pt idx="37">
                  <c:v>12.5</c:v>
                </c:pt>
                <c:pt idx="38">
                  <c:v>12.5</c:v>
                </c:pt>
                <c:pt idx="39">
                  <c:v>12.4</c:v>
                </c:pt>
                <c:pt idx="40">
                  <c:v>12.3</c:v>
                </c:pt>
                <c:pt idx="41">
                  <c:v>12.1</c:v>
                </c:pt>
                <c:pt idx="42">
                  <c:v>11.7</c:v>
                </c:pt>
                <c:pt idx="43">
                  <c:v>11.4</c:v>
                </c:pt>
                <c:pt idx="44">
                  <c:v>11.2</c:v>
                </c:pt>
                <c:pt idx="45">
                  <c:v>10.8</c:v>
                </c:pt>
                <c:pt idx="46">
                  <c:v>10.6</c:v>
                </c:pt>
                <c:pt idx="47">
                  <c:v>10.7</c:v>
                </c:pt>
                <c:pt idx="48">
                  <c:v>10.8</c:v>
                </c:pt>
                <c:pt idx="49">
                  <c:v>11</c:v>
                </c:pt>
                <c:pt idx="50">
                  <c:v>11.2</c:v>
                </c:pt>
                <c:pt idx="51">
                  <c:v>11.3</c:v>
                </c:pt>
                <c:pt idx="52">
                  <c:v>11.4</c:v>
                </c:pt>
                <c:pt idx="53">
                  <c:v>11.3</c:v>
                </c:pt>
                <c:pt idx="54">
                  <c:v>11.4</c:v>
                </c:pt>
                <c:pt idx="55">
                  <c:v>11.4</c:v>
                </c:pt>
                <c:pt idx="56">
                  <c:v>11.3</c:v>
                </c:pt>
                <c:pt idx="57">
                  <c:v>11.1</c:v>
                </c:pt>
                <c:pt idx="58">
                  <c:v>11.2</c:v>
                </c:pt>
                <c:pt idx="59">
                  <c:v>11.1</c:v>
                </c:pt>
                <c:pt idx="60">
                  <c:v>11</c:v>
                </c:pt>
                <c:pt idx="61">
                  <c:v>10.4</c:v>
                </c:pt>
                <c:pt idx="62">
                  <c:v>9.9</c:v>
                </c:pt>
                <c:pt idx="63">
                  <c:v>9.5</c:v>
                </c:pt>
                <c:pt idx="64">
                  <c:v>9.1999999999999993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458-9E42-9E0B-A092D6CE4BD8}"/>
            </c:ext>
          </c:extLst>
        </c:ser>
        <c:ser>
          <c:idx val="70"/>
          <c:order val="55"/>
          <c:tx>
            <c:strRef>
              <c:f>'Breakfast data'!$CT$1</c:f>
              <c:strCache>
                <c:ptCount val="1"/>
                <c:pt idx="0">
                  <c:v>Mon wk6 #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data'!$CT$3:$CT$83</c:f>
              <c:numCache>
                <c:formatCode>General</c:formatCode>
                <c:ptCount val="81"/>
                <c:pt idx="17" formatCode="0.0">
                  <c:v>8.4116883116883123</c:v>
                </c:pt>
                <c:pt idx="18" formatCode="0.0">
                  <c:v>8.6161038961038958</c:v>
                </c:pt>
                <c:pt idx="19" formatCode="0.0">
                  <c:v>8.8205194805194811</c:v>
                </c:pt>
                <c:pt idx="20" formatCode="0.0">
                  <c:v>9.0249350649350646</c:v>
                </c:pt>
                <c:pt idx="21" formatCode="0.0">
                  <c:v>9.2293506493506499</c:v>
                </c:pt>
                <c:pt idx="22" formatCode="0.0">
                  <c:v>9.4337662337662334</c:v>
                </c:pt>
                <c:pt idx="23" formatCode="0.0">
                  <c:v>9.6381818181818186</c:v>
                </c:pt>
                <c:pt idx="24" formatCode="0.0">
                  <c:v>9.8425974025974021</c:v>
                </c:pt>
                <c:pt idx="25" formatCode="0.0">
                  <c:v>10.047012987012987</c:v>
                </c:pt>
                <c:pt idx="26" formatCode="0.0">
                  <c:v>10.251428571428571</c:v>
                </c:pt>
                <c:pt idx="27" formatCode="0.0">
                  <c:v>10.455844155844156</c:v>
                </c:pt>
                <c:pt idx="28" formatCode="0.0">
                  <c:v>10.66025974025974</c:v>
                </c:pt>
                <c:pt idx="29" formatCode="0.0">
                  <c:v>10.864675324675325</c:v>
                </c:pt>
                <c:pt idx="30" formatCode="0.0">
                  <c:v>11.069090909090908</c:v>
                </c:pt>
                <c:pt idx="31" formatCode="0.0">
                  <c:v>11.273506493506494</c:v>
                </c:pt>
                <c:pt idx="32" formatCode="0.0">
                  <c:v>11.477922077922077</c:v>
                </c:pt>
                <c:pt idx="33" formatCode="0.0">
                  <c:v>11.682337662337662</c:v>
                </c:pt>
                <c:pt idx="34" formatCode="0.0">
                  <c:v>11.886753246753246</c:v>
                </c:pt>
                <c:pt idx="35" formatCode="0.0">
                  <c:v>12.091168831168831</c:v>
                </c:pt>
                <c:pt idx="36" formatCode="0.0">
                  <c:v>12.295584415584415</c:v>
                </c:pt>
                <c:pt idx="37" formatCode="0.0">
                  <c:v>12.5</c:v>
                </c:pt>
                <c:pt idx="38" formatCode="0.0">
                  <c:v>12.407741935483871</c:v>
                </c:pt>
                <c:pt idx="39" formatCode="0.0">
                  <c:v>12.315483870967743</c:v>
                </c:pt>
                <c:pt idx="40" formatCode="0.0">
                  <c:v>12.223225806451612</c:v>
                </c:pt>
                <c:pt idx="41" formatCode="0.0">
                  <c:v>12.130967741935484</c:v>
                </c:pt>
                <c:pt idx="42" formatCode="0.0">
                  <c:v>12.038709677419355</c:v>
                </c:pt>
                <c:pt idx="43" formatCode="0.0">
                  <c:v>11.946451612903227</c:v>
                </c:pt>
                <c:pt idx="44" formatCode="0.0">
                  <c:v>11.854193548387096</c:v>
                </c:pt>
                <c:pt idx="45" formatCode="0.0">
                  <c:v>11.761935483870968</c:v>
                </c:pt>
                <c:pt idx="46" formatCode="0.0">
                  <c:v>11.669677419354839</c:v>
                </c:pt>
                <c:pt idx="47" formatCode="0.0">
                  <c:v>11.57741935483871</c:v>
                </c:pt>
                <c:pt idx="48" formatCode="0.0">
                  <c:v>11.48516129032258</c:v>
                </c:pt>
                <c:pt idx="49" formatCode="0.0">
                  <c:v>11.392903225806451</c:v>
                </c:pt>
                <c:pt idx="50" formatCode="0.0">
                  <c:v>11.300645161290323</c:v>
                </c:pt>
                <c:pt idx="51" formatCode="0.0">
                  <c:v>11.208387096774194</c:v>
                </c:pt>
                <c:pt idx="52" formatCode="0.0">
                  <c:v>11.116129032258065</c:v>
                </c:pt>
                <c:pt idx="53" formatCode="0.0">
                  <c:v>11.023870967741935</c:v>
                </c:pt>
                <c:pt idx="54" formatCode="0.0">
                  <c:v>10.931612903225806</c:v>
                </c:pt>
                <c:pt idx="55" formatCode="0.0">
                  <c:v>10.839354838709678</c:v>
                </c:pt>
                <c:pt idx="56" formatCode="0.0">
                  <c:v>10.747096774193547</c:v>
                </c:pt>
                <c:pt idx="57" formatCode="0.0">
                  <c:v>10.654838709677419</c:v>
                </c:pt>
                <c:pt idx="58" formatCode="0.0">
                  <c:v>10.56258064516129</c:v>
                </c:pt>
                <c:pt idx="59" formatCode="0.0">
                  <c:v>10.470322580645162</c:v>
                </c:pt>
                <c:pt idx="60" formatCode="0.0">
                  <c:v>10.378064516129033</c:v>
                </c:pt>
                <c:pt idx="61" formatCode="0.0">
                  <c:v>10.285806451612903</c:v>
                </c:pt>
                <c:pt idx="62" formatCode="0.0">
                  <c:v>10.193548387096774</c:v>
                </c:pt>
                <c:pt idx="63" formatCode="0.0">
                  <c:v>10.101290322580645</c:v>
                </c:pt>
                <c:pt idx="64" formatCode="0.0">
                  <c:v>10.009032258064517</c:v>
                </c:pt>
                <c:pt idx="65" formatCode="0.0">
                  <c:v>9.9167741935483882</c:v>
                </c:pt>
                <c:pt idx="66" formatCode="0.0">
                  <c:v>9.8245161290322578</c:v>
                </c:pt>
                <c:pt idx="67" formatCode="0.0">
                  <c:v>9.7322580645161292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458-9E42-9E0B-A092D6CE4BD8}"/>
            </c:ext>
          </c:extLst>
        </c:ser>
        <c:ser>
          <c:idx val="71"/>
          <c:order val="56"/>
          <c:tx>
            <c:strRef>
              <c:f>'Breakfast data'!$AL$1</c:f>
              <c:strCache>
                <c:ptCount val="1"/>
                <c:pt idx="0">
                  <c:v>Tues wk6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data'!$AL$3:$AL$83</c:f>
              <c:numCache>
                <c:formatCode>General</c:formatCode>
                <c:ptCount val="81"/>
                <c:pt idx="17">
                  <c:v>7.4</c:v>
                </c:pt>
                <c:pt idx="18">
                  <c:v>7.5</c:v>
                </c:pt>
                <c:pt idx="19">
                  <c:v>7.6</c:v>
                </c:pt>
                <c:pt idx="20">
                  <c:v>6.9</c:v>
                </c:pt>
                <c:pt idx="21">
                  <c:v>6.9</c:v>
                </c:pt>
                <c:pt idx="22">
                  <c:v>7.1</c:v>
                </c:pt>
                <c:pt idx="23">
                  <c:v>7.4</c:v>
                </c:pt>
                <c:pt idx="24">
                  <c:v>8.1</c:v>
                </c:pt>
                <c:pt idx="25">
                  <c:v>8.6999999999999993</c:v>
                </c:pt>
                <c:pt idx="26">
                  <c:v>9.6</c:v>
                </c:pt>
                <c:pt idx="27">
                  <c:v>10.1</c:v>
                </c:pt>
                <c:pt idx="28">
                  <c:v>10.4</c:v>
                </c:pt>
                <c:pt idx="29">
                  <c:v>10.5</c:v>
                </c:pt>
                <c:pt idx="30">
                  <c:v>10.8</c:v>
                </c:pt>
                <c:pt idx="31">
                  <c:v>11</c:v>
                </c:pt>
                <c:pt idx="32">
                  <c:v>10.9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11.5</c:v>
                </c:pt>
                <c:pt idx="38">
                  <c:v>11.4</c:v>
                </c:pt>
                <c:pt idx="39">
                  <c:v>11.5</c:v>
                </c:pt>
                <c:pt idx="40">
                  <c:v>11.3</c:v>
                </c:pt>
                <c:pt idx="41">
                  <c:v>11.2</c:v>
                </c:pt>
                <c:pt idx="42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458-9E42-9E0B-A092D6CE4BD8}"/>
            </c:ext>
          </c:extLst>
        </c:ser>
        <c:ser>
          <c:idx val="72"/>
          <c:order val="57"/>
          <c:tx>
            <c:strRef>
              <c:f>'Breakfast data'!$CU$1</c:f>
              <c:strCache>
                <c:ptCount val="1"/>
                <c:pt idx="0">
                  <c:v>Tues wk6 #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data'!$CU$3:$CU$83</c:f>
              <c:numCache>
                <c:formatCode>General</c:formatCode>
                <c:ptCount val="81"/>
                <c:pt idx="17" formatCode="0.0">
                  <c:v>6.3337662337662337</c:v>
                </c:pt>
                <c:pt idx="18" formatCode="0.0">
                  <c:v>6.5920779220779222</c:v>
                </c:pt>
                <c:pt idx="19" formatCode="0.0">
                  <c:v>6.8503896103896107</c:v>
                </c:pt>
                <c:pt idx="20" formatCode="0.0">
                  <c:v>7.1087012987012992</c:v>
                </c:pt>
                <c:pt idx="21" formatCode="0.0">
                  <c:v>7.3670129870129877</c:v>
                </c:pt>
                <c:pt idx="22" formatCode="0.0">
                  <c:v>7.6253246753246753</c:v>
                </c:pt>
                <c:pt idx="23" formatCode="0.0">
                  <c:v>7.8836363636363638</c:v>
                </c:pt>
                <c:pt idx="24" formatCode="0.0">
                  <c:v>8.1419480519480523</c:v>
                </c:pt>
                <c:pt idx="25" formatCode="0.0">
                  <c:v>8.4002597402597399</c:v>
                </c:pt>
                <c:pt idx="26" formatCode="0.0">
                  <c:v>8.6585714285714293</c:v>
                </c:pt>
                <c:pt idx="27" formatCode="0.0">
                  <c:v>8.9168831168831169</c:v>
                </c:pt>
                <c:pt idx="28" formatCode="0.0">
                  <c:v>9.1751948051948062</c:v>
                </c:pt>
                <c:pt idx="29" formatCode="0.0">
                  <c:v>9.4335064935064938</c:v>
                </c:pt>
                <c:pt idx="30" formatCode="0.0">
                  <c:v>9.6918181818181814</c:v>
                </c:pt>
                <c:pt idx="31" formatCode="0.0">
                  <c:v>9.9501298701298708</c:v>
                </c:pt>
                <c:pt idx="32" formatCode="0.0">
                  <c:v>10.208441558441558</c:v>
                </c:pt>
                <c:pt idx="33" formatCode="0.0">
                  <c:v>10.466753246753246</c:v>
                </c:pt>
                <c:pt idx="34" formatCode="0.0">
                  <c:v>10.725064935064935</c:v>
                </c:pt>
                <c:pt idx="35" formatCode="0.0">
                  <c:v>10.983376623376623</c:v>
                </c:pt>
                <c:pt idx="36" formatCode="0.0">
                  <c:v>11.241688311688312</c:v>
                </c:pt>
                <c:pt idx="37" formatCode="0.0">
                  <c:v>11.5</c:v>
                </c:pt>
                <c:pt idx="38" formatCode="0.0">
                  <c:v>11.434285714285714</c:v>
                </c:pt>
                <c:pt idx="39" formatCode="0.0">
                  <c:v>11.368571428571428</c:v>
                </c:pt>
                <c:pt idx="40" formatCode="0.0">
                  <c:v>11.302857142857142</c:v>
                </c:pt>
                <c:pt idx="41" formatCode="0.0">
                  <c:v>11.237142857142857</c:v>
                </c:pt>
                <c:pt idx="42" formatCode="0.0">
                  <c:v>11.171428571428571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458-9E42-9E0B-A092D6CE4BD8}"/>
            </c:ext>
          </c:extLst>
        </c:ser>
        <c:ser>
          <c:idx val="73"/>
          <c:order val="58"/>
          <c:tx>
            <c:strRef>
              <c:f>'Breakfast data'!$AM$1</c:f>
              <c:strCache>
                <c:ptCount val="1"/>
                <c:pt idx="0">
                  <c:v>Wed wk6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data'!$AM$3:$AM$83</c:f>
              <c:numCache>
                <c:formatCode>General</c:formatCode>
                <c:ptCount val="81"/>
                <c:pt idx="26">
                  <c:v>9.6</c:v>
                </c:pt>
                <c:pt idx="27">
                  <c:v>9.3000000000000007</c:v>
                </c:pt>
                <c:pt idx="28">
                  <c:v>9.1999999999999993</c:v>
                </c:pt>
                <c:pt idx="29">
                  <c:v>9.4</c:v>
                </c:pt>
                <c:pt idx="30">
                  <c:v>9.6</c:v>
                </c:pt>
                <c:pt idx="31">
                  <c:v>9.6999999999999993</c:v>
                </c:pt>
                <c:pt idx="32">
                  <c:v>9.6999999999999993</c:v>
                </c:pt>
                <c:pt idx="33">
                  <c:v>10.199999999999999</c:v>
                </c:pt>
                <c:pt idx="34">
                  <c:v>10.7</c:v>
                </c:pt>
                <c:pt idx="35">
                  <c:v>11.1</c:v>
                </c:pt>
                <c:pt idx="36">
                  <c:v>11.3</c:v>
                </c:pt>
                <c:pt idx="37">
                  <c:v>11.4</c:v>
                </c:pt>
                <c:pt idx="38">
                  <c:v>11.1</c:v>
                </c:pt>
                <c:pt idx="39">
                  <c:v>10.8</c:v>
                </c:pt>
                <c:pt idx="40">
                  <c:v>10.199999999999999</c:v>
                </c:pt>
                <c:pt idx="41">
                  <c:v>9.9</c:v>
                </c:pt>
                <c:pt idx="42">
                  <c:v>10.1</c:v>
                </c:pt>
                <c:pt idx="43">
                  <c:v>9.9</c:v>
                </c:pt>
                <c:pt idx="44">
                  <c:v>10.4</c:v>
                </c:pt>
                <c:pt idx="45">
                  <c:v>10.199999999999999</c:v>
                </c:pt>
                <c:pt idx="46">
                  <c:v>9.9</c:v>
                </c:pt>
                <c:pt idx="47">
                  <c:v>9.6999999999999993</c:v>
                </c:pt>
                <c:pt idx="48">
                  <c:v>9.3000000000000007</c:v>
                </c:pt>
                <c:pt idx="49">
                  <c:v>8.9</c:v>
                </c:pt>
                <c:pt idx="50">
                  <c:v>8.6</c:v>
                </c:pt>
                <c:pt idx="51">
                  <c:v>8.6999999999999993</c:v>
                </c:pt>
                <c:pt idx="52">
                  <c:v>9.1</c:v>
                </c:pt>
                <c:pt idx="53">
                  <c:v>8.9</c:v>
                </c:pt>
                <c:pt idx="54">
                  <c:v>8.6</c:v>
                </c:pt>
                <c:pt idx="55">
                  <c:v>8.1999999999999993</c:v>
                </c:pt>
                <c:pt idx="56">
                  <c:v>7.8</c:v>
                </c:pt>
                <c:pt idx="57">
                  <c:v>7.7</c:v>
                </c:pt>
                <c:pt idx="58">
                  <c:v>7.5</c:v>
                </c:pt>
                <c:pt idx="59">
                  <c:v>7.3</c:v>
                </c:pt>
                <c:pt idx="60">
                  <c:v>6.9</c:v>
                </c:pt>
                <c:pt idx="61">
                  <c:v>6.7</c:v>
                </c:pt>
                <c:pt idx="62">
                  <c:v>6.4</c:v>
                </c:pt>
                <c:pt idx="63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458-9E42-9E0B-A092D6CE4BD8}"/>
            </c:ext>
          </c:extLst>
        </c:ser>
        <c:ser>
          <c:idx val="74"/>
          <c:order val="59"/>
          <c:tx>
            <c:strRef>
              <c:f>'Breakfast data'!$CV$1</c:f>
              <c:strCache>
                <c:ptCount val="1"/>
                <c:pt idx="0">
                  <c:v>Wed wk6 #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data'!$CV$3:$CV$83</c:f>
              <c:numCache>
                <c:formatCode>General</c:formatCode>
                <c:ptCount val="81"/>
                <c:pt idx="26" formatCode="0.0">
                  <c:v>9.115384615384615</c:v>
                </c:pt>
                <c:pt idx="27" formatCode="0.0">
                  <c:v>9.3230769230769237</c:v>
                </c:pt>
                <c:pt idx="28" formatCode="0.0">
                  <c:v>9.5307692307692307</c:v>
                </c:pt>
                <c:pt idx="29" formatCode="0.0">
                  <c:v>9.7384615384615394</c:v>
                </c:pt>
                <c:pt idx="30" formatCode="0.0">
                  <c:v>9.9461538461538463</c:v>
                </c:pt>
                <c:pt idx="31" formatCode="0.0">
                  <c:v>10.153846153846153</c:v>
                </c:pt>
                <c:pt idx="32" formatCode="0.0">
                  <c:v>10.361538461538462</c:v>
                </c:pt>
                <c:pt idx="33" formatCode="0.0">
                  <c:v>10.569230769230769</c:v>
                </c:pt>
                <c:pt idx="34" formatCode="0.0">
                  <c:v>10.776923076923078</c:v>
                </c:pt>
                <c:pt idx="35" formatCode="0.0">
                  <c:v>10.984615384615385</c:v>
                </c:pt>
                <c:pt idx="36" formatCode="0.0">
                  <c:v>11.192307692307693</c:v>
                </c:pt>
                <c:pt idx="37" formatCode="0.0">
                  <c:v>11.4</c:v>
                </c:pt>
                <c:pt idx="38" formatCode="0.0">
                  <c:v>11.21880341880342</c:v>
                </c:pt>
                <c:pt idx="39" formatCode="0.0">
                  <c:v>11.037606837606837</c:v>
                </c:pt>
                <c:pt idx="40" formatCode="0.0">
                  <c:v>10.856410256410257</c:v>
                </c:pt>
                <c:pt idx="41" formatCode="0.0">
                  <c:v>10.675213675213675</c:v>
                </c:pt>
                <c:pt idx="42" formatCode="0.0">
                  <c:v>10.494017094017094</c:v>
                </c:pt>
                <c:pt idx="43" formatCode="0.0">
                  <c:v>10.312820512820513</c:v>
                </c:pt>
                <c:pt idx="44" formatCode="0.0">
                  <c:v>10.131623931623931</c:v>
                </c:pt>
                <c:pt idx="45" formatCode="0.0">
                  <c:v>9.9504273504273506</c:v>
                </c:pt>
                <c:pt idx="46" formatCode="0.0">
                  <c:v>9.7692307692307701</c:v>
                </c:pt>
                <c:pt idx="47" formatCode="0.0">
                  <c:v>9.5880341880341877</c:v>
                </c:pt>
                <c:pt idx="48" formatCode="0.0">
                  <c:v>9.4068376068376072</c:v>
                </c:pt>
                <c:pt idx="49" formatCode="0.0">
                  <c:v>9.2256410256410248</c:v>
                </c:pt>
                <c:pt idx="50" formatCode="0.0">
                  <c:v>9.0444444444444443</c:v>
                </c:pt>
                <c:pt idx="51" formatCode="0.0">
                  <c:v>8.8632478632478637</c:v>
                </c:pt>
                <c:pt idx="52" formatCode="0.0">
                  <c:v>8.6820512820512814</c:v>
                </c:pt>
                <c:pt idx="53" formatCode="0.0">
                  <c:v>8.5008547008547009</c:v>
                </c:pt>
                <c:pt idx="54" formatCode="0.0">
                  <c:v>8.3196581196581185</c:v>
                </c:pt>
                <c:pt idx="55" formatCode="0.0">
                  <c:v>8.138461538461538</c:v>
                </c:pt>
                <c:pt idx="56" formatCode="0.0">
                  <c:v>7.9572649572649574</c:v>
                </c:pt>
                <c:pt idx="57" formatCode="0.0">
                  <c:v>7.7760683760683751</c:v>
                </c:pt>
                <c:pt idx="58" formatCode="0.0">
                  <c:v>7.5948717948717945</c:v>
                </c:pt>
                <c:pt idx="59" formatCode="0.0">
                  <c:v>7.4136752136752131</c:v>
                </c:pt>
                <c:pt idx="60" formatCode="0.0">
                  <c:v>7.2324786324786317</c:v>
                </c:pt>
                <c:pt idx="61" formatCode="0.0">
                  <c:v>7.0512820512820502</c:v>
                </c:pt>
                <c:pt idx="62" formatCode="0.0">
                  <c:v>6.8700854700854697</c:v>
                </c:pt>
                <c:pt idx="63" formatCode="0.0">
                  <c:v>6.6888888888888882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458-9E42-9E0B-A092D6CE4BD8}"/>
            </c:ext>
          </c:extLst>
        </c:ser>
        <c:ser>
          <c:idx val="75"/>
          <c:order val="60"/>
          <c:tx>
            <c:strRef>
              <c:f>'Breakfast data'!$AN$1</c:f>
              <c:strCache>
                <c:ptCount val="1"/>
                <c:pt idx="0">
                  <c:v>Thurs wk6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data'!$AN$3:$AN$83</c:f>
              <c:numCache>
                <c:formatCode>General</c:formatCode>
                <c:ptCount val="81"/>
                <c:pt idx="24">
                  <c:v>9.4</c:v>
                </c:pt>
                <c:pt idx="25">
                  <c:v>9.6</c:v>
                </c:pt>
                <c:pt idx="26">
                  <c:v>9.9</c:v>
                </c:pt>
                <c:pt idx="27">
                  <c:v>10.3</c:v>
                </c:pt>
                <c:pt idx="28">
                  <c:v>10.8</c:v>
                </c:pt>
                <c:pt idx="29">
                  <c:v>11.5</c:v>
                </c:pt>
                <c:pt idx="30">
                  <c:v>12.2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14.3</c:v>
                </c:pt>
                <c:pt idx="35">
                  <c:v>14.6</c:v>
                </c:pt>
                <c:pt idx="36">
                  <c:v>15.1</c:v>
                </c:pt>
                <c:pt idx="37">
                  <c:v>15.6</c:v>
                </c:pt>
                <c:pt idx="38">
                  <c:v>15.4</c:v>
                </c:pt>
                <c:pt idx="39">
                  <c:v>15.3</c:v>
                </c:pt>
                <c:pt idx="40">
                  <c:v>15.2</c:v>
                </c:pt>
                <c:pt idx="41">
                  <c:v>15.3</c:v>
                </c:pt>
                <c:pt idx="42">
                  <c:v>15.4</c:v>
                </c:pt>
                <c:pt idx="43">
                  <c:v>15.3</c:v>
                </c:pt>
                <c:pt idx="44">
                  <c:v>15.1</c:v>
                </c:pt>
                <c:pt idx="45">
                  <c:v>15</c:v>
                </c:pt>
                <c:pt idx="46">
                  <c:v>14.8</c:v>
                </c:pt>
                <c:pt idx="47">
                  <c:v>14.8</c:v>
                </c:pt>
                <c:pt idx="48">
                  <c:v>14.5</c:v>
                </c:pt>
                <c:pt idx="49">
                  <c:v>14.3</c:v>
                </c:pt>
                <c:pt idx="50">
                  <c:v>14</c:v>
                </c:pt>
                <c:pt idx="51">
                  <c:v>13.7</c:v>
                </c:pt>
                <c:pt idx="52">
                  <c:v>13.7</c:v>
                </c:pt>
                <c:pt idx="53">
                  <c:v>13.2</c:v>
                </c:pt>
                <c:pt idx="54">
                  <c:v>12.8</c:v>
                </c:pt>
                <c:pt idx="55">
                  <c:v>12.4</c:v>
                </c:pt>
                <c:pt idx="56">
                  <c:v>12.4</c:v>
                </c:pt>
                <c:pt idx="57">
                  <c:v>12.5</c:v>
                </c:pt>
                <c:pt idx="58">
                  <c:v>12.7</c:v>
                </c:pt>
                <c:pt idx="59">
                  <c:v>12.9</c:v>
                </c:pt>
                <c:pt idx="60">
                  <c:v>13.1</c:v>
                </c:pt>
                <c:pt idx="61">
                  <c:v>13.1</c:v>
                </c:pt>
                <c:pt idx="62">
                  <c:v>13.2</c:v>
                </c:pt>
                <c:pt idx="63">
                  <c:v>13.5</c:v>
                </c:pt>
                <c:pt idx="64">
                  <c:v>13.4</c:v>
                </c:pt>
                <c:pt idx="65">
                  <c:v>13.4</c:v>
                </c:pt>
                <c:pt idx="66">
                  <c:v>13.6</c:v>
                </c:pt>
                <c:pt idx="67">
                  <c:v>13.1</c:v>
                </c:pt>
                <c:pt idx="68">
                  <c:v>12.7</c:v>
                </c:pt>
                <c:pt idx="69">
                  <c:v>12.5</c:v>
                </c:pt>
                <c:pt idx="70">
                  <c:v>12.3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458-9E42-9E0B-A092D6CE4BD8}"/>
            </c:ext>
          </c:extLst>
        </c:ser>
        <c:ser>
          <c:idx val="76"/>
          <c:order val="61"/>
          <c:tx>
            <c:strRef>
              <c:f>'Breakfast data'!$CW$1</c:f>
              <c:strCache>
                <c:ptCount val="1"/>
                <c:pt idx="0">
                  <c:v>Thurs wk6 #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data'!$CW$3:$CW$83</c:f>
              <c:numCache>
                <c:formatCode>General</c:formatCode>
                <c:ptCount val="81"/>
                <c:pt idx="24" formatCode="0.0">
                  <c:v>8.9228571428571435</c:v>
                </c:pt>
                <c:pt idx="25" formatCode="0.0">
                  <c:v>9.4364835164835164</c:v>
                </c:pt>
                <c:pt idx="26" formatCode="0.0">
                  <c:v>9.950109890109891</c:v>
                </c:pt>
                <c:pt idx="27" formatCode="0.0">
                  <c:v>10.463736263736264</c:v>
                </c:pt>
                <c:pt idx="28" formatCode="0.0">
                  <c:v>10.977362637362639</c:v>
                </c:pt>
                <c:pt idx="29" formatCode="0.0">
                  <c:v>11.490989010989011</c:v>
                </c:pt>
                <c:pt idx="30" formatCode="0.0">
                  <c:v>12.004615384615384</c:v>
                </c:pt>
                <c:pt idx="31" formatCode="0.0">
                  <c:v>12.518241758241759</c:v>
                </c:pt>
                <c:pt idx="32" formatCode="0.0">
                  <c:v>13.031868131868132</c:v>
                </c:pt>
                <c:pt idx="33" formatCode="0.0">
                  <c:v>13.545494505494506</c:v>
                </c:pt>
                <c:pt idx="34" formatCode="0.0">
                  <c:v>14.059120879120879</c:v>
                </c:pt>
                <c:pt idx="35" formatCode="0.0">
                  <c:v>14.572747252747252</c:v>
                </c:pt>
                <c:pt idx="36" formatCode="0.0">
                  <c:v>15.086373626373627</c:v>
                </c:pt>
                <c:pt idx="37" formatCode="0.0">
                  <c:v>15.6</c:v>
                </c:pt>
                <c:pt idx="38" formatCode="0.0">
                  <c:v>15.505087853323147</c:v>
                </c:pt>
                <c:pt idx="39" formatCode="0.0">
                  <c:v>15.410175706646294</c:v>
                </c:pt>
                <c:pt idx="40" formatCode="0.0">
                  <c:v>15.315263559969441</c:v>
                </c:pt>
                <c:pt idx="41" formatCode="0.0">
                  <c:v>15.22035141329259</c:v>
                </c:pt>
                <c:pt idx="42" formatCode="0.0">
                  <c:v>15.125439266615738</c:v>
                </c:pt>
                <c:pt idx="43" formatCode="0.0">
                  <c:v>15.030527119938885</c:v>
                </c:pt>
                <c:pt idx="44" formatCode="0.0">
                  <c:v>14.935614973262032</c:v>
                </c:pt>
                <c:pt idx="45" formatCode="0.0">
                  <c:v>14.840702826585179</c:v>
                </c:pt>
                <c:pt idx="46" formatCode="0.0">
                  <c:v>14.745790679908326</c:v>
                </c:pt>
                <c:pt idx="47" formatCode="0.0">
                  <c:v>14.650878533231474</c:v>
                </c:pt>
                <c:pt idx="48" formatCode="0.0">
                  <c:v>14.555966386554621</c:v>
                </c:pt>
                <c:pt idx="49" formatCode="0.0">
                  <c:v>14.461054239877768</c:v>
                </c:pt>
                <c:pt idx="50" formatCode="0.0">
                  <c:v>14.366142093200917</c:v>
                </c:pt>
                <c:pt idx="51" formatCode="0.0">
                  <c:v>14.271229946524064</c:v>
                </c:pt>
                <c:pt idx="52" formatCode="0.0">
                  <c:v>14.176317799847212</c:v>
                </c:pt>
                <c:pt idx="53" formatCode="0.0">
                  <c:v>14.081405653170359</c:v>
                </c:pt>
                <c:pt idx="54" formatCode="0.0">
                  <c:v>13.986493506493506</c:v>
                </c:pt>
                <c:pt idx="55" formatCode="0.0">
                  <c:v>13.891581359816653</c:v>
                </c:pt>
                <c:pt idx="56" formatCode="0.0">
                  <c:v>13.796669213139801</c:v>
                </c:pt>
                <c:pt idx="57" formatCode="0.0">
                  <c:v>13.701757066462948</c:v>
                </c:pt>
                <c:pt idx="58" formatCode="0.0">
                  <c:v>13.606844919786095</c:v>
                </c:pt>
                <c:pt idx="59" formatCode="0.0">
                  <c:v>13.511932773109244</c:v>
                </c:pt>
                <c:pt idx="60" formatCode="0.0">
                  <c:v>13.417020626432391</c:v>
                </c:pt>
                <c:pt idx="61" formatCode="0.0">
                  <c:v>13.322108479755538</c:v>
                </c:pt>
                <c:pt idx="62" formatCode="0.0">
                  <c:v>13.227196333078686</c:v>
                </c:pt>
                <c:pt idx="63" formatCode="0.0">
                  <c:v>13.132284186401833</c:v>
                </c:pt>
                <c:pt idx="64" formatCode="0.0">
                  <c:v>13.03737203972498</c:v>
                </c:pt>
                <c:pt idx="65" formatCode="0.0">
                  <c:v>12.942459893048127</c:v>
                </c:pt>
                <c:pt idx="66" formatCode="0.0">
                  <c:v>12.847547746371276</c:v>
                </c:pt>
                <c:pt idx="67" formatCode="0.0">
                  <c:v>12.752635599694424</c:v>
                </c:pt>
                <c:pt idx="68" formatCode="0.0">
                  <c:v>12.657723453017571</c:v>
                </c:pt>
                <c:pt idx="69" formatCode="0.0">
                  <c:v>12.562811306340718</c:v>
                </c:pt>
                <c:pt idx="70" formatCode="0.0">
                  <c:v>12.467899159663865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458-9E42-9E0B-A092D6CE4BD8}"/>
            </c:ext>
          </c:extLst>
        </c:ser>
        <c:ser>
          <c:idx val="77"/>
          <c:order val="62"/>
          <c:tx>
            <c:strRef>
              <c:f>'Breakfast data'!$AO$1</c:f>
              <c:strCache>
                <c:ptCount val="1"/>
                <c:pt idx="0">
                  <c:v>Fri wk6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data'!$AO$3:$AO$83</c:f>
              <c:numCache>
                <c:formatCode>General</c:formatCode>
                <c:ptCount val="81"/>
                <c:pt idx="18">
                  <c:v>7.2</c:v>
                </c:pt>
                <c:pt idx="19">
                  <c:v>7.5</c:v>
                </c:pt>
                <c:pt idx="20">
                  <c:v>7.7</c:v>
                </c:pt>
                <c:pt idx="21">
                  <c:v>7.6</c:v>
                </c:pt>
                <c:pt idx="22">
                  <c:v>7.6</c:v>
                </c:pt>
                <c:pt idx="23">
                  <c:v>7.8</c:v>
                </c:pt>
                <c:pt idx="24">
                  <c:v>8.1</c:v>
                </c:pt>
                <c:pt idx="25">
                  <c:v>8.3000000000000007</c:v>
                </c:pt>
                <c:pt idx="26">
                  <c:v>8.5</c:v>
                </c:pt>
                <c:pt idx="27">
                  <c:v>8.9</c:v>
                </c:pt>
                <c:pt idx="28">
                  <c:v>9.6999999999999993</c:v>
                </c:pt>
                <c:pt idx="29">
                  <c:v>10.6</c:v>
                </c:pt>
                <c:pt idx="30">
                  <c:v>11</c:v>
                </c:pt>
                <c:pt idx="31">
                  <c:v>11.4</c:v>
                </c:pt>
                <c:pt idx="32">
                  <c:v>11.8</c:v>
                </c:pt>
                <c:pt idx="33">
                  <c:v>12.1</c:v>
                </c:pt>
                <c:pt idx="34">
                  <c:v>12.4</c:v>
                </c:pt>
                <c:pt idx="35">
                  <c:v>12.7</c:v>
                </c:pt>
                <c:pt idx="36">
                  <c:v>12.7</c:v>
                </c:pt>
                <c:pt idx="37">
                  <c:v>12.8</c:v>
                </c:pt>
                <c:pt idx="38">
                  <c:v>12.7</c:v>
                </c:pt>
                <c:pt idx="39">
                  <c:v>12.6</c:v>
                </c:pt>
                <c:pt idx="40">
                  <c:v>12.5</c:v>
                </c:pt>
                <c:pt idx="41">
                  <c:v>12.4</c:v>
                </c:pt>
                <c:pt idx="42">
                  <c:v>12.1</c:v>
                </c:pt>
                <c:pt idx="43">
                  <c:v>12</c:v>
                </c:pt>
                <c:pt idx="44">
                  <c:v>11.6</c:v>
                </c:pt>
                <c:pt idx="45">
                  <c:v>11.1</c:v>
                </c:pt>
                <c:pt idx="46">
                  <c:v>10.7</c:v>
                </c:pt>
                <c:pt idx="47">
                  <c:v>10.3</c:v>
                </c:pt>
                <c:pt idx="48">
                  <c:v>10.1</c:v>
                </c:pt>
                <c:pt idx="49">
                  <c:v>10.1</c:v>
                </c:pt>
                <c:pt idx="50">
                  <c:v>9.9</c:v>
                </c:pt>
                <c:pt idx="51">
                  <c:v>9.8000000000000007</c:v>
                </c:pt>
                <c:pt idx="52">
                  <c:v>9.6</c:v>
                </c:pt>
                <c:pt idx="53">
                  <c:v>9.3000000000000007</c:v>
                </c:pt>
                <c:pt idx="54">
                  <c:v>9.1</c:v>
                </c:pt>
                <c:pt idx="55">
                  <c:v>8.8000000000000007</c:v>
                </c:pt>
                <c:pt idx="56">
                  <c:v>8.6</c:v>
                </c:pt>
                <c:pt idx="57">
                  <c:v>8.4</c:v>
                </c:pt>
                <c:pt idx="58">
                  <c:v>8.3000000000000007</c:v>
                </c:pt>
                <c:pt idx="59">
                  <c:v>8.1999999999999993</c:v>
                </c:pt>
                <c:pt idx="60">
                  <c:v>8.1</c:v>
                </c:pt>
                <c:pt idx="61">
                  <c:v>7.9</c:v>
                </c:pt>
                <c:pt idx="62">
                  <c:v>7.8</c:v>
                </c:pt>
                <c:pt idx="63">
                  <c:v>7.8</c:v>
                </c:pt>
                <c:pt idx="64">
                  <c:v>7.7</c:v>
                </c:pt>
                <c:pt idx="65">
                  <c:v>7.6</c:v>
                </c:pt>
                <c:pt idx="66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458-9E42-9E0B-A092D6CE4BD8}"/>
            </c:ext>
          </c:extLst>
        </c:ser>
        <c:ser>
          <c:idx val="78"/>
          <c:order val="63"/>
          <c:tx>
            <c:strRef>
              <c:f>'Breakfast data'!$CX$1</c:f>
              <c:strCache>
                <c:ptCount val="1"/>
                <c:pt idx="0">
                  <c:v>Fri wk6 #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data'!$CX$3:$CX$83</c:f>
              <c:numCache>
                <c:formatCode>General</c:formatCode>
                <c:ptCount val="81"/>
                <c:pt idx="18" formatCode="0.0">
                  <c:v>6.2085714285714291</c:v>
                </c:pt>
                <c:pt idx="19" formatCode="0.0">
                  <c:v>6.5554887218045117</c:v>
                </c:pt>
                <c:pt idx="20" formatCode="0.0">
                  <c:v>6.9024060150375943</c:v>
                </c:pt>
                <c:pt idx="21" formatCode="0.0">
                  <c:v>7.2493233082706769</c:v>
                </c:pt>
                <c:pt idx="22" formatCode="0.0">
                  <c:v>7.5962406015037596</c:v>
                </c:pt>
                <c:pt idx="23" formatCode="0.0">
                  <c:v>7.9431578947368422</c:v>
                </c:pt>
                <c:pt idx="24" formatCode="0.0">
                  <c:v>8.2900751879699257</c:v>
                </c:pt>
                <c:pt idx="25" formatCode="0.0">
                  <c:v>8.6369924812030074</c:v>
                </c:pt>
                <c:pt idx="26" formatCode="0.0">
                  <c:v>8.983909774436091</c:v>
                </c:pt>
                <c:pt idx="27" formatCode="0.0">
                  <c:v>9.3308270676691727</c:v>
                </c:pt>
                <c:pt idx="28" formatCode="0.0">
                  <c:v>9.6777443609022562</c:v>
                </c:pt>
                <c:pt idx="29" formatCode="0.0">
                  <c:v>10.02466165413534</c:v>
                </c:pt>
                <c:pt idx="30" formatCode="0.0">
                  <c:v>10.371578947368421</c:v>
                </c:pt>
                <c:pt idx="31" formatCode="0.0">
                  <c:v>10.718496240601503</c:v>
                </c:pt>
                <c:pt idx="32" formatCode="0.0">
                  <c:v>11.065413533834587</c:v>
                </c:pt>
                <c:pt idx="33" formatCode="0.0">
                  <c:v>11.41233082706767</c:v>
                </c:pt>
                <c:pt idx="34" formatCode="0.0">
                  <c:v>11.759248120300752</c:v>
                </c:pt>
                <c:pt idx="35" formatCode="0.0">
                  <c:v>12.106165413533835</c:v>
                </c:pt>
                <c:pt idx="36" formatCode="0.0">
                  <c:v>12.453082706766917</c:v>
                </c:pt>
                <c:pt idx="37" formatCode="0.0">
                  <c:v>12.8</c:v>
                </c:pt>
                <c:pt idx="38" formatCode="0.0">
                  <c:v>12.597819799777531</c:v>
                </c:pt>
                <c:pt idx="39" formatCode="0.0">
                  <c:v>12.395639599555063</c:v>
                </c:pt>
                <c:pt idx="40" formatCode="0.0">
                  <c:v>12.193459399332593</c:v>
                </c:pt>
                <c:pt idx="41" formatCode="0.0">
                  <c:v>11.991279199110123</c:v>
                </c:pt>
                <c:pt idx="42" formatCode="0.0">
                  <c:v>11.789098998887654</c:v>
                </c:pt>
                <c:pt idx="43" formatCode="0.0">
                  <c:v>11.586918798665184</c:v>
                </c:pt>
                <c:pt idx="44" formatCode="0.0">
                  <c:v>11.384738598442715</c:v>
                </c:pt>
                <c:pt idx="45" formatCode="0.0">
                  <c:v>11.182558398220245</c:v>
                </c:pt>
                <c:pt idx="46" formatCode="0.0">
                  <c:v>10.980378197997776</c:v>
                </c:pt>
                <c:pt idx="47" formatCode="0.0">
                  <c:v>10.778197997775306</c:v>
                </c:pt>
                <c:pt idx="48" formatCode="0.0">
                  <c:v>10.576017797552836</c:v>
                </c:pt>
                <c:pt idx="49" formatCode="0.0">
                  <c:v>10.373837597330368</c:v>
                </c:pt>
                <c:pt idx="50" formatCode="0.0">
                  <c:v>10.171657397107898</c:v>
                </c:pt>
                <c:pt idx="51" formatCode="0.0">
                  <c:v>9.9694771968854283</c:v>
                </c:pt>
                <c:pt idx="52" formatCode="0.0">
                  <c:v>9.7672969966629601</c:v>
                </c:pt>
                <c:pt idx="53" formatCode="0.0">
                  <c:v>9.5651167964404902</c:v>
                </c:pt>
                <c:pt idx="54" formatCode="0.0">
                  <c:v>9.3629365962180202</c:v>
                </c:pt>
                <c:pt idx="55" formatCode="0.0">
                  <c:v>9.160756395995552</c:v>
                </c:pt>
                <c:pt idx="56" formatCode="0.0">
                  <c:v>8.9585761957730821</c:v>
                </c:pt>
                <c:pt idx="57" formatCode="0.0">
                  <c:v>8.7563959955506121</c:v>
                </c:pt>
                <c:pt idx="58" formatCode="0.0">
                  <c:v>8.5542157953281439</c:v>
                </c:pt>
                <c:pt idx="59" formatCode="0.0">
                  <c:v>8.3520355951056739</c:v>
                </c:pt>
                <c:pt idx="60" formatCode="0.0">
                  <c:v>8.149855394883204</c:v>
                </c:pt>
                <c:pt idx="61" formatCode="0.0">
                  <c:v>7.9476751946607349</c:v>
                </c:pt>
                <c:pt idx="62" formatCode="0.0">
                  <c:v>7.7454949944382658</c:v>
                </c:pt>
                <c:pt idx="63" formatCode="0.0">
                  <c:v>7.5433147942157959</c:v>
                </c:pt>
                <c:pt idx="64" formatCode="0.0">
                  <c:v>7.3411345939933268</c:v>
                </c:pt>
                <c:pt idx="65" formatCode="0.0">
                  <c:v>7.1389543937708577</c:v>
                </c:pt>
                <c:pt idx="66" formatCode="0.0">
                  <c:v>6.9367741935483878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458-9E42-9E0B-A092D6CE4BD8}"/>
            </c:ext>
          </c:extLst>
        </c:ser>
        <c:ser>
          <c:idx val="79"/>
          <c:order val="64"/>
          <c:tx>
            <c:strRef>
              <c:f>'Breakfast data'!$AP$1</c:f>
              <c:strCache>
                <c:ptCount val="1"/>
                <c:pt idx="0">
                  <c:v>Sat wk6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data'!$AP$3:$AP$83</c:f>
              <c:numCache>
                <c:formatCode>General</c:formatCode>
                <c:ptCount val="81"/>
                <c:pt idx="13">
                  <c:v>4.3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4.8</c:v>
                </c:pt>
                <c:pt idx="20">
                  <c:v>4.9000000000000004</c:v>
                </c:pt>
                <c:pt idx="21">
                  <c:v>5</c:v>
                </c:pt>
                <c:pt idx="22">
                  <c:v>5.3</c:v>
                </c:pt>
                <c:pt idx="23">
                  <c:v>5.4</c:v>
                </c:pt>
                <c:pt idx="24">
                  <c:v>5.7</c:v>
                </c:pt>
                <c:pt idx="25">
                  <c:v>6</c:v>
                </c:pt>
                <c:pt idx="26">
                  <c:v>6.2</c:v>
                </c:pt>
                <c:pt idx="27">
                  <c:v>6.4</c:v>
                </c:pt>
                <c:pt idx="28">
                  <c:v>6.7</c:v>
                </c:pt>
                <c:pt idx="29">
                  <c:v>7.1</c:v>
                </c:pt>
                <c:pt idx="30">
                  <c:v>7.4</c:v>
                </c:pt>
                <c:pt idx="31">
                  <c:v>7.9</c:v>
                </c:pt>
                <c:pt idx="32">
                  <c:v>8.1999999999999993</c:v>
                </c:pt>
                <c:pt idx="33">
                  <c:v>8.4</c:v>
                </c:pt>
                <c:pt idx="34">
                  <c:v>8.6999999999999993</c:v>
                </c:pt>
                <c:pt idx="35">
                  <c:v>8.9</c:v>
                </c:pt>
                <c:pt idx="36">
                  <c:v>9.1999999999999993</c:v>
                </c:pt>
                <c:pt idx="37">
                  <c:v>9.3000000000000007</c:v>
                </c:pt>
                <c:pt idx="38">
                  <c:v>9.3000000000000007</c:v>
                </c:pt>
                <c:pt idx="39">
                  <c:v>9.3000000000000007</c:v>
                </c:pt>
                <c:pt idx="40">
                  <c:v>9.1</c:v>
                </c:pt>
                <c:pt idx="41">
                  <c:v>8.8000000000000007</c:v>
                </c:pt>
                <c:pt idx="42">
                  <c:v>8.6999999999999993</c:v>
                </c:pt>
                <c:pt idx="43">
                  <c:v>8.6999999999999993</c:v>
                </c:pt>
                <c:pt idx="44">
                  <c:v>8.5</c:v>
                </c:pt>
                <c:pt idx="45">
                  <c:v>8.1999999999999993</c:v>
                </c:pt>
                <c:pt idx="46">
                  <c:v>7.8</c:v>
                </c:pt>
                <c:pt idx="47">
                  <c:v>7.4</c:v>
                </c:pt>
                <c:pt idx="48">
                  <c:v>7.2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7.1</c:v>
                </c:pt>
                <c:pt idx="53">
                  <c:v>7.1</c:v>
                </c:pt>
                <c:pt idx="54">
                  <c:v>6.9</c:v>
                </c:pt>
                <c:pt idx="55">
                  <c:v>6.9</c:v>
                </c:pt>
                <c:pt idx="56">
                  <c:v>6.8</c:v>
                </c:pt>
                <c:pt idx="57">
                  <c:v>6.9</c:v>
                </c:pt>
                <c:pt idx="58">
                  <c:v>6.9</c:v>
                </c:pt>
                <c:pt idx="59">
                  <c:v>7.1</c:v>
                </c:pt>
                <c:pt idx="60">
                  <c:v>7.1</c:v>
                </c:pt>
                <c:pt idx="61">
                  <c:v>7.3</c:v>
                </c:pt>
                <c:pt idx="62">
                  <c:v>7.5</c:v>
                </c:pt>
                <c:pt idx="63">
                  <c:v>7.8</c:v>
                </c:pt>
                <c:pt idx="64">
                  <c:v>8.1999999999999993</c:v>
                </c:pt>
                <c:pt idx="65">
                  <c:v>8.6</c:v>
                </c:pt>
                <c:pt idx="66">
                  <c:v>8.9</c:v>
                </c:pt>
                <c:pt idx="67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458-9E42-9E0B-A092D6CE4BD8}"/>
            </c:ext>
          </c:extLst>
        </c:ser>
        <c:ser>
          <c:idx val="80"/>
          <c:order val="65"/>
          <c:tx>
            <c:strRef>
              <c:f>'Breakfast data'!$CY$1</c:f>
              <c:strCache>
                <c:ptCount val="1"/>
                <c:pt idx="0">
                  <c:v>Sat wk6 #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data'!$CY$3:$CY$83</c:f>
              <c:numCache>
                <c:formatCode>General</c:formatCode>
                <c:ptCount val="81"/>
                <c:pt idx="13" formatCode="0.0">
                  <c:v>3.8667692307692318</c:v>
                </c:pt>
                <c:pt idx="14" formatCode="0.0">
                  <c:v>4.0931538461538466</c:v>
                </c:pt>
                <c:pt idx="15" formatCode="0.0">
                  <c:v>4.3195384615384622</c:v>
                </c:pt>
                <c:pt idx="16" formatCode="0.0">
                  <c:v>4.5459230769230778</c:v>
                </c:pt>
                <c:pt idx="17" formatCode="0.0">
                  <c:v>4.7723076923076935</c:v>
                </c:pt>
                <c:pt idx="18" formatCode="0.0">
                  <c:v>4.9986923076923082</c:v>
                </c:pt>
                <c:pt idx="19" formatCode="0.0">
                  <c:v>5.2250769230769238</c:v>
                </c:pt>
                <c:pt idx="20" formatCode="0.0">
                  <c:v>5.4514615384615395</c:v>
                </c:pt>
                <c:pt idx="21" formatCode="0.0">
                  <c:v>5.6778461538461542</c:v>
                </c:pt>
                <c:pt idx="22" formatCode="0.0">
                  <c:v>5.9042307692307698</c:v>
                </c:pt>
                <c:pt idx="23" formatCode="0.0">
                  <c:v>6.1306153846153855</c:v>
                </c:pt>
                <c:pt idx="24" formatCode="0.0">
                  <c:v>6.3570000000000011</c:v>
                </c:pt>
                <c:pt idx="25" formatCode="0.0">
                  <c:v>6.5833846153846167</c:v>
                </c:pt>
                <c:pt idx="26" formatCode="0.0">
                  <c:v>6.8097692307692315</c:v>
                </c:pt>
                <c:pt idx="27" formatCode="0.0">
                  <c:v>7.0361538461538471</c:v>
                </c:pt>
                <c:pt idx="28" formatCode="0.0">
                  <c:v>7.2625384615384618</c:v>
                </c:pt>
                <c:pt idx="29" formatCode="0.0">
                  <c:v>7.4889230769230775</c:v>
                </c:pt>
                <c:pt idx="30" formatCode="0.0">
                  <c:v>7.7153076923076931</c:v>
                </c:pt>
                <c:pt idx="31" formatCode="0.0">
                  <c:v>7.9416923076923087</c:v>
                </c:pt>
                <c:pt idx="32" formatCode="0.0">
                  <c:v>8.1680769230769243</c:v>
                </c:pt>
                <c:pt idx="33" formatCode="0.0">
                  <c:v>8.39446153846154</c:v>
                </c:pt>
                <c:pt idx="34" formatCode="0.0">
                  <c:v>8.6208461538461538</c:v>
                </c:pt>
                <c:pt idx="35" formatCode="0.0">
                  <c:v>8.8472307692307695</c:v>
                </c:pt>
                <c:pt idx="36" formatCode="0.0">
                  <c:v>9.0736153846153851</c:v>
                </c:pt>
                <c:pt idx="37" formatCode="0.0">
                  <c:v>9.3000000000000007</c:v>
                </c:pt>
                <c:pt idx="38" formatCode="0.0">
                  <c:v>9.1474436090225577</c:v>
                </c:pt>
                <c:pt idx="39" formatCode="0.0">
                  <c:v>8.9948872180451129</c:v>
                </c:pt>
                <c:pt idx="40" formatCode="0.0">
                  <c:v>8.8423308270676699</c:v>
                </c:pt>
                <c:pt idx="41" formatCode="0.0">
                  <c:v>8.6897744360902269</c:v>
                </c:pt>
                <c:pt idx="42" formatCode="0.0">
                  <c:v>8.5372180451127821</c:v>
                </c:pt>
                <c:pt idx="43" formatCode="0.0">
                  <c:v>8.3846616541353391</c:v>
                </c:pt>
                <c:pt idx="44" formatCode="0.0">
                  <c:v>8.2321052631578961</c:v>
                </c:pt>
                <c:pt idx="45" formatCode="0.0">
                  <c:v>8.0795488721804531</c:v>
                </c:pt>
                <c:pt idx="46" formatCode="0.0">
                  <c:v>7.9269924812030084</c:v>
                </c:pt>
                <c:pt idx="47" formatCode="0.0">
                  <c:v>7.7744360902255654</c:v>
                </c:pt>
                <c:pt idx="48" formatCode="0.0">
                  <c:v>7.6218796992481215</c:v>
                </c:pt>
                <c:pt idx="49" formatCode="0.0">
                  <c:v>7.4693233082706776</c:v>
                </c:pt>
                <c:pt idx="50" formatCode="0.0">
                  <c:v>7.3167669172932346</c:v>
                </c:pt>
                <c:pt idx="51" formatCode="0.0">
                  <c:v>7.1642105263157907</c:v>
                </c:pt>
                <c:pt idx="52" formatCode="0.0">
                  <c:v>7.0116541353383468</c:v>
                </c:pt>
                <c:pt idx="53" formatCode="0.0">
                  <c:v>6.8590977443609038</c:v>
                </c:pt>
                <c:pt idx="54" formatCode="0.0">
                  <c:v>6.7065413533834608</c:v>
                </c:pt>
                <c:pt idx="55" formatCode="0.0">
                  <c:v>6.5539849624060169</c:v>
                </c:pt>
                <c:pt idx="56" formatCode="0.0">
                  <c:v>6.401428571428573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458-9E42-9E0B-A092D6CE4BD8}"/>
            </c:ext>
          </c:extLst>
        </c:ser>
        <c:ser>
          <c:idx val="81"/>
          <c:order val="66"/>
          <c:tx>
            <c:strRef>
              <c:f>'Breakfast data'!$AQ$1</c:f>
              <c:strCache>
                <c:ptCount val="1"/>
                <c:pt idx="0">
                  <c:v>Sun wk6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data'!$AQ$3:$AQ$83</c:f>
              <c:numCache>
                <c:formatCode>General</c:formatCode>
                <c:ptCount val="81"/>
                <c:pt idx="2">
                  <c:v>4.8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4.5999999999999996</c:v>
                </c:pt>
                <c:pt idx="6">
                  <c:v>4.9000000000000004</c:v>
                </c:pt>
                <c:pt idx="7">
                  <c:v>4.9000000000000004</c:v>
                </c:pt>
                <c:pt idx="8">
                  <c:v>5</c:v>
                </c:pt>
                <c:pt idx="9">
                  <c:v>5.0999999999999996</c:v>
                </c:pt>
                <c:pt idx="10">
                  <c:v>5.2</c:v>
                </c:pt>
                <c:pt idx="11">
                  <c:v>5.2</c:v>
                </c:pt>
                <c:pt idx="12">
                  <c:v>5.3</c:v>
                </c:pt>
                <c:pt idx="13">
                  <c:v>5.4</c:v>
                </c:pt>
                <c:pt idx="14">
                  <c:v>5.4</c:v>
                </c:pt>
                <c:pt idx="22">
                  <c:v>7.2</c:v>
                </c:pt>
                <c:pt idx="23">
                  <c:v>7.4</c:v>
                </c:pt>
                <c:pt idx="24">
                  <c:v>7.7</c:v>
                </c:pt>
                <c:pt idx="25">
                  <c:v>7.9</c:v>
                </c:pt>
                <c:pt idx="26">
                  <c:v>8.1999999999999993</c:v>
                </c:pt>
                <c:pt idx="27">
                  <c:v>8.6</c:v>
                </c:pt>
                <c:pt idx="28">
                  <c:v>9.1999999999999993</c:v>
                </c:pt>
                <c:pt idx="29">
                  <c:v>9.6999999999999993</c:v>
                </c:pt>
                <c:pt idx="30">
                  <c:v>10.3</c:v>
                </c:pt>
                <c:pt idx="31">
                  <c:v>10.7</c:v>
                </c:pt>
                <c:pt idx="32">
                  <c:v>11.1</c:v>
                </c:pt>
                <c:pt idx="33">
                  <c:v>11.5</c:v>
                </c:pt>
                <c:pt idx="34">
                  <c:v>11.9</c:v>
                </c:pt>
                <c:pt idx="35">
                  <c:v>12.3</c:v>
                </c:pt>
                <c:pt idx="36">
                  <c:v>12.5</c:v>
                </c:pt>
                <c:pt idx="37">
                  <c:v>12.6</c:v>
                </c:pt>
                <c:pt idx="38">
                  <c:v>12.6</c:v>
                </c:pt>
                <c:pt idx="39">
                  <c:v>12.6</c:v>
                </c:pt>
                <c:pt idx="40">
                  <c:v>12.6</c:v>
                </c:pt>
                <c:pt idx="41">
                  <c:v>12.5</c:v>
                </c:pt>
                <c:pt idx="42">
                  <c:v>12.2</c:v>
                </c:pt>
                <c:pt idx="43">
                  <c:v>12</c:v>
                </c:pt>
                <c:pt idx="44">
                  <c:v>11.8</c:v>
                </c:pt>
                <c:pt idx="45">
                  <c:v>11.7</c:v>
                </c:pt>
                <c:pt idx="46">
                  <c:v>11.7</c:v>
                </c:pt>
                <c:pt idx="47">
                  <c:v>11.5</c:v>
                </c:pt>
                <c:pt idx="48">
                  <c:v>11.4</c:v>
                </c:pt>
                <c:pt idx="49">
                  <c:v>11.3</c:v>
                </c:pt>
                <c:pt idx="50">
                  <c:v>11.1</c:v>
                </c:pt>
                <c:pt idx="51">
                  <c:v>11.1</c:v>
                </c:pt>
                <c:pt idx="52">
                  <c:v>10.9</c:v>
                </c:pt>
                <c:pt idx="53">
                  <c:v>8.5</c:v>
                </c:pt>
                <c:pt idx="54">
                  <c:v>8.4</c:v>
                </c:pt>
                <c:pt idx="55">
                  <c:v>8.3000000000000007</c:v>
                </c:pt>
                <c:pt idx="56">
                  <c:v>8.4</c:v>
                </c:pt>
                <c:pt idx="57">
                  <c:v>8.4</c:v>
                </c:pt>
                <c:pt idx="58">
                  <c:v>8.6</c:v>
                </c:pt>
                <c:pt idx="59">
                  <c:v>8.6999999999999993</c:v>
                </c:pt>
                <c:pt idx="60">
                  <c:v>8.9</c:v>
                </c:pt>
                <c:pt idx="61">
                  <c:v>9.1999999999999993</c:v>
                </c:pt>
                <c:pt idx="62">
                  <c:v>9.3000000000000007</c:v>
                </c:pt>
                <c:pt idx="63">
                  <c:v>9.3000000000000007</c:v>
                </c:pt>
                <c:pt idx="64">
                  <c:v>9.6</c:v>
                </c:pt>
                <c:pt idx="65">
                  <c:v>10.199999999999999</c:v>
                </c:pt>
                <c:pt idx="66">
                  <c:v>10.4</c:v>
                </c:pt>
                <c:pt idx="67">
                  <c:v>10.5</c:v>
                </c:pt>
                <c:pt idx="68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458-9E42-9E0B-A092D6CE4BD8}"/>
            </c:ext>
          </c:extLst>
        </c:ser>
        <c:ser>
          <c:idx val="0"/>
          <c:order val="67"/>
          <c:tx>
            <c:strRef>
              <c:f>'Breakfast data'!$CZ$1</c:f>
              <c:strCache>
                <c:ptCount val="1"/>
                <c:pt idx="0">
                  <c:v>Sun wk6 #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data'!$CZ$3:$CZ$83</c:f>
              <c:numCache>
                <c:formatCode>General</c:formatCode>
                <c:ptCount val="81"/>
                <c:pt idx="2" formatCode="0.0">
                  <c:v>4.2426280035224551</c:v>
                </c:pt>
                <c:pt idx="3" formatCode="0.0">
                  <c:v>4.4814100605646701</c:v>
                </c:pt>
                <c:pt idx="4" formatCode="0.0">
                  <c:v>4.720192117606886</c:v>
                </c:pt>
                <c:pt idx="5" formatCode="0.0">
                  <c:v>4.9589741746491018</c:v>
                </c:pt>
                <c:pt idx="6" formatCode="0.0">
                  <c:v>5.1977562316913177</c:v>
                </c:pt>
                <c:pt idx="7" formatCode="0.0">
                  <c:v>5.4365382887335327</c:v>
                </c:pt>
                <c:pt idx="8" formatCode="0.0">
                  <c:v>5.6753203457757486</c:v>
                </c:pt>
                <c:pt idx="9" formatCode="0.0">
                  <c:v>5.9141024028179636</c:v>
                </c:pt>
                <c:pt idx="10" formatCode="0.0">
                  <c:v>6.1528844598601795</c:v>
                </c:pt>
                <c:pt idx="11" formatCode="0.0">
                  <c:v>6.3916665169023954</c:v>
                </c:pt>
                <c:pt idx="12" formatCode="0.0">
                  <c:v>6.6304485739446104</c:v>
                </c:pt>
                <c:pt idx="13" formatCode="0.0">
                  <c:v>6.8692306309868263</c:v>
                </c:pt>
                <c:pt idx="14" formatCode="0.0">
                  <c:v>7.1080126880290422</c:v>
                </c:pt>
                <c:pt idx="22" formatCode="0.0">
                  <c:v>9.0182691443667657</c:v>
                </c:pt>
                <c:pt idx="23" formatCode="0.0">
                  <c:v>9.2570512014089807</c:v>
                </c:pt>
                <c:pt idx="24" formatCode="0.0">
                  <c:v>9.4958332584511975</c:v>
                </c:pt>
                <c:pt idx="25" formatCode="0.0">
                  <c:v>9.7346153154934125</c:v>
                </c:pt>
                <c:pt idx="26" formatCode="0.0">
                  <c:v>9.9733973725356293</c:v>
                </c:pt>
                <c:pt idx="27" formatCode="0.0">
                  <c:v>10.212179429577844</c:v>
                </c:pt>
                <c:pt idx="28" formatCode="0.0">
                  <c:v>10.450961486620059</c:v>
                </c:pt>
                <c:pt idx="29" formatCode="0.0">
                  <c:v>10.689743543662274</c:v>
                </c:pt>
                <c:pt idx="30" formatCode="0.0">
                  <c:v>10.928525600704491</c:v>
                </c:pt>
                <c:pt idx="31" formatCode="0.0">
                  <c:v>11.167307657746706</c:v>
                </c:pt>
                <c:pt idx="32" formatCode="0.0">
                  <c:v>11.406089714788923</c:v>
                </c:pt>
                <c:pt idx="33" formatCode="0.0">
                  <c:v>11.644871771831138</c:v>
                </c:pt>
                <c:pt idx="34" formatCode="0.0">
                  <c:v>11.883653828873353</c:v>
                </c:pt>
                <c:pt idx="35" formatCode="0.0">
                  <c:v>12.122435885915568</c:v>
                </c:pt>
                <c:pt idx="36" formatCode="0.0">
                  <c:v>12.361217942957785</c:v>
                </c:pt>
                <c:pt idx="37" formatCode="0.0">
                  <c:v>12.6</c:v>
                </c:pt>
                <c:pt idx="38" formatCode="0.0">
                  <c:v>12.379473684210526</c:v>
                </c:pt>
                <c:pt idx="39" formatCode="0.0">
                  <c:v>12.158947368421053</c:v>
                </c:pt>
                <c:pt idx="40" formatCode="0.0">
                  <c:v>11.938421052631579</c:v>
                </c:pt>
                <c:pt idx="41" formatCode="0.0">
                  <c:v>11.717894736842105</c:v>
                </c:pt>
                <c:pt idx="42" formatCode="0.0">
                  <c:v>11.497368421052631</c:v>
                </c:pt>
                <c:pt idx="43" formatCode="0.0">
                  <c:v>11.276842105263157</c:v>
                </c:pt>
                <c:pt idx="44" formatCode="0.0">
                  <c:v>11.056315789473684</c:v>
                </c:pt>
                <c:pt idx="45" formatCode="0.0">
                  <c:v>10.83578947368421</c:v>
                </c:pt>
                <c:pt idx="46" formatCode="0.0">
                  <c:v>10.615263157894736</c:v>
                </c:pt>
                <c:pt idx="47" formatCode="0.0">
                  <c:v>10.394736842105264</c:v>
                </c:pt>
                <c:pt idx="48" formatCode="0.0">
                  <c:v>10.17421052631579</c:v>
                </c:pt>
                <c:pt idx="49" formatCode="0.0">
                  <c:v>9.9536842105263155</c:v>
                </c:pt>
                <c:pt idx="50" formatCode="0.0">
                  <c:v>9.7331578947368413</c:v>
                </c:pt>
                <c:pt idx="51" formatCode="0.0">
                  <c:v>9.5126315789473672</c:v>
                </c:pt>
                <c:pt idx="52" formatCode="0.0">
                  <c:v>9.2921052631578949</c:v>
                </c:pt>
                <c:pt idx="53" formatCode="0.0">
                  <c:v>9.0715789473684207</c:v>
                </c:pt>
                <c:pt idx="54" formatCode="0.0">
                  <c:v>8.8510526315789466</c:v>
                </c:pt>
                <c:pt idx="55" formatCode="0.0">
                  <c:v>8.6305263157894743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458-9E42-9E0B-A092D6CE4BD8}"/>
            </c:ext>
          </c:extLst>
        </c:ser>
        <c:ser>
          <c:idx val="82"/>
          <c:order val="68"/>
          <c:tx>
            <c:strRef>
              <c:f>'Breakfast data'!$AR$1</c:f>
              <c:strCache>
                <c:ptCount val="1"/>
                <c:pt idx="0">
                  <c:v>Mon wk 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data'!$AR$3:$AR$83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458-9E42-9E0B-A092D6CE4BD8}"/>
            </c:ext>
          </c:extLst>
        </c:ser>
        <c:ser>
          <c:idx val="83"/>
          <c:order val="69"/>
          <c:tx>
            <c:strRef>
              <c:f>'Breakfast data'!$AS$1</c:f>
              <c:strCache>
                <c:ptCount val="1"/>
                <c:pt idx="0">
                  <c:v>Tues wk7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data'!$AS$3:$AS$83</c:f>
              <c:numCache>
                <c:formatCode>General</c:formatCode>
                <c:ptCount val="81"/>
                <c:pt idx="28">
                  <c:v>7.1</c:v>
                </c:pt>
                <c:pt idx="29">
                  <c:v>6.9</c:v>
                </c:pt>
                <c:pt idx="30">
                  <c:v>7.1</c:v>
                </c:pt>
                <c:pt idx="31">
                  <c:v>7.2</c:v>
                </c:pt>
                <c:pt idx="32">
                  <c:v>7.3</c:v>
                </c:pt>
                <c:pt idx="33">
                  <c:v>8</c:v>
                </c:pt>
                <c:pt idx="34">
                  <c:v>8.9</c:v>
                </c:pt>
                <c:pt idx="35">
                  <c:v>9.3000000000000007</c:v>
                </c:pt>
                <c:pt idx="36">
                  <c:v>10.199999999999999</c:v>
                </c:pt>
                <c:pt idx="37">
                  <c:v>10.8</c:v>
                </c:pt>
                <c:pt idx="38">
                  <c:v>10.8</c:v>
                </c:pt>
                <c:pt idx="39">
                  <c:v>10.8</c:v>
                </c:pt>
                <c:pt idx="40">
                  <c:v>10.7</c:v>
                </c:pt>
                <c:pt idx="41">
                  <c:v>10.4</c:v>
                </c:pt>
                <c:pt idx="42">
                  <c:v>9.9</c:v>
                </c:pt>
                <c:pt idx="43">
                  <c:v>9.8000000000000007</c:v>
                </c:pt>
                <c:pt idx="44">
                  <c:v>10</c:v>
                </c:pt>
                <c:pt idx="45">
                  <c:v>9.9</c:v>
                </c:pt>
                <c:pt idx="46">
                  <c:v>9.6</c:v>
                </c:pt>
                <c:pt idx="47">
                  <c:v>9.1999999999999993</c:v>
                </c:pt>
                <c:pt idx="48">
                  <c:v>9.1</c:v>
                </c:pt>
                <c:pt idx="49">
                  <c:v>8.8000000000000007</c:v>
                </c:pt>
                <c:pt idx="50">
                  <c:v>8.6</c:v>
                </c:pt>
                <c:pt idx="51">
                  <c:v>8.4</c:v>
                </c:pt>
                <c:pt idx="52">
                  <c:v>8.3000000000000007</c:v>
                </c:pt>
                <c:pt idx="53">
                  <c:v>8.1</c:v>
                </c:pt>
                <c:pt idx="54">
                  <c:v>8.1999999999999993</c:v>
                </c:pt>
                <c:pt idx="55">
                  <c:v>8</c:v>
                </c:pt>
                <c:pt idx="56">
                  <c:v>7.9</c:v>
                </c:pt>
                <c:pt idx="57">
                  <c:v>7.7</c:v>
                </c:pt>
                <c:pt idx="58">
                  <c:v>7.3</c:v>
                </c:pt>
                <c:pt idx="59">
                  <c:v>7.3</c:v>
                </c:pt>
                <c:pt idx="60">
                  <c:v>7.3</c:v>
                </c:pt>
                <c:pt idx="61">
                  <c:v>7.2</c:v>
                </c:pt>
                <c:pt idx="62">
                  <c:v>6.9</c:v>
                </c:pt>
                <c:pt idx="63">
                  <c:v>6.6</c:v>
                </c:pt>
                <c:pt idx="64">
                  <c:v>6.5</c:v>
                </c:pt>
                <c:pt idx="65">
                  <c:v>6.6</c:v>
                </c:pt>
                <c:pt idx="66">
                  <c:v>6.5</c:v>
                </c:pt>
                <c:pt idx="67">
                  <c:v>5.5</c:v>
                </c:pt>
                <c:pt idx="68">
                  <c:v>5.4</c:v>
                </c:pt>
                <c:pt idx="69">
                  <c:v>5.7</c:v>
                </c:pt>
                <c:pt idx="70">
                  <c:v>6.1</c:v>
                </c:pt>
                <c:pt idx="71">
                  <c:v>6.7</c:v>
                </c:pt>
                <c:pt idx="72">
                  <c:v>7.3</c:v>
                </c:pt>
                <c:pt idx="73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458-9E42-9E0B-A092D6CE4BD8}"/>
            </c:ext>
          </c:extLst>
        </c:ser>
        <c:ser>
          <c:idx val="84"/>
          <c:order val="70"/>
          <c:tx>
            <c:strRef>
              <c:f>'Breakfast data'!$DA$1</c:f>
              <c:strCache>
                <c:ptCount val="1"/>
                <c:pt idx="0">
                  <c:v>Tues wk7 #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data'!$DA$3:$DA$83</c:f>
              <c:numCache>
                <c:formatCode>General</c:formatCode>
                <c:ptCount val="81"/>
                <c:pt idx="28" formatCode="0.0">
                  <c:v>6.8072727272727285</c:v>
                </c:pt>
                <c:pt idx="29" formatCode="0.0">
                  <c:v>7.2509090909090919</c:v>
                </c:pt>
                <c:pt idx="30" formatCode="0.0">
                  <c:v>7.6945454545454552</c:v>
                </c:pt>
                <c:pt idx="31" formatCode="0.0">
                  <c:v>8.1381818181818186</c:v>
                </c:pt>
                <c:pt idx="32" formatCode="0.0">
                  <c:v>8.581818181818182</c:v>
                </c:pt>
                <c:pt idx="33" formatCode="0.0">
                  <c:v>9.0254545454545472</c:v>
                </c:pt>
                <c:pt idx="34" formatCode="0.0">
                  <c:v>9.4690909090909106</c:v>
                </c:pt>
                <c:pt idx="35" formatCode="0.0">
                  <c:v>9.9127272727272739</c:v>
                </c:pt>
                <c:pt idx="36" formatCode="0.0">
                  <c:v>10.356363636363637</c:v>
                </c:pt>
                <c:pt idx="37" formatCode="0.0">
                  <c:v>10.8</c:v>
                </c:pt>
                <c:pt idx="38" formatCode="0.0">
                  <c:v>10.632496334310851</c:v>
                </c:pt>
                <c:pt idx="39" formatCode="0.0">
                  <c:v>10.464992668621701</c:v>
                </c:pt>
                <c:pt idx="40" formatCode="0.0">
                  <c:v>10.297489002932553</c:v>
                </c:pt>
                <c:pt idx="41" formatCode="0.0">
                  <c:v>10.129985337243403</c:v>
                </c:pt>
                <c:pt idx="42" formatCode="0.0">
                  <c:v>9.9624816715542526</c:v>
                </c:pt>
                <c:pt idx="43" formatCode="0.0">
                  <c:v>9.7949780058651026</c:v>
                </c:pt>
                <c:pt idx="44" formatCode="0.0">
                  <c:v>9.6274743401759544</c:v>
                </c:pt>
                <c:pt idx="45" formatCode="0.0">
                  <c:v>9.4599706744868044</c:v>
                </c:pt>
                <c:pt idx="46" formatCode="0.0">
                  <c:v>9.2924670087976544</c:v>
                </c:pt>
                <c:pt idx="47" formatCode="0.0">
                  <c:v>9.1249633431085044</c:v>
                </c:pt>
                <c:pt idx="48" formatCode="0.0">
                  <c:v>8.9574596774193562</c:v>
                </c:pt>
                <c:pt idx="49" formatCode="0.0">
                  <c:v>8.7899560117302062</c:v>
                </c:pt>
                <c:pt idx="50" formatCode="0.0">
                  <c:v>8.6224523460410563</c:v>
                </c:pt>
                <c:pt idx="51" formatCode="0.0">
                  <c:v>8.4549486803519063</c:v>
                </c:pt>
                <c:pt idx="52" formatCode="0.0">
                  <c:v>8.2874450146627581</c:v>
                </c:pt>
                <c:pt idx="53" formatCode="0.0">
                  <c:v>8.1199413489736081</c:v>
                </c:pt>
                <c:pt idx="54" formatCode="0.0">
                  <c:v>7.9524376832844581</c:v>
                </c:pt>
                <c:pt idx="55" formatCode="0.0">
                  <c:v>7.7849340175953081</c:v>
                </c:pt>
                <c:pt idx="56" formatCode="0.0">
                  <c:v>7.617430351906159</c:v>
                </c:pt>
                <c:pt idx="57" formatCode="0.0">
                  <c:v>7.4499266862170099</c:v>
                </c:pt>
                <c:pt idx="58" formatCode="0.0">
                  <c:v>7.2824230205278599</c:v>
                </c:pt>
                <c:pt idx="59" formatCode="0.0">
                  <c:v>7.11491935483871</c:v>
                </c:pt>
                <c:pt idx="60" formatCode="0.0">
                  <c:v>6.9474156891495609</c:v>
                </c:pt>
                <c:pt idx="61" formatCode="0.0">
                  <c:v>6.7799120234604109</c:v>
                </c:pt>
                <c:pt idx="62" formatCode="0.0">
                  <c:v>6.6124083577712618</c:v>
                </c:pt>
                <c:pt idx="63" formatCode="0.0">
                  <c:v>6.4449046920821118</c:v>
                </c:pt>
                <c:pt idx="64" formatCode="0.0">
                  <c:v>6.2774010263929627</c:v>
                </c:pt>
                <c:pt idx="65" formatCode="0.0">
                  <c:v>6.1098973607038127</c:v>
                </c:pt>
                <c:pt idx="66" formatCode="0.0">
                  <c:v>5.9423936950146636</c:v>
                </c:pt>
                <c:pt idx="67" formatCode="0.0">
                  <c:v>5.7748900293255137</c:v>
                </c:pt>
                <c:pt idx="68" formatCode="0.0">
                  <c:v>5.6073863636363646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458-9E42-9E0B-A092D6CE4BD8}"/>
            </c:ext>
          </c:extLst>
        </c:ser>
        <c:ser>
          <c:idx val="85"/>
          <c:order val="71"/>
          <c:tx>
            <c:strRef>
              <c:f>'Breakfast data'!$AT$1</c:f>
              <c:strCache>
                <c:ptCount val="1"/>
                <c:pt idx="0">
                  <c:v>Wed wk7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data'!$AT$3:$AT$83</c:f>
              <c:numCache>
                <c:formatCode>General</c:formatCode>
                <c:ptCount val="81"/>
                <c:pt idx="28">
                  <c:v>8.1999999999999993</c:v>
                </c:pt>
                <c:pt idx="29">
                  <c:v>8.3000000000000007</c:v>
                </c:pt>
                <c:pt idx="30">
                  <c:v>8.5</c:v>
                </c:pt>
                <c:pt idx="31">
                  <c:v>8.9</c:v>
                </c:pt>
                <c:pt idx="32">
                  <c:v>10.1</c:v>
                </c:pt>
                <c:pt idx="33">
                  <c:v>11.4</c:v>
                </c:pt>
                <c:pt idx="34">
                  <c:v>12.5</c:v>
                </c:pt>
                <c:pt idx="35">
                  <c:v>13.9</c:v>
                </c:pt>
                <c:pt idx="36">
                  <c:v>14.7</c:v>
                </c:pt>
                <c:pt idx="37">
                  <c:v>15.4</c:v>
                </c:pt>
                <c:pt idx="38">
                  <c:v>15.1</c:v>
                </c:pt>
                <c:pt idx="39">
                  <c:v>15.3</c:v>
                </c:pt>
                <c:pt idx="40">
                  <c:v>15.2</c:v>
                </c:pt>
                <c:pt idx="41">
                  <c:v>14.8</c:v>
                </c:pt>
                <c:pt idx="42">
                  <c:v>14.5</c:v>
                </c:pt>
                <c:pt idx="43">
                  <c:v>14.1</c:v>
                </c:pt>
                <c:pt idx="44">
                  <c:v>13.7</c:v>
                </c:pt>
                <c:pt idx="45">
                  <c:v>12.8</c:v>
                </c:pt>
                <c:pt idx="46">
                  <c:v>12.2</c:v>
                </c:pt>
                <c:pt idx="47">
                  <c:v>11.7</c:v>
                </c:pt>
                <c:pt idx="48">
                  <c:v>11.3</c:v>
                </c:pt>
                <c:pt idx="49">
                  <c:v>10.9</c:v>
                </c:pt>
                <c:pt idx="50">
                  <c:v>11.1</c:v>
                </c:pt>
                <c:pt idx="51">
                  <c:v>10.9</c:v>
                </c:pt>
                <c:pt idx="52">
                  <c:v>10.5</c:v>
                </c:pt>
                <c:pt idx="53">
                  <c:v>10.1</c:v>
                </c:pt>
                <c:pt idx="54">
                  <c:v>9.6</c:v>
                </c:pt>
                <c:pt idx="55">
                  <c:v>9.3000000000000007</c:v>
                </c:pt>
                <c:pt idx="56">
                  <c:v>9.3000000000000007</c:v>
                </c:pt>
                <c:pt idx="57">
                  <c:v>9.1</c:v>
                </c:pt>
                <c:pt idx="58">
                  <c:v>8.8000000000000007</c:v>
                </c:pt>
                <c:pt idx="59">
                  <c:v>8.6</c:v>
                </c:pt>
                <c:pt idx="60">
                  <c:v>8.4</c:v>
                </c:pt>
                <c:pt idx="61">
                  <c:v>8.3000000000000007</c:v>
                </c:pt>
                <c:pt idx="62">
                  <c:v>8.1</c:v>
                </c:pt>
                <c:pt idx="63">
                  <c:v>8.1</c:v>
                </c:pt>
                <c:pt idx="64">
                  <c:v>8.1</c:v>
                </c:pt>
                <c:pt idx="65">
                  <c:v>7.9</c:v>
                </c:pt>
                <c:pt idx="66">
                  <c:v>8</c:v>
                </c:pt>
                <c:pt idx="67">
                  <c:v>7.8</c:v>
                </c:pt>
                <c:pt idx="68">
                  <c:v>7.9</c:v>
                </c:pt>
                <c:pt idx="69">
                  <c:v>7.9</c:v>
                </c:pt>
                <c:pt idx="70">
                  <c:v>7.8</c:v>
                </c:pt>
                <c:pt idx="71">
                  <c:v>7.7</c:v>
                </c:pt>
                <c:pt idx="72">
                  <c:v>7.6</c:v>
                </c:pt>
                <c:pt idx="73">
                  <c:v>7.5</c:v>
                </c:pt>
                <c:pt idx="74">
                  <c:v>7.3</c:v>
                </c:pt>
                <c:pt idx="75">
                  <c:v>7</c:v>
                </c:pt>
                <c:pt idx="7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458-9E42-9E0B-A092D6CE4BD8}"/>
            </c:ext>
          </c:extLst>
        </c:ser>
        <c:ser>
          <c:idx val="86"/>
          <c:order val="72"/>
          <c:tx>
            <c:strRef>
              <c:f>'Breakfast data'!$DB$1</c:f>
              <c:strCache>
                <c:ptCount val="1"/>
                <c:pt idx="0">
                  <c:v>Wed wk7 #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data'!$DB$3:$DB$83</c:f>
              <c:numCache>
                <c:formatCode>General</c:formatCode>
                <c:ptCount val="81"/>
                <c:pt idx="28" formatCode="0.0">
                  <c:v>7.2890909090909091</c:v>
                </c:pt>
                <c:pt idx="29" formatCode="0.0">
                  <c:v>8.1903030303030313</c:v>
                </c:pt>
                <c:pt idx="30" formatCode="0.0">
                  <c:v>9.0915151515151535</c:v>
                </c:pt>
                <c:pt idx="31" formatCode="0.0">
                  <c:v>9.9927272727272722</c:v>
                </c:pt>
                <c:pt idx="32" formatCode="0.0">
                  <c:v>10.893939393939394</c:v>
                </c:pt>
                <c:pt idx="33" formatCode="0.0">
                  <c:v>11.795151515151517</c:v>
                </c:pt>
                <c:pt idx="34" formatCode="0.0">
                  <c:v>12.696363636363637</c:v>
                </c:pt>
                <c:pt idx="35" formatCode="0.0">
                  <c:v>13.597575757575758</c:v>
                </c:pt>
                <c:pt idx="36" formatCode="0.0">
                  <c:v>14.49878787878788</c:v>
                </c:pt>
                <c:pt idx="37" formatCode="0.0">
                  <c:v>15.4</c:v>
                </c:pt>
                <c:pt idx="38" formatCode="0.0">
                  <c:v>15.176341463414635</c:v>
                </c:pt>
                <c:pt idx="39" formatCode="0.0">
                  <c:v>14.952682926829269</c:v>
                </c:pt>
                <c:pt idx="40" formatCode="0.0">
                  <c:v>14.729024390243904</c:v>
                </c:pt>
                <c:pt idx="41" formatCode="0.0">
                  <c:v>14.505365853658537</c:v>
                </c:pt>
                <c:pt idx="42" formatCode="0.0">
                  <c:v>14.28170731707317</c:v>
                </c:pt>
                <c:pt idx="43" formatCode="0.0">
                  <c:v>14.058048780487805</c:v>
                </c:pt>
                <c:pt idx="44" formatCode="0.0">
                  <c:v>13.83439024390244</c:v>
                </c:pt>
                <c:pt idx="45" formatCode="0.0">
                  <c:v>13.610731707317074</c:v>
                </c:pt>
                <c:pt idx="46" formatCode="0.0">
                  <c:v>13.387073170731707</c:v>
                </c:pt>
                <c:pt idx="47" formatCode="0.0">
                  <c:v>13.163414634146342</c:v>
                </c:pt>
                <c:pt idx="48" formatCode="0.0">
                  <c:v>12.939756097560977</c:v>
                </c:pt>
                <c:pt idx="49" formatCode="0.0">
                  <c:v>12.71609756097561</c:v>
                </c:pt>
                <c:pt idx="50" formatCode="0.0">
                  <c:v>12.492439024390245</c:v>
                </c:pt>
                <c:pt idx="51" formatCode="0.0">
                  <c:v>12.268780487804879</c:v>
                </c:pt>
                <c:pt idx="52" formatCode="0.0">
                  <c:v>12.045121951219514</c:v>
                </c:pt>
                <c:pt idx="53" formatCode="0.0">
                  <c:v>11.821463414634147</c:v>
                </c:pt>
                <c:pt idx="54" formatCode="0.0">
                  <c:v>11.597804878048782</c:v>
                </c:pt>
                <c:pt idx="55" formatCode="0.0">
                  <c:v>11.374146341463415</c:v>
                </c:pt>
                <c:pt idx="56" formatCode="0.0">
                  <c:v>11.15048780487805</c:v>
                </c:pt>
                <c:pt idx="57" formatCode="0.0">
                  <c:v>10.926829268292684</c:v>
                </c:pt>
                <c:pt idx="58" formatCode="0.0">
                  <c:v>10.703170731707317</c:v>
                </c:pt>
                <c:pt idx="59" formatCode="0.0">
                  <c:v>10.479512195121952</c:v>
                </c:pt>
                <c:pt idx="60" formatCode="0.0">
                  <c:v>10.255853658536587</c:v>
                </c:pt>
                <c:pt idx="61" formatCode="0.0">
                  <c:v>10.032195121951222</c:v>
                </c:pt>
                <c:pt idx="62" formatCode="0.0">
                  <c:v>9.8085365853658555</c:v>
                </c:pt>
                <c:pt idx="63" formatCode="0.0">
                  <c:v>9.5848780487804888</c:v>
                </c:pt>
                <c:pt idx="64" formatCode="0.0">
                  <c:v>9.3612195121951238</c:v>
                </c:pt>
                <c:pt idx="65" formatCode="0.0">
                  <c:v>9.1375609756097589</c:v>
                </c:pt>
                <c:pt idx="66" formatCode="0.0">
                  <c:v>8.9139024390243922</c:v>
                </c:pt>
                <c:pt idx="67" formatCode="0.0">
                  <c:v>8.6902439024390254</c:v>
                </c:pt>
                <c:pt idx="68" formatCode="0.0">
                  <c:v>8.4665853658536605</c:v>
                </c:pt>
                <c:pt idx="69" formatCode="0.0">
                  <c:v>8.2429268292682956</c:v>
                </c:pt>
                <c:pt idx="70" formatCode="0.0">
                  <c:v>8.0192682926829288</c:v>
                </c:pt>
                <c:pt idx="71" formatCode="0.0">
                  <c:v>7.795609756097563</c:v>
                </c:pt>
                <c:pt idx="72" formatCode="0.0">
                  <c:v>7.5719512195121972</c:v>
                </c:pt>
                <c:pt idx="73" formatCode="0.0">
                  <c:v>7.3482926829268305</c:v>
                </c:pt>
                <c:pt idx="74" formatCode="0.0">
                  <c:v>7.1246341463414655</c:v>
                </c:pt>
                <c:pt idx="75" formatCode="0.0">
                  <c:v>6.9009756097560988</c:v>
                </c:pt>
                <c:pt idx="76" formatCode="0.0">
                  <c:v>6.6773170731707339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458-9E42-9E0B-A092D6CE4BD8}"/>
            </c:ext>
          </c:extLst>
        </c:ser>
        <c:ser>
          <c:idx val="87"/>
          <c:order val="73"/>
          <c:tx>
            <c:strRef>
              <c:f>'Breakfast data'!$AU$1</c:f>
              <c:strCache>
                <c:ptCount val="1"/>
                <c:pt idx="0">
                  <c:v>Thurs wk7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data'!$AU$3:$AU$83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458-9E42-9E0B-A092D6CE4BD8}"/>
            </c:ext>
          </c:extLst>
        </c:ser>
        <c:ser>
          <c:idx val="88"/>
          <c:order val="74"/>
          <c:tx>
            <c:strRef>
              <c:f>'Breakfast data'!$AV$1</c:f>
              <c:strCache>
                <c:ptCount val="1"/>
                <c:pt idx="0">
                  <c:v>Fri wk7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data'!$AV$3:$AV$83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458-9E42-9E0B-A092D6CE4BD8}"/>
            </c:ext>
          </c:extLst>
        </c:ser>
        <c:ser>
          <c:idx val="89"/>
          <c:order val="75"/>
          <c:tx>
            <c:strRef>
              <c:f>'Breakfast data'!$AW$1</c:f>
              <c:strCache>
                <c:ptCount val="1"/>
                <c:pt idx="0">
                  <c:v>Sat wk7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data'!$AW$3:$AW$83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458-9E42-9E0B-A092D6CE4BD8}"/>
            </c:ext>
          </c:extLst>
        </c:ser>
        <c:ser>
          <c:idx val="90"/>
          <c:order val="76"/>
          <c:tx>
            <c:strRef>
              <c:f>'Breakfast data'!$AX$1</c:f>
              <c:strCache>
                <c:ptCount val="1"/>
                <c:pt idx="0">
                  <c:v>Sun wk7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data'!$AX$3:$AX$83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458-9E42-9E0B-A092D6CE4BD8}"/>
            </c:ext>
          </c:extLst>
        </c:ser>
        <c:ser>
          <c:idx val="91"/>
          <c:order val="77"/>
          <c:tx>
            <c:strRef>
              <c:f>'Breakfast data'!$AY$1</c:f>
              <c:strCache>
                <c:ptCount val="1"/>
                <c:pt idx="0">
                  <c:v>Monday week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data'!$AY$3:$AY$83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458-9E42-9E0B-A092D6CE4BD8}"/>
            </c:ext>
          </c:extLst>
        </c:ser>
        <c:ser>
          <c:idx val="92"/>
          <c:order val="78"/>
          <c:tx>
            <c:strRef>
              <c:f>'Breakfast data'!$AZ$1</c:f>
              <c:strCache>
                <c:ptCount val="1"/>
                <c:pt idx="0">
                  <c:v>Tuesday week 8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data'!$AZ$3:$AZ$83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458-9E42-9E0B-A092D6CE4BD8}"/>
            </c:ext>
          </c:extLst>
        </c:ser>
        <c:ser>
          <c:idx val="93"/>
          <c:order val="79"/>
          <c:tx>
            <c:strRef>
              <c:f>'Breakfast data'!$BA$1</c:f>
              <c:strCache>
                <c:ptCount val="1"/>
                <c:pt idx="0">
                  <c:v>Wednesday week 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data'!$BA$3:$BA$83</c:f>
              <c:numCache>
                <c:formatCode>General</c:formatCode>
                <c:ptCount val="81"/>
                <c:pt idx="2" formatCode="0.0">
                  <c:v>3.4444444444444446</c:v>
                </c:pt>
                <c:pt idx="3" formatCode="0.0">
                  <c:v>3.5</c:v>
                </c:pt>
                <c:pt idx="4" formatCode="0.0">
                  <c:v>3.4444444444444446</c:v>
                </c:pt>
                <c:pt idx="5" formatCode="0.0">
                  <c:v>3.5</c:v>
                </c:pt>
                <c:pt idx="9" formatCode="0.0">
                  <c:v>3.7222222222222223</c:v>
                </c:pt>
                <c:pt idx="10" formatCode="0.0">
                  <c:v>3.8333333333333335</c:v>
                </c:pt>
                <c:pt idx="11" formatCode="0.0">
                  <c:v>3.9444444444444446</c:v>
                </c:pt>
                <c:pt idx="12" formatCode="0.0">
                  <c:v>4.166666666666667</c:v>
                </c:pt>
                <c:pt idx="13" formatCode="0.0">
                  <c:v>4.6111111111111107</c:v>
                </c:pt>
                <c:pt idx="14" formatCode="0.0">
                  <c:v>4.9444444444444446</c:v>
                </c:pt>
                <c:pt idx="15" formatCode="0.0">
                  <c:v>5.5</c:v>
                </c:pt>
                <c:pt idx="16" formatCode="0.0">
                  <c:v>6.0555555555555554</c:v>
                </c:pt>
                <c:pt idx="17" formatCode="0.0">
                  <c:v>6.2222222222222223</c:v>
                </c:pt>
                <c:pt idx="18" formatCode="0.0">
                  <c:v>6.6111111111111107</c:v>
                </c:pt>
                <c:pt idx="19" formatCode="0.0">
                  <c:v>7.0555555555555554</c:v>
                </c:pt>
                <c:pt idx="20" formatCode="0.0">
                  <c:v>7.333333333333333</c:v>
                </c:pt>
                <c:pt idx="21" formatCode="0.0">
                  <c:v>7.4444444444444446</c:v>
                </c:pt>
                <c:pt idx="22" formatCode="0.0">
                  <c:v>7.9444444444444446</c:v>
                </c:pt>
                <c:pt idx="23" formatCode="0.0">
                  <c:v>8.6111111111111107</c:v>
                </c:pt>
                <c:pt idx="24" formatCode="0.0">
                  <c:v>9.2222222222222214</c:v>
                </c:pt>
                <c:pt idx="25" formatCode="0.0">
                  <c:v>9.4444444444444446</c:v>
                </c:pt>
                <c:pt idx="26" formatCode="0.0">
                  <c:v>9.3333333333333339</c:v>
                </c:pt>
                <c:pt idx="27" formatCode="0.0">
                  <c:v>9.1666666666666661</c:v>
                </c:pt>
                <c:pt idx="28" formatCode="0.0">
                  <c:v>9.0555555555555554</c:v>
                </c:pt>
                <c:pt idx="29" formatCode="0.0">
                  <c:v>9.1111111111111107</c:v>
                </c:pt>
                <c:pt idx="30" formatCode="0.0">
                  <c:v>9.1111111111111107</c:v>
                </c:pt>
                <c:pt idx="31" formatCode="0.0">
                  <c:v>9.1111111111111107</c:v>
                </c:pt>
                <c:pt idx="32" formatCode="0.0">
                  <c:v>9.1666666666666661</c:v>
                </c:pt>
                <c:pt idx="33" formatCode="0.0">
                  <c:v>9.1666666666666661</c:v>
                </c:pt>
                <c:pt idx="34" formatCode="0.0">
                  <c:v>9.3333333333333339</c:v>
                </c:pt>
                <c:pt idx="35" formatCode="0.0">
                  <c:v>9.4444444444444446</c:v>
                </c:pt>
                <c:pt idx="36" formatCode="0.0">
                  <c:v>9.4444444444444446</c:v>
                </c:pt>
                <c:pt idx="37" formatCode="0.0">
                  <c:v>9.5</c:v>
                </c:pt>
                <c:pt idx="38" formatCode="0.0">
                  <c:v>9.3333333333333339</c:v>
                </c:pt>
                <c:pt idx="39" formatCode="0.0">
                  <c:v>9.2777777777777786</c:v>
                </c:pt>
                <c:pt idx="40" formatCode="0.0">
                  <c:v>9.2222222222222214</c:v>
                </c:pt>
                <c:pt idx="41" formatCode="0.0">
                  <c:v>9.2222222222222214</c:v>
                </c:pt>
                <c:pt idx="42" formatCode="0.0">
                  <c:v>9.1666666666666661</c:v>
                </c:pt>
                <c:pt idx="43" formatCode="0.0">
                  <c:v>9.0555555555555554</c:v>
                </c:pt>
                <c:pt idx="44" formatCode="0.0">
                  <c:v>9.1666666666666661</c:v>
                </c:pt>
                <c:pt idx="45" formatCode="0.0">
                  <c:v>9.2222222222222214</c:v>
                </c:pt>
                <c:pt idx="46" formatCode="0.0">
                  <c:v>9.2222222222222214</c:v>
                </c:pt>
                <c:pt idx="47" formatCode="0.0">
                  <c:v>9.2222222222222214</c:v>
                </c:pt>
                <c:pt idx="48" formatCode="0.0">
                  <c:v>8.6666666666666661</c:v>
                </c:pt>
                <c:pt idx="49" formatCode="0.0">
                  <c:v>8.5555555555555554</c:v>
                </c:pt>
                <c:pt idx="50" formatCode="0.0">
                  <c:v>8.6666666666666661</c:v>
                </c:pt>
                <c:pt idx="51" formatCode="0.0">
                  <c:v>8.6111111111111107</c:v>
                </c:pt>
                <c:pt idx="52" formatCode="0.0">
                  <c:v>8.6111111111111107</c:v>
                </c:pt>
                <c:pt idx="53" formatCode="0.0">
                  <c:v>8.4444444444444446</c:v>
                </c:pt>
                <c:pt idx="54" formatCode="0.0">
                  <c:v>8.2777777777777786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458-9E42-9E0B-A092D6CE4BD8}"/>
            </c:ext>
          </c:extLst>
        </c:ser>
        <c:ser>
          <c:idx val="94"/>
          <c:order val="80"/>
          <c:tx>
            <c:strRef>
              <c:f>'Breakfast data'!$DC$1</c:f>
              <c:strCache>
                <c:ptCount val="1"/>
                <c:pt idx="0">
                  <c:v>Wed wk 8#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data'!$DC$3:$DC$83</c:f>
              <c:numCache>
                <c:formatCode>General</c:formatCode>
                <c:ptCount val="81"/>
                <c:pt idx="2" formatCode="0.0">
                  <c:v>1.8579055220017278</c:v>
                </c:pt>
                <c:pt idx="3" formatCode="0.0">
                  <c:v>2.0762510785159636</c:v>
                </c:pt>
                <c:pt idx="4" formatCode="0.0">
                  <c:v>2.2945966350302003</c:v>
                </c:pt>
                <c:pt idx="5" formatCode="0.0">
                  <c:v>2.5129421915444361</c:v>
                </c:pt>
                <c:pt idx="9" formatCode="0.0">
                  <c:v>3.386324417601382</c:v>
                </c:pt>
                <c:pt idx="10" formatCode="0.0">
                  <c:v>3.6046699741156187</c:v>
                </c:pt>
                <c:pt idx="11" formatCode="0.0">
                  <c:v>3.8230155306298546</c:v>
                </c:pt>
                <c:pt idx="12" formatCode="0.0">
                  <c:v>4.0413610871440913</c:v>
                </c:pt>
                <c:pt idx="13" formatCode="0.0">
                  <c:v>4.2597066436583271</c:v>
                </c:pt>
                <c:pt idx="14" formatCode="0.0">
                  <c:v>4.4780522001725638</c:v>
                </c:pt>
                <c:pt idx="15" formatCode="0.0">
                  <c:v>4.6963977566868005</c:v>
                </c:pt>
                <c:pt idx="16" formatCode="0.0">
                  <c:v>4.9147433132010363</c:v>
                </c:pt>
                <c:pt idx="17" formatCode="0.0">
                  <c:v>5.133088869715273</c:v>
                </c:pt>
                <c:pt idx="18" formatCode="0.0">
                  <c:v>5.3514344262295088</c:v>
                </c:pt>
                <c:pt idx="19" formatCode="0.0">
                  <c:v>5.5697799827437455</c:v>
                </c:pt>
                <c:pt idx="20" formatCode="0.0">
                  <c:v>5.7881255392579813</c:v>
                </c:pt>
                <c:pt idx="21" formatCode="0.0">
                  <c:v>6.006471095772218</c:v>
                </c:pt>
                <c:pt idx="22" formatCode="0.0">
                  <c:v>6.2248166522864548</c:v>
                </c:pt>
                <c:pt idx="23" formatCode="0.0">
                  <c:v>6.4431622088006915</c:v>
                </c:pt>
                <c:pt idx="24" formatCode="0.0">
                  <c:v>6.6615077653149273</c:v>
                </c:pt>
                <c:pt idx="25" formatCode="0.0">
                  <c:v>6.8798533218291631</c:v>
                </c:pt>
                <c:pt idx="26" formatCode="0.0">
                  <c:v>7.0981988783433998</c:v>
                </c:pt>
                <c:pt idx="27" formatCode="0.0">
                  <c:v>7.3165444348576365</c:v>
                </c:pt>
                <c:pt idx="28" formatCode="0.0">
                  <c:v>7.5348899913718732</c:v>
                </c:pt>
                <c:pt idx="29" formatCode="0.0">
                  <c:v>7.753235547886109</c:v>
                </c:pt>
                <c:pt idx="30" formatCode="0.0">
                  <c:v>7.9715811044003457</c:v>
                </c:pt>
                <c:pt idx="31" formatCode="0.0">
                  <c:v>8.1899266609145815</c:v>
                </c:pt>
                <c:pt idx="32" formatCode="0.0">
                  <c:v>8.4082722174288183</c:v>
                </c:pt>
                <c:pt idx="33" formatCode="0.0">
                  <c:v>8.626617773943055</c:v>
                </c:pt>
                <c:pt idx="34" formatCode="0.0">
                  <c:v>8.8449633304572917</c:v>
                </c:pt>
                <c:pt idx="35" formatCode="0.0">
                  <c:v>9.0633088869715266</c:v>
                </c:pt>
                <c:pt idx="36" formatCode="0.0">
                  <c:v>9.2816544434857633</c:v>
                </c:pt>
                <c:pt idx="37" formatCode="0.0">
                  <c:v>9.5</c:v>
                </c:pt>
                <c:pt idx="38" formatCode="0.0">
                  <c:v>9.4375071666093344</c:v>
                </c:pt>
                <c:pt idx="39" formatCode="0.0">
                  <c:v>9.3750143332186671</c:v>
                </c:pt>
                <c:pt idx="40" formatCode="0.0">
                  <c:v>9.3125214998280015</c:v>
                </c:pt>
                <c:pt idx="41" formatCode="0.0">
                  <c:v>9.2500286664373359</c:v>
                </c:pt>
                <c:pt idx="42" formatCode="0.0">
                  <c:v>9.1875358330466685</c:v>
                </c:pt>
                <c:pt idx="43" formatCode="0.0">
                  <c:v>9.125042999656003</c:v>
                </c:pt>
                <c:pt idx="44" formatCode="0.0">
                  <c:v>9.0625501662653356</c:v>
                </c:pt>
                <c:pt idx="45" formatCode="0.0">
                  <c:v>9.00005733287467</c:v>
                </c:pt>
                <c:pt idx="46" formatCode="0.0">
                  <c:v>8.9375644994840044</c:v>
                </c:pt>
                <c:pt idx="47" formatCode="0.0">
                  <c:v>8.8750716660933371</c:v>
                </c:pt>
                <c:pt idx="48" formatCode="0.0">
                  <c:v>8.8125788327026715</c:v>
                </c:pt>
                <c:pt idx="49" formatCode="0.0">
                  <c:v>8.7500859993120059</c:v>
                </c:pt>
                <c:pt idx="50" formatCode="0.0">
                  <c:v>8.6875931659213386</c:v>
                </c:pt>
                <c:pt idx="51" formatCode="0.0">
                  <c:v>8.625100332530673</c:v>
                </c:pt>
                <c:pt idx="52" formatCode="0.0">
                  <c:v>8.5626074991400074</c:v>
                </c:pt>
                <c:pt idx="53" formatCode="0.0">
                  <c:v>8.50011466574934</c:v>
                </c:pt>
                <c:pt idx="54" formatCode="0.0">
                  <c:v>8.4376218323586745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458-9E42-9E0B-A092D6CE4BD8}"/>
            </c:ext>
          </c:extLst>
        </c:ser>
        <c:ser>
          <c:idx val="95"/>
          <c:order val="81"/>
          <c:tx>
            <c:strRef>
              <c:f>'Breakfast data'!$BB$1</c:f>
              <c:strCache>
                <c:ptCount val="1"/>
                <c:pt idx="0">
                  <c:v>Thurs wk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data'!$BB$3:$BB$83</c:f>
              <c:numCache>
                <c:formatCode>General</c:formatCode>
                <c:ptCount val="81"/>
                <c:pt idx="13" formatCode="0.0">
                  <c:v>7.3888888888888902</c:v>
                </c:pt>
                <c:pt idx="14" formatCode="0.0">
                  <c:v>7.4444444444444446</c:v>
                </c:pt>
                <c:pt idx="15" formatCode="0.0">
                  <c:v>7.3888888888888893</c:v>
                </c:pt>
                <c:pt idx="16" formatCode="0.0">
                  <c:v>7.2777777777777777</c:v>
                </c:pt>
                <c:pt idx="17" formatCode="0.0">
                  <c:v>7.5555555555555554</c:v>
                </c:pt>
                <c:pt idx="18" formatCode="0.0">
                  <c:v>7.7777777777777777</c:v>
                </c:pt>
                <c:pt idx="19" formatCode="0.0">
                  <c:v>7.833333333333333</c:v>
                </c:pt>
                <c:pt idx="20" formatCode="0.0">
                  <c:v>8.2777777777777786</c:v>
                </c:pt>
                <c:pt idx="21" formatCode="0.0">
                  <c:v>8.3888888888888893</c:v>
                </c:pt>
                <c:pt idx="22" formatCode="0.0">
                  <c:v>8.3888888888888893</c:v>
                </c:pt>
                <c:pt idx="23" formatCode="0.0">
                  <c:v>8.0555555555555554</c:v>
                </c:pt>
                <c:pt idx="24" formatCode="0.0">
                  <c:v>8.2222222222222214</c:v>
                </c:pt>
                <c:pt idx="25" formatCode="0.0">
                  <c:v>8.3888888888888893</c:v>
                </c:pt>
                <c:pt idx="26" formatCode="0.0">
                  <c:v>8.6111111111111107</c:v>
                </c:pt>
                <c:pt idx="27" formatCode="0.0">
                  <c:v>8.6111111111111107</c:v>
                </c:pt>
                <c:pt idx="28" formatCode="0.0">
                  <c:v>8.8333333333333339</c:v>
                </c:pt>
                <c:pt idx="29" formatCode="0.0">
                  <c:v>9.0555555555555554</c:v>
                </c:pt>
                <c:pt idx="30" formatCode="0.0">
                  <c:v>9.3888888888888893</c:v>
                </c:pt>
                <c:pt idx="31" formatCode="0.0">
                  <c:v>10.055555555555555</c:v>
                </c:pt>
                <c:pt idx="32" formatCode="0.0">
                  <c:v>10.111111111111111</c:v>
                </c:pt>
                <c:pt idx="33" formatCode="0.0">
                  <c:v>10.5</c:v>
                </c:pt>
                <c:pt idx="34" formatCode="0.0">
                  <c:v>10.944444444444445</c:v>
                </c:pt>
                <c:pt idx="35" formatCode="0.0">
                  <c:v>11.055555555555555</c:v>
                </c:pt>
                <c:pt idx="36" formatCode="0.0">
                  <c:v>11.222222222222221</c:v>
                </c:pt>
                <c:pt idx="37" formatCode="0.0">
                  <c:v>11.388888888888889</c:v>
                </c:pt>
                <c:pt idx="38" formatCode="0.0">
                  <c:v>11.111111111111111</c:v>
                </c:pt>
                <c:pt idx="39" formatCode="0.0">
                  <c:v>11</c:v>
                </c:pt>
                <c:pt idx="40" formatCode="0.0">
                  <c:v>10.944444444444445</c:v>
                </c:pt>
                <c:pt idx="41" formatCode="0.0">
                  <c:v>11</c:v>
                </c:pt>
                <c:pt idx="42" formatCode="0.0">
                  <c:v>11.388888888888889</c:v>
                </c:pt>
                <c:pt idx="43" formatCode="0.0">
                  <c:v>11.333333333333334</c:v>
                </c:pt>
                <c:pt idx="44" formatCode="0.0">
                  <c:v>10.944444444444445</c:v>
                </c:pt>
                <c:pt idx="45" formatCode="0.0">
                  <c:v>10.777777777777779</c:v>
                </c:pt>
                <c:pt idx="46" formatCode="0.0">
                  <c:v>10.5</c:v>
                </c:pt>
                <c:pt idx="47" formatCode="0.0">
                  <c:v>10.611111111111111</c:v>
                </c:pt>
                <c:pt idx="48" formatCode="0.0">
                  <c:v>10.555555555555555</c:v>
                </c:pt>
                <c:pt idx="49" formatCode="0.0">
                  <c:v>10.277777777777779</c:v>
                </c:pt>
                <c:pt idx="50" formatCode="0.0">
                  <c:v>10.222222222222221</c:v>
                </c:pt>
                <c:pt idx="51" formatCode="0.0">
                  <c:v>9.8333333333333339</c:v>
                </c:pt>
                <c:pt idx="52" formatCode="0.0">
                  <c:v>9.5555555555555554</c:v>
                </c:pt>
                <c:pt idx="53" formatCode="0.0">
                  <c:v>9.5555555555555554</c:v>
                </c:pt>
                <c:pt idx="54" formatCode="0.0">
                  <c:v>9.3333333333333339</c:v>
                </c:pt>
                <c:pt idx="55" formatCode="0.0">
                  <c:v>9.3333333333333339</c:v>
                </c:pt>
                <c:pt idx="56" formatCode="0.0">
                  <c:v>9.3333333333333339</c:v>
                </c:pt>
                <c:pt idx="57" formatCode="0.0">
                  <c:v>9.2222222222222214</c:v>
                </c:pt>
                <c:pt idx="58" formatCode="0.0">
                  <c:v>9.1666666666666661</c:v>
                </c:pt>
                <c:pt idx="59" formatCode="0.0">
                  <c:v>9.1111111111111107</c:v>
                </c:pt>
                <c:pt idx="60" formatCode="0.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458-9E42-9E0B-A092D6CE4BD8}"/>
            </c:ext>
          </c:extLst>
        </c:ser>
        <c:ser>
          <c:idx val="96"/>
          <c:order val="82"/>
          <c:tx>
            <c:strRef>
              <c:f>'Breakfast data'!$DD$1</c:f>
              <c:strCache>
                <c:ptCount val="1"/>
                <c:pt idx="0">
                  <c:v>Thurs wk 8 #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data'!$DD$3:$DD$83</c:f>
              <c:numCache>
                <c:formatCode>General</c:formatCode>
                <c:ptCount val="81"/>
                <c:pt idx="13" formatCode="0.0">
                  <c:v>7.2627350427350441</c:v>
                </c:pt>
                <c:pt idx="14" formatCode="0.0">
                  <c:v>7.4346581196581214</c:v>
                </c:pt>
                <c:pt idx="15" formatCode="0.0">
                  <c:v>7.6065811965811978</c:v>
                </c:pt>
                <c:pt idx="16" formatCode="0.0">
                  <c:v>7.7785042735042751</c:v>
                </c:pt>
                <c:pt idx="17" formatCode="0.0">
                  <c:v>7.9504273504273524</c:v>
                </c:pt>
                <c:pt idx="18" formatCode="0.0">
                  <c:v>8.1223504273504297</c:v>
                </c:pt>
                <c:pt idx="19" formatCode="0.0">
                  <c:v>8.2942735042735052</c:v>
                </c:pt>
                <c:pt idx="20" formatCode="0.0">
                  <c:v>8.4661965811965825</c:v>
                </c:pt>
                <c:pt idx="21" formatCode="0.0">
                  <c:v>8.6381196581196598</c:v>
                </c:pt>
                <c:pt idx="22" formatCode="0.0">
                  <c:v>8.8100427350427353</c:v>
                </c:pt>
                <c:pt idx="23" formatCode="0.0">
                  <c:v>8.9819658119658126</c:v>
                </c:pt>
                <c:pt idx="24" formatCode="0.0">
                  <c:v>9.1538888888888899</c:v>
                </c:pt>
                <c:pt idx="25" formatCode="0.0">
                  <c:v>9.3258119658119671</c:v>
                </c:pt>
                <c:pt idx="26" formatCode="0.0">
                  <c:v>9.4977350427350444</c:v>
                </c:pt>
                <c:pt idx="27" formatCode="0.0">
                  <c:v>9.6696581196581199</c:v>
                </c:pt>
                <c:pt idx="28" formatCode="0.0">
                  <c:v>9.8415811965811972</c:v>
                </c:pt>
                <c:pt idx="29" formatCode="0.0">
                  <c:v>10.013504273504275</c:v>
                </c:pt>
                <c:pt idx="30" formatCode="0.0">
                  <c:v>10.185427350427352</c:v>
                </c:pt>
                <c:pt idx="31" formatCode="0.0">
                  <c:v>10.357350427350427</c:v>
                </c:pt>
                <c:pt idx="32" formatCode="0.0">
                  <c:v>10.529273504273505</c:v>
                </c:pt>
                <c:pt idx="33" formatCode="0.0">
                  <c:v>10.701196581196582</c:v>
                </c:pt>
                <c:pt idx="34" formatCode="0.0">
                  <c:v>10.873119658119659</c:v>
                </c:pt>
                <c:pt idx="35" formatCode="0.0">
                  <c:v>11.045042735042735</c:v>
                </c:pt>
                <c:pt idx="36" formatCode="0.0">
                  <c:v>11.216965811965812</c:v>
                </c:pt>
                <c:pt idx="37" formatCode="0.0">
                  <c:v>11.388888888888889</c:v>
                </c:pt>
                <c:pt idx="38" formatCode="0.0">
                  <c:v>11.275579710144928</c:v>
                </c:pt>
                <c:pt idx="39" formatCode="0.0">
                  <c:v>11.162270531400967</c:v>
                </c:pt>
                <c:pt idx="40" formatCode="0.0">
                  <c:v>11.048961352657006</c:v>
                </c:pt>
                <c:pt idx="41" formatCode="0.0">
                  <c:v>10.935652173913043</c:v>
                </c:pt>
                <c:pt idx="42" formatCode="0.0">
                  <c:v>10.822342995169082</c:v>
                </c:pt>
                <c:pt idx="43" formatCode="0.0">
                  <c:v>10.709033816425121</c:v>
                </c:pt>
                <c:pt idx="44" formatCode="0.0">
                  <c:v>10.59572463768116</c:v>
                </c:pt>
                <c:pt idx="45" formatCode="0.0">
                  <c:v>10.482415458937199</c:v>
                </c:pt>
                <c:pt idx="46" formatCode="0.0">
                  <c:v>10.369106280193238</c:v>
                </c:pt>
                <c:pt idx="47" formatCode="0.0">
                  <c:v>10.255797101449275</c:v>
                </c:pt>
                <c:pt idx="48" formatCode="0.0">
                  <c:v>10.142487922705314</c:v>
                </c:pt>
                <c:pt idx="49" formatCode="0.0">
                  <c:v>10.029178743961353</c:v>
                </c:pt>
                <c:pt idx="50" formatCode="0.0">
                  <c:v>9.9158695652173918</c:v>
                </c:pt>
                <c:pt idx="51" formatCode="0.0">
                  <c:v>9.8025603864734308</c:v>
                </c:pt>
                <c:pt idx="52" formatCode="0.0">
                  <c:v>9.6892512077294697</c:v>
                </c:pt>
                <c:pt idx="53" formatCode="0.0">
                  <c:v>9.5759420289855086</c:v>
                </c:pt>
                <c:pt idx="54" formatCode="0.0">
                  <c:v>9.4626328502415458</c:v>
                </c:pt>
                <c:pt idx="55" formatCode="0.0">
                  <c:v>9.3493236714975847</c:v>
                </c:pt>
                <c:pt idx="56" formatCode="0.0">
                  <c:v>9.2360144927536236</c:v>
                </c:pt>
                <c:pt idx="57" formatCode="0.0">
                  <c:v>9.1227053140096626</c:v>
                </c:pt>
                <c:pt idx="58" formatCode="0.0">
                  <c:v>9.0093961352657015</c:v>
                </c:pt>
                <c:pt idx="59" formatCode="0.0">
                  <c:v>8.8960869565217386</c:v>
                </c:pt>
                <c:pt idx="60" formatCode="0.0">
                  <c:v>8.7827777777777776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458-9E42-9E0B-A092D6CE4BD8}"/>
            </c:ext>
          </c:extLst>
        </c:ser>
        <c:ser>
          <c:idx val="97"/>
          <c:order val="83"/>
          <c:tx>
            <c:strRef>
              <c:f>'Breakfast data'!$BC$1</c:f>
              <c:strCache>
                <c:ptCount val="1"/>
                <c:pt idx="0">
                  <c:v>Fri wk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data'!$BC$3:$BC$83</c:f>
              <c:numCache>
                <c:formatCode>General</c:formatCode>
                <c:ptCount val="81"/>
                <c:pt idx="22" formatCode="0.0">
                  <c:v>9.5555555555555554</c:v>
                </c:pt>
                <c:pt idx="23" formatCode="0.0">
                  <c:v>9.7777777777777786</c:v>
                </c:pt>
                <c:pt idx="24" formatCode="0.0">
                  <c:v>7.8888888888888893</c:v>
                </c:pt>
                <c:pt idx="25" formatCode="0.0">
                  <c:v>7.8888888888888893</c:v>
                </c:pt>
                <c:pt idx="26" formatCode="0.0">
                  <c:v>8.1666666666666661</c:v>
                </c:pt>
                <c:pt idx="27" formatCode="0.0">
                  <c:v>8.4444444444444446</c:v>
                </c:pt>
                <c:pt idx="28" formatCode="0.0">
                  <c:v>8.7777777777777786</c:v>
                </c:pt>
                <c:pt idx="29" formatCode="0.0">
                  <c:v>9.1111111111111107</c:v>
                </c:pt>
                <c:pt idx="30" formatCode="0.0">
                  <c:v>9.2222222222222214</c:v>
                </c:pt>
                <c:pt idx="31" formatCode="0.0">
                  <c:v>9.3888888888888893</c:v>
                </c:pt>
                <c:pt idx="32" formatCode="0.0">
                  <c:v>9.8333333333333339</c:v>
                </c:pt>
                <c:pt idx="33" formatCode="0.0">
                  <c:v>10.166666666666666</c:v>
                </c:pt>
                <c:pt idx="34" formatCode="0.0">
                  <c:v>10.388888888888889</c:v>
                </c:pt>
                <c:pt idx="35" formatCode="0.0">
                  <c:v>10.444444444444445</c:v>
                </c:pt>
                <c:pt idx="36" formatCode="0.0">
                  <c:v>10.5</c:v>
                </c:pt>
                <c:pt idx="37" formatCode="0.0">
                  <c:v>10.888888888888889</c:v>
                </c:pt>
                <c:pt idx="38" formatCode="0.0">
                  <c:v>10.944444444444445</c:v>
                </c:pt>
                <c:pt idx="39" formatCode="0.0">
                  <c:v>11.111111111111111</c:v>
                </c:pt>
                <c:pt idx="40" formatCode="0.0">
                  <c:v>10.777777777777779</c:v>
                </c:pt>
                <c:pt idx="41" formatCode="0.0">
                  <c:v>10.5</c:v>
                </c:pt>
                <c:pt idx="42" formatCode="0.0">
                  <c:v>10.611111111111111</c:v>
                </c:pt>
                <c:pt idx="43" formatCode="0.0">
                  <c:v>10.5</c:v>
                </c:pt>
                <c:pt idx="44" formatCode="0.0">
                  <c:v>10.333333333333334</c:v>
                </c:pt>
                <c:pt idx="45" formatCode="0.0">
                  <c:v>10.277777777777779</c:v>
                </c:pt>
                <c:pt idx="46" formatCode="0.0">
                  <c:v>9.8888888888888893</c:v>
                </c:pt>
                <c:pt idx="47" formatCode="0.0">
                  <c:v>9.4444444444444446</c:v>
                </c:pt>
                <c:pt idx="48" formatCode="0.0">
                  <c:v>9.3333333333333339</c:v>
                </c:pt>
                <c:pt idx="49" formatCode="0.0">
                  <c:v>9.2222222222222214</c:v>
                </c:pt>
                <c:pt idx="50" formatCode="0.0">
                  <c:v>9.1111111111111107</c:v>
                </c:pt>
                <c:pt idx="51" formatCode="0.0">
                  <c:v>8.9444444444444446</c:v>
                </c:pt>
                <c:pt idx="52" formatCode="0.0">
                  <c:v>8.8888888888888893</c:v>
                </c:pt>
                <c:pt idx="53" formatCode="0.0">
                  <c:v>8.8888888888888893</c:v>
                </c:pt>
                <c:pt idx="54" formatCode="0.0">
                  <c:v>8.8888888888888893</c:v>
                </c:pt>
                <c:pt idx="55" formatCode="0.0">
                  <c:v>8.8888888888888893</c:v>
                </c:pt>
                <c:pt idx="56" formatCode="0.0">
                  <c:v>8.8888888888888893</c:v>
                </c:pt>
                <c:pt idx="57" formatCode="0.0">
                  <c:v>9.2222222222222214</c:v>
                </c:pt>
                <c:pt idx="58" formatCode="0.0">
                  <c:v>9.1666666666666661</c:v>
                </c:pt>
                <c:pt idx="59" formatCode="0.0">
                  <c:v>9.1666666666666661</c:v>
                </c:pt>
                <c:pt idx="60" formatCode="0.0">
                  <c:v>9</c:v>
                </c:pt>
                <c:pt idx="61" formatCode="0.0">
                  <c:v>8.9444444444444446</c:v>
                </c:pt>
                <c:pt idx="62" formatCode="0.0">
                  <c:v>8.9444444444444446</c:v>
                </c:pt>
                <c:pt idx="63" formatCode="0.0">
                  <c:v>8.7777777777777786</c:v>
                </c:pt>
                <c:pt idx="64" formatCode="0.0">
                  <c:v>8.6666666666666661</c:v>
                </c:pt>
                <c:pt idx="65" formatCode="0.0">
                  <c:v>8.6666666666666661</c:v>
                </c:pt>
                <c:pt idx="66" formatCode="0.0">
                  <c:v>8.8333333333333339</c:v>
                </c:pt>
                <c:pt idx="67" formatCode="0.0">
                  <c:v>8.9444444444444446</c:v>
                </c:pt>
                <c:pt idx="68" formatCode="0.0">
                  <c:v>9.0555555555555554</c:v>
                </c:pt>
                <c:pt idx="69" formatCode="0.0">
                  <c:v>9.1111111111111107</c:v>
                </c:pt>
                <c:pt idx="70" formatCode="0.0">
                  <c:v>8.8333333333333339</c:v>
                </c:pt>
                <c:pt idx="71" formatCode="0.0">
                  <c:v>8.6111111111111107</c:v>
                </c:pt>
                <c:pt idx="72" formatCode="0.0">
                  <c:v>8.2222222222222214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458-9E42-9E0B-A092D6CE4BD8}"/>
            </c:ext>
          </c:extLst>
        </c:ser>
        <c:ser>
          <c:idx val="98"/>
          <c:order val="84"/>
          <c:tx>
            <c:strRef>
              <c:f>'Breakfast data'!$DE$1</c:f>
              <c:strCache>
                <c:ptCount val="1"/>
                <c:pt idx="0">
                  <c:v>Fri wk 8 #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data'!$DE$3:$DE$83</c:f>
              <c:numCache>
                <c:formatCode>General</c:formatCode>
                <c:ptCount val="81"/>
                <c:pt idx="22" formatCode="0.0">
                  <c:v>8.6192810457516345</c:v>
                </c:pt>
                <c:pt idx="23" formatCode="0.0">
                  <c:v>8.7705882352941185</c:v>
                </c:pt>
                <c:pt idx="24" formatCode="0.0">
                  <c:v>8.9218954248366025</c:v>
                </c:pt>
                <c:pt idx="25" formatCode="0.0">
                  <c:v>9.0732026143790865</c:v>
                </c:pt>
                <c:pt idx="26" formatCode="0.0">
                  <c:v>9.2245098039215687</c:v>
                </c:pt>
                <c:pt idx="27" formatCode="0.0">
                  <c:v>9.3758169934640527</c:v>
                </c:pt>
                <c:pt idx="28" formatCode="0.0">
                  <c:v>9.5271241830065367</c:v>
                </c:pt>
                <c:pt idx="29" formatCode="0.0">
                  <c:v>9.6784313725490208</c:v>
                </c:pt>
                <c:pt idx="30" formatCode="0.0">
                  <c:v>9.829738562091503</c:v>
                </c:pt>
                <c:pt idx="31" formatCode="0.0">
                  <c:v>9.981045751633987</c:v>
                </c:pt>
                <c:pt idx="32" formatCode="0.0">
                  <c:v>10.132352941176471</c:v>
                </c:pt>
                <c:pt idx="33" formatCode="0.0">
                  <c:v>10.283660130718955</c:v>
                </c:pt>
                <c:pt idx="34" formatCode="0.0">
                  <c:v>10.434967320261439</c:v>
                </c:pt>
                <c:pt idx="35" formatCode="0.0">
                  <c:v>10.586274509803921</c:v>
                </c:pt>
                <c:pt idx="36" formatCode="0.0">
                  <c:v>10.737581699346405</c:v>
                </c:pt>
                <c:pt idx="37" formatCode="0.0">
                  <c:v>10.888888888888889</c:v>
                </c:pt>
                <c:pt idx="38" formatCode="0.0">
                  <c:v>10.824016874016875</c:v>
                </c:pt>
                <c:pt idx="39" formatCode="0.0">
                  <c:v>10.759144859144859</c:v>
                </c:pt>
                <c:pt idx="40" formatCode="0.0">
                  <c:v>10.694272844272845</c:v>
                </c:pt>
                <c:pt idx="41" formatCode="0.0">
                  <c:v>10.629400829400829</c:v>
                </c:pt>
                <c:pt idx="42" formatCode="0.0">
                  <c:v>10.564528814528815</c:v>
                </c:pt>
                <c:pt idx="43" formatCode="0.0">
                  <c:v>10.499656799656799</c:v>
                </c:pt>
                <c:pt idx="44" formatCode="0.0">
                  <c:v>10.434784784784785</c:v>
                </c:pt>
                <c:pt idx="45" formatCode="0.0">
                  <c:v>10.369912769912769</c:v>
                </c:pt>
                <c:pt idx="46" formatCode="0.0">
                  <c:v>10.305040755040755</c:v>
                </c:pt>
                <c:pt idx="47" formatCode="0.0">
                  <c:v>10.240168740168741</c:v>
                </c:pt>
                <c:pt idx="48" formatCode="0.0">
                  <c:v>10.175296725296725</c:v>
                </c:pt>
                <c:pt idx="49" formatCode="0.0">
                  <c:v>10.110424710424711</c:v>
                </c:pt>
                <c:pt idx="50" formatCode="0.0">
                  <c:v>10.045552695552695</c:v>
                </c:pt>
                <c:pt idx="51" formatCode="0.0">
                  <c:v>9.9806806806806811</c:v>
                </c:pt>
                <c:pt idx="52" formatCode="0.0">
                  <c:v>9.9158086658086653</c:v>
                </c:pt>
                <c:pt idx="53" formatCode="0.0">
                  <c:v>9.8509366509366512</c:v>
                </c:pt>
                <c:pt idx="54" formatCode="0.0">
                  <c:v>9.7860646360646371</c:v>
                </c:pt>
                <c:pt idx="55" formatCode="0.0">
                  <c:v>9.7211926211926212</c:v>
                </c:pt>
                <c:pt idx="56" formatCode="0.0">
                  <c:v>9.6563206063206071</c:v>
                </c:pt>
                <c:pt idx="57" formatCode="0.0">
                  <c:v>9.5914485914485912</c:v>
                </c:pt>
                <c:pt idx="58" formatCode="0.0">
                  <c:v>9.5265765765765771</c:v>
                </c:pt>
                <c:pt idx="59" formatCode="0.0">
                  <c:v>9.4617045617045612</c:v>
                </c:pt>
                <c:pt idx="60" formatCode="0.0">
                  <c:v>9.3968325468325471</c:v>
                </c:pt>
                <c:pt idx="61" formatCode="0.0">
                  <c:v>9.331960531960533</c:v>
                </c:pt>
                <c:pt idx="62" formatCode="0.0">
                  <c:v>9.2670885170885171</c:v>
                </c:pt>
                <c:pt idx="63" formatCode="0.0">
                  <c:v>9.202216502216503</c:v>
                </c:pt>
                <c:pt idx="64" formatCode="0.0">
                  <c:v>9.1373444873444871</c:v>
                </c:pt>
                <c:pt idx="65" formatCode="0.0">
                  <c:v>9.072472472472473</c:v>
                </c:pt>
                <c:pt idx="66" formatCode="0.0">
                  <c:v>9.0076004576004571</c:v>
                </c:pt>
                <c:pt idx="67" formatCode="0.0">
                  <c:v>8.942728442728443</c:v>
                </c:pt>
                <c:pt idx="68" formatCode="0.0">
                  <c:v>8.8778564278564289</c:v>
                </c:pt>
                <c:pt idx="69" formatCode="0.0">
                  <c:v>8.812984412984413</c:v>
                </c:pt>
                <c:pt idx="70" formatCode="0.0">
                  <c:v>8.7481123981123972</c:v>
                </c:pt>
                <c:pt idx="71" formatCode="0.0">
                  <c:v>8.6832403832403831</c:v>
                </c:pt>
                <c:pt idx="72" formatCode="0.0">
                  <c:v>8.6183683683683689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458-9E42-9E0B-A092D6CE4BD8}"/>
            </c:ext>
          </c:extLst>
        </c:ser>
        <c:ser>
          <c:idx val="99"/>
          <c:order val="85"/>
          <c:tx>
            <c:strRef>
              <c:f>'Breakfast data'!$BD$1</c:f>
              <c:strCache>
                <c:ptCount val="1"/>
                <c:pt idx="0">
                  <c:v>Sat wk 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data'!$BD$3:$BD$83</c:f>
              <c:numCache>
                <c:formatCode>General</c:formatCode>
                <c:ptCount val="81"/>
                <c:pt idx="10" formatCode="0.0">
                  <c:v>5.6111111111111107</c:v>
                </c:pt>
                <c:pt idx="11" formatCode="0.0">
                  <c:v>5.6111111111111107</c:v>
                </c:pt>
                <c:pt idx="12" formatCode="0.0">
                  <c:v>5.666666666666667</c:v>
                </c:pt>
                <c:pt idx="13" formatCode="0.0">
                  <c:v>5.6111111111111107</c:v>
                </c:pt>
                <c:pt idx="14" formatCode="0.0">
                  <c:v>5.6111111111111107</c:v>
                </c:pt>
                <c:pt idx="15" formatCode="0.0">
                  <c:v>5.5555555555555554</c:v>
                </c:pt>
                <c:pt idx="16" formatCode="0.0">
                  <c:v>5.5555555555555554</c:v>
                </c:pt>
                <c:pt idx="17" formatCode="0.0">
                  <c:v>5.5555555555555554</c:v>
                </c:pt>
                <c:pt idx="18" formatCode="0.0">
                  <c:v>5.7777777777777777</c:v>
                </c:pt>
                <c:pt idx="19" formatCode="0.0">
                  <c:v>5.8888888888888893</c:v>
                </c:pt>
                <c:pt idx="20" formatCode="0.0">
                  <c:v>6.1111111111111107</c:v>
                </c:pt>
                <c:pt idx="21" formatCode="0.0">
                  <c:v>6.5555555555555554</c:v>
                </c:pt>
                <c:pt idx="22" formatCode="0.0">
                  <c:v>7</c:v>
                </c:pt>
                <c:pt idx="23" formatCode="0.0">
                  <c:v>7.5555555555555554</c:v>
                </c:pt>
                <c:pt idx="24" formatCode="0.0">
                  <c:v>7.7777777777777777</c:v>
                </c:pt>
                <c:pt idx="25" formatCode="0.0">
                  <c:v>8.1111111111111107</c:v>
                </c:pt>
                <c:pt idx="26" formatCode="0.0">
                  <c:v>8.2777777777777786</c:v>
                </c:pt>
                <c:pt idx="27" formatCode="0.0">
                  <c:v>8.3333333333333339</c:v>
                </c:pt>
                <c:pt idx="28" formatCode="0.0">
                  <c:v>8.5555555555555554</c:v>
                </c:pt>
                <c:pt idx="29" formatCode="0.0">
                  <c:v>8.8333333333333339</c:v>
                </c:pt>
                <c:pt idx="30" formatCode="0.0">
                  <c:v>9.2777777777777786</c:v>
                </c:pt>
                <c:pt idx="31" formatCode="0.0">
                  <c:v>9.8888888888888893</c:v>
                </c:pt>
                <c:pt idx="32" formatCode="0.0">
                  <c:v>10.611111111111111</c:v>
                </c:pt>
                <c:pt idx="33" formatCode="0.0">
                  <c:v>11.444444444444445</c:v>
                </c:pt>
                <c:pt idx="34" formatCode="0.0">
                  <c:v>11.777777777777779</c:v>
                </c:pt>
                <c:pt idx="35" formatCode="0.0">
                  <c:v>11.944444444444445</c:v>
                </c:pt>
                <c:pt idx="36" formatCode="0.0">
                  <c:v>12</c:v>
                </c:pt>
                <c:pt idx="37" formatCode="0.0">
                  <c:v>12.111111111111111</c:v>
                </c:pt>
                <c:pt idx="38" formatCode="0.0">
                  <c:v>12.111111111111111</c:v>
                </c:pt>
                <c:pt idx="39" formatCode="0.0">
                  <c:v>11.722222222222221</c:v>
                </c:pt>
                <c:pt idx="40" formatCode="0.0">
                  <c:v>11.222222222222221</c:v>
                </c:pt>
                <c:pt idx="41" formatCode="0.0">
                  <c:v>11</c:v>
                </c:pt>
                <c:pt idx="42" formatCode="0.0">
                  <c:v>10.888888888888889</c:v>
                </c:pt>
                <c:pt idx="43" formatCode="0.0">
                  <c:v>10.833333333333334</c:v>
                </c:pt>
                <c:pt idx="44" formatCode="0.0">
                  <c:v>10.944444444444445</c:v>
                </c:pt>
                <c:pt idx="45" formatCode="0.0">
                  <c:v>11.055555555555555</c:v>
                </c:pt>
                <c:pt idx="46" formatCode="0.0">
                  <c:v>11.055555555555555</c:v>
                </c:pt>
                <c:pt idx="47" formatCode="0.0">
                  <c:v>10.944444444444445</c:v>
                </c:pt>
                <c:pt idx="48" formatCode="0.0">
                  <c:v>10.722222222222221</c:v>
                </c:pt>
                <c:pt idx="49" formatCode="0.0">
                  <c:v>10.277777777777779</c:v>
                </c:pt>
                <c:pt idx="50" formatCode="0.0">
                  <c:v>10</c:v>
                </c:pt>
                <c:pt idx="51" formatCode="0.0">
                  <c:v>9.5</c:v>
                </c:pt>
                <c:pt idx="52" formatCode="0.0">
                  <c:v>9.6111111111111107</c:v>
                </c:pt>
                <c:pt idx="53" formatCode="0.0">
                  <c:v>9.4444444444444446</c:v>
                </c:pt>
                <c:pt idx="54" formatCode="0.0">
                  <c:v>9.2222222222222214</c:v>
                </c:pt>
                <c:pt idx="55" formatCode="0.0">
                  <c:v>9.1111111111111107</c:v>
                </c:pt>
                <c:pt idx="56" formatCode="0.0">
                  <c:v>8.7777777777777786</c:v>
                </c:pt>
                <c:pt idx="57" formatCode="0.0">
                  <c:v>8.2222222222222214</c:v>
                </c:pt>
                <c:pt idx="58" formatCode="0.0">
                  <c:v>8</c:v>
                </c:pt>
                <c:pt idx="59" formatCode="0.0">
                  <c:v>8.1666666666666661</c:v>
                </c:pt>
                <c:pt idx="60" formatCode="0.0">
                  <c:v>8.0555555555555554</c:v>
                </c:pt>
                <c:pt idx="61" formatCode="0.0">
                  <c:v>7.833333333333333</c:v>
                </c:pt>
                <c:pt idx="62" formatCode="0.0">
                  <c:v>7.7777777777777777</c:v>
                </c:pt>
                <c:pt idx="63" formatCode="0.0">
                  <c:v>7.7222222222222223</c:v>
                </c:pt>
                <c:pt idx="64" formatCode="0.0">
                  <c:v>7.8888888888888893</c:v>
                </c:pt>
                <c:pt idx="65" formatCode="0.0">
                  <c:v>8.1666666666666661</c:v>
                </c:pt>
                <c:pt idx="66" formatCode="0.0">
                  <c:v>8.3333333333333339</c:v>
                </c:pt>
                <c:pt idx="67" formatCode="0.0">
                  <c:v>8.5</c:v>
                </c:pt>
                <c:pt idx="68" formatCode="0.0">
                  <c:v>8.8333333333333339</c:v>
                </c:pt>
                <c:pt idx="69" formatCode="0.0">
                  <c:v>9.1666666666666661</c:v>
                </c:pt>
                <c:pt idx="70" formatCode="0.0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458-9E42-9E0B-A092D6CE4BD8}"/>
            </c:ext>
          </c:extLst>
        </c:ser>
        <c:ser>
          <c:idx val="100"/>
          <c:order val="86"/>
          <c:tx>
            <c:strRef>
              <c:f>'Breakfast data'!$DF$1</c:f>
              <c:strCache>
                <c:ptCount val="1"/>
                <c:pt idx="0">
                  <c:v>Sat wk 8 #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data'!$DF$3:$DF$83</c:f>
              <c:numCache>
                <c:formatCode>General</c:formatCode>
                <c:ptCount val="81"/>
                <c:pt idx="10" formatCode="0.0">
                  <c:v>4.6878762999452634</c:v>
                </c:pt>
                <c:pt idx="11" formatCode="0.0">
                  <c:v>4.9628109225810357</c:v>
                </c:pt>
                <c:pt idx="12" formatCode="0.0">
                  <c:v>5.237745545216808</c:v>
                </c:pt>
                <c:pt idx="13" formatCode="0.0">
                  <c:v>5.5126801678525794</c:v>
                </c:pt>
                <c:pt idx="14" formatCode="0.0">
                  <c:v>5.7876147904883517</c:v>
                </c:pt>
                <c:pt idx="15" formatCode="0.0">
                  <c:v>6.062549413124124</c:v>
                </c:pt>
                <c:pt idx="16" formatCode="0.0">
                  <c:v>6.3374840357598963</c:v>
                </c:pt>
                <c:pt idx="17" formatCode="0.0">
                  <c:v>6.6124186583956686</c:v>
                </c:pt>
                <c:pt idx="18" formatCode="0.0">
                  <c:v>6.8873532810314408</c:v>
                </c:pt>
                <c:pt idx="19" formatCode="0.0">
                  <c:v>7.1622879036672122</c:v>
                </c:pt>
                <c:pt idx="20" formatCode="0.0">
                  <c:v>7.4372225263029845</c:v>
                </c:pt>
                <c:pt idx="21" formatCode="0.0">
                  <c:v>7.7121571489387568</c:v>
                </c:pt>
                <c:pt idx="22" formatCode="0.0">
                  <c:v>7.9870917715745291</c:v>
                </c:pt>
                <c:pt idx="23" formatCode="0.0">
                  <c:v>8.2620263942103005</c:v>
                </c:pt>
                <c:pt idx="24" formatCode="0.0">
                  <c:v>8.5369610168460728</c:v>
                </c:pt>
                <c:pt idx="25" formatCode="0.0">
                  <c:v>8.8118956394818451</c:v>
                </c:pt>
                <c:pt idx="26" formatCode="0.0">
                  <c:v>9.0868302621176174</c:v>
                </c:pt>
                <c:pt idx="27" formatCode="0.0">
                  <c:v>9.3617648847533896</c:v>
                </c:pt>
                <c:pt idx="28" formatCode="0.0">
                  <c:v>9.6366995073891619</c:v>
                </c:pt>
                <c:pt idx="29" formatCode="0.0">
                  <c:v>9.9116341300249342</c:v>
                </c:pt>
                <c:pt idx="30" formatCode="0.0">
                  <c:v>10.186568752660706</c:v>
                </c:pt>
                <c:pt idx="31" formatCode="0.0">
                  <c:v>10.461503375296477</c:v>
                </c:pt>
                <c:pt idx="32" formatCode="0.0">
                  <c:v>10.736437997932249</c:v>
                </c:pt>
                <c:pt idx="33" formatCode="0.0">
                  <c:v>11.011372620568022</c:v>
                </c:pt>
                <c:pt idx="34" formatCode="0.0">
                  <c:v>11.286307243203794</c:v>
                </c:pt>
                <c:pt idx="35" formatCode="0.0">
                  <c:v>11.561241865839566</c:v>
                </c:pt>
                <c:pt idx="36" formatCode="0.0">
                  <c:v>11.836176488475338</c:v>
                </c:pt>
                <c:pt idx="37" formatCode="0.0">
                  <c:v>12.111111111111111</c:v>
                </c:pt>
                <c:pt idx="38" formatCode="0.0">
                  <c:v>11.935320851987518</c:v>
                </c:pt>
                <c:pt idx="39" formatCode="0.0">
                  <c:v>11.759530592863925</c:v>
                </c:pt>
                <c:pt idx="40" formatCode="0.0">
                  <c:v>11.583740333740334</c:v>
                </c:pt>
                <c:pt idx="41" formatCode="0.0">
                  <c:v>11.407950074616741</c:v>
                </c:pt>
                <c:pt idx="42" formatCode="0.0">
                  <c:v>11.232159815493148</c:v>
                </c:pt>
                <c:pt idx="43" formatCode="0.0">
                  <c:v>11.056369556369555</c:v>
                </c:pt>
                <c:pt idx="44" formatCode="0.0">
                  <c:v>10.880579297245962</c:v>
                </c:pt>
                <c:pt idx="45" formatCode="0.0">
                  <c:v>10.704789038122371</c:v>
                </c:pt>
                <c:pt idx="46" formatCode="0.0">
                  <c:v>10.528998778998778</c:v>
                </c:pt>
                <c:pt idx="47" formatCode="0.0">
                  <c:v>10.353208519875185</c:v>
                </c:pt>
                <c:pt idx="48" formatCode="0.0">
                  <c:v>10.177418260751594</c:v>
                </c:pt>
                <c:pt idx="49" formatCode="0.0">
                  <c:v>10.001628001628001</c:v>
                </c:pt>
                <c:pt idx="50" formatCode="0.0">
                  <c:v>9.8258377425044081</c:v>
                </c:pt>
                <c:pt idx="51" formatCode="0.0">
                  <c:v>9.6500474833808152</c:v>
                </c:pt>
                <c:pt idx="52" formatCode="0.0">
                  <c:v>9.4742572242572223</c:v>
                </c:pt>
                <c:pt idx="53" formatCode="0.0">
                  <c:v>9.2984669651336311</c:v>
                </c:pt>
                <c:pt idx="54" formatCode="0.0">
                  <c:v>9.1226767060100382</c:v>
                </c:pt>
                <c:pt idx="55" formatCode="0.0">
                  <c:v>8.9468864468864453</c:v>
                </c:pt>
                <c:pt idx="56" formatCode="0.0">
                  <c:v>8.7710961877628524</c:v>
                </c:pt>
                <c:pt idx="57" formatCode="0.0">
                  <c:v>8.5953059286392595</c:v>
                </c:pt>
                <c:pt idx="58" formatCode="0.0">
                  <c:v>8.4195156695156683</c:v>
                </c:pt>
                <c:pt idx="59" formatCode="0.0">
                  <c:v>8.2437254103920754</c:v>
                </c:pt>
                <c:pt idx="60" formatCode="0.0">
                  <c:v>8.0679351512684825</c:v>
                </c:pt>
                <c:pt idx="61" formatCode="0.0">
                  <c:v>7.8921448921448905</c:v>
                </c:pt>
                <c:pt idx="62" formatCode="0.0">
                  <c:v>7.7163546330212975</c:v>
                </c:pt>
                <c:pt idx="63" formatCode="0.0">
                  <c:v>7.5405643738977055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E458-9E42-9E0B-A092D6CE4BD8}"/>
            </c:ext>
          </c:extLst>
        </c:ser>
        <c:ser>
          <c:idx val="101"/>
          <c:order val="87"/>
          <c:tx>
            <c:strRef>
              <c:f>'Breakfast data'!$BE$1</c:f>
              <c:strCache>
                <c:ptCount val="1"/>
                <c:pt idx="0">
                  <c:v>Sunday week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data'!$BE$3:$BE$83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E458-9E42-9E0B-A092D6CE4BD8}"/>
            </c:ext>
          </c:extLst>
        </c:ser>
        <c:ser>
          <c:idx val="102"/>
          <c:order val="88"/>
          <c:tx>
            <c:strRef>
              <c:f>'Breakfast data'!$BF$1</c:f>
              <c:strCache>
                <c:ptCount val="1"/>
                <c:pt idx="0">
                  <c:v>Mon wk 9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data'!$BF$3:$BF$83</c:f>
              <c:numCache>
                <c:formatCode>General</c:formatCode>
                <c:ptCount val="81"/>
                <c:pt idx="29" formatCode="0.0">
                  <c:v>9.2222222222222214</c:v>
                </c:pt>
                <c:pt idx="30" formatCode="0.0">
                  <c:v>9.9444444444444446</c:v>
                </c:pt>
                <c:pt idx="31" formatCode="0.0">
                  <c:v>10.555555555555555</c:v>
                </c:pt>
                <c:pt idx="32" formatCode="0.0">
                  <c:v>11</c:v>
                </c:pt>
                <c:pt idx="33" formatCode="0.0">
                  <c:v>11.388888888888889</c:v>
                </c:pt>
                <c:pt idx="34" formatCode="0.0">
                  <c:v>11.722222222222221</c:v>
                </c:pt>
                <c:pt idx="35" formatCode="0.0">
                  <c:v>12.166666666666666</c:v>
                </c:pt>
                <c:pt idx="36" formatCode="0.0">
                  <c:v>12.444444444444445</c:v>
                </c:pt>
                <c:pt idx="37" formatCode="0.0">
                  <c:v>12.777777777777779</c:v>
                </c:pt>
                <c:pt idx="38" formatCode="0.0">
                  <c:v>12.888888888888889</c:v>
                </c:pt>
                <c:pt idx="39" formatCode="0.0">
                  <c:v>12.555555555555555</c:v>
                </c:pt>
                <c:pt idx="40" formatCode="0.0">
                  <c:v>12.222222222222221</c:v>
                </c:pt>
                <c:pt idx="41" formatCode="0.0">
                  <c:v>12.333333333333334</c:v>
                </c:pt>
                <c:pt idx="42" formatCode="0.0">
                  <c:v>12.5</c:v>
                </c:pt>
                <c:pt idx="43" formatCode="0.0">
                  <c:v>12.5</c:v>
                </c:pt>
                <c:pt idx="44" formatCode="0.0">
                  <c:v>12.222222222222221</c:v>
                </c:pt>
                <c:pt idx="45" formatCode="0.0">
                  <c:v>12.111111111111111</c:v>
                </c:pt>
                <c:pt idx="46" formatCode="0.0">
                  <c:v>11.888888888888889</c:v>
                </c:pt>
                <c:pt idx="47" formatCode="0.0">
                  <c:v>11.722222222222221</c:v>
                </c:pt>
                <c:pt idx="48" formatCode="0.0">
                  <c:v>11.388888888888889</c:v>
                </c:pt>
                <c:pt idx="49" formatCode="0.0">
                  <c:v>11</c:v>
                </c:pt>
                <c:pt idx="50" formatCode="0.0">
                  <c:v>10.611111111111111</c:v>
                </c:pt>
                <c:pt idx="51" formatCode="0.0">
                  <c:v>10.388888888888889</c:v>
                </c:pt>
                <c:pt idx="52" formatCode="0.0">
                  <c:v>10.055555555555555</c:v>
                </c:pt>
                <c:pt idx="53" formatCode="0.0">
                  <c:v>10</c:v>
                </c:pt>
                <c:pt idx="54" formatCode="0.0">
                  <c:v>9.8888888888888893</c:v>
                </c:pt>
                <c:pt idx="55" formatCode="0.0">
                  <c:v>9.6666666666666661</c:v>
                </c:pt>
                <c:pt idx="56" formatCode="0.0">
                  <c:v>9.4444444444444446</c:v>
                </c:pt>
                <c:pt idx="57" formatCode="0.0">
                  <c:v>9.2777777777777786</c:v>
                </c:pt>
                <c:pt idx="58" formatCode="0.0">
                  <c:v>9.3333333333333339</c:v>
                </c:pt>
                <c:pt idx="59" formatCode="0.0">
                  <c:v>9.3333333333333339</c:v>
                </c:pt>
                <c:pt idx="60" formatCode="0.0">
                  <c:v>9.1111111111111107</c:v>
                </c:pt>
                <c:pt idx="61" formatCode="0.0">
                  <c:v>8.7777777777777786</c:v>
                </c:pt>
                <c:pt idx="62" formatCode="0.0">
                  <c:v>8.3888888888888893</c:v>
                </c:pt>
                <c:pt idx="63" formatCode="0.0">
                  <c:v>8.1666666666666661</c:v>
                </c:pt>
                <c:pt idx="64" formatCode="0.0">
                  <c:v>8.0555555555555554</c:v>
                </c:pt>
                <c:pt idx="65" formatCode="0.0">
                  <c:v>8.1111111111111107</c:v>
                </c:pt>
                <c:pt idx="66" formatCode="0.0">
                  <c:v>8.1666666666666661</c:v>
                </c:pt>
                <c:pt idx="67" formatCode="0.0">
                  <c:v>8</c:v>
                </c:pt>
                <c:pt idx="68" formatCode="0.0">
                  <c:v>7.9444444444444446</c:v>
                </c:pt>
                <c:pt idx="69" formatCode="0.0">
                  <c:v>8.0555555555555554</c:v>
                </c:pt>
                <c:pt idx="70" formatCode="0.0">
                  <c:v>8.3888888888888893</c:v>
                </c:pt>
                <c:pt idx="71" formatCode="0.0">
                  <c:v>8.6666666666666661</c:v>
                </c:pt>
                <c:pt idx="72" formatCode="0.0">
                  <c:v>8.5</c:v>
                </c:pt>
                <c:pt idx="73" formatCode="0.0">
                  <c:v>8.8888888888888893</c:v>
                </c:pt>
                <c:pt idx="74" formatCode="0.0">
                  <c:v>9.2777777777777786</c:v>
                </c:pt>
                <c:pt idx="75" formatCode="0.0">
                  <c:v>9.2222222222222214</c:v>
                </c:pt>
                <c:pt idx="76" formatCode="0.0">
                  <c:v>8.6666666666666661</c:v>
                </c:pt>
                <c:pt idx="77" formatCode="0.0">
                  <c:v>8.2777777777777786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E458-9E42-9E0B-A092D6CE4BD8}"/>
            </c:ext>
          </c:extLst>
        </c:ser>
        <c:ser>
          <c:idx val="103"/>
          <c:order val="89"/>
          <c:tx>
            <c:strRef>
              <c:f>'Breakfast data'!$DG$1</c:f>
              <c:strCache>
                <c:ptCount val="1"/>
                <c:pt idx="0">
                  <c:v>Mon wk 9 #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data'!$DG$3:$DG$83</c:f>
              <c:numCache>
                <c:formatCode>General</c:formatCode>
                <c:ptCount val="81"/>
                <c:pt idx="29" formatCode="0.0">
                  <c:v>9.3555555555555543</c:v>
                </c:pt>
                <c:pt idx="30" formatCode="0.0">
                  <c:v>9.7833333333333332</c:v>
                </c:pt>
                <c:pt idx="31" formatCode="0.0">
                  <c:v>10.211111111111112</c:v>
                </c:pt>
                <c:pt idx="32" formatCode="0.0">
                  <c:v>10.638888888888889</c:v>
                </c:pt>
                <c:pt idx="33" formatCode="0.0">
                  <c:v>11.066666666666666</c:v>
                </c:pt>
                <c:pt idx="34" formatCode="0.0">
                  <c:v>11.494444444444445</c:v>
                </c:pt>
                <c:pt idx="35" formatCode="0.0">
                  <c:v>11.922222222222222</c:v>
                </c:pt>
                <c:pt idx="36" formatCode="0.0">
                  <c:v>12.350000000000001</c:v>
                </c:pt>
                <c:pt idx="37" formatCode="0.0">
                  <c:v>12.777777777777779</c:v>
                </c:pt>
                <c:pt idx="38" formatCode="0.0">
                  <c:v>12.598230286738351</c:v>
                </c:pt>
                <c:pt idx="39" formatCode="0.0">
                  <c:v>12.418682795698926</c:v>
                </c:pt>
                <c:pt idx="40" formatCode="0.0">
                  <c:v>12.239135304659499</c:v>
                </c:pt>
                <c:pt idx="41" formatCode="0.0">
                  <c:v>12.059587813620073</c:v>
                </c:pt>
                <c:pt idx="42" formatCode="0.0">
                  <c:v>11.880040322580646</c:v>
                </c:pt>
                <c:pt idx="43" formatCode="0.0">
                  <c:v>11.700492831541219</c:v>
                </c:pt>
                <c:pt idx="44" formatCode="0.0">
                  <c:v>11.520945340501793</c:v>
                </c:pt>
                <c:pt idx="45" formatCode="0.0">
                  <c:v>11.341397849462366</c:v>
                </c:pt>
                <c:pt idx="46" formatCode="0.0">
                  <c:v>11.161850358422939</c:v>
                </c:pt>
                <c:pt idx="47" formatCode="0.0">
                  <c:v>10.982302867383513</c:v>
                </c:pt>
                <c:pt idx="48" formatCode="0.0">
                  <c:v>10.802755376344086</c:v>
                </c:pt>
                <c:pt idx="49" formatCode="0.0">
                  <c:v>10.623207885304661</c:v>
                </c:pt>
                <c:pt idx="50" formatCode="0.0">
                  <c:v>10.443660394265233</c:v>
                </c:pt>
                <c:pt idx="51" formatCode="0.0">
                  <c:v>10.264112903225808</c:v>
                </c:pt>
                <c:pt idx="52" formatCode="0.0">
                  <c:v>10.084565412186381</c:v>
                </c:pt>
                <c:pt idx="53" formatCode="0.0">
                  <c:v>9.9050179211469533</c:v>
                </c:pt>
                <c:pt idx="54" formatCode="0.0">
                  <c:v>9.7254704301075279</c:v>
                </c:pt>
                <c:pt idx="55" formatCode="0.0">
                  <c:v>9.5459229390681006</c:v>
                </c:pt>
                <c:pt idx="56" formatCode="0.0">
                  <c:v>9.3663754480286734</c:v>
                </c:pt>
                <c:pt idx="57" formatCode="0.0">
                  <c:v>9.1868279569892479</c:v>
                </c:pt>
                <c:pt idx="58" formatCode="0.0">
                  <c:v>9.0072804659498207</c:v>
                </c:pt>
                <c:pt idx="59" formatCode="0.0">
                  <c:v>8.8277329749103934</c:v>
                </c:pt>
                <c:pt idx="60" formatCode="0.0">
                  <c:v>8.648185483870968</c:v>
                </c:pt>
                <c:pt idx="61" formatCode="0.0">
                  <c:v>8.4686379928315425</c:v>
                </c:pt>
                <c:pt idx="62" formatCode="0.0">
                  <c:v>8.2890905017921135</c:v>
                </c:pt>
                <c:pt idx="63" formatCode="0.0">
                  <c:v>8.109543010752688</c:v>
                </c:pt>
                <c:pt idx="64" formatCode="0.0">
                  <c:v>7.9299955197132617</c:v>
                </c:pt>
                <c:pt idx="65" formatCode="0.0">
                  <c:v>7.7504480286738353</c:v>
                </c:pt>
                <c:pt idx="66" formatCode="0.0">
                  <c:v>7.5709005376344081</c:v>
                </c:pt>
                <c:pt idx="67" formatCode="0.0">
                  <c:v>7.3913530465949817</c:v>
                </c:pt>
                <c:pt idx="68" formatCode="0.0">
                  <c:v>7.2118055555555554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E458-9E42-9E0B-A092D6CE4BD8}"/>
            </c:ext>
          </c:extLst>
        </c:ser>
        <c:ser>
          <c:idx val="104"/>
          <c:order val="90"/>
          <c:tx>
            <c:strRef>
              <c:f>'Breakfast data'!$BG$1</c:f>
              <c:strCache>
                <c:ptCount val="1"/>
                <c:pt idx="0">
                  <c:v>Tues wk 9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data'!$BG$3:$BG$83</c:f>
              <c:numCache>
                <c:formatCode>General</c:formatCode>
                <c:ptCount val="81"/>
                <c:pt idx="30" formatCode="0.0">
                  <c:v>7.5555555555555554</c:v>
                </c:pt>
                <c:pt idx="31" formatCode="0.0">
                  <c:v>8.2777777777777786</c:v>
                </c:pt>
                <c:pt idx="32" formatCode="0.0">
                  <c:v>9.0555555555555554</c:v>
                </c:pt>
                <c:pt idx="33" formatCode="0.0">
                  <c:v>10.166666666666666</c:v>
                </c:pt>
                <c:pt idx="34" formatCode="0.0">
                  <c:v>11.222222222222221</c:v>
                </c:pt>
                <c:pt idx="35" formatCode="0.0">
                  <c:v>11.722222222222221</c:v>
                </c:pt>
                <c:pt idx="36" formatCode="0.0">
                  <c:v>11.944444444444445</c:v>
                </c:pt>
                <c:pt idx="37" formatCode="0.0">
                  <c:v>12</c:v>
                </c:pt>
                <c:pt idx="38" formatCode="0.0">
                  <c:v>11.944444444444445</c:v>
                </c:pt>
                <c:pt idx="39" formatCode="0.0">
                  <c:v>11.833333333333334</c:v>
                </c:pt>
                <c:pt idx="40" formatCode="0.0">
                  <c:v>11.944444444444445</c:v>
                </c:pt>
                <c:pt idx="41" formatCode="0.0">
                  <c:v>11.777777777777779</c:v>
                </c:pt>
                <c:pt idx="42" formatCode="0.0">
                  <c:v>11.388888888888889</c:v>
                </c:pt>
                <c:pt idx="43" formatCode="0.0">
                  <c:v>11.055555555555555</c:v>
                </c:pt>
                <c:pt idx="44" formatCode="0.0">
                  <c:v>10.777777777777779</c:v>
                </c:pt>
                <c:pt idx="45" formatCode="0.0">
                  <c:v>10.555555555555555</c:v>
                </c:pt>
                <c:pt idx="46" formatCode="0.0">
                  <c:v>10.388888888888889</c:v>
                </c:pt>
                <c:pt idx="47" formatCode="0.0">
                  <c:v>10.222222222222221</c:v>
                </c:pt>
                <c:pt idx="48" formatCode="0.0">
                  <c:v>10.055555555555555</c:v>
                </c:pt>
                <c:pt idx="49" formatCode="0.0">
                  <c:v>9.9444444444444446</c:v>
                </c:pt>
                <c:pt idx="50" formatCode="0.0">
                  <c:v>9.8333333333333339</c:v>
                </c:pt>
                <c:pt idx="51" formatCode="0.0">
                  <c:v>9.7777777777777786</c:v>
                </c:pt>
                <c:pt idx="52" formatCode="0.0">
                  <c:v>9.5555555555555554</c:v>
                </c:pt>
                <c:pt idx="53" formatCode="0.0">
                  <c:v>9.5</c:v>
                </c:pt>
                <c:pt idx="54" formatCode="0.0">
                  <c:v>9.6111111111111107</c:v>
                </c:pt>
                <c:pt idx="55" formatCode="0.0">
                  <c:v>9.3888888888888893</c:v>
                </c:pt>
                <c:pt idx="56" formatCode="0.0">
                  <c:v>9.2222222222222214</c:v>
                </c:pt>
                <c:pt idx="57" formatCode="0.0">
                  <c:v>9.1111111111111107</c:v>
                </c:pt>
                <c:pt idx="58" formatCode="0.0">
                  <c:v>9</c:v>
                </c:pt>
                <c:pt idx="59" formatCode="0.0">
                  <c:v>8.8888888888888893</c:v>
                </c:pt>
                <c:pt idx="60" formatCode="0.0">
                  <c:v>8.8333333333333339</c:v>
                </c:pt>
                <c:pt idx="61" formatCode="0.0">
                  <c:v>8.9444444444444446</c:v>
                </c:pt>
                <c:pt idx="62" formatCode="0.0">
                  <c:v>8.8888888888888893</c:v>
                </c:pt>
                <c:pt idx="63" formatCode="0.0">
                  <c:v>8.7777777777777786</c:v>
                </c:pt>
                <c:pt idx="64" formatCode="0.0">
                  <c:v>8.6111111111111107</c:v>
                </c:pt>
                <c:pt idx="65" formatCode="0.0">
                  <c:v>8.5</c:v>
                </c:pt>
                <c:pt idx="66" formatCode="0.0">
                  <c:v>8.3333333333333339</c:v>
                </c:pt>
                <c:pt idx="67" formatCode="0.0">
                  <c:v>8.1666666666666661</c:v>
                </c:pt>
                <c:pt idx="68" formatCode="0.0">
                  <c:v>8.0555555555555554</c:v>
                </c:pt>
                <c:pt idx="69" formatCode="0.0">
                  <c:v>7.833333333333333</c:v>
                </c:pt>
                <c:pt idx="70" formatCode="0.0">
                  <c:v>7.666666666666667</c:v>
                </c:pt>
                <c:pt idx="71" formatCode="0.0">
                  <c:v>7.4444444444444446</c:v>
                </c:pt>
                <c:pt idx="72" formatCode="0.0">
                  <c:v>7.2777777777777777</c:v>
                </c:pt>
                <c:pt idx="73" formatCode="0.0">
                  <c:v>7.1111111111111107</c:v>
                </c:pt>
                <c:pt idx="74" formatCode="0.0">
                  <c:v>6.9444444444444446</c:v>
                </c:pt>
                <c:pt idx="75" formatCode="0.0">
                  <c:v>6.7777777777777777</c:v>
                </c:pt>
                <c:pt idx="76" formatCode="0.0">
                  <c:v>6.666666666666667</c:v>
                </c:pt>
                <c:pt idx="77" formatCode="0.0">
                  <c:v>6.5555555555555554</c:v>
                </c:pt>
                <c:pt idx="78" formatCode="0.0">
                  <c:v>6.3888888888888893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E458-9E42-9E0B-A092D6CE4BD8}"/>
            </c:ext>
          </c:extLst>
        </c:ser>
        <c:ser>
          <c:idx val="105"/>
          <c:order val="91"/>
          <c:tx>
            <c:strRef>
              <c:f>'Breakfast data'!$DH$1</c:f>
              <c:strCache>
                <c:ptCount val="1"/>
                <c:pt idx="0">
                  <c:v>Tues wk 9 #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data'!$DH$3:$DH$83</c:f>
              <c:numCache>
                <c:formatCode>General</c:formatCode>
                <c:ptCount val="81"/>
                <c:pt idx="30" formatCode="0.0">
                  <c:v>7.125</c:v>
                </c:pt>
                <c:pt idx="31" formatCode="0.0">
                  <c:v>7.8214285714285712</c:v>
                </c:pt>
                <c:pt idx="32" formatCode="0.0">
                  <c:v>8.5178571428571423</c:v>
                </c:pt>
                <c:pt idx="33" formatCode="0.0">
                  <c:v>9.2142857142857153</c:v>
                </c:pt>
                <c:pt idx="34" formatCode="0.0">
                  <c:v>9.9107142857142847</c:v>
                </c:pt>
                <c:pt idx="35" formatCode="0.0">
                  <c:v>10.607142857142858</c:v>
                </c:pt>
                <c:pt idx="36" formatCode="0.0">
                  <c:v>11.303571428571429</c:v>
                </c:pt>
                <c:pt idx="37" formatCode="0.0">
                  <c:v>12</c:v>
                </c:pt>
                <c:pt idx="38" formatCode="0.0">
                  <c:v>11.870233818617256</c:v>
                </c:pt>
                <c:pt idx="39" formatCode="0.0">
                  <c:v>11.740467637234511</c:v>
                </c:pt>
                <c:pt idx="40" formatCode="0.0">
                  <c:v>11.610701455851768</c:v>
                </c:pt>
                <c:pt idx="41" formatCode="0.0">
                  <c:v>11.480935274469024</c:v>
                </c:pt>
                <c:pt idx="42" formatCode="0.0">
                  <c:v>11.351169093086281</c:v>
                </c:pt>
                <c:pt idx="43" formatCode="0.0">
                  <c:v>11.221402911703535</c:v>
                </c:pt>
                <c:pt idx="44" formatCode="0.0">
                  <c:v>11.091636730320792</c:v>
                </c:pt>
                <c:pt idx="45" formatCode="0.0">
                  <c:v>10.961870548938048</c:v>
                </c:pt>
                <c:pt idx="46" formatCode="0.0">
                  <c:v>10.832104367555303</c:v>
                </c:pt>
                <c:pt idx="47" formatCode="0.0">
                  <c:v>10.702338186172559</c:v>
                </c:pt>
                <c:pt idx="48" formatCode="0.0">
                  <c:v>10.572572004789816</c:v>
                </c:pt>
                <c:pt idx="49" formatCode="0.0">
                  <c:v>10.44280582340707</c:v>
                </c:pt>
                <c:pt idx="50" formatCode="0.0">
                  <c:v>10.313039642024327</c:v>
                </c:pt>
                <c:pt idx="51" formatCode="0.0">
                  <c:v>10.183273460641583</c:v>
                </c:pt>
                <c:pt idx="52" formatCode="0.0">
                  <c:v>10.05350727925884</c:v>
                </c:pt>
                <c:pt idx="53" formatCode="0.0">
                  <c:v>9.9237410978760945</c:v>
                </c:pt>
                <c:pt idx="54" formatCode="0.0">
                  <c:v>9.7939749164933509</c:v>
                </c:pt>
                <c:pt idx="55" formatCode="0.0">
                  <c:v>9.6642087351106074</c:v>
                </c:pt>
                <c:pt idx="56" formatCode="0.0">
                  <c:v>9.5344425537278639</c:v>
                </c:pt>
                <c:pt idx="57" formatCode="0.0">
                  <c:v>9.4046763723451186</c:v>
                </c:pt>
                <c:pt idx="58" formatCode="0.0">
                  <c:v>9.274910190962375</c:v>
                </c:pt>
                <c:pt idx="59" formatCode="0.0">
                  <c:v>9.1451440095796315</c:v>
                </c:pt>
                <c:pt idx="60" formatCode="0.0">
                  <c:v>9.0153778281968862</c:v>
                </c:pt>
                <c:pt idx="61" formatCode="0.0">
                  <c:v>8.8856116468141426</c:v>
                </c:pt>
                <c:pt idx="62" formatCode="0.0">
                  <c:v>8.7558454654313991</c:v>
                </c:pt>
                <c:pt idx="63" formatCode="0.0">
                  <c:v>8.6260792840486538</c:v>
                </c:pt>
                <c:pt idx="64" formatCode="0.0">
                  <c:v>8.4963131026659102</c:v>
                </c:pt>
                <c:pt idx="65" formatCode="0.0">
                  <c:v>8.3665469212831667</c:v>
                </c:pt>
                <c:pt idx="66" formatCode="0.0">
                  <c:v>8.2367807399004214</c:v>
                </c:pt>
                <c:pt idx="67" formatCode="0.0">
                  <c:v>8.1070145585176778</c:v>
                </c:pt>
                <c:pt idx="68" formatCode="0.0">
                  <c:v>7.9772483771349343</c:v>
                </c:pt>
                <c:pt idx="69" formatCode="0.0">
                  <c:v>7.8474821957521899</c:v>
                </c:pt>
                <c:pt idx="70" formatCode="0.0">
                  <c:v>7.7177160143694463</c:v>
                </c:pt>
                <c:pt idx="71" formatCode="0.0">
                  <c:v>7.5879498329867019</c:v>
                </c:pt>
                <c:pt idx="72" formatCode="0.0">
                  <c:v>7.4581836516039575</c:v>
                </c:pt>
                <c:pt idx="73" formatCode="0.0">
                  <c:v>7.3284174702212139</c:v>
                </c:pt>
                <c:pt idx="74" formatCode="0.0">
                  <c:v>7.1986512888384695</c:v>
                </c:pt>
                <c:pt idx="75" formatCode="0.0">
                  <c:v>7.068885107455726</c:v>
                </c:pt>
                <c:pt idx="76" formatCode="0.0">
                  <c:v>6.9391189260729815</c:v>
                </c:pt>
                <c:pt idx="77" formatCode="0.0">
                  <c:v>6.8093527446902371</c:v>
                </c:pt>
                <c:pt idx="78" formatCode="0.0">
                  <c:v>6.6795865633074936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E458-9E42-9E0B-A092D6CE4BD8}"/>
            </c:ext>
          </c:extLst>
        </c:ser>
        <c:ser>
          <c:idx val="106"/>
          <c:order val="92"/>
          <c:tx>
            <c:strRef>
              <c:f>'Breakfast data'!$BH$1</c:f>
              <c:strCache>
                <c:ptCount val="1"/>
                <c:pt idx="0">
                  <c:v>Wed wk 9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data'!$BH$3:$BH$83</c:f>
              <c:numCache>
                <c:formatCode>General</c:formatCode>
                <c:ptCount val="81"/>
                <c:pt idx="32" formatCode="0.0">
                  <c:v>9.1666666666666661</c:v>
                </c:pt>
                <c:pt idx="33" formatCode="0.0">
                  <c:v>9.6111111111111107</c:v>
                </c:pt>
                <c:pt idx="34" formatCode="0.0">
                  <c:v>10</c:v>
                </c:pt>
                <c:pt idx="35" formatCode="0.0">
                  <c:v>10.277777777777779</c:v>
                </c:pt>
                <c:pt idx="36" formatCode="0.0">
                  <c:v>10.555555555555555</c:v>
                </c:pt>
                <c:pt idx="37" formatCode="0.0">
                  <c:v>10.722222222222221</c:v>
                </c:pt>
                <c:pt idx="38" formatCode="0.0">
                  <c:v>10.722222222222221</c:v>
                </c:pt>
                <c:pt idx="39" formatCode="0.0">
                  <c:v>10.666666666666666</c:v>
                </c:pt>
                <c:pt idx="40" formatCode="0.0">
                  <c:v>10.555555555555555</c:v>
                </c:pt>
                <c:pt idx="41" formatCode="0.0">
                  <c:v>10.555555555555555</c:v>
                </c:pt>
                <c:pt idx="42" formatCode="0.0">
                  <c:v>10.388888888888889</c:v>
                </c:pt>
                <c:pt idx="43" formatCode="0.0">
                  <c:v>10.277777777777779</c:v>
                </c:pt>
                <c:pt idx="44" formatCode="0.0">
                  <c:v>10.166666666666666</c:v>
                </c:pt>
                <c:pt idx="45" formatCode="0.0">
                  <c:v>10</c:v>
                </c:pt>
                <c:pt idx="46" formatCode="0.0">
                  <c:v>9.8333333333333339</c:v>
                </c:pt>
                <c:pt idx="47" formatCode="0.0">
                  <c:v>9.6111111111111107</c:v>
                </c:pt>
                <c:pt idx="48" formatCode="0.0">
                  <c:v>9.3888888888888893</c:v>
                </c:pt>
                <c:pt idx="49" formatCode="0.0">
                  <c:v>9.2777777777777786</c:v>
                </c:pt>
                <c:pt idx="50" formatCode="0.0">
                  <c:v>9.1666666666666661</c:v>
                </c:pt>
                <c:pt idx="51" formatCode="0.0">
                  <c:v>9.1111111111111107</c:v>
                </c:pt>
                <c:pt idx="52" formatCode="0.0">
                  <c:v>9.0555555555555554</c:v>
                </c:pt>
                <c:pt idx="53" formatCode="0.0">
                  <c:v>9.0555555555555554</c:v>
                </c:pt>
                <c:pt idx="54" formatCode="0.0">
                  <c:v>9.2222222222222214</c:v>
                </c:pt>
                <c:pt idx="55" formatCode="0.0">
                  <c:v>9</c:v>
                </c:pt>
                <c:pt idx="56" formatCode="0.0">
                  <c:v>8.8333333333333339</c:v>
                </c:pt>
                <c:pt idx="57" formatCode="0.0">
                  <c:v>8.6111111111111107</c:v>
                </c:pt>
                <c:pt idx="58" formatCode="0.0">
                  <c:v>8.5</c:v>
                </c:pt>
                <c:pt idx="59" formatCode="0.0">
                  <c:v>8.4444444444444446</c:v>
                </c:pt>
                <c:pt idx="60" formatCode="0.0">
                  <c:v>8.5</c:v>
                </c:pt>
                <c:pt idx="61" formatCode="0.0">
                  <c:v>8.3333333333333339</c:v>
                </c:pt>
                <c:pt idx="62" formatCode="0.0">
                  <c:v>8.2222222222222214</c:v>
                </c:pt>
                <c:pt idx="63" formatCode="0.0">
                  <c:v>8.1111111111111107</c:v>
                </c:pt>
                <c:pt idx="64" formatCode="0.0">
                  <c:v>7.8888888888888893</c:v>
                </c:pt>
                <c:pt idx="65" formatCode="0.0">
                  <c:v>7.7222222222222223</c:v>
                </c:pt>
                <c:pt idx="66" formatCode="0.0">
                  <c:v>7.6111111111111107</c:v>
                </c:pt>
                <c:pt idx="67" formatCode="0.0">
                  <c:v>7.4444444444444446</c:v>
                </c:pt>
                <c:pt idx="68" formatCode="0.0">
                  <c:v>7.333333333333333</c:v>
                </c:pt>
                <c:pt idx="69" formatCode="0.0">
                  <c:v>7.2222222222222223</c:v>
                </c:pt>
                <c:pt idx="70" formatCode="0.0">
                  <c:v>7.2222222222222223</c:v>
                </c:pt>
                <c:pt idx="71" formatCode="0.0">
                  <c:v>7.1111111111111107</c:v>
                </c:pt>
                <c:pt idx="72" formatCode="0.0">
                  <c:v>7</c:v>
                </c:pt>
                <c:pt idx="73" formatCode="0.0">
                  <c:v>6.8888888888888893</c:v>
                </c:pt>
                <c:pt idx="74" formatCode="0.0">
                  <c:v>6.8888888888888893</c:v>
                </c:pt>
                <c:pt idx="75" formatCode="0.0">
                  <c:v>6.7222222222222223</c:v>
                </c:pt>
                <c:pt idx="76" formatCode="0.0">
                  <c:v>6.6111111111111107</c:v>
                </c:pt>
                <c:pt idx="77" formatCode="0.0">
                  <c:v>6.666666666666667</c:v>
                </c:pt>
                <c:pt idx="78" formatCode="0.0">
                  <c:v>6.833333333333333</c:v>
                </c:pt>
                <c:pt idx="79" formatCode="0.0">
                  <c:v>6.7777777777777777</c:v>
                </c:pt>
                <c:pt idx="80" formatCode="0.0">
                  <c:v>6.8888888888888893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E458-9E42-9E0B-A092D6CE4BD8}"/>
            </c:ext>
          </c:extLst>
        </c:ser>
        <c:ser>
          <c:idx val="107"/>
          <c:order val="93"/>
          <c:tx>
            <c:strRef>
              <c:f>'Breakfast data'!$DI$1</c:f>
              <c:strCache>
                <c:ptCount val="1"/>
                <c:pt idx="0">
                  <c:v>Wed wk 9 #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data'!$DI$3:$DI$83</c:f>
              <c:numCache>
                <c:formatCode>General</c:formatCode>
                <c:ptCount val="81"/>
                <c:pt idx="32" formatCode="0.0">
                  <c:v>9.1666666666666661</c:v>
                </c:pt>
                <c:pt idx="33" formatCode="0.0">
                  <c:v>9.4777777777777779</c:v>
                </c:pt>
                <c:pt idx="34" formatCode="0.0">
                  <c:v>9.7888888888888879</c:v>
                </c:pt>
                <c:pt idx="35" formatCode="0.0">
                  <c:v>10.1</c:v>
                </c:pt>
                <c:pt idx="36" formatCode="0.0">
                  <c:v>10.41111111111111</c:v>
                </c:pt>
                <c:pt idx="37" formatCode="0.0">
                  <c:v>10.722222222222221</c:v>
                </c:pt>
                <c:pt idx="38" formatCode="0.0">
                  <c:v>10.618921775898519</c:v>
                </c:pt>
                <c:pt idx="39" formatCode="0.0">
                  <c:v>10.515621329574817</c:v>
                </c:pt>
                <c:pt idx="40" formatCode="0.0">
                  <c:v>10.412320883251114</c:v>
                </c:pt>
                <c:pt idx="41" formatCode="0.0">
                  <c:v>10.309020436927414</c:v>
                </c:pt>
                <c:pt idx="42" formatCode="0.0">
                  <c:v>10.205719990603711</c:v>
                </c:pt>
                <c:pt idx="43" formatCode="0.0">
                  <c:v>10.102419544280009</c:v>
                </c:pt>
                <c:pt idx="44" formatCode="0.0">
                  <c:v>9.9991190979563065</c:v>
                </c:pt>
                <c:pt idx="45" formatCode="0.0">
                  <c:v>9.8958186516326041</c:v>
                </c:pt>
                <c:pt idx="46" formatCode="0.0">
                  <c:v>9.7925182053089017</c:v>
                </c:pt>
                <c:pt idx="47" formatCode="0.0">
                  <c:v>9.6892177589851993</c:v>
                </c:pt>
                <c:pt idx="48" formatCode="0.0">
                  <c:v>9.5859173126614969</c:v>
                </c:pt>
                <c:pt idx="49" formatCode="0.0">
                  <c:v>9.4826168663377963</c:v>
                </c:pt>
                <c:pt idx="50" formatCode="0.0">
                  <c:v>9.3793164200140939</c:v>
                </c:pt>
                <c:pt idx="51" formatCode="0.0">
                  <c:v>9.2760159736903915</c:v>
                </c:pt>
                <c:pt idx="52" formatCode="0.0">
                  <c:v>9.1727155273666892</c:v>
                </c:pt>
                <c:pt idx="53" formatCode="0.0">
                  <c:v>9.0694150810429868</c:v>
                </c:pt>
                <c:pt idx="54" formatCode="0.0">
                  <c:v>8.9661146347192844</c:v>
                </c:pt>
                <c:pt idx="55" formatCode="0.0">
                  <c:v>8.862814188395582</c:v>
                </c:pt>
                <c:pt idx="56" formatCode="0.0">
                  <c:v>8.7595137420718814</c:v>
                </c:pt>
                <c:pt idx="57" formatCode="0.0">
                  <c:v>8.656213295748179</c:v>
                </c:pt>
                <c:pt idx="58" formatCode="0.0">
                  <c:v>8.5529128494244766</c:v>
                </c:pt>
                <c:pt idx="59" formatCode="0.0">
                  <c:v>8.4496124031007742</c:v>
                </c:pt>
                <c:pt idx="60" formatCode="0.0">
                  <c:v>8.3463119567770718</c:v>
                </c:pt>
                <c:pt idx="61" formatCode="0.0">
                  <c:v>8.2430115104533694</c:v>
                </c:pt>
                <c:pt idx="62" formatCode="0.0">
                  <c:v>8.1397110641296671</c:v>
                </c:pt>
                <c:pt idx="63" formatCode="0.0">
                  <c:v>8.0364106178059664</c:v>
                </c:pt>
                <c:pt idx="64" formatCode="0.0">
                  <c:v>7.9331101714822632</c:v>
                </c:pt>
                <c:pt idx="65" formatCode="0.0">
                  <c:v>7.8298097251585617</c:v>
                </c:pt>
                <c:pt idx="66" formatCode="0.0">
                  <c:v>7.7265092788348593</c:v>
                </c:pt>
                <c:pt idx="67" formatCode="0.0">
                  <c:v>7.6232088325111569</c:v>
                </c:pt>
                <c:pt idx="68" formatCode="0.0">
                  <c:v>7.5199083861874545</c:v>
                </c:pt>
                <c:pt idx="69" formatCode="0.0">
                  <c:v>7.4166079398637521</c:v>
                </c:pt>
                <c:pt idx="70" formatCode="0.0">
                  <c:v>7.3133074935400506</c:v>
                </c:pt>
                <c:pt idx="71" formatCode="0.0">
                  <c:v>7.2100070472163482</c:v>
                </c:pt>
                <c:pt idx="72" formatCode="0.0">
                  <c:v>7.1067066008926467</c:v>
                </c:pt>
                <c:pt idx="73" formatCode="0.0">
                  <c:v>7.0034061545689443</c:v>
                </c:pt>
                <c:pt idx="74" formatCode="0.0">
                  <c:v>6.9001057082452419</c:v>
                </c:pt>
                <c:pt idx="75" formatCode="0.0">
                  <c:v>6.7968052619215396</c:v>
                </c:pt>
                <c:pt idx="76" formatCode="0.0">
                  <c:v>6.6935048155978372</c:v>
                </c:pt>
                <c:pt idx="77" formatCode="0.0">
                  <c:v>6.5902043692741357</c:v>
                </c:pt>
                <c:pt idx="78" formatCode="0.0">
                  <c:v>6.4869039229504333</c:v>
                </c:pt>
                <c:pt idx="79" formatCode="0.0">
                  <c:v>6.3836034766267309</c:v>
                </c:pt>
                <c:pt idx="80" formatCode="0.0">
                  <c:v>6.2803030303030285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E458-9E42-9E0B-A092D6CE4BD8}"/>
            </c:ext>
          </c:extLst>
        </c:ser>
        <c:ser>
          <c:idx val="108"/>
          <c:order val="94"/>
          <c:tx>
            <c:strRef>
              <c:f>'Breakfast data'!$BI$1</c:f>
              <c:strCache>
                <c:ptCount val="1"/>
                <c:pt idx="0">
                  <c:v>Thurs wk 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data'!$BI$3:$BI$83</c:f>
              <c:numCache>
                <c:formatCode>General</c:formatCode>
                <c:ptCount val="81"/>
                <c:pt idx="18" formatCode="0.0">
                  <c:v>5.8333333333333304</c:v>
                </c:pt>
                <c:pt idx="19" formatCode="0.0">
                  <c:v>6.2222222222222223</c:v>
                </c:pt>
                <c:pt idx="20" formatCode="0.0">
                  <c:v>6.3888888888888893</c:v>
                </c:pt>
                <c:pt idx="21" formatCode="0.0">
                  <c:v>6.5555555555555554</c:v>
                </c:pt>
                <c:pt idx="22" formatCode="0.0">
                  <c:v>7.166666666666667</c:v>
                </c:pt>
                <c:pt idx="23" formatCode="0.0">
                  <c:v>7.333333333333333</c:v>
                </c:pt>
                <c:pt idx="24" formatCode="0.0">
                  <c:v>7.9444444444444446</c:v>
                </c:pt>
                <c:pt idx="25" formatCode="0.0">
                  <c:v>8.7777777777777786</c:v>
                </c:pt>
                <c:pt idx="26" formatCode="0.0">
                  <c:v>9.2777777777777786</c:v>
                </c:pt>
                <c:pt idx="27" formatCode="0.0">
                  <c:v>9.6666666666666661</c:v>
                </c:pt>
                <c:pt idx="28" formatCode="0.0">
                  <c:v>9.9444444444444446</c:v>
                </c:pt>
                <c:pt idx="29" formatCode="0.0">
                  <c:v>10.055555555555555</c:v>
                </c:pt>
                <c:pt idx="30" formatCode="0.0">
                  <c:v>10.277777777777779</c:v>
                </c:pt>
                <c:pt idx="31" formatCode="0.0">
                  <c:v>10.444444444444445</c:v>
                </c:pt>
                <c:pt idx="32" formatCode="0.0">
                  <c:v>10.555555555555555</c:v>
                </c:pt>
                <c:pt idx="33" formatCode="0.0">
                  <c:v>10.777777777777779</c:v>
                </c:pt>
                <c:pt idx="34" formatCode="0.0">
                  <c:v>10.833333333333334</c:v>
                </c:pt>
                <c:pt idx="35" formatCode="0.0">
                  <c:v>10.888888888888889</c:v>
                </c:pt>
                <c:pt idx="36" formatCode="0.0">
                  <c:v>11</c:v>
                </c:pt>
                <c:pt idx="37" formatCode="0.0">
                  <c:v>11.055555555555555</c:v>
                </c:pt>
                <c:pt idx="38" formatCode="0.0">
                  <c:v>10.944444444444445</c:v>
                </c:pt>
                <c:pt idx="39" formatCode="0.0">
                  <c:v>10.833333333333334</c:v>
                </c:pt>
                <c:pt idx="40" formatCode="0.0">
                  <c:v>10.666666666666666</c:v>
                </c:pt>
                <c:pt idx="41" formatCode="0.0">
                  <c:v>10.333333333333334</c:v>
                </c:pt>
                <c:pt idx="42" formatCode="0.0">
                  <c:v>10.111111111111111</c:v>
                </c:pt>
                <c:pt idx="43" formatCode="0.0">
                  <c:v>9.8333333333333339</c:v>
                </c:pt>
                <c:pt idx="44" formatCode="0.0">
                  <c:v>9.7222222222222214</c:v>
                </c:pt>
                <c:pt idx="45" formatCode="0.0">
                  <c:v>9.3888888888888893</c:v>
                </c:pt>
                <c:pt idx="46" formatCode="0.0">
                  <c:v>9.1666666666666661</c:v>
                </c:pt>
                <c:pt idx="47" formatCode="0.0">
                  <c:v>8.8888888888888893</c:v>
                </c:pt>
                <c:pt idx="48" formatCode="0.0">
                  <c:v>8.6111111111111107</c:v>
                </c:pt>
                <c:pt idx="49" formatCode="0.0">
                  <c:v>8.3888888888888893</c:v>
                </c:pt>
                <c:pt idx="50" formatCode="0.0">
                  <c:v>8.1666666666666661</c:v>
                </c:pt>
                <c:pt idx="51" formatCode="0.0">
                  <c:v>7.9444444444444446</c:v>
                </c:pt>
                <c:pt idx="52" formatCode="0.0">
                  <c:v>7.7222222222222223</c:v>
                </c:pt>
                <c:pt idx="53" formatCode="0.0">
                  <c:v>7.5555555555555554</c:v>
                </c:pt>
                <c:pt idx="54" formatCode="0.0">
                  <c:v>7.3888888888888893</c:v>
                </c:pt>
                <c:pt idx="55" formatCode="0.0">
                  <c:v>7.2222222222222223</c:v>
                </c:pt>
                <c:pt idx="56" formatCode="0.0">
                  <c:v>7.0555555555555554</c:v>
                </c:pt>
                <c:pt idx="57" formatCode="0.0">
                  <c:v>6.833333333333333</c:v>
                </c:pt>
                <c:pt idx="58" formatCode="0.0">
                  <c:v>6.7222222222222223</c:v>
                </c:pt>
                <c:pt idx="59" formatCode="0.0">
                  <c:v>6.6111111111111107</c:v>
                </c:pt>
                <c:pt idx="60" formatCode="0.0">
                  <c:v>6.4444444444444446</c:v>
                </c:pt>
                <c:pt idx="61" formatCode="0.0">
                  <c:v>6.333333333333333</c:v>
                </c:pt>
                <c:pt idx="62" formatCode="0.0">
                  <c:v>6</c:v>
                </c:pt>
                <c:pt idx="63" formatCode="0.0">
                  <c:v>5.833333333333333</c:v>
                </c:pt>
                <c:pt idx="64" formatCode="0.0">
                  <c:v>5.7777777777777777</c:v>
                </c:pt>
                <c:pt idx="65" formatCode="0.0">
                  <c:v>5.666666666666667</c:v>
                </c:pt>
                <c:pt idx="66" formatCode="0.0">
                  <c:v>4.7222222222222223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458-9E42-9E0B-A092D6CE4BD8}"/>
            </c:ext>
          </c:extLst>
        </c:ser>
        <c:ser>
          <c:idx val="109"/>
          <c:order val="95"/>
          <c:tx>
            <c:strRef>
              <c:f>'Breakfast data'!$DJ$1</c:f>
              <c:strCache>
                <c:ptCount val="1"/>
                <c:pt idx="0">
                  <c:v>Thurs wk 9 #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data'!$DJ$3:$DJ$83</c:f>
              <c:numCache>
                <c:formatCode>General</c:formatCode>
                <c:ptCount val="81"/>
                <c:pt idx="18" formatCode="0.0">
                  <c:v>5.3428571428571425</c:v>
                </c:pt>
                <c:pt idx="19" formatCode="0.0">
                  <c:v>5.6435254803675852</c:v>
                </c:pt>
                <c:pt idx="20" formatCode="0.0">
                  <c:v>5.9441938178780278</c:v>
                </c:pt>
                <c:pt idx="21" formatCode="0.0">
                  <c:v>6.2448621553884704</c:v>
                </c:pt>
                <c:pt idx="22" formatCode="0.0">
                  <c:v>6.5455304928989131</c:v>
                </c:pt>
                <c:pt idx="23" formatCode="0.0">
                  <c:v>6.8461988304093557</c:v>
                </c:pt>
                <c:pt idx="24" formatCode="0.0">
                  <c:v>7.1468671679197993</c:v>
                </c:pt>
                <c:pt idx="25" formatCode="0.0">
                  <c:v>7.4475355054302419</c:v>
                </c:pt>
                <c:pt idx="26" formatCode="0.0">
                  <c:v>7.7482038429406845</c:v>
                </c:pt>
                <c:pt idx="27" formatCode="0.0">
                  <c:v>8.0488721804511272</c:v>
                </c:pt>
                <c:pt idx="28" formatCode="0.0">
                  <c:v>8.3495405179615698</c:v>
                </c:pt>
                <c:pt idx="29" formatCode="0.0">
                  <c:v>8.6502088554720125</c:v>
                </c:pt>
                <c:pt idx="30" formatCode="0.0">
                  <c:v>8.9508771929824551</c:v>
                </c:pt>
                <c:pt idx="31" formatCode="0.0">
                  <c:v>9.2515455304928977</c:v>
                </c:pt>
                <c:pt idx="32" formatCode="0.0">
                  <c:v>9.5522138680033422</c:v>
                </c:pt>
                <c:pt idx="33" formatCode="0.0">
                  <c:v>9.8528822055137848</c:v>
                </c:pt>
                <c:pt idx="34" formatCode="0.0">
                  <c:v>10.153550543024227</c:v>
                </c:pt>
                <c:pt idx="35" formatCode="0.0">
                  <c:v>10.45421888053467</c:v>
                </c:pt>
                <c:pt idx="36" formatCode="0.0">
                  <c:v>10.754887218045113</c:v>
                </c:pt>
                <c:pt idx="37" formatCode="0.0">
                  <c:v>11.055555555555555</c:v>
                </c:pt>
                <c:pt idx="38" formatCode="0.0">
                  <c:v>10.84990730441231</c:v>
                </c:pt>
                <c:pt idx="39" formatCode="0.0">
                  <c:v>10.644259053269064</c:v>
                </c:pt>
                <c:pt idx="40" formatCode="0.0">
                  <c:v>10.438610802125819</c:v>
                </c:pt>
                <c:pt idx="41" formatCode="0.0">
                  <c:v>10.232962550982572</c:v>
                </c:pt>
                <c:pt idx="42" formatCode="0.0">
                  <c:v>10.027314299839327</c:v>
                </c:pt>
                <c:pt idx="43" formatCode="0.0">
                  <c:v>9.8216660486960823</c:v>
                </c:pt>
                <c:pt idx="44" formatCode="0.0">
                  <c:v>9.6160177975528356</c:v>
                </c:pt>
                <c:pt idx="45" formatCode="0.0">
                  <c:v>9.4103695464095907</c:v>
                </c:pt>
                <c:pt idx="46" formatCode="0.0">
                  <c:v>9.2047212952663457</c:v>
                </c:pt>
                <c:pt idx="47" formatCode="0.0">
                  <c:v>8.9990730441230991</c:v>
                </c:pt>
                <c:pt idx="48" formatCode="0.0">
                  <c:v>8.7934247929798541</c:v>
                </c:pt>
                <c:pt idx="49" formatCode="0.0">
                  <c:v>8.5877765418366074</c:v>
                </c:pt>
                <c:pt idx="50" formatCode="0.0">
                  <c:v>8.3821282906933625</c:v>
                </c:pt>
                <c:pt idx="51" formatCode="0.0">
                  <c:v>8.1764800395501176</c:v>
                </c:pt>
                <c:pt idx="52" formatCode="0.0">
                  <c:v>7.9708317884068709</c:v>
                </c:pt>
                <c:pt idx="53" formatCode="0.0">
                  <c:v>7.765183537263626</c:v>
                </c:pt>
                <c:pt idx="54" formatCode="0.0">
                  <c:v>7.5595352861203793</c:v>
                </c:pt>
                <c:pt idx="55" formatCode="0.0">
                  <c:v>7.3538870349771344</c:v>
                </c:pt>
                <c:pt idx="56" formatCode="0.0">
                  <c:v>7.1482387838338886</c:v>
                </c:pt>
                <c:pt idx="57" formatCode="0.0">
                  <c:v>6.9425905326906427</c:v>
                </c:pt>
                <c:pt idx="58" formatCode="0.0">
                  <c:v>6.7369422815473969</c:v>
                </c:pt>
                <c:pt idx="59" formatCode="0.0">
                  <c:v>6.531294030404152</c:v>
                </c:pt>
                <c:pt idx="60" formatCode="0.0">
                  <c:v>6.3256457792609062</c:v>
                </c:pt>
                <c:pt idx="61" formatCode="0.0">
                  <c:v>6.1199975281176604</c:v>
                </c:pt>
                <c:pt idx="62" formatCode="0.0">
                  <c:v>5.9143492769744146</c:v>
                </c:pt>
                <c:pt idx="63" formatCode="0.0">
                  <c:v>5.7087010258311688</c:v>
                </c:pt>
                <c:pt idx="64" formatCode="0.0">
                  <c:v>5.5030527746879239</c:v>
                </c:pt>
                <c:pt idx="65" formatCode="0.0">
                  <c:v>5.2974045235446781</c:v>
                </c:pt>
                <c:pt idx="66" formatCode="0.0">
                  <c:v>5.0917562724014322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458-9E42-9E0B-A092D6CE4BD8}"/>
            </c:ext>
          </c:extLst>
        </c:ser>
        <c:ser>
          <c:idx val="110"/>
          <c:order val="96"/>
          <c:tx>
            <c:strRef>
              <c:f>'Breakfast data'!$BJ$1</c:f>
              <c:strCache>
                <c:ptCount val="1"/>
                <c:pt idx="0">
                  <c:v>Fri wk 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data'!$BJ$3:$BJ$83</c:f>
              <c:numCache>
                <c:formatCode>General</c:formatCode>
                <c:ptCount val="81"/>
                <c:pt idx="8" formatCode="0.0">
                  <c:v>5.333333333333333</c:v>
                </c:pt>
                <c:pt idx="9" formatCode="0.0">
                  <c:v>5.4444444444444446</c:v>
                </c:pt>
                <c:pt idx="10" formatCode="0.0">
                  <c:v>5.5555555555555554</c:v>
                </c:pt>
                <c:pt idx="11" formatCode="0.0">
                  <c:v>5.7777777777777777</c:v>
                </c:pt>
                <c:pt idx="12" formatCode="0.0">
                  <c:v>5.9444444444444446</c:v>
                </c:pt>
                <c:pt idx="13" formatCode="0.0">
                  <c:v>6.0555555555555554</c:v>
                </c:pt>
                <c:pt idx="14" formatCode="0.0">
                  <c:v>6.2222222222222223</c:v>
                </c:pt>
                <c:pt idx="15" formatCode="0.0">
                  <c:v>6.333333333333333</c:v>
                </c:pt>
                <c:pt idx="16" formatCode="0.0">
                  <c:v>6.3888888888888893</c:v>
                </c:pt>
                <c:pt idx="17" formatCode="0.0">
                  <c:v>6.5555555555555554</c:v>
                </c:pt>
                <c:pt idx="18" formatCode="0.0">
                  <c:v>6.666666666666667</c:v>
                </c:pt>
                <c:pt idx="19" formatCode="0.0">
                  <c:v>6.6111111111111107</c:v>
                </c:pt>
                <c:pt idx="20" formatCode="0.0">
                  <c:v>8</c:v>
                </c:pt>
                <c:pt idx="21" formatCode="0.0">
                  <c:v>8.1666666666666661</c:v>
                </c:pt>
                <c:pt idx="22" formatCode="0.0">
                  <c:v>8.2222222222222214</c:v>
                </c:pt>
                <c:pt idx="23" formatCode="0.0">
                  <c:v>8.2222222222222214</c:v>
                </c:pt>
                <c:pt idx="24" formatCode="0.0">
                  <c:v>8.4444444444444446</c:v>
                </c:pt>
                <c:pt idx="25" formatCode="0.0">
                  <c:v>8.8333333333333339</c:v>
                </c:pt>
                <c:pt idx="26" formatCode="0.0">
                  <c:v>9.1111111111111107</c:v>
                </c:pt>
                <c:pt idx="27" formatCode="0.0">
                  <c:v>9.4444444444444446</c:v>
                </c:pt>
                <c:pt idx="28" formatCode="0.0">
                  <c:v>9.8888888888888893</c:v>
                </c:pt>
                <c:pt idx="29" formatCode="0.0">
                  <c:v>10.555555555555555</c:v>
                </c:pt>
                <c:pt idx="30" formatCode="0.0">
                  <c:v>11.166666666666666</c:v>
                </c:pt>
                <c:pt idx="31" formatCode="0.0">
                  <c:v>12.166666666666666</c:v>
                </c:pt>
                <c:pt idx="32" formatCode="0.0">
                  <c:v>12.944444444444445</c:v>
                </c:pt>
                <c:pt idx="33" formatCode="0.0">
                  <c:v>12.722222222222221</c:v>
                </c:pt>
                <c:pt idx="34" formatCode="0.0">
                  <c:v>12.888888888888889</c:v>
                </c:pt>
                <c:pt idx="35" formatCode="0.0">
                  <c:v>13.222222222222221</c:v>
                </c:pt>
                <c:pt idx="36" formatCode="0.0">
                  <c:v>13.777777777777779</c:v>
                </c:pt>
                <c:pt idx="37" formatCode="0.0">
                  <c:v>14.277777777777779</c:v>
                </c:pt>
                <c:pt idx="38" formatCode="0.0">
                  <c:v>14.222222222222221</c:v>
                </c:pt>
                <c:pt idx="39" formatCode="0.0">
                  <c:v>13.722222222222221</c:v>
                </c:pt>
                <c:pt idx="40" formatCode="0.0">
                  <c:v>13.055555555555555</c:v>
                </c:pt>
                <c:pt idx="41" formatCode="0.0">
                  <c:v>12.555555555555555</c:v>
                </c:pt>
                <c:pt idx="42" formatCode="0.0">
                  <c:v>11.888888888888889</c:v>
                </c:pt>
                <c:pt idx="43" formatCode="0.0">
                  <c:v>11.333333333333334</c:v>
                </c:pt>
                <c:pt idx="44" formatCode="0.0">
                  <c:v>10.833333333333334</c:v>
                </c:pt>
                <c:pt idx="45" formatCode="0.0">
                  <c:v>10.333333333333334</c:v>
                </c:pt>
                <c:pt idx="46" formatCode="0.0">
                  <c:v>9.6111111111111107</c:v>
                </c:pt>
                <c:pt idx="47" formatCode="0.0">
                  <c:v>9.3888888888888893</c:v>
                </c:pt>
                <c:pt idx="48" formatCode="0.0">
                  <c:v>9.5555555555555554</c:v>
                </c:pt>
                <c:pt idx="49" formatCode="0.0">
                  <c:v>9.5</c:v>
                </c:pt>
                <c:pt idx="50" formatCode="0.0">
                  <c:v>9.2777777777777786</c:v>
                </c:pt>
                <c:pt idx="51" formatCode="0.0">
                  <c:v>8.9444444444444446</c:v>
                </c:pt>
                <c:pt idx="52" formatCode="0.0">
                  <c:v>8.8333333333333339</c:v>
                </c:pt>
                <c:pt idx="53" formatCode="0.0">
                  <c:v>8.7222222222222214</c:v>
                </c:pt>
                <c:pt idx="54" formatCode="0.0">
                  <c:v>8.7222222222222214</c:v>
                </c:pt>
                <c:pt idx="55" formatCode="0.0">
                  <c:v>8.6111111111111107</c:v>
                </c:pt>
                <c:pt idx="56" formatCode="0.0">
                  <c:v>8.3333333333333339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458-9E42-9E0B-A092D6CE4BD8}"/>
            </c:ext>
          </c:extLst>
        </c:ser>
        <c:ser>
          <c:idx val="111"/>
          <c:order val="97"/>
          <c:tx>
            <c:strRef>
              <c:f>'Breakfast data'!$DK$1</c:f>
              <c:strCache>
                <c:ptCount val="1"/>
                <c:pt idx="0">
                  <c:v>Fri wk 9 #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data'!$DK$3:$DK$83</c:f>
              <c:numCache>
                <c:formatCode>General</c:formatCode>
                <c:ptCount val="81"/>
                <c:pt idx="8" formatCode="0.0">
                  <c:v>5.0860215053763458</c:v>
                </c:pt>
                <c:pt idx="9" formatCode="0.0">
                  <c:v>5.4029786182177748</c:v>
                </c:pt>
                <c:pt idx="10" formatCode="0.0">
                  <c:v>5.7199357310592038</c:v>
                </c:pt>
                <c:pt idx="11" formatCode="0.0">
                  <c:v>6.0368928439006329</c:v>
                </c:pt>
                <c:pt idx="12" formatCode="0.0">
                  <c:v>6.353849956742061</c:v>
                </c:pt>
                <c:pt idx="13" formatCode="0.0">
                  <c:v>6.67080706958349</c:v>
                </c:pt>
                <c:pt idx="14" formatCode="0.0">
                  <c:v>6.9877641824249181</c:v>
                </c:pt>
                <c:pt idx="15" formatCode="0.0">
                  <c:v>7.3047212952663472</c:v>
                </c:pt>
                <c:pt idx="16" formatCode="0.0">
                  <c:v>7.6216784081077762</c:v>
                </c:pt>
                <c:pt idx="17" formatCode="0.0">
                  <c:v>7.9386355209492043</c:v>
                </c:pt>
                <c:pt idx="18" formatCode="0.0">
                  <c:v>8.2555926337906342</c:v>
                </c:pt>
                <c:pt idx="19" formatCode="0.0">
                  <c:v>8.5725497466320615</c:v>
                </c:pt>
                <c:pt idx="20" formatCode="0.0">
                  <c:v>8.8895068594734905</c:v>
                </c:pt>
                <c:pt idx="21" formatCode="0.0">
                  <c:v>9.2064639723149195</c:v>
                </c:pt>
                <c:pt idx="22" formatCode="0.0">
                  <c:v>9.5234210851563468</c:v>
                </c:pt>
                <c:pt idx="23" formatCode="0.0">
                  <c:v>9.8403781979977758</c:v>
                </c:pt>
                <c:pt idx="24" formatCode="0.0">
                  <c:v>10.157335310839205</c:v>
                </c:pt>
                <c:pt idx="25" formatCode="0.0">
                  <c:v>10.474292423680634</c:v>
                </c:pt>
                <c:pt idx="26" formatCode="0.0">
                  <c:v>10.791249536522063</c:v>
                </c:pt>
                <c:pt idx="27" formatCode="0.0">
                  <c:v>11.108206649363492</c:v>
                </c:pt>
                <c:pt idx="28" formatCode="0.0">
                  <c:v>11.425163762204921</c:v>
                </c:pt>
                <c:pt idx="29" formatCode="0.0">
                  <c:v>11.74212087504635</c:v>
                </c:pt>
                <c:pt idx="30" formatCode="0.0">
                  <c:v>12.059077987887777</c:v>
                </c:pt>
                <c:pt idx="31" formatCode="0.0">
                  <c:v>12.376035100729206</c:v>
                </c:pt>
                <c:pt idx="32" formatCode="0.0">
                  <c:v>12.692992213570635</c:v>
                </c:pt>
                <c:pt idx="33" formatCode="0.0">
                  <c:v>13.009949326412064</c:v>
                </c:pt>
                <c:pt idx="34" formatCode="0.0">
                  <c:v>13.326906439253493</c:v>
                </c:pt>
                <c:pt idx="35" formatCode="0.0">
                  <c:v>13.643863552094921</c:v>
                </c:pt>
                <c:pt idx="36" formatCode="0.0">
                  <c:v>13.96082066493635</c:v>
                </c:pt>
                <c:pt idx="37" formatCode="0.0">
                  <c:v>14.277777777777779</c:v>
                </c:pt>
                <c:pt idx="38" formatCode="0.0">
                  <c:v>13.953926482873852</c:v>
                </c:pt>
                <c:pt idx="39" formatCode="0.0">
                  <c:v>13.630075187969926</c:v>
                </c:pt>
                <c:pt idx="40" formatCode="0.0">
                  <c:v>13.306223893065999</c:v>
                </c:pt>
                <c:pt idx="41" formatCode="0.0">
                  <c:v>12.982372598162073</c:v>
                </c:pt>
                <c:pt idx="42" formatCode="0.0">
                  <c:v>12.658521303258146</c:v>
                </c:pt>
                <c:pt idx="43" formatCode="0.0">
                  <c:v>12.33467000835422</c:v>
                </c:pt>
                <c:pt idx="44" formatCode="0.0">
                  <c:v>12.010818713450293</c:v>
                </c:pt>
                <c:pt idx="45" formatCode="0.0">
                  <c:v>11.686967418546367</c:v>
                </c:pt>
                <c:pt idx="46" formatCode="0.0">
                  <c:v>11.36311612364244</c:v>
                </c:pt>
                <c:pt idx="47" formatCode="0.0">
                  <c:v>11.039264828738514</c:v>
                </c:pt>
                <c:pt idx="48" formatCode="0.0">
                  <c:v>10.715413533834587</c:v>
                </c:pt>
                <c:pt idx="49" formatCode="0.0">
                  <c:v>10.391562238930661</c:v>
                </c:pt>
                <c:pt idx="50" formatCode="0.0">
                  <c:v>10.067710944026734</c:v>
                </c:pt>
                <c:pt idx="51" formatCode="0.0">
                  <c:v>9.7438596491228076</c:v>
                </c:pt>
                <c:pt idx="52" formatCode="0.0">
                  <c:v>9.4200083542188811</c:v>
                </c:pt>
                <c:pt idx="53" formatCode="0.0">
                  <c:v>9.0961570593149546</c:v>
                </c:pt>
                <c:pt idx="54" formatCode="0.0">
                  <c:v>8.7723057644110281</c:v>
                </c:pt>
                <c:pt idx="55" formatCode="0.0">
                  <c:v>8.4484544695071015</c:v>
                </c:pt>
                <c:pt idx="56" formatCode="0.0">
                  <c:v>8.124603174603175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458-9E42-9E0B-A092D6CE4BD8}"/>
            </c:ext>
          </c:extLst>
        </c:ser>
        <c:ser>
          <c:idx val="112"/>
          <c:order val="98"/>
          <c:tx>
            <c:strRef>
              <c:f>'Breakfast data'!$BK$1</c:f>
              <c:strCache>
                <c:ptCount val="1"/>
                <c:pt idx="0">
                  <c:v>Sat wk 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data'!$BK$3:$BK$83</c:f>
              <c:numCache>
                <c:formatCode>General</c:formatCode>
                <c:ptCount val="81"/>
                <c:pt idx="23" formatCode="0.0">
                  <c:v>5.8333333333333304</c:v>
                </c:pt>
                <c:pt idx="24" formatCode="0.0">
                  <c:v>6.833333333333333</c:v>
                </c:pt>
                <c:pt idx="25" formatCode="0.0">
                  <c:v>6.5555555555555554</c:v>
                </c:pt>
                <c:pt idx="26" formatCode="0.0">
                  <c:v>6.6111111111111107</c:v>
                </c:pt>
                <c:pt idx="27" formatCode="0.0">
                  <c:v>6.7777777777777777</c:v>
                </c:pt>
                <c:pt idx="28" formatCode="0.0">
                  <c:v>6.9444444444444446</c:v>
                </c:pt>
                <c:pt idx="29" formatCode="0.0">
                  <c:v>6.666666666666667</c:v>
                </c:pt>
                <c:pt idx="30" formatCode="0.0">
                  <c:v>6.166666666666667</c:v>
                </c:pt>
                <c:pt idx="31" formatCode="0.0">
                  <c:v>5.7777777777777777</c:v>
                </c:pt>
                <c:pt idx="32" formatCode="0.0">
                  <c:v>5.5555555555555554</c:v>
                </c:pt>
                <c:pt idx="33" formatCode="0.0">
                  <c:v>5.833333333333333</c:v>
                </c:pt>
                <c:pt idx="34" formatCode="0.0">
                  <c:v>6.6111111111111107</c:v>
                </c:pt>
                <c:pt idx="35" formatCode="0.0">
                  <c:v>7.0555555555555554</c:v>
                </c:pt>
                <c:pt idx="36" formatCode="0.0">
                  <c:v>7.333333333333333</c:v>
                </c:pt>
                <c:pt idx="37" formatCode="0.0">
                  <c:v>7.3888888888888893</c:v>
                </c:pt>
                <c:pt idx="38" formatCode="0.0">
                  <c:v>7.333333333333333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458-9E42-9E0B-A092D6CE4BD8}"/>
            </c:ext>
          </c:extLst>
        </c:ser>
        <c:ser>
          <c:idx val="113"/>
          <c:order val="99"/>
          <c:tx>
            <c:strRef>
              <c:f>'Breakfast data'!$DL$1</c:f>
              <c:strCache>
                <c:ptCount val="1"/>
                <c:pt idx="0">
                  <c:v>Sat wk 9 #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'Breakfast data'!$DL$3:$DL$83</c:f>
              <c:numCache>
                <c:formatCode>General</c:formatCode>
                <c:ptCount val="81"/>
                <c:pt idx="23" formatCode="0.0">
                  <c:v>6.8944444444444439</c:v>
                </c:pt>
                <c:pt idx="24" formatCode="0.0">
                  <c:v>6.9297619047619037</c:v>
                </c:pt>
                <c:pt idx="25" formatCode="0.0">
                  <c:v>6.9650793650793643</c:v>
                </c:pt>
                <c:pt idx="26" formatCode="0.0">
                  <c:v>7.000396825396825</c:v>
                </c:pt>
                <c:pt idx="27" formatCode="0.0">
                  <c:v>7.0357142857142856</c:v>
                </c:pt>
                <c:pt idx="28" formatCode="0.0">
                  <c:v>7.0710317460317453</c:v>
                </c:pt>
                <c:pt idx="29" formatCode="0.0">
                  <c:v>7.106349206349206</c:v>
                </c:pt>
                <c:pt idx="30" formatCode="0.0">
                  <c:v>7.1416666666666666</c:v>
                </c:pt>
                <c:pt idx="31" formatCode="0.0">
                  <c:v>7.1769841269841272</c:v>
                </c:pt>
                <c:pt idx="32" formatCode="0.0">
                  <c:v>7.212301587301587</c:v>
                </c:pt>
                <c:pt idx="33" formatCode="0.0">
                  <c:v>7.2476190476190476</c:v>
                </c:pt>
                <c:pt idx="34" formatCode="0.0">
                  <c:v>7.2829365079365083</c:v>
                </c:pt>
                <c:pt idx="35" formatCode="0.0">
                  <c:v>7.3182539682539689</c:v>
                </c:pt>
                <c:pt idx="36" formatCode="0.0">
                  <c:v>7.3535714285714286</c:v>
                </c:pt>
                <c:pt idx="37" formatCode="0.0">
                  <c:v>7.3888888888888893</c:v>
                </c:pt>
                <c:pt idx="38" formatCode="0.0">
                  <c:v>7.333333333333333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458-9E42-9E0B-A092D6CE4BD8}"/>
            </c:ext>
          </c:extLst>
        </c:ser>
        <c:ser>
          <c:idx val="114"/>
          <c:order val="100"/>
          <c:tx>
            <c:strRef>
              <c:f>'Breakfast data'!$BL$1</c:f>
              <c:strCache>
                <c:ptCount val="1"/>
                <c:pt idx="0">
                  <c:v>Sunday week 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'Breakfast data'!$BL$3:$BL$83</c:f>
              <c:numCache>
                <c:formatCode>General</c:formatCode>
                <c:ptCount val="8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458-9E42-9E0B-A092D6CE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618352"/>
        <c:axId val="1086620000"/>
      </c:lineChart>
      <c:catAx>
        <c:axId val="108661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20000"/>
        <c:crosses val="autoZero"/>
        <c:auto val="1"/>
        <c:lblAlgn val="ctr"/>
        <c:lblOffset val="100"/>
        <c:noMultiLvlLbl val="0"/>
      </c:catAx>
      <c:valAx>
        <c:axId val="10866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1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Breakfast</a:t>
            </a:r>
            <a:r>
              <a:rPr lang="en-GB" baseline="0"/>
              <a:t> Glucose events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'Breakfast data'!$D$1</c:f>
              <c:strCache>
                <c:ptCount val="1"/>
                <c:pt idx="0">
                  <c:v>Tues wk1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data'!$D$2:$D$85</c:f>
              <c:numCache>
                <c:formatCode>General</c:formatCode>
                <c:ptCount val="84"/>
                <c:pt idx="28">
                  <c:v>10.9</c:v>
                </c:pt>
                <c:pt idx="29">
                  <c:v>11</c:v>
                </c:pt>
                <c:pt idx="30">
                  <c:v>11.2</c:v>
                </c:pt>
                <c:pt idx="31">
                  <c:v>11.4</c:v>
                </c:pt>
                <c:pt idx="32">
                  <c:v>11.3</c:v>
                </c:pt>
                <c:pt idx="33">
                  <c:v>11.4</c:v>
                </c:pt>
                <c:pt idx="34">
                  <c:v>11.8</c:v>
                </c:pt>
                <c:pt idx="35">
                  <c:v>12.1</c:v>
                </c:pt>
                <c:pt idx="36">
                  <c:v>12.3</c:v>
                </c:pt>
                <c:pt idx="37">
                  <c:v>12.5</c:v>
                </c:pt>
                <c:pt idx="38">
                  <c:v>12.7</c:v>
                </c:pt>
                <c:pt idx="39">
                  <c:v>12.6</c:v>
                </c:pt>
                <c:pt idx="40">
                  <c:v>12.6</c:v>
                </c:pt>
                <c:pt idx="41">
                  <c:v>12.6</c:v>
                </c:pt>
                <c:pt idx="42">
                  <c:v>12</c:v>
                </c:pt>
                <c:pt idx="43">
                  <c:v>11.6</c:v>
                </c:pt>
                <c:pt idx="44">
                  <c:v>11.6</c:v>
                </c:pt>
                <c:pt idx="45">
                  <c:v>11.1</c:v>
                </c:pt>
                <c:pt idx="46">
                  <c:v>10.7</c:v>
                </c:pt>
                <c:pt idx="47">
                  <c:v>10.4</c:v>
                </c:pt>
                <c:pt idx="48">
                  <c:v>10.199999999999999</c:v>
                </c:pt>
                <c:pt idx="49">
                  <c:v>9.9</c:v>
                </c:pt>
                <c:pt idx="50">
                  <c:v>9.6</c:v>
                </c:pt>
                <c:pt idx="51">
                  <c:v>9.3000000000000007</c:v>
                </c:pt>
                <c:pt idx="52">
                  <c:v>9.1</c:v>
                </c:pt>
                <c:pt idx="53">
                  <c:v>8.9</c:v>
                </c:pt>
                <c:pt idx="54">
                  <c:v>8.5</c:v>
                </c:pt>
                <c:pt idx="55">
                  <c:v>8.1999999999999993</c:v>
                </c:pt>
                <c:pt idx="56">
                  <c:v>7.9</c:v>
                </c:pt>
                <c:pt idx="57">
                  <c:v>7.7</c:v>
                </c:pt>
                <c:pt idx="58">
                  <c:v>7.6</c:v>
                </c:pt>
                <c:pt idx="59">
                  <c:v>7.3</c:v>
                </c:pt>
                <c:pt idx="60">
                  <c:v>7.1</c:v>
                </c:pt>
                <c:pt idx="61">
                  <c:v>6.9</c:v>
                </c:pt>
                <c:pt idx="62">
                  <c:v>6.7</c:v>
                </c:pt>
                <c:pt idx="63">
                  <c:v>6.6</c:v>
                </c:pt>
                <c:pt idx="64">
                  <c:v>6.1</c:v>
                </c:pt>
                <c:pt idx="65">
                  <c:v>5.8</c:v>
                </c:pt>
                <c:pt idx="66">
                  <c:v>5.6</c:v>
                </c:pt>
                <c:pt idx="67">
                  <c:v>5.3</c:v>
                </c:pt>
                <c:pt idx="68">
                  <c:v>5.3</c:v>
                </c:pt>
                <c:pt idx="69">
                  <c:v>5.4</c:v>
                </c:pt>
                <c:pt idx="70">
                  <c:v>5.7</c:v>
                </c:pt>
                <c:pt idx="71">
                  <c:v>6</c:v>
                </c:pt>
                <c:pt idx="72">
                  <c:v>6.3</c:v>
                </c:pt>
                <c:pt idx="73">
                  <c:v>6.7</c:v>
                </c:pt>
                <c:pt idx="74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E-2741-A349-6122B31C6A95}"/>
            </c:ext>
          </c:extLst>
        </c:ser>
        <c:ser>
          <c:idx val="4"/>
          <c:order val="1"/>
          <c:tx>
            <c:strRef>
              <c:f>'Breakfast data'!$E$1</c:f>
              <c:strCache>
                <c:ptCount val="1"/>
                <c:pt idx="0">
                  <c:v>Wed wk1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data'!$E$2:$E$85</c:f>
              <c:numCache>
                <c:formatCode>General</c:formatCode>
                <c:ptCount val="84"/>
                <c:pt idx="23">
                  <c:v>9.6</c:v>
                </c:pt>
                <c:pt idx="24">
                  <c:v>9.8000000000000007</c:v>
                </c:pt>
                <c:pt idx="25">
                  <c:v>10.3</c:v>
                </c:pt>
                <c:pt idx="26">
                  <c:v>10.6</c:v>
                </c:pt>
                <c:pt idx="27">
                  <c:v>10.6</c:v>
                </c:pt>
                <c:pt idx="28">
                  <c:v>10.6</c:v>
                </c:pt>
                <c:pt idx="29">
                  <c:v>10.3</c:v>
                </c:pt>
                <c:pt idx="30">
                  <c:v>10.1</c:v>
                </c:pt>
                <c:pt idx="31">
                  <c:v>10.4</c:v>
                </c:pt>
                <c:pt idx="32">
                  <c:v>11</c:v>
                </c:pt>
                <c:pt idx="33">
                  <c:v>11.6</c:v>
                </c:pt>
                <c:pt idx="34">
                  <c:v>12.3</c:v>
                </c:pt>
                <c:pt idx="35">
                  <c:v>13.1</c:v>
                </c:pt>
                <c:pt idx="36">
                  <c:v>13.6</c:v>
                </c:pt>
                <c:pt idx="37">
                  <c:v>14.1</c:v>
                </c:pt>
                <c:pt idx="38">
                  <c:v>14.4</c:v>
                </c:pt>
                <c:pt idx="39">
                  <c:v>14.4</c:v>
                </c:pt>
                <c:pt idx="40">
                  <c:v>14.4</c:v>
                </c:pt>
                <c:pt idx="41">
                  <c:v>14.2</c:v>
                </c:pt>
                <c:pt idx="42">
                  <c:v>14.2</c:v>
                </c:pt>
                <c:pt idx="43">
                  <c:v>13.4</c:v>
                </c:pt>
                <c:pt idx="44">
                  <c:v>13.1</c:v>
                </c:pt>
                <c:pt idx="45">
                  <c:v>12.9</c:v>
                </c:pt>
                <c:pt idx="46">
                  <c:v>12.6</c:v>
                </c:pt>
                <c:pt idx="47">
                  <c:v>12.2</c:v>
                </c:pt>
                <c:pt idx="48">
                  <c:v>12.1</c:v>
                </c:pt>
                <c:pt idx="49">
                  <c:v>11.6</c:v>
                </c:pt>
                <c:pt idx="50">
                  <c:v>11.3</c:v>
                </c:pt>
                <c:pt idx="51">
                  <c:v>11.3</c:v>
                </c:pt>
                <c:pt idx="52">
                  <c:v>11.4</c:v>
                </c:pt>
                <c:pt idx="53">
                  <c:v>11.2</c:v>
                </c:pt>
                <c:pt idx="54">
                  <c:v>10.9</c:v>
                </c:pt>
                <c:pt idx="55">
                  <c:v>10.8</c:v>
                </c:pt>
                <c:pt idx="56">
                  <c:v>10.7</c:v>
                </c:pt>
                <c:pt idx="57">
                  <c:v>10.7</c:v>
                </c:pt>
                <c:pt idx="58">
                  <c:v>10.7</c:v>
                </c:pt>
                <c:pt idx="59">
                  <c:v>10.3</c:v>
                </c:pt>
                <c:pt idx="60">
                  <c:v>9.9</c:v>
                </c:pt>
                <c:pt idx="61">
                  <c:v>9.8000000000000007</c:v>
                </c:pt>
                <c:pt idx="62">
                  <c:v>10.1</c:v>
                </c:pt>
                <c:pt idx="63">
                  <c:v>9.9</c:v>
                </c:pt>
                <c:pt idx="64">
                  <c:v>9.5</c:v>
                </c:pt>
                <c:pt idx="65">
                  <c:v>9.6999999999999993</c:v>
                </c:pt>
                <c:pt idx="66">
                  <c:v>10</c:v>
                </c:pt>
                <c:pt idx="67">
                  <c:v>9.8000000000000007</c:v>
                </c:pt>
                <c:pt idx="68">
                  <c:v>9.4</c:v>
                </c:pt>
                <c:pt idx="69">
                  <c:v>9.6999999999999993</c:v>
                </c:pt>
                <c:pt idx="70">
                  <c:v>9.8000000000000007</c:v>
                </c:pt>
                <c:pt idx="71">
                  <c:v>9.6999999999999993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E-2741-A349-6122B31C6A95}"/>
            </c:ext>
          </c:extLst>
        </c:ser>
        <c:ser>
          <c:idx val="6"/>
          <c:order val="2"/>
          <c:tx>
            <c:strRef>
              <c:f>'Breakfast data'!$F$1</c:f>
              <c:strCache>
                <c:ptCount val="1"/>
                <c:pt idx="0">
                  <c:v>Thurs wk1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data'!$F$2:$F$85</c:f>
              <c:numCache>
                <c:formatCode>General</c:formatCode>
                <c:ptCount val="84"/>
                <c:pt idx="24">
                  <c:v>5.8</c:v>
                </c:pt>
                <c:pt idx="25">
                  <c:v>5.9</c:v>
                </c:pt>
                <c:pt idx="26">
                  <c:v>5.5</c:v>
                </c:pt>
                <c:pt idx="27">
                  <c:v>5.6</c:v>
                </c:pt>
                <c:pt idx="28">
                  <c:v>5.8</c:v>
                </c:pt>
                <c:pt idx="29">
                  <c:v>6.3</c:v>
                </c:pt>
                <c:pt idx="30">
                  <c:v>6.9</c:v>
                </c:pt>
                <c:pt idx="31">
                  <c:v>7.6</c:v>
                </c:pt>
                <c:pt idx="32">
                  <c:v>8.5</c:v>
                </c:pt>
                <c:pt idx="33">
                  <c:v>9.6</c:v>
                </c:pt>
                <c:pt idx="34">
                  <c:v>10.1</c:v>
                </c:pt>
                <c:pt idx="35">
                  <c:v>10.8</c:v>
                </c:pt>
                <c:pt idx="36">
                  <c:v>11.1</c:v>
                </c:pt>
                <c:pt idx="37">
                  <c:v>11.6</c:v>
                </c:pt>
                <c:pt idx="38">
                  <c:v>11.9</c:v>
                </c:pt>
                <c:pt idx="39">
                  <c:v>11.9</c:v>
                </c:pt>
                <c:pt idx="40">
                  <c:v>11.6</c:v>
                </c:pt>
                <c:pt idx="41">
                  <c:v>11.4</c:v>
                </c:pt>
                <c:pt idx="42">
                  <c:v>11.2</c:v>
                </c:pt>
                <c:pt idx="43">
                  <c:v>10.9</c:v>
                </c:pt>
                <c:pt idx="44">
                  <c:v>10.7</c:v>
                </c:pt>
                <c:pt idx="45">
                  <c:v>10.3</c:v>
                </c:pt>
                <c:pt idx="46">
                  <c:v>10.4</c:v>
                </c:pt>
                <c:pt idx="47">
                  <c:v>10.1</c:v>
                </c:pt>
                <c:pt idx="48">
                  <c:v>9.5</c:v>
                </c:pt>
                <c:pt idx="49">
                  <c:v>9.5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9.8000000000000007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</c:v>
                </c:pt>
                <c:pt idx="57">
                  <c:v>9.8000000000000007</c:v>
                </c:pt>
                <c:pt idx="58">
                  <c:v>10.1</c:v>
                </c:pt>
                <c:pt idx="59">
                  <c:v>10</c:v>
                </c:pt>
                <c:pt idx="60">
                  <c:v>10</c:v>
                </c:pt>
                <c:pt idx="61">
                  <c:v>10.1</c:v>
                </c:pt>
                <c:pt idx="62">
                  <c:v>10.1</c:v>
                </c:pt>
                <c:pt idx="63">
                  <c:v>9.9</c:v>
                </c:pt>
                <c:pt idx="64">
                  <c:v>9.8000000000000007</c:v>
                </c:pt>
                <c:pt idx="65">
                  <c:v>9.6999999999999993</c:v>
                </c:pt>
                <c:pt idx="66">
                  <c:v>9.6</c:v>
                </c:pt>
                <c:pt idx="67">
                  <c:v>9.6</c:v>
                </c:pt>
                <c:pt idx="68">
                  <c:v>9.4</c:v>
                </c:pt>
                <c:pt idx="69">
                  <c:v>9.4</c:v>
                </c:pt>
                <c:pt idx="70">
                  <c:v>9.1999999999999993</c:v>
                </c:pt>
                <c:pt idx="71">
                  <c:v>9.1999999999999993</c:v>
                </c:pt>
                <c:pt idx="72">
                  <c:v>9.1</c:v>
                </c:pt>
                <c:pt idx="73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E-2741-A349-6122B31C6A95}"/>
            </c:ext>
          </c:extLst>
        </c:ser>
        <c:ser>
          <c:idx val="8"/>
          <c:order val="3"/>
          <c:tx>
            <c:strRef>
              <c:f>'Breakfast data'!$G$1</c:f>
              <c:strCache>
                <c:ptCount val="1"/>
                <c:pt idx="0">
                  <c:v>Fri wk1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data'!$G$2:$G$85</c:f>
              <c:numCache>
                <c:formatCode>General</c:formatCode>
                <c:ptCount val="84"/>
                <c:pt idx="21">
                  <c:v>6.3</c:v>
                </c:pt>
                <c:pt idx="22">
                  <c:v>6.4</c:v>
                </c:pt>
                <c:pt idx="23">
                  <c:v>6.8</c:v>
                </c:pt>
                <c:pt idx="24">
                  <c:v>6.9</c:v>
                </c:pt>
                <c:pt idx="25">
                  <c:v>7.2</c:v>
                </c:pt>
                <c:pt idx="26">
                  <c:v>7.9</c:v>
                </c:pt>
                <c:pt idx="27">
                  <c:v>8.6999999999999993</c:v>
                </c:pt>
                <c:pt idx="28">
                  <c:v>8.6999999999999993</c:v>
                </c:pt>
                <c:pt idx="29">
                  <c:v>9.1999999999999993</c:v>
                </c:pt>
                <c:pt idx="30">
                  <c:v>9.6</c:v>
                </c:pt>
                <c:pt idx="31">
                  <c:v>10.4</c:v>
                </c:pt>
                <c:pt idx="32">
                  <c:v>11.2</c:v>
                </c:pt>
                <c:pt idx="33">
                  <c:v>11.5</c:v>
                </c:pt>
                <c:pt idx="34">
                  <c:v>11.9</c:v>
                </c:pt>
                <c:pt idx="35">
                  <c:v>12.2</c:v>
                </c:pt>
                <c:pt idx="36">
                  <c:v>12.3</c:v>
                </c:pt>
                <c:pt idx="37">
                  <c:v>12.5</c:v>
                </c:pt>
                <c:pt idx="38">
                  <c:v>12.5</c:v>
                </c:pt>
                <c:pt idx="39">
                  <c:v>12.4</c:v>
                </c:pt>
                <c:pt idx="40">
                  <c:v>12.3</c:v>
                </c:pt>
                <c:pt idx="41">
                  <c:v>12.3</c:v>
                </c:pt>
                <c:pt idx="42">
                  <c:v>12.2</c:v>
                </c:pt>
                <c:pt idx="43">
                  <c:v>12.2</c:v>
                </c:pt>
                <c:pt idx="44">
                  <c:v>12.2</c:v>
                </c:pt>
                <c:pt idx="45">
                  <c:v>12</c:v>
                </c:pt>
                <c:pt idx="46">
                  <c:v>11.8</c:v>
                </c:pt>
                <c:pt idx="47">
                  <c:v>11.6</c:v>
                </c:pt>
                <c:pt idx="48">
                  <c:v>11.2</c:v>
                </c:pt>
                <c:pt idx="49">
                  <c:v>10.9</c:v>
                </c:pt>
                <c:pt idx="50">
                  <c:v>10.6</c:v>
                </c:pt>
                <c:pt idx="51">
                  <c:v>10.3</c:v>
                </c:pt>
                <c:pt idx="52">
                  <c:v>10.1</c:v>
                </c:pt>
                <c:pt idx="53">
                  <c:v>9.4</c:v>
                </c:pt>
                <c:pt idx="54">
                  <c:v>9.1999999999999993</c:v>
                </c:pt>
                <c:pt idx="55">
                  <c:v>8.8000000000000007</c:v>
                </c:pt>
                <c:pt idx="56">
                  <c:v>8.8000000000000007</c:v>
                </c:pt>
                <c:pt idx="57">
                  <c:v>9.3000000000000007</c:v>
                </c:pt>
                <c:pt idx="58">
                  <c:v>9.1</c:v>
                </c:pt>
                <c:pt idx="59">
                  <c:v>8.6999999999999993</c:v>
                </c:pt>
                <c:pt idx="60">
                  <c:v>8.6</c:v>
                </c:pt>
                <c:pt idx="61">
                  <c:v>8.6</c:v>
                </c:pt>
                <c:pt idx="62">
                  <c:v>8.4</c:v>
                </c:pt>
                <c:pt idx="63">
                  <c:v>8.4</c:v>
                </c:pt>
                <c:pt idx="64">
                  <c:v>8.1999999999999993</c:v>
                </c:pt>
                <c:pt idx="65">
                  <c:v>7.9</c:v>
                </c:pt>
                <c:pt idx="66">
                  <c:v>7.7</c:v>
                </c:pt>
                <c:pt idx="67">
                  <c:v>7.4</c:v>
                </c:pt>
                <c:pt idx="68">
                  <c:v>7.3</c:v>
                </c:pt>
                <c:pt idx="69">
                  <c:v>7.1</c:v>
                </c:pt>
                <c:pt idx="70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9E-2741-A349-6122B31C6A95}"/>
            </c:ext>
          </c:extLst>
        </c:ser>
        <c:ser>
          <c:idx val="10"/>
          <c:order val="4"/>
          <c:tx>
            <c:strRef>
              <c:f>'Breakfast data'!$H$1</c:f>
              <c:strCache>
                <c:ptCount val="1"/>
                <c:pt idx="0">
                  <c:v>Sat wk1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data'!$H$2:$H$85</c:f>
              <c:numCache>
                <c:formatCode>General</c:formatCode>
                <c:ptCount val="84"/>
                <c:pt idx="0">
                  <c:v>4.9000000000000004</c:v>
                </c:pt>
                <c:pt idx="1">
                  <c:v>4.8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4.5999999999999996</c:v>
                </c:pt>
                <c:pt idx="12">
                  <c:v>4.7</c:v>
                </c:pt>
                <c:pt idx="13">
                  <c:v>4.8</c:v>
                </c:pt>
                <c:pt idx="14">
                  <c:v>4.9000000000000004</c:v>
                </c:pt>
                <c:pt idx="15">
                  <c:v>5.0999999999999996</c:v>
                </c:pt>
                <c:pt idx="16">
                  <c:v>5.2</c:v>
                </c:pt>
                <c:pt idx="17">
                  <c:v>5.3</c:v>
                </c:pt>
                <c:pt idx="18">
                  <c:v>5.4</c:v>
                </c:pt>
                <c:pt idx="19">
                  <c:v>5.6</c:v>
                </c:pt>
                <c:pt idx="20">
                  <c:v>5.6</c:v>
                </c:pt>
                <c:pt idx="21">
                  <c:v>5.5</c:v>
                </c:pt>
                <c:pt idx="22">
                  <c:v>5.6</c:v>
                </c:pt>
                <c:pt idx="23">
                  <c:v>6.2</c:v>
                </c:pt>
                <c:pt idx="24">
                  <c:v>6.4</c:v>
                </c:pt>
                <c:pt idx="25">
                  <c:v>6.7</c:v>
                </c:pt>
                <c:pt idx="26">
                  <c:v>6.8</c:v>
                </c:pt>
                <c:pt idx="27">
                  <c:v>6.7</c:v>
                </c:pt>
                <c:pt idx="28">
                  <c:v>6.8</c:v>
                </c:pt>
                <c:pt idx="29">
                  <c:v>7</c:v>
                </c:pt>
                <c:pt idx="30">
                  <c:v>7.2</c:v>
                </c:pt>
                <c:pt idx="31">
                  <c:v>7.3</c:v>
                </c:pt>
                <c:pt idx="32">
                  <c:v>7.4</c:v>
                </c:pt>
                <c:pt idx="33">
                  <c:v>7.5</c:v>
                </c:pt>
                <c:pt idx="34">
                  <c:v>7.7</c:v>
                </c:pt>
                <c:pt idx="35">
                  <c:v>7.9</c:v>
                </c:pt>
                <c:pt idx="36">
                  <c:v>8</c:v>
                </c:pt>
                <c:pt idx="37">
                  <c:v>8.1</c:v>
                </c:pt>
                <c:pt idx="38">
                  <c:v>8.1999999999999993</c:v>
                </c:pt>
                <c:pt idx="39">
                  <c:v>8</c:v>
                </c:pt>
                <c:pt idx="40">
                  <c:v>7.9</c:v>
                </c:pt>
                <c:pt idx="41">
                  <c:v>7.9</c:v>
                </c:pt>
                <c:pt idx="42">
                  <c:v>7.8</c:v>
                </c:pt>
                <c:pt idx="43">
                  <c:v>7.8</c:v>
                </c:pt>
                <c:pt idx="44">
                  <c:v>6.9</c:v>
                </c:pt>
                <c:pt idx="45">
                  <c:v>6.9</c:v>
                </c:pt>
                <c:pt idx="46">
                  <c:v>7.3</c:v>
                </c:pt>
                <c:pt idx="47">
                  <c:v>7.5</c:v>
                </c:pt>
                <c:pt idx="48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9E-2741-A349-6122B31C6A95}"/>
            </c:ext>
          </c:extLst>
        </c:ser>
        <c:ser>
          <c:idx val="12"/>
          <c:order val="5"/>
          <c:tx>
            <c:strRef>
              <c:f>'Breakfast data'!$I$1</c:f>
              <c:strCache>
                <c:ptCount val="1"/>
                <c:pt idx="0">
                  <c:v>Sun wk1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data'!$I$2:$I$85</c:f>
              <c:numCache>
                <c:formatCode>General</c:formatCode>
                <c:ptCount val="84"/>
                <c:pt idx="18">
                  <c:v>6.6</c:v>
                </c:pt>
                <c:pt idx="19">
                  <c:v>6.6</c:v>
                </c:pt>
                <c:pt idx="20">
                  <c:v>6.6</c:v>
                </c:pt>
                <c:pt idx="21">
                  <c:v>6.7</c:v>
                </c:pt>
                <c:pt idx="22">
                  <c:v>7.1</c:v>
                </c:pt>
                <c:pt idx="23">
                  <c:v>7.2</c:v>
                </c:pt>
                <c:pt idx="24">
                  <c:v>7.2</c:v>
                </c:pt>
                <c:pt idx="25">
                  <c:v>7.6</c:v>
                </c:pt>
                <c:pt idx="26">
                  <c:v>8</c:v>
                </c:pt>
                <c:pt idx="27">
                  <c:v>8.6</c:v>
                </c:pt>
                <c:pt idx="28">
                  <c:v>9.1999999999999993</c:v>
                </c:pt>
                <c:pt idx="29">
                  <c:v>9.8000000000000007</c:v>
                </c:pt>
                <c:pt idx="30">
                  <c:v>10.199999999999999</c:v>
                </c:pt>
                <c:pt idx="31">
                  <c:v>10.8</c:v>
                </c:pt>
                <c:pt idx="32">
                  <c:v>11.4</c:v>
                </c:pt>
                <c:pt idx="33">
                  <c:v>12.3</c:v>
                </c:pt>
                <c:pt idx="34">
                  <c:v>12.6</c:v>
                </c:pt>
                <c:pt idx="35">
                  <c:v>12.8</c:v>
                </c:pt>
                <c:pt idx="36">
                  <c:v>12.7</c:v>
                </c:pt>
                <c:pt idx="37">
                  <c:v>12.9</c:v>
                </c:pt>
                <c:pt idx="38">
                  <c:v>13</c:v>
                </c:pt>
                <c:pt idx="39">
                  <c:v>12.9</c:v>
                </c:pt>
                <c:pt idx="40">
                  <c:v>12.8</c:v>
                </c:pt>
                <c:pt idx="41">
                  <c:v>12.6</c:v>
                </c:pt>
                <c:pt idx="42">
                  <c:v>12.1</c:v>
                </c:pt>
                <c:pt idx="43">
                  <c:v>11.3</c:v>
                </c:pt>
                <c:pt idx="44">
                  <c:v>11.6</c:v>
                </c:pt>
                <c:pt idx="45">
                  <c:v>11.4</c:v>
                </c:pt>
                <c:pt idx="46">
                  <c:v>11.1</c:v>
                </c:pt>
                <c:pt idx="47">
                  <c:v>11.1</c:v>
                </c:pt>
                <c:pt idx="48">
                  <c:v>11.2</c:v>
                </c:pt>
                <c:pt idx="49">
                  <c:v>11.1</c:v>
                </c:pt>
                <c:pt idx="50">
                  <c:v>11.1</c:v>
                </c:pt>
                <c:pt idx="51">
                  <c:v>11</c:v>
                </c:pt>
                <c:pt idx="52">
                  <c:v>11</c:v>
                </c:pt>
                <c:pt idx="53">
                  <c:v>10.8</c:v>
                </c:pt>
                <c:pt idx="54">
                  <c:v>10.6</c:v>
                </c:pt>
                <c:pt idx="55">
                  <c:v>9.9</c:v>
                </c:pt>
                <c:pt idx="56">
                  <c:v>9.6</c:v>
                </c:pt>
                <c:pt idx="57">
                  <c:v>9.3000000000000007</c:v>
                </c:pt>
                <c:pt idx="58">
                  <c:v>8.1999999999999993</c:v>
                </c:pt>
                <c:pt idx="59">
                  <c:v>7.9</c:v>
                </c:pt>
                <c:pt idx="60">
                  <c:v>8.9</c:v>
                </c:pt>
                <c:pt idx="61">
                  <c:v>10.199999999999999</c:v>
                </c:pt>
                <c:pt idx="62">
                  <c:v>11.8</c:v>
                </c:pt>
                <c:pt idx="63">
                  <c:v>12.9</c:v>
                </c:pt>
                <c:pt idx="64">
                  <c:v>13.2</c:v>
                </c:pt>
                <c:pt idx="65">
                  <c:v>13.1</c:v>
                </c:pt>
                <c:pt idx="66">
                  <c:v>13.7</c:v>
                </c:pt>
                <c:pt idx="67">
                  <c:v>14.2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9E-2741-A349-6122B31C6A95}"/>
            </c:ext>
          </c:extLst>
        </c:ser>
        <c:ser>
          <c:idx val="14"/>
          <c:order val="6"/>
          <c:tx>
            <c:strRef>
              <c:f>'Breakfast data'!$J$1</c:f>
              <c:strCache>
                <c:ptCount val="1"/>
                <c:pt idx="0">
                  <c:v>Mon wk2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data'!$J$2:$J$85</c:f>
              <c:numCache>
                <c:formatCode>General</c:formatCode>
                <c:ptCount val="84"/>
                <c:pt idx="21">
                  <c:v>9.9</c:v>
                </c:pt>
                <c:pt idx="22">
                  <c:v>9.6999999999999993</c:v>
                </c:pt>
                <c:pt idx="23">
                  <c:v>9.4</c:v>
                </c:pt>
                <c:pt idx="24">
                  <c:v>9.6</c:v>
                </c:pt>
                <c:pt idx="25">
                  <c:v>10.199999999999999</c:v>
                </c:pt>
                <c:pt idx="26">
                  <c:v>10.8</c:v>
                </c:pt>
                <c:pt idx="27">
                  <c:v>11.3</c:v>
                </c:pt>
                <c:pt idx="28">
                  <c:v>11.9</c:v>
                </c:pt>
                <c:pt idx="29">
                  <c:v>12.6</c:v>
                </c:pt>
                <c:pt idx="30">
                  <c:v>12.9</c:v>
                </c:pt>
                <c:pt idx="31">
                  <c:v>13.3</c:v>
                </c:pt>
                <c:pt idx="32">
                  <c:v>13.8</c:v>
                </c:pt>
                <c:pt idx="33">
                  <c:v>14</c:v>
                </c:pt>
                <c:pt idx="34">
                  <c:v>13.9</c:v>
                </c:pt>
                <c:pt idx="35">
                  <c:v>13.9</c:v>
                </c:pt>
                <c:pt idx="36">
                  <c:v>13.8</c:v>
                </c:pt>
                <c:pt idx="37">
                  <c:v>13.9</c:v>
                </c:pt>
                <c:pt idx="38">
                  <c:v>14.1</c:v>
                </c:pt>
                <c:pt idx="39">
                  <c:v>13.9</c:v>
                </c:pt>
                <c:pt idx="40">
                  <c:v>13.6</c:v>
                </c:pt>
                <c:pt idx="41">
                  <c:v>13.7</c:v>
                </c:pt>
                <c:pt idx="42">
                  <c:v>13.6</c:v>
                </c:pt>
                <c:pt idx="43">
                  <c:v>13.5</c:v>
                </c:pt>
                <c:pt idx="44">
                  <c:v>13.4</c:v>
                </c:pt>
                <c:pt idx="45">
                  <c:v>13.3</c:v>
                </c:pt>
                <c:pt idx="46">
                  <c:v>13.4</c:v>
                </c:pt>
                <c:pt idx="47">
                  <c:v>13.1</c:v>
                </c:pt>
                <c:pt idx="48">
                  <c:v>12.7</c:v>
                </c:pt>
                <c:pt idx="49">
                  <c:v>12.7</c:v>
                </c:pt>
                <c:pt idx="50">
                  <c:v>12.6</c:v>
                </c:pt>
                <c:pt idx="51">
                  <c:v>12.4</c:v>
                </c:pt>
                <c:pt idx="52">
                  <c:v>12.4</c:v>
                </c:pt>
                <c:pt idx="53">
                  <c:v>12.1</c:v>
                </c:pt>
                <c:pt idx="54">
                  <c:v>11.9</c:v>
                </c:pt>
                <c:pt idx="55">
                  <c:v>11.8</c:v>
                </c:pt>
                <c:pt idx="56">
                  <c:v>11.4</c:v>
                </c:pt>
                <c:pt idx="57">
                  <c:v>11.2</c:v>
                </c:pt>
                <c:pt idx="58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9E-2741-A349-6122B31C6A95}"/>
            </c:ext>
          </c:extLst>
        </c:ser>
        <c:ser>
          <c:idx val="16"/>
          <c:order val="7"/>
          <c:tx>
            <c:strRef>
              <c:f>'Breakfast data'!$K$1</c:f>
              <c:strCache>
                <c:ptCount val="1"/>
                <c:pt idx="0">
                  <c:v>Tues Wk 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data'!$K$2:$K$85</c:f>
              <c:numCache>
                <c:formatCode>General</c:formatCode>
                <c:ptCount val="84"/>
                <c:pt idx="22">
                  <c:v>8.8000000000000007</c:v>
                </c:pt>
                <c:pt idx="23">
                  <c:v>9</c:v>
                </c:pt>
                <c:pt idx="24">
                  <c:v>9.1</c:v>
                </c:pt>
                <c:pt idx="25">
                  <c:v>9.6999999999999993</c:v>
                </c:pt>
                <c:pt idx="26">
                  <c:v>10.3</c:v>
                </c:pt>
                <c:pt idx="27">
                  <c:v>10.9</c:v>
                </c:pt>
                <c:pt idx="28">
                  <c:v>11.1</c:v>
                </c:pt>
                <c:pt idx="29">
                  <c:v>11.7</c:v>
                </c:pt>
                <c:pt idx="30">
                  <c:v>12.1</c:v>
                </c:pt>
                <c:pt idx="31">
                  <c:v>13.2</c:v>
                </c:pt>
                <c:pt idx="32">
                  <c:v>14.2</c:v>
                </c:pt>
                <c:pt idx="33">
                  <c:v>14.6</c:v>
                </c:pt>
                <c:pt idx="34">
                  <c:v>14.6</c:v>
                </c:pt>
                <c:pt idx="35">
                  <c:v>15.2</c:v>
                </c:pt>
                <c:pt idx="36">
                  <c:v>15.7</c:v>
                </c:pt>
                <c:pt idx="37">
                  <c:v>15.9</c:v>
                </c:pt>
                <c:pt idx="38">
                  <c:v>16.100000000000001</c:v>
                </c:pt>
                <c:pt idx="39">
                  <c:v>16</c:v>
                </c:pt>
                <c:pt idx="40">
                  <c:v>15.7</c:v>
                </c:pt>
                <c:pt idx="41">
                  <c:v>15.6</c:v>
                </c:pt>
                <c:pt idx="42">
                  <c:v>15.6</c:v>
                </c:pt>
                <c:pt idx="43">
                  <c:v>15.4</c:v>
                </c:pt>
                <c:pt idx="44">
                  <c:v>15.2</c:v>
                </c:pt>
                <c:pt idx="45">
                  <c:v>15.2</c:v>
                </c:pt>
                <c:pt idx="46">
                  <c:v>15.2</c:v>
                </c:pt>
                <c:pt idx="47">
                  <c:v>15.4</c:v>
                </c:pt>
                <c:pt idx="48">
                  <c:v>15.2</c:v>
                </c:pt>
                <c:pt idx="49">
                  <c:v>15.2</c:v>
                </c:pt>
                <c:pt idx="50">
                  <c:v>15.1</c:v>
                </c:pt>
                <c:pt idx="51">
                  <c:v>14.7</c:v>
                </c:pt>
                <c:pt idx="52">
                  <c:v>14.3</c:v>
                </c:pt>
                <c:pt idx="53">
                  <c:v>14.6</c:v>
                </c:pt>
                <c:pt idx="54">
                  <c:v>14.8</c:v>
                </c:pt>
                <c:pt idx="55">
                  <c:v>14.7</c:v>
                </c:pt>
                <c:pt idx="56">
                  <c:v>14.3</c:v>
                </c:pt>
                <c:pt idx="57">
                  <c:v>14.2</c:v>
                </c:pt>
                <c:pt idx="58">
                  <c:v>14.1</c:v>
                </c:pt>
                <c:pt idx="59">
                  <c:v>13.7</c:v>
                </c:pt>
                <c:pt idx="60">
                  <c:v>13.7</c:v>
                </c:pt>
                <c:pt idx="61">
                  <c:v>13.4</c:v>
                </c:pt>
                <c:pt idx="62">
                  <c:v>13.3</c:v>
                </c:pt>
                <c:pt idx="63">
                  <c:v>13.1</c:v>
                </c:pt>
                <c:pt idx="64">
                  <c:v>13.1</c:v>
                </c:pt>
                <c:pt idx="65">
                  <c:v>13.1</c:v>
                </c:pt>
                <c:pt idx="66">
                  <c:v>12.9</c:v>
                </c:pt>
                <c:pt idx="67">
                  <c:v>12.7</c:v>
                </c:pt>
                <c:pt idx="68">
                  <c:v>12.5</c:v>
                </c:pt>
                <c:pt idx="69">
                  <c:v>12.3</c:v>
                </c:pt>
                <c:pt idx="70">
                  <c:v>12.2</c:v>
                </c:pt>
                <c:pt idx="71">
                  <c:v>11.9</c:v>
                </c:pt>
                <c:pt idx="72">
                  <c:v>11.6</c:v>
                </c:pt>
                <c:pt idx="73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9E-2741-A349-6122B31C6A95}"/>
            </c:ext>
          </c:extLst>
        </c:ser>
        <c:ser>
          <c:idx val="18"/>
          <c:order val="8"/>
          <c:tx>
            <c:strRef>
              <c:f>'Breakfast data'!$L$1</c:f>
              <c:strCache>
                <c:ptCount val="1"/>
                <c:pt idx="0">
                  <c:v>Wed wk 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data'!$L$2:$L$85</c:f>
              <c:numCache>
                <c:formatCode>General</c:formatCode>
                <c:ptCount val="84"/>
                <c:pt idx="25">
                  <c:v>4.2</c:v>
                </c:pt>
                <c:pt idx="26">
                  <c:v>4.2</c:v>
                </c:pt>
                <c:pt idx="27">
                  <c:v>4.3</c:v>
                </c:pt>
                <c:pt idx="28">
                  <c:v>4.9000000000000004</c:v>
                </c:pt>
                <c:pt idx="29">
                  <c:v>5.3</c:v>
                </c:pt>
                <c:pt idx="30">
                  <c:v>5.9</c:v>
                </c:pt>
                <c:pt idx="31">
                  <c:v>6.5</c:v>
                </c:pt>
                <c:pt idx="32">
                  <c:v>7.2</c:v>
                </c:pt>
                <c:pt idx="33">
                  <c:v>7.8</c:v>
                </c:pt>
                <c:pt idx="34">
                  <c:v>8.9</c:v>
                </c:pt>
                <c:pt idx="35">
                  <c:v>9.9</c:v>
                </c:pt>
                <c:pt idx="36">
                  <c:v>10.7</c:v>
                </c:pt>
                <c:pt idx="37">
                  <c:v>11.2</c:v>
                </c:pt>
                <c:pt idx="38">
                  <c:v>11.4</c:v>
                </c:pt>
                <c:pt idx="39">
                  <c:v>11.2</c:v>
                </c:pt>
                <c:pt idx="40">
                  <c:v>11.1</c:v>
                </c:pt>
                <c:pt idx="41">
                  <c:v>11.2</c:v>
                </c:pt>
                <c:pt idx="42">
                  <c:v>11.2</c:v>
                </c:pt>
                <c:pt idx="43">
                  <c:v>11.2</c:v>
                </c:pt>
                <c:pt idx="44">
                  <c:v>10.9</c:v>
                </c:pt>
                <c:pt idx="45">
                  <c:v>10.6</c:v>
                </c:pt>
                <c:pt idx="46">
                  <c:v>10.6</c:v>
                </c:pt>
                <c:pt idx="47">
                  <c:v>10.3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10.3</c:v>
                </c:pt>
                <c:pt idx="52">
                  <c:v>10.3</c:v>
                </c:pt>
                <c:pt idx="53">
                  <c:v>10.7</c:v>
                </c:pt>
                <c:pt idx="54">
                  <c:v>10.9</c:v>
                </c:pt>
                <c:pt idx="55">
                  <c:v>11</c:v>
                </c:pt>
                <c:pt idx="56">
                  <c:v>10.8</c:v>
                </c:pt>
                <c:pt idx="57">
                  <c:v>10.3</c:v>
                </c:pt>
                <c:pt idx="58">
                  <c:v>10.199999999999999</c:v>
                </c:pt>
                <c:pt idx="59">
                  <c:v>10.6</c:v>
                </c:pt>
                <c:pt idx="60">
                  <c:v>11.1</c:v>
                </c:pt>
                <c:pt idx="61">
                  <c:v>10.8</c:v>
                </c:pt>
                <c:pt idx="62">
                  <c:v>10.7</c:v>
                </c:pt>
                <c:pt idx="63">
                  <c:v>10.4</c:v>
                </c:pt>
                <c:pt idx="64">
                  <c:v>10.199999999999999</c:v>
                </c:pt>
                <c:pt idx="65">
                  <c:v>10</c:v>
                </c:pt>
                <c:pt idx="66">
                  <c:v>9.9</c:v>
                </c:pt>
                <c:pt idx="67">
                  <c:v>9.8000000000000007</c:v>
                </c:pt>
                <c:pt idx="68">
                  <c:v>9.8000000000000007</c:v>
                </c:pt>
                <c:pt idx="69">
                  <c:v>9.6</c:v>
                </c:pt>
                <c:pt idx="70">
                  <c:v>9.4</c:v>
                </c:pt>
                <c:pt idx="71">
                  <c:v>9.6999999999999993</c:v>
                </c:pt>
                <c:pt idx="72">
                  <c:v>9.8000000000000007</c:v>
                </c:pt>
                <c:pt idx="73">
                  <c:v>8.6999999999999993</c:v>
                </c:pt>
                <c:pt idx="74">
                  <c:v>8.6999999999999993</c:v>
                </c:pt>
                <c:pt idx="75">
                  <c:v>8.6</c:v>
                </c:pt>
                <c:pt idx="76">
                  <c:v>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9E-2741-A349-6122B31C6A95}"/>
            </c:ext>
          </c:extLst>
        </c:ser>
        <c:ser>
          <c:idx val="20"/>
          <c:order val="9"/>
          <c:tx>
            <c:strRef>
              <c:f>'Breakfast data'!$M$1</c:f>
              <c:strCache>
                <c:ptCount val="1"/>
                <c:pt idx="0">
                  <c:v>Thurs wk2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data'!$M$2:$M$85</c:f>
              <c:numCache>
                <c:formatCode>General</c:formatCode>
                <c:ptCount val="84"/>
                <c:pt idx="15">
                  <c:v>3.6</c:v>
                </c:pt>
                <c:pt idx="16">
                  <c:v>3.6</c:v>
                </c:pt>
                <c:pt idx="17">
                  <c:v>3.5</c:v>
                </c:pt>
                <c:pt idx="18">
                  <c:v>3.9</c:v>
                </c:pt>
                <c:pt idx="19">
                  <c:v>3.8</c:v>
                </c:pt>
                <c:pt idx="20">
                  <c:v>3.8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4.7</c:v>
                </c:pt>
                <c:pt idx="24">
                  <c:v>5.3</c:v>
                </c:pt>
                <c:pt idx="25">
                  <c:v>5.4</c:v>
                </c:pt>
                <c:pt idx="26">
                  <c:v>5.5</c:v>
                </c:pt>
                <c:pt idx="27">
                  <c:v>6.3</c:v>
                </c:pt>
                <c:pt idx="28">
                  <c:v>6.3</c:v>
                </c:pt>
                <c:pt idx="29">
                  <c:v>6.5</c:v>
                </c:pt>
                <c:pt idx="30">
                  <c:v>6.8</c:v>
                </c:pt>
                <c:pt idx="31">
                  <c:v>6.5</c:v>
                </c:pt>
                <c:pt idx="32">
                  <c:v>6.8</c:v>
                </c:pt>
                <c:pt idx="33">
                  <c:v>7.1</c:v>
                </c:pt>
                <c:pt idx="34">
                  <c:v>7.2</c:v>
                </c:pt>
                <c:pt idx="35">
                  <c:v>7.2</c:v>
                </c:pt>
                <c:pt idx="36">
                  <c:v>7.6</c:v>
                </c:pt>
                <c:pt idx="37">
                  <c:v>8</c:v>
                </c:pt>
                <c:pt idx="38">
                  <c:v>8.1</c:v>
                </c:pt>
                <c:pt idx="39">
                  <c:v>8</c:v>
                </c:pt>
                <c:pt idx="40">
                  <c:v>7.8</c:v>
                </c:pt>
                <c:pt idx="41">
                  <c:v>7.6</c:v>
                </c:pt>
                <c:pt idx="42">
                  <c:v>7.7</c:v>
                </c:pt>
                <c:pt idx="43">
                  <c:v>7.6</c:v>
                </c:pt>
                <c:pt idx="44">
                  <c:v>7.4</c:v>
                </c:pt>
                <c:pt idx="45">
                  <c:v>7.3</c:v>
                </c:pt>
                <c:pt idx="46">
                  <c:v>7.3</c:v>
                </c:pt>
                <c:pt idx="47">
                  <c:v>7.3</c:v>
                </c:pt>
                <c:pt idx="48">
                  <c:v>7.6</c:v>
                </c:pt>
                <c:pt idx="49">
                  <c:v>7.8</c:v>
                </c:pt>
                <c:pt idx="50">
                  <c:v>7.9</c:v>
                </c:pt>
                <c:pt idx="51">
                  <c:v>7.7</c:v>
                </c:pt>
                <c:pt idx="52">
                  <c:v>7.2</c:v>
                </c:pt>
                <c:pt idx="53">
                  <c:v>7.2</c:v>
                </c:pt>
                <c:pt idx="54">
                  <c:v>7.4</c:v>
                </c:pt>
                <c:pt idx="55">
                  <c:v>7.6</c:v>
                </c:pt>
                <c:pt idx="56">
                  <c:v>7.6</c:v>
                </c:pt>
                <c:pt idx="57">
                  <c:v>7.6</c:v>
                </c:pt>
                <c:pt idx="58">
                  <c:v>7.5</c:v>
                </c:pt>
                <c:pt idx="59">
                  <c:v>7.5</c:v>
                </c:pt>
                <c:pt idx="60">
                  <c:v>7.3</c:v>
                </c:pt>
                <c:pt idx="61">
                  <c:v>7.3</c:v>
                </c:pt>
                <c:pt idx="62">
                  <c:v>7.2</c:v>
                </c:pt>
                <c:pt idx="63">
                  <c:v>6.9</c:v>
                </c:pt>
                <c:pt idx="64">
                  <c:v>6.7</c:v>
                </c:pt>
                <c:pt idx="65">
                  <c:v>6.7</c:v>
                </c:pt>
                <c:pt idx="66">
                  <c:v>6.6</c:v>
                </c:pt>
                <c:pt idx="67">
                  <c:v>6.4</c:v>
                </c:pt>
                <c:pt idx="68">
                  <c:v>6.1</c:v>
                </c:pt>
                <c:pt idx="6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9E-2741-A349-6122B31C6A95}"/>
            </c:ext>
          </c:extLst>
        </c:ser>
        <c:ser>
          <c:idx val="22"/>
          <c:order val="10"/>
          <c:tx>
            <c:strRef>
              <c:f>'Breakfast data'!$N$1</c:f>
              <c:strCache>
                <c:ptCount val="1"/>
                <c:pt idx="0">
                  <c:v>Fri wk2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data'!$N$2:$N$85</c:f>
              <c:numCache>
                <c:formatCode>General</c:formatCode>
                <c:ptCount val="84"/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5.8</c:v>
                </c:pt>
                <c:pt idx="25">
                  <c:v>6.2</c:v>
                </c:pt>
                <c:pt idx="26">
                  <c:v>6.9</c:v>
                </c:pt>
                <c:pt idx="27">
                  <c:v>7.6</c:v>
                </c:pt>
                <c:pt idx="28">
                  <c:v>8.3000000000000007</c:v>
                </c:pt>
                <c:pt idx="29">
                  <c:v>8.9</c:v>
                </c:pt>
                <c:pt idx="30">
                  <c:v>9.5</c:v>
                </c:pt>
                <c:pt idx="31">
                  <c:v>10</c:v>
                </c:pt>
                <c:pt idx="32">
                  <c:v>10.7</c:v>
                </c:pt>
                <c:pt idx="33">
                  <c:v>10.6</c:v>
                </c:pt>
                <c:pt idx="34">
                  <c:v>10.7</c:v>
                </c:pt>
                <c:pt idx="35">
                  <c:v>11.1</c:v>
                </c:pt>
                <c:pt idx="36">
                  <c:v>11.3</c:v>
                </c:pt>
                <c:pt idx="37">
                  <c:v>11.4</c:v>
                </c:pt>
                <c:pt idx="38">
                  <c:v>11.6</c:v>
                </c:pt>
                <c:pt idx="39">
                  <c:v>11.5</c:v>
                </c:pt>
                <c:pt idx="40">
                  <c:v>11.4</c:v>
                </c:pt>
                <c:pt idx="41">
                  <c:v>11.5</c:v>
                </c:pt>
                <c:pt idx="42">
                  <c:v>11.3</c:v>
                </c:pt>
                <c:pt idx="43">
                  <c:v>11.2</c:v>
                </c:pt>
                <c:pt idx="44">
                  <c:v>10.9</c:v>
                </c:pt>
                <c:pt idx="45">
                  <c:v>10.7</c:v>
                </c:pt>
                <c:pt idx="46">
                  <c:v>10.3</c:v>
                </c:pt>
                <c:pt idx="47">
                  <c:v>10.199999999999999</c:v>
                </c:pt>
                <c:pt idx="48">
                  <c:v>10.4</c:v>
                </c:pt>
                <c:pt idx="49">
                  <c:v>10.1</c:v>
                </c:pt>
                <c:pt idx="50">
                  <c:v>10.199999999999999</c:v>
                </c:pt>
                <c:pt idx="51">
                  <c:v>10.4</c:v>
                </c:pt>
                <c:pt idx="52">
                  <c:v>10.1</c:v>
                </c:pt>
                <c:pt idx="53">
                  <c:v>10.4</c:v>
                </c:pt>
                <c:pt idx="54">
                  <c:v>10.7</c:v>
                </c:pt>
                <c:pt idx="55">
                  <c:v>11</c:v>
                </c:pt>
                <c:pt idx="56">
                  <c:v>11.1</c:v>
                </c:pt>
                <c:pt idx="57">
                  <c:v>11.1</c:v>
                </c:pt>
                <c:pt idx="58">
                  <c:v>11</c:v>
                </c:pt>
                <c:pt idx="59">
                  <c:v>10.9</c:v>
                </c:pt>
                <c:pt idx="60">
                  <c:v>10.8</c:v>
                </c:pt>
                <c:pt idx="61">
                  <c:v>10.3</c:v>
                </c:pt>
                <c:pt idx="62">
                  <c:v>10.1</c:v>
                </c:pt>
                <c:pt idx="63">
                  <c:v>9.9</c:v>
                </c:pt>
                <c:pt idx="64">
                  <c:v>9.8000000000000007</c:v>
                </c:pt>
                <c:pt idx="65">
                  <c:v>9.4</c:v>
                </c:pt>
                <c:pt idx="66">
                  <c:v>9.1999999999999993</c:v>
                </c:pt>
                <c:pt idx="67">
                  <c:v>9.1</c:v>
                </c:pt>
                <c:pt idx="68">
                  <c:v>8.9</c:v>
                </c:pt>
                <c:pt idx="69">
                  <c:v>8.8000000000000007</c:v>
                </c:pt>
                <c:pt idx="70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9E-2741-A349-6122B31C6A95}"/>
            </c:ext>
          </c:extLst>
        </c:ser>
        <c:ser>
          <c:idx val="24"/>
          <c:order val="11"/>
          <c:tx>
            <c:strRef>
              <c:f>'Breakfast data'!$O$1</c:f>
              <c:strCache>
                <c:ptCount val="1"/>
                <c:pt idx="0">
                  <c:v>Sat wk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data'!$O$2:$O$85</c:f>
              <c:numCache>
                <c:formatCode>General</c:formatCode>
                <c:ptCount val="84"/>
                <c:pt idx="21">
                  <c:v>4.9000000000000004</c:v>
                </c:pt>
                <c:pt idx="22">
                  <c:v>4.9000000000000004</c:v>
                </c:pt>
                <c:pt idx="23">
                  <c:v>5</c:v>
                </c:pt>
                <c:pt idx="24">
                  <c:v>5.3</c:v>
                </c:pt>
                <c:pt idx="25">
                  <c:v>5.5</c:v>
                </c:pt>
                <c:pt idx="26">
                  <c:v>5.9</c:v>
                </c:pt>
                <c:pt idx="27">
                  <c:v>6.7</c:v>
                </c:pt>
                <c:pt idx="28">
                  <c:v>7.6</c:v>
                </c:pt>
                <c:pt idx="29">
                  <c:v>8.3000000000000007</c:v>
                </c:pt>
                <c:pt idx="30">
                  <c:v>8.8000000000000007</c:v>
                </c:pt>
                <c:pt idx="31">
                  <c:v>8.8000000000000007</c:v>
                </c:pt>
                <c:pt idx="32">
                  <c:v>9.3000000000000007</c:v>
                </c:pt>
                <c:pt idx="33">
                  <c:v>9.8000000000000007</c:v>
                </c:pt>
                <c:pt idx="34">
                  <c:v>10.3</c:v>
                </c:pt>
                <c:pt idx="35">
                  <c:v>10.5</c:v>
                </c:pt>
                <c:pt idx="36">
                  <c:v>11.2</c:v>
                </c:pt>
                <c:pt idx="37">
                  <c:v>11.5</c:v>
                </c:pt>
                <c:pt idx="38">
                  <c:v>11.6</c:v>
                </c:pt>
                <c:pt idx="39">
                  <c:v>11.4</c:v>
                </c:pt>
                <c:pt idx="40">
                  <c:v>11.2</c:v>
                </c:pt>
                <c:pt idx="41">
                  <c:v>10.7</c:v>
                </c:pt>
                <c:pt idx="42">
                  <c:v>10.199999999999999</c:v>
                </c:pt>
                <c:pt idx="43">
                  <c:v>9.9</c:v>
                </c:pt>
                <c:pt idx="44">
                  <c:v>9.6999999999999993</c:v>
                </c:pt>
                <c:pt idx="45">
                  <c:v>9.6999999999999993</c:v>
                </c:pt>
                <c:pt idx="46">
                  <c:v>9.8000000000000007</c:v>
                </c:pt>
                <c:pt idx="47">
                  <c:v>9.8000000000000007</c:v>
                </c:pt>
                <c:pt idx="48">
                  <c:v>9.6999999999999993</c:v>
                </c:pt>
                <c:pt idx="49">
                  <c:v>9.5</c:v>
                </c:pt>
                <c:pt idx="50">
                  <c:v>9.3000000000000007</c:v>
                </c:pt>
                <c:pt idx="51">
                  <c:v>9.3000000000000007</c:v>
                </c:pt>
                <c:pt idx="52">
                  <c:v>9.4</c:v>
                </c:pt>
                <c:pt idx="53">
                  <c:v>9.4</c:v>
                </c:pt>
                <c:pt idx="54">
                  <c:v>9.1999999999999993</c:v>
                </c:pt>
                <c:pt idx="55">
                  <c:v>8.8000000000000007</c:v>
                </c:pt>
                <c:pt idx="56">
                  <c:v>8.6</c:v>
                </c:pt>
                <c:pt idx="57">
                  <c:v>8.5</c:v>
                </c:pt>
                <c:pt idx="58">
                  <c:v>7.8</c:v>
                </c:pt>
                <c:pt idx="59">
                  <c:v>7.8</c:v>
                </c:pt>
                <c:pt idx="60">
                  <c:v>7.6</c:v>
                </c:pt>
                <c:pt idx="61">
                  <c:v>7.8</c:v>
                </c:pt>
                <c:pt idx="62">
                  <c:v>7.8</c:v>
                </c:pt>
                <c:pt idx="63">
                  <c:v>7.3</c:v>
                </c:pt>
                <c:pt idx="64">
                  <c:v>7.4</c:v>
                </c:pt>
                <c:pt idx="65">
                  <c:v>7.7</c:v>
                </c:pt>
                <c:pt idx="66">
                  <c:v>7.9</c:v>
                </c:pt>
                <c:pt idx="67">
                  <c:v>8.3000000000000007</c:v>
                </c:pt>
                <c:pt idx="68">
                  <c:v>8.4</c:v>
                </c:pt>
                <c:pt idx="6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9E-2741-A349-6122B31C6A95}"/>
            </c:ext>
          </c:extLst>
        </c:ser>
        <c:ser>
          <c:idx val="26"/>
          <c:order val="12"/>
          <c:tx>
            <c:strRef>
              <c:f>'Breakfast data'!$P$1</c:f>
              <c:strCache>
                <c:ptCount val="1"/>
                <c:pt idx="0">
                  <c:v>Sun wk2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data'!$P$2:$P$85</c:f>
              <c:numCache>
                <c:formatCode>General</c:formatCode>
                <c:ptCount val="84"/>
                <c:pt idx="36">
                  <c:v>6.3</c:v>
                </c:pt>
                <c:pt idx="37">
                  <c:v>6.7</c:v>
                </c:pt>
                <c:pt idx="38">
                  <c:v>7.1</c:v>
                </c:pt>
                <c:pt idx="39">
                  <c:v>7.1</c:v>
                </c:pt>
                <c:pt idx="40">
                  <c:v>6.7</c:v>
                </c:pt>
                <c:pt idx="41">
                  <c:v>6.2</c:v>
                </c:pt>
                <c:pt idx="42">
                  <c:v>5.7</c:v>
                </c:pt>
                <c:pt idx="43">
                  <c:v>5.5</c:v>
                </c:pt>
                <c:pt idx="44">
                  <c:v>5.7</c:v>
                </c:pt>
                <c:pt idx="45">
                  <c:v>5.7</c:v>
                </c:pt>
                <c:pt idx="46">
                  <c:v>5.6</c:v>
                </c:pt>
                <c:pt idx="47">
                  <c:v>5.6</c:v>
                </c:pt>
                <c:pt idx="48">
                  <c:v>5.5</c:v>
                </c:pt>
                <c:pt idx="49">
                  <c:v>5.4</c:v>
                </c:pt>
                <c:pt idx="50">
                  <c:v>5.7</c:v>
                </c:pt>
                <c:pt idx="51">
                  <c:v>6</c:v>
                </c:pt>
                <c:pt idx="52">
                  <c:v>6.3</c:v>
                </c:pt>
                <c:pt idx="53">
                  <c:v>6.3</c:v>
                </c:pt>
                <c:pt idx="54">
                  <c:v>6.3</c:v>
                </c:pt>
                <c:pt idx="55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9E-2741-A349-6122B31C6A95}"/>
            </c:ext>
          </c:extLst>
        </c:ser>
        <c:ser>
          <c:idx val="28"/>
          <c:order val="13"/>
          <c:tx>
            <c:strRef>
              <c:f>'Breakfast data'!$Q$1</c:f>
              <c:strCache>
                <c:ptCount val="1"/>
                <c:pt idx="0">
                  <c:v>Tues wk3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data'!$Q$2:$Q$85</c:f>
              <c:numCache>
                <c:formatCode>General</c:formatCode>
                <c:ptCount val="84"/>
                <c:pt idx="21">
                  <c:v>7</c:v>
                </c:pt>
                <c:pt idx="22">
                  <c:v>7</c:v>
                </c:pt>
                <c:pt idx="23">
                  <c:v>7.1</c:v>
                </c:pt>
                <c:pt idx="25">
                  <c:v>6.4</c:v>
                </c:pt>
                <c:pt idx="26">
                  <c:v>6.8</c:v>
                </c:pt>
                <c:pt idx="27">
                  <c:v>7.4</c:v>
                </c:pt>
                <c:pt idx="28">
                  <c:v>8.1</c:v>
                </c:pt>
                <c:pt idx="29">
                  <c:v>8.5</c:v>
                </c:pt>
                <c:pt idx="30">
                  <c:v>8.8000000000000007</c:v>
                </c:pt>
                <c:pt idx="31">
                  <c:v>8.8000000000000007</c:v>
                </c:pt>
                <c:pt idx="32">
                  <c:v>9.1999999999999993</c:v>
                </c:pt>
                <c:pt idx="33">
                  <c:v>9.9</c:v>
                </c:pt>
                <c:pt idx="34">
                  <c:v>10.3</c:v>
                </c:pt>
                <c:pt idx="35">
                  <c:v>10.7</c:v>
                </c:pt>
                <c:pt idx="36">
                  <c:v>10.7</c:v>
                </c:pt>
                <c:pt idx="37">
                  <c:v>10.7</c:v>
                </c:pt>
                <c:pt idx="38">
                  <c:v>10.8</c:v>
                </c:pt>
                <c:pt idx="39">
                  <c:v>10.6</c:v>
                </c:pt>
                <c:pt idx="40">
                  <c:v>10.7</c:v>
                </c:pt>
                <c:pt idx="41">
                  <c:v>10.6</c:v>
                </c:pt>
                <c:pt idx="42">
                  <c:v>10.4</c:v>
                </c:pt>
                <c:pt idx="43">
                  <c:v>10</c:v>
                </c:pt>
                <c:pt idx="44">
                  <c:v>9.6</c:v>
                </c:pt>
                <c:pt idx="45">
                  <c:v>9.6</c:v>
                </c:pt>
                <c:pt idx="46">
                  <c:v>9.8000000000000007</c:v>
                </c:pt>
                <c:pt idx="47">
                  <c:v>9.4</c:v>
                </c:pt>
                <c:pt idx="48">
                  <c:v>9.4</c:v>
                </c:pt>
                <c:pt idx="49">
                  <c:v>9.5</c:v>
                </c:pt>
                <c:pt idx="50">
                  <c:v>9.6</c:v>
                </c:pt>
                <c:pt idx="51">
                  <c:v>9.6</c:v>
                </c:pt>
                <c:pt idx="52">
                  <c:v>9.4</c:v>
                </c:pt>
                <c:pt idx="53">
                  <c:v>9.1999999999999993</c:v>
                </c:pt>
                <c:pt idx="54">
                  <c:v>9.1999999999999993</c:v>
                </c:pt>
                <c:pt idx="55">
                  <c:v>9.1</c:v>
                </c:pt>
                <c:pt idx="56">
                  <c:v>8.9</c:v>
                </c:pt>
                <c:pt idx="57">
                  <c:v>8.6</c:v>
                </c:pt>
                <c:pt idx="58">
                  <c:v>8.5</c:v>
                </c:pt>
                <c:pt idx="59">
                  <c:v>8.4</c:v>
                </c:pt>
                <c:pt idx="60">
                  <c:v>8.4</c:v>
                </c:pt>
                <c:pt idx="61">
                  <c:v>8.1999999999999993</c:v>
                </c:pt>
                <c:pt idx="62">
                  <c:v>8</c:v>
                </c:pt>
                <c:pt idx="63">
                  <c:v>7.8</c:v>
                </c:pt>
                <c:pt idx="64">
                  <c:v>7.9</c:v>
                </c:pt>
                <c:pt idx="65">
                  <c:v>8.3000000000000007</c:v>
                </c:pt>
                <c:pt idx="66">
                  <c:v>8.6999999999999993</c:v>
                </c:pt>
                <c:pt idx="67">
                  <c:v>9.3000000000000007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10.6</c:v>
                </c:pt>
                <c:pt idx="71">
                  <c:v>11.1</c:v>
                </c:pt>
                <c:pt idx="72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9E-2741-A349-6122B31C6A95}"/>
            </c:ext>
          </c:extLst>
        </c:ser>
        <c:ser>
          <c:idx val="30"/>
          <c:order val="14"/>
          <c:tx>
            <c:strRef>
              <c:f>'Breakfast data'!$R$1</c:f>
              <c:strCache>
                <c:ptCount val="1"/>
                <c:pt idx="0">
                  <c:v>Wed wk3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data'!$R$2:$R$85</c:f>
              <c:numCache>
                <c:formatCode>General</c:formatCode>
                <c:ptCount val="84"/>
                <c:pt idx="24">
                  <c:v>7.9</c:v>
                </c:pt>
                <c:pt idx="25">
                  <c:v>7.9</c:v>
                </c:pt>
                <c:pt idx="26">
                  <c:v>8.1</c:v>
                </c:pt>
                <c:pt idx="27">
                  <c:v>7.8</c:v>
                </c:pt>
                <c:pt idx="28">
                  <c:v>7.2</c:v>
                </c:pt>
                <c:pt idx="29">
                  <c:v>7.1</c:v>
                </c:pt>
                <c:pt idx="30">
                  <c:v>7.4</c:v>
                </c:pt>
                <c:pt idx="31">
                  <c:v>7.9</c:v>
                </c:pt>
                <c:pt idx="32">
                  <c:v>8</c:v>
                </c:pt>
                <c:pt idx="33">
                  <c:v>8.4</c:v>
                </c:pt>
                <c:pt idx="34">
                  <c:v>9</c:v>
                </c:pt>
                <c:pt idx="35">
                  <c:v>9.5</c:v>
                </c:pt>
                <c:pt idx="36">
                  <c:v>10.1</c:v>
                </c:pt>
                <c:pt idx="37">
                  <c:v>10.5</c:v>
                </c:pt>
                <c:pt idx="38">
                  <c:v>10.8</c:v>
                </c:pt>
                <c:pt idx="39">
                  <c:v>10.7</c:v>
                </c:pt>
                <c:pt idx="40">
                  <c:v>10.5</c:v>
                </c:pt>
                <c:pt idx="41">
                  <c:v>10.3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9.4</c:v>
                </c:pt>
                <c:pt idx="47">
                  <c:v>9.3000000000000007</c:v>
                </c:pt>
                <c:pt idx="48">
                  <c:v>9.1999999999999993</c:v>
                </c:pt>
                <c:pt idx="49">
                  <c:v>8.9</c:v>
                </c:pt>
                <c:pt idx="50">
                  <c:v>8.6999999999999993</c:v>
                </c:pt>
                <c:pt idx="51">
                  <c:v>8.6999999999999993</c:v>
                </c:pt>
                <c:pt idx="52">
                  <c:v>8.4</c:v>
                </c:pt>
                <c:pt idx="53">
                  <c:v>8.1999999999999993</c:v>
                </c:pt>
                <c:pt idx="54">
                  <c:v>8.1999999999999993</c:v>
                </c:pt>
                <c:pt idx="55">
                  <c:v>8.3000000000000007</c:v>
                </c:pt>
                <c:pt idx="56">
                  <c:v>7.8</c:v>
                </c:pt>
                <c:pt idx="57">
                  <c:v>7.8</c:v>
                </c:pt>
                <c:pt idx="58">
                  <c:v>8</c:v>
                </c:pt>
                <c:pt idx="59">
                  <c:v>7.8</c:v>
                </c:pt>
                <c:pt idx="60">
                  <c:v>7.7</c:v>
                </c:pt>
                <c:pt idx="61">
                  <c:v>7.6</c:v>
                </c:pt>
                <c:pt idx="62">
                  <c:v>7.2</c:v>
                </c:pt>
                <c:pt idx="63">
                  <c:v>7.2</c:v>
                </c:pt>
                <c:pt idx="64">
                  <c:v>7</c:v>
                </c:pt>
                <c:pt idx="65">
                  <c:v>6.9</c:v>
                </c:pt>
                <c:pt idx="66">
                  <c:v>6.8</c:v>
                </c:pt>
                <c:pt idx="67">
                  <c:v>6.7</c:v>
                </c:pt>
                <c:pt idx="68">
                  <c:v>6.6</c:v>
                </c:pt>
                <c:pt idx="69">
                  <c:v>6.5</c:v>
                </c:pt>
                <c:pt idx="70">
                  <c:v>6.3</c:v>
                </c:pt>
                <c:pt idx="71">
                  <c:v>6.4</c:v>
                </c:pt>
                <c:pt idx="72">
                  <c:v>6.2</c:v>
                </c:pt>
                <c:pt idx="73">
                  <c:v>6.1</c:v>
                </c:pt>
                <c:pt idx="74">
                  <c:v>6.1</c:v>
                </c:pt>
                <c:pt idx="75">
                  <c:v>5.9</c:v>
                </c:pt>
                <c:pt idx="76">
                  <c:v>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9E-2741-A349-6122B31C6A95}"/>
            </c:ext>
          </c:extLst>
        </c:ser>
        <c:ser>
          <c:idx val="32"/>
          <c:order val="15"/>
          <c:tx>
            <c:strRef>
              <c:f>'Breakfast data'!$S$1</c:f>
              <c:strCache>
                <c:ptCount val="1"/>
                <c:pt idx="0">
                  <c:v>Thurs wk3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data'!$S$2:$S$85</c:f>
              <c:numCache>
                <c:formatCode>General</c:formatCode>
                <c:ptCount val="84"/>
                <c:pt idx="18">
                  <c:v>7.7</c:v>
                </c:pt>
                <c:pt idx="19">
                  <c:v>7.9</c:v>
                </c:pt>
                <c:pt idx="20">
                  <c:v>8.3000000000000007</c:v>
                </c:pt>
                <c:pt idx="21">
                  <c:v>8.4</c:v>
                </c:pt>
                <c:pt idx="22">
                  <c:v>8.1999999999999993</c:v>
                </c:pt>
                <c:pt idx="23">
                  <c:v>8.3000000000000007</c:v>
                </c:pt>
                <c:pt idx="24">
                  <c:v>8</c:v>
                </c:pt>
                <c:pt idx="25">
                  <c:v>8.4</c:v>
                </c:pt>
                <c:pt idx="26">
                  <c:v>9.4</c:v>
                </c:pt>
                <c:pt idx="27">
                  <c:v>9.9</c:v>
                </c:pt>
                <c:pt idx="28">
                  <c:v>10.199999999999999</c:v>
                </c:pt>
                <c:pt idx="29">
                  <c:v>10.6</c:v>
                </c:pt>
                <c:pt idx="30">
                  <c:v>11.2</c:v>
                </c:pt>
                <c:pt idx="31">
                  <c:v>12.1</c:v>
                </c:pt>
                <c:pt idx="32">
                  <c:v>12.4</c:v>
                </c:pt>
                <c:pt idx="33">
                  <c:v>12.7</c:v>
                </c:pt>
                <c:pt idx="34">
                  <c:v>12.9</c:v>
                </c:pt>
                <c:pt idx="35">
                  <c:v>13.2</c:v>
                </c:pt>
                <c:pt idx="36">
                  <c:v>13.2</c:v>
                </c:pt>
                <c:pt idx="37">
                  <c:v>13.4</c:v>
                </c:pt>
                <c:pt idx="38">
                  <c:v>13.5</c:v>
                </c:pt>
                <c:pt idx="39">
                  <c:v>13.3</c:v>
                </c:pt>
                <c:pt idx="40">
                  <c:v>12.6</c:v>
                </c:pt>
                <c:pt idx="41">
                  <c:v>12.1</c:v>
                </c:pt>
                <c:pt idx="42">
                  <c:v>11.7</c:v>
                </c:pt>
                <c:pt idx="43">
                  <c:v>11.6</c:v>
                </c:pt>
                <c:pt idx="44">
                  <c:v>11.2</c:v>
                </c:pt>
                <c:pt idx="45">
                  <c:v>10.9</c:v>
                </c:pt>
                <c:pt idx="46">
                  <c:v>10.8</c:v>
                </c:pt>
                <c:pt idx="47">
                  <c:v>10.9</c:v>
                </c:pt>
                <c:pt idx="48">
                  <c:v>10.9</c:v>
                </c:pt>
                <c:pt idx="49">
                  <c:v>10.6</c:v>
                </c:pt>
                <c:pt idx="50">
                  <c:v>10.6</c:v>
                </c:pt>
                <c:pt idx="51">
                  <c:v>10.7</c:v>
                </c:pt>
                <c:pt idx="52">
                  <c:v>10.3</c:v>
                </c:pt>
                <c:pt idx="53">
                  <c:v>9.9</c:v>
                </c:pt>
                <c:pt idx="54">
                  <c:v>9.8000000000000007</c:v>
                </c:pt>
                <c:pt idx="55">
                  <c:v>9.6</c:v>
                </c:pt>
                <c:pt idx="56">
                  <c:v>9.5</c:v>
                </c:pt>
                <c:pt idx="57">
                  <c:v>9.3000000000000007</c:v>
                </c:pt>
                <c:pt idx="58">
                  <c:v>8.9</c:v>
                </c:pt>
                <c:pt idx="59">
                  <c:v>9</c:v>
                </c:pt>
                <c:pt idx="60">
                  <c:v>9.1</c:v>
                </c:pt>
                <c:pt idx="61">
                  <c:v>8.6999999999999993</c:v>
                </c:pt>
                <c:pt idx="62">
                  <c:v>8.3000000000000007</c:v>
                </c:pt>
                <c:pt idx="63">
                  <c:v>7.8</c:v>
                </c:pt>
                <c:pt idx="64">
                  <c:v>7.6</c:v>
                </c:pt>
                <c:pt idx="65">
                  <c:v>7.6</c:v>
                </c:pt>
                <c:pt idx="66">
                  <c:v>7.7</c:v>
                </c:pt>
                <c:pt idx="67">
                  <c:v>7.6</c:v>
                </c:pt>
                <c:pt idx="68">
                  <c:v>7.6</c:v>
                </c:pt>
                <c:pt idx="69">
                  <c:v>7.4</c:v>
                </c:pt>
                <c:pt idx="70">
                  <c:v>7.2</c:v>
                </c:pt>
                <c:pt idx="71">
                  <c:v>7.3</c:v>
                </c:pt>
                <c:pt idx="72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9E-2741-A349-6122B31C6A95}"/>
            </c:ext>
          </c:extLst>
        </c:ser>
        <c:ser>
          <c:idx val="34"/>
          <c:order val="16"/>
          <c:tx>
            <c:strRef>
              <c:f>'Breakfast data'!$T$1</c:f>
              <c:strCache>
                <c:ptCount val="1"/>
                <c:pt idx="0">
                  <c:v>Fri wk3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data'!$T$2:$T$85</c:f>
              <c:numCache>
                <c:formatCode>General</c:formatCode>
                <c:ptCount val="84"/>
                <c:pt idx="28">
                  <c:v>8.4</c:v>
                </c:pt>
                <c:pt idx="29">
                  <c:v>8.8000000000000007</c:v>
                </c:pt>
                <c:pt idx="30">
                  <c:v>9.1999999999999993</c:v>
                </c:pt>
                <c:pt idx="31">
                  <c:v>9.6999999999999993</c:v>
                </c:pt>
                <c:pt idx="32">
                  <c:v>10.1</c:v>
                </c:pt>
                <c:pt idx="33">
                  <c:v>10.5</c:v>
                </c:pt>
                <c:pt idx="34">
                  <c:v>10.9</c:v>
                </c:pt>
                <c:pt idx="35">
                  <c:v>11.4</c:v>
                </c:pt>
                <c:pt idx="36">
                  <c:v>11.7</c:v>
                </c:pt>
                <c:pt idx="37">
                  <c:v>12.1</c:v>
                </c:pt>
                <c:pt idx="38">
                  <c:v>12.4</c:v>
                </c:pt>
                <c:pt idx="39">
                  <c:v>12.2</c:v>
                </c:pt>
                <c:pt idx="40">
                  <c:v>11.9</c:v>
                </c:pt>
                <c:pt idx="41">
                  <c:v>12.1</c:v>
                </c:pt>
                <c:pt idx="42">
                  <c:v>11.9</c:v>
                </c:pt>
                <c:pt idx="43">
                  <c:v>11.6</c:v>
                </c:pt>
                <c:pt idx="44">
                  <c:v>11.4</c:v>
                </c:pt>
                <c:pt idx="45">
                  <c:v>11.3</c:v>
                </c:pt>
                <c:pt idx="46">
                  <c:v>11.4</c:v>
                </c:pt>
                <c:pt idx="47">
                  <c:v>11.2</c:v>
                </c:pt>
                <c:pt idx="48">
                  <c:v>10.9</c:v>
                </c:pt>
                <c:pt idx="49">
                  <c:v>10.199999999999999</c:v>
                </c:pt>
                <c:pt idx="50">
                  <c:v>9.8000000000000007</c:v>
                </c:pt>
                <c:pt idx="51">
                  <c:v>9.5</c:v>
                </c:pt>
                <c:pt idx="52">
                  <c:v>9.1</c:v>
                </c:pt>
                <c:pt idx="53">
                  <c:v>8.8000000000000007</c:v>
                </c:pt>
                <c:pt idx="54">
                  <c:v>8.6</c:v>
                </c:pt>
                <c:pt idx="55">
                  <c:v>8.4</c:v>
                </c:pt>
                <c:pt idx="56">
                  <c:v>8.1999999999999993</c:v>
                </c:pt>
                <c:pt idx="57">
                  <c:v>8.1</c:v>
                </c:pt>
                <c:pt idx="58">
                  <c:v>7.8</c:v>
                </c:pt>
                <c:pt idx="59">
                  <c:v>7.7</c:v>
                </c:pt>
                <c:pt idx="60">
                  <c:v>7.6</c:v>
                </c:pt>
                <c:pt idx="61">
                  <c:v>7.4</c:v>
                </c:pt>
                <c:pt idx="62">
                  <c:v>7.2</c:v>
                </c:pt>
                <c:pt idx="63">
                  <c:v>7.1</c:v>
                </c:pt>
                <c:pt idx="64">
                  <c:v>7.1</c:v>
                </c:pt>
                <c:pt idx="65">
                  <c:v>6.9</c:v>
                </c:pt>
                <c:pt idx="66">
                  <c:v>6.9</c:v>
                </c:pt>
                <c:pt idx="67">
                  <c:v>7.1</c:v>
                </c:pt>
                <c:pt idx="68">
                  <c:v>6.7</c:v>
                </c:pt>
                <c:pt idx="69">
                  <c:v>6.4</c:v>
                </c:pt>
                <c:pt idx="70">
                  <c:v>6.6</c:v>
                </c:pt>
                <c:pt idx="71">
                  <c:v>6.3</c:v>
                </c:pt>
                <c:pt idx="72">
                  <c:v>6.4</c:v>
                </c:pt>
                <c:pt idx="73">
                  <c:v>6.3</c:v>
                </c:pt>
                <c:pt idx="74">
                  <c:v>6.1</c:v>
                </c:pt>
                <c:pt idx="75">
                  <c:v>5.9</c:v>
                </c:pt>
                <c:pt idx="76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9E-2741-A349-6122B31C6A95}"/>
            </c:ext>
          </c:extLst>
        </c:ser>
        <c:ser>
          <c:idx val="36"/>
          <c:order val="17"/>
          <c:tx>
            <c:strRef>
              <c:f>'Breakfast data'!$U$1</c:f>
              <c:strCache>
                <c:ptCount val="1"/>
                <c:pt idx="0">
                  <c:v>Sat wk3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data'!$U$2:$U$85</c:f>
              <c:numCache>
                <c:formatCode>General</c:formatCode>
                <c:ptCount val="84"/>
                <c:pt idx="25">
                  <c:v>8.5</c:v>
                </c:pt>
                <c:pt idx="26">
                  <c:v>8.5</c:v>
                </c:pt>
                <c:pt idx="27">
                  <c:v>8.6</c:v>
                </c:pt>
                <c:pt idx="28">
                  <c:v>8.6999999999999993</c:v>
                </c:pt>
                <c:pt idx="29">
                  <c:v>8.9</c:v>
                </c:pt>
                <c:pt idx="30">
                  <c:v>9</c:v>
                </c:pt>
                <c:pt idx="31">
                  <c:v>9.1</c:v>
                </c:pt>
                <c:pt idx="32">
                  <c:v>9.1999999999999993</c:v>
                </c:pt>
                <c:pt idx="33">
                  <c:v>9.3000000000000007</c:v>
                </c:pt>
                <c:pt idx="34">
                  <c:v>9.4</c:v>
                </c:pt>
                <c:pt idx="35">
                  <c:v>9.5</c:v>
                </c:pt>
                <c:pt idx="36">
                  <c:v>9.6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9.8000000000000007</c:v>
                </c:pt>
                <c:pt idx="43">
                  <c:v>9.9</c:v>
                </c:pt>
                <c:pt idx="44">
                  <c:v>9.8000000000000007</c:v>
                </c:pt>
                <c:pt idx="45">
                  <c:v>9.6</c:v>
                </c:pt>
                <c:pt idx="46">
                  <c:v>9.5</c:v>
                </c:pt>
                <c:pt idx="47">
                  <c:v>9.4</c:v>
                </c:pt>
                <c:pt idx="48">
                  <c:v>9.6</c:v>
                </c:pt>
                <c:pt idx="49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9E-2741-A349-6122B31C6A95}"/>
            </c:ext>
          </c:extLst>
        </c:ser>
        <c:ser>
          <c:idx val="38"/>
          <c:order val="18"/>
          <c:tx>
            <c:strRef>
              <c:f>'Breakfast data'!$V$1</c:f>
              <c:strCache>
                <c:ptCount val="1"/>
                <c:pt idx="0">
                  <c:v>Sun wk3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data'!$V$2:$V$85</c:f>
              <c:numCache>
                <c:formatCode>General</c:formatCode>
                <c:ptCount val="84"/>
                <c:pt idx="35">
                  <c:v>7.2</c:v>
                </c:pt>
                <c:pt idx="36">
                  <c:v>7.3</c:v>
                </c:pt>
                <c:pt idx="37">
                  <c:v>7.7</c:v>
                </c:pt>
                <c:pt idx="38">
                  <c:v>7.8</c:v>
                </c:pt>
                <c:pt idx="39">
                  <c:v>7.7</c:v>
                </c:pt>
                <c:pt idx="40">
                  <c:v>7.6</c:v>
                </c:pt>
                <c:pt idx="41">
                  <c:v>7.5</c:v>
                </c:pt>
                <c:pt idx="42">
                  <c:v>7.3</c:v>
                </c:pt>
                <c:pt idx="43">
                  <c:v>7</c:v>
                </c:pt>
                <c:pt idx="44">
                  <c:v>6.9</c:v>
                </c:pt>
                <c:pt idx="45">
                  <c:v>6.8</c:v>
                </c:pt>
                <c:pt idx="46">
                  <c:v>6.7</c:v>
                </c:pt>
                <c:pt idx="47">
                  <c:v>6.6</c:v>
                </c:pt>
                <c:pt idx="48">
                  <c:v>6.4</c:v>
                </c:pt>
                <c:pt idx="49">
                  <c:v>6.6</c:v>
                </c:pt>
                <c:pt idx="50">
                  <c:v>6.9</c:v>
                </c:pt>
                <c:pt idx="51">
                  <c:v>7.2</c:v>
                </c:pt>
                <c:pt idx="52">
                  <c:v>7.2</c:v>
                </c:pt>
                <c:pt idx="53">
                  <c:v>7.1</c:v>
                </c:pt>
                <c:pt idx="54">
                  <c:v>6.9</c:v>
                </c:pt>
                <c:pt idx="55">
                  <c:v>6.8</c:v>
                </c:pt>
                <c:pt idx="64">
                  <c:v>5.8</c:v>
                </c:pt>
                <c:pt idx="65">
                  <c:v>5.7</c:v>
                </c:pt>
                <c:pt idx="66">
                  <c:v>5.8</c:v>
                </c:pt>
                <c:pt idx="67">
                  <c:v>5.8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5.7</c:v>
                </c:pt>
                <c:pt idx="74">
                  <c:v>5.8</c:v>
                </c:pt>
                <c:pt idx="75">
                  <c:v>5.9</c:v>
                </c:pt>
                <c:pt idx="76">
                  <c:v>5.9</c:v>
                </c:pt>
                <c:pt idx="77">
                  <c:v>5.9</c:v>
                </c:pt>
                <c:pt idx="78">
                  <c:v>5.9</c:v>
                </c:pt>
                <c:pt idx="79">
                  <c:v>5.9</c:v>
                </c:pt>
                <c:pt idx="80">
                  <c:v>5.9</c:v>
                </c:pt>
                <c:pt idx="81">
                  <c:v>5.9</c:v>
                </c:pt>
                <c:pt idx="82">
                  <c:v>5.9</c:v>
                </c:pt>
                <c:pt idx="8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9E-2741-A349-6122B31C6A95}"/>
            </c:ext>
          </c:extLst>
        </c:ser>
        <c:ser>
          <c:idx val="40"/>
          <c:order val="19"/>
          <c:tx>
            <c:strRef>
              <c:f>'Breakfast data'!$W$1</c:f>
              <c:strCache>
                <c:ptCount val="1"/>
                <c:pt idx="0">
                  <c:v>Mon wk4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data'!$W$2:$W$85</c:f>
              <c:numCache>
                <c:formatCode>General</c:formatCode>
                <c:ptCount val="84"/>
                <c:pt idx="36">
                  <c:v>10.7</c:v>
                </c:pt>
                <c:pt idx="37">
                  <c:v>10.7</c:v>
                </c:pt>
                <c:pt idx="3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9E-2741-A349-6122B31C6A95}"/>
            </c:ext>
          </c:extLst>
        </c:ser>
        <c:ser>
          <c:idx val="42"/>
          <c:order val="20"/>
          <c:tx>
            <c:strRef>
              <c:f>'Breakfast data'!$X$1</c:f>
              <c:strCache>
                <c:ptCount val="1"/>
                <c:pt idx="0">
                  <c:v>Tues wk4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data'!$X$2:$X$85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9E-2741-A349-6122B31C6A95}"/>
            </c:ext>
          </c:extLst>
        </c:ser>
        <c:ser>
          <c:idx val="44"/>
          <c:order val="21"/>
          <c:tx>
            <c:strRef>
              <c:f>'Breakfast data'!$Y$1</c:f>
              <c:strCache>
                <c:ptCount val="1"/>
                <c:pt idx="0">
                  <c:v>Wed wk4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data'!$Y$2:$Y$85</c:f>
              <c:numCache>
                <c:formatCode>General</c:formatCode>
                <c:ptCount val="84"/>
                <c:pt idx="17">
                  <c:v>7.6</c:v>
                </c:pt>
                <c:pt idx="18">
                  <c:v>7.8</c:v>
                </c:pt>
                <c:pt idx="19">
                  <c:v>8.1</c:v>
                </c:pt>
                <c:pt idx="20">
                  <c:v>8.4</c:v>
                </c:pt>
                <c:pt idx="21">
                  <c:v>8.1999999999999993</c:v>
                </c:pt>
                <c:pt idx="22">
                  <c:v>7.9</c:v>
                </c:pt>
                <c:pt idx="23">
                  <c:v>7.8</c:v>
                </c:pt>
                <c:pt idx="24">
                  <c:v>7.7</c:v>
                </c:pt>
                <c:pt idx="25">
                  <c:v>7.9</c:v>
                </c:pt>
                <c:pt idx="26">
                  <c:v>8.1</c:v>
                </c:pt>
                <c:pt idx="27">
                  <c:v>8.4</c:v>
                </c:pt>
                <c:pt idx="28">
                  <c:v>8.5</c:v>
                </c:pt>
                <c:pt idx="29">
                  <c:v>8.8000000000000007</c:v>
                </c:pt>
                <c:pt idx="30">
                  <c:v>9.1</c:v>
                </c:pt>
                <c:pt idx="31">
                  <c:v>9.6</c:v>
                </c:pt>
                <c:pt idx="32">
                  <c:v>9.3000000000000007</c:v>
                </c:pt>
                <c:pt idx="33">
                  <c:v>10</c:v>
                </c:pt>
                <c:pt idx="34">
                  <c:v>10.6</c:v>
                </c:pt>
                <c:pt idx="35">
                  <c:v>11.8</c:v>
                </c:pt>
                <c:pt idx="36">
                  <c:v>12.9</c:v>
                </c:pt>
                <c:pt idx="37">
                  <c:v>13.6</c:v>
                </c:pt>
                <c:pt idx="38">
                  <c:v>13.8</c:v>
                </c:pt>
                <c:pt idx="39">
                  <c:v>13</c:v>
                </c:pt>
                <c:pt idx="40">
                  <c:v>11.7</c:v>
                </c:pt>
                <c:pt idx="41">
                  <c:v>11.1</c:v>
                </c:pt>
                <c:pt idx="42">
                  <c:v>10.6</c:v>
                </c:pt>
                <c:pt idx="43">
                  <c:v>10.4</c:v>
                </c:pt>
                <c:pt idx="44">
                  <c:v>10.5</c:v>
                </c:pt>
                <c:pt idx="45">
                  <c:v>10.7</c:v>
                </c:pt>
                <c:pt idx="46">
                  <c:v>10.9</c:v>
                </c:pt>
                <c:pt idx="47">
                  <c:v>10.9</c:v>
                </c:pt>
                <c:pt idx="48">
                  <c:v>11</c:v>
                </c:pt>
                <c:pt idx="49">
                  <c:v>11.1</c:v>
                </c:pt>
                <c:pt idx="50">
                  <c:v>10.9</c:v>
                </c:pt>
                <c:pt idx="51">
                  <c:v>10.199999999999999</c:v>
                </c:pt>
                <c:pt idx="52">
                  <c:v>9.6999999999999993</c:v>
                </c:pt>
                <c:pt idx="53">
                  <c:v>9.6</c:v>
                </c:pt>
                <c:pt idx="54">
                  <c:v>9.6</c:v>
                </c:pt>
                <c:pt idx="55">
                  <c:v>9.4</c:v>
                </c:pt>
                <c:pt idx="56">
                  <c:v>9.1</c:v>
                </c:pt>
                <c:pt idx="57">
                  <c:v>8.9</c:v>
                </c:pt>
                <c:pt idx="58">
                  <c:v>8.6</c:v>
                </c:pt>
                <c:pt idx="59">
                  <c:v>8.1999999999999993</c:v>
                </c:pt>
                <c:pt idx="60">
                  <c:v>8</c:v>
                </c:pt>
                <c:pt idx="61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9E-2741-A349-6122B31C6A95}"/>
            </c:ext>
          </c:extLst>
        </c:ser>
        <c:ser>
          <c:idx val="46"/>
          <c:order val="22"/>
          <c:tx>
            <c:strRef>
              <c:f>'Breakfast data'!$Z$1</c:f>
              <c:strCache>
                <c:ptCount val="1"/>
                <c:pt idx="0">
                  <c:v>Thurs wk4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data'!$Z$2:$Z$85</c:f>
              <c:numCache>
                <c:formatCode>General</c:formatCode>
                <c:ptCount val="84"/>
                <c:pt idx="23">
                  <c:v>5.5</c:v>
                </c:pt>
                <c:pt idx="24">
                  <c:v>5.6</c:v>
                </c:pt>
                <c:pt idx="25">
                  <c:v>6.2</c:v>
                </c:pt>
                <c:pt idx="26">
                  <c:v>6.2</c:v>
                </c:pt>
                <c:pt idx="27">
                  <c:v>6.1</c:v>
                </c:pt>
                <c:pt idx="28">
                  <c:v>5.9</c:v>
                </c:pt>
                <c:pt idx="29">
                  <c:v>6.1</c:v>
                </c:pt>
                <c:pt idx="30">
                  <c:v>6.4</c:v>
                </c:pt>
                <c:pt idx="31">
                  <c:v>6.6</c:v>
                </c:pt>
                <c:pt idx="32">
                  <c:v>6.6</c:v>
                </c:pt>
                <c:pt idx="33">
                  <c:v>6.1</c:v>
                </c:pt>
                <c:pt idx="34">
                  <c:v>5.9</c:v>
                </c:pt>
                <c:pt idx="35">
                  <c:v>6.7</c:v>
                </c:pt>
                <c:pt idx="36">
                  <c:v>7.3</c:v>
                </c:pt>
                <c:pt idx="37">
                  <c:v>7.3</c:v>
                </c:pt>
                <c:pt idx="38">
                  <c:v>7.4</c:v>
                </c:pt>
                <c:pt idx="39">
                  <c:v>7.4</c:v>
                </c:pt>
                <c:pt idx="40">
                  <c:v>7.3</c:v>
                </c:pt>
                <c:pt idx="41">
                  <c:v>6.9</c:v>
                </c:pt>
                <c:pt idx="42">
                  <c:v>6.9</c:v>
                </c:pt>
                <c:pt idx="43">
                  <c:v>7.3</c:v>
                </c:pt>
                <c:pt idx="44">
                  <c:v>7.4</c:v>
                </c:pt>
                <c:pt idx="45">
                  <c:v>6.4</c:v>
                </c:pt>
                <c:pt idx="46">
                  <c:v>5.9</c:v>
                </c:pt>
                <c:pt idx="47">
                  <c:v>6</c:v>
                </c:pt>
                <c:pt idx="48">
                  <c:v>5.9</c:v>
                </c:pt>
                <c:pt idx="49">
                  <c:v>6.2</c:v>
                </c:pt>
                <c:pt idx="50">
                  <c:v>6.7</c:v>
                </c:pt>
                <c:pt idx="51">
                  <c:v>7</c:v>
                </c:pt>
                <c:pt idx="52">
                  <c:v>7</c:v>
                </c:pt>
                <c:pt idx="53">
                  <c:v>6.9</c:v>
                </c:pt>
                <c:pt idx="54">
                  <c:v>7.1</c:v>
                </c:pt>
                <c:pt idx="55">
                  <c:v>7.4</c:v>
                </c:pt>
                <c:pt idx="56">
                  <c:v>7.7</c:v>
                </c:pt>
                <c:pt idx="57">
                  <c:v>7.7</c:v>
                </c:pt>
                <c:pt idx="58">
                  <c:v>7.8</c:v>
                </c:pt>
                <c:pt idx="59">
                  <c:v>7.9</c:v>
                </c:pt>
                <c:pt idx="60">
                  <c:v>7.8</c:v>
                </c:pt>
                <c:pt idx="61">
                  <c:v>8</c:v>
                </c:pt>
                <c:pt idx="62">
                  <c:v>7.8</c:v>
                </c:pt>
                <c:pt idx="63">
                  <c:v>7.3</c:v>
                </c:pt>
                <c:pt idx="64">
                  <c:v>7.7</c:v>
                </c:pt>
                <c:pt idx="65">
                  <c:v>8.3000000000000007</c:v>
                </c:pt>
                <c:pt idx="66">
                  <c:v>8.6999999999999993</c:v>
                </c:pt>
                <c:pt idx="67">
                  <c:v>8.6</c:v>
                </c:pt>
                <c:pt idx="68">
                  <c:v>8.6999999999999993</c:v>
                </c:pt>
                <c:pt idx="69">
                  <c:v>8.6999999999999993</c:v>
                </c:pt>
                <c:pt idx="70">
                  <c:v>8.3000000000000007</c:v>
                </c:pt>
                <c:pt idx="71">
                  <c:v>8.1</c:v>
                </c:pt>
                <c:pt idx="72">
                  <c:v>8</c:v>
                </c:pt>
                <c:pt idx="73">
                  <c:v>7.7</c:v>
                </c:pt>
                <c:pt idx="74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F9E-2741-A349-6122B31C6A95}"/>
            </c:ext>
          </c:extLst>
        </c:ser>
        <c:ser>
          <c:idx val="48"/>
          <c:order val="23"/>
          <c:tx>
            <c:strRef>
              <c:f>'Breakfast data'!$AA$1</c:f>
              <c:strCache>
                <c:ptCount val="1"/>
                <c:pt idx="0">
                  <c:v>Fri wk4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data'!$AA$2:$AA$85</c:f>
              <c:numCache>
                <c:formatCode>General</c:formatCode>
                <c:ptCount val="84"/>
                <c:pt idx="26">
                  <c:v>6.3</c:v>
                </c:pt>
                <c:pt idx="27">
                  <c:v>6.4</c:v>
                </c:pt>
                <c:pt idx="28">
                  <c:v>6.7</c:v>
                </c:pt>
                <c:pt idx="29">
                  <c:v>7.1</c:v>
                </c:pt>
                <c:pt idx="30">
                  <c:v>7.6</c:v>
                </c:pt>
                <c:pt idx="31">
                  <c:v>7.9</c:v>
                </c:pt>
                <c:pt idx="32">
                  <c:v>8.6</c:v>
                </c:pt>
                <c:pt idx="33">
                  <c:v>9.3000000000000007</c:v>
                </c:pt>
                <c:pt idx="34">
                  <c:v>10</c:v>
                </c:pt>
                <c:pt idx="35">
                  <c:v>10.4</c:v>
                </c:pt>
                <c:pt idx="36">
                  <c:v>10.7</c:v>
                </c:pt>
                <c:pt idx="37">
                  <c:v>10.7</c:v>
                </c:pt>
                <c:pt idx="38">
                  <c:v>10.9</c:v>
                </c:pt>
                <c:pt idx="39">
                  <c:v>10.9</c:v>
                </c:pt>
                <c:pt idx="40">
                  <c:v>10.7</c:v>
                </c:pt>
                <c:pt idx="41">
                  <c:v>10.8</c:v>
                </c:pt>
                <c:pt idx="42">
                  <c:v>10.7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9.9</c:v>
                </c:pt>
                <c:pt idx="48">
                  <c:v>9.9</c:v>
                </c:pt>
                <c:pt idx="49">
                  <c:v>9.6999999999999993</c:v>
                </c:pt>
                <c:pt idx="50">
                  <c:v>9.5</c:v>
                </c:pt>
                <c:pt idx="51">
                  <c:v>9.1999999999999993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8.6</c:v>
                </c:pt>
                <c:pt idx="55">
                  <c:v>8.3000000000000007</c:v>
                </c:pt>
                <c:pt idx="56">
                  <c:v>8.1</c:v>
                </c:pt>
                <c:pt idx="57">
                  <c:v>8.1</c:v>
                </c:pt>
                <c:pt idx="58">
                  <c:v>7.9</c:v>
                </c:pt>
                <c:pt idx="59">
                  <c:v>7.8</c:v>
                </c:pt>
                <c:pt idx="60">
                  <c:v>7.6</c:v>
                </c:pt>
                <c:pt idx="61">
                  <c:v>7.6</c:v>
                </c:pt>
                <c:pt idx="62">
                  <c:v>7.2</c:v>
                </c:pt>
                <c:pt idx="63">
                  <c:v>7.2</c:v>
                </c:pt>
                <c:pt idx="64">
                  <c:v>7.2</c:v>
                </c:pt>
                <c:pt idx="65">
                  <c:v>7.2</c:v>
                </c:pt>
                <c:pt idx="66">
                  <c:v>7.1</c:v>
                </c:pt>
                <c:pt idx="67">
                  <c:v>6.9</c:v>
                </c:pt>
                <c:pt idx="68">
                  <c:v>7</c:v>
                </c:pt>
                <c:pt idx="69">
                  <c:v>6.9</c:v>
                </c:pt>
                <c:pt idx="70">
                  <c:v>6.1</c:v>
                </c:pt>
                <c:pt idx="71">
                  <c:v>6.1</c:v>
                </c:pt>
                <c:pt idx="72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F9E-2741-A349-6122B31C6A95}"/>
            </c:ext>
          </c:extLst>
        </c:ser>
        <c:ser>
          <c:idx val="50"/>
          <c:order val="24"/>
          <c:tx>
            <c:strRef>
              <c:f>'Breakfast data'!$AB$1</c:f>
              <c:strCache>
                <c:ptCount val="1"/>
                <c:pt idx="0">
                  <c:v>Sat wk4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data'!$AB$2:$AB$85</c:f>
              <c:numCache>
                <c:formatCode>General</c:formatCode>
                <c:ptCount val="84"/>
                <c:pt idx="25">
                  <c:v>6.2</c:v>
                </c:pt>
                <c:pt idx="26">
                  <c:v>6.3</c:v>
                </c:pt>
                <c:pt idx="27">
                  <c:v>6.5</c:v>
                </c:pt>
                <c:pt idx="28">
                  <c:v>6.7</c:v>
                </c:pt>
                <c:pt idx="29">
                  <c:v>7.4</c:v>
                </c:pt>
                <c:pt idx="30">
                  <c:v>7.7</c:v>
                </c:pt>
                <c:pt idx="31">
                  <c:v>8.1</c:v>
                </c:pt>
                <c:pt idx="32">
                  <c:v>8.9</c:v>
                </c:pt>
                <c:pt idx="33">
                  <c:v>9.6999999999999993</c:v>
                </c:pt>
                <c:pt idx="34">
                  <c:v>10.199999999999999</c:v>
                </c:pt>
                <c:pt idx="35">
                  <c:v>10.4</c:v>
                </c:pt>
                <c:pt idx="36">
                  <c:v>10.6</c:v>
                </c:pt>
                <c:pt idx="37">
                  <c:v>10.7</c:v>
                </c:pt>
                <c:pt idx="38">
                  <c:v>10.8</c:v>
                </c:pt>
                <c:pt idx="39">
                  <c:v>10.7</c:v>
                </c:pt>
                <c:pt idx="40">
                  <c:v>10.6</c:v>
                </c:pt>
                <c:pt idx="41">
                  <c:v>10.5</c:v>
                </c:pt>
                <c:pt idx="42">
                  <c:v>10.4</c:v>
                </c:pt>
                <c:pt idx="43">
                  <c:v>10</c:v>
                </c:pt>
                <c:pt idx="44">
                  <c:v>9.6999999999999993</c:v>
                </c:pt>
                <c:pt idx="45">
                  <c:v>9.4</c:v>
                </c:pt>
                <c:pt idx="46">
                  <c:v>9.3000000000000007</c:v>
                </c:pt>
                <c:pt idx="47">
                  <c:v>9.1</c:v>
                </c:pt>
                <c:pt idx="48">
                  <c:v>8.8000000000000007</c:v>
                </c:pt>
                <c:pt idx="49">
                  <c:v>9</c:v>
                </c:pt>
                <c:pt idx="50">
                  <c:v>9</c:v>
                </c:pt>
                <c:pt idx="51">
                  <c:v>8.9</c:v>
                </c:pt>
                <c:pt idx="52">
                  <c:v>8.8000000000000007</c:v>
                </c:pt>
                <c:pt idx="53">
                  <c:v>8.4</c:v>
                </c:pt>
                <c:pt idx="54">
                  <c:v>8.1999999999999993</c:v>
                </c:pt>
                <c:pt idx="55">
                  <c:v>8.1</c:v>
                </c:pt>
                <c:pt idx="56">
                  <c:v>8.1</c:v>
                </c:pt>
                <c:pt idx="57">
                  <c:v>7.9</c:v>
                </c:pt>
                <c:pt idx="58">
                  <c:v>7.5</c:v>
                </c:pt>
                <c:pt idx="59">
                  <c:v>7.6</c:v>
                </c:pt>
                <c:pt idx="60">
                  <c:v>7.6</c:v>
                </c:pt>
                <c:pt idx="61">
                  <c:v>7.5</c:v>
                </c:pt>
                <c:pt idx="62">
                  <c:v>8</c:v>
                </c:pt>
                <c:pt idx="63">
                  <c:v>8.1999999999999993</c:v>
                </c:pt>
                <c:pt idx="64">
                  <c:v>8.9</c:v>
                </c:pt>
                <c:pt idx="65">
                  <c:v>9.8000000000000007</c:v>
                </c:pt>
                <c:pt idx="66">
                  <c:v>10.6</c:v>
                </c:pt>
                <c:pt idx="67">
                  <c:v>11.4</c:v>
                </c:pt>
                <c:pt idx="68">
                  <c:v>11.9</c:v>
                </c:pt>
                <c:pt idx="69">
                  <c:v>12.4</c:v>
                </c:pt>
                <c:pt idx="70">
                  <c:v>13</c:v>
                </c:pt>
                <c:pt idx="71">
                  <c:v>13.6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F9E-2741-A349-6122B31C6A95}"/>
            </c:ext>
          </c:extLst>
        </c:ser>
        <c:ser>
          <c:idx val="52"/>
          <c:order val="25"/>
          <c:tx>
            <c:strRef>
              <c:f>'Breakfast data'!$AC$1</c:f>
              <c:strCache>
                <c:ptCount val="1"/>
                <c:pt idx="0">
                  <c:v>Sun wk4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data'!$AC$2:$AC$85</c:f>
              <c:numCache>
                <c:formatCode>General</c:formatCode>
                <c:ptCount val="84"/>
                <c:pt idx="6">
                  <c:v>4.9000000000000004</c:v>
                </c:pt>
                <c:pt idx="7">
                  <c:v>12.2</c:v>
                </c:pt>
                <c:pt idx="8">
                  <c:v>12.5</c:v>
                </c:pt>
                <c:pt idx="9">
                  <c:v>11.9</c:v>
                </c:pt>
                <c:pt idx="10">
                  <c:v>11.1</c:v>
                </c:pt>
                <c:pt idx="11">
                  <c:v>11.4</c:v>
                </c:pt>
                <c:pt idx="12">
                  <c:v>12.4</c:v>
                </c:pt>
                <c:pt idx="13">
                  <c:v>12.7</c:v>
                </c:pt>
                <c:pt idx="14">
                  <c:v>12.6</c:v>
                </c:pt>
                <c:pt idx="15">
                  <c:v>12.6</c:v>
                </c:pt>
                <c:pt idx="16">
                  <c:v>12.4</c:v>
                </c:pt>
                <c:pt idx="17">
                  <c:v>12.3</c:v>
                </c:pt>
                <c:pt idx="18">
                  <c:v>12.6</c:v>
                </c:pt>
                <c:pt idx="19">
                  <c:v>12.8</c:v>
                </c:pt>
                <c:pt idx="20">
                  <c:v>12.8</c:v>
                </c:pt>
                <c:pt idx="21">
                  <c:v>13.1</c:v>
                </c:pt>
                <c:pt idx="22">
                  <c:v>13.4</c:v>
                </c:pt>
                <c:pt idx="23">
                  <c:v>13.6</c:v>
                </c:pt>
                <c:pt idx="24">
                  <c:v>13.8</c:v>
                </c:pt>
                <c:pt idx="25">
                  <c:v>14</c:v>
                </c:pt>
                <c:pt idx="26">
                  <c:v>14.3</c:v>
                </c:pt>
                <c:pt idx="27">
                  <c:v>14.8</c:v>
                </c:pt>
                <c:pt idx="28">
                  <c:v>15.1</c:v>
                </c:pt>
                <c:pt idx="29">
                  <c:v>15.3</c:v>
                </c:pt>
                <c:pt idx="30">
                  <c:v>15.6</c:v>
                </c:pt>
                <c:pt idx="31">
                  <c:v>15.3</c:v>
                </c:pt>
                <c:pt idx="32">
                  <c:v>14.8</c:v>
                </c:pt>
                <c:pt idx="33">
                  <c:v>15.1</c:v>
                </c:pt>
                <c:pt idx="34">
                  <c:v>15.2</c:v>
                </c:pt>
                <c:pt idx="35">
                  <c:v>15.7</c:v>
                </c:pt>
                <c:pt idx="36">
                  <c:v>16</c:v>
                </c:pt>
                <c:pt idx="37">
                  <c:v>16.399999999999999</c:v>
                </c:pt>
                <c:pt idx="38">
                  <c:v>16.600000000000001</c:v>
                </c:pt>
                <c:pt idx="39">
                  <c:v>16.2</c:v>
                </c:pt>
                <c:pt idx="40">
                  <c:v>15.6</c:v>
                </c:pt>
                <c:pt idx="41">
                  <c:v>15.2</c:v>
                </c:pt>
                <c:pt idx="42">
                  <c:v>15.1</c:v>
                </c:pt>
                <c:pt idx="43">
                  <c:v>15.3</c:v>
                </c:pt>
                <c:pt idx="44">
                  <c:v>15.4</c:v>
                </c:pt>
                <c:pt idx="45">
                  <c:v>15.6</c:v>
                </c:pt>
                <c:pt idx="46">
                  <c:v>15.5</c:v>
                </c:pt>
                <c:pt idx="47">
                  <c:v>15.3</c:v>
                </c:pt>
                <c:pt idx="48">
                  <c:v>14.9</c:v>
                </c:pt>
                <c:pt idx="49">
                  <c:v>14.6</c:v>
                </c:pt>
                <c:pt idx="50">
                  <c:v>14.5</c:v>
                </c:pt>
                <c:pt idx="51">
                  <c:v>14.8</c:v>
                </c:pt>
                <c:pt idx="52">
                  <c:v>14.7</c:v>
                </c:pt>
                <c:pt idx="53">
                  <c:v>14.7</c:v>
                </c:pt>
                <c:pt idx="54">
                  <c:v>14.8</c:v>
                </c:pt>
                <c:pt idx="55">
                  <c:v>15.2</c:v>
                </c:pt>
                <c:pt idx="56">
                  <c:v>15.5</c:v>
                </c:pt>
                <c:pt idx="57">
                  <c:v>15.8</c:v>
                </c:pt>
                <c:pt idx="58">
                  <c:v>15.9</c:v>
                </c:pt>
                <c:pt idx="59">
                  <c:v>16.2</c:v>
                </c:pt>
                <c:pt idx="60">
                  <c:v>16.600000000000001</c:v>
                </c:pt>
                <c:pt idx="61">
                  <c:v>16.8</c:v>
                </c:pt>
                <c:pt idx="62">
                  <c:v>17.399999999999999</c:v>
                </c:pt>
                <c:pt idx="63">
                  <c:v>17.600000000000001</c:v>
                </c:pt>
                <c:pt idx="64">
                  <c:v>17.5</c:v>
                </c:pt>
                <c:pt idx="65">
                  <c:v>17.399999999999999</c:v>
                </c:pt>
                <c:pt idx="66">
                  <c:v>17.3</c:v>
                </c:pt>
                <c:pt idx="67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F9E-2741-A349-6122B31C6A95}"/>
            </c:ext>
          </c:extLst>
        </c:ser>
        <c:ser>
          <c:idx val="54"/>
          <c:order val="26"/>
          <c:tx>
            <c:strRef>
              <c:f>'Breakfast data'!$AD$1</c:f>
              <c:strCache>
                <c:ptCount val="1"/>
                <c:pt idx="0">
                  <c:v>Mon wk5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data'!$AD$2:$AD$85</c:f>
              <c:numCache>
                <c:formatCode>General</c:formatCode>
                <c:ptCount val="84"/>
                <c:pt idx="27">
                  <c:v>6.9</c:v>
                </c:pt>
                <c:pt idx="28">
                  <c:v>7.4</c:v>
                </c:pt>
                <c:pt idx="29">
                  <c:v>7.8</c:v>
                </c:pt>
                <c:pt idx="30">
                  <c:v>8.4</c:v>
                </c:pt>
                <c:pt idx="31">
                  <c:v>9</c:v>
                </c:pt>
                <c:pt idx="32">
                  <c:v>9.6</c:v>
                </c:pt>
                <c:pt idx="33">
                  <c:v>10.4</c:v>
                </c:pt>
                <c:pt idx="34">
                  <c:v>10.7</c:v>
                </c:pt>
                <c:pt idx="35">
                  <c:v>11.6</c:v>
                </c:pt>
                <c:pt idx="36">
                  <c:v>12.4</c:v>
                </c:pt>
                <c:pt idx="37">
                  <c:v>13</c:v>
                </c:pt>
                <c:pt idx="38">
                  <c:v>13.2</c:v>
                </c:pt>
                <c:pt idx="39">
                  <c:v>13.2</c:v>
                </c:pt>
                <c:pt idx="40">
                  <c:v>13.2</c:v>
                </c:pt>
                <c:pt idx="41">
                  <c:v>13.1</c:v>
                </c:pt>
                <c:pt idx="42">
                  <c:v>13</c:v>
                </c:pt>
                <c:pt idx="43">
                  <c:v>12.7</c:v>
                </c:pt>
                <c:pt idx="44">
                  <c:v>12.2</c:v>
                </c:pt>
                <c:pt idx="45">
                  <c:v>12.1</c:v>
                </c:pt>
                <c:pt idx="46">
                  <c:v>12.2</c:v>
                </c:pt>
                <c:pt idx="47">
                  <c:v>12</c:v>
                </c:pt>
                <c:pt idx="48">
                  <c:v>11.6</c:v>
                </c:pt>
                <c:pt idx="49">
                  <c:v>11.3</c:v>
                </c:pt>
                <c:pt idx="50">
                  <c:v>11</c:v>
                </c:pt>
                <c:pt idx="51">
                  <c:v>10.4</c:v>
                </c:pt>
                <c:pt idx="52">
                  <c:v>10.5</c:v>
                </c:pt>
                <c:pt idx="53">
                  <c:v>10.5</c:v>
                </c:pt>
                <c:pt idx="54">
                  <c:v>10.4</c:v>
                </c:pt>
                <c:pt idx="55">
                  <c:v>10.1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9.9</c:v>
                </c:pt>
                <c:pt idx="59">
                  <c:v>9.8000000000000007</c:v>
                </c:pt>
                <c:pt idx="60">
                  <c:v>9.5</c:v>
                </c:pt>
                <c:pt idx="61">
                  <c:v>9.1999999999999993</c:v>
                </c:pt>
                <c:pt idx="62">
                  <c:v>9.1999999999999993</c:v>
                </c:pt>
                <c:pt idx="63">
                  <c:v>9.1</c:v>
                </c:pt>
                <c:pt idx="64">
                  <c:v>8.8000000000000007</c:v>
                </c:pt>
                <c:pt idx="65">
                  <c:v>8.6</c:v>
                </c:pt>
                <c:pt idx="66">
                  <c:v>8.4</c:v>
                </c:pt>
                <c:pt idx="67">
                  <c:v>8.3000000000000007</c:v>
                </c:pt>
                <c:pt idx="68">
                  <c:v>8.1</c:v>
                </c:pt>
                <c:pt idx="69">
                  <c:v>8</c:v>
                </c:pt>
                <c:pt idx="70">
                  <c:v>7.7</c:v>
                </c:pt>
                <c:pt idx="71">
                  <c:v>7.8</c:v>
                </c:pt>
                <c:pt idx="72">
                  <c:v>7.8</c:v>
                </c:pt>
                <c:pt idx="73">
                  <c:v>7.7</c:v>
                </c:pt>
                <c:pt idx="74">
                  <c:v>7.6</c:v>
                </c:pt>
                <c:pt idx="75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F9E-2741-A349-6122B31C6A95}"/>
            </c:ext>
          </c:extLst>
        </c:ser>
        <c:ser>
          <c:idx val="56"/>
          <c:order val="27"/>
          <c:tx>
            <c:strRef>
              <c:f>'Breakfast data'!$AE$1</c:f>
              <c:strCache>
                <c:ptCount val="1"/>
                <c:pt idx="0">
                  <c:v>Tues wk5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data'!$AE$2:$AE$85</c:f>
              <c:numCache>
                <c:formatCode>General</c:formatCode>
                <c:ptCount val="84"/>
                <c:pt idx="26">
                  <c:v>6.3</c:v>
                </c:pt>
                <c:pt idx="27">
                  <c:v>6.5</c:v>
                </c:pt>
                <c:pt idx="28">
                  <c:v>6.8</c:v>
                </c:pt>
                <c:pt idx="29">
                  <c:v>7.2</c:v>
                </c:pt>
                <c:pt idx="30">
                  <c:v>7.7</c:v>
                </c:pt>
                <c:pt idx="31">
                  <c:v>8.8000000000000007</c:v>
                </c:pt>
                <c:pt idx="32">
                  <c:v>9.3000000000000007</c:v>
                </c:pt>
                <c:pt idx="33">
                  <c:v>9.6</c:v>
                </c:pt>
                <c:pt idx="34">
                  <c:v>9.9</c:v>
                </c:pt>
                <c:pt idx="35">
                  <c:v>10.9</c:v>
                </c:pt>
                <c:pt idx="36">
                  <c:v>11.7</c:v>
                </c:pt>
                <c:pt idx="37">
                  <c:v>12.5</c:v>
                </c:pt>
                <c:pt idx="38">
                  <c:v>12.8</c:v>
                </c:pt>
                <c:pt idx="39">
                  <c:v>12.6</c:v>
                </c:pt>
                <c:pt idx="40">
                  <c:v>12.7</c:v>
                </c:pt>
                <c:pt idx="41">
                  <c:v>12.8</c:v>
                </c:pt>
                <c:pt idx="42">
                  <c:v>12.7</c:v>
                </c:pt>
                <c:pt idx="43">
                  <c:v>12.6</c:v>
                </c:pt>
                <c:pt idx="44">
                  <c:v>12.6</c:v>
                </c:pt>
                <c:pt idx="45">
                  <c:v>12.5</c:v>
                </c:pt>
                <c:pt idx="46">
                  <c:v>12.6</c:v>
                </c:pt>
                <c:pt idx="47">
                  <c:v>12.9</c:v>
                </c:pt>
                <c:pt idx="48">
                  <c:v>12.6</c:v>
                </c:pt>
                <c:pt idx="49">
                  <c:v>12.3</c:v>
                </c:pt>
                <c:pt idx="50">
                  <c:v>12.1</c:v>
                </c:pt>
                <c:pt idx="51">
                  <c:v>12.1</c:v>
                </c:pt>
                <c:pt idx="52">
                  <c:v>12</c:v>
                </c:pt>
                <c:pt idx="53">
                  <c:v>12.3</c:v>
                </c:pt>
                <c:pt idx="54">
                  <c:v>12.2</c:v>
                </c:pt>
                <c:pt idx="55">
                  <c:v>11.9</c:v>
                </c:pt>
                <c:pt idx="56">
                  <c:v>12.1</c:v>
                </c:pt>
                <c:pt idx="57">
                  <c:v>12.2</c:v>
                </c:pt>
                <c:pt idx="58">
                  <c:v>11.9</c:v>
                </c:pt>
                <c:pt idx="59">
                  <c:v>11.8</c:v>
                </c:pt>
                <c:pt idx="60">
                  <c:v>11.7</c:v>
                </c:pt>
                <c:pt idx="61">
                  <c:v>11.6</c:v>
                </c:pt>
                <c:pt idx="62">
                  <c:v>11.5</c:v>
                </c:pt>
                <c:pt idx="63">
                  <c:v>11.2</c:v>
                </c:pt>
                <c:pt idx="64">
                  <c:v>11.3</c:v>
                </c:pt>
                <c:pt idx="65">
                  <c:v>11.4</c:v>
                </c:pt>
                <c:pt idx="66">
                  <c:v>11.2</c:v>
                </c:pt>
                <c:pt idx="67">
                  <c:v>11.2</c:v>
                </c:pt>
                <c:pt idx="68">
                  <c:v>11.3</c:v>
                </c:pt>
                <c:pt idx="69">
                  <c:v>11.2</c:v>
                </c:pt>
                <c:pt idx="70">
                  <c:v>11</c:v>
                </c:pt>
                <c:pt idx="71">
                  <c:v>10.7</c:v>
                </c:pt>
                <c:pt idx="72">
                  <c:v>8.9</c:v>
                </c:pt>
                <c:pt idx="73">
                  <c:v>9.1</c:v>
                </c:pt>
                <c:pt idx="74">
                  <c:v>9.3000000000000007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F9E-2741-A349-6122B31C6A95}"/>
            </c:ext>
          </c:extLst>
        </c:ser>
        <c:ser>
          <c:idx val="58"/>
          <c:order val="28"/>
          <c:tx>
            <c:strRef>
              <c:f>'Breakfast data'!$AF$1</c:f>
              <c:strCache>
                <c:ptCount val="1"/>
                <c:pt idx="0">
                  <c:v>Wed wk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data'!$AF$2:$AF$85</c:f>
              <c:numCache>
                <c:formatCode>General</c:formatCode>
                <c:ptCount val="84"/>
                <c:pt idx="9">
                  <c:v>4.7</c:v>
                </c:pt>
                <c:pt idx="10">
                  <c:v>4.7</c:v>
                </c:pt>
                <c:pt idx="11">
                  <c:v>4.7</c:v>
                </c:pt>
                <c:pt idx="12">
                  <c:v>5.6</c:v>
                </c:pt>
                <c:pt idx="13">
                  <c:v>6</c:v>
                </c:pt>
                <c:pt idx="14">
                  <c:v>6.8</c:v>
                </c:pt>
                <c:pt idx="15">
                  <c:v>7.6</c:v>
                </c:pt>
                <c:pt idx="16">
                  <c:v>8.4</c:v>
                </c:pt>
                <c:pt idx="17">
                  <c:v>9.1</c:v>
                </c:pt>
                <c:pt idx="18">
                  <c:v>9.6</c:v>
                </c:pt>
                <c:pt idx="19">
                  <c:v>9.9</c:v>
                </c:pt>
                <c:pt idx="20">
                  <c:v>10.4</c:v>
                </c:pt>
                <c:pt idx="21">
                  <c:v>10.7</c:v>
                </c:pt>
                <c:pt idx="22">
                  <c:v>10.8</c:v>
                </c:pt>
                <c:pt idx="23">
                  <c:v>10.7</c:v>
                </c:pt>
                <c:pt idx="24">
                  <c:v>10.8</c:v>
                </c:pt>
                <c:pt idx="25">
                  <c:v>10.8</c:v>
                </c:pt>
                <c:pt idx="26">
                  <c:v>10.8</c:v>
                </c:pt>
                <c:pt idx="27">
                  <c:v>10.9</c:v>
                </c:pt>
                <c:pt idx="28">
                  <c:v>11.2</c:v>
                </c:pt>
                <c:pt idx="29">
                  <c:v>11.2</c:v>
                </c:pt>
                <c:pt idx="30">
                  <c:v>10.8</c:v>
                </c:pt>
                <c:pt idx="31">
                  <c:v>10.6</c:v>
                </c:pt>
                <c:pt idx="32">
                  <c:v>10.5</c:v>
                </c:pt>
                <c:pt idx="33">
                  <c:v>10.6</c:v>
                </c:pt>
                <c:pt idx="34">
                  <c:v>10.6</c:v>
                </c:pt>
                <c:pt idx="35">
                  <c:v>10.7</c:v>
                </c:pt>
                <c:pt idx="36">
                  <c:v>10.9</c:v>
                </c:pt>
                <c:pt idx="37">
                  <c:v>11</c:v>
                </c:pt>
                <c:pt idx="38">
                  <c:v>11.1</c:v>
                </c:pt>
                <c:pt idx="39">
                  <c:v>10.9</c:v>
                </c:pt>
                <c:pt idx="40">
                  <c:v>10.7</c:v>
                </c:pt>
                <c:pt idx="41">
                  <c:v>10.3</c:v>
                </c:pt>
                <c:pt idx="42">
                  <c:v>10.1</c:v>
                </c:pt>
                <c:pt idx="43">
                  <c:v>10</c:v>
                </c:pt>
                <c:pt idx="44">
                  <c:v>9.9</c:v>
                </c:pt>
                <c:pt idx="45">
                  <c:v>9.6999999999999993</c:v>
                </c:pt>
                <c:pt idx="46">
                  <c:v>9.4</c:v>
                </c:pt>
                <c:pt idx="47">
                  <c:v>9.6999999999999993</c:v>
                </c:pt>
                <c:pt idx="48">
                  <c:v>9.6</c:v>
                </c:pt>
                <c:pt idx="49">
                  <c:v>9.3000000000000007</c:v>
                </c:pt>
                <c:pt idx="50">
                  <c:v>9.1999999999999993</c:v>
                </c:pt>
                <c:pt idx="51">
                  <c:v>9.1</c:v>
                </c:pt>
                <c:pt idx="52">
                  <c:v>9</c:v>
                </c:pt>
                <c:pt idx="53">
                  <c:v>8.6999999999999993</c:v>
                </c:pt>
                <c:pt idx="54">
                  <c:v>8.6</c:v>
                </c:pt>
                <c:pt idx="55">
                  <c:v>8.4</c:v>
                </c:pt>
                <c:pt idx="56">
                  <c:v>8.1999999999999993</c:v>
                </c:pt>
                <c:pt idx="57">
                  <c:v>8.1999999999999993</c:v>
                </c:pt>
                <c:pt idx="58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F9E-2741-A349-6122B31C6A95}"/>
            </c:ext>
          </c:extLst>
        </c:ser>
        <c:ser>
          <c:idx val="60"/>
          <c:order val="29"/>
          <c:tx>
            <c:strRef>
              <c:f>'Breakfast data'!$AG$1</c:f>
              <c:strCache>
                <c:ptCount val="1"/>
                <c:pt idx="0">
                  <c:v>Thurs wk5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data'!$AG$2:$AG$85</c:f>
              <c:numCache>
                <c:formatCode>General</c:formatCode>
                <c:ptCount val="84"/>
                <c:pt idx="23">
                  <c:v>10.1</c:v>
                </c:pt>
                <c:pt idx="24">
                  <c:v>10.1</c:v>
                </c:pt>
                <c:pt idx="25">
                  <c:v>9.9</c:v>
                </c:pt>
                <c:pt idx="26">
                  <c:v>9.8000000000000007</c:v>
                </c:pt>
                <c:pt idx="27">
                  <c:v>10</c:v>
                </c:pt>
                <c:pt idx="28">
                  <c:v>9.8000000000000007</c:v>
                </c:pt>
                <c:pt idx="29">
                  <c:v>9.6</c:v>
                </c:pt>
                <c:pt idx="30">
                  <c:v>10.3</c:v>
                </c:pt>
                <c:pt idx="31">
                  <c:v>10.6</c:v>
                </c:pt>
                <c:pt idx="32">
                  <c:v>10.3</c:v>
                </c:pt>
                <c:pt idx="33">
                  <c:v>10.4</c:v>
                </c:pt>
                <c:pt idx="34">
                  <c:v>10.3</c:v>
                </c:pt>
                <c:pt idx="35">
                  <c:v>10.6</c:v>
                </c:pt>
                <c:pt idx="36">
                  <c:v>11.1</c:v>
                </c:pt>
                <c:pt idx="37">
                  <c:v>11.8</c:v>
                </c:pt>
                <c:pt idx="38">
                  <c:v>12</c:v>
                </c:pt>
                <c:pt idx="39">
                  <c:v>11.6</c:v>
                </c:pt>
                <c:pt idx="40">
                  <c:v>11.3</c:v>
                </c:pt>
                <c:pt idx="41">
                  <c:v>11.1</c:v>
                </c:pt>
                <c:pt idx="42">
                  <c:v>10.8</c:v>
                </c:pt>
                <c:pt idx="43">
                  <c:v>10.4</c:v>
                </c:pt>
                <c:pt idx="44">
                  <c:v>10.199999999999999</c:v>
                </c:pt>
                <c:pt idx="45">
                  <c:v>9.9</c:v>
                </c:pt>
                <c:pt idx="46">
                  <c:v>9.6999999999999993</c:v>
                </c:pt>
                <c:pt idx="47">
                  <c:v>9.3000000000000007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8.8000000000000007</c:v>
                </c:pt>
                <c:pt idx="52">
                  <c:v>8.4</c:v>
                </c:pt>
                <c:pt idx="53">
                  <c:v>7.9</c:v>
                </c:pt>
                <c:pt idx="54">
                  <c:v>7.6</c:v>
                </c:pt>
                <c:pt idx="55">
                  <c:v>7.1</c:v>
                </c:pt>
                <c:pt idx="56">
                  <c:v>6.8</c:v>
                </c:pt>
                <c:pt idx="57">
                  <c:v>6.5</c:v>
                </c:pt>
                <c:pt idx="58">
                  <c:v>6.5</c:v>
                </c:pt>
                <c:pt idx="59">
                  <c:v>6.4</c:v>
                </c:pt>
                <c:pt idx="60">
                  <c:v>6</c:v>
                </c:pt>
                <c:pt idx="61">
                  <c:v>5.7</c:v>
                </c:pt>
                <c:pt idx="62">
                  <c:v>5.4</c:v>
                </c:pt>
                <c:pt idx="63">
                  <c:v>5.4</c:v>
                </c:pt>
                <c:pt idx="64">
                  <c:v>5.3</c:v>
                </c:pt>
                <c:pt idx="65">
                  <c:v>4.7</c:v>
                </c:pt>
                <c:pt idx="66">
                  <c:v>4.3</c:v>
                </c:pt>
                <c:pt idx="67">
                  <c:v>3.9</c:v>
                </c:pt>
                <c:pt idx="68">
                  <c:v>3.9</c:v>
                </c:pt>
                <c:pt idx="69">
                  <c:v>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F9E-2741-A349-6122B31C6A95}"/>
            </c:ext>
          </c:extLst>
        </c:ser>
        <c:ser>
          <c:idx val="62"/>
          <c:order val="30"/>
          <c:tx>
            <c:strRef>
              <c:f>'Breakfast data'!$AH$1</c:f>
              <c:strCache>
                <c:ptCount val="1"/>
                <c:pt idx="0">
                  <c:v>Fri wk5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data'!$AH$2:$AH$85</c:f>
              <c:numCache>
                <c:formatCode>General</c:formatCode>
                <c:ptCount val="84"/>
                <c:pt idx="26">
                  <c:v>4.9000000000000004</c:v>
                </c:pt>
                <c:pt idx="27">
                  <c:v>9.1999999999999993</c:v>
                </c:pt>
                <c:pt idx="28">
                  <c:v>9.5</c:v>
                </c:pt>
                <c:pt idx="29">
                  <c:v>9.8000000000000007</c:v>
                </c:pt>
                <c:pt idx="30">
                  <c:v>9.3000000000000007</c:v>
                </c:pt>
                <c:pt idx="31">
                  <c:v>10.1</c:v>
                </c:pt>
                <c:pt idx="32">
                  <c:v>11.1</c:v>
                </c:pt>
                <c:pt idx="33">
                  <c:v>12.1</c:v>
                </c:pt>
                <c:pt idx="34">
                  <c:v>12.8</c:v>
                </c:pt>
                <c:pt idx="35">
                  <c:v>13.7</c:v>
                </c:pt>
                <c:pt idx="36">
                  <c:v>14.6</c:v>
                </c:pt>
                <c:pt idx="37">
                  <c:v>15.2</c:v>
                </c:pt>
                <c:pt idx="38">
                  <c:v>15.6</c:v>
                </c:pt>
                <c:pt idx="39">
                  <c:v>15.4</c:v>
                </c:pt>
                <c:pt idx="40">
                  <c:v>15.2</c:v>
                </c:pt>
                <c:pt idx="41">
                  <c:v>15</c:v>
                </c:pt>
                <c:pt idx="42">
                  <c:v>14.8</c:v>
                </c:pt>
                <c:pt idx="43">
                  <c:v>14.7</c:v>
                </c:pt>
                <c:pt idx="44">
                  <c:v>14.5</c:v>
                </c:pt>
                <c:pt idx="45">
                  <c:v>14.3</c:v>
                </c:pt>
                <c:pt idx="46">
                  <c:v>14.2</c:v>
                </c:pt>
                <c:pt idx="47">
                  <c:v>13.9</c:v>
                </c:pt>
                <c:pt idx="48">
                  <c:v>13.7</c:v>
                </c:pt>
                <c:pt idx="49">
                  <c:v>13.2</c:v>
                </c:pt>
                <c:pt idx="50">
                  <c:v>12.6</c:v>
                </c:pt>
                <c:pt idx="51">
                  <c:v>12.3</c:v>
                </c:pt>
                <c:pt idx="52">
                  <c:v>12.3</c:v>
                </c:pt>
                <c:pt idx="53">
                  <c:v>11.8</c:v>
                </c:pt>
                <c:pt idx="54">
                  <c:v>11.4</c:v>
                </c:pt>
                <c:pt idx="55">
                  <c:v>11.2</c:v>
                </c:pt>
                <c:pt idx="56">
                  <c:v>10.9</c:v>
                </c:pt>
                <c:pt idx="57">
                  <c:v>10.8</c:v>
                </c:pt>
                <c:pt idx="58">
                  <c:v>10.4</c:v>
                </c:pt>
                <c:pt idx="59">
                  <c:v>9.9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9.9</c:v>
                </c:pt>
                <c:pt idx="63">
                  <c:v>9.8000000000000007</c:v>
                </c:pt>
                <c:pt idx="64">
                  <c:v>9.8000000000000007</c:v>
                </c:pt>
                <c:pt idx="65">
                  <c:v>10.1</c:v>
                </c:pt>
                <c:pt idx="66">
                  <c:v>10.3</c:v>
                </c:pt>
                <c:pt idx="67">
                  <c:v>10.5</c:v>
                </c:pt>
                <c:pt idx="68">
                  <c:v>10.4</c:v>
                </c:pt>
                <c:pt idx="69">
                  <c:v>10.3</c:v>
                </c:pt>
                <c:pt idx="70">
                  <c:v>10.4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10.7</c:v>
                </c:pt>
                <c:pt idx="75">
                  <c:v>11</c:v>
                </c:pt>
                <c:pt idx="76">
                  <c:v>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F9E-2741-A349-6122B31C6A95}"/>
            </c:ext>
          </c:extLst>
        </c:ser>
        <c:ser>
          <c:idx val="64"/>
          <c:order val="31"/>
          <c:tx>
            <c:strRef>
              <c:f>'Breakfast data'!$AI$1</c:f>
              <c:strCache>
                <c:ptCount val="1"/>
                <c:pt idx="0">
                  <c:v>Sat wk5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data'!$AI$2:$AI$85</c:f>
              <c:numCache>
                <c:formatCode>General</c:formatCode>
                <c:ptCount val="84"/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4.7</c:v>
                </c:pt>
                <c:pt idx="19">
                  <c:v>4.7</c:v>
                </c:pt>
                <c:pt idx="20">
                  <c:v>5.0999999999999996</c:v>
                </c:pt>
                <c:pt idx="21">
                  <c:v>5.4</c:v>
                </c:pt>
                <c:pt idx="22">
                  <c:v>5.5</c:v>
                </c:pt>
                <c:pt idx="23">
                  <c:v>5.7</c:v>
                </c:pt>
                <c:pt idx="24">
                  <c:v>5.7</c:v>
                </c:pt>
                <c:pt idx="25">
                  <c:v>6.1</c:v>
                </c:pt>
                <c:pt idx="26">
                  <c:v>6.6</c:v>
                </c:pt>
                <c:pt idx="27">
                  <c:v>6.9</c:v>
                </c:pt>
                <c:pt idx="28">
                  <c:v>7</c:v>
                </c:pt>
                <c:pt idx="29">
                  <c:v>7.3</c:v>
                </c:pt>
                <c:pt idx="30">
                  <c:v>7.8</c:v>
                </c:pt>
                <c:pt idx="31">
                  <c:v>8.1</c:v>
                </c:pt>
                <c:pt idx="32">
                  <c:v>8.4</c:v>
                </c:pt>
                <c:pt idx="33">
                  <c:v>8.6999999999999993</c:v>
                </c:pt>
                <c:pt idx="34">
                  <c:v>9</c:v>
                </c:pt>
                <c:pt idx="35">
                  <c:v>9.5</c:v>
                </c:pt>
                <c:pt idx="36">
                  <c:v>9.9</c:v>
                </c:pt>
                <c:pt idx="37">
                  <c:v>10.5</c:v>
                </c:pt>
                <c:pt idx="38">
                  <c:v>10.7</c:v>
                </c:pt>
                <c:pt idx="39">
                  <c:v>10.6</c:v>
                </c:pt>
                <c:pt idx="40">
                  <c:v>10.5</c:v>
                </c:pt>
                <c:pt idx="41">
                  <c:v>10.5</c:v>
                </c:pt>
                <c:pt idx="42">
                  <c:v>10.3</c:v>
                </c:pt>
                <c:pt idx="43">
                  <c:v>10.199999999999999</c:v>
                </c:pt>
                <c:pt idx="44">
                  <c:v>10.1</c:v>
                </c:pt>
                <c:pt idx="45">
                  <c:v>9.6999999999999993</c:v>
                </c:pt>
                <c:pt idx="46">
                  <c:v>9.3000000000000007</c:v>
                </c:pt>
                <c:pt idx="47">
                  <c:v>9.1</c:v>
                </c:pt>
                <c:pt idx="48">
                  <c:v>9.1999999999999993</c:v>
                </c:pt>
                <c:pt idx="49">
                  <c:v>8.9</c:v>
                </c:pt>
                <c:pt idx="50">
                  <c:v>8.6</c:v>
                </c:pt>
                <c:pt idx="51">
                  <c:v>8.4</c:v>
                </c:pt>
                <c:pt idx="52">
                  <c:v>8.3000000000000007</c:v>
                </c:pt>
                <c:pt idx="53">
                  <c:v>8.1999999999999993</c:v>
                </c:pt>
                <c:pt idx="54">
                  <c:v>7.9</c:v>
                </c:pt>
                <c:pt idx="55">
                  <c:v>7.7</c:v>
                </c:pt>
                <c:pt idx="56">
                  <c:v>7.4</c:v>
                </c:pt>
                <c:pt idx="57">
                  <c:v>7.3</c:v>
                </c:pt>
                <c:pt idx="58">
                  <c:v>7.5</c:v>
                </c:pt>
                <c:pt idx="59">
                  <c:v>7.6</c:v>
                </c:pt>
                <c:pt idx="60">
                  <c:v>7.1</c:v>
                </c:pt>
                <c:pt idx="61">
                  <c:v>6.8</c:v>
                </c:pt>
                <c:pt idx="62">
                  <c:v>6.7</c:v>
                </c:pt>
                <c:pt idx="63">
                  <c:v>6.6</c:v>
                </c:pt>
                <c:pt idx="64">
                  <c:v>6.4</c:v>
                </c:pt>
                <c:pt idx="65">
                  <c:v>6.4</c:v>
                </c:pt>
                <c:pt idx="66">
                  <c:v>6.3</c:v>
                </c:pt>
                <c:pt idx="67">
                  <c:v>6.2</c:v>
                </c:pt>
                <c:pt idx="68">
                  <c:v>6.2</c:v>
                </c:pt>
                <c:pt idx="69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F9E-2741-A349-6122B31C6A95}"/>
            </c:ext>
          </c:extLst>
        </c:ser>
        <c:ser>
          <c:idx val="66"/>
          <c:order val="32"/>
          <c:tx>
            <c:strRef>
              <c:f>'Breakfast data'!$AJ$1</c:f>
              <c:strCache>
                <c:ptCount val="1"/>
                <c:pt idx="0">
                  <c:v>Sun wk5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data'!$AJ$2:$AJ$85</c:f>
              <c:numCache>
                <c:formatCode>General</c:formatCode>
                <c:ptCount val="84"/>
                <c:pt idx="20">
                  <c:v>7.9</c:v>
                </c:pt>
                <c:pt idx="21">
                  <c:v>8</c:v>
                </c:pt>
                <c:pt idx="22">
                  <c:v>8.1</c:v>
                </c:pt>
                <c:pt idx="23">
                  <c:v>8.1999999999999993</c:v>
                </c:pt>
                <c:pt idx="24">
                  <c:v>8.6</c:v>
                </c:pt>
                <c:pt idx="25">
                  <c:v>8.6</c:v>
                </c:pt>
                <c:pt idx="26">
                  <c:v>8.6999999999999993</c:v>
                </c:pt>
                <c:pt idx="27">
                  <c:v>8.4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9.1</c:v>
                </c:pt>
                <c:pt idx="31">
                  <c:v>9.1999999999999993</c:v>
                </c:pt>
                <c:pt idx="32">
                  <c:v>9.8000000000000007</c:v>
                </c:pt>
                <c:pt idx="33">
                  <c:v>10.199999999999999</c:v>
                </c:pt>
                <c:pt idx="34">
                  <c:v>10.6</c:v>
                </c:pt>
                <c:pt idx="35">
                  <c:v>11.3</c:v>
                </c:pt>
                <c:pt idx="36">
                  <c:v>11.8</c:v>
                </c:pt>
                <c:pt idx="37">
                  <c:v>12.2</c:v>
                </c:pt>
                <c:pt idx="38">
                  <c:v>12.3</c:v>
                </c:pt>
                <c:pt idx="39">
                  <c:v>12.3</c:v>
                </c:pt>
                <c:pt idx="40">
                  <c:v>12</c:v>
                </c:pt>
                <c:pt idx="41">
                  <c:v>11.7</c:v>
                </c:pt>
                <c:pt idx="42">
                  <c:v>11.3</c:v>
                </c:pt>
                <c:pt idx="43">
                  <c:v>10.9</c:v>
                </c:pt>
                <c:pt idx="44">
                  <c:v>10.6</c:v>
                </c:pt>
                <c:pt idx="45">
                  <c:v>10.1</c:v>
                </c:pt>
                <c:pt idx="46">
                  <c:v>9.6999999999999993</c:v>
                </c:pt>
                <c:pt idx="47">
                  <c:v>9.6</c:v>
                </c:pt>
                <c:pt idx="48">
                  <c:v>9.5</c:v>
                </c:pt>
                <c:pt idx="49">
                  <c:v>9.1</c:v>
                </c:pt>
                <c:pt idx="50">
                  <c:v>8.9</c:v>
                </c:pt>
                <c:pt idx="51">
                  <c:v>8.6999999999999993</c:v>
                </c:pt>
                <c:pt idx="52">
                  <c:v>8.3000000000000007</c:v>
                </c:pt>
                <c:pt idx="53">
                  <c:v>8.1</c:v>
                </c:pt>
                <c:pt idx="54">
                  <c:v>7.4</c:v>
                </c:pt>
                <c:pt idx="55">
                  <c:v>7.6</c:v>
                </c:pt>
                <c:pt idx="56">
                  <c:v>7.7</c:v>
                </c:pt>
                <c:pt idx="57">
                  <c:v>8.1999999999999993</c:v>
                </c:pt>
                <c:pt idx="58">
                  <c:v>8.4</c:v>
                </c:pt>
                <c:pt idx="59">
                  <c:v>8.6999999999999993</c:v>
                </c:pt>
                <c:pt idx="60">
                  <c:v>9.4</c:v>
                </c:pt>
                <c:pt idx="61">
                  <c:v>10.199999999999999</c:v>
                </c:pt>
                <c:pt idx="62">
                  <c:v>10.8</c:v>
                </c:pt>
                <c:pt idx="63">
                  <c:v>11.4</c:v>
                </c:pt>
                <c:pt idx="64">
                  <c:v>11.6</c:v>
                </c:pt>
                <c:pt idx="65">
                  <c:v>11.2</c:v>
                </c:pt>
                <c:pt idx="66">
                  <c:v>11.1</c:v>
                </c:pt>
                <c:pt idx="67">
                  <c:v>11.1</c:v>
                </c:pt>
                <c:pt idx="68">
                  <c:v>11.1</c:v>
                </c:pt>
                <c:pt idx="69">
                  <c:v>11.1</c:v>
                </c:pt>
                <c:pt idx="70">
                  <c:v>11.1</c:v>
                </c:pt>
                <c:pt idx="71">
                  <c:v>11.1</c:v>
                </c:pt>
                <c:pt idx="72">
                  <c:v>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F9E-2741-A349-6122B31C6A95}"/>
            </c:ext>
          </c:extLst>
        </c:ser>
        <c:ser>
          <c:idx val="68"/>
          <c:order val="33"/>
          <c:tx>
            <c:strRef>
              <c:f>'Breakfast data'!$AK$1</c:f>
              <c:strCache>
                <c:ptCount val="1"/>
                <c:pt idx="0">
                  <c:v>Mon wk6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data'!$AK$2:$AK$85</c:f>
              <c:numCache>
                <c:formatCode>General</c:formatCode>
                <c:ptCount val="84"/>
                <c:pt idx="18">
                  <c:v>7.9</c:v>
                </c:pt>
                <c:pt idx="19">
                  <c:v>8.8000000000000007</c:v>
                </c:pt>
                <c:pt idx="20">
                  <c:v>9.1999999999999993</c:v>
                </c:pt>
                <c:pt idx="21">
                  <c:v>9.4</c:v>
                </c:pt>
                <c:pt idx="22">
                  <c:v>9.4</c:v>
                </c:pt>
                <c:pt idx="23">
                  <c:v>9.6999999999999993</c:v>
                </c:pt>
                <c:pt idx="24">
                  <c:v>9.6</c:v>
                </c:pt>
                <c:pt idx="25">
                  <c:v>9.5</c:v>
                </c:pt>
                <c:pt idx="26">
                  <c:v>9.4</c:v>
                </c:pt>
                <c:pt idx="27">
                  <c:v>9.3000000000000007</c:v>
                </c:pt>
                <c:pt idx="28">
                  <c:v>9.3000000000000007</c:v>
                </c:pt>
                <c:pt idx="29">
                  <c:v>9.6</c:v>
                </c:pt>
                <c:pt idx="30">
                  <c:v>10.1</c:v>
                </c:pt>
                <c:pt idx="31">
                  <c:v>10.7</c:v>
                </c:pt>
                <c:pt idx="32">
                  <c:v>11.1</c:v>
                </c:pt>
                <c:pt idx="33">
                  <c:v>11.5</c:v>
                </c:pt>
                <c:pt idx="34">
                  <c:v>11.9</c:v>
                </c:pt>
                <c:pt idx="35">
                  <c:v>12.1</c:v>
                </c:pt>
                <c:pt idx="36">
                  <c:v>12.3</c:v>
                </c:pt>
                <c:pt idx="37">
                  <c:v>12.4</c:v>
                </c:pt>
                <c:pt idx="38">
                  <c:v>12.5</c:v>
                </c:pt>
                <c:pt idx="39">
                  <c:v>12.5</c:v>
                </c:pt>
                <c:pt idx="40">
                  <c:v>12.4</c:v>
                </c:pt>
                <c:pt idx="41">
                  <c:v>12.3</c:v>
                </c:pt>
                <c:pt idx="42">
                  <c:v>12.1</c:v>
                </c:pt>
                <c:pt idx="43">
                  <c:v>11.7</c:v>
                </c:pt>
                <c:pt idx="44">
                  <c:v>11.4</c:v>
                </c:pt>
                <c:pt idx="45">
                  <c:v>11.2</c:v>
                </c:pt>
                <c:pt idx="46">
                  <c:v>10.8</c:v>
                </c:pt>
                <c:pt idx="47">
                  <c:v>10.6</c:v>
                </c:pt>
                <c:pt idx="48">
                  <c:v>10.7</c:v>
                </c:pt>
                <c:pt idx="49">
                  <c:v>10.8</c:v>
                </c:pt>
                <c:pt idx="50">
                  <c:v>11</c:v>
                </c:pt>
                <c:pt idx="51">
                  <c:v>11.2</c:v>
                </c:pt>
                <c:pt idx="52">
                  <c:v>11.3</c:v>
                </c:pt>
                <c:pt idx="53">
                  <c:v>11.4</c:v>
                </c:pt>
                <c:pt idx="54">
                  <c:v>11.3</c:v>
                </c:pt>
                <c:pt idx="55">
                  <c:v>11.4</c:v>
                </c:pt>
                <c:pt idx="56">
                  <c:v>11.4</c:v>
                </c:pt>
                <c:pt idx="57">
                  <c:v>11.3</c:v>
                </c:pt>
                <c:pt idx="58">
                  <c:v>11.1</c:v>
                </c:pt>
                <c:pt idx="59">
                  <c:v>11.2</c:v>
                </c:pt>
                <c:pt idx="60">
                  <c:v>11.1</c:v>
                </c:pt>
                <c:pt idx="61">
                  <c:v>11</c:v>
                </c:pt>
                <c:pt idx="62">
                  <c:v>10.4</c:v>
                </c:pt>
                <c:pt idx="63">
                  <c:v>9.9</c:v>
                </c:pt>
                <c:pt idx="64">
                  <c:v>9.5</c:v>
                </c:pt>
                <c:pt idx="65">
                  <c:v>9.1999999999999993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F9E-2741-A349-6122B31C6A95}"/>
            </c:ext>
          </c:extLst>
        </c:ser>
        <c:ser>
          <c:idx val="70"/>
          <c:order val="34"/>
          <c:tx>
            <c:strRef>
              <c:f>'Breakfast data'!$AL$1</c:f>
              <c:strCache>
                <c:ptCount val="1"/>
                <c:pt idx="0">
                  <c:v>Tues wk6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data'!$AL$2:$AL$85</c:f>
              <c:numCache>
                <c:formatCode>General</c:formatCode>
                <c:ptCount val="84"/>
                <c:pt idx="18">
                  <c:v>7.4</c:v>
                </c:pt>
                <c:pt idx="19">
                  <c:v>7.5</c:v>
                </c:pt>
                <c:pt idx="20">
                  <c:v>7.6</c:v>
                </c:pt>
                <c:pt idx="21">
                  <c:v>6.9</c:v>
                </c:pt>
                <c:pt idx="22">
                  <c:v>6.9</c:v>
                </c:pt>
                <c:pt idx="23">
                  <c:v>7.1</c:v>
                </c:pt>
                <c:pt idx="24">
                  <c:v>7.4</c:v>
                </c:pt>
                <c:pt idx="25">
                  <c:v>8.1</c:v>
                </c:pt>
                <c:pt idx="26">
                  <c:v>8.6999999999999993</c:v>
                </c:pt>
                <c:pt idx="27">
                  <c:v>9.6</c:v>
                </c:pt>
                <c:pt idx="28">
                  <c:v>10.1</c:v>
                </c:pt>
                <c:pt idx="29">
                  <c:v>10.4</c:v>
                </c:pt>
                <c:pt idx="30">
                  <c:v>10.5</c:v>
                </c:pt>
                <c:pt idx="31">
                  <c:v>10.8</c:v>
                </c:pt>
                <c:pt idx="32">
                  <c:v>11</c:v>
                </c:pt>
                <c:pt idx="33">
                  <c:v>10.9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11.5</c:v>
                </c:pt>
                <c:pt idx="39">
                  <c:v>11.4</c:v>
                </c:pt>
                <c:pt idx="40">
                  <c:v>11.5</c:v>
                </c:pt>
                <c:pt idx="41">
                  <c:v>11.3</c:v>
                </c:pt>
                <c:pt idx="42">
                  <c:v>11.2</c:v>
                </c:pt>
                <c:pt idx="43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F9E-2741-A349-6122B31C6A95}"/>
            </c:ext>
          </c:extLst>
        </c:ser>
        <c:ser>
          <c:idx val="72"/>
          <c:order val="35"/>
          <c:tx>
            <c:strRef>
              <c:f>'Breakfast data'!$AM$1</c:f>
              <c:strCache>
                <c:ptCount val="1"/>
                <c:pt idx="0">
                  <c:v>Wed wk6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data'!$AM$2:$AM$85</c:f>
              <c:numCache>
                <c:formatCode>General</c:formatCode>
                <c:ptCount val="84"/>
                <c:pt idx="27">
                  <c:v>9.6</c:v>
                </c:pt>
                <c:pt idx="28">
                  <c:v>9.3000000000000007</c:v>
                </c:pt>
                <c:pt idx="29">
                  <c:v>9.1999999999999993</c:v>
                </c:pt>
                <c:pt idx="30">
                  <c:v>9.4</c:v>
                </c:pt>
                <c:pt idx="31">
                  <c:v>9.6</c:v>
                </c:pt>
                <c:pt idx="32">
                  <c:v>9.6999999999999993</c:v>
                </c:pt>
                <c:pt idx="33">
                  <c:v>9.6999999999999993</c:v>
                </c:pt>
                <c:pt idx="34">
                  <c:v>10.199999999999999</c:v>
                </c:pt>
                <c:pt idx="35">
                  <c:v>10.7</c:v>
                </c:pt>
                <c:pt idx="36">
                  <c:v>11.1</c:v>
                </c:pt>
                <c:pt idx="37">
                  <c:v>11.3</c:v>
                </c:pt>
                <c:pt idx="38">
                  <c:v>11.4</c:v>
                </c:pt>
                <c:pt idx="39">
                  <c:v>11.1</c:v>
                </c:pt>
                <c:pt idx="40">
                  <c:v>10.8</c:v>
                </c:pt>
                <c:pt idx="41">
                  <c:v>10.199999999999999</c:v>
                </c:pt>
                <c:pt idx="42">
                  <c:v>9.9</c:v>
                </c:pt>
                <c:pt idx="43">
                  <c:v>10.1</c:v>
                </c:pt>
                <c:pt idx="44">
                  <c:v>9.9</c:v>
                </c:pt>
                <c:pt idx="45">
                  <c:v>10.4</c:v>
                </c:pt>
                <c:pt idx="46">
                  <c:v>10.199999999999999</c:v>
                </c:pt>
                <c:pt idx="47">
                  <c:v>9.9</c:v>
                </c:pt>
                <c:pt idx="48">
                  <c:v>9.6999999999999993</c:v>
                </c:pt>
                <c:pt idx="49">
                  <c:v>9.3000000000000007</c:v>
                </c:pt>
                <c:pt idx="50">
                  <c:v>8.9</c:v>
                </c:pt>
                <c:pt idx="51">
                  <c:v>8.6</c:v>
                </c:pt>
                <c:pt idx="52">
                  <c:v>8.6999999999999993</c:v>
                </c:pt>
                <c:pt idx="53">
                  <c:v>9.1</c:v>
                </c:pt>
                <c:pt idx="54">
                  <c:v>8.9</c:v>
                </c:pt>
                <c:pt idx="55">
                  <c:v>8.6</c:v>
                </c:pt>
                <c:pt idx="56">
                  <c:v>8.1999999999999993</c:v>
                </c:pt>
                <c:pt idx="57">
                  <c:v>7.8</c:v>
                </c:pt>
                <c:pt idx="58">
                  <c:v>7.7</c:v>
                </c:pt>
                <c:pt idx="59">
                  <c:v>7.5</c:v>
                </c:pt>
                <c:pt idx="60">
                  <c:v>7.3</c:v>
                </c:pt>
                <c:pt idx="61">
                  <c:v>6.9</c:v>
                </c:pt>
                <c:pt idx="62">
                  <c:v>6.7</c:v>
                </c:pt>
                <c:pt idx="63">
                  <c:v>6.4</c:v>
                </c:pt>
                <c:pt idx="64">
                  <c:v>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F9E-2741-A349-6122B31C6A95}"/>
            </c:ext>
          </c:extLst>
        </c:ser>
        <c:ser>
          <c:idx val="74"/>
          <c:order val="36"/>
          <c:tx>
            <c:strRef>
              <c:f>'Breakfast data'!$AN$1</c:f>
              <c:strCache>
                <c:ptCount val="1"/>
                <c:pt idx="0">
                  <c:v>Thurs wk6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data'!$AN$2:$AN$85</c:f>
              <c:numCache>
                <c:formatCode>General</c:formatCode>
                <c:ptCount val="84"/>
                <c:pt idx="25">
                  <c:v>9.4</c:v>
                </c:pt>
                <c:pt idx="26">
                  <c:v>9.6</c:v>
                </c:pt>
                <c:pt idx="27">
                  <c:v>9.9</c:v>
                </c:pt>
                <c:pt idx="28">
                  <c:v>10.3</c:v>
                </c:pt>
                <c:pt idx="29">
                  <c:v>10.8</c:v>
                </c:pt>
                <c:pt idx="30">
                  <c:v>11.5</c:v>
                </c:pt>
                <c:pt idx="31">
                  <c:v>12.2</c:v>
                </c:pt>
                <c:pt idx="32">
                  <c:v>12.8</c:v>
                </c:pt>
                <c:pt idx="33">
                  <c:v>13.4</c:v>
                </c:pt>
                <c:pt idx="34">
                  <c:v>14</c:v>
                </c:pt>
                <c:pt idx="35">
                  <c:v>14.3</c:v>
                </c:pt>
                <c:pt idx="36">
                  <c:v>14.6</c:v>
                </c:pt>
                <c:pt idx="37">
                  <c:v>15.1</c:v>
                </c:pt>
                <c:pt idx="38">
                  <c:v>15.6</c:v>
                </c:pt>
                <c:pt idx="39">
                  <c:v>15.4</c:v>
                </c:pt>
                <c:pt idx="40">
                  <c:v>15.3</c:v>
                </c:pt>
                <c:pt idx="41">
                  <c:v>15.2</c:v>
                </c:pt>
                <c:pt idx="42">
                  <c:v>15.3</c:v>
                </c:pt>
                <c:pt idx="43">
                  <c:v>15.4</c:v>
                </c:pt>
                <c:pt idx="44">
                  <c:v>15.3</c:v>
                </c:pt>
                <c:pt idx="45">
                  <c:v>15.1</c:v>
                </c:pt>
                <c:pt idx="46">
                  <c:v>15</c:v>
                </c:pt>
                <c:pt idx="47">
                  <c:v>14.8</c:v>
                </c:pt>
                <c:pt idx="48">
                  <c:v>14.8</c:v>
                </c:pt>
                <c:pt idx="49">
                  <c:v>14.5</c:v>
                </c:pt>
                <c:pt idx="50">
                  <c:v>14.3</c:v>
                </c:pt>
                <c:pt idx="51">
                  <c:v>14</c:v>
                </c:pt>
                <c:pt idx="52">
                  <c:v>13.7</c:v>
                </c:pt>
                <c:pt idx="53">
                  <c:v>13.7</c:v>
                </c:pt>
                <c:pt idx="54">
                  <c:v>13.2</c:v>
                </c:pt>
                <c:pt idx="55">
                  <c:v>12.8</c:v>
                </c:pt>
                <c:pt idx="56">
                  <c:v>12.4</c:v>
                </c:pt>
                <c:pt idx="57">
                  <c:v>12.4</c:v>
                </c:pt>
                <c:pt idx="58">
                  <c:v>12.5</c:v>
                </c:pt>
                <c:pt idx="59">
                  <c:v>12.7</c:v>
                </c:pt>
                <c:pt idx="60">
                  <c:v>12.9</c:v>
                </c:pt>
                <c:pt idx="61">
                  <c:v>13.1</c:v>
                </c:pt>
                <c:pt idx="62">
                  <c:v>13.1</c:v>
                </c:pt>
                <c:pt idx="63">
                  <c:v>13.2</c:v>
                </c:pt>
                <c:pt idx="64">
                  <c:v>13.5</c:v>
                </c:pt>
                <c:pt idx="65">
                  <c:v>13.4</c:v>
                </c:pt>
                <c:pt idx="66">
                  <c:v>13.4</c:v>
                </c:pt>
                <c:pt idx="67">
                  <c:v>13.6</c:v>
                </c:pt>
                <c:pt idx="68">
                  <c:v>13.1</c:v>
                </c:pt>
                <c:pt idx="69">
                  <c:v>12.7</c:v>
                </c:pt>
                <c:pt idx="70">
                  <c:v>12.5</c:v>
                </c:pt>
                <c:pt idx="71">
                  <c:v>12.3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F9E-2741-A349-6122B31C6A95}"/>
            </c:ext>
          </c:extLst>
        </c:ser>
        <c:ser>
          <c:idx val="76"/>
          <c:order val="37"/>
          <c:tx>
            <c:strRef>
              <c:f>'Breakfast data'!$AO$1</c:f>
              <c:strCache>
                <c:ptCount val="1"/>
                <c:pt idx="0">
                  <c:v>Fri wk6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data'!$AO$2:$AO$85</c:f>
              <c:numCache>
                <c:formatCode>General</c:formatCode>
                <c:ptCount val="84"/>
                <c:pt idx="19">
                  <c:v>7.2</c:v>
                </c:pt>
                <c:pt idx="20">
                  <c:v>7.5</c:v>
                </c:pt>
                <c:pt idx="21">
                  <c:v>7.7</c:v>
                </c:pt>
                <c:pt idx="22">
                  <c:v>7.6</c:v>
                </c:pt>
                <c:pt idx="23">
                  <c:v>7.6</c:v>
                </c:pt>
                <c:pt idx="24">
                  <c:v>7.8</c:v>
                </c:pt>
                <c:pt idx="25">
                  <c:v>8.1</c:v>
                </c:pt>
                <c:pt idx="26">
                  <c:v>8.3000000000000007</c:v>
                </c:pt>
                <c:pt idx="27">
                  <c:v>8.5</c:v>
                </c:pt>
                <c:pt idx="28">
                  <c:v>8.9</c:v>
                </c:pt>
                <c:pt idx="29">
                  <c:v>9.6999999999999993</c:v>
                </c:pt>
                <c:pt idx="30">
                  <c:v>10.6</c:v>
                </c:pt>
                <c:pt idx="31">
                  <c:v>11</c:v>
                </c:pt>
                <c:pt idx="32">
                  <c:v>11.4</c:v>
                </c:pt>
                <c:pt idx="33">
                  <c:v>11.8</c:v>
                </c:pt>
                <c:pt idx="34">
                  <c:v>12.1</c:v>
                </c:pt>
                <c:pt idx="35">
                  <c:v>12.4</c:v>
                </c:pt>
                <c:pt idx="36">
                  <c:v>12.7</c:v>
                </c:pt>
                <c:pt idx="37">
                  <c:v>12.7</c:v>
                </c:pt>
                <c:pt idx="38">
                  <c:v>12.8</c:v>
                </c:pt>
                <c:pt idx="39">
                  <c:v>12.7</c:v>
                </c:pt>
                <c:pt idx="40">
                  <c:v>12.6</c:v>
                </c:pt>
                <c:pt idx="41">
                  <c:v>12.5</c:v>
                </c:pt>
                <c:pt idx="42">
                  <c:v>12.4</c:v>
                </c:pt>
                <c:pt idx="43">
                  <c:v>12.1</c:v>
                </c:pt>
                <c:pt idx="44">
                  <c:v>12</c:v>
                </c:pt>
                <c:pt idx="45">
                  <c:v>11.6</c:v>
                </c:pt>
                <c:pt idx="46">
                  <c:v>11.1</c:v>
                </c:pt>
                <c:pt idx="47">
                  <c:v>10.7</c:v>
                </c:pt>
                <c:pt idx="48">
                  <c:v>10.3</c:v>
                </c:pt>
                <c:pt idx="49">
                  <c:v>10.1</c:v>
                </c:pt>
                <c:pt idx="50">
                  <c:v>10.1</c:v>
                </c:pt>
                <c:pt idx="51">
                  <c:v>9.9</c:v>
                </c:pt>
                <c:pt idx="52">
                  <c:v>9.8000000000000007</c:v>
                </c:pt>
                <c:pt idx="53">
                  <c:v>9.6</c:v>
                </c:pt>
                <c:pt idx="54">
                  <c:v>9.3000000000000007</c:v>
                </c:pt>
                <c:pt idx="55">
                  <c:v>9.1</c:v>
                </c:pt>
                <c:pt idx="56">
                  <c:v>8.8000000000000007</c:v>
                </c:pt>
                <c:pt idx="57">
                  <c:v>8.6</c:v>
                </c:pt>
                <c:pt idx="58">
                  <c:v>8.4</c:v>
                </c:pt>
                <c:pt idx="59">
                  <c:v>8.3000000000000007</c:v>
                </c:pt>
                <c:pt idx="60">
                  <c:v>8.1999999999999993</c:v>
                </c:pt>
                <c:pt idx="61">
                  <c:v>8.1</c:v>
                </c:pt>
                <c:pt idx="62">
                  <c:v>7.9</c:v>
                </c:pt>
                <c:pt idx="63">
                  <c:v>7.8</c:v>
                </c:pt>
                <c:pt idx="64">
                  <c:v>7.8</c:v>
                </c:pt>
                <c:pt idx="65">
                  <c:v>7.7</c:v>
                </c:pt>
                <c:pt idx="66">
                  <c:v>7.6</c:v>
                </c:pt>
                <c:pt idx="67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F9E-2741-A349-6122B31C6A95}"/>
            </c:ext>
          </c:extLst>
        </c:ser>
        <c:ser>
          <c:idx val="78"/>
          <c:order val="38"/>
          <c:tx>
            <c:strRef>
              <c:f>'Breakfast data'!$AP$1</c:f>
              <c:strCache>
                <c:ptCount val="1"/>
                <c:pt idx="0">
                  <c:v>Sat wk6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data'!$AP$2:$AP$85</c:f>
              <c:numCache>
                <c:formatCode>General</c:formatCode>
                <c:ptCount val="84"/>
                <c:pt idx="14">
                  <c:v>4.3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4.5999999999999996</c:v>
                </c:pt>
                <c:pt idx="18">
                  <c:v>4.7</c:v>
                </c:pt>
                <c:pt idx="19">
                  <c:v>4.8</c:v>
                </c:pt>
                <c:pt idx="20">
                  <c:v>4.8</c:v>
                </c:pt>
                <c:pt idx="21">
                  <c:v>4.9000000000000004</c:v>
                </c:pt>
                <c:pt idx="22">
                  <c:v>5</c:v>
                </c:pt>
                <c:pt idx="23">
                  <c:v>5.3</c:v>
                </c:pt>
                <c:pt idx="24">
                  <c:v>5.4</c:v>
                </c:pt>
                <c:pt idx="25">
                  <c:v>5.7</c:v>
                </c:pt>
                <c:pt idx="26">
                  <c:v>6</c:v>
                </c:pt>
                <c:pt idx="27">
                  <c:v>6.2</c:v>
                </c:pt>
                <c:pt idx="28">
                  <c:v>6.4</c:v>
                </c:pt>
                <c:pt idx="29">
                  <c:v>6.7</c:v>
                </c:pt>
                <c:pt idx="30">
                  <c:v>7.1</c:v>
                </c:pt>
                <c:pt idx="31">
                  <c:v>7.4</c:v>
                </c:pt>
                <c:pt idx="32">
                  <c:v>7.9</c:v>
                </c:pt>
                <c:pt idx="33">
                  <c:v>8.1999999999999993</c:v>
                </c:pt>
                <c:pt idx="34">
                  <c:v>8.4</c:v>
                </c:pt>
                <c:pt idx="35">
                  <c:v>8.6999999999999993</c:v>
                </c:pt>
                <c:pt idx="36">
                  <c:v>8.9</c:v>
                </c:pt>
                <c:pt idx="37">
                  <c:v>9.1999999999999993</c:v>
                </c:pt>
                <c:pt idx="38">
                  <c:v>9.3000000000000007</c:v>
                </c:pt>
                <c:pt idx="39">
                  <c:v>9.3000000000000007</c:v>
                </c:pt>
                <c:pt idx="40">
                  <c:v>9.3000000000000007</c:v>
                </c:pt>
                <c:pt idx="41">
                  <c:v>9.1</c:v>
                </c:pt>
                <c:pt idx="42">
                  <c:v>8.8000000000000007</c:v>
                </c:pt>
                <c:pt idx="43">
                  <c:v>8.6999999999999993</c:v>
                </c:pt>
                <c:pt idx="44">
                  <c:v>8.6999999999999993</c:v>
                </c:pt>
                <c:pt idx="45">
                  <c:v>8.5</c:v>
                </c:pt>
                <c:pt idx="46">
                  <c:v>8.1999999999999993</c:v>
                </c:pt>
                <c:pt idx="47">
                  <c:v>7.8</c:v>
                </c:pt>
                <c:pt idx="48">
                  <c:v>7.4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7.1</c:v>
                </c:pt>
                <c:pt idx="54">
                  <c:v>7.1</c:v>
                </c:pt>
                <c:pt idx="55">
                  <c:v>6.9</c:v>
                </c:pt>
                <c:pt idx="56">
                  <c:v>6.9</c:v>
                </c:pt>
                <c:pt idx="57">
                  <c:v>6.8</c:v>
                </c:pt>
                <c:pt idx="58">
                  <c:v>6.9</c:v>
                </c:pt>
                <c:pt idx="59">
                  <c:v>6.9</c:v>
                </c:pt>
                <c:pt idx="60">
                  <c:v>7.1</c:v>
                </c:pt>
                <c:pt idx="61">
                  <c:v>7.1</c:v>
                </c:pt>
                <c:pt idx="62">
                  <c:v>7.3</c:v>
                </c:pt>
                <c:pt idx="63">
                  <c:v>7.5</c:v>
                </c:pt>
                <c:pt idx="64">
                  <c:v>7.8</c:v>
                </c:pt>
                <c:pt idx="65">
                  <c:v>8.1999999999999993</c:v>
                </c:pt>
                <c:pt idx="66">
                  <c:v>8.6</c:v>
                </c:pt>
                <c:pt idx="67">
                  <c:v>8.9</c:v>
                </c:pt>
                <c:pt idx="68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F9E-2741-A349-6122B31C6A95}"/>
            </c:ext>
          </c:extLst>
        </c:ser>
        <c:ser>
          <c:idx val="80"/>
          <c:order val="39"/>
          <c:tx>
            <c:strRef>
              <c:f>'Breakfast data'!$AQ$1</c:f>
              <c:strCache>
                <c:ptCount val="1"/>
                <c:pt idx="0">
                  <c:v>Sun wk6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data'!$AQ$2:$AQ$85</c:f>
              <c:numCache>
                <c:formatCode>General</c:formatCode>
                <c:ptCount val="84"/>
                <c:pt idx="3">
                  <c:v>4.8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4.5999999999999996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5</c:v>
                </c:pt>
                <c:pt idx="10">
                  <c:v>5.0999999999999996</c:v>
                </c:pt>
                <c:pt idx="11">
                  <c:v>5.2</c:v>
                </c:pt>
                <c:pt idx="12">
                  <c:v>5.2</c:v>
                </c:pt>
                <c:pt idx="13">
                  <c:v>5.3</c:v>
                </c:pt>
                <c:pt idx="14">
                  <c:v>5.4</c:v>
                </c:pt>
                <c:pt idx="15">
                  <c:v>5.4</c:v>
                </c:pt>
                <c:pt idx="23">
                  <c:v>7.2</c:v>
                </c:pt>
                <c:pt idx="24">
                  <c:v>7.4</c:v>
                </c:pt>
                <c:pt idx="25">
                  <c:v>7.7</c:v>
                </c:pt>
                <c:pt idx="26">
                  <c:v>7.9</c:v>
                </c:pt>
                <c:pt idx="27">
                  <c:v>8.1999999999999993</c:v>
                </c:pt>
                <c:pt idx="28">
                  <c:v>8.6</c:v>
                </c:pt>
                <c:pt idx="29">
                  <c:v>9.1999999999999993</c:v>
                </c:pt>
                <c:pt idx="30">
                  <c:v>9.6999999999999993</c:v>
                </c:pt>
                <c:pt idx="31">
                  <c:v>10.3</c:v>
                </c:pt>
                <c:pt idx="32">
                  <c:v>10.7</c:v>
                </c:pt>
                <c:pt idx="33">
                  <c:v>11.1</c:v>
                </c:pt>
                <c:pt idx="34">
                  <c:v>11.5</c:v>
                </c:pt>
                <c:pt idx="35">
                  <c:v>11.9</c:v>
                </c:pt>
                <c:pt idx="36">
                  <c:v>12.3</c:v>
                </c:pt>
                <c:pt idx="37">
                  <c:v>12.5</c:v>
                </c:pt>
                <c:pt idx="38">
                  <c:v>12.6</c:v>
                </c:pt>
                <c:pt idx="39">
                  <c:v>12.6</c:v>
                </c:pt>
                <c:pt idx="40">
                  <c:v>12.6</c:v>
                </c:pt>
                <c:pt idx="41">
                  <c:v>12.6</c:v>
                </c:pt>
                <c:pt idx="42">
                  <c:v>12.5</c:v>
                </c:pt>
                <c:pt idx="43">
                  <c:v>12.2</c:v>
                </c:pt>
                <c:pt idx="44">
                  <c:v>12</c:v>
                </c:pt>
                <c:pt idx="45">
                  <c:v>11.8</c:v>
                </c:pt>
                <c:pt idx="46">
                  <c:v>11.7</c:v>
                </c:pt>
                <c:pt idx="47">
                  <c:v>11.7</c:v>
                </c:pt>
                <c:pt idx="48">
                  <c:v>11.5</c:v>
                </c:pt>
                <c:pt idx="49">
                  <c:v>11.4</c:v>
                </c:pt>
                <c:pt idx="50">
                  <c:v>11.3</c:v>
                </c:pt>
                <c:pt idx="51">
                  <c:v>11.1</c:v>
                </c:pt>
                <c:pt idx="52">
                  <c:v>11.1</c:v>
                </c:pt>
                <c:pt idx="53">
                  <c:v>10.9</c:v>
                </c:pt>
                <c:pt idx="54">
                  <c:v>8.5</c:v>
                </c:pt>
                <c:pt idx="55">
                  <c:v>8.4</c:v>
                </c:pt>
                <c:pt idx="56">
                  <c:v>8.3000000000000007</c:v>
                </c:pt>
                <c:pt idx="57">
                  <c:v>8.4</c:v>
                </c:pt>
                <c:pt idx="58">
                  <c:v>8.4</c:v>
                </c:pt>
                <c:pt idx="59">
                  <c:v>8.6</c:v>
                </c:pt>
                <c:pt idx="60">
                  <c:v>8.6999999999999993</c:v>
                </c:pt>
                <c:pt idx="61">
                  <c:v>8.9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9.3000000000000007</c:v>
                </c:pt>
                <c:pt idx="65">
                  <c:v>9.6</c:v>
                </c:pt>
                <c:pt idx="66">
                  <c:v>10.199999999999999</c:v>
                </c:pt>
                <c:pt idx="67">
                  <c:v>10.4</c:v>
                </c:pt>
                <c:pt idx="68">
                  <c:v>10.5</c:v>
                </c:pt>
                <c:pt idx="69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F9E-2741-A349-6122B31C6A95}"/>
            </c:ext>
          </c:extLst>
        </c:ser>
        <c:ser>
          <c:idx val="82"/>
          <c:order val="40"/>
          <c:tx>
            <c:strRef>
              <c:f>'Breakfast data'!$AR$1</c:f>
              <c:strCache>
                <c:ptCount val="1"/>
                <c:pt idx="0">
                  <c:v>Mon wk 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data'!$AR$2:$AR$85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F9E-2741-A349-6122B31C6A95}"/>
            </c:ext>
          </c:extLst>
        </c:ser>
        <c:ser>
          <c:idx val="83"/>
          <c:order val="41"/>
          <c:tx>
            <c:strRef>
              <c:f>'Breakfast data'!$AS$1</c:f>
              <c:strCache>
                <c:ptCount val="1"/>
                <c:pt idx="0">
                  <c:v>Tues wk7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data'!$AS$2:$AS$85</c:f>
              <c:numCache>
                <c:formatCode>General</c:formatCode>
                <c:ptCount val="84"/>
                <c:pt idx="29">
                  <c:v>7.1</c:v>
                </c:pt>
                <c:pt idx="30">
                  <c:v>6.9</c:v>
                </c:pt>
                <c:pt idx="31">
                  <c:v>7.1</c:v>
                </c:pt>
                <c:pt idx="32">
                  <c:v>7.2</c:v>
                </c:pt>
                <c:pt idx="33">
                  <c:v>7.3</c:v>
                </c:pt>
                <c:pt idx="34">
                  <c:v>8</c:v>
                </c:pt>
                <c:pt idx="35">
                  <c:v>8.9</c:v>
                </c:pt>
                <c:pt idx="36">
                  <c:v>9.3000000000000007</c:v>
                </c:pt>
                <c:pt idx="37">
                  <c:v>10.199999999999999</c:v>
                </c:pt>
                <c:pt idx="38">
                  <c:v>10.8</c:v>
                </c:pt>
                <c:pt idx="39">
                  <c:v>10.8</c:v>
                </c:pt>
                <c:pt idx="40">
                  <c:v>10.8</c:v>
                </c:pt>
                <c:pt idx="41">
                  <c:v>10.7</c:v>
                </c:pt>
                <c:pt idx="42">
                  <c:v>10.4</c:v>
                </c:pt>
                <c:pt idx="43">
                  <c:v>9.9</c:v>
                </c:pt>
                <c:pt idx="44">
                  <c:v>9.8000000000000007</c:v>
                </c:pt>
                <c:pt idx="45">
                  <c:v>10</c:v>
                </c:pt>
                <c:pt idx="46">
                  <c:v>9.9</c:v>
                </c:pt>
                <c:pt idx="47">
                  <c:v>9.6</c:v>
                </c:pt>
                <c:pt idx="48">
                  <c:v>9.1999999999999993</c:v>
                </c:pt>
                <c:pt idx="49">
                  <c:v>9.1</c:v>
                </c:pt>
                <c:pt idx="50">
                  <c:v>8.8000000000000007</c:v>
                </c:pt>
                <c:pt idx="51">
                  <c:v>8.6</c:v>
                </c:pt>
                <c:pt idx="52">
                  <c:v>8.4</c:v>
                </c:pt>
                <c:pt idx="53">
                  <c:v>8.3000000000000007</c:v>
                </c:pt>
                <c:pt idx="54">
                  <c:v>8.1</c:v>
                </c:pt>
                <c:pt idx="55">
                  <c:v>8.1999999999999993</c:v>
                </c:pt>
                <c:pt idx="56">
                  <c:v>8</c:v>
                </c:pt>
                <c:pt idx="57">
                  <c:v>7.9</c:v>
                </c:pt>
                <c:pt idx="58">
                  <c:v>7.7</c:v>
                </c:pt>
                <c:pt idx="59">
                  <c:v>7.3</c:v>
                </c:pt>
                <c:pt idx="60">
                  <c:v>7.3</c:v>
                </c:pt>
                <c:pt idx="61">
                  <c:v>7.3</c:v>
                </c:pt>
                <c:pt idx="62">
                  <c:v>7.2</c:v>
                </c:pt>
                <c:pt idx="63">
                  <c:v>6.9</c:v>
                </c:pt>
                <c:pt idx="64">
                  <c:v>6.6</c:v>
                </c:pt>
                <c:pt idx="65">
                  <c:v>6.5</c:v>
                </c:pt>
                <c:pt idx="66">
                  <c:v>6.6</c:v>
                </c:pt>
                <c:pt idx="67">
                  <c:v>6.5</c:v>
                </c:pt>
                <c:pt idx="68">
                  <c:v>5.5</c:v>
                </c:pt>
                <c:pt idx="69">
                  <c:v>5.4</c:v>
                </c:pt>
                <c:pt idx="70">
                  <c:v>5.7</c:v>
                </c:pt>
                <c:pt idx="71">
                  <c:v>6.1</c:v>
                </c:pt>
                <c:pt idx="72">
                  <c:v>6.7</c:v>
                </c:pt>
                <c:pt idx="73">
                  <c:v>7.3</c:v>
                </c:pt>
                <c:pt idx="74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F9E-2741-A349-6122B31C6A95}"/>
            </c:ext>
          </c:extLst>
        </c:ser>
        <c:ser>
          <c:idx val="85"/>
          <c:order val="42"/>
          <c:tx>
            <c:strRef>
              <c:f>'Breakfast data'!$AT$1</c:f>
              <c:strCache>
                <c:ptCount val="1"/>
                <c:pt idx="0">
                  <c:v>Wed wk7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data'!$AT$2:$AT$85</c:f>
              <c:numCache>
                <c:formatCode>General</c:formatCode>
                <c:ptCount val="84"/>
                <c:pt idx="29">
                  <c:v>8.1999999999999993</c:v>
                </c:pt>
                <c:pt idx="30">
                  <c:v>8.3000000000000007</c:v>
                </c:pt>
                <c:pt idx="31">
                  <c:v>8.5</c:v>
                </c:pt>
                <c:pt idx="32">
                  <c:v>8.9</c:v>
                </c:pt>
                <c:pt idx="33">
                  <c:v>10.1</c:v>
                </c:pt>
                <c:pt idx="34">
                  <c:v>11.4</c:v>
                </c:pt>
                <c:pt idx="35">
                  <c:v>12.5</c:v>
                </c:pt>
                <c:pt idx="36">
                  <c:v>13.9</c:v>
                </c:pt>
                <c:pt idx="37">
                  <c:v>14.7</c:v>
                </c:pt>
                <c:pt idx="38">
                  <c:v>15.4</c:v>
                </c:pt>
                <c:pt idx="39">
                  <c:v>15.1</c:v>
                </c:pt>
                <c:pt idx="40">
                  <c:v>15.3</c:v>
                </c:pt>
                <c:pt idx="41">
                  <c:v>15.2</c:v>
                </c:pt>
                <c:pt idx="42">
                  <c:v>14.8</c:v>
                </c:pt>
                <c:pt idx="43">
                  <c:v>14.5</c:v>
                </c:pt>
                <c:pt idx="44">
                  <c:v>14.1</c:v>
                </c:pt>
                <c:pt idx="45">
                  <c:v>13.7</c:v>
                </c:pt>
                <c:pt idx="46">
                  <c:v>12.8</c:v>
                </c:pt>
                <c:pt idx="47">
                  <c:v>12.2</c:v>
                </c:pt>
                <c:pt idx="48">
                  <c:v>11.7</c:v>
                </c:pt>
                <c:pt idx="49">
                  <c:v>11.3</c:v>
                </c:pt>
                <c:pt idx="50">
                  <c:v>10.9</c:v>
                </c:pt>
                <c:pt idx="51">
                  <c:v>11.1</c:v>
                </c:pt>
                <c:pt idx="52">
                  <c:v>10.9</c:v>
                </c:pt>
                <c:pt idx="53">
                  <c:v>10.5</c:v>
                </c:pt>
                <c:pt idx="54">
                  <c:v>10.1</c:v>
                </c:pt>
                <c:pt idx="55">
                  <c:v>9.6</c:v>
                </c:pt>
                <c:pt idx="56">
                  <c:v>9.3000000000000007</c:v>
                </c:pt>
                <c:pt idx="57">
                  <c:v>9.3000000000000007</c:v>
                </c:pt>
                <c:pt idx="58">
                  <c:v>9.1</c:v>
                </c:pt>
                <c:pt idx="59">
                  <c:v>8.8000000000000007</c:v>
                </c:pt>
                <c:pt idx="60">
                  <c:v>8.6</c:v>
                </c:pt>
                <c:pt idx="61">
                  <c:v>8.4</c:v>
                </c:pt>
                <c:pt idx="62">
                  <c:v>8.3000000000000007</c:v>
                </c:pt>
                <c:pt idx="63">
                  <c:v>8.1</c:v>
                </c:pt>
                <c:pt idx="64">
                  <c:v>8.1</c:v>
                </c:pt>
                <c:pt idx="65">
                  <c:v>8.1</c:v>
                </c:pt>
                <c:pt idx="66">
                  <c:v>7.9</c:v>
                </c:pt>
                <c:pt idx="67">
                  <c:v>8</c:v>
                </c:pt>
                <c:pt idx="68">
                  <c:v>7.8</c:v>
                </c:pt>
                <c:pt idx="69">
                  <c:v>7.9</c:v>
                </c:pt>
                <c:pt idx="70">
                  <c:v>7.9</c:v>
                </c:pt>
                <c:pt idx="71">
                  <c:v>7.8</c:v>
                </c:pt>
                <c:pt idx="72">
                  <c:v>7.7</c:v>
                </c:pt>
                <c:pt idx="73">
                  <c:v>7.6</c:v>
                </c:pt>
                <c:pt idx="74">
                  <c:v>7.5</c:v>
                </c:pt>
                <c:pt idx="75">
                  <c:v>7.3</c:v>
                </c:pt>
                <c:pt idx="76">
                  <c:v>7</c:v>
                </c:pt>
                <c:pt idx="7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F9E-2741-A349-6122B31C6A95}"/>
            </c:ext>
          </c:extLst>
        </c:ser>
        <c:ser>
          <c:idx val="87"/>
          <c:order val="43"/>
          <c:tx>
            <c:strRef>
              <c:f>'Breakfast data'!$AU$1</c:f>
              <c:strCache>
                <c:ptCount val="1"/>
                <c:pt idx="0">
                  <c:v>Thurs wk7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data'!$AU$2:$AU$85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F9E-2741-A349-6122B31C6A95}"/>
            </c:ext>
          </c:extLst>
        </c:ser>
        <c:ser>
          <c:idx val="88"/>
          <c:order val="44"/>
          <c:tx>
            <c:strRef>
              <c:f>'Breakfast data'!$AV$1</c:f>
              <c:strCache>
                <c:ptCount val="1"/>
                <c:pt idx="0">
                  <c:v>Fri wk7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data'!$AV$2:$AV$85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F9E-2741-A349-6122B31C6A95}"/>
            </c:ext>
          </c:extLst>
        </c:ser>
        <c:ser>
          <c:idx val="89"/>
          <c:order val="45"/>
          <c:tx>
            <c:strRef>
              <c:f>'Breakfast data'!$AW$1</c:f>
              <c:strCache>
                <c:ptCount val="1"/>
                <c:pt idx="0">
                  <c:v>Sat wk7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data'!$AW$2:$AW$85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F9E-2741-A349-6122B31C6A95}"/>
            </c:ext>
          </c:extLst>
        </c:ser>
        <c:ser>
          <c:idx val="90"/>
          <c:order val="46"/>
          <c:tx>
            <c:strRef>
              <c:f>'Breakfast data'!$AX$1</c:f>
              <c:strCache>
                <c:ptCount val="1"/>
                <c:pt idx="0">
                  <c:v>Sun wk7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data'!$AX$2:$AX$85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F9E-2741-A349-6122B31C6A95}"/>
            </c:ext>
          </c:extLst>
        </c:ser>
        <c:ser>
          <c:idx val="91"/>
          <c:order val="47"/>
          <c:tx>
            <c:strRef>
              <c:f>'Breakfast data'!$AY$1</c:f>
              <c:strCache>
                <c:ptCount val="1"/>
                <c:pt idx="0">
                  <c:v>Monday week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data'!$AY$2:$AY$85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F9E-2741-A349-6122B31C6A95}"/>
            </c:ext>
          </c:extLst>
        </c:ser>
        <c:ser>
          <c:idx val="92"/>
          <c:order val="48"/>
          <c:tx>
            <c:strRef>
              <c:f>'Breakfast data'!$AZ$1</c:f>
              <c:strCache>
                <c:ptCount val="1"/>
                <c:pt idx="0">
                  <c:v>Tuesday week 8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data'!$AZ$2:$AZ$85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F9E-2741-A349-6122B31C6A95}"/>
            </c:ext>
          </c:extLst>
        </c:ser>
        <c:ser>
          <c:idx val="93"/>
          <c:order val="49"/>
          <c:tx>
            <c:strRef>
              <c:f>'Breakfast data'!$BA$1</c:f>
              <c:strCache>
                <c:ptCount val="1"/>
                <c:pt idx="0">
                  <c:v>Wednesday week 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data'!$BA$2:$BA$85</c:f>
              <c:numCache>
                <c:formatCode>General</c:formatCode>
                <c:ptCount val="84"/>
                <c:pt idx="3" formatCode="0.0">
                  <c:v>3.4444444444444446</c:v>
                </c:pt>
                <c:pt idx="4" formatCode="0.0">
                  <c:v>3.5</c:v>
                </c:pt>
                <c:pt idx="5" formatCode="0.0">
                  <c:v>3.4444444444444446</c:v>
                </c:pt>
                <c:pt idx="6" formatCode="0.0">
                  <c:v>3.5</c:v>
                </c:pt>
                <c:pt idx="10" formatCode="0.0">
                  <c:v>3.7222222222222223</c:v>
                </c:pt>
                <c:pt idx="11" formatCode="0.0">
                  <c:v>3.8333333333333335</c:v>
                </c:pt>
                <c:pt idx="12" formatCode="0.0">
                  <c:v>3.9444444444444446</c:v>
                </c:pt>
                <c:pt idx="13" formatCode="0.0">
                  <c:v>4.166666666666667</c:v>
                </c:pt>
                <c:pt idx="14" formatCode="0.0">
                  <c:v>4.6111111111111107</c:v>
                </c:pt>
                <c:pt idx="15" formatCode="0.0">
                  <c:v>4.9444444444444446</c:v>
                </c:pt>
                <c:pt idx="16" formatCode="0.0">
                  <c:v>5.5</c:v>
                </c:pt>
                <c:pt idx="17" formatCode="0.0">
                  <c:v>6.0555555555555554</c:v>
                </c:pt>
                <c:pt idx="18" formatCode="0.0">
                  <c:v>6.2222222222222223</c:v>
                </c:pt>
                <c:pt idx="19" formatCode="0.0">
                  <c:v>6.6111111111111107</c:v>
                </c:pt>
                <c:pt idx="20" formatCode="0.0">
                  <c:v>7.0555555555555554</c:v>
                </c:pt>
                <c:pt idx="21" formatCode="0.0">
                  <c:v>7.333333333333333</c:v>
                </c:pt>
                <c:pt idx="22" formatCode="0.0">
                  <c:v>7.4444444444444446</c:v>
                </c:pt>
                <c:pt idx="23" formatCode="0.0">
                  <c:v>7.9444444444444446</c:v>
                </c:pt>
                <c:pt idx="24" formatCode="0.0">
                  <c:v>8.6111111111111107</c:v>
                </c:pt>
                <c:pt idx="25" formatCode="0.0">
                  <c:v>9.2222222222222214</c:v>
                </c:pt>
                <c:pt idx="26" formatCode="0.0">
                  <c:v>9.4444444444444446</c:v>
                </c:pt>
                <c:pt idx="27" formatCode="0.0">
                  <c:v>9.3333333333333339</c:v>
                </c:pt>
                <c:pt idx="28" formatCode="0.0">
                  <c:v>9.1666666666666661</c:v>
                </c:pt>
                <c:pt idx="29" formatCode="0.0">
                  <c:v>9.0555555555555554</c:v>
                </c:pt>
                <c:pt idx="30" formatCode="0.0">
                  <c:v>9.1111111111111107</c:v>
                </c:pt>
                <c:pt idx="31" formatCode="0.0">
                  <c:v>9.1111111111111107</c:v>
                </c:pt>
                <c:pt idx="32" formatCode="0.0">
                  <c:v>9.1111111111111107</c:v>
                </c:pt>
                <c:pt idx="33" formatCode="0.0">
                  <c:v>9.1666666666666661</c:v>
                </c:pt>
                <c:pt idx="34" formatCode="0.0">
                  <c:v>9.1666666666666661</c:v>
                </c:pt>
                <c:pt idx="35" formatCode="0.0">
                  <c:v>9.3333333333333339</c:v>
                </c:pt>
                <c:pt idx="36" formatCode="0.0">
                  <c:v>9.4444444444444446</c:v>
                </c:pt>
                <c:pt idx="37" formatCode="0.0">
                  <c:v>9.4444444444444446</c:v>
                </c:pt>
                <c:pt idx="38" formatCode="0.0">
                  <c:v>9.5</c:v>
                </c:pt>
                <c:pt idx="39" formatCode="0.0">
                  <c:v>9.3333333333333339</c:v>
                </c:pt>
                <c:pt idx="40" formatCode="0.0">
                  <c:v>9.2777777777777786</c:v>
                </c:pt>
                <c:pt idx="41" formatCode="0.0">
                  <c:v>9.2222222222222214</c:v>
                </c:pt>
                <c:pt idx="42" formatCode="0.0">
                  <c:v>9.2222222222222214</c:v>
                </c:pt>
                <c:pt idx="43" formatCode="0.0">
                  <c:v>9.1666666666666661</c:v>
                </c:pt>
                <c:pt idx="44" formatCode="0.0">
                  <c:v>9.0555555555555554</c:v>
                </c:pt>
                <c:pt idx="45" formatCode="0.0">
                  <c:v>9.1666666666666661</c:v>
                </c:pt>
                <c:pt idx="46" formatCode="0.0">
                  <c:v>9.2222222222222214</c:v>
                </c:pt>
                <c:pt idx="47" formatCode="0.0">
                  <c:v>9.2222222222222214</c:v>
                </c:pt>
                <c:pt idx="48" formatCode="0.0">
                  <c:v>9.2222222222222214</c:v>
                </c:pt>
                <c:pt idx="49" formatCode="0.0">
                  <c:v>8.6666666666666661</c:v>
                </c:pt>
                <c:pt idx="50" formatCode="0.0">
                  <c:v>8.5555555555555554</c:v>
                </c:pt>
                <c:pt idx="51" formatCode="0.0">
                  <c:v>8.6666666666666661</c:v>
                </c:pt>
                <c:pt idx="52" formatCode="0.0">
                  <c:v>8.6111111111111107</c:v>
                </c:pt>
                <c:pt idx="53" formatCode="0.0">
                  <c:v>8.6111111111111107</c:v>
                </c:pt>
                <c:pt idx="54" formatCode="0.0">
                  <c:v>8.4444444444444446</c:v>
                </c:pt>
                <c:pt idx="55" formatCode="0.0">
                  <c:v>8.2777777777777786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F9E-2741-A349-6122B31C6A95}"/>
            </c:ext>
          </c:extLst>
        </c:ser>
        <c:ser>
          <c:idx val="95"/>
          <c:order val="50"/>
          <c:tx>
            <c:strRef>
              <c:f>'Breakfast data'!$BB$1</c:f>
              <c:strCache>
                <c:ptCount val="1"/>
                <c:pt idx="0">
                  <c:v>Thurs wk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data'!$BB$2:$BB$85</c:f>
              <c:numCache>
                <c:formatCode>General</c:formatCode>
                <c:ptCount val="84"/>
                <c:pt idx="14" formatCode="0.0">
                  <c:v>7.3888888888888902</c:v>
                </c:pt>
                <c:pt idx="15" formatCode="0.0">
                  <c:v>7.4444444444444446</c:v>
                </c:pt>
                <c:pt idx="16" formatCode="0.0">
                  <c:v>7.3888888888888893</c:v>
                </c:pt>
                <c:pt idx="17" formatCode="0.0">
                  <c:v>7.2777777777777777</c:v>
                </c:pt>
                <c:pt idx="18" formatCode="0.0">
                  <c:v>7.5555555555555554</c:v>
                </c:pt>
                <c:pt idx="19" formatCode="0.0">
                  <c:v>7.7777777777777777</c:v>
                </c:pt>
                <c:pt idx="20" formatCode="0.0">
                  <c:v>7.833333333333333</c:v>
                </c:pt>
                <c:pt idx="21" formatCode="0.0">
                  <c:v>8.2777777777777786</c:v>
                </c:pt>
                <c:pt idx="22" formatCode="0.0">
                  <c:v>8.3888888888888893</c:v>
                </c:pt>
                <c:pt idx="23" formatCode="0.0">
                  <c:v>8.3888888888888893</c:v>
                </c:pt>
                <c:pt idx="24" formatCode="0.0">
                  <c:v>8.0555555555555554</c:v>
                </c:pt>
                <c:pt idx="25" formatCode="0.0">
                  <c:v>8.2222222222222214</c:v>
                </c:pt>
                <c:pt idx="26" formatCode="0.0">
                  <c:v>8.3888888888888893</c:v>
                </c:pt>
                <c:pt idx="27" formatCode="0.0">
                  <c:v>8.6111111111111107</c:v>
                </c:pt>
                <c:pt idx="28" formatCode="0.0">
                  <c:v>8.6111111111111107</c:v>
                </c:pt>
                <c:pt idx="29" formatCode="0.0">
                  <c:v>8.8333333333333339</c:v>
                </c:pt>
                <c:pt idx="30" formatCode="0.0">
                  <c:v>9.0555555555555554</c:v>
                </c:pt>
                <c:pt idx="31" formatCode="0.0">
                  <c:v>9.3888888888888893</c:v>
                </c:pt>
                <c:pt idx="32" formatCode="0.0">
                  <c:v>10.055555555555555</c:v>
                </c:pt>
                <c:pt idx="33" formatCode="0.0">
                  <c:v>10.111111111111111</c:v>
                </c:pt>
                <c:pt idx="34" formatCode="0.0">
                  <c:v>10.5</c:v>
                </c:pt>
                <c:pt idx="35" formatCode="0.0">
                  <c:v>10.944444444444445</c:v>
                </c:pt>
                <c:pt idx="36" formatCode="0.0">
                  <c:v>11.055555555555555</c:v>
                </c:pt>
                <c:pt idx="37" formatCode="0.0">
                  <c:v>11.222222222222221</c:v>
                </c:pt>
                <c:pt idx="38" formatCode="0.0">
                  <c:v>11.388888888888889</c:v>
                </c:pt>
                <c:pt idx="39" formatCode="0.0">
                  <c:v>11.111111111111111</c:v>
                </c:pt>
                <c:pt idx="40" formatCode="0.0">
                  <c:v>11</c:v>
                </c:pt>
                <c:pt idx="41" formatCode="0.0">
                  <c:v>10.944444444444445</c:v>
                </c:pt>
                <c:pt idx="42" formatCode="0.0">
                  <c:v>11</c:v>
                </c:pt>
                <c:pt idx="43" formatCode="0.0">
                  <c:v>11.388888888888889</c:v>
                </c:pt>
                <c:pt idx="44" formatCode="0.0">
                  <c:v>11.333333333333334</c:v>
                </c:pt>
                <c:pt idx="45" formatCode="0.0">
                  <c:v>10.944444444444445</c:v>
                </c:pt>
                <c:pt idx="46" formatCode="0.0">
                  <c:v>10.777777777777779</c:v>
                </c:pt>
                <c:pt idx="47" formatCode="0.0">
                  <c:v>10.5</c:v>
                </c:pt>
                <c:pt idx="48" formatCode="0.0">
                  <c:v>10.611111111111111</c:v>
                </c:pt>
                <c:pt idx="49" formatCode="0.0">
                  <c:v>10.555555555555555</c:v>
                </c:pt>
                <c:pt idx="50" formatCode="0.0">
                  <c:v>10.277777777777779</c:v>
                </c:pt>
                <c:pt idx="51" formatCode="0.0">
                  <c:v>10.222222222222221</c:v>
                </c:pt>
                <c:pt idx="52" formatCode="0.0">
                  <c:v>9.8333333333333339</c:v>
                </c:pt>
                <c:pt idx="53" formatCode="0.0">
                  <c:v>9.5555555555555554</c:v>
                </c:pt>
                <c:pt idx="54" formatCode="0.0">
                  <c:v>9.5555555555555554</c:v>
                </c:pt>
                <c:pt idx="55" formatCode="0.0">
                  <c:v>9.3333333333333339</c:v>
                </c:pt>
                <c:pt idx="56" formatCode="0.0">
                  <c:v>9.3333333333333339</c:v>
                </c:pt>
                <c:pt idx="57" formatCode="0.0">
                  <c:v>9.3333333333333339</c:v>
                </c:pt>
                <c:pt idx="58" formatCode="0.0">
                  <c:v>9.2222222222222214</c:v>
                </c:pt>
                <c:pt idx="59" formatCode="0.0">
                  <c:v>9.1666666666666661</c:v>
                </c:pt>
                <c:pt idx="60" formatCode="0.0">
                  <c:v>9.1111111111111107</c:v>
                </c:pt>
                <c:pt idx="61" formatCode="0.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F9E-2741-A349-6122B31C6A95}"/>
            </c:ext>
          </c:extLst>
        </c:ser>
        <c:ser>
          <c:idx val="97"/>
          <c:order val="51"/>
          <c:tx>
            <c:strRef>
              <c:f>'Breakfast data'!$BC$1</c:f>
              <c:strCache>
                <c:ptCount val="1"/>
                <c:pt idx="0">
                  <c:v>Fri wk 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data'!$BC$2:$BC$85</c:f>
              <c:numCache>
                <c:formatCode>General</c:formatCode>
                <c:ptCount val="84"/>
                <c:pt idx="23" formatCode="0.0">
                  <c:v>9.5555555555555554</c:v>
                </c:pt>
                <c:pt idx="24" formatCode="0.0">
                  <c:v>9.7777777777777786</c:v>
                </c:pt>
                <c:pt idx="25" formatCode="0.0">
                  <c:v>7.8888888888888893</c:v>
                </c:pt>
                <c:pt idx="26" formatCode="0.0">
                  <c:v>7.8888888888888893</c:v>
                </c:pt>
                <c:pt idx="27" formatCode="0.0">
                  <c:v>8.1666666666666661</c:v>
                </c:pt>
                <c:pt idx="28" formatCode="0.0">
                  <c:v>8.4444444444444446</c:v>
                </c:pt>
                <c:pt idx="29" formatCode="0.0">
                  <c:v>8.7777777777777786</c:v>
                </c:pt>
                <c:pt idx="30" formatCode="0.0">
                  <c:v>9.1111111111111107</c:v>
                </c:pt>
                <c:pt idx="31" formatCode="0.0">
                  <c:v>9.2222222222222214</c:v>
                </c:pt>
                <c:pt idx="32" formatCode="0.0">
                  <c:v>9.3888888888888893</c:v>
                </c:pt>
                <c:pt idx="33" formatCode="0.0">
                  <c:v>9.8333333333333339</c:v>
                </c:pt>
                <c:pt idx="34" formatCode="0.0">
                  <c:v>10.166666666666666</c:v>
                </c:pt>
                <c:pt idx="35" formatCode="0.0">
                  <c:v>10.388888888888889</c:v>
                </c:pt>
                <c:pt idx="36" formatCode="0.0">
                  <c:v>10.444444444444445</c:v>
                </c:pt>
                <c:pt idx="37" formatCode="0.0">
                  <c:v>10.5</c:v>
                </c:pt>
                <c:pt idx="38" formatCode="0.0">
                  <c:v>10.888888888888889</c:v>
                </c:pt>
                <c:pt idx="39" formatCode="0.0">
                  <c:v>10.944444444444445</c:v>
                </c:pt>
                <c:pt idx="40" formatCode="0.0">
                  <c:v>11.111111111111111</c:v>
                </c:pt>
                <c:pt idx="41" formatCode="0.0">
                  <c:v>10.777777777777779</c:v>
                </c:pt>
                <c:pt idx="42" formatCode="0.0">
                  <c:v>10.5</c:v>
                </c:pt>
                <c:pt idx="43" formatCode="0.0">
                  <c:v>10.611111111111111</c:v>
                </c:pt>
                <c:pt idx="44" formatCode="0.0">
                  <c:v>10.5</c:v>
                </c:pt>
                <c:pt idx="45" formatCode="0.0">
                  <c:v>10.333333333333334</c:v>
                </c:pt>
                <c:pt idx="46" formatCode="0.0">
                  <c:v>10.277777777777779</c:v>
                </c:pt>
                <c:pt idx="47" formatCode="0.0">
                  <c:v>9.8888888888888893</c:v>
                </c:pt>
                <c:pt idx="48" formatCode="0.0">
                  <c:v>9.4444444444444446</c:v>
                </c:pt>
                <c:pt idx="49" formatCode="0.0">
                  <c:v>9.3333333333333339</c:v>
                </c:pt>
                <c:pt idx="50" formatCode="0.0">
                  <c:v>9.2222222222222214</c:v>
                </c:pt>
                <c:pt idx="51" formatCode="0.0">
                  <c:v>9.1111111111111107</c:v>
                </c:pt>
                <c:pt idx="52" formatCode="0.0">
                  <c:v>8.9444444444444446</c:v>
                </c:pt>
                <c:pt idx="53" formatCode="0.0">
                  <c:v>8.8888888888888893</c:v>
                </c:pt>
                <c:pt idx="54" formatCode="0.0">
                  <c:v>8.8888888888888893</c:v>
                </c:pt>
                <c:pt idx="55" formatCode="0.0">
                  <c:v>8.8888888888888893</c:v>
                </c:pt>
                <c:pt idx="56" formatCode="0.0">
                  <c:v>8.8888888888888893</c:v>
                </c:pt>
                <c:pt idx="57" formatCode="0.0">
                  <c:v>8.8888888888888893</c:v>
                </c:pt>
                <c:pt idx="58" formatCode="0.0">
                  <c:v>9.2222222222222214</c:v>
                </c:pt>
                <c:pt idx="59" formatCode="0.0">
                  <c:v>9.1666666666666661</c:v>
                </c:pt>
                <c:pt idx="60" formatCode="0.0">
                  <c:v>9.1666666666666661</c:v>
                </c:pt>
                <c:pt idx="61" formatCode="0.0">
                  <c:v>9</c:v>
                </c:pt>
                <c:pt idx="62" formatCode="0.0">
                  <c:v>8.9444444444444446</c:v>
                </c:pt>
                <c:pt idx="63" formatCode="0.0">
                  <c:v>8.9444444444444446</c:v>
                </c:pt>
                <c:pt idx="64" formatCode="0.0">
                  <c:v>8.7777777777777786</c:v>
                </c:pt>
                <c:pt idx="65" formatCode="0.0">
                  <c:v>8.6666666666666661</c:v>
                </c:pt>
                <c:pt idx="66" formatCode="0.0">
                  <c:v>8.6666666666666661</c:v>
                </c:pt>
                <c:pt idx="67" formatCode="0.0">
                  <c:v>8.8333333333333339</c:v>
                </c:pt>
                <c:pt idx="68" formatCode="0.0">
                  <c:v>8.9444444444444446</c:v>
                </c:pt>
                <c:pt idx="69" formatCode="0.0">
                  <c:v>9.0555555555555554</c:v>
                </c:pt>
                <c:pt idx="70" formatCode="0.0">
                  <c:v>9.1111111111111107</c:v>
                </c:pt>
                <c:pt idx="71" formatCode="0.0">
                  <c:v>8.8333333333333339</c:v>
                </c:pt>
                <c:pt idx="72" formatCode="0.0">
                  <c:v>8.6111111111111107</c:v>
                </c:pt>
                <c:pt idx="73" formatCode="0.0">
                  <c:v>8.2222222222222214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F9E-2741-A349-6122B31C6A95}"/>
            </c:ext>
          </c:extLst>
        </c:ser>
        <c:ser>
          <c:idx val="99"/>
          <c:order val="52"/>
          <c:tx>
            <c:strRef>
              <c:f>'Breakfast data'!$BD$1</c:f>
              <c:strCache>
                <c:ptCount val="1"/>
                <c:pt idx="0">
                  <c:v>Sat wk 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data'!$BD$2:$BD$85</c:f>
              <c:numCache>
                <c:formatCode>General</c:formatCode>
                <c:ptCount val="84"/>
                <c:pt idx="11" formatCode="0.0">
                  <c:v>5.6111111111111107</c:v>
                </c:pt>
                <c:pt idx="12" formatCode="0.0">
                  <c:v>5.6111111111111107</c:v>
                </c:pt>
                <c:pt idx="13" formatCode="0.0">
                  <c:v>5.666666666666667</c:v>
                </c:pt>
                <c:pt idx="14" formatCode="0.0">
                  <c:v>5.6111111111111107</c:v>
                </c:pt>
                <c:pt idx="15" formatCode="0.0">
                  <c:v>5.6111111111111107</c:v>
                </c:pt>
                <c:pt idx="16" formatCode="0.0">
                  <c:v>5.5555555555555554</c:v>
                </c:pt>
                <c:pt idx="17" formatCode="0.0">
                  <c:v>5.5555555555555554</c:v>
                </c:pt>
                <c:pt idx="18" formatCode="0.0">
                  <c:v>5.5555555555555554</c:v>
                </c:pt>
                <c:pt idx="19" formatCode="0.0">
                  <c:v>5.7777777777777777</c:v>
                </c:pt>
                <c:pt idx="20" formatCode="0.0">
                  <c:v>5.8888888888888893</c:v>
                </c:pt>
                <c:pt idx="21" formatCode="0.0">
                  <c:v>6.1111111111111107</c:v>
                </c:pt>
                <c:pt idx="22" formatCode="0.0">
                  <c:v>6.5555555555555554</c:v>
                </c:pt>
                <c:pt idx="23" formatCode="0.0">
                  <c:v>7</c:v>
                </c:pt>
                <c:pt idx="24" formatCode="0.0">
                  <c:v>7.5555555555555554</c:v>
                </c:pt>
                <c:pt idx="25" formatCode="0.0">
                  <c:v>7.7777777777777777</c:v>
                </c:pt>
                <c:pt idx="26" formatCode="0.0">
                  <c:v>8.1111111111111107</c:v>
                </c:pt>
                <c:pt idx="27" formatCode="0.0">
                  <c:v>8.2777777777777786</c:v>
                </c:pt>
                <c:pt idx="28" formatCode="0.0">
                  <c:v>8.3333333333333339</c:v>
                </c:pt>
                <c:pt idx="29" formatCode="0.0">
                  <c:v>8.5555555555555554</c:v>
                </c:pt>
                <c:pt idx="30" formatCode="0.0">
                  <c:v>8.8333333333333339</c:v>
                </c:pt>
                <c:pt idx="31" formatCode="0.0">
                  <c:v>9.2777777777777786</c:v>
                </c:pt>
                <c:pt idx="32" formatCode="0.0">
                  <c:v>9.8888888888888893</c:v>
                </c:pt>
                <c:pt idx="33" formatCode="0.0">
                  <c:v>10.611111111111111</c:v>
                </c:pt>
                <c:pt idx="34" formatCode="0.0">
                  <c:v>11.444444444444445</c:v>
                </c:pt>
                <c:pt idx="35" formatCode="0.0">
                  <c:v>11.777777777777779</c:v>
                </c:pt>
                <c:pt idx="36" formatCode="0.0">
                  <c:v>11.944444444444445</c:v>
                </c:pt>
                <c:pt idx="37" formatCode="0.0">
                  <c:v>12</c:v>
                </c:pt>
                <c:pt idx="38" formatCode="0.0">
                  <c:v>12.111111111111111</c:v>
                </c:pt>
                <c:pt idx="39" formatCode="0.0">
                  <c:v>12.111111111111111</c:v>
                </c:pt>
                <c:pt idx="40" formatCode="0.0">
                  <c:v>11.722222222222221</c:v>
                </c:pt>
                <c:pt idx="41" formatCode="0.0">
                  <c:v>11.222222222222221</c:v>
                </c:pt>
                <c:pt idx="42" formatCode="0.0">
                  <c:v>11</c:v>
                </c:pt>
                <c:pt idx="43" formatCode="0.0">
                  <c:v>10.888888888888889</c:v>
                </c:pt>
                <c:pt idx="44" formatCode="0.0">
                  <c:v>10.833333333333334</c:v>
                </c:pt>
                <c:pt idx="45" formatCode="0.0">
                  <c:v>10.944444444444445</c:v>
                </c:pt>
                <c:pt idx="46" formatCode="0.0">
                  <c:v>11.055555555555555</c:v>
                </c:pt>
                <c:pt idx="47" formatCode="0.0">
                  <c:v>11.055555555555555</c:v>
                </c:pt>
                <c:pt idx="48" formatCode="0.0">
                  <c:v>10.944444444444445</c:v>
                </c:pt>
                <c:pt idx="49" formatCode="0.0">
                  <c:v>10.722222222222221</c:v>
                </c:pt>
                <c:pt idx="50" formatCode="0.0">
                  <c:v>10.277777777777779</c:v>
                </c:pt>
                <c:pt idx="51" formatCode="0.0">
                  <c:v>10</c:v>
                </c:pt>
                <c:pt idx="52" formatCode="0.0">
                  <c:v>9.5</c:v>
                </c:pt>
                <c:pt idx="53" formatCode="0.0">
                  <c:v>9.6111111111111107</c:v>
                </c:pt>
                <c:pt idx="54" formatCode="0.0">
                  <c:v>9.4444444444444446</c:v>
                </c:pt>
                <c:pt idx="55" formatCode="0.0">
                  <c:v>9.2222222222222214</c:v>
                </c:pt>
                <c:pt idx="56" formatCode="0.0">
                  <c:v>9.1111111111111107</c:v>
                </c:pt>
                <c:pt idx="57" formatCode="0.0">
                  <c:v>8.7777777777777786</c:v>
                </c:pt>
                <c:pt idx="58" formatCode="0.0">
                  <c:v>8.2222222222222214</c:v>
                </c:pt>
                <c:pt idx="59" formatCode="0.0">
                  <c:v>8</c:v>
                </c:pt>
                <c:pt idx="60" formatCode="0.0">
                  <c:v>8.1666666666666661</c:v>
                </c:pt>
                <c:pt idx="61" formatCode="0.0">
                  <c:v>8.0555555555555554</c:v>
                </c:pt>
                <c:pt idx="62" formatCode="0.0">
                  <c:v>7.833333333333333</c:v>
                </c:pt>
                <c:pt idx="63" formatCode="0.0">
                  <c:v>7.7777777777777777</c:v>
                </c:pt>
                <c:pt idx="64" formatCode="0.0">
                  <c:v>7.7222222222222223</c:v>
                </c:pt>
                <c:pt idx="65" formatCode="0.0">
                  <c:v>7.8888888888888893</c:v>
                </c:pt>
                <c:pt idx="66" formatCode="0.0">
                  <c:v>8.1666666666666661</c:v>
                </c:pt>
                <c:pt idx="67" formatCode="0.0">
                  <c:v>8.3333333333333339</c:v>
                </c:pt>
                <c:pt idx="68" formatCode="0.0">
                  <c:v>8.5</c:v>
                </c:pt>
                <c:pt idx="69" formatCode="0.0">
                  <c:v>8.8333333333333339</c:v>
                </c:pt>
                <c:pt idx="70" formatCode="0.0">
                  <c:v>9.1666666666666661</c:v>
                </c:pt>
                <c:pt idx="71" formatCode="0.0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F9E-2741-A349-6122B31C6A95}"/>
            </c:ext>
          </c:extLst>
        </c:ser>
        <c:ser>
          <c:idx val="101"/>
          <c:order val="53"/>
          <c:tx>
            <c:strRef>
              <c:f>'Breakfast data'!$BE$1</c:f>
              <c:strCache>
                <c:ptCount val="1"/>
                <c:pt idx="0">
                  <c:v>Sunday week 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data'!$BE$2:$BE$85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F9E-2741-A349-6122B31C6A95}"/>
            </c:ext>
          </c:extLst>
        </c:ser>
        <c:ser>
          <c:idx val="102"/>
          <c:order val="54"/>
          <c:tx>
            <c:strRef>
              <c:f>'Breakfast data'!$BF$1</c:f>
              <c:strCache>
                <c:ptCount val="1"/>
                <c:pt idx="0">
                  <c:v>Mon wk 9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data'!$BF$2:$BF$85</c:f>
              <c:numCache>
                <c:formatCode>General</c:formatCode>
                <c:ptCount val="84"/>
                <c:pt idx="30" formatCode="0.0">
                  <c:v>9.2222222222222214</c:v>
                </c:pt>
                <c:pt idx="31" formatCode="0.0">
                  <c:v>9.9444444444444446</c:v>
                </c:pt>
                <c:pt idx="32" formatCode="0.0">
                  <c:v>10.555555555555555</c:v>
                </c:pt>
                <c:pt idx="33" formatCode="0.0">
                  <c:v>11</c:v>
                </c:pt>
                <c:pt idx="34" formatCode="0.0">
                  <c:v>11.388888888888889</c:v>
                </c:pt>
                <c:pt idx="35" formatCode="0.0">
                  <c:v>11.722222222222221</c:v>
                </c:pt>
                <c:pt idx="36" formatCode="0.0">
                  <c:v>12.166666666666666</c:v>
                </c:pt>
                <c:pt idx="37" formatCode="0.0">
                  <c:v>12.444444444444445</c:v>
                </c:pt>
                <c:pt idx="38" formatCode="0.0">
                  <c:v>12.777777777777779</c:v>
                </c:pt>
                <c:pt idx="39" formatCode="0.0">
                  <c:v>12.888888888888889</c:v>
                </c:pt>
                <c:pt idx="40" formatCode="0.0">
                  <c:v>12.555555555555555</c:v>
                </c:pt>
                <c:pt idx="41" formatCode="0.0">
                  <c:v>12.222222222222221</c:v>
                </c:pt>
                <c:pt idx="42" formatCode="0.0">
                  <c:v>12.333333333333334</c:v>
                </c:pt>
                <c:pt idx="43" formatCode="0.0">
                  <c:v>12.5</c:v>
                </c:pt>
                <c:pt idx="44" formatCode="0.0">
                  <c:v>12.5</c:v>
                </c:pt>
                <c:pt idx="45" formatCode="0.0">
                  <c:v>12.222222222222221</c:v>
                </c:pt>
                <c:pt idx="46" formatCode="0.0">
                  <c:v>12.111111111111111</c:v>
                </c:pt>
                <c:pt idx="47" formatCode="0.0">
                  <c:v>11.888888888888889</c:v>
                </c:pt>
                <c:pt idx="48" formatCode="0.0">
                  <c:v>11.722222222222221</c:v>
                </c:pt>
                <c:pt idx="49" formatCode="0.0">
                  <c:v>11.388888888888889</c:v>
                </c:pt>
                <c:pt idx="50" formatCode="0.0">
                  <c:v>11</c:v>
                </c:pt>
                <c:pt idx="51" formatCode="0.0">
                  <c:v>10.611111111111111</c:v>
                </c:pt>
                <c:pt idx="52" formatCode="0.0">
                  <c:v>10.388888888888889</c:v>
                </c:pt>
                <c:pt idx="53" formatCode="0.0">
                  <c:v>10.055555555555555</c:v>
                </c:pt>
                <c:pt idx="54" formatCode="0.0">
                  <c:v>10</c:v>
                </c:pt>
                <c:pt idx="55" formatCode="0.0">
                  <c:v>9.8888888888888893</c:v>
                </c:pt>
                <c:pt idx="56" formatCode="0.0">
                  <c:v>9.6666666666666661</c:v>
                </c:pt>
                <c:pt idx="57" formatCode="0.0">
                  <c:v>9.4444444444444446</c:v>
                </c:pt>
                <c:pt idx="58" formatCode="0.0">
                  <c:v>9.2777777777777786</c:v>
                </c:pt>
                <c:pt idx="59" formatCode="0.0">
                  <c:v>9.3333333333333339</c:v>
                </c:pt>
                <c:pt idx="60" formatCode="0.0">
                  <c:v>9.3333333333333339</c:v>
                </c:pt>
                <c:pt idx="61" formatCode="0.0">
                  <c:v>9.1111111111111107</c:v>
                </c:pt>
                <c:pt idx="62" formatCode="0.0">
                  <c:v>8.7777777777777786</c:v>
                </c:pt>
                <c:pt idx="63" formatCode="0.0">
                  <c:v>8.3888888888888893</c:v>
                </c:pt>
                <c:pt idx="64" formatCode="0.0">
                  <c:v>8.1666666666666661</c:v>
                </c:pt>
                <c:pt idx="65" formatCode="0.0">
                  <c:v>8.0555555555555554</c:v>
                </c:pt>
                <c:pt idx="66" formatCode="0.0">
                  <c:v>8.1111111111111107</c:v>
                </c:pt>
                <c:pt idx="67" formatCode="0.0">
                  <c:v>8.1666666666666661</c:v>
                </c:pt>
                <c:pt idx="68" formatCode="0.0">
                  <c:v>8</c:v>
                </c:pt>
                <c:pt idx="69" formatCode="0.0">
                  <c:v>7.9444444444444446</c:v>
                </c:pt>
                <c:pt idx="70" formatCode="0.0">
                  <c:v>8.0555555555555554</c:v>
                </c:pt>
                <c:pt idx="71" formatCode="0.0">
                  <c:v>8.3888888888888893</c:v>
                </c:pt>
                <c:pt idx="72" formatCode="0.0">
                  <c:v>8.6666666666666661</c:v>
                </c:pt>
                <c:pt idx="73" formatCode="0.0">
                  <c:v>8.5</c:v>
                </c:pt>
                <c:pt idx="74" formatCode="0.0">
                  <c:v>8.8888888888888893</c:v>
                </c:pt>
                <c:pt idx="75" formatCode="0.0">
                  <c:v>9.2777777777777786</c:v>
                </c:pt>
                <c:pt idx="76" formatCode="0.0">
                  <c:v>9.2222222222222214</c:v>
                </c:pt>
                <c:pt idx="77" formatCode="0.0">
                  <c:v>8.6666666666666661</c:v>
                </c:pt>
                <c:pt idx="78" formatCode="0.0">
                  <c:v>8.2777777777777786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F9E-2741-A349-6122B31C6A95}"/>
            </c:ext>
          </c:extLst>
        </c:ser>
        <c:ser>
          <c:idx val="104"/>
          <c:order val="55"/>
          <c:tx>
            <c:strRef>
              <c:f>'Breakfast data'!$BG$1</c:f>
              <c:strCache>
                <c:ptCount val="1"/>
                <c:pt idx="0">
                  <c:v>Tues wk 9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data'!$BG$2:$BG$85</c:f>
              <c:numCache>
                <c:formatCode>General</c:formatCode>
                <c:ptCount val="84"/>
                <c:pt idx="31" formatCode="0.0">
                  <c:v>7.5555555555555554</c:v>
                </c:pt>
                <c:pt idx="32" formatCode="0.0">
                  <c:v>8.2777777777777786</c:v>
                </c:pt>
                <c:pt idx="33" formatCode="0.0">
                  <c:v>9.0555555555555554</c:v>
                </c:pt>
                <c:pt idx="34" formatCode="0.0">
                  <c:v>10.166666666666666</c:v>
                </c:pt>
                <c:pt idx="35" formatCode="0.0">
                  <c:v>11.222222222222221</c:v>
                </c:pt>
                <c:pt idx="36" formatCode="0.0">
                  <c:v>11.722222222222221</c:v>
                </c:pt>
                <c:pt idx="37" formatCode="0.0">
                  <c:v>11.944444444444445</c:v>
                </c:pt>
                <c:pt idx="38" formatCode="0.0">
                  <c:v>12</c:v>
                </c:pt>
                <c:pt idx="39" formatCode="0.0">
                  <c:v>11.944444444444445</c:v>
                </c:pt>
                <c:pt idx="40" formatCode="0.0">
                  <c:v>11.833333333333334</c:v>
                </c:pt>
                <c:pt idx="41" formatCode="0.0">
                  <c:v>11.944444444444445</c:v>
                </c:pt>
                <c:pt idx="42" formatCode="0.0">
                  <c:v>11.777777777777779</c:v>
                </c:pt>
                <c:pt idx="43" formatCode="0.0">
                  <c:v>11.388888888888889</c:v>
                </c:pt>
                <c:pt idx="44" formatCode="0.0">
                  <c:v>11.055555555555555</c:v>
                </c:pt>
                <c:pt idx="45" formatCode="0.0">
                  <c:v>10.777777777777779</c:v>
                </c:pt>
                <c:pt idx="46" formatCode="0.0">
                  <c:v>10.555555555555555</c:v>
                </c:pt>
                <c:pt idx="47" formatCode="0.0">
                  <c:v>10.388888888888889</c:v>
                </c:pt>
                <c:pt idx="48" formatCode="0.0">
                  <c:v>10.222222222222221</c:v>
                </c:pt>
                <c:pt idx="49" formatCode="0.0">
                  <c:v>10.055555555555555</c:v>
                </c:pt>
                <c:pt idx="50" formatCode="0.0">
                  <c:v>9.9444444444444446</c:v>
                </c:pt>
                <c:pt idx="51" formatCode="0.0">
                  <c:v>9.8333333333333339</c:v>
                </c:pt>
                <c:pt idx="52" formatCode="0.0">
                  <c:v>9.7777777777777786</c:v>
                </c:pt>
                <c:pt idx="53" formatCode="0.0">
                  <c:v>9.5555555555555554</c:v>
                </c:pt>
                <c:pt idx="54" formatCode="0.0">
                  <c:v>9.5</c:v>
                </c:pt>
                <c:pt idx="55" formatCode="0.0">
                  <c:v>9.6111111111111107</c:v>
                </c:pt>
                <c:pt idx="56" formatCode="0.0">
                  <c:v>9.3888888888888893</c:v>
                </c:pt>
                <c:pt idx="57" formatCode="0.0">
                  <c:v>9.2222222222222214</c:v>
                </c:pt>
                <c:pt idx="58" formatCode="0.0">
                  <c:v>9.1111111111111107</c:v>
                </c:pt>
                <c:pt idx="59" formatCode="0.0">
                  <c:v>9</c:v>
                </c:pt>
                <c:pt idx="60" formatCode="0.0">
                  <c:v>8.8888888888888893</c:v>
                </c:pt>
                <c:pt idx="61" formatCode="0.0">
                  <c:v>8.8333333333333339</c:v>
                </c:pt>
                <c:pt idx="62" formatCode="0.0">
                  <c:v>8.9444444444444446</c:v>
                </c:pt>
                <c:pt idx="63" formatCode="0.0">
                  <c:v>8.8888888888888893</c:v>
                </c:pt>
                <c:pt idx="64" formatCode="0.0">
                  <c:v>8.7777777777777786</c:v>
                </c:pt>
                <c:pt idx="65" formatCode="0.0">
                  <c:v>8.6111111111111107</c:v>
                </c:pt>
                <c:pt idx="66" formatCode="0.0">
                  <c:v>8.5</c:v>
                </c:pt>
                <c:pt idx="67" formatCode="0.0">
                  <c:v>8.3333333333333339</c:v>
                </c:pt>
                <c:pt idx="68" formatCode="0.0">
                  <c:v>8.1666666666666661</c:v>
                </c:pt>
                <c:pt idx="69" formatCode="0.0">
                  <c:v>8.0555555555555554</c:v>
                </c:pt>
                <c:pt idx="70" formatCode="0.0">
                  <c:v>7.833333333333333</c:v>
                </c:pt>
                <c:pt idx="71" formatCode="0.0">
                  <c:v>7.666666666666667</c:v>
                </c:pt>
                <c:pt idx="72" formatCode="0.0">
                  <c:v>7.4444444444444446</c:v>
                </c:pt>
                <c:pt idx="73" formatCode="0.0">
                  <c:v>7.2777777777777777</c:v>
                </c:pt>
                <c:pt idx="74" formatCode="0.0">
                  <c:v>7.1111111111111107</c:v>
                </c:pt>
                <c:pt idx="75" formatCode="0.0">
                  <c:v>6.9444444444444446</c:v>
                </c:pt>
                <c:pt idx="76" formatCode="0.0">
                  <c:v>6.7777777777777777</c:v>
                </c:pt>
                <c:pt idx="77" formatCode="0.0">
                  <c:v>6.666666666666667</c:v>
                </c:pt>
                <c:pt idx="78" formatCode="0.0">
                  <c:v>6.5555555555555554</c:v>
                </c:pt>
                <c:pt idx="79" formatCode="0.0">
                  <c:v>6.3888888888888893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F9E-2741-A349-6122B31C6A95}"/>
            </c:ext>
          </c:extLst>
        </c:ser>
        <c:ser>
          <c:idx val="106"/>
          <c:order val="56"/>
          <c:tx>
            <c:strRef>
              <c:f>'Breakfast data'!$BH$1</c:f>
              <c:strCache>
                <c:ptCount val="1"/>
                <c:pt idx="0">
                  <c:v>Wed wk 9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data'!$BH$2:$BH$85</c:f>
              <c:numCache>
                <c:formatCode>General</c:formatCode>
                <c:ptCount val="84"/>
                <c:pt idx="33" formatCode="0.0">
                  <c:v>9.1666666666666661</c:v>
                </c:pt>
                <c:pt idx="34" formatCode="0.0">
                  <c:v>9.6111111111111107</c:v>
                </c:pt>
                <c:pt idx="35" formatCode="0.0">
                  <c:v>10</c:v>
                </c:pt>
                <c:pt idx="36" formatCode="0.0">
                  <c:v>10.277777777777779</c:v>
                </c:pt>
                <c:pt idx="37" formatCode="0.0">
                  <c:v>10.555555555555555</c:v>
                </c:pt>
                <c:pt idx="38" formatCode="0.0">
                  <c:v>10.722222222222221</c:v>
                </c:pt>
                <c:pt idx="39" formatCode="0.0">
                  <c:v>10.722222222222221</c:v>
                </c:pt>
                <c:pt idx="40" formatCode="0.0">
                  <c:v>10.666666666666666</c:v>
                </c:pt>
                <c:pt idx="41" formatCode="0.0">
                  <c:v>10.555555555555555</c:v>
                </c:pt>
                <c:pt idx="42" formatCode="0.0">
                  <c:v>10.555555555555555</c:v>
                </c:pt>
                <c:pt idx="43" formatCode="0.0">
                  <c:v>10.388888888888889</c:v>
                </c:pt>
                <c:pt idx="44" formatCode="0.0">
                  <c:v>10.277777777777779</c:v>
                </c:pt>
                <c:pt idx="45" formatCode="0.0">
                  <c:v>10.166666666666666</c:v>
                </c:pt>
                <c:pt idx="46" formatCode="0.0">
                  <c:v>10</c:v>
                </c:pt>
                <c:pt idx="47" formatCode="0.0">
                  <c:v>9.8333333333333339</c:v>
                </c:pt>
                <c:pt idx="48" formatCode="0.0">
                  <c:v>9.6111111111111107</c:v>
                </c:pt>
                <c:pt idx="49" formatCode="0.0">
                  <c:v>9.3888888888888893</c:v>
                </c:pt>
                <c:pt idx="50" formatCode="0.0">
                  <c:v>9.2777777777777786</c:v>
                </c:pt>
                <c:pt idx="51" formatCode="0.0">
                  <c:v>9.1666666666666661</c:v>
                </c:pt>
                <c:pt idx="52" formatCode="0.0">
                  <c:v>9.1111111111111107</c:v>
                </c:pt>
                <c:pt idx="53" formatCode="0.0">
                  <c:v>9.0555555555555554</c:v>
                </c:pt>
                <c:pt idx="54" formatCode="0.0">
                  <c:v>9.0555555555555554</c:v>
                </c:pt>
                <c:pt idx="55" formatCode="0.0">
                  <c:v>9.2222222222222214</c:v>
                </c:pt>
                <c:pt idx="56" formatCode="0.0">
                  <c:v>9</c:v>
                </c:pt>
                <c:pt idx="57" formatCode="0.0">
                  <c:v>8.8333333333333339</c:v>
                </c:pt>
                <c:pt idx="58" formatCode="0.0">
                  <c:v>8.6111111111111107</c:v>
                </c:pt>
                <c:pt idx="59" formatCode="0.0">
                  <c:v>8.5</c:v>
                </c:pt>
                <c:pt idx="60" formatCode="0.0">
                  <c:v>8.4444444444444446</c:v>
                </c:pt>
                <c:pt idx="61" formatCode="0.0">
                  <c:v>8.5</c:v>
                </c:pt>
                <c:pt idx="62" formatCode="0.0">
                  <c:v>8.3333333333333339</c:v>
                </c:pt>
                <c:pt idx="63" formatCode="0.0">
                  <c:v>8.2222222222222214</c:v>
                </c:pt>
                <c:pt idx="64" formatCode="0.0">
                  <c:v>8.1111111111111107</c:v>
                </c:pt>
                <c:pt idx="65" formatCode="0.0">
                  <c:v>7.8888888888888893</c:v>
                </c:pt>
                <c:pt idx="66" formatCode="0.0">
                  <c:v>7.7222222222222223</c:v>
                </c:pt>
                <c:pt idx="67" formatCode="0.0">
                  <c:v>7.6111111111111107</c:v>
                </c:pt>
                <c:pt idx="68" formatCode="0.0">
                  <c:v>7.4444444444444446</c:v>
                </c:pt>
                <c:pt idx="69" formatCode="0.0">
                  <c:v>7.333333333333333</c:v>
                </c:pt>
                <c:pt idx="70" formatCode="0.0">
                  <c:v>7.2222222222222223</c:v>
                </c:pt>
                <c:pt idx="71" formatCode="0.0">
                  <c:v>7.2222222222222223</c:v>
                </c:pt>
                <c:pt idx="72" formatCode="0.0">
                  <c:v>7.1111111111111107</c:v>
                </c:pt>
                <c:pt idx="73" formatCode="0.0">
                  <c:v>7</c:v>
                </c:pt>
                <c:pt idx="74" formatCode="0.0">
                  <c:v>6.8888888888888893</c:v>
                </c:pt>
                <c:pt idx="75" formatCode="0.0">
                  <c:v>6.8888888888888893</c:v>
                </c:pt>
                <c:pt idx="76" formatCode="0.0">
                  <c:v>6.7222222222222223</c:v>
                </c:pt>
                <c:pt idx="77" formatCode="0.0">
                  <c:v>6.6111111111111107</c:v>
                </c:pt>
                <c:pt idx="78" formatCode="0.0">
                  <c:v>6.666666666666667</c:v>
                </c:pt>
                <c:pt idx="79" formatCode="0.0">
                  <c:v>6.833333333333333</c:v>
                </c:pt>
                <c:pt idx="80" formatCode="0.0">
                  <c:v>6.7777777777777777</c:v>
                </c:pt>
                <c:pt idx="81" formatCode="0.0">
                  <c:v>6.8888888888888893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F9E-2741-A349-6122B31C6A95}"/>
            </c:ext>
          </c:extLst>
        </c:ser>
        <c:ser>
          <c:idx val="108"/>
          <c:order val="57"/>
          <c:tx>
            <c:strRef>
              <c:f>'Breakfast data'!$BI$1</c:f>
              <c:strCache>
                <c:ptCount val="1"/>
                <c:pt idx="0">
                  <c:v>Thurs wk 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data'!$BI$2:$BI$85</c:f>
              <c:numCache>
                <c:formatCode>General</c:formatCode>
                <c:ptCount val="84"/>
                <c:pt idx="19" formatCode="0.0">
                  <c:v>5.8333333333333304</c:v>
                </c:pt>
                <c:pt idx="20" formatCode="0.0">
                  <c:v>6.2222222222222223</c:v>
                </c:pt>
                <c:pt idx="21" formatCode="0.0">
                  <c:v>6.3888888888888893</c:v>
                </c:pt>
                <c:pt idx="22" formatCode="0.0">
                  <c:v>6.5555555555555554</c:v>
                </c:pt>
                <c:pt idx="23" formatCode="0.0">
                  <c:v>7.166666666666667</c:v>
                </c:pt>
                <c:pt idx="24" formatCode="0.0">
                  <c:v>7.333333333333333</c:v>
                </c:pt>
                <c:pt idx="25" formatCode="0.0">
                  <c:v>7.9444444444444446</c:v>
                </c:pt>
                <c:pt idx="26" formatCode="0.0">
                  <c:v>8.7777777777777786</c:v>
                </c:pt>
                <c:pt idx="27" formatCode="0.0">
                  <c:v>9.2777777777777786</c:v>
                </c:pt>
                <c:pt idx="28" formatCode="0.0">
                  <c:v>9.6666666666666661</c:v>
                </c:pt>
                <c:pt idx="29" formatCode="0.0">
                  <c:v>9.9444444444444446</c:v>
                </c:pt>
                <c:pt idx="30" formatCode="0.0">
                  <c:v>10.055555555555555</c:v>
                </c:pt>
                <c:pt idx="31" formatCode="0.0">
                  <c:v>10.277777777777779</c:v>
                </c:pt>
                <c:pt idx="32" formatCode="0.0">
                  <c:v>10.444444444444445</c:v>
                </c:pt>
                <c:pt idx="33" formatCode="0.0">
                  <c:v>10.555555555555555</c:v>
                </c:pt>
                <c:pt idx="34" formatCode="0.0">
                  <c:v>10.777777777777779</c:v>
                </c:pt>
                <c:pt idx="35" formatCode="0.0">
                  <c:v>10.833333333333334</c:v>
                </c:pt>
                <c:pt idx="36" formatCode="0.0">
                  <c:v>10.888888888888889</c:v>
                </c:pt>
                <c:pt idx="37" formatCode="0.0">
                  <c:v>11</c:v>
                </c:pt>
                <c:pt idx="38" formatCode="0.0">
                  <c:v>11.055555555555555</c:v>
                </c:pt>
                <c:pt idx="39" formatCode="0.0">
                  <c:v>10.944444444444445</c:v>
                </c:pt>
                <c:pt idx="40" formatCode="0.0">
                  <c:v>10.833333333333334</c:v>
                </c:pt>
                <c:pt idx="41" formatCode="0.0">
                  <c:v>10.666666666666666</c:v>
                </c:pt>
                <c:pt idx="42" formatCode="0.0">
                  <c:v>10.333333333333334</c:v>
                </c:pt>
                <c:pt idx="43" formatCode="0.0">
                  <c:v>10.111111111111111</c:v>
                </c:pt>
                <c:pt idx="44" formatCode="0.0">
                  <c:v>9.8333333333333339</c:v>
                </c:pt>
                <c:pt idx="45" formatCode="0.0">
                  <c:v>9.7222222222222214</c:v>
                </c:pt>
                <c:pt idx="46" formatCode="0.0">
                  <c:v>9.3888888888888893</c:v>
                </c:pt>
                <c:pt idx="47" formatCode="0.0">
                  <c:v>9.1666666666666661</c:v>
                </c:pt>
                <c:pt idx="48" formatCode="0.0">
                  <c:v>8.8888888888888893</c:v>
                </c:pt>
                <c:pt idx="49" formatCode="0.0">
                  <c:v>8.6111111111111107</c:v>
                </c:pt>
                <c:pt idx="50" formatCode="0.0">
                  <c:v>8.3888888888888893</c:v>
                </c:pt>
                <c:pt idx="51" formatCode="0.0">
                  <c:v>8.1666666666666661</c:v>
                </c:pt>
                <c:pt idx="52" formatCode="0.0">
                  <c:v>7.9444444444444446</c:v>
                </c:pt>
                <c:pt idx="53" formatCode="0.0">
                  <c:v>7.7222222222222223</c:v>
                </c:pt>
                <c:pt idx="54" formatCode="0.0">
                  <c:v>7.5555555555555554</c:v>
                </c:pt>
                <c:pt idx="55" formatCode="0.0">
                  <c:v>7.3888888888888893</c:v>
                </c:pt>
                <c:pt idx="56" formatCode="0.0">
                  <c:v>7.2222222222222223</c:v>
                </c:pt>
                <c:pt idx="57" formatCode="0.0">
                  <c:v>7.0555555555555554</c:v>
                </c:pt>
                <c:pt idx="58" formatCode="0.0">
                  <c:v>6.833333333333333</c:v>
                </c:pt>
                <c:pt idx="59" formatCode="0.0">
                  <c:v>6.7222222222222223</c:v>
                </c:pt>
                <c:pt idx="60" formatCode="0.0">
                  <c:v>6.6111111111111107</c:v>
                </c:pt>
                <c:pt idx="61" formatCode="0.0">
                  <c:v>6.4444444444444446</c:v>
                </c:pt>
                <c:pt idx="62" formatCode="0.0">
                  <c:v>6.333333333333333</c:v>
                </c:pt>
                <c:pt idx="63" formatCode="0.0">
                  <c:v>6</c:v>
                </c:pt>
                <c:pt idx="64" formatCode="0.0">
                  <c:v>5.833333333333333</c:v>
                </c:pt>
                <c:pt idx="65" formatCode="0.0">
                  <c:v>5.7777777777777777</c:v>
                </c:pt>
                <c:pt idx="66" formatCode="0.0">
                  <c:v>5.666666666666667</c:v>
                </c:pt>
                <c:pt idx="67" formatCode="0.0">
                  <c:v>4.7222222222222223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F9E-2741-A349-6122B31C6A95}"/>
            </c:ext>
          </c:extLst>
        </c:ser>
        <c:ser>
          <c:idx val="110"/>
          <c:order val="58"/>
          <c:tx>
            <c:strRef>
              <c:f>'Breakfast data'!$BJ$1</c:f>
              <c:strCache>
                <c:ptCount val="1"/>
                <c:pt idx="0">
                  <c:v>Fri wk 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data'!$BJ$2:$BJ$85</c:f>
              <c:numCache>
                <c:formatCode>General</c:formatCode>
                <c:ptCount val="84"/>
                <c:pt idx="9" formatCode="0.0">
                  <c:v>5.333333333333333</c:v>
                </c:pt>
                <c:pt idx="10" formatCode="0.0">
                  <c:v>5.4444444444444446</c:v>
                </c:pt>
                <c:pt idx="11" formatCode="0.0">
                  <c:v>5.5555555555555554</c:v>
                </c:pt>
                <c:pt idx="12" formatCode="0.0">
                  <c:v>5.7777777777777777</c:v>
                </c:pt>
                <c:pt idx="13" formatCode="0.0">
                  <c:v>5.9444444444444446</c:v>
                </c:pt>
                <c:pt idx="14" formatCode="0.0">
                  <c:v>6.0555555555555554</c:v>
                </c:pt>
                <c:pt idx="15" formatCode="0.0">
                  <c:v>6.2222222222222223</c:v>
                </c:pt>
                <c:pt idx="16" formatCode="0.0">
                  <c:v>6.333333333333333</c:v>
                </c:pt>
                <c:pt idx="17" formatCode="0.0">
                  <c:v>6.3888888888888893</c:v>
                </c:pt>
                <c:pt idx="18" formatCode="0.0">
                  <c:v>6.5555555555555554</c:v>
                </c:pt>
                <c:pt idx="19" formatCode="0.0">
                  <c:v>6.666666666666667</c:v>
                </c:pt>
                <c:pt idx="20" formatCode="0.0">
                  <c:v>6.6111111111111107</c:v>
                </c:pt>
                <c:pt idx="21" formatCode="0.0">
                  <c:v>8</c:v>
                </c:pt>
                <c:pt idx="22" formatCode="0.0">
                  <c:v>8.1666666666666661</c:v>
                </c:pt>
                <c:pt idx="23" formatCode="0.0">
                  <c:v>8.2222222222222214</c:v>
                </c:pt>
                <c:pt idx="24" formatCode="0.0">
                  <c:v>8.2222222222222214</c:v>
                </c:pt>
                <c:pt idx="25" formatCode="0.0">
                  <c:v>8.4444444444444446</c:v>
                </c:pt>
                <c:pt idx="26" formatCode="0.0">
                  <c:v>8.8333333333333339</c:v>
                </c:pt>
                <c:pt idx="27" formatCode="0.0">
                  <c:v>9.1111111111111107</c:v>
                </c:pt>
                <c:pt idx="28" formatCode="0.0">
                  <c:v>9.4444444444444446</c:v>
                </c:pt>
                <c:pt idx="29" formatCode="0.0">
                  <c:v>9.8888888888888893</c:v>
                </c:pt>
                <c:pt idx="30" formatCode="0.0">
                  <c:v>10.555555555555555</c:v>
                </c:pt>
                <c:pt idx="31" formatCode="0.0">
                  <c:v>11.166666666666666</c:v>
                </c:pt>
                <c:pt idx="32" formatCode="0.0">
                  <c:v>12.166666666666666</c:v>
                </c:pt>
                <c:pt idx="33" formatCode="0.0">
                  <c:v>12.944444444444445</c:v>
                </c:pt>
                <c:pt idx="34" formatCode="0.0">
                  <c:v>12.722222222222221</c:v>
                </c:pt>
                <c:pt idx="35" formatCode="0.0">
                  <c:v>12.888888888888889</c:v>
                </c:pt>
                <c:pt idx="36" formatCode="0.0">
                  <c:v>13.222222222222221</c:v>
                </c:pt>
                <c:pt idx="37" formatCode="0.0">
                  <c:v>13.777777777777779</c:v>
                </c:pt>
                <c:pt idx="38" formatCode="0.0">
                  <c:v>14.277777777777779</c:v>
                </c:pt>
                <c:pt idx="39" formatCode="0.0">
                  <c:v>14.222222222222221</c:v>
                </c:pt>
                <c:pt idx="40" formatCode="0.0">
                  <c:v>13.722222222222221</c:v>
                </c:pt>
                <c:pt idx="41" formatCode="0.0">
                  <c:v>13.055555555555555</c:v>
                </c:pt>
                <c:pt idx="42" formatCode="0.0">
                  <c:v>12.555555555555555</c:v>
                </c:pt>
                <c:pt idx="43" formatCode="0.0">
                  <c:v>11.888888888888889</c:v>
                </c:pt>
                <c:pt idx="44" formatCode="0.0">
                  <c:v>11.333333333333334</c:v>
                </c:pt>
                <c:pt idx="45" formatCode="0.0">
                  <c:v>10.833333333333334</c:v>
                </c:pt>
                <c:pt idx="46" formatCode="0.0">
                  <c:v>10.333333333333334</c:v>
                </c:pt>
                <c:pt idx="47" formatCode="0.0">
                  <c:v>9.6111111111111107</c:v>
                </c:pt>
                <c:pt idx="48" formatCode="0.0">
                  <c:v>9.3888888888888893</c:v>
                </c:pt>
                <c:pt idx="49" formatCode="0.0">
                  <c:v>9.5555555555555554</c:v>
                </c:pt>
                <c:pt idx="50" formatCode="0.0">
                  <c:v>9.5</c:v>
                </c:pt>
                <c:pt idx="51" formatCode="0.0">
                  <c:v>9.2777777777777786</c:v>
                </c:pt>
                <c:pt idx="52" formatCode="0.0">
                  <c:v>8.9444444444444446</c:v>
                </c:pt>
                <c:pt idx="53" formatCode="0.0">
                  <c:v>8.8333333333333339</c:v>
                </c:pt>
                <c:pt idx="54" formatCode="0.0">
                  <c:v>8.7222222222222214</c:v>
                </c:pt>
                <c:pt idx="55" formatCode="0.0">
                  <c:v>8.7222222222222214</c:v>
                </c:pt>
                <c:pt idx="56" formatCode="0.0">
                  <c:v>8.6111111111111107</c:v>
                </c:pt>
                <c:pt idx="57" formatCode="0.0">
                  <c:v>8.3333333333333339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F9E-2741-A349-6122B31C6A95}"/>
            </c:ext>
          </c:extLst>
        </c:ser>
        <c:ser>
          <c:idx val="112"/>
          <c:order val="59"/>
          <c:tx>
            <c:strRef>
              <c:f>'Breakfast data'!$BK$1</c:f>
              <c:strCache>
                <c:ptCount val="1"/>
                <c:pt idx="0">
                  <c:v>Sat wk 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data'!$BK$2:$BK$85</c:f>
              <c:numCache>
                <c:formatCode>General</c:formatCode>
                <c:ptCount val="84"/>
                <c:pt idx="24" formatCode="0.0">
                  <c:v>5.8333333333333304</c:v>
                </c:pt>
                <c:pt idx="25" formatCode="0.0">
                  <c:v>6.833333333333333</c:v>
                </c:pt>
                <c:pt idx="26" formatCode="0.0">
                  <c:v>6.5555555555555554</c:v>
                </c:pt>
                <c:pt idx="27" formatCode="0.0">
                  <c:v>6.6111111111111107</c:v>
                </c:pt>
                <c:pt idx="28" formatCode="0.0">
                  <c:v>6.7777777777777777</c:v>
                </c:pt>
                <c:pt idx="29" formatCode="0.0">
                  <c:v>6.9444444444444446</c:v>
                </c:pt>
                <c:pt idx="30" formatCode="0.0">
                  <c:v>6.666666666666667</c:v>
                </c:pt>
                <c:pt idx="31" formatCode="0.0">
                  <c:v>6.166666666666667</c:v>
                </c:pt>
                <c:pt idx="32" formatCode="0.0">
                  <c:v>5.7777777777777777</c:v>
                </c:pt>
                <c:pt idx="33" formatCode="0.0">
                  <c:v>5.5555555555555554</c:v>
                </c:pt>
                <c:pt idx="34" formatCode="0.0">
                  <c:v>5.833333333333333</c:v>
                </c:pt>
                <c:pt idx="35" formatCode="0.0">
                  <c:v>6.6111111111111107</c:v>
                </c:pt>
                <c:pt idx="36" formatCode="0.0">
                  <c:v>7.0555555555555554</c:v>
                </c:pt>
                <c:pt idx="37" formatCode="0.0">
                  <c:v>7.333333333333333</c:v>
                </c:pt>
                <c:pt idx="38" formatCode="0.0">
                  <c:v>7.3888888888888893</c:v>
                </c:pt>
                <c:pt idx="39" formatCode="0.0">
                  <c:v>7.333333333333333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F9E-2741-A349-6122B31C6A95}"/>
            </c:ext>
          </c:extLst>
        </c:ser>
        <c:ser>
          <c:idx val="114"/>
          <c:order val="60"/>
          <c:tx>
            <c:strRef>
              <c:f>'Breakfast data'!$BL$1</c:f>
              <c:strCache>
                <c:ptCount val="1"/>
                <c:pt idx="0">
                  <c:v>Sunday week 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'Breakfast data'!$B$2:$B$85</c:f>
              <c:numCache>
                <c:formatCode>General</c:formatCode>
                <c:ptCount val="84"/>
                <c:pt idx="0">
                  <c:v>-190</c:v>
                </c:pt>
                <c:pt idx="1">
                  <c:v>-185</c:v>
                </c:pt>
                <c:pt idx="2">
                  <c:v>-180</c:v>
                </c:pt>
                <c:pt idx="3">
                  <c:v>-175</c:v>
                </c:pt>
                <c:pt idx="4">
                  <c:v>-170</c:v>
                </c:pt>
                <c:pt idx="5">
                  <c:v>-165</c:v>
                </c:pt>
                <c:pt idx="6">
                  <c:v>-160</c:v>
                </c:pt>
                <c:pt idx="7">
                  <c:v>-155</c:v>
                </c:pt>
                <c:pt idx="8">
                  <c:v>-150</c:v>
                </c:pt>
                <c:pt idx="9">
                  <c:v>-145</c:v>
                </c:pt>
                <c:pt idx="10">
                  <c:v>-140</c:v>
                </c:pt>
                <c:pt idx="11">
                  <c:v>-135</c:v>
                </c:pt>
                <c:pt idx="12">
                  <c:v>-130</c:v>
                </c:pt>
                <c:pt idx="13">
                  <c:v>-125</c:v>
                </c:pt>
                <c:pt idx="14">
                  <c:v>-120</c:v>
                </c:pt>
                <c:pt idx="15">
                  <c:v>-115</c:v>
                </c:pt>
                <c:pt idx="16">
                  <c:v>-110</c:v>
                </c:pt>
                <c:pt idx="17">
                  <c:v>-105</c:v>
                </c:pt>
                <c:pt idx="18">
                  <c:v>-100</c:v>
                </c:pt>
                <c:pt idx="19">
                  <c:v>-95</c:v>
                </c:pt>
                <c:pt idx="20">
                  <c:v>-90</c:v>
                </c:pt>
                <c:pt idx="21">
                  <c:v>-85</c:v>
                </c:pt>
                <c:pt idx="22">
                  <c:v>-80</c:v>
                </c:pt>
                <c:pt idx="23">
                  <c:v>-75</c:v>
                </c:pt>
                <c:pt idx="24">
                  <c:v>-70</c:v>
                </c:pt>
                <c:pt idx="25">
                  <c:v>-65</c:v>
                </c:pt>
                <c:pt idx="26">
                  <c:v>-60</c:v>
                </c:pt>
                <c:pt idx="27">
                  <c:v>-55</c:v>
                </c:pt>
                <c:pt idx="28">
                  <c:v>-50</c:v>
                </c:pt>
                <c:pt idx="29">
                  <c:v>-45</c:v>
                </c:pt>
                <c:pt idx="30">
                  <c:v>-40</c:v>
                </c:pt>
                <c:pt idx="31">
                  <c:v>-35</c:v>
                </c:pt>
                <c:pt idx="32">
                  <c:v>-30</c:v>
                </c:pt>
                <c:pt idx="33">
                  <c:v>-25</c:v>
                </c:pt>
                <c:pt idx="34">
                  <c:v>-20</c:v>
                </c:pt>
                <c:pt idx="35">
                  <c:v>-15</c:v>
                </c:pt>
                <c:pt idx="36">
                  <c:v>-10</c:v>
                </c:pt>
                <c:pt idx="37">
                  <c:v>-5</c:v>
                </c:pt>
                <c:pt idx="38">
                  <c:v>0</c:v>
                </c:pt>
                <c:pt idx="39">
                  <c:v>5</c:v>
                </c:pt>
                <c:pt idx="40">
                  <c:v>10</c:v>
                </c:pt>
                <c:pt idx="41">
                  <c:v>15</c:v>
                </c:pt>
                <c:pt idx="42">
                  <c:v>20</c:v>
                </c:pt>
                <c:pt idx="43">
                  <c:v>25</c:v>
                </c:pt>
                <c:pt idx="44">
                  <c:v>30</c:v>
                </c:pt>
                <c:pt idx="45">
                  <c:v>35</c:v>
                </c:pt>
                <c:pt idx="46">
                  <c:v>40</c:v>
                </c:pt>
                <c:pt idx="47">
                  <c:v>45</c:v>
                </c:pt>
                <c:pt idx="48">
                  <c:v>50</c:v>
                </c:pt>
                <c:pt idx="49">
                  <c:v>55</c:v>
                </c:pt>
                <c:pt idx="50">
                  <c:v>60</c:v>
                </c:pt>
                <c:pt idx="51">
                  <c:v>65</c:v>
                </c:pt>
                <c:pt idx="52">
                  <c:v>70</c:v>
                </c:pt>
                <c:pt idx="53">
                  <c:v>75</c:v>
                </c:pt>
                <c:pt idx="54">
                  <c:v>80</c:v>
                </c:pt>
                <c:pt idx="55">
                  <c:v>85</c:v>
                </c:pt>
                <c:pt idx="56">
                  <c:v>90</c:v>
                </c:pt>
                <c:pt idx="57">
                  <c:v>95</c:v>
                </c:pt>
                <c:pt idx="58">
                  <c:v>100</c:v>
                </c:pt>
                <c:pt idx="59">
                  <c:v>105</c:v>
                </c:pt>
                <c:pt idx="60">
                  <c:v>110</c:v>
                </c:pt>
                <c:pt idx="61">
                  <c:v>115</c:v>
                </c:pt>
                <c:pt idx="62">
                  <c:v>120</c:v>
                </c:pt>
                <c:pt idx="63">
                  <c:v>125</c:v>
                </c:pt>
                <c:pt idx="64">
                  <c:v>130</c:v>
                </c:pt>
                <c:pt idx="65">
                  <c:v>135</c:v>
                </c:pt>
                <c:pt idx="66">
                  <c:v>140</c:v>
                </c:pt>
                <c:pt idx="67">
                  <c:v>145</c:v>
                </c:pt>
                <c:pt idx="68">
                  <c:v>150</c:v>
                </c:pt>
                <c:pt idx="69">
                  <c:v>155</c:v>
                </c:pt>
                <c:pt idx="70">
                  <c:v>160</c:v>
                </c:pt>
                <c:pt idx="71">
                  <c:v>165</c:v>
                </c:pt>
                <c:pt idx="72">
                  <c:v>170</c:v>
                </c:pt>
                <c:pt idx="73">
                  <c:v>175</c:v>
                </c:pt>
                <c:pt idx="74">
                  <c:v>180</c:v>
                </c:pt>
                <c:pt idx="75">
                  <c:v>185</c:v>
                </c:pt>
                <c:pt idx="76">
                  <c:v>190</c:v>
                </c:pt>
                <c:pt idx="77">
                  <c:v>195</c:v>
                </c:pt>
                <c:pt idx="78">
                  <c:v>200</c:v>
                </c:pt>
                <c:pt idx="79">
                  <c:v>205</c:v>
                </c:pt>
                <c:pt idx="80">
                  <c:v>210</c:v>
                </c:pt>
                <c:pt idx="81">
                  <c:v>215</c:v>
                </c:pt>
                <c:pt idx="82">
                  <c:v>220</c:v>
                </c:pt>
                <c:pt idx="83">
                  <c:v>225</c:v>
                </c:pt>
              </c:numCache>
            </c:numRef>
          </c:cat>
          <c:val>
            <c:numRef>
              <c:f>'Breakfast data'!$BL$2:$BL$85</c:f>
              <c:numCache>
                <c:formatCode>General</c:formatCode>
                <c:ptCount val="8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F9E-2741-A349-6122B31C6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222416"/>
        <c:axId val="1197222816"/>
      </c:lineChart>
      <c:catAx>
        <c:axId val="11972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222816"/>
        <c:crosses val="autoZero"/>
        <c:auto val="1"/>
        <c:lblAlgn val="ctr"/>
        <c:lblOffset val="100"/>
        <c:noMultiLvlLbl val="0"/>
      </c:catAx>
      <c:valAx>
        <c:axId val="119722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2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firstButton="1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18" Type="http://schemas.openxmlformats.org/officeDocument/2006/relationships/chart" Target="../charts/chart4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17" Type="http://schemas.openxmlformats.org/officeDocument/2006/relationships/chart" Target="../charts/chart40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34637</xdr:colOff>
      <xdr:row>4</xdr:row>
      <xdr:rowOff>5772</xdr:rowOff>
    </xdr:from>
    <xdr:to>
      <xdr:col>90</xdr:col>
      <xdr:colOff>660400</xdr:colOff>
      <xdr:row>66</xdr:row>
      <xdr:rowOff>161636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25399</xdr:colOff>
      <xdr:row>229</xdr:row>
      <xdr:rowOff>186267</xdr:rowOff>
    </xdr:from>
    <xdr:to>
      <xdr:col>5</xdr:col>
      <xdr:colOff>287867</xdr:colOff>
      <xdr:row>241</xdr:row>
      <xdr:rowOff>134573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37354</xdr:colOff>
      <xdr:row>204</xdr:row>
      <xdr:rowOff>44822</xdr:rowOff>
    </xdr:from>
    <xdr:to>
      <xdr:col>76</xdr:col>
      <xdr:colOff>7472</xdr:colOff>
      <xdr:row>245</xdr:row>
      <xdr:rowOff>29882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24421</xdr:colOff>
      <xdr:row>351</xdr:row>
      <xdr:rowOff>9768</xdr:rowOff>
    </xdr:from>
    <xdr:to>
      <xdr:col>8</xdr:col>
      <xdr:colOff>29308</xdr:colOff>
      <xdr:row>375</xdr:row>
      <xdr:rowOff>18560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14653</xdr:colOff>
      <xdr:row>351</xdr:row>
      <xdr:rowOff>10745</xdr:rowOff>
    </xdr:from>
    <xdr:to>
      <xdr:col>20</xdr:col>
      <xdr:colOff>19538</xdr:colOff>
      <xdr:row>375</xdr:row>
      <xdr:rowOff>68383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14654</xdr:colOff>
      <xdr:row>351</xdr:row>
      <xdr:rowOff>20516</xdr:rowOff>
    </xdr:from>
    <xdr:to>
      <xdr:col>33</xdr:col>
      <xdr:colOff>9769</xdr:colOff>
      <xdr:row>375</xdr:row>
      <xdr:rowOff>9769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733779</xdr:colOff>
      <xdr:row>351</xdr:row>
      <xdr:rowOff>40052</xdr:rowOff>
    </xdr:from>
    <xdr:to>
      <xdr:col>48</xdr:col>
      <xdr:colOff>48847</xdr:colOff>
      <xdr:row>374</xdr:row>
      <xdr:rowOff>183444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57727</xdr:colOff>
      <xdr:row>438</xdr:row>
      <xdr:rowOff>164587</xdr:rowOff>
    </xdr:from>
    <xdr:to>
      <xdr:col>50</xdr:col>
      <xdr:colOff>437445</xdr:colOff>
      <xdr:row>458</xdr:row>
      <xdr:rowOff>146241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5772</xdr:colOff>
      <xdr:row>439</xdr:row>
      <xdr:rowOff>8081</xdr:rowOff>
    </xdr:from>
    <xdr:to>
      <xdr:col>39</xdr:col>
      <xdr:colOff>23090</xdr:colOff>
      <xdr:row>459</xdr:row>
      <xdr:rowOff>11547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5772</xdr:colOff>
      <xdr:row>439</xdr:row>
      <xdr:rowOff>19626</xdr:rowOff>
    </xdr:from>
    <xdr:to>
      <xdr:col>9</xdr:col>
      <xdr:colOff>865909</xdr:colOff>
      <xdr:row>458</xdr:row>
      <xdr:rowOff>196271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17317</xdr:colOff>
      <xdr:row>460</xdr:row>
      <xdr:rowOff>19628</xdr:rowOff>
    </xdr:from>
    <xdr:to>
      <xdr:col>9</xdr:col>
      <xdr:colOff>912090</xdr:colOff>
      <xdr:row>481</xdr:row>
      <xdr:rowOff>34637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52</xdr:col>
      <xdr:colOff>23092</xdr:colOff>
      <xdr:row>438</xdr:row>
      <xdr:rowOff>192810</xdr:rowOff>
    </xdr:from>
    <xdr:to>
      <xdr:col>58</xdr:col>
      <xdr:colOff>808182</xdr:colOff>
      <xdr:row>459</xdr:row>
      <xdr:rowOff>23091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837045</xdr:colOff>
      <xdr:row>439</xdr:row>
      <xdr:rowOff>8081</xdr:rowOff>
    </xdr:from>
    <xdr:to>
      <xdr:col>24</xdr:col>
      <xdr:colOff>0</xdr:colOff>
      <xdr:row>458</xdr:row>
      <xdr:rowOff>184726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837046</xdr:colOff>
      <xdr:row>459</xdr:row>
      <xdr:rowOff>158173</xdr:rowOff>
    </xdr:from>
    <xdr:to>
      <xdr:col>23</xdr:col>
      <xdr:colOff>831273</xdr:colOff>
      <xdr:row>481</xdr:row>
      <xdr:rowOff>23090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30</xdr:col>
      <xdr:colOff>40409</xdr:colOff>
      <xdr:row>459</xdr:row>
      <xdr:rowOff>192809</xdr:rowOff>
    </xdr:from>
    <xdr:to>
      <xdr:col>38</xdr:col>
      <xdr:colOff>912091</xdr:colOff>
      <xdr:row>480</xdr:row>
      <xdr:rowOff>184727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52</xdr:col>
      <xdr:colOff>11544</xdr:colOff>
      <xdr:row>459</xdr:row>
      <xdr:rowOff>192808</xdr:rowOff>
    </xdr:from>
    <xdr:to>
      <xdr:col>59</xdr:col>
      <xdr:colOff>23090</xdr:colOff>
      <xdr:row>480</xdr:row>
      <xdr:rowOff>184727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825498</xdr:colOff>
      <xdr:row>482</xdr:row>
      <xdr:rowOff>8082</xdr:rowOff>
    </xdr:from>
    <xdr:to>
      <xdr:col>9</xdr:col>
      <xdr:colOff>877454</xdr:colOff>
      <xdr:row>506</xdr:row>
      <xdr:rowOff>34636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17317</xdr:colOff>
      <xdr:row>481</xdr:row>
      <xdr:rowOff>192809</xdr:rowOff>
    </xdr:from>
    <xdr:to>
      <xdr:col>23</xdr:col>
      <xdr:colOff>854364</xdr:colOff>
      <xdr:row>505</xdr:row>
      <xdr:rowOff>196272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5771</xdr:colOff>
      <xdr:row>482</xdr:row>
      <xdr:rowOff>192809</xdr:rowOff>
    </xdr:from>
    <xdr:to>
      <xdr:col>38</xdr:col>
      <xdr:colOff>912090</xdr:colOff>
      <xdr:row>506</xdr:row>
      <xdr:rowOff>23090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45</xdr:col>
      <xdr:colOff>0</xdr:colOff>
      <xdr:row>460</xdr:row>
      <xdr:rowOff>0</xdr:rowOff>
    </xdr:from>
    <xdr:to>
      <xdr:col>50</xdr:col>
      <xdr:colOff>379718</xdr:colOff>
      <xdr:row>479</xdr:row>
      <xdr:rowOff>177927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52</xdr:col>
      <xdr:colOff>28862</xdr:colOff>
      <xdr:row>482</xdr:row>
      <xdr:rowOff>19626</xdr:rowOff>
    </xdr:from>
    <xdr:to>
      <xdr:col>58</xdr:col>
      <xdr:colOff>819727</xdr:colOff>
      <xdr:row>505</xdr:row>
      <xdr:rowOff>173182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64</xdr:col>
      <xdr:colOff>5772</xdr:colOff>
      <xdr:row>427</xdr:row>
      <xdr:rowOff>19626</xdr:rowOff>
    </xdr:from>
    <xdr:to>
      <xdr:col>78</xdr:col>
      <xdr:colOff>80818</xdr:colOff>
      <xdr:row>456</xdr:row>
      <xdr:rowOff>115454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63</xdr:col>
      <xdr:colOff>825499</xdr:colOff>
      <xdr:row>458</xdr:row>
      <xdr:rowOff>65809</xdr:rowOff>
    </xdr:from>
    <xdr:to>
      <xdr:col>77</xdr:col>
      <xdr:colOff>831272</xdr:colOff>
      <xdr:row>481</xdr:row>
      <xdr:rowOff>80818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6350</xdr:colOff>
      <xdr:row>144</xdr:row>
      <xdr:rowOff>0</xdr:rowOff>
    </xdr:from>
    <xdr:to>
      <xdr:col>84</xdr:col>
      <xdr:colOff>762000</xdr:colOff>
      <xdr:row>193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278</xdr:row>
      <xdr:rowOff>139700</xdr:rowOff>
    </xdr:from>
    <xdr:to>
      <xdr:col>5</xdr:col>
      <xdr:colOff>444500</xdr:colOff>
      <xdr:row>293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25400</xdr:colOff>
      <xdr:row>278</xdr:row>
      <xdr:rowOff>38100</xdr:rowOff>
    </xdr:from>
    <xdr:to>
      <xdr:col>12</xdr:col>
      <xdr:colOff>469900</xdr:colOff>
      <xdr:row>292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723900</xdr:colOff>
      <xdr:row>278</xdr:row>
      <xdr:rowOff>25400</xdr:rowOff>
    </xdr:from>
    <xdr:to>
      <xdr:col>20</xdr:col>
      <xdr:colOff>444500</xdr:colOff>
      <xdr:row>292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50800</xdr:colOff>
      <xdr:row>278</xdr:row>
      <xdr:rowOff>38100</xdr:rowOff>
    </xdr:from>
    <xdr:to>
      <xdr:col>27</xdr:col>
      <xdr:colOff>495300</xdr:colOff>
      <xdr:row>292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76200</xdr:colOff>
      <xdr:row>277</xdr:row>
      <xdr:rowOff>165100</xdr:rowOff>
    </xdr:from>
    <xdr:to>
      <xdr:col>34</xdr:col>
      <xdr:colOff>520700</xdr:colOff>
      <xdr:row>292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63500</xdr:colOff>
      <xdr:row>277</xdr:row>
      <xdr:rowOff>88900</xdr:rowOff>
    </xdr:from>
    <xdr:to>
      <xdr:col>42</xdr:col>
      <xdr:colOff>508000</xdr:colOff>
      <xdr:row>291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12700</xdr:colOff>
      <xdr:row>357</xdr:row>
      <xdr:rowOff>6350</xdr:rowOff>
    </xdr:from>
    <xdr:to>
      <xdr:col>11</xdr:col>
      <xdr:colOff>38100</xdr:colOff>
      <xdr:row>383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812800</xdr:colOff>
      <xdr:row>384</xdr:row>
      <xdr:rowOff>184150</xdr:rowOff>
    </xdr:from>
    <xdr:to>
      <xdr:col>10</xdr:col>
      <xdr:colOff>914400</xdr:colOff>
      <xdr:row>412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6350</xdr:colOff>
      <xdr:row>414</xdr:row>
      <xdr:rowOff>19050</xdr:rowOff>
    </xdr:from>
    <xdr:to>
      <xdr:col>11</xdr:col>
      <xdr:colOff>12700</xdr:colOff>
      <xdr:row>441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6350</xdr:colOff>
      <xdr:row>357</xdr:row>
      <xdr:rowOff>19050</xdr:rowOff>
    </xdr:from>
    <xdr:to>
      <xdr:col>27</xdr:col>
      <xdr:colOff>825500</xdr:colOff>
      <xdr:row>383</xdr:row>
      <xdr:rowOff>12700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819150</xdr:colOff>
      <xdr:row>356</xdr:row>
      <xdr:rowOff>184150</xdr:rowOff>
    </xdr:from>
    <xdr:to>
      <xdr:col>44</xdr:col>
      <xdr:colOff>952500</xdr:colOff>
      <xdr:row>383</xdr:row>
      <xdr:rowOff>12700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25400</xdr:colOff>
      <xdr:row>385</xdr:row>
      <xdr:rowOff>0</xdr:rowOff>
    </xdr:from>
    <xdr:to>
      <xdr:col>45</xdr:col>
      <xdr:colOff>44450</xdr:colOff>
      <xdr:row>411</xdr:row>
      <xdr:rowOff>19050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49</xdr:col>
      <xdr:colOff>819150</xdr:colOff>
      <xdr:row>356</xdr:row>
      <xdr:rowOff>146050</xdr:rowOff>
    </xdr:from>
    <xdr:to>
      <xdr:col>61</xdr:col>
      <xdr:colOff>25400</xdr:colOff>
      <xdr:row>382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933450</xdr:colOff>
      <xdr:row>385</xdr:row>
      <xdr:rowOff>6350</xdr:rowOff>
    </xdr:from>
    <xdr:to>
      <xdr:col>27</xdr:col>
      <xdr:colOff>863600</xdr:colOff>
      <xdr:row>413</xdr:row>
      <xdr:rowOff>139700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50</xdr:col>
      <xdr:colOff>19050</xdr:colOff>
      <xdr:row>385</xdr:row>
      <xdr:rowOff>31750</xdr:rowOff>
    </xdr:from>
    <xdr:to>
      <xdr:col>60</xdr:col>
      <xdr:colOff>812800</xdr:colOff>
      <xdr:row>410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50</xdr:col>
      <xdr:colOff>6350</xdr:colOff>
      <xdr:row>412</xdr:row>
      <xdr:rowOff>31750</xdr:rowOff>
    </xdr:from>
    <xdr:to>
      <xdr:col>60</xdr:col>
      <xdr:colOff>927100</xdr:colOff>
      <xdr:row>434</xdr:row>
      <xdr:rowOff>12700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66</xdr:col>
      <xdr:colOff>6350</xdr:colOff>
      <xdr:row>357</xdr:row>
      <xdr:rowOff>19050</xdr:rowOff>
    </xdr:from>
    <xdr:to>
      <xdr:col>73</xdr:col>
      <xdr:colOff>800100</xdr:colOff>
      <xdr:row>383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12700</xdr:colOff>
      <xdr:row>60</xdr:row>
      <xdr:rowOff>25400</xdr:rowOff>
    </xdr:from>
    <xdr:to>
      <xdr:col>82</xdr:col>
      <xdr:colOff>0</xdr:colOff>
      <xdr:row>108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793749</xdr:colOff>
      <xdr:row>304</xdr:row>
      <xdr:rowOff>33337</xdr:rowOff>
    </xdr:from>
    <xdr:to>
      <xdr:col>15</xdr:col>
      <xdr:colOff>15874</xdr:colOff>
      <xdr:row>338</xdr:row>
      <xdr:rowOff>15874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20972</xdr:colOff>
      <xdr:row>304</xdr:row>
      <xdr:rowOff>9088</xdr:rowOff>
    </xdr:from>
    <xdr:to>
      <xdr:col>29</xdr:col>
      <xdr:colOff>908806</xdr:colOff>
      <xdr:row>334</xdr:row>
      <xdr:rowOff>58257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0</xdr:colOff>
          <xdr:row>67</xdr:row>
          <xdr:rowOff>101600</xdr:rowOff>
        </xdr:from>
        <xdr:to>
          <xdr:col>71</xdr:col>
          <xdr:colOff>596900</xdr:colOff>
          <xdr:row>69</xdr:row>
          <xdr:rowOff>76200</xdr:rowOff>
        </xdr:to>
        <xdr:sp macro="" textlink="">
          <xdr:nvSpPr>
            <xdr:cNvPr id="5122" name="Option 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6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GB" sz="1300" b="0" i="0" u="none" strike="noStrike" baseline="0">
                  <a:solidFill>
                    <a:srgbClr val="000000"/>
                  </a:solidFill>
                  <a:latin typeface="Lucida Grande" pitchFamily="2" charset="0"/>
                  <a:cs typeface="Lucida Grande" pitchFamily="2" charset="0"/>
                </a:rPr>
                <a:t>Option tton 2</a:t>
              </a:r>
            </a:p>
          </xdr:txBody>
        </xdr:sp>
        <xdr:clientData/>
      </xdr:twoCellAnchor>
    </mc:Choice>
    <mc:Fallback/>
  </mc:AlternateContent>
  <xdr:twoCellAnchor>
    <xdr:from>
      <xdr:col>65</xdr:col>
      <xdr:colOff>591342</xdr:colOff>
      <xdr:row>109</xdr:row>
      <xdr:rowOff>107723</xdr:rowOff>
    </xdr:from>
    <xdr:to>
      <xdr:col>71</xdr:col>
      <xdr:colOff>691696</xdr:colOff>
      <xdr:row>144</xdr:row>
      <xdr:rowOff>28603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822379</xdr:colOff>
      <xdr:row>89</xdr:row>
      <xdr:rowOff>158493</xdr:rowOff>
    </xdr:from>
    <xdr:to>
      <xdr:col>84</xdr:col>
      <xdr:colOff>354352</xdr:colOff>
      <xdr:row>114</xdr:row>
      <xdr:rowOff>12757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445349</xdr:colOff>
      <xdr:row>89</xdr:row>
      <xdr:rowOff>138649</xdr:rowOff>
    </xdr:from>
    <xdr:to>
      <xdr:col>74</xdr:col>
      <xdr:colOff>429474</xdr:colOff>
      <xdr:row>102</xdr:row>
      <xdr:rowOff>143158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566207</xdr:colOff>
      <xdr:row>145</xdr:row>
      <xdr:rowOff>203351</xdr:rowOff>
    </xdr:from>
    <xdr:to>
      <xdr:col>74</xdr:col>
      <xdr:colOff>446011</xdr:colOff>
      <xdr:row>167</xdr:row>
      <xdr:rowOff>12067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555624</xdr:colOff>
      <xdr:row>168</xdr:row>
      <xdr:rowOff>136071</xdr:rowOff>
    </xdr:from>
    <xdr:to>
      <xdr:col>74</xdr:col>
      <xdr:colOff>435428</xdr:colOff>
      <xdr:row>189</xdr:row>
      <xdr:rowOff>163258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0</xdr:colOff>
      <xdr:row>98</xdr:row>
      <xdr:rowOff>0</xdr:rowOff>
    </xdr:from>
    <xdr:to>
      <xdr:col>87</xdr:col>
      <xdr:colOff>767954</xdr:colOff>
      <xdr:row>126</xdr:row>
      <xdr:rowOff>189905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168474</xdr:rowOff>
    </xdr:from>
    <xdr:to>
      <xdr:col>18</xdr:col>
      <xdr:colOff>202407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1</xdr:row>
      <xdr:rowOff>0</xdr:rowOff>
    </xdr:from>
    <xdr:to>
      <xdr:col>9</xdr:col>
      <xdr:colOff>406401</xdr:colOff>
      <xdr:row>29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899437-7394-8344-B2EE-B46749F53CCF}" name="BloodGlucose" displayName="BloodGlucose" ref="A2:BM291" totalsRowShown="0" headerRowDxfId="66" dataDxfId="65">
  <tableColumns count="65">
    <tableColumn id="1" xr3:uid="{6D588478-F43B-044E-B873-F67E2D0721C1}" name="Time Line" dataDxfId="64"/>
    <tableColumn id="2" xr3:uid="{436C3361-B9CC-4142-929C-718CB783CF46}" name="Time (Min)" dataDxfId="63">
      <calculatedColumnFormula>A3-A2</calculatedColumnFormula>
    </tableColumn>
    <tableColumn id="3" xr3:uid="{239E2BDA-4B14-6849-9380-FB9DA8528566}" name="Monday week 1" dataDxfId="62"/>
    <tableColumn id="4" xr3:uid="{642E9B8D-3929-644A-A5B8-826D94B5C7F4}" name="Tues wk1" dataDxfId="61"/>
    <tableColumn id="5" xr3:uid="{84FA069F-A0E9-4749-82FC-AAA6DF128663}" name="Wed wk1" dataDxfId="60"/>
    <tableColumn id="6" xr3:uid="{0E1363AA-3D97-6F4F-BD82-9F781B6975EF}" name="Thurs wk1" dataDxfId="59"/>
    <tableColumn id="7" xr3:uid="{082910A3-D7A8-E04F-9C57-B6A9311B8724}" name="Fri wk1" dataDxfId="58"/>
    <tableColumn id="8" xr3:uid="{8C92A9AC-17DB-B649-8E1F-072B84424392}" name="Sat wk1" dataDxfId="57"/>
    <tableColumn id="9" xr3:uid="{12A34517-4894-E940-9E1A-046DCAFF5B6F}" name="Sun wk1" dataDxfId="56"/>
    <tableColumn id="10" xr3:uid="{ADB77E55-339A-9047-88B1-19800506DA64}" name="Mon wk2" dataDxfId="55"/>
    <tableColumn id="11" xr3:uid="{D8E5B2DD-BCC9-374C-80CB-4EF7A8B9B2E2}" name="Tues Wk 2" dataDxfId="54"/>
    <tableColumn id="12" xr3:uid="{C4A64F4E-6B62-AB4A-BFBD-B31743A2DDBF}" name="Wed wk 2" dataDxfId="53"/>
    <tableColumn id="13" xr3:uid="{2ABDEFB0-2BAA-0849-9C8E-1FE61EACA9EF}" name="Thurs wk2" dataDxfId="52"/>
    <tableColumn id="14" xr3:uid="{225A35A1-0A72-7C44-8336-980F308DF595}" name="Fri wk2" dataDxfId="51"/>
    <tableColumn id="15" xr3:uid="{0596EE3E-AB18-3E46-95EC-2D20FFC67255}" name="Sat wk 2" dataDxfId="50"/>
    <tableColumn id="16" xr3:uid="{905C4626-AC5F-194D-8246-DD0332C4B39B}" name="Sun wk2" dataDxfId="49"/>
    <tableColumn id="17" xr3:uid="{9F96032A-2EF0-484C-B70D-21028845B995}" name="Mon wk3 (24/05)" dataDxfId="48"/>
    <tableColumn id="18" xr3:uid="{6C73BD03-B21B-5F49-8955-056A9DE6D479}" name="Tues wk3" dataDxfId="47"/>
    <tableColumn id="19" xr3:uid="{64FC0A54-02EE-E84D-B214-71119DA8C635}" name="Wed wk3" dataDxfId="46"/>
    <tableColumn id="20" xr3:uid="{41ED3D46-5F03-7549-BFD6-36982CDD0433}" name="Thurs wk3" dataDxfId="45"/>
    <tableColumn id="21" xr3:uid="{8C459D49-273E-AD48-ABBC-D1D854BC02BF}" name="Fri wk3" dataDxfId="44"/>
    <tableColumn id="22" xr3:uid="{596ADD85-62A3-5144-8844-DE9422946420}" name="Sat wk3" dataDxfId="43"/>
    <tableColumn id="23" xr3:uid="{03293C02-7204-4E48-844D-90B547601B92}" name="Sun wk3 (30/05)" dataDxfId="42"/>
    <tableColumn id="24" xr3:uid="{7367AAE6-0BB4-2545-8532-4D0C885C6A03}" name="Mon wk4" dataDxfId="41"/>
    <tableColumn id="25" xr3:uid="{5B9AE585-8B76-8A4C-9AF1-6CAFBFE52A95}" name="Tues wk4 (01/06)" dataDxfId="40"/>
    <tableColumn id="26" xr3:uid="{3799B03F-BCF3-7D48-B852-D6AA48043F3D}" name="Wed wk4" dataDxfId="39"/>
    <tableColumn id="27" xr3:uid="{D6D588AE-D047-3A40-98BE-C75B1EB4D243}" name="Thurs wk4" dataDxfId="38"/>
    <tableColumn id="28" xr3:uid="{964FE3CA-7B36-7D47-A8B9-7881645E49AD}" name="Fri wk4" dataDxfId="37"/>
    <tableColumn id="29" xr3:uid="{85F86CE9-1B23-A847-A000-3D10727D742E}" name="Sat wk4" dataDxfId="36"/>
    <tableColumn id="30" xr3:uid="{E61C3D18-7B11-FB44-AB33-2ABBC3C8FEA2}" name="Sun wk4" dataDxfId="35"/>
    <tableColumn id="31" xr3:uid="{EE4F1932-6B64-B84B-B6A2-86FFDE3D7CBA}" name="Mon wk5" dataDxfId="34"/>
    <tableColumn id="32" xr3:uid="{825DABBB-59E9-294A-A4F2-9EB29CD9ED41}" name="Tues wk5" dataDxfId="33"/>
    <tableColumn id="33" xr3:uid="{061F21F4-7131-C54E-8AB3-39083FD0CA64}" name="Wed wk 5" dataDxfId="32"/>
    <tableColumn id="34" xr3:uid="{46CC8841-4324-C04F-B362-76CFA9B1949C}" name="Thurs wk5" dataDxfId="31"/>
    <tableColumn id="35" xr3:uid="{9C326ED3-0D1C-9E42-B0A2-FCCC1E3C22AF}" name="Fri wk5" dataDxfId="30"/>
    <tableColumn id="36" xr3:uid="{5C205C2D-1260-4544-9B0B-9BDF742A6FB8}" name="Sat wk5" dataDxfId="29"/>
    <tableColumn id="37" xr3:uid="{F4CF111C-E27C-1F4D-8090-6CD70736976F}" name="Sun wk5" dataDxfId="28"/>
    <tableColumn id="38" xr3:uid="{97D4F1AA-D6A0-7646-B8C7-681F2B54EC20}" name="Mon wk6" dataDxfId="27"/>
    <tableColumn id="39" xr3:uid="{537B708A-54C6-EB42-AAA2-AB4660A3488C}" name="Tues wk6" dataDxfId="26"/>
    <tableColumn id="40" xr3:uid="{4BE34C48-BE9F-1948-9FE9-9519819B6195}" name="Wed wk6 (16/06)" dataDxfId="25"/>
    <tableColumn id="41" xr3:uid="{1E14E54D-EE18-FB4C-B304-A4BD5EFC5AFC}" name="Thurs wk6" dataDxfId="24"/>
    <tableColumn id="42" xr3:uid="{04D33941-1E48-E746-ACC6-40650462031F}" name="Fri wk6" dataDxfId="23"/>
    <tableColumn id="43" xr3:uid="{A0F7EE52-5D2C-3C4C-8AE9-CF6663A1A7ED}" name="Sat wk6" dataDxfId="22"/>
    <tableColumn id="44" xr3:uid="{5261E125-1A4E-BE44-8E0D-290C78DD87FC}" name="Sun wk6" dataDxfId="21"/>
    <tableColumn id="45" xr3:uid="{869C7745-7747-8648-A3C0-5CACE1C092EA}" name="Mon wk 7" dataDxfId="20"/>
    <tableColumn id="46" xr3:uid="{6CE276FA-6B99-164E-A1DD-FBEF94BE167F}" name="Tues wk7" dataDxfId="19"/>
    <tableColumn id="47" xr3:uid="{8F97BA19-1061-5941-A3D9-4936D54C855A}" name="Wed wk7" dataDxfId="18"/>
    <tableColumn id="48" xr3:uid="{D9B076F9-79B6-AC4B-9688-1BC2FD06B744}" name="Thurs wk7" dataDxfId="17"/>
    <tableColumn id="49" xr3:uid="{CADAA845-738E-E643-8370-381146DCD88A}" name="Fri wk7" dataDxfId="16"/>
    <tableColumn id="50" xr3:uid="{3828A94E-5EF9-8642-AF28-24284882630E}" name="Sat wk7" dataDxfId="15"/>
    <tableColumn id="51" xr3:uid="{4A798738-F74A-7447-B697-E2267C7023E1}" name="Sun wk7" dataDxfId="14"/>
    <tableColumn id="53" xr3:uid="{7BA98A7B-7D85-8246-8ADE-857FAC322A9F}" name="Monday week 8" dataDxfId="13"/>
    <tableColumn id="54" xr3:uid="{52341D94-F251-CE48-9882-34C339013C27}" name="Tuesday week 8" dataDxfId="12"/>
    <tableColumn id="55" xr3:uid="{88481A5B-3E89-9A4F-9E64-3B0F98D84F84}" name="Wednesday week 8" dataDxfId="11"/>
    <tableColumn id="56" xr3:uid="{E9D91568-DE04-4240-B894-2CD332DA38DA}" name="Thursday wek 8" dataDxfId="10"/>
    <tableColumn id="57" xr3:uid="{14910B05-D987-2740-8E80-4BF66325F110}" name="Friday week 8" dataDxfId="9"/>
    <tableColumn id="58" xr3:uid="{4323938C-9972-8747-AA21-BE001087EA35}" name="Saturday week 8" dataDxfId="8"/>
    <tableColumn id="59" xr3:uid="{1476A70D-FCB0-3D45-AFBD-0E697C60B463}" name="Sunday week 8" dataDxfId="7"/>
    <tableColumn id="60" xr3:uid="{BD1AED06-0B63-8A4F-9BAD-E4227EBE088B}" name="Monday week 9" dataDxfId="6"/>
    <tableColumn id="61" xr3:uid="{A82C97B2-3816-5F47-8216-CBAF0ED12709}" name="Tuesday week 9" dataDxfId="5"/>
    <tableColumn id="62" xr3:uid="{A7E1F10F-F11D-2546-88FB-59E09029D99C}" name="Wednesday week 9" dataDxfId="4"/>
    <tableColumn id="63" xr3:uid="{A1DA62E6-6345-8B4C-B6BA-0A40626CE365}" name="Thursday week 9" dataDxfId="3"/>
    <tableColumn id="64" xr3:uid="{F5C67E57-A912-DE49-805A-1CF0127A610A}" name="Friday week 9" dataDxfId="2"/>
    <tableColumn id="65" xr3:uid="{7B339357-A436-4248-B7B2-90EB8EE009BD}" name="Saturday week 9" dataDxfId="1"/>
    <tableColumn id="66" xr3:uid="{6AC897D7-63A0-A94B-A264-25853A2A12F7}" name="Sunday week 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8000D-7778-654E-872E-99EB3881E6D0}">
  <dimension ref="A1:BN295"/>
  <sheetViews>
    <sheetView tabSelected="1" zoomScale="150" zoomScaleNormal="150" workbookViewId="0">
      <pane xSplit="1" ySplit="2" topLeftCell="C265" activePane="bottomRight" state="frozen"/>
      <selection pane="topRight" activeCell="L1" sqref="L1"/>
      <selection pane="bottomLeft" activeCell="A3" sqref="A3"/>
      <selection pane="bottomRight" activeCell="F4" sqref="F4:F291"/>
    </sheetView>
  </sheetViews>
  <sheetFormatPr baseColWidth="10" defaultColWidth="8.83203125" defaultRowHeight="15" x14ac:dyDescent="0.2"/>
  <cols>
    <col min="1" max="1" width="11.1640625" style="11" customWidth="1"/>
    <col min="2" max="2" width="12.1640625" style="11" customWidth="1"/>
    <col min="3" max="3" width="10.5" style="11" customWidth="1"/>
    <col min="4" max="5" width="11" style="11" customWidth="1"/>
    <col min="6" max="6" width="11.6640625" style="11" customWidth="1"/>
    <col min="7" max="7" width="9.5" style="11" customWidth="1"/>
    <col min="8" max="8" width="10" style="11" customWidth="1"/>
    <col min="9" max="9" width="10.1640625" style="11" customWidth="1"/>
    <col min="10" max="10" width="11" style="11" customWidth="1"/>
    <col min="11" max="11" width="11.6640625" style="11" customWidth="1"/>
    <col min="12" max="12" width="11.5" style="11" customWidth="1"/>
    <col min="13" max="13" width="11.6640625" style="11" customWidth="1"/>
    <col min="14" max="14" width="9.5" style="11" customWidth="1"/>
    <col min="15" max="15" width="10.5" style="11" customWidth="1"/>
    <col min="16" max="16" width="10.1640625" style="11" customWidth="1"/>
    <col min="17" max="19" width="11" style="11" customWidth="1"/>
    <col min="20" max="20" width="11.6640625" style="11" customWidth="1"/>
    <col min="21" max="21" width="9.5" style="11" customWidth="1"/>
    <col min="22" max="22" width="10" style="11" customWidth="1"/>
    <col min="23" max="23" width="10.1640625" style="11" customWidth="1"/>
    <col min="24" max="26" width="11" style="11" customWidth="1"/>
    <col min="27" max="27" width="11.6640625" style="11" customWidth="1"/>
    <col min="28" max="28" width="9.5" style="11" customWidth="1"/>
    <col min="29" max="29" width="10" style="11" customWidth="1"/>
    <col min="30" max="30" width="10.1640625" style="11" customWidth="1"/>
    <col min="31" max="32" width="11" style="11" customWidth="1"/>
    <col min="33" max="33" width="11.5" style="11" customWidth="1"/>
    <col min="34" max="34" width="11.6640625" style="11" customWidth="1"/>
    <col min="35" max="35" width="9.5" style="11" customWidth="1"/>
    <col min="36" max="36" width="10" style="11" customWidth="1"/>
    <col min="37" max="37" width="10.1640625" style="11" customWidth="1"/>
    <col min="38" max="40" width="11" style="11" customWidth="1"/>
    <col min="41" max="41" width="11.6640625" style="11" customWidth="1"/>
    <col min="42" max="42" width="9.5" style="11" customWidth="1"/>
    <col min="43" max="43" width="10" style="11" customWidth="1"/>
    <col min="44" max="44" width="10.1640625" style="11" customWidth="1"/>
    <col min="45" max="45" width="11.5" style="11" customWidth="1"/>
    <col min="46" max="47" width="11" style="11" customWidth="1"/>
    <col min="48" max="48" width="11.6640625" style="11" customWidth="1"/>
    <col min="49" max="49" width="9.5" style="11" customWidth="1"/>
    <col min="50" max="50" width="10" style="11" customWidth="1"/>
    <col min="51" max="51" width="10.1640625" style="11" customWidth="1"/>
    <col min="52" max="65" width="8.83203125" style="11"/>
    <col min="66" max="66" width="11.1640625" style="11" customWidth="1"/>
    <col min="67" max="16384" width="8.83203125" style="11"/>
  </cols>
  <sheetData>
    <row r="1" spans="1:66" s="60" customFormat="1" x14ac:dyDescent="0.2">
      <c r="C1" s="409" t="s">
        <v>173</v>
      </c>
      <c r="D1" s="409"/>
      <c r="E1" s="409"/>
      <c r="F1" s="409"/>
      <c r="G1" s="409"/>
      <c r="H1" s="409"/>
      <c r="I1" s="409"/>
      <c r="J1" s="408" t="s">
        <v>172</v>
      </c>
      <c r="K1" s="408"/>
      <c r="L1" s="408"/>
      <c r="M1" s="408"/>
      <c r="N1" s="408"/>
      <c r="O1" s="408"/>
      <c r="P1" s="408"/>
      <c r="Q1" s="410" t="s">
        <v>171</v>
      </c>
      <c r="R1" s="410"/>
      <c r="S1" s="410"/>
      <c r="T1" s="410"/>
      <c r="U1" s="410"/>
      <c r="V1" s="410"/>
      <c r="W1" s="410"/>
      <c r="X1" s="411" t="s">
        <v>170</v>
      </c>
      <c r="Y1" s="411"/>
      <c r="Z1" s="411"/>
      <c r="AA1" s="411"/>
      <c r="AB1" s="411"/>
      <c r="AC1" s="411"/>
      <c r="AD1" s="411"/>
      <c r="AE1" s="412" t="s">
        <v>169</v>
      </c>
      <c r="AF1" s="412"/>
      <c r="AG1" s="412"/>
      <c r="AH1" s="412"/>
      <c r="AI1" s="412"/>
      <c r="AJ1" s="412"/>
      <c r="AK1" s="412"/>
      <c r="AL1" s="413" t="s">
        <v>168</v>
      </c>
      <c r="AM1" s="413"/>
      <c r="AN1" s="413"/>
      <c r="AO1" s="413"/>
      <c r="AP1" s="413"/>
      <c r="AQ1" s="413"/>
      <c r="AR1" s="413"/>
      <c r="AS1" s="407" t="s">
        <v>167</v>
      </c>
      <c r="AT1" s="407"/>
      <c r="AU1" s="407"/>
      <c r="AV1" s="407"/>
      <c r="AW1" s="407"/>
      <c r="AX1" s="407"/>
      <c r="AY1" s="407"/>
      <c r="AZ1" s="407" t="s">
        <v>166</v>
      </c>
      <c r="BA1" s="407"/>
      <c r="BB1" s="407"/>
      <c r="BC1" s="407"/>
      <c r="BD1" s="407"/>
      <c r="BE1" s="407"/>
      <c r="BF1" s="407"/>
      <c r="BG1" s="407" t="s">
        <v>165</v>
      </c>
      <c r="BH1" s="407"/>
      <c r="BI1" s="407"/>
      <c r="BJ1" s="407"/>
      <c r="BK1" s="407"/>
      <c r="BL1" s="407"/>
      <c r="BM1" s="407"/>
    </row>
    <row r="2" spans="1:66" s="18" customFormat="1" ht="32" x14ac:dyDescent="0.2">
      <c r="A2" s="18" t="s">
        <v>155</v>
      </c>
      <c r="B2" s="188" t="s">
        <v>164</v>
      </c>
      <c r="C2" s="183" t="s">
        <v>136</v>
      </c>
      <c r="D2" s="183" t="s">
        <v>97</v>
      </c>
      <c r="E2" s="183" t="s">
        <v>82</v>
      </c>
      <c r="F2" s="183" t="s">
        <v>69</v>
      </c>
      <c r="G2" s="183" t="s">
        <v>76</v>
      </c>
      <c r="H2" s="183" t="s">
        <v>63</v>
      </c>
      <c r="I2" s="183" t="s">
        <v>102</v>
      </c>
      <c r="J2" s="181" t="s">
        <v>81</v>
      </c>
      <c r="K2" s="181" t="s">
        <v>68</v>
      </c>
      <c r="L2" s="181" t="s">
        <v>135</v>
      </c>
      <c r="M2" s="181" t="s">
        <v>105</v>
      </c>
      <c r="N2" s="181" t="s">
        <v>98</v>
      </c>
      <c r="O2" s="181" t="s">
        <v>119</v>
      </c>
      <c r="P2" s="181" t="s">
        <v>92</v>
      </c>
      <c r="Q2" s="179" t="s">
        <v>265</v>
      </c>
      <c r="R2" s="179" t="s">
        <v>100</v>
      </c>
      <c r="S2" s="179" t="s">
        <v>75</v>
      </c>
      <c r="T2" s="179" t="s">
        <v>99</v>
      </c>
      <c r="U2" s="179" t="s">
        <v>74</v>
      </c>
      <c r="V2" s="179" t="s">
        <v>65</v>
      </c>
      <c r="W2" s="179" t="s">
        <v>260</v>
      </c>
      <c r="X2" s="187" t="s">
        <v>109</v>
      </c>
      <c r="Y2" s="187" t="s">
        <v>261</v>
      </c>
      <c r="Z2" s="187" t="s">
        <v>79</v>
      </c>
      <c r="AA2" s="187" t="s">
        <v>91</v>
      </c>
      <c r="AB2" s="187" t="s">
        <v>80</v>
      </c>
      <c r="AC2" s="187" t="s">
        <v>73</v>
      </c>
      <c r="AD2" s="187" t="s">
        <v>87</v>
      </c>
      <c r="AE2" s="33" t="s">
        <v>67</v>
      </c>
      <c r="AF2" s="33" t="s">
        <v>107</v>
      </c>
      <c r="AG2" s="33" t="s">
        <v>104</v>
      </c>
      <c r="AH2" s="33" t="s">
        <v>96</v>
      </c>
      <c r="AI2" s="33" t="s">
        <v>118</v>
      </c>
      <c r="AJ2" s="33" t="s">
        <v>86</v>
      </c>
      <c r="AK2" s="33" t="s">
        <v>94</v>
      </c>
      <c r="AL2" s="186" t="s">
        <v>103</v>
      </c>
      <c r="AM2" s="186" t="s">
        <v>85</v>
      </c>
      <c r="AN2" s="186" t="s">
        <v>264</v>
      </c>
      <c r="AO2" s="186" t="s">
        <v>66</v>
      </c>
      <c r="AP2" s="186" t="s">
        <v>121</v>
      </c>
      <c r="AQ2" s="186" t="s">
        <v>78</v>
      </c>
      <c r="AR2" s="186" t="s">
        <v>117</v>
      </c>
      <c r="AS2" s="18" t="s">
        <v>132</v>
      </c>
      <c r="AT2" s="18" t="s">
        <v>72</v>
      </c>
      <c r="AU2" s="18" t="s">
        <v>116</v>
      </c>
      <c r="AV2" s="18" t="s">
        <v>131</v>
      </c>
      <c r="AW2" s="18" t="s">
        <v>130</v>
      </c>
      <c r="AX2" s="18" t="s">
        <v>129</v>
      </c>
      <c r="AY2" s="18" t="s">
        <v>128</v>
      </c>
      <c r="AZ2" s="18" t="s">
        <v>149</v>
      </c>
      <c r="BA2" s="18" t="s">
        <v>148</v>
      </c>
      <c r="BB2" s="18" t="s">
        <v>147</v>
      </c>
      <c r="BC2" s="18" t="s">
        <v>146</v>
      </c>
      <c r="BD2" s="18" t="s">
        <v>145</v>
      </c>
      <c r="BE2" s="18" t="s">
        <v>144</v>
      </c>
      <c r="BF2" s="18" t="s">
        <v>143</v>
      </c>
      <c r="BG2" s="18" t="s">
        <v>142</v>
      </c>
      <c r="BH2" s="18" t="s">
        <v>141</v>
      </c>
      <c r="BI2" s="18" t="s">
        <v>140</v>
      </c>
      <c r="BJ2" s="18" t="s">
        <v>139</v>
      </c>
      <c r="BK2" s="18" t="s">
        <v>138</v>
      </c>
      <c r="BL2" s="18" t="s">
        <v>122</v>
      </c>
      <c r="BM2" s="18" t="s">
        <v>137</v>
      </c>
      <c r="BN2" s="18" t="s">
        <v>155</v>
      </c>
    </row>
    <row r="3" spans="1:66" s="18" customFormat="1" ht="16" x14ac:dyDescent="0.2">
      <c r="A3" s="173">
        <v>0</v>
      </c>
      <c r="B3" s="185"/>
      <c r="C3" s="184"/>
      <c r="D3" s="184"/>
      <c r="E3" s="184"/>
      <c r="F3" s="184"/>
      <c r="G3" s="184"/>
      <c r="H3" s="184"/>
      <c r="I3" s="183"/>
      <c r="J3" s="181"/>
      <c r="K3" s="182"/>
      <c r="L3" s="182"/>
      <c r="M3" s="182"/>
      <c r="N3" s="182"/>
      <c r="O3" s="182"/>
      <c r="P3" s="181"/>
      <c r="Q3" s="179"/>
      <c r="R3" s="180"/>
      <c r="S3" s="180"/>
      <c r="T3" s="180"/>
      <c r="U3" s="180"/>
      <c r="V3" s="180"/>
      <c r="W3" s="179"/>
      <c r="X3" s="177"/>
      <c r="Y3" s="178"/>
      <c r="Z3" s="177"/>
      <c r="AA3" s="177"/>
      <c r="AB3" s="177"/>
      <c r="AC3" s="177"/>
      <c r="AD3" s="177"/>
      <c r="AE3" s="176"/>
      <c r="AF3" s="176"/>
      <c r="AG3" s="176"/>
      <c r="AH3" s="176"/>
      <c r="AI3" s="176"/>
      <c r="AJ3" s="176"/>
      <c r="AK3" s="176"/>
      <c r="AL3" s="175"/>
      <c r="AM3" s="175"/>
      <c r="AN3" s="175"/>
      <c r="AO3" s="175"/>
      <c r="AP3" s="175"/>
      <c r="AQ3" s="175"/>
      <c r="AR3" s="175"/>
      <c r="AT3" s="174"/>
      <c r="AU3" s="174"/>
      <c r="AZ3" s="11"/>
      <c r="BA3" s="11"/>
      <c r="BB3" s="66">
        <v>8.9444444444444446</v>
      </c>
      <c r="BC3" s="66">
        <v>5.9444444444444446</v>
      </c>
      <c r="BD3" s="66">
        <v>16</v>
      </c>
      <c r="BE3" s="66">
        <v>8.5</v>
      </c>
      <c r="BF3" s="11"/>
      <c r="BG3" s="11"/>
      <c r="BH3" s="66">
        <v>8.1666666666666661</v>
      </c>
      <c r="BI3" s="66">
        <v>11.888888888888889</v>
      </c>
      <c r="BJ3" s="66">
        <v>9.2777777777777786</v>
      </c>
      <c r="BK3" s="66">
        <v>9.8888888888888893</v>
      </c>
      <c r="BL3" s="11"/>
      <c r="BM3" s="11"/>
      <c r="BN3" s="173">
        <v>0</v>
      </c>
    </row>
    <row r="4" spans="1:66" x14ac:dyDescent="0.2">
      <c r="A4" s="160">
        <v>2.7777777777777779E-3</v>
      </c>
      <c r="B4" s="160">
        <v>2.7777777777777779E-3</v>
      </c>
      <c r="C4" s="100"/>
      <c r="D4" s="170">
        <v>7.2</v>
      </c>
      <c r="E4" s="170">
        <v>9.4</v>
      </c>
      <c r="F4" s="170">
        <v>12.7</v>
      </c>
      <c r="G4" s="170">
        <v>6.4</v>
      </c>
      <c r="H4" s="170">
        <v>10.9</v>
      </c>
      <c r="I4" s="170">
        <v>6.3</v>
      </c>
      <c r="J4" s="168"/>
      <c r="K4" s="169">
        <v>6.9</v>
      </c>
      <c r="L4" s="169">
        <v>7.4</v>
      </c>
      <c r="M4" s="169">
        <v>8.1</v>
      </c>
      <c r="N4" s="169">
        <v>7.4</v>
      </c>
      <c r="O4" s="169">
        <v>9.1999999999999993</v>
      </c>
      <c r="P4" s="169">
        <v>8.1</v>
      </c>
      <c r="Q4" s="166"/>
      <c r="R4" s="166"/>
      <c r="S4" s="167">
        <v>12.3</v>
      </c>
      <c r="T4" s="167">
        <v>8.6999999999999993</v>
      </c>
      <c r="U4" s="167">
        <v>4.5999999999999996</v>
      </c>
      <c r="V4" s="167">
        <v>11.2</v>
      </c>
      <c r="W4" s="167">
        <v>10.6</v>
      </c>
      <c r="X4" s="164"/>
      <c r="Y4" s="165"/>
      <c r="Z4" s="165"/>
      <c r="AA4" s="164">
        <v>8.6999999999999993</v>
      </c>
      <c r="AB4" s="164">
        <v>10.3</v>
      </c>
      <c r="AC4" s="164">
        <v>12.6</v>
      </c>
      <c r="AD4" s="164">
        <v>20.9</v>
      </c>
      <c r="AE4" s="163">
        <v>10.4</v>
      </c>
      <c r="AF4" s="163">
        <v>9</v>
      </c>
      <c r="AG4" s="163">
        <v>8</v>
      </c>
      <c r="AH4" s="163">
        <v>13.7</v>
      </c>
      <c r="AI4" s="163">
        <v>12.6</v>
      </c>
      <c r="AJ4" s="163">
        <v>6.3</v>
      </c>
      <c r="AK4" s="163">
        <v>11</v>
      </c>
      <c r="AL4" s="162"/>
      <c r="AM4" s="162">
        <v>9.4</v>
      </c>
      <c r="AN4" s="162">
        <v>8.3000000000000007</v>
      </c>
      <c r="AO4" s="162">
        <v>10.6</v>
      </c>
      <c r="AP4" s="162">
        <v>13.6</v>
      </c>
      <c r="AQ4" s="162">
        <v>6.9</v>
      </c>
      <c r="AR4" s="162">
        <v>12</v>
      </c>
      <c r="AT4" s="161">
        <v>8.1999999999999993</v>
      </c>
      <c r="AU4" s="161">
        <v>4.8</v>
      </c>
      <c r="BB4" s="66">
        <v>8.6111111111111107</v>
      </c>
      <c r="BC4" s="66">
        <v>6.2777777777777777</v>
      </c>
      <c r="BD4" s="66">
        <v>16.222222222222221</v>
      </c>
      <c r="BE4" s="66">
        <v>8.5555555555555554</v>
      </c>
      <c r="BG4" s="66">
        <v>8.3888888888888893</v>
      </c>
      <c r="BH4" s="66">
        <v>8</v>
      </c>
      <c r="BI4" s="66">
        <v>11.666666666666666</v>
      </c>
      <c r="BJ4" s="66">
        <v>9.2777777777777786</v>
      </c>
      <c r="BK4" s="66">
        <v>9.2777777777777786</v>
      </c>
      <c r="BL4" s="66">
        <v>13.833333333333334</v>
      </c>
      <c r="BN4" s="160">
        <v>2.7777777777777779E-3</v>
      </c>
    </row>
    <row r="5" spans="1:66" x14ac:dyDescent="0.2">
      <c r="A5" s="160">
        <v>6.2499999999999995E-3</v>
      </c>
      <c r="B5" s="160">
        <f t="shared" ref="B5:B68" si="0">A5-A4</f>
        <v>3.4722222222222216E-3</v>
      </c>
      <c r="C5" s="100"/>
      <c r="D5" s="170">
        <v>7.1</v>
      </c>
      <c r="E5" s="170">
        <v>8.9</v>
      </c>
      <c r="F5" s="170">
        <v>12.3</v>
      </c>
      <c r="G5" s="170">
        <v>6.3</v>
      </c>
      <c r="H5" s="170">
        <v>10.7</v>
      </c>
      <c r="I5" s="170">
        <v>6.2</v>
      </c>
      <c r="J5" s="168"/>
      <c r="K5" s="169">
        <v>6.9</v>
      </c>
      <c r="L5" s="169">
        <v>7.3</v>
      </c>
      <c r="M5" s="169">
        <v>8</v>
      </c>
      <c r="N5" s="169">
        <v>7.3</v>
      </c>
      <c r="O5" s="169">
        <v>9</v>
      </c>
      <c r="P5" s="169">
        <v>8.1999999999999993</v>
      </c>
      <c r="Q5" s="166"/>
      <c r="R5" s="166"/>
      <c r="S5" s="167">
        <v>11.9</v>
      </c>
      <c r="T5" s="167">
        <v>8.4</v>
      </c>
      <c r="U5" s="167">
        <v>4.7</v>
      </c>
      <c r="V5" s="167">
        <v>11.3</v>
      </c>
      <c r="W5" s="167">
        <v>10.5</v>
      </c>
      <c r="X5" s="164"/>
      <c r="Y5" s="165"/>
      <c r="Z5" s="165"/>
      <c r="AA5" s="164">
        <v>8.6</v>
      </c>
      <c r="AB5" s="164">
        <v>10.8</v>
      </c>
      <c r="AC5" s="164">
        <v>12.8</v>
      </c>
      <c r="AD5" s="164">
        <v>20.8</v>
      </c>
      <c r="AE5" s="163">
        <v>10.1</v>
      </c>
      <c r="AF5" s="163">
        <v>8.9</v>
      </c>
      <c r="AG5" s="163">
        <v>7.7</v>
      </c>
      <c r="AH5" s="163">
        <v>12.7</v>
      </c>
      <c r="AI5" s="163">
        <v>12.9</v>
      </c>
      <c r="AJ5" s="163">
        <v>6.2</v>
      </c>
      <c r="AK5" s="163">
        <v>11.2</v>
      </c>
      <c r="AL5" s="162"/>
      <c r="AM5" s="162">
        <v>9.5</v>
      </c>
      <c r="AN5" s="162">
        <v>8.6</v>
      </c>
      <c r="AO5" s="162">
        <v>10.3</v>
      </c>
      <c r="AP5" s="162">
        <v>14.1</v>
      </c>
      <c r="AQ5" s="162">
        <v>6.8</v>
      </c>
      <c r="AR5" s="162">
        <v>11.7</v>
      </c>
      <c r="AT5" s="161">
        <v>8.6</v>
      </c>
      <c r="AU5" s="161">
        <v>4.5999999999999996</v>
      </c>
      <c r="BB5" s="66">
        <v>8.3333333333333339</v>
      </c>
      <c r="BC5" s="66">
        <v>6.2777777777777777</v>
      </c>
      <c r="BD5" s="66">
        <v>16</v>
      </c>
      <c r="BE5" s="66">
        <v>8.5555555555555554</v>
      </c>
      <c r="BG5" s="66">
        <v>8.1666666666666661</v>
      </c>
      <c r="BH5" s="66">
        <v>7.833333333333333</v>
      </c>
      <c r="BI5" s="66">
        <v>11.333333333333334</v>
      </c>
      <c r="BJ5" s="66">
        <v>8.8333333333333339</v>
      </c>
      <c r="BK5" s="66">
        <v>9.1111111111111107</v>
      </c>
      <c r="BL5" s="66">
        <v>14.055555555555555</v>
      </c>
      <c r="BN5" s="160">
        <v>6.2499999999999995E-3</v>
      </c>
    </row>
    <row r="6" spans="1:66" x14ac:dyDescent="0.2">
      <c r="A6" s="160">
        <v>9.7222222222222206E-3</v>
      </c>
      <c r="B6" s="160">
        <f t="shared" si="0"/>
        <v>3.4722222222222212E-3</v>
      </c>
      <c r="C6" s="100"/>
      <c r="D6" s="170">
        <v>7.2</v>
      </c>
      <c r="E6" s="170">
        <v>8.3000000000000007</v>
      </c>
      <c r="F6" s="170">
        <v>11.9</v>
      </c>
      <c r="G6" s="170">
        <v>6.1</v>
      </c>
      <c r="H6" s="170">
        <v>10.6</v>
      </c>
      <c r="I6" s="170">
        <v>6</v>
      </c>
      <c r="J6" s="168"/>
      <c r="K6" s="169">
        <v>6.8</v>
      </c>
      <c r="L6" s="169">
        <v>7.3</v>
      </c>
      <c r="M6" s="169">
        <v>7.9</v>
      </c>
      <c r="N6" s="169">
        <v>7.3</v>
      </c>
      <c r="O6" s="169">
        <v>8.9</v>
      </c>
      <c r="P6" s="169">
        <v>8.3000000000000007</v>
      </c>
      <c r="Q6" s="166"/>
      <c r="R6" s="166"/>
      <c r="S6" s="167">
        <v>11.6</v>
      </c>
      <c r="T6" s="167">
        <v>8.3000000000000007</v>
      </c>
      <c r="U6" s="167">
        <v>4.5999999999999996</v>
      </c>
      <c r="V6" s="167">
        <v>11.3</v>
      </c>
      <c r="W6" s="167">
        <v>10.4</v>
      </c>
      <c r="X6" s="164"/>
      <c r="Y6" s="165"/>
      <c r="Z6" s="165"/>
      <c r="AA6" s="164">
        <v>8.4</v>
      </c>
      <c r="AB6" s="164">
        <v>11.2</v>
      </c>
      <c r="AC6" s="164">
        <v>12.8</v>
      </c>
      <c r="AD6" s="164">
        <v>20.5</v>
      </c>
      <c r="AE6" s="163">
        <v>9.8000000000000007</v>
      </c>
      <c r="AF6" s="163">
        <v>8.8000000000000007</v>
      </c>
      <c r="AG6" s="163">
        <v>7.4</v>
      </c>
      <c r="AH6" s="163">
        <v>11.9</v>
      </c>
      <c r="AI6" s="163">
        <v>13.1</v>
      </c>
      <c r="AJ6" s="163">
        <v>6.1</v>
      </c>
      <c r="AK6" s="163">
        <v>11.3</v>
      </c>
      <c r="AL6" s="162"/>
      <c r="AM6" s="162">
        <v>9.5</v>
      </c>
      <c r="AN6" s="162">
        <v>8.8000000000000007</v>
      </c>
      <c r="AO6" s="162">
        <v>10.1</v>
      </c>
      <c r="AP6" s="162">
        <v>14.6</v>
      </c>
      <c r="AQ6" s="162">
        <v>6.7</v>
      </c>
      <c r="AR6" s="162">
        <v>11.4</v>
      </c>
      <c r="AT6" s="161">
        <v>8.6</v>
      </c>
      <c r="AU6" s="161">
        <v>4.4000000000000004</v>
      </c>
      <c r="BB6" s="66">
        <v>8.1666666666666661</v>
      </c>
      <c r="BC6" s="66">
        <v>6.333333333333333</v>
      </c>
      <c r="BD6" s="66">
        <v>15.722222222222221</v>
      </c>
      <c r="BE6" s="66">
        <v>8.6111111111111107</v>
      </c>
      <c r="BG6" s="66">
        <v>8</v>
      </c>
      <c r="BH6" s="66">
        <v>7.7777777777777777</v>
      </c>
      <c r="BI6" s="66">
        <v>10.944444444444445</v>
      </c>
      <c r="BJ6" s="66">
        <v>8.5555555555555554</v>
      </c>
      <c r="BK6" s="66">
        <v>9</v>
      </c>
      <c r="BL6" s="66">
        <v>14.277777777777779</v>
      </c>
      <c r="BN6" s="160">
        <v>9.7222222222222206E-3</v>
      </c>
    </row>
    <row r="7" spans="1:66" x14ac:dyDescent="0.2">
      <c r="A7" s="160">
        <v>1.31944444444445E-2</v>
      </c>
      <c r="B7" s="160">
        <f t="shared" si="0"/>
        <v>3.4722222222222793E-3</v>
      </c>
      <c r="C7" s="100"/>
      <c r="D7" s="170">
        <v>7.3</v>
      </c>
      <c r="E7" s="170">
        <v>7.8</v>
      </c>
      <c r="F7" s="170">
        <v>11.6</v>
      </c>
      <c r="G7" s="170">
        <v>5.4</v>
      </c>
      <c r="H7" s="170">
        <v>10.4</v>
      </c>
      <c r="I7" s="170">
        <v>5.8</v>
      </c>
      <c r="J7" s="168"/>
      <c r="K7" s="169">
        <v>6.9</v>
      </c>
      <c r="L7" s="169">
        <v>7.2</v>
      </c>
      <c r="M7" s="169">
        <v>7.8</v>
      </c>
      <c r="N7" s="169">
        <v>7.2</v>
      </c>
      <c r="O7" s="169">
        <v>8.8000000000000007</v>
      </c>
      <c r="P7" s="169">
        <v>8.5</v>
      </c>
      <c r="Q7" s="166"/>
      <c r="R7" s="166"/>
      <c r="S7" s="167">
        <v>11.2</v>
      </c>
      <c r="T7" s="167">
        <v>8.1</v>
      </c>
      <c r="U7" s="167">
        <v>4.4000000000000004</v>
      </c>
      <c r="V7" s="167">
        <v>11.4</v>
      </c>
      <c r="W7" s="167">
        <v>10.3</v>
      </c>
      <c r="X7" s="164"/>
      <c r="Y7" s="165"/>
      <c r="Z7" s="165"/>
      <c r="AA7" s="164">
        <v>8.3000000000000007</v>
      </c>
      <c r="AB7" s="164">
        <v>11.5</v>
      </c>
      <c r="AC7" s="164">
        <v>12.6</v>
      </c>
      <c r="AD7" s="164">
        <v>20.2</v>
      </c>
      <c r="AE7" s="163">
        <v>9.9</v>
      </c>
      <c r="AF7" s="163">
        <v>8.6999999999999993</v>
      </c>
      <c r="AG7" s="163">
        <v>6.9</v>
      </c>
      <c r="AH7" s="163">
        <v>12.1</v>
      </c>
      <c r="AI7" s="163">
        <v>12.7</v>
      </c>
      <c r="AJ7" s="163">
        <v>6.1</v>
      </c>
      <c r="AK7" s="163">
        <v>11.4</v>
      </c>
      <c r="AL7" s="162"/>
      <c r="AM7" s="162">
        <v>9.5</v>
      </c>
      <c r="AN7" s="162">
        <v>8.9</v>
      </c>
      <c r="AO7" s="162">
        <v>9.9</v>
      </c>
      <c r="AP7" s="162">
        <v>14.9</v>
      </c>
      <c r="AQ7" s="162">
        <v>6.6</v>
      </c>
      <c r="AR7" s="162">
        <v>11.1</v>
      </c>
      <c r="AT7" s="161">
        <v>8.6</v>
      </c>
      <c r="AU7" s="161">
        <v>4.2</v>
      </c>
      <c r="BB7" s="66">
        <v>8</v>
      </c>
      <c r="BC7" s="66">
        <v>6.5</v>
      </c>
      <c r="BD7" s="66">
        <v>15.555555555555555</v>
      </c>
      <c r="BE7" s="66">
        <v>8.6111111111111107</v>
      </c>
      <c r="BG7" s="66">
        <v>7.9444444444444446</v>
      </c>
      <c r="BH7" s="66">
        <v>7.666666666666667</v>
      </c>
      <c r="BI7" s="66">
        <v>10.722222222222221</v>
      </c>
      <c r="BJ7" s="66">
        <v>8.3333333333333339</v>
      </c>
      <c r="BK7" s="66">
        <v>8.8888888888888893</v>
      </c>
      <c r="BL7" s="66">
        <v>14.5</v>
      </c>
      <c r="BN7" s="160">
        <v>1.31944444444445E-2</v>
      </c>
    </row>
    <row r="8" spans="1:66" x14ac:dyDescent="0.2">
      <c r="A8" s="160">
        <v>1.6666666666666701E-2</v>
      </c>
      <c r="B8" s="160">
        <f t="shared" si="0"/>
        <v>3.4722222222222012E-3</v>
      </c>
      <c r="C8" s="100"/>
      <c r="D8" s="170">
        <v>7.4</v>
      </c>
      <c r="E8" s="170">
        <v>7.4</v>
      </c>
      <c r="F8" s="170">
        <v>11.3</v>
      </c>
      <c r="G8" s="170">
        <v>4.8</v>
      </c>
      <c r="H8" s="170">
        <v>10.1</v>
      </c>
      <c r="I8" s="170">
        <v>5.7</v>
      </c>
      <c r="J8" s="168"/>
      <c r="K8" s="169">
        <v>7</v>
      </c>
      <c r="L8" s="169">
        <v>7.2</v>
      </c>
      <c r="M8" s="169">
        <v>7.7</v>
      </c>
      <c r="N8" s="169">
        <v>7.1</v>
      </c>
      <c r="O8" s="169">
        <v>8.6999999999999993</v>
      </c>
      <c r="P8" s="169">
        <v>8.6999999999999993</v>
      </c>
      <c r="Q8" s="166"/>
      <c r="R8" s="166"/>
      <c r="S8" s="167">
        <v>10.7</v>
      </c>
      <c r="T8" s="167">
        <v>8</v>
      </c>
      <c r="U8" s="167">
        <v>4.3</v>
      </c>
      <c r="V8" s="167">
        <v>11.6</v>
      </c>
      <c r="W8" s="167">
        <v>10.1</v>
      </c>
      <c r="X8" s="164"/>
      <c r="Y8" s="165"/>
      <c r="Z8" s="165"/>
      <c r="AA8" s="164">
        <v>8.1999999999999993</v>
      </c>
      <c r="AB8" s="164">
        <v>11.8</v>
      </c>
      <c r="AC8" s="164">
        <v>12.4</v>
      </c>
      <c r="AD8" s="164">
        <v>19.399999999999999</v>
      </c>
      <c r="AE8" s="163">
        <v>9.6999999999999993</v>
      </c>
      <c r="AF8" s="163">
        <v>8.6</v>
      </c>
      <c r="AG8" s="163">
        <v>6.3</v>
      </c>
      <c r="AH8" s="163">
        <v>11.8</v>
      </c>
      <c r="AI8" s="163">
        <v>12.3</v>
      </c>
      <c r="AJ8" s="163">
        <v>6.1</v>
      </c>
      <c r="AK8" s="163">
        <v>11.4</v>
      </c>
      <c r="AL8" s="162"/>
      <c r="AM8" s="162">
        <v>9.6</v>
      </c>
      <c r="AN8" s="162">
        <v>8.9</v>
      </c>
      <c r="AO8" s="162">
        <v>9.5</v>
      </c>
      <c r="AP8" s="162">
        <v>15.3</v>
      </c>
      <c r="AQ8" s="162">
        <v>6.4</v>
      </c>
      <c r="AR8" s="162">
        <v>10.7</v>
      </c>
      <c r="AT8" s="161">
        <v>8.4</v>
      </c>
      <c r="AU8" s="161">
        <v>3.8</v>
      </c>
      <c r="BB8" s="66">
        <v>7.833333333333333</v>
      </c>
      <c r="BC8" s="66">
        <v>6.5</v>
      </c>
      <c r="BD8" s="66">
        <v>15.388888888888889</v>
      </c>
      <c r="BE8" s="66">
        <v>8.6666666666666661</v>
      </c>
      <c r="BG8" s="66">
        <v>7.7777777777777777</v>
      </c>
      <c r="BH8" s="66">
        <v>7.5555555555555554</v>
      </c>
      <c r="BI8" s="66">
        <v>10.5</v>
      </c>
      <c r="BJ8" s="66">
        <v>8.1666666666666661</v>
      </c>
      <c r="BK8" s="66">
        <v>8.7222222222222214</v>
      </c>
      <c r="BL8" s="66">
        <v>14.833333333333334</v>
      </c>
      <c r="BN8" s="160">
        <v>1.6666666666666701E-2</v>
      </c>
    </row>
    <row r="9" spans="1:66" x14ac:dyDescent="0.2">
      <c r="A9" s="160">
        <v>2.0138888888888901E-2</v>
      </c>
      <c r="B9" s="160">
        <f t="shared" si="0"/>
        <v>3.4722222222221995E-3</v>
      </c>
      <c r="C9" s="100"/>
      <c r="D9" s="170">
        <v>7.3</v>
      </c>
      <c r="E9" s="170">
        <v>7.1</v>
      </c>
      <c r="F9" s="170">
        <v>11.1</v>
      </c>
      <c r="G9" s="170">
        <v>4.7</v>
      </c>
      <c r="H9" s="170">
        <v>9.8000000000000007</v>
      </c>
      <c r="I9" s="170">
        <v>5.5</v>
      </c>
      <c r="J9" s="168"/>
      <c r="K9" s="169">
        <v>6.6</v>
      </c>
      <c r="L9" s="169">
        <v>7.1</v>
      </c>
      <c r="M9" s="169">
        <v>7.7</v>
      </c>
      <c r="N9" s="169">
        <v>7</v>
      </c>
      <c r="O9" s="169">
        <v>8.9</v>
      </c>
      <c r="P9" s="169">
        <v>8.9</v>
      </c>
      <c r="Q9" s="166"/>
      <c r="R9" s="166"/>
      <c r="S9" s="167">
        <v>10.4</v>
      </c>
      <c r="T9" s="167">
        <v>7.9</v>
      </c>
      <c r="U9" s="167">
        <v>4.2</v>
      </c>
      <c r="V9" s="167">
        <v>12.1</v>
      </c>
      <c r="W9" s="167">
        <v>10.1</v>
      </c>
      <c r="X9" s="164"/>
      <c r="Y9" s="165"/>
      <c r="Z9" s="165"/>
      <c r="AA9" s="164">
        <v>8.1999999999999993</v>
      </c>
      <c r="AB9" s="164">
        <v>12.1</v>
      </c>
      <c r="AC9" s="164">
        <v>12.3</v>
      </c>
      <c r="AD9" s="164">
        <v>18.7</v>
      </c>
      <c r="AE9" s="163">
        <v>9.5</v>
      </c>
      <c r="AF9" s="163">
        <v>8.4</v>
      </c>
      <c r="AG9" s="163">
        <v>6.2</v>
      </c>
      <c r="AH9" s="163">
        <v>11.7</v>
      </c>
      <c r="AI9" s="163">
        <v>11.8</v>
      </c>
      <c r="AJ9" s="163">
        <v>6.1</v>
      </c>
      <c r="AK9" s="163">
        <v>11.6</v>
      </c>
      <c r="AL9" s="162"/>
      <c r="AM9" s="162">
        <v>9.6</v>
      </c>
      <c r="AN9" s="162">
        <v>9.1</v>
      </c>
      <c r="AO9" s="162">
        <v>9.1</v>
      </c>
      <c r="AP9" s="162">
        <v>15.8</v>
      </c>
      <c r="AQ9" s="162">
        <v>6.4</v>
      </c>
      <c r="AR9" s="162">
        <v>10.4</v>
      </c>
      <c r="AT9" s="161">
        <v>8.5</v>
      </c>
      <c r="AU9" s="161">
        <v>3.6</v>
      </c>
      <c r="BB9" s="66">
        <v>7.7222222222222223</v>
      </c>
      <c r="BC9" s="66">
        <v>6.5</v>
      </c>
      <c r="BD9" s="66">
        <v>15</v>
      </c>
      <c r="BE9" s="66">
        <v>8.6111111111111107</v>
      </c>
      <c r="BG9" s="66">
        <v>7.5555555555555554</v>
      </c>
      <c r="BH9" s="66">
        <v>7.4444444444444446</v>
      </c>
      <c r="BI9" s="66">
        <v>10.277777777777779</v>
      </c>
      <c r="BJ9" s="66">
        <v>8</v>
      </c>
      <c r="BK9" s="66">
        <v>8.5</v>
      </c>
      <c r="BL9" s="66">
        <v>15.111111111111111</v>
      </c>
      <c r="BN9" s="160">
        <v>2.0138888888888901E-2</v>
      </c>
    </row>
    <row r="10" spans="1:66" x14ac:dyDescent="0.2">
      <c r="A10" s="160">
        <v>2.36111111111111E-2</v>
      </c>
      <c r="B10" s="160">
        <f t="shared" si="0"/>
        <v>3.4722222222221995E-3</v>
      </c>
      <c r="C10" s="100"/>
      <c r="D10" s="170">
        <v>7.3</v>
      </c>
      <c r="E10" s="170">
        <v>6.9</v>
      </c>
      <c r="F10" s="170">
        <v>11</v>
      </c>
      <c r="G10" s="170">
        <v>4.7</v>
      </c>
      <c r="H10" s="170">
        <v>9.6</v>
      </c>
      <c r="I10" s="170">
        <v>5.4</v>
      </c>
      <c r="J10" s="168"/>
      <c r="K10" s="169">
        <v>6.2</v>
      </c>
      <c r="L10" s="169">
        <v>7.1</v>
      </c>
      <c r="M10" s="169">
        <v>7.7</v>
      </c>
      <c r="N10" s="169">
        <v>6.9</v>
      </c>
      <c r="O10" s="169">
        <v>9</v>
      </c>
      <c r="P10" s="169">
        <v>9.1</v>
      </c>
      <c r="Q10" s="166"/>
      <c r="R10" s="166"/>
      <c r="S10" s="167">
        <v>10.3</v>
      </c>
      <c r="T10" s="167">
        <v>7.8</v>
      </c>
      <c r="U10" s="167">
        <v>4.0999999999999996</v>
      </c>
      <c r="V10" s="167">
        <v>11.9</v>
      </c>
      <c r="W10" s="167">
        <v>10.199999999999999</v>
      </c>
      <c r="X10" s="164"/>
      <c r="Y10" s="165"/>
      <c r="Z10" s="165"/>
      <c r="AA10" s="164">
        <v>8.1</v>
      </c>
      <c r="AB10" s="164">
        <v>12.4</v>
      </c>
      <c r="AC10" s="164">
        <v>12.1</v>
      </c>
      <c r="AD10" s="164">
        <v>18.2</v>
      </c>
      <c r="AE10" s="163">
        <v>9.3000000000000007</v>
      </c>
      <c r="AF10" s="163">
        <v>8.3000000000000007</v>
      </c>
      <c r="AG10" s="163">
        <v>6.1</v>
      </c>
      <c r="AH10" s="163">
        <v>11.6</v>
      </c>
      <c r="AI10" s="163">
        <v>11.4</v>
      </c>
      <c r="AJ10" s="163">
        <v>6.1</v>
      </c>
      <c r="AK10" s="163">
        <v>11.8</v>
      </c>
      <c r="AL10" s="162"/>
      <c r="AM10" s="162">
        <v>9.6999999999999993</v>
      </c>
      <c r="AN10" s="162">
        <v>8.6999999999999993</v>
      </c>
      <c r="AO10" s="162">
        <v>9.6</v>
      </c>
      <c r="AP10" s="162">
        <v>15.9</v>
      </c>
      <c r="AQ10" s="162">
        <v>6.3</v>
      </c>
      <c r="AR10" s="162">
        <v>10.3</v>
      </c>
      <c r="AT10" s="161">
        <v>8.3000000000000007</v>
      </c>
      <c r="AU10" s="161">
        <v>3.5</v>
      </c>
      <c r="BB10" s="66">
        <v>7.5</v>
      </c>
      <c r="BC10" s="66">
        <v>6.5</v>
      </c>
      <c r="BD10" s="66">
        <v>14.833333333333334</v>
      </c>
      <c r="BE10" s="66">
        <v>8.5555555555555554</v>
      </c>
      <c r="BG10" s="66">
        <v>7.5</v>
      </c>
      <c r="BH10" s="66">
        <v>7.333333333333333</v>
      </c>
      <c r="BI10" s="66">
        <v>10.055555555555555</v>
      </c>
      <c r="BJ10" s="66">
        <v>7.833333333333333</v>
      </c>
      <c r="BK10" s="66">
        <v>8.3333333333333339</v>
      </c>
      <c r="BL10" s="66">
        <v>15.5</v>
      </c>
      <c r="BN10" s="160">
        <v>2.36111111111111E-2</v>
      </c>
    </row>
    <row r="11" spans="1:66" x14ac:dyDescent="0.2">
      <c r="A11" s="160">
        <v>2.70833333333334E-2</v>
      </c>
      <c r="B11" s="160">
        <f t="shared" si="0"/>
        <v>3.4722222222223001E-3</v>
      </c>
      <c r="C11" s="100"/>
      <c r="D11" s="170">
        <v>7.4</v>
      </c>
      <c r="E11" s="170">
        <v>7.2</v>
      </c>
      <c r="F11" s="170">
        <v>10.9</v>
      </c>
      <c r="G11" s="170">
        <v>4.5999999999999996</v>
      </c>
      <c r="H11" s="170">
        <v>9.4</v>
      </c>
      <c r="I11" s="170">
        <v>5.3</v>
      </c>
      <c r="J11" s="168"/>
      <c r="K11" s="169">
        <v>5.9</v>
      </c>
      <c r="L11" s="169">
        <v>7.1</v>
      </c>
      <c r="M11" s="169">
        <v>7.6</v>
      </c>
      <c r="N11" s="169">
        <v>6.8</v>
      </c>
      <c r="O11" s="169">
        <v>8.8000000000000007</v>
      </c>
      <c r="P11" s="169">
        <v>9.3000000000000007</v>
      </c>
      <c r="Q11" s="166"/>
      <c r="R11" s="166"/>
      <c r="S11" s="167">
        <v>10.1</v>
      </c>
      <c r="T11" s="167">
        <v>7.7</v>
      </c>
      <c r="U11" s="167">
        <v>4</v>
      </c>
      <c r="V11" s="167">
        <v>11.6</v>
      </c>
      <c r="W11" s="167">
        <v>10.1</v>
      </c>
      <c r="X11" s="164"/>
      <c r="Y11" s="165"/>
      <c r="Z11" s="165"/>
      <c r="AA11" s="164">
        <v>7.6</v>
      </c>
      <c r="AB11" s="164">
        <v>12.6</v>
      </c>
      <c r="AC11" s="164">
        <v>11.7</v>
      </c>
      <c r="AD11" s="164">
        <v>17.7</v>
      </c>
      <c r="AE11" s="163">
        <v>9.1</v>
      </c>
      <c r="AF11" s="163">
        <v>8.1999999999999993</v>
      </c>
      <c r="AG11" s="163">
        <v>5.8</v>
      </c>
      <c r="AH11" s="163">
        <v>11.5</v>
      </c>
      <c r="AI11" s="163">
        <v>10.9</v>
      </c>
      <c r="AJ11" s="163">
        <v>6.1</v>
      </c>
      <c r="AK11" s="163">
        <v>11.9</v>
      </c>
      <c r="AL11" s="162"/>
      <c r="AM11" s="162">
        <v>9.8000000000000007</v>
      </c>
      <c r="AN11" s="162">
        <v>8.3000000000000007</v>
      </c>
      <c r="AO11" s="162">
        <v>9.8000000000000007</v>
      </c>
      <c r="AP11" s="162">
        <v>15.9</v>
      </c>
      <c r="AQ11" s="162">
        <v>6.2</v>
      </c>
      <c r="AR11" s="162">
        <v>10.199999999999999</v>
      </c>
      <c r="AT11" s="161">
        <v>8.1999999999999993</v>
      </c>
      <c r="AU11" s="161">
        <v>3.5</v>
      </c>
      <c r="BB11" s="66">
        <v>7.3888888888888893</v>
      </c>
      <c r="BC11" s="66">
        <v>6.5</v>
      </c>
      <c r="BD11" s="66">
        <v>14.5</v>
      </c>
      <c r="BE11" s="66">
        <v>8.6666666666666661</v>
      </c>
      <c r="BG11" s="66">
        <v>7.7222222222222223</v>
      </c>
      <c r="BH11" s="66">
        <v>7.2777777777777777</v>
      </c>
      <c r="BI11" s="66">
        <v>9.8888888888888893</v>
      </c>
      <c r="BJ11" s="66">
        <v>7.666666666666667</v>
      </c>
      <c r="BK11" s="66">
        <v>8.2222222222222214</v>
      </c>
      <c r="BL11" s="66">
        <v>15.888888888888889</v>
      </c>
      <c r="BN11" s="160">
        <v>2.70833333333334E-2</v>
      </c>
    </row>
    <row r="12" spans="1:66" x14ac:dyDescent="0.2">
      <c r="A12" s="160">
        <v>3.05555555555556E-2</v>
      </c>
      <c r="B12" s="160">
        <f t="shared" si="0"/>
        <v>3.4722222222221995E-3</v>
      </c>
      <c r="C12" s="100"/>
      <c r="D12" s="170">
        <v>7.6</v>
      </c>
      <c r="E12" s="170">
        <v>7.4</v>
      </c>
      <c r="F12" s="170">
        <v>10.8</v>
      </c>
      <c r="G12" s="170">
        <v>4.5</v>
      </c>
      <c r="H12" s="170">
        <v>9.1999999999999993</v>
      </c>
      <c r="I12" s="170">
        <v>5.2</v>
      </c>
      <c r="J12" s="168"/>
      <c r="K12" s="169">
        <v>5.9</v>
      </c>
      <c r="L12" s="169">
        <v>7.2</v>
      </c>
      <c r="M12" s="169">
        <v>7.3</v>
      </c>
      <c r="N12" s="169">
        <v>6.7</v>
      </c>
      <c r="O12" s="169">
        <v>8.6999999999999993</v>
      </c>
      <c r="P12" s="169">
        <v>9.3000000000000007</v>
      </c>
      <c r="Q12" s="166"/>
      <c r="R12" s="166"/>
      <c r="S12" s="167">
        <v>9.6999999999999993</v>
      </c>
      <c r="T12" s="167">
        <v>7.6</v>
      </c>
      <c r="U12" s="167">
        <v>3.9</v>
      </c>
      <c r="V12" s="167">
        <v>11.4</v>
      </c>
      <c r="W12" s="167">
        <v>10</v>
      </c>
      <c r="X12" s="164"/>
      <c r="Y12" s="165"/>
      <c r="Z12" s="165"/>
      <c r="AA12" s="164">
        <v>7.3</v>
      </c>
      <c r="AB12" s="164">
        <v>12.6</v>
      </c>
      <c r="AC12" s="164">
        <v>10.7</v>
      </c>
      <c r="AD12" s="164">
        <v>17.3</v>
      </c>
      <c r="AE12" s="163">
        <v>8.9</v>
      </c>
      <c r="AF12" s="163">
        <v>8.1</v>
      </c>
      <c r="AG12" s="163">
        <v>5.6</v>
      </c>
      <c r="AH12" s="163">
        <v>11.3</v>
      </c>
      <c r="AI12" s="163">
        <v>10.6</v>
      </c>
      <c r="AJ12" s="163">
        <v>6.1</v>
      </c>
      <c r="AK12" s="163">
        <v>12.1</v>
      </c>
      <c r="AL12" s="162"/>
      <c r="AM12" s="162">
        <v>10.1</v>
      </c>
      <c r="AN12" s="162">
        <v>8.3000000000000007</v>
      </c>
      <c r="AO12" s="162">
        <v>9.8000000000000007</v>
      </c>
      <c r="AP12" s="162">
        <v>15.8</v>
      </c>
      <c r="AQ12" s="162">
        <v>6.3</v>
      </c>
      <c r="AR12" s="162">
        <v>9.9</v>
      </c>
      <c r="AT12" s="161">
        <v>8</v>
      </c>
      <c r="AU12" s="161">
        <v>3.4</v>
      </c>
      <c r="BB12" s="66">
        <v>7.2222222222222223</v>
      </c>
      <c r="BC12" s="66">
        <v>6.5</v>
      </c>
      <c r="BD12" s="66">
        <v>14.111111111111111</v>
      </c>
      <c r="BE12" s="66">
        <v>8.8888888888888893</v>
      </c>
      <c r="BG12" s="66">
        <v>8</v>
      </c>
      <c r="BH12" s="66">
        <v>7.166666666666667</v>
      </c>
      <c r="BI12" s="66">
        <v>9.7222222222222214</v>
      </c>
      <c r="BJ12" s="66">
        <v>7.5</v>
      </c>
      <c r="BK12" s="66">
        <v>8.1666666666666661</v>
      </c>
      <c r="BL12" s="66">
        <v>16.166666666666668</v>
      </c>
      <c r="BN12" s="160">
        <v>3.05555555555556E-2</v>
      </c>
    </row>
    <row r="13" spans="1:66" x14ac:dyDescent="0.2">
      <c r="A13" s="160">
        <v>3.4027777777777803E-2</v>
      </c>
      <c r="B13" s="160">
        <f t="shared" si="0"/>
        <v>3.4722222222222029E-3</v>
      </c>
      <c r="C13" s="100"/>
      <c r="D13" s="170">
        <v>7.7</v>
      </c>
      <c r="E13" s="170">
        <v>7.6</v>
      </c>
      <c r="F13" s="170">
        <v>11.1</v>
      </c>
      <c r="G13" s="170">
        <v>4.4000000000000004</v>
      </c>
      <c r="H13" s="170">
        <v>8.9</v>
      </c>
      <c r="I13" s="170">
        <v>5.0999999999999996</v>
      </c>
      <c r="J13" s="168"/>
      <c r="K13" s="169">
        <v>5.9</v>
      </c>
      <c r="L13" s="169">
        <v>7.2</v>
      </c>
      <c r="M13" s="169">
        <v>7.2</v>
      </c>
      <c r="N13" s="169">
        <v>6.6</v>
      </c>
      <c r="O13" s="169">
        <v>8.4</v>
      </c>
      <c r="P13" s="169">
        <v>9.4</v>
      </c>
      <c r="Q13" s="166"/>
      <c r="R13" s="166"/>
      <c r="S13" s="167">
        <v>9.4</v>
      </c>
      <c r="T13" s="167">
        <v>7.5</v>
      </c>
      <c r="U13" s="167">
        <v>3.8</v>
      </c>
      <c r="V13" s="167">
        <v>11.1</v>
      </c>
      <c r="W13" s="167">
        <v>9.9</v>
      </c>
      <c r="X13" s="164"/>
      <c r="Y13" s="165"/>
      <c r="Z13" s="165"/>
      <c r="AA13" s="164">
        <v>7.3</v>
      </c>
      <c r="AB13" s="164">
        <v>12.1</v>
      </c>
      <c r="AC13" s="164">
        <v>10.199999999999999</v>
      </c>
      <c r="AD13" s="164">
        <v>17.100000000000001</v>
      </c>
      <c r="AE13" s="163">
        <v>9</v>
      </c>
      <c r="AF13" s="163">
        <v>8.1</v>
      </c>
      <c r="AG13" s="163">
        <v>5.4</v>
      </c>
      <c r="AH13" s="163">
        <v>11.2</v>
      </c>
      <c r="AI13" s="163">
        <v>10.9</v>
      </c>
      <c r="AJ13" s="163">
        <v>6.1</v>
      </c>
      <c r="AK13" s="163">
        <v>12.2</v>
      </c>
      <c r="AL13" s="162"/>
      <c r="AM13" s="162">
        <v>10.199999999999999</v>
      </c>
      <c r="AN13" s="162">
        <v>8.3000000000000007</v>
      </c>
      <c r="AO13" s="162">
        <v>10</v>
      </c>
      <c r="AP13" s="162">
        <v>15.6</v>
      </c>
      <c r="AQ13" s="162">
        <v>6.1</v>
      </c>
      <c r="AR13" s="162">
        <v>9.6999999999999993</v>
      </c>
      <c r="AT13" s="161">
        <v>7.9</v>
      </c>
      <c r="AU13" s="161">
        <v>3.3</v>
      </c>
      <c r="BB13" s="66">
        <v>6.9444444444444446</v>
      </c>
      <c r="BC13" s="66">
        <v>6.5555555555555554</v>
      </c>
      <c r="BD13" s="66">
        <v>13.555555555555555</v>
      </c>
      <c r="BE13" s="66">
        <v>8.8888888888888893</v>
      </c>
      <c r="BG13" s="66">
        <v>7.833333333333333</v>
      </c>
      <c r="BH13" s="66">
        <v>7.1111111111111107</v>
      </c>
      <c r="BI13" s="66">
        <v>9.6666666666666661</v>
      </c>
      <c r="BJ13" s="66">
        <v>7.333333333333333</v>
      </c>
      <c r="BK13" s="66">
        <v>8.0555555555555554</v>
      </c>
      <c r="BL13" s="66">
        <v>16.555555555555557</v>
      </c>
      <c r="BN13" s="160">
        <v>3.4027777777777803E-2</v>
      </c>
    </row>
    <row r="14" spans="1:66" x14ac:dyDescent="0.2">
      <c r="A14" s="160">
        <v>3.7499999999999999E-2</v>
      </c>
      <c r="B14" s="160">
        <f t="shared" si="0"/>
        <v>3.472222222222196E-3</v>
      </c>
      <c r="C14" s="100"/>
      <c r="D14" s="170">
        <v>7.8</v>
      </c>
      <c r="E14" s="170">
        <v>7.9</v>
      </c>
      <c r="F14" s="170">
        <v>11.6</v>
      </c>
      <c r="G14" s="170">
        <v>4.3</v>
      </c>
      <c r="H14" s="170">
        <v>8.9</v>
      </c>
      <c r="I14" s="170">
        <v>5.0999999999999996</v>
      </c>
      <c r="J14" s="168"/>
      <c r="K14" s="169">
        <v>6</v>
      </c>
      <c r="L14" s="169">
        <v>7.2</v>
      </c>
      <c r="M14" s="169">
        <v>7.1</v>
      </c>
      <c r="N14" s="169">
        <v>6.6</v>
      </c>
      <c r="O14" s="169">
        <v>8</v>
      </c>
      <c r="P14" s="169">
        <v>9.4</v>
      </c>
      <c r="Q14" s="166"/>
      <c r="R14" s="166"/>
      <c r="S14" s="167">
        <v>8.9</v>
      </c>
      <c r="T14" s="167">
        <v>7.8</v>
      </c>
      <c r="U14" s="167">
        <v>4.0999999999999996</v>
      </c>
      <c r="V14" s="167">
        <v>11</v>
      </c>
      <c r="W14" s="167">
        <v>9.9</v>
      </c>
      <c r="X14" s="164"/>
      <c r="Y14" s="165"/>
      <c r="Z14" s="165"/>
      <c r="AA14" s="164">
        <v>7.6</v>
      </c>
      <c r="AB14" s="164">
        <v>12.1</v>
      </c>
      <c r="AC14" s="164">
        <v>10</v>
      </c>
      <c r="AD14" s="164">
        <v>16.8</v>
      </c>
      <c r="AE14" s="163">
        <v>9</v>
      </c>
      <c r="AF14" s="163">
        <v>7.9</v>
      </c>
      <c r="AG14" s="163">
        <v>5.4</v>
      </c>
      <c r="AH14" s="163">
        <v>11.1</v>
      </c>
      <c r="AI14" s="163">
        <v>10.7</v>
      </c>
      <c r="AJ14" s="163">
        <v>6.1</v>
      </c>
      <c r="AK14" s="163">
        <v>12.7</v>
      </c>
      <c r="AL14" s="162"/>
      <c r="AM14" s="162">
        <v>10.199999999999999</v>
      </c>
      <c r="AN14" s="162">
        <v>8.3000000000000007</v>
      </c>
      <c r="AO14" s="162">
        <v>10.1</v>
      </c>
      <c r="AP14" s="162">
        <v>15.4</v>
      </c>
      <c r="AQ14" s="162">
        <v>6</v>
      </c>
      <c r="AR14" s="162">
        <v>9.6</v>
      </c>
      <c r="AT14" s="161">
        <v>7.8</v>
      </c>
      <c r="AU14" s="161">
        <v>3.2</v>
      </c>
      <c r="BB14" s="66">
        <v>6.7222222222222223</v>
      </c>
      <c r="BC14" s="66">
        <v>6.6111111111111107</v>
      </c>
      <c r="BD14" s="66">
        <v>13.055555555555555</v>
      </c>
      <c r="BE14" s="66">
        <v>8.9444444444444446</v>
      </c>
      <c r="BG14" s="66">
        <v>7.7222222222222223</v>
      </c>
      <c r="BH14" s="66">
        <v>7</v>
      </c>
      <c r="BI14" s="66">
        <v>9.6666666666666661</v>
      </c>
      <c r="BJ14" s="66">
        <v>7.166666666666667</v>
      </c>
      <c r="BK14" s="66">
        <v>7.9444444444444446</v>
      </c>
      <c r="BL14" s="66">
        <v>16.833333333333332</v>
      </c>
      <c r="BN14" s="160">
        <v>3.7499999999999999E-2</v>
      </c>
    </row>
    <row r="15" spans="1:66" x14ac:dyDescent="0.2">
      <c r="A15" s="160">
        <v>4.0972222222222202E-2</v>
      </c>
      <c r="B15" s="160">
        <f t="shared" si="0"/>
        <v>3.4722222222222029E-3</v>
      </c>
      <c r="C15" s="100"/>
      <c r="D15" s="170">
        <v>7.9</v>
      </c>
      <c r="E15" s="170">
        <v>8.4</v>
      </c>
      <c r="F15" s="170">
        <v>11.9</v>
      </c>
      <c r="G15" s="170">
        <v>4.3</v>
      </c>
      <c r="H15" s="170">
        <v>8.9</v>
      </c>
      <c r="I15" s="170">
        <v>4.9000000000000004</v>
      </c>
      <c r="J15" s="168"/>
      <c r="K15" s="169">
        <v>5.8</v>
      </c>
      <c r="L15" s="169">
        <v>7.2</v>
      </c>
      <c r="M15" s="169">
        <v>7</v>
      </c>
      <c r="N15" s="169">
        <v>6.6</v>
      </c>
      <c r="O15" s="169">
        <v>7.9</v>
      </c>
      <c r="P15" s="169">
        <v>9.5</v>
      </c>
      <c r="Q15" s="166"/>
      <c r="R15" s="166"/>
      <c r="S15" s="167">
        <v>8.6</v>
      </c>
      <c r="T15" s="167">
        <v>7.9</v>
      </c>
      <c r="U15" s="167">
        <v>4.5</v>
      </c>
      <c r="V15" s="167">
        <v>10.7</v>
      </c>
      <c r="W15" s="167">
        <v>9.9</v>
      </c>
      <c r="X15" s="164"/>
      <c r="Y15" s="165"/>
      <c r="Z15" s="165"/>
      <c r="AA15" s="164">
        <v>7.7</v>
      </c>
      <c r="AB15" s="164">
        <v>12.4</v>
      </c>
      <c r="AC15" s="164">
        <v>9.8000000000000007</v>
      </c>
      <c r="AD15" s="164">
        <v>16.5</v>
      </c>
      <c r="AE15" s="163">
        <v>8.6999999999999993</v>
      </c>
      <c r="AF15" s="163">
        <v>7.8</v>
      </c>
      <c r="AG15" s="163">
        <v>5.4</v>
      </c>
      <c r="AH15" s="163">
        <v>10.8</v>
      </c>
      <c r="AI15" s="163">
        <v>10.8</v>
      </c>
      <c r="AJ15" s="163">
        <v>5.9</v>
      </c>
      <c r="AK15" s="163">
        <v>12.8</v>
      </c>
      <c r="AL15" s="162"/>
      <c r="AM15" s="162">
        <v>10.3</v>
      </c>
      <c r="AN15" s="162">
        <v>8.3000000000000007</v>
      </c>
      <c r="AO15" s="162">
        <v>9.6999999999999993</v>
      </c>
      <c r="AP15" s="162">
        <v>15.2</v>
      </c>
      <c r="AQ15" s="162">
        <v>5.9</v>
      </c>
      <c r="AR15" s="162">
        <v>9.4</v>
      </c>
      <c r="AT15" s="161">
        <v>7.7</v>
      </c>
      <c r="AU15" s="161">
        <v>3.3</v>
      </c>
      <c r="BB15" s="66">
        <v>6.5</v>
      </c>
      <c r="BC15" s="66">
        <v>6.666666666666667</v>
      </c>
      <c r="BD15" s="66">
        <v>12.777777777777779</v>
      </c>
      <c r="BE15" s="66">
        <v>8.9444444444444446</v>
      </c>
      <c r="BG15" s="66">
        <v>7.6111111111111107</v>
      </c>
      <c r="BH15" s="66">
        <v>6.9444444444444446</v>
      </c>
      <c r="BI15" s="66">
        <v>9.5555555555555554</v>
      </c>
      <c r="BJ15" s="66">
        <v>7.0555555555555554</v>
      </c>
      <c r="BK15" s="66">
        <v>7.9444444444444446</v>
      </c>
      <c r="BL15" s="66">
        <v>17</v>
      </c>
      <c r="BN15" s="160">
        <v>4.0972222222222202E-2</v>
      </c>
    </row>
    <row r="16" spans="1:66" x14ac:dyDescent="0.2">
      <c r="A16" s="160">
        <v>4.4444444444444502E-2</v>
      </c>
      <c r="B16" s="160">
        <f t="shared" si="0"/>
        <v>3.4722222222223001E-3</v>
      </c>
      <c r="C16" s="100"/>
      <c r="D16" s="170">
        <v>7.8</v>
      </c>
      <c r="E16" s="170">
        <v>7.8</v>
      </c>
      <c r="F16" s="170">
        <v>11.9</v>
      </c>
      <c r="G16" s="170">
        <v>4.3</v>
      </c>
      <c r="H16" s="170">
        <v>8.8000000000000007</v>
      </c>
      <c r="I16" s="170">
        <v>4.9000000000000004</v>
      </c>
      <c r="J16" s="168"/>
      <c r="K16" s="169">
        <v>5.9</v>
      </c>
      <c r="L16" s="169">
        <v>7.1</v>
      </c>
      <c r="M16" s="169">
        <v>6.9</v>
      </c>
      <c r="N16" s="169">
        <v>6.5</v>
      </c>
      <c r="O16" s="169">
        <v>8.1999999999999993</v>
      </c>
      <c r="P16" s="169">
        <v>9.6</v>
      </c>
      <c r="Q16" s="166"/>
      <c r="R16" s="166"/>
      <c r="S16" s="167">
        <v>8.4</v>
      </c>
      <c r="T16" s="167">
        <v>7.8</v>
      </c>
      <c r="U16" s="167">
        <v>4.5999999999999996</v>
      </c>
      <c r="V16" s="167">
        <v>10.5</v>
      </c>
      <c r="W16" s="167">
        <v>9.9</v>
      </c>
      <c r="X16" s="164"/>
      <c r="Y16" s="165"/>
      <c r="Z16" s="165"/>
      <c r="AA16" s="164">
        <v>7.1</v>
      </c>
      <c r="AB16" s="164">
        <v>12.3</v>
      </c>
      <c r="AC16" s="164">
        <v>9.6999999999999993</v>
      </c>
      <c r="AD16" s="164">
        <v>16.100000000000001</v>
      </c>
      <c r="AE16" s="163">
        <v>8.6</v>
      </c>
      <c r="AF16" s="163">
        <v>7.7</v>
      </c>
      <c r="AG16" s="163">
        <v>5.4</v>
      </c>
      <c r="AH16" s="163">
        <v>10.7</v>
      </c>
      <c r="AI16" s="163">
        <v>10.6</v>
      </c>
      <c r="AJ16" s="163">
        <v>5.9</v>
      </c>
      <c r="AK16" s="163">
        <v>12.9</v>
      </c>
      <c r="AL16" s="162">
        <v>3.8</v>
      </c>
      <c r="AM16" s="162">
        <v>10.3</v>
      </c>
      <c r="AN16" s="162">
        <v>8.3000000000000007</v>
      </c>
      <c r="AO16" s="162">
        <v>9.5</v>
      </c>
      <c r="AP16" s="162">
        <v>15.1</v>
      </c>
      <c r="AQ16" s="162">
        <v>5.8</v>
      </c>
      <c r="AR16" s="162">
        <v>9.1999999999999993</v>
      </c>
      <c r="AT16" s="161">
        <v>7.6</v>
      </c>
      <c r="AU16" s="161">
        <v>3.5</v>
      </c>
      <c r="BB16" s="66">
        <v>6.2777777777777777</v>
      </c>
      <c r="BC16" s="66">
        <v>6.7222222222222223</v>
      </c>
      <c r="BD16" s="66">
        <v>12.611111111111111</v>
      </c>
      <c r="BE16" s="66">
        <v>8.9444444444444446</v>
      </c>
      <c r="BG16" s="66">
        <v>7.5555555555555554</v>
      </c>
      <c r="BH16" s="66">
        <v>6.833333333333333</v>
      </c>
      <c r="BI16" s="66">
        <v>9.3333333333333339</v>
      </c>
      <c r="BJ16" s="66">
        <v>6.8888888888888893</v>
      </c>
      <c r="BK16" s="66">
        <v>8</v>
      </c>
      <c r="BL16" s="66">
        <v>16.944444444444443</v>
      </c>
      <c r="BN16" s="160">
        <v>4.4444444444444502E-2</v>
      </c>
    </row>
    <row r="17" spans="1:66" x14ac:dyDescent="0.2">
      <c r="A17" s="160">
        <v>4.7916666666666698E-2</v>
      </c>
      <c r="B17" s="160">
        <f t="shared" si="0"/>
        <v>3.472222222222196E-3</v>
      </c>
      <c r="C17" s="100"/>
      <c r="D17" s="170">
        <v>7.9</v>
      </c>
      <c r="E17" s="170">
        <v>7.1</v>
      </c>
      <c r="F17" s="170">
        <v>12</v>
      </c>
      <c r="G17" s="170">
        <v>4.2</v>
      </c>
      <c r="H17" s="170">
        <v>8.6</v>
      </c>
      <c r="I17" s="170">
        <v>4.5999999999999996</v>
      </c>
      <c r="J17" s="168"/>
      <c r="K17" s="169">
        <v>5.8</v>
      </c>
      <c r="L17" s="169">
        <v>7.1</v>
      </c>
      <c r="M17" s="169">
        <v>6.8</v>
      </c>
      <c r="N17" s="169">
        <v>6.3</v>
      </c>
      <c r="O17" s="169">
        <v>8.1</v>
      </c>
      <c r="P17" s="169">
        <v>9.5</v>
      </c>
      <c r="Q17" s="166"/>
      <c r="R17" s="166"/>
      <c r="S17" s="167">
        <v>8.1999999999999993</v>
      </c>
      <c r="T17" s="167">
        <v>7.6</v>
      </c>
      <c r="U17" s="167">
        <v>4.5999999999999996</v>
      </c>
      <c r="V17" s="167">
        <v>10.4</v>
      </c>
      <c r="W17" s="167">
        <v>9.9</v>
      </c>
      <c r="X17" s="164"/>
      <c r="Y17" s="165"/>
      <c r="Z17" s="165"/>
      <c r="AA17" s="164">
        <v>6.7</v>
      </c>
      <c r="AB17" s="164">
        <v>12.2</v>
      </c>
      <c r="AC17" s="164">
        <v>9.5</v>
      </c>
      <c r="AD17" s="164">
        <v>15.9</v>
      </c>
      <c r="AE17" s="163">
        <v>8.6999999999999993</v>
      </c>
      <c r="AF17" s="163">
        <v>7.6</v>
      </c>
      <c r="AG17" s="163">
        <v>5.4</v>
      </c>
      <c r="AH17" s="163">
        <v>10.6</v>
      </c>
      <c r="AI17" s="163">
        <v>10.199999999999999</v>
      </c>
      <c r="AJ17" s="163">
        <v>5.8</v>
      </c>
      <c r="AK17" s="163">
        <v>12.9</v>
      </c>
      <c r="AL17" s="162">
        <v>3.8</v>
      </c>
      <c r="AM17" s="162">
        <v>10.3</v>
      </c>
      <c r="AN17" s="162">
        <v>8.4</v>
      </c>
      <c r="AO17" s="162">
        <v>9.4</v>
      </c>
      <c r="AP17" s="162">
        <v>15</v>
      </c>
      <c r="AQ17" s="162">
        <v>5.7</v>
      </c>
      <c r="AR17" s="162">
        <v>9.3000000000000007</v>
      </c>
      <c r="AT17" s="161">
        <v>7.6</v>
      </c>
      <c r="AU17" s="161">
        <v>3.7</v>
      </c>
      <c r="BB17" s="66">
        <v>6.1111111111111107</v>
      </c>
      <c r="BC17" s="66">
        <v>6.833333333333333</v>
      </c>
      <c r="BD17" s="66">
        <v>12.444444444444445</v>
      </c>
      <c r="BE17" s="66">
        <v>9</v>
      </c>
      <c r="BG17" s="66">
        <v>7.5555555555555554</v>
      </c>
      <c r="BH17" s="66">
        <v>6.7222222222222223</v>
      </c>
      <c r="BI17" s="66">
        <v>9.2222222222222214</v>
      </c>
      <c r="BJ17" s="66">
        <v>6.7777777777777777</v>
      </c>
      <c r="BK17" s="66">
        <v>8.0555555555555554</v>
      </c>
      <c r="BL17" s="66">
        <v>16.611111111111111</v>
      </c>
      <c r="BN17" s="160">
        <v>4.7916666666666698E-2</v>
      </c>
    </row>
    <row r="18" spans="1:66" x14ac:dyDescent="0.2">
      <c r="A18" s="160">
        <v>5.1388888888888901E-2</v>
      </c>
      <c r="B18" s="160">
        <f t="shared" si="0"/>
        <v>3.4722222222222029E-3</v>
      </c>
      <c r="C18" s="100"/>
      <c r="D18" s="170">
        <v>8.1</v>
      </c>
      <c r="E18" s="170">
        <v>8</v>
      </c>
      <c r="F18" s="170">
        <v>12.1</v>
      </c>
      <c r="G18" s="170">
        <v>4.5</v>
      </c>
      <c r="H18" s="170">
        <v>8.3000000000000007</v>
      </c>
      <c r="I18" s="170">
        <v>4.2</v>
      </c>
      <c r="J18" s="168"/>
      <c r="K18" s="169">
        <v>5.7</v>
      </c>
      <c r="L18" s="169">
        <v>7.1</v>
      </c>
      <c r="M18" s="169">
        <v>6.8</v>
      </c>
      <c r="N18" s="169">
        <v>6.2</v>
      </c>
      <c r="O18" s="169">
        <v>7.9</v>
      </c>
      <c r="P18" s="169">
        <v>9.4</v>
      </c>
      <c r="Q18" s="166"/>
      <c r="R18" s="166"/>
      <c r="S18" s="167">
        <v>8</v>
      </c>
      <c r="T18" s="167">
        <v>7.4</v>
      </c>
      <c r="U18" s="167">
        <v>4.5999999999999996</v>
      </c>
      <c r="V18" s="167">
        <v>10.4</v>
      </c>
      <c r="W18" s="167">
        <v>9.9</v>
      </c>
      <c r="X18" s="164"/>
      <c r="Y18" s="165"/>
      <c r="Z18" s="165"/>
      <c r="AA18" s="164">
        <v>7.1</v>
      </c>
      <c r="AB18" s="164">
        <v>11.9</v>
      </c>
      <c r="AC18" s="164">
        <v>9.4</v>
      </c>
      <c r="AD18" s="164">
        <v>15.8</v>
      </c>
      <c r="AE18" s="163">
        <v>8.6999999999999993</v>
      </c>
      <c r="AF18" s="163">
        <v>7.1</v>
      </c>
      <c r="AG18" s="163">
        <v>5.0999999999999996</v>
      </c>
      <c r="AH18" s="163">
        <v>10.6</v>
      </c>
      <c r="AI18" s="163">
        <v>9.9</v>
      </c>
      <c r="AJ18" s="163">
        <v>5.8</v>
      </c>
      <c r="AK18" s="163">
        <v>12.9</v>
      </c>
      <c r="AL18" s="162">
        <v>4.2</v>
      </c>
      <c r="AM18" s="162">
        <v>10.4</v>
      </c>
      <c r="AN18" s="162">
        <v>8.6999999999999993</v>
      </c>
      <c r="AO18" s="162">
        <v>9.4</v>
      </c>
      <c r="AP18" s="162">
        <v>14.9</v>
      </c>
      <c r="AQ18" s="162">
        <v>5.6</v>
      </c>
      <c r="AR18" s="162">
        <v>9.1</v>
      </c>
      <c r="AT18" s="161">
        <v>7.6</v>
      </c>
      <c r="AU18" s="161">
        <v>4.0999999999999996</v>
      </c>
      <c r="BB18" s="66">
        <v>5.9444444444444446</v>
      </c>
      <c r="BC18" s="66">
        <v>6.8888888888888893</v>
      </c>
      <c r="BD18" s="66">
        <v>12.222222222222221</v>
      </c>
      <c r="BE18" s="66">
        <v>9</v>
      </c>
      <c r="BG18" s="66">
        <v>7.5555555555555554</v>
      </c>
      <c r="BH18" s="66">
        <v>6.4444444444444446</v>
      </c>
      <c r="BI18" s="66">
        <v>9.1111111111111107</v>
      </c>
      <c r="BJ18" s="66">
        <v>6.666666666666667</v>
      </c>
      <c r="BK18" s="66">
        <v>8.1111111111111107</v>
      </c>
      <c r="BL18" s="66">
        <v>16.222222222222221</v>
      </c>
      <c r="BN18" s="160">
        <v>5.1388888888888901E-2</v>
      </c>
    </row>
    <row r="19" spans="1:66" x14ac:dyDescent="0.2">
      <c r="A19" s="160">
        <v>5.4861111111111097E-2</v>
      </c>
      <c r="B19" s="160">
        <f t="shared" si="0"/>
        <v>3.472222222222196E-3</v>
      </c>
      <c r="C19" s="100"/>
      <c r="D19" s="170">
        <v>8.1999999999999993</v>
      </c>
      <c r="E19" s="170">
        <v>8.8000000000000007</v>
      </c>
      <c r="F19" s="170">
        <v>12.2</v>
      </c>
      <c r="G19" s="170">
        <v>5.3</v>
      </c>
      <c r="H19" s="170">
        <v>8.1</v>
      </c>
      <c r="I19" s="170">
        <v>4.0999999999999996</v>
      </c>
      <c r="J19" s="168"/>
      <c r="K19" s="169">
        <v>5.6</v>
      </c>
      <c r="L19" s="169">
        <v>7.1</v>
      </c>
      <c r="M19" s="169">
        <v>6.9</v>
      </c>
      <c r="N19" s="169">
        <v>6.1</v>
      </c>
      <c r="O19" s="169">
        <v>7.8</v>
      </c>
      <c r="P19" s="169">
        <v>9.3000000000000007</v>
      </c>
      <c r="Q19" s="166"/>
      <c r="R19" s="166"/>
      <c r="S19" s="167">
        <v>7.8</v>
      </c>
      <c r="T19" s="167">
        <v>7.3</v>
      </c>
      <c r="U19" s="167">
        <v>4.5999999999999996</v>
      </c>
      <c r="V19" s="167">
        <v>10.3</v>
      </c>
      <c r="W19" s="167">
        <v>9.9</v>
      </c>
      <c r="X19" s="164"/>
      <c r="Y19" s="165"/>
      <c r="Z19" s="165"/>
      <c r="AA19" s="164">
        <v>7.4</v>
      </c>
      <c r="AB19" s="164">
        <v>11.7</v>
      </c>
      <c r="AC19" s="164">
        <v>9.3000000000000007</v>
      </c>
      <c r="AD19" s="164">
        <v>15.8</v>
      </c>
      <c r="AE19" s="163">
        <v>8.6</v>
      </c>
      <c r="AF19" s="163">
        <v>6.8</v>
      </c>
      <c r="AG19" s="163">
        <v>4.9000000000000004</v>
      </c>
      <c r="AH19" s="163">
        <v>10.6</v>
      </c>
      <c r="AI19" s="163">
        <v>9.6999999999999993</v>
      </c>
      <c r="AJ19" s="163">
        <v>5.7</v>
      </c>
      <c r="AK19" s="163">
        <v>12.9</v>
      </c>
      <c r="AL19" s="162">
        <v>4.4000000000000004</v>
      </c>
      <c r="AM19" s="162">
        <v>10.199999999999999</v>
      </c>
      <c r="AN19" s="162">
        <v>8.6999999999999993</v>
      </c>
      <c r="AO19" s="162">
        <v>9.4</v>
      </c>
      <c r="AP19" s="162">
        <v>14.9</v>
      </c>
      <c r="AQ19" s="162">
        <v>5.5</v>
      </c>
      <c r="AR19" s="162">
        <v>8.8000000000000007</v>
      </c>
      <c r="AT19" s="161">
        <v>7.6</v>
      </c>
      <c r="AU19" s="161">
        <v>4.3</v>
      </c>
      <c r="BB19" s="66">
        <v>5.833333333333333</v>
      </c>
      <c r="BC19" s="66">
        <v>7</v>
      </c>
      <c r="BD19" s="66">
        <v>11.888888888888889</v>
      </c>
      <c r="BE19" s="66">
        <v>9.0555555555555554</v>
      </c>
      <c r="BG19" s="66">
        <v>7.5555555555555554</v>
      </c>
      <c r="BH19" s="66">
        <v>6.2777777777777777</v>
      </c>
      <c r="BI19" s="66">
        <v>9</v>
      </c>
      <c r="BJ19" s="66">
        <v>6.5</v>
      </c>
      <c r="BK19" s="66">
        <v>8.1666666666666661</v>
      </c>
      <c r="BL19" s="66">
        <v>15.833333333333334</v>
      </c>
      <c r="BN19" s="160">
        <v>5.4861111111111097E-2</v>
      </c>
    </row>
    <row r="20" spans="1:66" x14ac:dyDescent="0.2">
      <c r="A20" s="160">
        <v>5.83333333333333E-2</v>
      </c>
      <c r="B20" s="160">
        <f t="shared" si="0"/>
        <v>3.4722222222222029E-3</v>
      </c>
      <c r="C20" s="100"/>
      <c r="D20" s="170">
        <v>8.3000000000000007</v>
      </c>
      <c r="E20" s="170">
        <v>9.1999999999999993</v>
      </c>
      <c r="F20" s="170">
        <v>12.2</v>
      </c>
      <c r="G20" s="170">
        <v>5.6</v>
      </c>
      <c r="H20" s="170">
        <v>7.8</v>
      </c>
      <c r="I20" s="170">
        <v>4.2</v>
      </c>
      <c r="J20" s="168"/>
      <c r="K20" s="169">
        <v>5.5</v>
      </c>
      <c r="L20" s="169">
        <v>7.1</v>
      </c>
      <c r="M20" s="169">
        <v>6.9</v>
      </c>
      <c r="N20" s="169">
        <v>6.1</v>
      </c>
      <c r="O20" s="169">
        <v>7.7</v>
      </c>
      <c r="P20" s="169">
        <v>9.6</v>
      </c>
      <c r="Q20" s="166"/>
      <c r="R20" s="166"/>
      <c r="S20" s="167">
        <v>7.9</v>
      </c>
      <c r="T20" s="167">
        <v>7.3</v>
      </c>
      <c r="U20" s="167">
        <v>4.4000000000000004</v>
      </c>
      <c r="V20" s="167">
        <v>10.1</v>
      </c>
      <c r="W20" s="167">
        <v>9.8000000000000007</v>
      </c>
      <c r="X20" s="164"/>
      <c r="Y20" s="165"/>
      <c r="Z20" s="165"/>
      <c r="AA20" s="164">
        <v>7.5</v>
      </c>
      <c r="AB20" s="164">
        <v>11.5</v>
      </c>
      <c r="AC20" s="164">
        <v>9.1999999999999993</v>
      </c>
      <c r="AD20" s="164">
        <v>16.3</v>
      </c>
      <c r="AE20" s="163">
        <v>8.6999999999999993</v>
      </c>
      <c r="AF20" s="163">
        <v>6.6</v>
      </c>
      <c r="AG20" s="163">
        <v>4.8</v>
      </c>
      <c r="AH20" s="163">
        <v>10.4</v>
      </c>
      <c r="AI20" s="163">
        <v>9.5</v>
      </c>
      <c r="AJ20" s="163">
        <v>5.6</v>
      </c>
      <c r="AK20" s="163">
        <v>13.1</v>
      </c>
      <c r="AL20" s="162">
        <v>4.4000000000000004</v>
      </c>
      <c r="AM20" s="162">
        <v>9.9</v>
      </c>
      <c r="AN20" s="162">
        <v>8.6999999999999993</v>
      </c>
      <c r="AO20" s="162">
        <v>9.4</v>
      </c>
      <c r="AP20" s="162">
        <v>14.9</v>
      </c>
      <c r="AQ20" s="162">
        <v>5.4</v>
      </c>
      <c r="AR20" s="162">
        <v>8.8000000000000007</v>
      </c>
      <c r="AT20" s="161">
        <v>7.7</v>
      </c>
      <c r="AU20" s="161">
        <v>4.4000000000000004</v>
      </c>
      <c r="BB20" s="66">
        <v>5.7222222222222223</v>
      </c>
      <c r="BC20" s="66">
        <v>7.0555555555555554</v>
      </c>
      <c r="BD20" s="66">
        <v>11.611111111111111</v>
      </c>
      <c r="BE20" s="66">
        <v>9.1111111111111107</v>
      </c>
      <c r="BG20" s="66">
        <v>7.6111111111111107</v>
      </c>
      <c r="BH20" s="66">
        <v>6.2222222222222223</v>
      </c>
      <c r="BI20" s="66">
        <v>8.8888888888888893</v>
      </c>
      <c r="BJ20" s="66">
        <v>6.3888888888888893</v>
      </c>
      <c r="BK20" s="66">
        <v>8.1666666666666661</v>
      </c>
      <c r="BL20" s="66">
        <v>15.555555555555555</v>
      </c>
      <c r="BN20" s="160">
        <v>5.83333333333333E-2</v>
      </c>
    </row>
    <row r="21" spans="1:66" x14ac:dyDescent="0.2">
      <c r="A21" s="160">
        <v>6.18055555555556E-2</v>
      </c>
      <c r="B21" s="160">
        <f t="shared" si="0"/>
        <v>3.4722222222223001E-3</v>
      </c>
      <c r="C21" s="100"/>
      <c r="D21" s="170">
        <v>8.5</v>
      </c>
      <c r="E21" s="170">
        <v>9.1999999999999993</v>
      </c>
      <c r="F21" s="170">
        <v>12.1</v>
      </c>
      <c r="G21" s="170">
        <v>5.5</v>
      </c>
      <c r="H21" s="170">
        <v>7.6</v>
      </c>
      <c r="I21" s="170">
        <v>4.4000000000000004</v>
      </c>
      <c r="J21" s="168"/>
      <c r="K21" s="169">
        <v>5.6</v>
      </c>
      <c r="L21" s="169">
        <v>7.1</v>
      </c>
      <c r="M21" s="169">
        <v>6.9</v>
      </c>
      <c r="N21" s="169">
        <v>6</v>
      </c>
      <c r="O21" s="169">
        <v>7.6</v>
      </c>
      <c r="P21" s="169">
        <v>9.6</v>
      </c>
      <c r="Q21" s="166"/>
      <c r="R21" s="166"/>
      <c r="S21" s="167">
        <v>8.1999999999999993</v>
      </c>
      <c r="T21" s="167">
        <v>7.3</v>
      </c>
      <c r="U21" s="167">
        <v>4.2</v>
      </c>
      <c r="V21" s="167">
        <v>9.9</v>
      </c>
      <c r="W21" s="167">
        <v>9.8000000000000007</v>
      </c>
      <c r="X21" s="164"/>
      <c r="Y21" s="165"/>
      <c r="Z21" s="165"/>
      <c r="AA21" s="164">
        <v>7.6</v>
      </c>
      <c r="AB21" s="164">
        <v>11.2</v>
      </c>
      <c r="AC21" s="164">
        <v>9</v>
      </c>
      <c r="AD21" s="164">
        <v>16.3</v>
      </c>
      <c r="AE21" s="163">
        <v>8.9</v>
      </c>
      <c r="AF21" s="163">
        <v>6.5</v>
      </c>
      <c r="AG21" s="163">
        <v>4.7</v>
      </c>
      <c r="AH21" s="163">
        <v>10.3</v>
      </c>
      <c r="AI21" s="163">
        <v>9.3000000000000007</v>
      </c>
      <c r="AJ21" s="163">
        <v>5.6</v>
      </c>
      <c r="AK21" s="163">
        <v>13.1</v>
      </c>
      <c r="AL21" s="162">
        <v>4.4000000000000004</v>
      </c>
      <c r="AM21" s="162">
        <v>9.8000000000000007</v>
      </c>
      <c r="AN21" s="162">
        <v>8.6</v>
      </c>
      <c r="AO21" s="162">
        <v>9.4</v>
      </c>
      <c r="AP21" s="162">
        <v>14.7</v>
      </c>
      <c r="AQ21" s="162">
        <v>5.3</v>
      </c>
      <c r="AR21" s="162">
        <v>9.1999999999999993</v>
      </c>
      <c r="AT21" s="161">
        <v>7.7</v>
      </c>
      <c r="AU21" s="161">
        <v>4.5</v>
      </c>
      <c r="BB21" s="66">
        <v>5.5555555555555554</v>
      </c>
      <c r="BC21" s="66">
        <v>7.1111111111111107</v>
      </c>
      <c r="BD21" s="66">
        <v>11.444444444444445</v>
      </c>
      <c r="BE21" s="66">
        <v>9.1666666666666661</v>
      </c>
      <c r="BG21" s="66">
        <v>7.6111111111111107</v>
      </c>
      <c r="BH21" s="66">
        <v>6</v>
      </c>
      <c r="BI21" s="66">
        <v>8.7777777777777786</v>
      </c>
      <c r="BJ21" s="66">
        <v>6.333333333333333</v>
      </c>
      <c r="BK21" s="66">
        <v>8.2222222222222214</v>
      </c>
      <c r="BL21" s="66">
        <v>15.444444444444445</v>
      </c>
      <c r="BN21" s="160">
        <v>6.18055555555556E-2</v>
      </c>
    </row>
    <row r="22" spans="1:66" x14ac:dyDescent="0.2">
      <c r="A22" s="160">
        <v>6.5277777777777796E-2</v>
      </c>
      <c r="B22" s="160">
        <f t="shared" si="0"/>
        <v>3.472222222222196E-3</v>
      </c>
      <c r="C22" s="100"/>
      <c r="D22" s="170">
        <v>8.6</v>
      </c>
      <c r="E22" s="170">
        <v>8.9</v>
      </c>
      <c r="F22" s="170">
        <v>11.9</v>
      </c>
      <c r="G22" s="170">
        <v>5.4</v>
      </c>
      <c r="H22" s="170">
        <v>7.3</v>
      </c>
      <c r="I22" s="170">
        <v>4.4000000000000004</v>
      </c>
      <c r="J22" s="168"/>
      <c r="K22" s="169">
        <v>5.4</v>
      </c>
      <c r="L22" s="169">
        <v>7.1</v>
      </c>
      <c r="M22" s="169">
        <v>6.9</v>
      </c>
      <c r="N22" s="169">
        <v>6</v>
      </c>
      <c r="O22" s="169">
        <v>7.5</v>
      </c>
      <c r="P22" s="169">
        <v>9.5</v>
      </c>
      <c r="Q22" s="166"/>
      <c r="R22" s="166"/>
      <c r="S22" s="167">
        <v>8.1999999999999993</v>
      </c>
      <c r="T22" s="167">
        <v>7.1</v>
      </c>
      <c r="U22" s="167">
        <v>4</v>
      </c>
      <c r="V22" s="167">
        <v>10</v>
      </c>
      <c r="W22" s="167">
        <v>10.199999999999999</v>
      </c>
      <c r="X22" s="164"/>
      <c r="Y22" s="165"/>
      <c r="Z22" s="165"/>
      <c r="AA22" s="164">
        <v>7.6</v>
      </c>
      <c r="AB22" s="164">
        <v>11</v>
      </c>
      <c r="AC22" s="164">
        <v>8.4</v>
      </c>
      <c r="AD22" s="164">
        <v>16.2</v>
      </c>
      <c r="AE22" s="163">
        <v>9.1999999999999993</v>
      </c>
      <c r="AF22" s="163">
        <v>6.4</v>
      </c>
      <c r="AG22" s="163">
        <v>4.5</v>
      </c>
      <c r="AH22" s="163">
        <v>10.4</v>
      </c>
      <c r="AI22" s="163">
        <v>9.1999999999999993</v>
      </c>
      <c r="AJ22" s="163">
        <v>5.6</v>
      </c>
      <c r="AK22" s="163">
        <v>12.9</v>
      </c>
      <c r="AL22" s="162">
        <v>4.2</v>
      </c>
      <c r="AM22" s="162">
        <v>9.8000000000000007</v>
      </c>
      <c r="AN22" s="162">
        <v>8.4</v>
      </c>
      <c r="AO22" s="162">
        <v>9.8000000000000007</v>
      </c>
      <c r="AP22" s="162">
        <v>14.5</v>
      </c>
      <c r="AQ22" s="162">
        <v>5.3</v>
      </c>
      <c r="AR22" s="162">
        <v>9.3000000000000007</v>
      </c>
      <c r="AT22" s="161">
        <v>7.7</v>
      </c>
      <c r="AU22" s="161">
        <v>4.9000000000000004</v>
      </c>
      <c r="BB22" s="66">
        <v>5.4444444444444446</v>
      </c>
      <c r="BC22" s="66">
        <v>7.2222222222222223</v>
      </c>
      <c r="BD22" s="66">
        <v>11.222222222222221</v>
      </c>
      <c r="BE22" s="66">
        <v>9.1666666666666661</v>
      </c>
      <c r="BG22" s="66">
        <v>7.6111111111111107</v>
      </c>
      <c r="BH22" s="66">
        <v>5.7222222222222223</v>
      </c>
      <c r="BI22" s="66">
        <v>8.7222222222222214</v>
      </c>
      <c r="BJ22" s="66">
        <v>6.2777777777777777</v>
      </c>
      <c r="BK22" s="66">
        <v>8.2222222222222214</v>
      </c>
      <c r="BL22" s="66">
        <v>15.444444444444445</v>
      </c>
      <c r="BN22" s="160">
        <v>6.5277777777777796E-2</v>
      </c>
    </row>
    <row r="23" spans="1:66" x14ac:dyDescent="0.2">
      <c r="A23" s="160">
        <v>6.8750000000000006E-2</v>
      </c>
      <c r="B23" s="160">
        <f t="shared" si="0"/>
        <v>3.4722222222222099E-3</v>
      </c>
      <c r="C23" s="100"/>
      <c r="D23" s="170">
        <v>8.6999999999999993</v>
      </c>
      <c r="E23" s="170">
        <v>8.9</v>
      </c>
      <c r="F23" s="170">
        <v>12</v>
      </c>
      <c r="G23" s="170">
        <v>5.4</v>
      </c>
      <c r="H23" s="170">
        <v>7.1</v>
      </c>
      <c r="I23" s="170">
        <v>4.3</v>
      </c>
      <c r="J23" s="168"/>
      <c r="K23" s="169">
        <v>5.3</v>
      </c>
      <c r="L23" s="169">
        <v>6.9</v>
      </c>
      <c r="M23" s="169">
        <v>6.9</v>
      </c>
      <c r="N23" s="169">
        <v>6</v>
      </c>
      <c r="O23" s="169">
        <v>7.4</v>
      </c>
      <c r="P23" s="169">
        <v>9.6</v>
      </c>
      <c r="Q23" s="166"/>
      <c r="R23" s="166"/>
      <c r="S23" s="167">
        <v>8.1999999999999993</v>
      </c>
      <c r="T23" s="167">
        <v>6.9</v>
      </c>
      <c r="U23" s="167">
        <v>3.9</v>
      </c>
      <c r="V23" s="167">
        <v>10</v>
      </c>
      <c r="W23" s="167">
        <v>10.199999999999999</v>
      </c>
      <c r="X23" s="164"/>
      <c r="Y23" s="165"/>
      <c r="Z23" s="165"/>
      <c r="AA23" s="164">
        <v>7.7</v>
      </c>
      <c r="AB23" s="164">
        <v>10.7</v>
      </c>
      <c r="AC23" s="164">
        <v>9.1</v>
      </c>
      <c r="AD23" s="164">
        <v>16</v>
      </c>
      <c r="AE23" s="163">
        <v>9.4</v>
      </c>
      <c r="AF23" s="163">
        <v>6.3</v>
      </c>
      <c r="AG23" s="163">
        <v>4.4000000000000004</v>
      </c>
      <c r="AH23" s="163">
        <v>10.199999999999999</v>
      </c>
      <c r="AI23" s="163">
        <v>8.4</v>
      </c>
      <c r="AJ23" s="163">
        <v>5.6</v>
      </c>
      <c r="AK23" s="163">
        <v>12.8</v>
      </c>
      <c r="AL23" s="162">
        <v>4.7</v>
      </c>
      <c r="AM23" s="162">
        <v>9.4</v>
      </c>
      <c r="AN23" s="162">
        <v>8.6999999999999993</v>
      </c>
      <c r="AO23" s="162">
        <v>10.9</v>
      </c>
      <c r="AP23" s="162">
        <v>13.9</v>
      </c>
      <c r="AQ23" s="162">
        <v>5.2</v>
      </c>
      <c r="AR23" s="162">
        <v>9.3000000000000007</v>
      </c>
      <c r="AT23" s="161">
        <v>7.7</v>
      </c>
      <c r="AU23" s="161">
        <v>5.5</v>
      </c>
      <c r="BB23" s="66">
        <v>5.333333333333333</v>
      </c>
      <c r="BC23" s="66">
        <v>7.333333333333333</v>
      </c>
      <c r="BD23" s="66">
        <v>11.055555555555555</v>
      </c>
      <c r="BE23" s="66">
        <v>9.1666666666666661</v>
      </c>
      <c r="BG23" s="66">
        <v>7.5555555555555554</v>
      </c>
      <c r="BH23" s="66">
        <v>6</v>
      </c>
      <c r="BI23" s="66">
        <v>8.6666666666666661</v>
      </c>
      <c r="BJ23" s="66">
        <v>6.166666666666667</v>
      </c>
      <c r="BK23" s="66">
        <v>8.2777777777777786</v>
      </c>
      <c r="BL23" s="66">
        <v>15.555555555555555</v>
      </c>
      <c r="BN23" s="160">
        <v>6.8750000000000006E-2</v>
      </c>
    </row>
    <row r="24" spans="1:66" x14ac:dyDescent="0.2">
      <c r="A24" s="160">
        <v>7.2222222222222202E-2</v>
      </c>
      <c r="B24" s="160">
        <f t="shared" si="0"/>
        <v>3.472222222222196E-3</v>
      </c>
      <c r="C24" s="100"/>
      <c r="D24" s="170">
        <v>8.6999999999999993</v>
      </c>
      <c r="E24" s="170">
        <v>8.8000000000000007</v>
      </c>
      <c r="F24" s="170">
        <v>11.7</v>
      </c>
      <c r="G24" s="170">
        <v>5.3</v>
      </c>
      <c r="H24" s="170">
        <v>7.1</v>
      </c>
      <c r="I24" s="170">
        <v>4.2</v>
      </c>
      <c r="J24" s="168"/>
      <c r="K24" s="169">
        <v>5.3</v>
      </c>
      <c r="L24" s="169">
        <v>6.8</v>
      </c>
      <c r="M24" s="169">
        <v>6.8</v>
      </c>
      <c r="N24" s="169">
        <v>6</v>
      </c>
      <c r="O24" s="169">
        <v>7.4</v>
      </c>
      <c r="P24" s="169">
        <v>9.6</v>
      </c>
      <c r="Q24" s="166"/>
      <c r="R24" s="166"/>
      <c r="S24" s="167">
        <v>8.1999999999999993</v>
      </c>
      <c r="T24" s="167">
        <v>6.8</v>
      </c>
      <c r="U24" s="167">
        <v>3.8</v>
      </c>
      <c r="V24" s="167">
        <v>9.9</v>
      </c>
      <c r="W24" s="167">
        <v>10.1</v>
      </c>
      <c r="X24" s="164"/>
      <c r="Y24" s="165"/>
      <c r="Z24" s="165"/>
      <c r="AA24" s="164">
        <v>7.7</v>
      </c>
      <c r="AB24" s="164">
        <v>10.5</v>
      </c>
      <c r="AC24" s="164">
        <v>9.6</v>
      </c>
      <c r="AD24" s="164">
        <v>15.9</v>
      </c>
      <c r="AE24" s="163">
        <v>9.6</v>
      </c>
      <c r="AF24" s="163">
        <v>6.6</v>
      </c>
      <c r="AG24" s="163">
        <v>4.4000000000000004</v>
      </c>
      <c r="AH24" s="163">
        <v>10.199999999999999</v>
      </c>
      <c r="AI24" s="163">
        <v>7.6</v>
      </c>
      <c r="AJ24" s="163">
        <v>5.6</v>
      </c>
      <c r="AK24" s="163">
        <v>12.3</v>
      </c>
      <c r="AL24" s="162">
        <v>5.6</v>
      </c>
      <c r="AM24" s="162">
        <v>9.4</v>
      </c>
      <c r="AN24" s="162">
        <v>8.6999999999999993</v>
      </c>
      <c r="AO24" s="162">
        <v>11.3</v>
      </c>
      <c r="AP24" s="162">
        <v>13.1</v>
      </c>
      <c r="AQ24" s="162">
        <v>5.2</v>
      </c>
      <c r="AR24" s="162">
        <v>9.5</v>
      </c>
      <c r="AT24" s="161">
        <v>7.7</v>
      </c>
      <c r="AU24" s="161">
        <v>5.6</v>
      </c>
      <c r="BB24" s="66">
        <v>5.166666666666667</v>
      </c>
      <c r="BC24" s="66">
        <v>7.5555555555555554</v>
      </c>
      <c r="BD24" s="66">
        <v>10.888888888888889</v>
      </c>
      <c r="BE24" s="66">
        <v>9.1666666666666661</v>
      </c>
      <c r="BG24" s="66">
        <v>7.5</v>
      </c>
      <c r="BH24" s="66">
        <v>6.166666666666667</v>
      </c>
      <c r="BI24" s="66">
        <v>8.6111111111111107</v>
      </c>
      <c r="BJ24" s="66">
        <v>6.0555555555555554</v>
      </c>
      <c r="BK24" s="66">
        <v>8.2777777777777786</v>
      </c>
      <c r="BL24" s="66">
        <v>15.611111111111111</v>
      </c>
      <c r="BN24" s="160">
        <v>7.2222222222222202E-2</v>
      </c>
    </row>
    <row r="25" spans="1:66" x14ac:dyDescent="0.2">
      <c r="A25" s="160">
        <v>7.5694444444444495E-2</v>
      </c>
      <c r="B25" s="160">
        <f t="shared" si="0"/>
        <v>3.4722222222222932E-3</v>
      </c>
      <c r="C25" s="100"/>
      <c r="D25" s="170">
        <v>8.6999999999999993</v>
      </c>
      <c r="E25" s="170">
        <v>8.6999999999999993</v>
      </c>
      <c r="F25" s="170">
        <v>11.1</v>
      </c>
      <c r="G25" s="170">
        <v>5.3</v>
      </c>
      <c r="H25" s="170">
        <v>7.3</v>
      </c>
      <c r="I25" s="170">
        <v>4.2</v>
      </c>
      <c r="J25" s="168"/>
      <c r="K25" s="169">
        <v>5.3</v>
      </c>
      <c r="L25" s="169">
        <v>6.8</v>
      </c>
      <c r="M25" s="169">
        <v>6.8</v>
      </c>
      <c r="N25" s="169">
        <v>5.9</v>
      </c>
      <c r="O25" s="169">
        <v>7.4</v>
      </c>
      <c r="P25" s="169">
        <v>9.6</v>
      </c>
      <c r="Q25" s="166"/>
      <c r="R25" s="166"/>
      <c r="S25" s="167">
        <v>8.1999999999999993</v>
      </c>
      <c r="T25" s="167">
        <v>6.6</v>
      </c>
      <c r="U25" s="167">
        <v>3.8</v>
      </c>
      <c r="V25" s="167">
        <v>10.1</v>
      </c>
      <c r="W25" s="167">
        <v>10.3</v>
      </c>
      <c r="X25" s="164"/>
      <c r="Y25" s="165"/>
      <c r="Z25" s="165"/>
      <c r="AA25" s="164">
        <v>7.7</v>
      </c>
      <c r="AB25" s="164">
        <v>10.3</v>
      </c>
      <c r="AC25" s="164">
        <v>9.8000000000000007</v>
      </c>
      <c r="AD25" s="164">
        <v>15.9</v>
      </c>
      <c r="AE25" s="163">
        <v>9.6999999999999993</v>
      </c>
      <c r="AF25" s="163">
        <v>6.6</v>
      </c>
      <c r="AG25" s="163">
        <v>4.5</v>
      </c>
      <c r="AH25" s="163">
        <v>10.1</v>
      </c>
      <c r="AI25" s="163">
        <v>7.2</v>
      </c>
      <c r="AJ25" s="163">
        <v>5.8</v>
      </c>
      <c r="AK25" s="163">
        <v>12</v>
      </c>
      <c r="AL25" s="162">
        <v>6.1</v>
      </c>
      <c r="AM25" s="162">
        <v>9.4</v>
      </c>
      <c r="AN25" s="162">
        <v>8.6999999999999993</v>
      </c>
      <c r="AO25" s="162">
        <v>10.8</v>
      </c>
      <c r="AP25" s="162">
        <v>13.7</v>
      </c>
      <c r="AQ25" s="162">
        <v>5.0999999999999996</v>
      </c>
      <c r="AR25" s="162">
        <v>9.6</v>
      </c>
      <c r="AT25" s="161">
        <v>8.1</v>
      </c>
      <c r="AU25" s="161">
        <v>5.6</v>
      </c>
      <c r="BB25" s="66">
        <v>5.0555555555555554</v>
      </c>
      <c r="BC25" s="66">
        <v>7.666666666666667</v>
      </c>
      <c r="BD25" s="66">
        <v>10.722222222222221</v>
      </c>
      <c r="BE25" s="66">
        <v>9.1666666666666661</v>
      </c>
      <c r="BH25" s="66">
        <v>6.1111111111111107</v>
      </c>
      <c r="BI25" s="66">
        <v>8.5555555555555554</v>
      </c>
      <c r="BJ25" s="66">
        <v>5.9444444444444446</v>
      </c>
      <c r="BK25" s="66">
        <v>8.3333333333333339</v>
      </c>
      <c r="BL25" s="66">
        <v>15.611111111111111</v>
      </c>
      <c r="BN25" s="160">
        <v>7.5694444444444495E-2</v>
      </c>
    </row>
    <row r="26" spans="1:66" x14ac:dyDescent="0.2">
      <c r="A26" s="160">
        <v>7.9166666666666705E-2</v>
      </c>
      <c r="B26" s="160">
        <f t="shared" si="0"/>
        <v>3.4722222222222099E-3</v>
      </c>
      <c r="C26" s="100"/>
      <c r="D26" s="170">
        <v>8.8000000000000007</v>
      </c>
      <c r="E26" s="170">
        <v>8.4</v>
      </c>
      <c r="F26" s="170">
        <v>10.8</v>
      </c>
      <c r="G26" s="170">
        <v>5.3</v>
      </c>
      <c r="H26" s="170">
        <v>7.5</v>
      </c>
      <c r="I26" s="170">
        <v>4.0999999999999996</v>
      </c>
      <c r="J26" s="168"/>
      <c r="K26" s="169">
        <v>5.2</v>
      </c>
      <c r="L26" s="169">
        <v>6.8</v>
      </c>
      <c r="M26" s="169">
        <v>6.8</v>
      </c>
      <c r="N26" s="169">
        <v>5.9</v>
      </c>
      <c r="O26" s="169">
        <v>7.3</v>
      </c>
      <c r="P26" s="169">
        <v>9.6</v>
      </c>
      <c r="Q26" s="166"/>
      <c r="R26" s="166"/>
      <c r="S26" s="167">
        <v>7.8</v>
      </c>
      <c r="T26" s="167">
        <v>6.5</v>
      </c>
      <c r="U26" s="167">
        <v>3.7</v>
      </c>
      <c r="V26" s="167">
        <v>10.5</v>
      </c>
      <c r="W26" s="167">
        <v>10.199999999999999</v>
      </c>
      <c r="X26" s="164"/>
      <c r="Y26" s="165"/>
      <c r="Z26" s="165"/>
      <c r="AA26" s="164">
        <v>7.7</v>
      </c>
      <c r="AB26" s="164">
        <v>10.1</v>
      </c>
      <c r="AC26" s="164">
        <v>9.9</v>
      </c>
      <c r="AD26" s="164">
        <v>16.100000000000001</v>
      </c>
      <c r="AE26" s="163">
        <v>9.8000000000000007</v>
      </c>
      <c r="AF26" s="163">
        <v>6.4</v>
      </c>
      <c r="AG26" s="163">
        <v>4.5</v>
      </c>
      <c r="AH26" s="163">
        <v>10.1</v>
      </c>
      <c r="AI26" s="163">
        <v>6.8</v>
      </c>
      <c r="AJ26" s="163">
        <v>5.8</v>
      </c>
      <c r="AK26" s="163">
        <v>11.9</v>
      </c>
      <c r="AL26" s="162">
        <v>6.2</v>
      </c>
      <c r="AM26" s="162">
        <v>9.4</v>
      </c>
      <c r="AN26" s="162">
        <v>8.6999999999999993</v>
      </c>
      <c r="AO26" s="162">
        <v>10.4</v>
      </c>
      <c r="AP26" s="162">
        <v>13.8</v>
      </c>
      <c r="AQ26" s="162">
        <v>5</v>
      </c>
      <c r="AR26" s="162">
        <v>9.6999999999999993</v>
      </c>
      <c r="AT26" s="161">
        <v>8.1999999999999993</v>
      </c>
      <c r="AU26" s="161">
        <v>5.6</v>
      </c>
      <c r="BB26" s="66">
        <v>4.9444444444444446</v>
      </c>
      <c r="BC26" s="66">
        <v>7.7222222222222223</v>
      </c>
      <c r="BD26" s="66">
        <v>10.555555555555555</v>
      </c>
      <c r="BE26" s="66">
        <v>9</v>
      </c>
      <c r="BG26" s="66">
        <v>7.4444444444444446</v>
      </c>
      <c r="BH26" s="66">
        <v>6.0555555555555554</v>
      </c>
      <c r="BI26" s="66">
        <v>8.3888888888888893</v>
      </c>
      <c r="BJ26" s="66">
        <v>5.833333333333333</v>
      </c>
      <c r="BK26" s="66">
        <v>8.4444444444444446</v>
      </c>
      <c r="BL26" s="66">
        <v>15.277777777777779</v>
      </c>
      <c r="BN26" s="160">
        <v>7.9166666666666705E-2</v>
      </c>
    </row>
    <row r="27" spans="1:66" x14ac:dyDescent="0.2">
      <c r="A27" s="160">
        <v>8.2638888888888901E-2</v>
      </c>
      <c r="B27" s="160">
        <f t="shared" si="0"/>
        <v>3.472222222222196E-3</v>
      </c>
      <c r="C27" s="100"/>
      <c r="D27" s="170">
        <v>8.9</v>
      </c>
      <c r="E27" s="170">
        <v>8.1999999999999993</v>
      </c>
      <c r="F27" s="170">
        <v>10.5</v>
      </c>
      <c r="G27" s="170">
        <v>5.2</v>
      </c>
      <c r="H27" s="170">
        <v>7.9</v>
      </c>
      <c r="I27" s="170">
        <v>3.9</v>
      </c>
      <c r="J27" s="168"/>
      <c r="K27" s="169">
        <v>5</v>
      </c>
      <c r="L27" s="169">
        <v>6.8</v>
      </c>
      <c r="M27" s="169">
        <v>6.7</v>
      </c>
      <c r="N27" s="169">
        <v>5.8</v>
      </c>
      <c r="O27" s="169">
        <v>7.2</v>
      </c>
      <c r="P27" s="169">
        <v>9.6999999999999993</v>
      </c>
      <c r="Q27" s="166"/>
      <c r="R27" s="166"/>
      <c r="S27" s="167">
        <v>7.2</v>
      </c>
      <c r="T27" s="167">
        <v>6.4</v>
      </c>
      <c r="U27" s="167">
        <v>3.7</v>
      </c>
      <c r="V27" s="167">
        <v>11.2</v>
      </c>
      <c r="W27" s="167">
        <v>10.199999999999999</v>
      </c>
      <c r="X27" s="164"/>
      <c r="Y27" s="165"/>
      <c r="Z27" s="165"/>
      <c r="AA27" s="164">
        <v>7.8</v>
      </c>
      <c r="AB27" s="164">
        <v>9.9</v>
      </c>
      <c r="AC27" s="164">
        <v>9.9</v>
      </c>
      <c r="AD27" s="164">
        <v>16.3</v>
      </c>
      <c r="AE27" s="163">
        <v>9.8000000000000007</v>
      </c>
      <c r="AF27" s="163">
        <v>6.5</v>
      </c>
      <c r="AG27" s="163">
        <v>4.5999999999999996</v>
      </c>
      <c r="AH27" s="163">
        <v>10.1</v>
      </c>
      <c r="AI27" s="163">
        <v>6.5</v>
      </c>
      <c r="AJ27" s="163">
        <v>5.7</v>
      </c>
      <c r="AK27" s="163">
        <v>11.8</v>
      </c>
      <c r="AL27" s="162">
        <v>6.1</v>
      </c>
      <c r="AM27" s="162">
        <v>9.4</v>
      </c>
      <c r="AN27" s="162">
        <v>8.6999999999999993</v>
      </c>
      <c r="AO27" s="162">
        <v>10.199999999999999</v>
      </c>
      <c r="AP27" s="162">
        <v>13.6</v>
      </c>
      <c r="AQ27" s="162">
        <v>4.9000000000000004</v>
      </c>
      <c r="AR27" s="162">
        <v>9.8000000000000007</v>
      </c>
      <c r="AT27" s="161">
        <v>8.1</v>
      </c>
      <c r="AU27" s="161">
        <v>5.6</v>
      </c>
      <c r="BB27" s="66">
        <v>4.8888888888888893</v>
      </c>
      <c r="BC27" s="66">
        <v>7.7222222222222223</v>
      </c>
      <c r="BD27" s="66">
        <v>10.666666666666666</v>
      </c>
      <c r="BE27" s="66">
        <v>8.8888888888888893</v>
      </c>
      <c r="BG27" s="66">
        <v>7.3888888888888893</v>
      </c>
      <c r="BH27" s="66">
        <v>5.9444444444444446</v>
      </c>
      <c r="BI27" s="66">
        <v>8.2777777777777786</v>
      </c>
      <c r="BJ27" s="66">
        <v>5.7222222222222223</v>
      </c>
      <c r="BK27" s="66">
        <v>8.5</v>
      </c>
      <c r="BL27" s="66">
        <v>14.777777777777779</v>
      </c>
      <c r="BN27" s="160">
        <v>8.2638888888888901E-2</v>
      </c>
    </row>
    <row r="28" spans="1:66" x14ac:dyDescent="0.2">
      <c r="A28" s="160">
        <v>8.6111111111111097E-2</v>
      </c>
      <c r="B28" s="160">
        <f t="shared" si="0"/>
        <v>3.472222222222196E-3</v>
      </c>
      <c r="C28" s="100"/>
      <c r="D28" s="170">
        <v>8.9</v>
      </c>
      <c r="E28" s="170">
        <v>8</v>
      </c>
      <c r="F28" s="170">
        <v>10.199999999999999</v>
      </c>
      <c r="G28" s="170">
        <v>5.2</v>
      </c>
      <c r="H28" s="170">
        <v>8.3000000000000007</v>
      </c>
      <c r="I28" s="170">
        <v>3.9</v>
      </c>
      <c r="J28" s="168"/>
      <c r="K28" s="169">
        <v>4.9000000000000004</v>
      </c>
      <c r="L28" s="169">
        <v>6.8</v>
      </c>
      <c r="M28" s="169">
        <v>6.6</v>
      </c>
      <c r="N28" s="169">
        <v>5.8</v>
      </c>
      <c r="O28" s="169">
        <v>7.1</v>
      </c>
      <c r="P28" s="169">
        <v>9.6</v>
      </c>
      <c r="Q28" s="166"/>
      <c r="R28" s="166"/>
      <c r="S28" s="167">
        <v>6.8</v>
      </c>
      <c r="T28" s="167">
        <v>6.2</v>
      </c>
      <c r="U28" s="167">
        <v>3.6</v>
      </c>
      <c r="V28" s="167">
        <v>11.3</v>
      </c>
      <c r="W28" s="167">
        <v>9.9</v>
      </c>
      <c r="X28" s="164"/>
      <c r="Y28" s="165"/>
      <c r="Z28" s="165"/>
      <c r="AA28" s="164">
        <v>7.8</v>
      </c>
      <c r="AB28" s="164">
        <v>9.6999999999999993</v>
      </c>
      <c r="AC28" s="164">
        <v>9.8000000000000007</v>
      </c>
      <c r="AD28" s="164">
        <v>16.3</v>
      </c>
      <c r="AE28" s="163">
        <v>9.6999999999999993</v>
      </c>
      <c r="AF28" s="163">
        <v>6.2</v>
      </c>
      <c r="AG28" s="163">
        <v>4.7</v>
      </c>
      <c r="AH28" s="163">
        <v>10.3</v>
      </c>
      <c r="AI28" s="163">
        <v>6.3</v>
      </c>
      <c r="AJ28" s="163">
        <v>5.7</v>
      </c>
      <c r="AK28" s="163">
        <v>12.2</v>
      </c>
      <c r="AL28" s="162">
        <v>5.9</v>
      </c>
      <c r="AM28" s="162">
        <v>9.3000000000000007</v>
      </c>
      <c r="AN28" s="162">
        <v>8.8000000000000007</v>
      </c>
      <c r="AO28" s="162">
        <v>10.1</v>
      </c>
      <c r="AP28" s="162">
        <v>13.4</v>
      </c>
      <c r="AQ28" s="162">
        <v>4.9000000000000004</v>
      </c>
      <c r="AR28" s="162">
        <v>9.8000000000000007</v>
      </c>
      <c r="AT28" s="161">
        <v>7.9</v>
      </c>
      <c r="AU28" s="161">
        <v>5.8</v>
      </c>
      <c r="BB28" s="66">
        <v>4.833333333333333</v>
      </c>
      <c r="BC28" s="66">
        <v>7.333333333333333</v>
      </c>
      <c r="BD28" s="66">
        <v>11</v>
      </c>
      <c r="BE28" s="66">
        <v>8.6666666666666661</v>
      </c>
      <c r="BG28" s="66">
        <v>7.3888888888888893</v>
      </c>
      <c r="BH28" s="66">
        <v>5.7777777777777777</v>
      </c>
      <c r="BI28" s="66">
        <v>8.1666666666666661</v>
      </c>
      <c r="BJ28" s="66">
        <v>5.6111111111111107</v>
      </c>
      <c r="BK28" s="66">
        <v>8.4444444444444446</v>
      </c>
      <c r="BL28" s="66">
        <v>14.444444444444445</v>
      </c>
      <c r="BN28" s="160">
        <v>8.6111111111111097E-2</v>
      </c>
    </row>
    <row r="29" spans="1:66" x14ac:dyDescent="0.2">
      <c r="A29" s="160">
        <v>8.9583333333333307E-2</v>
      </c>
      <c r="B29" s="160">
        <f t="shared" si="0"/>
        <v>3.4722222222222099E-3</v>
      </c>
      <c r="C29" s="100"/>
      <c r="D29" s="170">
        <v>9</v>
      </c>
      <c r="E29" s="170">
        <v>7.9</v>
      </c>
      <c r="F29" s="170">
        <v>9.9</v>
      </c>
      <c r="G29" s="170">
        <v>5</v>
      </c>
      <c r="H29" s="170">
        <v>8.6</v>
      </c>
      <c r="I29" s="170">
        <v>3.9</v>
      </c>
      <c r="J29" s="168"/>
      <c r="K29" s="169">
        <v>4.8</v>
      </c>
      <c r="L29" s="169">
        <v>6.7</v>
      </c>
      <c r="M29" s="169">
        <v>6.6</v>
      </c>
      <c r="N29" s="169">
        <v>5.8</v>
      </c>
      <c r="O29" s="169">
        <v>7</v>
      </c>
      <c r="P29" s="169">
        <v>9.6</v>
      </c>
      <c r="Q29" s="166"/>
      <c r="R29" s="166"/>
      <c r="S29" s="167">
        <v>6.7</v>
      </c>
      <c r="T29" s="167">
        <v>6.1</v>
      </c>
      <c r="U29" s="167">
        <v>3.4</v>
      </c>
      <c r="V29" s="167">
        <v>11.4</v>
      </c>
      <c r="W29" s="167">
        <v>9.8000000000000007</v>
      </c>
      <c r="X29" s="164"/>
      <c r="Y29" s="165"/>
      <c r="Z29" s="165"/>
      <c r="AA29" s="164">
        <v>7.8</v>
      </c>
      <c r="AB29" s="164">
        <v>9.4</v>
      </c>
      <c r="AC29" s="164">
        <v>9.6999999999999993</v>
      </c>
      <c r="AD29" s="164">
        <v>16.3</v>
      </c>
      <c r="AE29" s="163">
        <v>9.5</v>
      </c>
      <c r="AF29" s="163">
        <v>5.9</v>
      </c>
      <c r="AG29" s="163">
        <v>4.8</v>
      </c>
      <c r="AH29" s="163">
        <v>10.199999999999999</v>
      </c>
      <c r="AI29" s="163">
        <v>6</v>
      </c>
      <c r="AJ29" s="163">
        <v>5.7</v>
      </c>
      <c r="AK29" s="163">
        <v>12.7</v>
      </c>
      <c r="AL29" s="162">
        <v>5.7</v>
      </c>
      <c r="AM29" s="162">
        <v>9.4</v>
      </c>
      <c r="AN29" s="162">
        <v>8.9</v>
      </c>
      <c r="AO29" s="162">
        <v>10.3</v>
      </c>
      <c r="AP29" s="162">
        <v>13.2</v>
      </c>
      <c r="AQ29" s="162">
        <v>4.8</v>
      </c>
      <c r="AR29" s="162">
        <v>9.9</v>
      </c>
      <c r="AT29" s="161">
        <v>7.9</v>
      </c>
      <c r="AU29" s="161">
        <v>5.9</v>
      </c>
      <c r="BB29" s="66">
        <v>4.7222222222222223</v>
      </c>
      <c r="BC29" s="66">
        <v>7.2222222222222223</v>
      </c>
      <c r="BD29" s="66">
        <v>10.833333333333334</v>
      </c>
      <c r="BE29" s="66">
        <v>8.3333333333333339</v>
      </c>
      <c r="BG29" s="66">
        <v>7.2777777777777777</v>
      </c>
      <c r="BH29" s="66">
        <v>5.5555555555555554</v>
      </c>
      <c r="BI29" s="66">
        <v>8.0555555555555554</v>
      </c>
      <c r="BJ29" s="66">
        <v>5.5</v>
      </c>
      <c r="BK29" s="66">
        <v>8.5</v>
      </c>
      <c r="BL29" s="66">
        <v>14</v>
      </c>
      <c r="BN29" s="160">
        <v>8.9583333333333307E-2</v>
      </c>
    </row>
    <row r="30" spans="1:66" x14ac:dyDescent="0.2">
      <c r="A30" s="160">
        <v>9.30555555555556E-2</v>
      </c>
      <c r="B30" s="160">
        <f t="shared" si="0"/>
        <v>3.4722222222222932E-3</v>
      </c>
      <c r="C30" s="100"/>
      <c r="D30" s="170">
        <v>9.1999999999999993</v>
      </c>
      <c r="E30" s="170">
        <v>8.1999999999999993</v>
      </c>
      <c r="F30" s="170">
        <v>10.1</v>
      </c>
      <c r="G30" s="170">
        <v>4.8</v>
      </c>
      <c r="H30" s="170">
        <v>9.1</v>
      </c>
      <c r="I30" s="170">
        <v>3.9</v>
      </c>
      <c r="J30" s="168"/>
      <c r="K30" s="169">
        <v>4.7</v>
      </c>
      <c r="L30" s="169">
        <v>6.8</v>
      </c>
      <c r="M30" s="169">
        <v>6.6</v>
      </c>
      <c r="N30" s="169">
        <v>5.9</v>
      </c>
      <c r="O30" s="169">
        <v>6.9</v>
      </c>
      <c r="P30" s="169">
        <v>9.8000000000000007</v>
      </c>
      <c r="Q30" s="166"/>
      <c r="R30" s="166"/>
      <c r="S30" s="167">
        <v>6.7</v>
      </c>
      <c r="T30" s="167">
        <v>6</v>
      </c>
      <c r="U30" s="167">
        <v>3.3</v>
      </c>
      <c r="V30" s="167">
        <v>11.4</v>
      </c>
      <c r="W30" s="167">
        <v>9.8000000000000007</v>
      </c>
      <c r="X30" s="164"/>
      <c r="Y30" s="165"/>
      <c r="Z30" s="165"/>
      <c r="AA30" s="164">
        <v>7.9</v>
      </c>
      <c r="AB30" s="164">
        <v>9.1999999999999993</v>
      </c>
      <c r="AC30" s="164">
        <v>9.6</v>
      </c>
      <c r="AD30" s="164">
        <v>16.3</v>
      </c>
      <c r="AE30" s="163">
        <v>9.5</v>
      </c>
      <c r="AF30" s="163">
        <v>5.7</v>
      </c>
      <c r="AG30" s="163">
        <v>4.9000000000000004</v>
      </c>
      <c r="AH30" s="163">
        <v>10.1</v>
      </c>
      <c r="AI30" s="163">
        <v>5.8</v>
      </c>
      <c r="AJ30" s="163">
        <v>5.7</v>
      </c>
      <c r="AK30" s="163">
        <v>12.8</v>
      </c>
      <c r="AL30" s="162">
        <v>5.4</v>
      </c>
      <c r="AM30" s="162">
        <v>9.6</v>
      </c>
      <c r="AN30" s="162">
        <v>8.5</v>
      </c>
      <c r="AO30" s="162">
        <v>10.8</v>
      </c>
      <c r="AP30" s="162">
        <v>12.9</v>
      </c>
      <c r="AQ30" s="162">
        <v>4.8</v>
      </c>
      <c r="AR30" s="162">
        <v>9.9</v>
      </c>
      <c r="AT30" s="161">
        <v>7.9</v>
      </c>
      <c r="AU30" s="161">
        <v>6.1</v>
      </c>
      <c r="BB30" s="66">
        <v>4.6111111111111107</v>
      </c>
      <c r="BC30" s="66">
        <v>7.1111111111111107</v>
      </c>
      <c r="BD30" s="66">
        <v>10.611111111111111</v>
      </c>
      <c r="BE30" s="66">
        <v>8.2222222222222214</v>
      </c>
      <c r="BG30" s="66">
        <v>7.2222222222222223</v>
      </c>
      <c r="BH30" s="66">
        <v>5.5</v>
      </c>
      <c r="BI30" s="66">
        <v>7.9444444444444446</v>
      </c>
      <c r="BJ30" s="66">
        <v>5.4444444444444446</v>
      </c>
      <c r="BK30" s="66">
        <v>8.5</v>
      </c>
      <c r="BL30" s="66">
        <v>13.722222222222221</v>
      </c>
      <c r="BN30" s="160">
        <v>9.30555555555556E-2</v>
      </c>
    </row>
    <row r="31" spans="1:66" x14ac:dyDescent="0.2">
      <c r="A31" s="160">
        <v>9.6527777777777796E-2</v>
      </c>
      <c r="B31" s="160">
        <f t="shared" si="0"/>
        <v>3.472222222222196E-3</v>
      </c>
      <c r="C31" s="100"/>
      <c r="D31" s="170">
        <v>9.3000000000000007</v>
      </c>
      <c r="E31" s="170">
        <v>8.5</v>
      </c>
      <c r="F31" s="170">
        <v>10.199999999999999</v>
      </c>
      <c r="G31" s="170">
        <v>4.7</v>
      </c>
      <c r="H31" s="170">
        <v>9.4</v>
      </c>
      <c r="I31" s="170">
        <v>3.9</v>
      </c>
      <c r="J31" s="168"/>
      <c r="K31" s="169">
        <v>4.5999999999999996</v>
      </c>
      <c r="L31" s="169">
        <v>6.7</v>
      </c>
      <c r="M31" s="169">
        <v>6.6</v>
      </c>
      <c r="N31" s="169">
        <v>6.1</v>
      </c>
      <c r="O31" s="169">
        <v>6.9</v>
      </c>
      <c r="P31" s="169">
        <v>9.9</v>
      </c>
      <c r="Q31" s="166"/>
      <c r="R31" s="166"/>
      <c r="S31" s="167">
        <v>6.6</v>
      </c>
      <c r="T31" s="167">
        <v>5.9</v>
      </c>
      <c r="U31" s="167">
        <v>3.2</v>
      </c>
      <c r="V31" s="167">
        <v>11.4</v>
      </c>
      <c r="W31" s="167">
        <v>9.8000000000000007</v>
      </c>
      <c r="X31" s="164"/>
      <c r="Y31" s="165"/>
      <c r="Z31" s="165"/>
      <c r="AA31" s="164">
        <v>7.9</v>
      </c>
      <c r="AB31" s="164">
        <v>9.1999999999999993</v>
      </c>
      <c r="AC31" s="164">
        <v>9.5</v>
      </c>
      <c r="AD31" s="164">
        <v>16.5</v>
      </c>
      <c r="AE31" s="163">
        <v>9.6</v>
      </c>
      <c r="AF31" s="163">
        <v>5.6</v>
      </c>
      <c r="AG31" s="163">
        <v>5.0999999999999996</v>
      </c>
      <c r="AH31" s="163">
        <v>10.1</v>
      </c>
      <c r="AI31" s="163">
        <v>5.6</v>
      </c>
      <c r="AJ31" s="163">
        <v>5.8</v>
      </c>
      <c r="AK31" s="163">
        <v>12.9</v>
      </c>
      <c r="AL31" s="162">
        <v>5.5</v>
      </c>
      <c r="AM31" s="162">
        <v>9.4</v>
      </c>
      <c r="AN31" s="162">
        <v>8.1</v>
      </c>
      <c r="AO31" s="162">
        <v>10.8</v>
      </c>
      <c r="AP31" s="162">
        <v>12.7</v>
      </c>
      <c r="AQ31" s="162">
        <v>4.7</v>
      </c>
      <c r="AR31" s="162">
        <v>9.9</v>
      </c>
      <c r="AT31" s="161">
        <v>7.9</v>
      </c>
      <c r="AU31" s="161">
        <v>6.4</v>
      </c>
      <c r="BB31" s="66">
        <v>4.5</v>
      </c>
      <c r="BC31" s="66">
        <v>7.0555555555555554</v>
      </c>
      <c r="BD31" s="66">
        <v>10.444444444444445</v>
      </c>
      <c r="BE31" s="66">
        <v>8.1111111111111107</v>
      </c>
      <c r="BG31" s="66">
        <v>7.5</v>
      </c>
      <c r="BH31" s="66">
        <v>5.333333333333333</v>
      </c>
      <c r="BI31" s="66">
        <v>7.833333333333333</v>
      </c>
      <c r="BJ31" s="66">
        <v>5.3888888888888893</v>
      </c>
      <c r="BK31" s="66">
        <v>8.5</v>
      </c>
      <c r="BL31" s="66">
        <v>13.333333333333334</v>
      </c>
      <c r="BN31" s="160">
        <v>9.6527777777777796E-2</v>
      </c>
    </row>
    <row r="32" spans="1:66" x14ac:dyDescent="0.2">
      <c r="A32" s="160">
        <v>0.1</v>
      </c>
      <c r="B32" s="160">
        <f t="shared" si="0"/>
        <v>3.4722222222222099E-3</v>
      </c>
      <c r="C32" s="100"/>
      <c r="D32" s="170">
        <v>9.4</v>
      </c>
      <c r="E32" s="170">
        <v>8.3000000000000007</v>
      </c>
      <c r="F32" s="170">
        <v>9.9</v>
      </c>
      <c r="G32" s="170">
        <v>4.7</v>
      </c>
      <c r="H32" s="170">
        <v>9.6999999999999993</v>
      </c>
      <c r="I32" s="170">
        <v>3.8</v>
      </c>
      <c r="J32" s="168"/>
      <c r="K32" s="169">
        <v>4.5</v>
      </c>
      <c r="L32" s="169">
        <v>6.6</v>
      </c>
      <c r="M32" s="169">
        <v>6.5</v>
      </c>
      <c r="N32" s="169">
        <v>6.1</v>
      </c>
      <c r="O32" s="169">
        <v>6.8</v>
      </c>
      <c r="P32" s="169">
        <v>9.8000000000000007</v>
      </c>
      <c r="Q32" s="166"/>
      <c r="R32" s="166"/>
      <c r="S32" s="167">
        <v>6.5</v>
      </c>
      <c r="T32" s="167">
        <v>5.8</v>
      </c>
      <c r="U32" s="167">
        <v>3.2</v>
      </c>
      <c r="V32" s="167">
        <v>11.5</v>
      </c>
      <c r="W32" s="167">
        <v>9.8000000000000007</v>
      </c>
      <c r="X32" s="164"/>
      <c r="Y32" s="165"/>
      <c r="Z32" s="165"/>
      <c r="AA32" s="164">
        <v>7.9</v>
      </c>
      <c r="AB32" s="164">
        <v>9.1</v>
      </c>
      <c r="AC32" s="164">
        <v>9.4</v>
      </c>
      <c r="AD32" s="164">
        <v>16.8</v>
      </c>
      <c r="AE32" s="163">
        <v>9.6</v>
      </c>
      <c r="AF32" s="163">
        <v>5.8</v>
      </c>
      <c r="AG32" s="163">
        <v>5.3</v>
      </c>
      <c r="AH32" s="163">
        <v>10.3</v>
      </c>
      <c r="AI32" s="163">
        <v>5.5</v>
      </c>
      <c r="AJ32" s="163">
        <v>5.8</v>
      </c>
      <c r="AK32" s="163">
        <v>12.9</v>
      </c>
      <c r="AL32" s="162">
        <v>5.9</v>
      </c>
      <c r="AM32" s="162">
        <v>9.4</v>
      </c>
      <c r="AN32" s="162">
        <v>8.1999999999999993</v>
      </c>
      <c r="AO32" s="162">
        <v>10.3</v>
      </c>
      <c r="AP32" s="162">
        <v>12.8</v>
      </c>
      <c r="AQ32" s="162">
        <v>4.7</v>
      </c>
      <c r="AR32" s="162">
        <v>9.9</v>
      </c>
      <c r="AT32" s="161">
        <v>7.5</v>
      </c>
      <c r="AU32" s="161">
        <v>6.6</v>
      </c>
      <c r="BB32" s="66">
        <v>4.3888888888888893</v>
      </c>
      <c r="BC32" s="66">
        <v>7.0555555555555554</v>
      </c>
      <c r="BD32" s="66">
        <v>10.277777777777779</v>
      </c>
      <c r="BE32" s="66">
        <v>8.1111111111111107</v>
      </c>
      <c r="BG32" s="66">
        <v>7.7222222222222223</v>
      </c>
      <c r="BH32" s="66">
        <v>5.166666666666667</v>
      </c>
      <c r="BI32" s="66">
        <v>7.7777777777777777</v>
      </c>
      <c r="BJ32" s="66">
        <v>5.333333333333333</v>
      </c>
      <c r="BK32" s="66">
        <v>8.4444444444444446</v>
      </c>
      <c r="BL32" s="66">
        <v>13.166666666666666</v>
      </c>
      <c r="BN32" s="160">
        <v>0.1</v>
      </c>
    </row>
    <row r="33" spans="1:66" x14ac:dyDescent="0.2">
      <c r="A33" s="160">
        <v>0.10347222222222199</v>
      </c>
      <c r="B33" s="160">
        <f t="shared" si="0"/>
        <v>3.4722222222219878E-3</v>
      </c>
      <c r="C33" s="100"/>
      <c r="D33" s="170">
        <v>9.6</v>
      </c>
      <c r="E33" s="170">
        <v>8.8000000000000007</v>
      </c>
      <c r="F33" s="170">
        <v>9.8000000000000007</v>
      </c>
      <c r="G33" s="170">
        <v>4.5999999999999996</v>
      </c>
      <c r="H33" s="170">
        <v>9.9</v>
      </c>
      <c r="I33" s="170">
        <v>3.7</v>
      </c>
      <c r="J33" s="168"/>
      <c r="K33" s="169">
        <v>4.3</v>
      </c>
      <c r="L33" s="169">
        <v>6.6</v>
      </c>
      <c r="M33" s="169">
        <v>6.4</v>
      </c>
      <c r="N33" s="169">
        <v>6.2</v>
      </c>
      <c r="O33" s="169">
        <v>6.7</v>
      </c>
      <c r="P33" s="169">
        <v>9.6999999999999993</v>
      </c>
      <c r="Q33" s="166"/>
      <c r="R33" s="166"/>
      <c r="S33" s="167">
        <v>6.5</v>
      </c>
      <c r="T33" s="167">
        <v>5.8</v>
      </c>
      <c r="U33" s="167">
        <v>3.1</v>
      </c>
      <c r="V33" s="167">
        <v>11.6</v>
      </c>
      <c r="W33" s="167">
        <v>9.8000000000000007</v>
      </c>
      <c r="X33" s="164"/>
      <c r="Y33" s="165"/>
      <c r="Z33" s="165"/>
      <c r="AA33" s="164">
        <v>7.9</v>
      </c>
      <c r="AB33" s="164">
        <v>8.9</v>
      </c>
      <c r="AC33" s="164">
        <v>9.3000000000000007</v>
      </c>
      <c r="AD33" s="164">
        <v>16.899999999999999</v>
      </c>
      <c r="AE33" s="163">
        <v>9.6</v>
      </c>
      <c r="AF33" s="163">
        <v>5.9</v>
      </c>
      <c r="AG33" s="163">
        <v>5.3</v>
      </c>
      <c r="AH33" s="163">
        <v>10.5</v>
      </c>
      <c r="AI33" s="163">
        <v>5.4</v>
      </c>
      <c r="AJ33" s="163">
        <v>5.8</v>
      </c>
      <c r="AK33" s="163">
        <v>12.9</v>
      </c>
      <c r="AL33" s="162">
        <v>6.1</v>
      </c>
      <c r="AM33" s="162">
        <v>9.3000000000000007</v>
      </c>
      <c r="AN33" s="162">
        <v>8.3000000000000007</v>
      </c>
      <c r="AO33" s="162">
        <v>9.9</v>
      </c>
      <c r="AP33" s="162">
        <v>12.9</v>
      </c>
      <c r="AQ33" s="162">
        <v>4.5999999999999996</v>
      </c>
      <c r="AR33" s="162">
        <v>9.8000000000000007</v>
      </c>
      <c r="AT33" s="161">
        <v>6.9</v>
      </c>
      <c r="AU33" s="161">
        <v>6.9</v>
      </c>
      <c r="BB33" s="66">
        <v>4.2777777777777777</v>
      </c>
      <c r="BC33" s="66">
        <v>7.1111111111111107</v>
      </c>
      <c r="BD33" s="66">
        <v>10.111111111111111</v>
      </c>
      <c r="BE33" s="66">
        <v>8.1666666666666661</v>
      </c>
      <c r="BG33" s="66">
        <v>7.7777777777777777</v>
      </c>
      <c r="BH33" s="66">
        <v>5.2777777777777777</v>
      </c>
      <c r="BI33" s="66">
        <v>7.7222222222222223</v>
      </c>
      <c r="BJ33" s="66">
        <v>5.2222222222222223</v>
      </c>
      <c r="BK33" s="66">
        <v>8.3888888888888893</v>
      </c>
      <c r="BL33" s="66">
        <v>12.944444444444445</v>
      </c>
      <c r="BN33" s="160">
        <v>0.10347222222222199</v>
      </c>
    </row>
    <row r="34" spans="1:66" x14ac:dyDescent="0.2">
      <c r="A34" s="160">
        <v>0.10694444444444499</v>
      </c>
      <c r="B34" s="160">
        <f t="shared" si="0"/>
        <v>3.4722222222230009E-3</v>
      </c>
      <c r="C34" s="100"/>
      <c r="D34" s="170">
        <v>9.8000000000000007</v>
      </c>
      <c r="E34" s="170">
        <v>9.6</v>
      </c>
      <c r="F34" s="170">
        <v>9.8000000000000007</v>
      </c>
      <c r="G34" s="170">
        <v>4.4000000000000004</v>
      </c>
      <c r="H34" s="170">
        <v>10</v>
      </c>
      <c r="I34" s="170">
        <v>3.6</v>
      </c>
      <c r="J34" s="168"/>
      <c r="K34" s="169">
        <v>4.0999999999999996</v>
      </c>
      <c r="L34" s="169">
        <v>6.6</v>
      </c>
      <c r="M34" s="169">
        <v>6.4</v>
      </c>
      <c r="N34" s="169">
        <v>6.3</v>
      </c>
      <c r="O34" s="169">
        <v>6.6</v>
      </c>
      <c r="P34" s="169">
        <v>9.6</v>
      </c>
      <c r="Q34" s="166"/>
      <c r="R34" s="166"/>
      <c r="S34" s="167">
        <v>6.5</v>
      </c>
      <c r="T34" s="167">
        <v>5.7</v>
      </c>
      <c r="U34" s="167">
        <v>2.9</v>
      </c>
      <c r="V34" s="167">
        <v>11.7</v>
      </c>
      <c r="W34" s="166"/>
      <c r="X34" s="164"/>
      <c r="Y34" s="165"/>
      <c r="Z34" s="165"/>
      <c r="AA34" s="164">
        <v>7.9</v>
      </c>
      <c r="AB34" s="164">
        <v>8.8000000000000007</v>
      </c>
      <c r="AC34" s="164">
        <v>9.1</v>
      </c>
      <c r="AD34" s="164">
        <v>17.100000000000001</v>
      </c>
      <c r="AE34" s="163">
        <v>9.4</v>
      </c>
      <c r="AF34" s="163">
        <v>5.9</v>
      </c>
      <c r="AG34" s="163">
        <v>5.3</v>
      </c>
      <c r="AH34" s="163">
        <v>10.6</v>
      </c>
      <c r="AI34" s="163">
        <v>5.3</v>
      </c>
      <c r="AJ34" s="163">
        <v>5.9</v>
      </c>
      <c r="AK34" s="163">
        <v>12.9</v>
      </c>
      <c r="AL34" s="162">
        <v>6.2</v>
      </c>
      <c r="AM34" s="162">
        <v>9.3000000000000007</v>
      </c>
      <c r="AN34" s="162">
        <v>8.3000000000000007</v>
      </c>
      <c r="AO34" s="162">
        <v>9.9</v>
      </c>
      <c r="AP34" s="162">
        <v>13.2</v>
      </c>
      <c r="AQ34" s="162">
        <v>4.5999999999999996</v>
      </c>
      <c r="AR34" s="162">
        <v>9.6999999999999993</v>
      </c>
      <c r="AT34" s="161">
        <v>6.5</v>
      </c>
      <c r="AU34" s="161">
        <v>7.6</v>
      </c>
      <c r="BB34" s="66">
        <v>4.2222222222222223</v>
      </c>
      <c r="BC34" s="66">
        <v>7.5555555555555554</v>
      </c>
      <c r="BD34" s="66">
        <v>10</v>
      </c>
      <c r="BE34" s="66">
        <v>8.0555555555555554</v>
      </c>
      <c r="BG34" s="66">
        <v>8.3333333333333339</v>
      </c>
      <c r="BH34" s="66">
        <v>5.4444444444444446</v>
      </c>
      <c r="BI34" s="66">
        <v>7.666666666666667</v>
      </c>
      <c r="BJ34" s="66">
        <v>5.0555555555555554</v>
      </c>
      <c r="BK34" s="66">
        <v>8.3333333333333339</v>
      </c>
      <c r="BL34" s="66">
        <v>12.666666666666666</v>
      </c>
      <c r="BN34" s="160">
        <v>0.10694444444444499</v>
      </c>
    </row>
    <row r="35" spans="1:66" x14ac:dyDescent="0.2">
      <c r="A35" s="160">
        <v>0.110416666666667</v>
      </c>
      <c r="B35" s="160">
        <f t="shared" si="0"/>
        <v>3.4722222222220017E-3</v>
      </c>
      <c r="C35" s="100"/>
      <c r="D35" s="170">
        <v>10</v>
      </c>
      <c r="E35" s="170">
        <v>9.1999999999999993</v>
      </c>
      <c r="F35" s="170">
        <v>9.6999999999999993</v>
      </c>
      <c r="G35" s="170">
        <v>4.3</v>
      </c>
      <c r="H35" s="170">
        <v>10.1</v>
      </c>
      <c r="I35" s="170">
        <v>3.7</v>
      </c>
      <c r="J35" s="168"/>
      <c r="K35" s="169">
        <v>3.9</v>
      </c>
      <c r="L35" s="169">
        <v>6.4</v>
      </c>
      <c r="M35" s="169">
        <v>6.4</v>
      </c>
      <c r="N35" s="169">
        <v>6.4</v>
      </c>
      <c r="O35" s="169">
        <v>6.5</v>
      </c>
      <c r="P35" s="169">
        <v>9.3000000000000007</v>
      </c>
      <c r="Q35" s="166"/>
      <c r="R35" s="166"/>
      <c r="S35" s="167">
        <v>6.5</v>
      </c>
      <c r="T35" s="167">
        <v>5.6</v>
      </c>
      <c r="U35" s="167">
        <v>2.8</v>
      </c>
      <c r="V35" s="167">
        <v>11.6</v>
      </c>
      <c r="W35" s="166"/>
      <c r="X35" s="164"/>
      <c r="Y35" s="165"/>
      <c r="Z35" s="165"/>
      <c r="AA35" s="164">
        <v>7.9</v>
      </c>
      <c r="AB35" s="164">
        <v>8.6</v>
      </c>
      <c r="AC35" s="164">
        <v>8.3000000000000007</v>
      </c>
      <c r="AD35" s="164">
        <v>17.2</v>
      </c>
      <c r="AE35" s="163">
        <v>9.4</v>
      </c>
      <c r="AF35" s="163">
        <v>5.8</v>
      </c>
      <c r="AG35" s="163">
        <v>5.4</v>
      </c>
      <c r="AH35" s="163">
        <v>10.6</v>
      </c>
      <c r="AI35" s="163">
        <v>5.3</v>
      </c>
      <c r="AJ35" s="163">
        <v>5.9</v>
      </c>
      <c r="AK35" s="163">
        <v>12.9</v>
      </c>
      <c r="AL35" s="162">
        <v>6.2</v>
      </c>
      <c r="AM35" s="162">
        <v>9.4</v>
      </c>
      <c r="AN35" s="162">
        <v>8.3000000000000007</v>
      </c>
      <c r="AO35" s="162">
        <v>10.199999999999999</v>
      </c>
      <c r="AP35" s="162">
        <v>13.3</v>
      </c>
      <c r="AQ35" s="162">
        <v>4.5999999999999996</v>
      </c>
      <c r="AR35" s="162">
        <v>9.6999999999999993</v>
      </c>
      <c r="AT35" s="161">
        <v>6.3</v>
      </c>
      <c r="AU35" s="161">
        <v>7.9</v>
      </c>
      <c r="BB35" s="66">
        <v>4.166666666666667</v>
      </c>
      <c r="BC35" s="66">
        <v>7.6111111111111107</v>
      </c>
      <c r="BD35" s="66">
        <v>9.8333333333333339</v>
      </c>
      <c r="BE35" s="66">
        <v>8</v>
      </c>
      <c r="BG35" s="66">
        <v>8.9444444444444446</v>
      </c>
      <c r="BH35" s="66">
        <v>5.333333333333333</v>
      </c>
      <c r="BI35" s="66">
        <v>7.6111111111111107</v>
      </c>
      <c r="BJ35" s="66">
        <v>5</v>
      </c>
      <c r="BK35" s="66">
        <v>8.2777777777777786</v>
      </c>
      <c r="BL35" s="66">
        <v>12.555555555555555</v>
      </c>
      <c r="BN35" s="160">
        <v>0.110416666666667</v>
      </c>
    </row>
    <row r="36" spans="1:66" x14ac:dyDescent="0.2">
      <c r="A36" s="160">
        <v>0.113888888888889</v>
      </c>
      <c r="B36" s="160">
        <f t="shared" si="0"/>
        <v>3.4722222222220017E-3</v>
      </c>
      <c r="C36" s="100"/>
      <c r="D36" s="170">
        <v>10.199999999999999</v>
      </c>
      <c r="E36" s="170">
        <v>9.3000000000000007</v>
      </c>
      <c r="F36" s="170">
        <v>9.6999999999999993</v>
      </c>
      <c r="G36" s="170">
        <v>4.3</v>
      </c>
      <c r="H36" s="170">
        <v>10.1</v>
      </c>
      <c r="I36" s="170">
        <v>3.7</v>
      </c>
      <c r="J36" s="168"/>
      <c r="K36" s="169">
        <v>3.8</v>
      </c>
      <c r="L36" s="169">
        <v>6.3</v>
      </c>
      <c r="M36" s="169">
        <v>6.4</v>
      </c>
      <c r="N36" s="169">
        <v>6.3</v>
      </c>
      <c r="O36" s="169">
        <v>6.6</v>
      </c>
      <c r="P36" s="169">
        <v>9.3000000000000007</v>
      </c>
      <c r="Q36" s="166"/>
      <c r="R36" s="166"/>
      <c r="S36" s="167">
        <v>6.5</v>
      </c>
      <c r="T36" s="167">
        <v>5.5</v>
      </c>
      <c r="U36" s="167">
        <v>2.7</v>
      </c>
      <c r="V36" s="167">
        <v>11.6</v>
      </c>
      <c r="W36" s="166"/>
      <c r="X36" s="164"/>
      <c r="Y36" s="165"/>
      <c r="Z36" s="165"/>
      <c r="AA36" s="164">
        <v>7.9</v>
      </c>
      <c r="AB36" s="164">
        <v>8.4</v>
      </c>
      <c r="AC36" s="164">
        <v>7.9</v>
      </c>
      <c r="AD36" s="164">
        <v>17.3</v>
      </c>
      <c r="AE36" s="163">
        <v>9.3000000000000007</v>
      </c>
      <c r="AF36" s="163">
        <v>5.7</v>
      </c>
      <c r="AG36" s="163">
        <v>5.5</v>
      </c>
      <c r="AH36" s="163">
        <v>10.4</v>
      </c>
      <c r="AI36" s="163">
        <v>5.5</v>
      </c>
      <c r="AJ36" s="163">
        <v>6.2</v>
      </c>
      <c r="AK36" s="163">
        <v>13</v>
      </c>
      <c r="AL36" s="162">
        <v>6.2</v>
      </c>
      <c r="AM36" s="162">
        <v>9.3000000000000007</v>
      </c>
      <c r="AN36" s="162">
        <v>8.4</v>
      </c>
      <c r="AO36" s="162">
        <v>10.4</v>
      </c>
      <c r="AP36" s="162">
        <v>13.2</v>
      </c>
      <c r="AQ36" s="162">
        <v>4.5999999999999996</v>
      </c>
      <c r="AR36" s="162">
        <v>9.4</v>
      </c>
      <c r="AT36" s="161">
        <v>6.1</v>
      </c>
      <c r="AU36" s="161">
        <v>7.9</v>
      </c>
      <c r="BB36" s="66">
        <v>4.1111111111111107</v>
      </c>
      <c r="BC36" s="66">
        <v>7.6111111111111107</v>
      </c>
      <c r="BD36" s="66">
        <v>9.6666666666666661</v>
      </c>
      <c r="BE36" s="66">
        <v>7.8888888888888893</v>
      </c>
      <c r="BG36" s="66">
        <v>8.6666666666666661</v>
      </c>
      <c r="BH36" s="66">
        <v>5.2777777777777777</v>
      </c>
      <c r="BI36" s="66">
        <v>7.5555555555555554</v>
      </c>
      <c r="BJ36" s="66">
        <v>4.9444444444444446</v>
      </c>
      <c r="BK36" s="66">
        <v>8.2222222222222214</v>
      </c>
      <c r="BL36" s="66">
        <v>12.611111111111111</v>
      </c>
      <c r="BN36" s="160">
        <v>0.113888888888889</v>
      </c>
    </row>
    <row r="37" spans="1:66" x14ac:dyDescent="0.2">
      <c r="A37" s="160">
        <v>0.117361111111111</v>
      </c>
      <c r="B37" s="160">
        <f t="shared" si="0"/>
        <v>3.4722222222220017E-3</v>
      </c>
      <c r="C37" s="100"/>
      <c r="D37" s="170">
        <v>10.4</v>
      </c>
      <c r="E37" s="170">
        <v>9.3000000000000007</v>
      </c>
      <c r="F37" s="170">
        <v>9.6999999999999993</v>
      </c>
      <c r="G37" s="170">
        <v>4.2</v>
      </c>
      <c r="H37" s="170">
        <v>10.1</v>
      </c>
      <c r="I37" s="170">
        <v>3.6</v>
      </c>
      <c r="J37" s="168"/>
      <c r="K37" s="169">
        <v>3.8</v>
      </c>
      <c r="L37" s="169">
        <v>6.4</v>
      </c>
      <c r="M37" s="169">
        <v>6.4</v>
      </c>
      <c r="N37" s="169">
        <v>6.1</v>
      </c>
      <c r="O37" s="169">
        <v>6.3</v>
      </c>
      <c r="P37" s="169">
        <v>9.3000000000000007</v>
      </c>
      <c r="Q37" s="166"/>
      <c r="R37" s="166"/>
      <c r="S37" s="167">
        <v>6.6</v>
      </c>
      <c r="T37" s="167">
        <v>5.6</v>
      </c>
      <c r="U37" s="167">
        <v>2.7</v>
      </c>
      <c r="V37" s="167">
        <v>11.7</v>
      </c>
      <c r="W37" s="166"/>
      <c r="X37" s="164"/>
      <c r="Y37" s="165"/>
      <c r="Z37" s="165"/>
      <c r="AA37" s="164">
        <v>7.6</v>
      </c>
      <c r="AB37" s="164">
        <v>8.4</v>
      </c>
      <c r="AC37" s="164">
        <v>7.8</v>
      </c>
      <c r="AD37" s="164">
        <v>17.3</v>
      </c>
      <c r="AE37" s="163">
        <v>9.1999999999999993</v>
      </c>
      <c r="AF37" s="163">
        <v>5.7</v>
      </c>
      <c r="AG37" s="163">
        <v>5.4</v>
      </c>
      <c r="AH37" s="163">
        <v>10.4</v>
      </c>
      <c r="AI37" s="163">
        <v>5.6</v>
      </c>
      <c r="AJ37" s="163">
        <v>6.3</v>
      </c>
      <c r="AK37" s="163">
        <v>13</v>
      </c>
      <c r="AL37" s="162">
        <v>6.1</v>
      </c>
      <c r="AM37" s="162">
        <v>9.3000000000000007</v>
      </c>
      <c r="AN37" s="162">
        <v>8.4</v>
      </c>
      <c r="AO37" s="162">
        <v>10.5</v>
      </c>
      <c r="AP37" s="162">
        <v>13.1</v>
      </c>
      <c r="AQ37" s="162">
        <v>4.7</v>
      </c>
      <c r="AR37" s="162">
        <v>9.4</v>
      </c>
      <c r="AT37" s="161">
        <v>6</v>
      </c>
      <c r="AU37" s="161">
        <v>7.9</v>
      </c>
      <c r="BB37" s="66">
        <v>4.166666666666667</v>
      </c>
      <c r="BC37" s="66">
        <v>7.6111111111111107</v>
      </c>
      <c r="BD37" s="66">
        <v>9.6111111111111107</v>
      </c>
      <c r="BE37" s="66">
        <v>7.833333333333333</v>
      </c>
      <c r="BG37" s="66">
        <v>8.1666666666666661</v>
      </c>
      <c r="BH37" s="66">
        <v>5.166666666666667</v>
      </c>
      <c r="BI37" s="66">
        <v>7.5</v>
      </c>
      <c r="BJ37" s="66">
        <v>4.8888888888888893</v>
      </c>
      <c r="BK37" s="66">
        <v>8.1666666666666661</v>
      </c>
      <c r="BL37" s="66">
        <v>12.611111111111111</v>
      </c>
      <c r="BN37" s="160">
        <v>0.117361111111111</v>
      </c>
    </row>
    <row r="38" spans="1:66" x14ac:dyDescent="0.2">
      <c r="A38" s="160">
        <v>0.120833333333334</v>
      </c>
      <c r="B38" s="160">
        <f t="shared" si="0"/>
        <v>3.4722222222230009E-3</v>
      </c>
      <c r="C38" s="100"/>
      <c r="D38" s="170">
        <v>10.8</v>
      </c>
      <c r="E38" s="170">
        <v>8.9</v>
      </c>
      <c r="F38" s="170">
        <v>9.6999999999999993</v>
      </c>
      <c r="G38" s="170">
        <v>4.2</v>
      </c>
      <c r="H38" s="170">
        <v>9.9</v>
      </c>
      <c r="I38" s="170">
        <v>3.6</v>
      </c>
      <c r="J38" s="168"/>
      <c r="K38" s="169">
        <v>3.8</v>
      </c>
      <c r="L38" s="169">
        <v>6.6</v>
      </c>
      <c r="M38" s="169">
        <v>6.4</v>
      </c>
      <c r="N38" s="169">
        <v>6.1</v>
      </c>
      <c r="O38" s="169">
        <v>6.1</v>
      </c>
      <c r="P38" s="169">
        <v>9.1999999999999993</v>
      </c>
      <c r="Q38" s="166"/>
      <c r="R38" s="166"/>
      <c r="S38" s="167">
        <v>6.7</v>
      </c>
      <c r="T38" s="167">
        <v>5.5</v>
      </c>
      <c r="U38" s="167">
        <v>2.9</v>
      </c>
      <c r="V38" s="167">
        <v>11.8</v>
      </c>
      <c r="W38" s="166"/>
      <c r="X38" s="164"/>
      <c r="Y38" s="165"/>
      <c r="Z38" s="165"/>
      <c r="AA38" s="164">
        <v>7.3</v>
      </c>
      <c r="AB38" s="164">
        <v>8.4</v>
      </c>
      <c r="AC38" s="164">
        <v>7.7</v>
      </c>
      <c r="AD38" s="164">
        <v>16.899999999999999</v>
      </c>
      <c r="AE38" s="163">
        <v>9.1999999999999993</v>
      </c>
      <c r="AF38" s="163">
        <v>5.6</v>
      </c>
      <c r="AG38" s="163">
        <v>5.5</v>
      </c>
      <c r="AH38" s="163">
        <v>10.4</v>
      </c>
      <c r="AI38" s="163">
        <v>5.7</v>
      </c>
      <c r="AJ38" s="163">
        <v>6.4</v>
      </c>
      <c r="AK38" s="163">
        <v>13.1</v>
      </c>
      <c r="AL38" s="162">
        <v>6.1</v>
      </c>
      <c r="AM38" s="162">
        <v>9.3000000000000007</v>
      </c>
      <c r="AN38" s="162">
        <v>8.4</v>
      </c>
      <c r="AO38" s="162">
        <v>10.6</v>
      </c>
      <c r="AP38" s="162">
        <v>12.9</v>
      </c>
      <c r="AQ38" s="162">
        <v>4.7</v>
      </c>
      <c r="AR38" s="162">
        <v>9.6</v>
      </c>
      <c r="AT38" s="161">
        <v>5.8</v>
      </c>
      <c r="AU38" s="161">
        <v>7.9</v>
      </c>
      <c r="BB38" s="66">
        <v>4.166666666666667</v>
      </c>
      <c r="BC38" s="66">
        <v>7.6111111111111107</v>
      </c>
      <c r="BD38" s="66">
        <v>9.5</v>
      </c>
      <c r="BE38" s="66">
        <v>7.7222222222222223</v>
      </c>
      <c r="BG38" s="66">
        <v>7.6111111111111107</v>
      </c>
      <c r="BH38" s="66">
        <v>5.0555555555555554</v>
      </c>
      <c r="BI38" s="66">
        <v>7.5555555555555554</v>
      </c>
      <c r="BJ38" s="66">
        <v>4.833333333333333</v>
      </c>
      <c r="BK38" s="66">
        <v>8.1111111111111107</v>
      </c>
      <c r="BL38" s="66">
        <v>12.611111111111111</v>
      </c>
      <c r="BN38" s="160">
        <v>0.120833333333334</v>
      </c>
    </row>
    <row r="39" spans="1:66" x14ac:dyDescent="0.2">
      <c r="A39" s="160">
        <v>0.124305555555556</v>
      </c>
      <c r="B39" s="160">
        <f t="shared" si="0"/>
        <v>3.4722222222220017E-3</v>
      </c>
      <c r="C39" s="100"/>
      <c r="D39" s="170">
        <v>11.2</v>
      </c>
      <c r="E39" s="170">
        <v>8.3000000000000007</v>
      </c>
      <c r="F39" s="170">
        <v>9.1999999999999993</v>
      </c>
      <c r="G39" s="170">
        <v>4.5</v>
      </c>
      <c r="H39" s="170">
        <v>9.8000000000000007</v>
      </c>
      <c r="I39" s="170">
        <v>3.6</v>
      </c>
      <c r="J39" s="168"/>
      <c r="K39" s="169">
        <v>3.8</v>
      </c>
      <c r="L39" s="169">
        <v>6.5</v>
      </c>
      <c r="M39" s="169">
        <v>6.3</v>
      </c>
      <c r="N39" s="169">
        <v>6.1</v>
      </c>
      <c r="O39" s="169">
        <v>5.9</v>
      </c>
      <c r="P39" s="169">
        <v>9.1</v>
      </c>
      <c r="Q39" s="166"/>
      <c r="R39" s="166"/>
      <c r="S39" s="167">
        <v>6.7</v>
      </c>
      <c r="T39" s="167">
        <v>5.2</v>
      </c>
      <c r="U39" s="167">
        <v>3.1</v>
      </c>
      <c r="V39" s="167">
        <v>11.9</v>
      </c>
      <c r="W39" s="166"/>
      <c r="X39" s="164"/>
      <c r="Y39" s="165"/>
      <c r="Z39" s="165"/>
      <c r="AA39" s="164">
        <v>7.3</v>
      </c>
      <c r="AB39" s="164">
        <v>8.3000000000000007</v>
      </c>
      <c r="AC39" s="164">
        <v>7.9</v>
      </c>
      <c r="AD39" s="164">
        <v>17.3</v>
      </c>
      <c r="AE39" s="163">
        <v>9.1999999999999993</v>
      </c>
      <c r="AF39" s="163">
        <v>5.4</v>
      </c>
      <c r="AG39" s="163">
        <v>5.4</v>
      </c>
      <c r="AH39" s="163">
        <v>10.8</v>
      </c>
      <c r="AI39" s="163">
        <v>5.6</v>
      </c>
      <c r="AJ39" s="163">
        <v>6.5</v>
      </c>
      <c r="AK39" s="163">
        <v>13</v>
      </c>
      <c r="AL39" s="162">
        <v>5.9</v>
      </c>
      <c r="AM39" s="162">
        <v>9.3000000000000007</v>
      </c>
      <c r="AN39" s="162">
        <v>8.4</v>
      </c>
      <c r="AO39" s="162">
        <v>10.7</v>
      </c>
      <c r="AP39" s="162">
        <v>12.7</v>
      </c>
      <c r="AQ39" s="162">
        <v>4.7</v>
      </c>
      <c r="AR39" s="162">
        <v>9.3000000000000007</v>
      </c>
      <c r="AT39" s="161">
        <v>5.7</v>
      </c>
      <c r="AU39" s="161">
        <v>8</v>
      </c>
      <c r="BB39" s="66">
        <v>4.166666666666667</v>
      </c>
      <c r="BC39" s="66">
        <v>7.6111111111111107</v>
      </c>
      <c r="BD39" s="66">
        <v>9.1111111111111107</v>
      </c>
      <c r="BE39" s="66">
        <v>7.666666666666667</v>
      </c>
      <c r="BG39" s="66">
        <v>7.0555555555555554</v>
      </c>
      <c r="BH39" s="66">
        <v>4.7777777777777777</v>
      </c>
      <c r="BI39" s="66">
        <v>7.5</v>
      </c>
      <c r="BJ39" s="66">
        <v>4.833333333333333</v>
      </c>
      <c r="BK39" s="66">
        <v>8.0555555555555554</v>
      </c>
      <c r="BL39" s="66">
        <v>12.555555555555555</v>
      </c>
      <c r="BN39" s="160">
        <v>0.124305555555556</v>
      </c>
    </row>
    <row r="40" spans="1:66" x14ac:dyDescent="0.2">
      <c r="A40" s="160">
        <v>0.12777777777777799</v>
      </c>
      <c r="B40" s="160">
        <f t="shared" si="0"/>
        <v>3.4722222222219878E-3</v>
      </c>
      <c r="C40" s="100"/>
      <c r="D40" s="170">
        <v>11.3</v>
      </c>
      <c r="E40" s="170">
        <v>7.7</v>
      </c>
      <c r="F40" s="170">
        <v>8.8000000000000007</v>
      </c>
      <c r="G40" s="170">
        <v>4.7</v>
      </c>
      <c r="H40" s="170">
        <v>9.8000000000000007</v>
      </c>
      <c r="I40" s="170">
        <v>3.6</v>
      </c>
      <c r="J40" s="168"/>
      <c r="K40" s="169">
        <v>3.8</v>
      </c>
      <c r="L40" s="169">
        <v>6.5</v>
      </c>
      <c r="M40" s="169">
        <v>6.3</v>
      </c>
      <c r="N40" s="169">
        <v>6</v>
      </c>
      <c r="O40" s="169">
        <v>5.8</v>
      </c>
      <c r="P40" s="169">
        <v>9</v>
      </c>
      <c r="Q40" s="166"/>
      <c r="R40" s="166"/>
      <c r="S40" s="167">
        <v>6.6</v>
      </c>
      <c r="T40" s="167">
        <v>4.9000000000000004</v>
      </c>
      <c r="U40" s="167">
        <v>3.1</v>
      </c>
      <c r="V40" s="167">
        <v>12.1</v>
      </c>
      <c r="W40" s="166"/>
      <c r="X40" s="164"/>
      <c r="Y40" s="165"/>
      <c r="Z40" s="165"/>
      <c r="AA40" s="164">
        <v>7.3</v>
      </c>
      <c r="AB40" s="164">
        <v>8.1999999999999993</v>
      </c>
      <c r="AC40" s="164">
        <v>8.1999999999999993</v>
      </c>
      <c r="AD40" s="164">
        <v>17.600000000000001</v>
      </c>
      <c r="AE40" s="163">
        <v>9.6</v>
      </c>
      <c r="AF40" s="163">
        <v>5.3</v>
      </c>
      <c r="AG40" s="163">
        <v>5.4</v>
      </c>
      <c r="AH40" s="163">
        <v>11.2</v>
      </c>
      <c r="AI40" s="163">
        <v>5.6</v>
      </c>
      <c r="AJ40" s="163">
        <v>6.3</v>
      </c>
      <c r="AK40" s="163">
        <v>12.9</v>
      </c>
      <c r="AL40" s="162">
        <v>5.9</v>
      </c>
      <c r="AM40" s="162">
        <v>9.6999999999999993</v>
      </c>
      <c r="AN40" s="162">
        <v>8.3000000000000007</v>
      </c>
      <c r="AO40" s="162">
        <v>10.8</v>
      </c>
      <c r="AP40" s="162">
        <v>12.3</v>
      </c>
      <c r="AQ40" s="162">
        <v>4.7</v>
      </c>
      <c r="AR40" s="162">
        <v>9.1999999999999993</v>
      </c>
      <c r="AT40" s="161">
        <v>5.6</v>
      </c>
      <c r="AU40" s="161">
        <v>8.1999999999999993</v>
      </c>
      <c r="BB40" s="66">
        <v>4.2777777777777777</v>
      </c>
      <c r="BC40" s="66">
        <v>7.666666666666667</v>
      </c>
      <c r="BD40" s="66">
        <v>8.7777777777777786</v>
      </c>
      <c r="BE40" s="66">
        <v>7.6111111111111107</v>
      </c>
      <c r="BG40" s="66">
        <v>6.5555555555555554</v>
      </c>
      <c r="BH40" s="66">
        <v>4.7222222222222223</v>
      </c>
      <c r="BI40" s="66">
        <v>7.5</v>
      </c>
      <c r="BJ40" s="66">
        <v>4.7777777777777777</v>
      </c>
      <c r="BK40" s="66">
        <v>8.0555555555555554</v>
      </c>
      <c r="BL40" s="66">
        <v>12.611111111111111</v>
      </c>
      <c r="BN40" s="160">
        <v>0.12777777777777799</v>
      </c>
    </row>
    <row r="41" spans="1:66" x14ac:dyDescent="0.2">
      <c r="A41" s="160">
        <v>0.13125000000000001</v>
      </c>
      <c r="B41" s="160">
        <f t="shared" si="0"/>
        <v>3.4722222222220156E-3</v>
      </c>
      <c r="C41" s="100"/>
      <c r="D41" s="170">
        <v>11.3</v>
      </c>
      <c r="E41" s="170">
        <v>7.3</v>
      </c>
      <c r="F41" s="170">
        <v>9.6</v>
      </c>
      <c r="G41" s="170">
        <v>4.7</v>
      </c>
      <c r="H41" s="170">
        <v>9.6999999999999993</v>
      </c>
      <c r="I41" s="170">
        <v>3.6</v>
      </c>
      <c r="J41" s="168"/>
      <c r="K41" s="169">
        <v>3.8</v>
      </c>
      <c r="L41" s="169">
        <v>6.4</v>
      </c>
      <c r="M41" s="169">
        <v>6.3</v>
      </c>
      <c r="N41" s="169">
        <v>6</v>
      </c>
      <c r="O41" s="169">
        <v>5.8</v>
      </c>
      <c r="P41" s="169">
        <v>8.9</v>
      </c>
      <c r="Q41" s="166"/>
      <c r="R41" s="166"/>
      <c r="S41" s="167">
        <v>6.2</v>
      </c>
      <c r="T41" s="167">
        <v>4.8</v>
      </c>
      <c r="U41" s="167">
        <v>3.1</v>
      </c>
      <c r="V41" s="167">
        <v>12.3</v>
      </c>
      <c r="W41" s="166"/>
      <c r="X41" s="164"/>
      <c r="Y41" s="165"/>
      <c r="Z41" s="165"/>
      <c r="AA41" s="164">
        <v>7.3</v>
      </c>
      <c r="AB41" s="164">
        <v>8.1</v>
      </c>
      <c r="AC41" s="164">
        <v>8.4</v>
      </c>
      <c r="AD41" s="164">
        <v>17.8</v>
      </c>
      <c r="AE41" s="163">
        <v>9.6999999999999993</v>
      </c>
      <c r="AF41" s="163">
        <v>5.2</v>
      </c>
      <c r="AG41" s="163">
        <v>5.7</v>
      </c>
      <c r="AH41" s="163">
        <v>11.3</v>
      </c>
      <c r="AI41" s="163">
        <v>5.8</v>
      </c>
      <c r="AJ41" s="163">
        <v>6.2</v>
      </c>
      <c r="AK41" s="163">
        <v>12.7</v>
      </c>
      <c r="AL41" s="162">
        <v>5.7</v>
      </c>
      <c r="AM41" s="162">
        <v>9.1999999999999993</v>
      </c>
      <c r="AN41" s="162">
        <v>8.3000000000000007</v>
      </c>
      <c r="AO41" s="162">
        <v>10.9</v>
      </c>
      <c r="AP41" s="162">
        <v>12.3</v>
      </c>
      <c r="AQ41" s="162">
        <v>4.5999999999999996</v>
      </c>
      <c r="AR41" s="162">
        <v>9.1999999999999993</v>
      </c>
      <c r="AT41" s="161">
        <v>5.4</v>
      </c>
      <c r="AU41" s="161">
        <v>8.4</v>
      </c>
      <c r="BB41" s="66">
        <v>4.5</v>
      </c>
      <c r="BC41" s="66">
        <v>7.666666666666667</v>
      </c>
      <c r="BD41" s="66">
        <v>8.6111111111111107</v>
      </c>
      <c r="BE41" s="66">
        <v>7.5555555555555554</v>
      </c>
      <c r="BG41" s="66">
        <v>6.166666666666667</v>
      </c>
      <c r="BH41" s="66">
        <v>4.666666666666667</v>
      </c>
      <c r="BI41" s="66">
        <v>7.4444444444444446</v>
      </c>
      <c r="BJ41" s="66">
        <v>4.7222222222222223</v>
      </c>
      <c r="BK41" s="66">
        <v>8</v>
      </c>
      <c r="BL41" s="66">
        <v>12.722222222222221</v>
      </c>
      <c r="BN41" s="160">
        <v>0.13125000000000001</v>
      </c>
    </row>
    <row r="42" spans="1:66" x14ac:dyDescent="0.2">
      <c r="A42" s="160">
        <v>0.13472222222222199</v>
      </c>
      <c r="B42" s="160">
        <f t="shared" si="0"/>
        <v>3.4722222222219878E-3</v>
      </c>
      <c r="C42" s="100"/>
      <c r="D42" s="170">
        <v>11.4</v>
      </c>
      <c r="E42" s="170">
        <v>6.9</v>
      </c>
      <c r="F42" s="170">
        <v>9.3000000000000007</v>
      </c>
      <c r="G42" s="170">
        <v>4.5999999999999996</v>
      </c>
      <c r="H42" s="170">
        <v>9.6</v>
      </c>
      <c r="I42" s="170">
        <v>3.6</v>
      </c>
      <c r="J42" s="168"/>
      <c r="K42" s="169">
        <v>3.7</v>
      </c>
      <c r="L42" s="169">
        <v>6.4</v>
      </c>
      <c r="M42" s="169">
        <v>6.2</v>
      </c>
      <c r="N42" s="169">
        <v>6.1</v>
      </c>
      <c r="O42" s="169">
        <v>5.9</v>
      </c>
      <c r="P42" s="169">
        <v>8.8000000000000007</v>
      </c>
      <c r="Q42" s="166"/>
      <c r="R42" s="166"/>
      <c r="S42" s="167">
        <v>6.3</v>
      </c>
      <c r="T42" s="167">
        <v>4.7</v>
      </c>
      <c r="U42" s="167">
        <v>2.9</v>
      </c>
      <c r="V42" s="167">
        <v>12.1</v>
      </c>
      <c r="W42" s="166"/>
      <c r="X42" s="164"/>
      <c r="Y42" s="165"/>
      <c r="Z42" s="165"/>
      <c r="AA42" s="164">
        <v>7.3</v>
      </c>
      <c r="AB42" s="164">
        <v>8</v>
      </c>
      <c r="AC42" s="164">
        <v>8.5</v>
      </c>
      <c r="AD42" s="164">
        <v>18</v>
      </c>
      <c r="AE42" s="163">
        <v>10</v>
      </c>
      <c r="AF42" s="163">
        <v>4.7</v>
      </c>
      <c r="AG42" s="163">
        <v>6.1</v>
      </c>
      <c r="AH42" s="163">
        <v>11.3</v>
      </c>
      <c r="AI42" s="163">
        <v>5.7</v>
      </c>
      <c r="AJ42" s="163">
        <v>6.3</v>
      </c>
      <c r="AK42" s="163">
        <v>12.4</v>
      </c>
      <c r="AL42" s="162">
        <v>6.3</v>
      </c>
      <c r="AM42" s="162">
        <v>8.9</v>
      </c>
      <c r="AN42" s="162">
        <v>8.1999999999999993</v>
      </c>
      <c r="AO42" s="162">
        <v>11.1</v>
      </c>
      <c r="AP42" s="162">
        <v>12.4</v>
      </c>
      <c r="AQ42" s="162">
        <v>4.5999999999999996</v>
      </c>
      <c r="AR42" s="162">
        <v>9.1</v>
      </c>
      <c r="AT42" s="161">
        <v>5.3</v>
      </c>
      <c r="AU42" s="161">
        <v>8.4</v>
      </c>
      <c r="BB42" s="66">
        <v>4.3888888888888893</v>
      </c>
      <c r="BC42" s="66">
        <v>7.7777777777777777</v>
      </c>
      <c r="BD42" s="66">
        <v>8.5555555555555554</v>
      </c>
      <c r="BE42" s="66">
        <v>7.5555555555555554</v>
      </c>
      <c r="BG42" s="66">
        <v>5.833333333333333</v>
      </c>
      <c r="BH42" s="66">
        <v>4.6111111111111107</v>
      </c>
      <c r="BI42" s="66">
        <v>7.3888888888888893</v>
      </c>
      <c r="BJ42" s="66">
        <v>4.7222222222222223</v>
      </c>
      <c r="BK42" s="66">
        <v>7.9444444444444446</v>
      </c>
      <c r="BL42" s="66">
        <v>12.833333333333334</v>
      </c>
      <c r="BN42" s="160">
        <v>0.13472222222222199</v>
      </c>
    </row>
    <row r="43" spans="1:66" x14ac:dyDescent="0.2">
      <c r="A43" s="160">
        <v>0.13819444444444501</v>
      </c>
      <c r="B43" s="160">
        <f t="shared" si="0"/>
        <v>3.4722222222230148E-3</v>
      </c>
      <c r="C43" s="100"/>
      <c r="D43" s="170">
        <v>11.2</v>
      </c>
      <c r="E43" s="170">
        <v>6.7</v>
      </c>
      <c r="F43" s="170">
        <v>8.9</v>
      </c>
      <c r="G43" s="170">
        <v>4.5999999999999996</v>
      </c>
      <c r="H43" s="170">
        <v>9.6</v>
      </c>
      <c r="I43" s="170">
        <v>3.7</v>
      </c>
      <c r="J43" s="168"/>
      <c r="K43" s="169">
        <v>3.7</v>
      </c>
      <c r="L43" s="169">
        <v>6.3</v>
      </c>
      <c r="M43" s="169">
        <v>6.2</v>
      </c>
      <c r="N43" s="169">
        <v>6.2</v>
      </c>
      <c r="O43" s="169">
        <v>6.2</v>
      </c>
      <c r="P43" s="169">
        <v>8.6</v>
      </c>
      <c r="Q43" s="166"/>
      <c r="R43" s="166"/>
      <c r="S43" s="167">
        <v>6.9</v>
      </c>
      <c r="T43" s="167">
        <v>4.8</v>
      </c>
      <c r="U43" s="167">
        <v>2.7</v>
      </c>
      <c r="V43" s="167">
        <v>12</v>
      </c>
      <c r="W43" s="166"/>
      <c r="X43" s="164"/>
      <c r="Y43" s="165"/>
      <c r="Z43" s="165"/>
      <c r="AA43" s="164">
        <v>7.3</v>
      </c>
      <c r="AB43" s="164">
        <v>7.9</v>
      </c>
      <c r="AC43" s="164">
        <v>8.6</v>
      </c>
      <c r="AD43" s="164">
        <v>17.7</v>
      </c>
      <c r="AE43" s="163">
        <v>10.1</v>
      </c>
      <c r="AF43" s="163">
        <v>4.7</v>
      </c>
      <c r="AG43" s="163">
        <v>6.2</v>
      </c>
      <c r="AH43" s="163">
        <v>11.2</v>
      </c>
      <c r="AI43" s="163">
        <v>5.2</v>
      </c>
      <c r="AJ43" s="163">
        <v>6.3</v>
      </c>
      <c r="AK43" s="163">
        <v>12.4</v>
      </c>
      <c r="AL43" s="162">
        <v>7</v>
      </c>
      <c r="AM43" s="162">
        <v>8.9</v>
      </c>
      <c r="AN43" s="162">
        <v>8.3000000000000007</v>
      </c>
      <c r="AO43" s="162">
        <v>11.1</v>
      </c>
      <c r="AP43" s="162">
        <v>12.4</v>
      </c>
      <c r="AQ43" s="162">
        <v>4.5</v>
      </c>
      <c r="AR43" s="162">
        <v>8.9</v>
      </c>
      <c r="AT43" s="161">
        <v>5.3</v>
      </c>
      <c r="AU43" s="161">
        <v>8.4</v>
      </c>
      <c r="BB43" s="66">
        <v>4.2222222222222223</v>
      </c>
      <c r="BC43" s="66">
        <v>7.833333333333333</v>
      </c>
      <c r="BD43" s="66">
        <v>8.4444444444444446</v>
      </c>
      <c r="BE43" s="66">
        <v>7.5</v>
      </c>
      <c r="BG43" s="66">
        <v>5.5555555555555554</v>
      </c>
      <c r="BH43" s="66">
        <v>4.6111111111111107</v>
      </c>
      <c r="BI43" s="66">
        <v>7.2777777777777777</v>
      </c>
      <c r="BJ43" s="66">
        <v>4.7222222222222223</v>
      </c>
      <c r="BK43" s="66">
        <v>7.9444444444444446</v>
      </c>
      <c r="BL43" s="66">
        <v>13.222222222222221</v>
      </c>
      <c r="BN43" s="160">
        <v>0.13819444444444501</v>
      </c>
    </row>
    <row r="44" spans="1:66" x14ac:dyDescent="0.2">
      <c r="A44" s="160">
        <v>0.141666666666667</v>
      </c>
      <c r="B44" s="160">
        <f t="shared" si="0"/>
        <v>3.4722222222219878E-3</v>
      </c>
      <c r="C44" s="100"/>
      <c r="D44" s="170">
        <v>10.8</v>
      </c>
      <c r="E44" s="170">
        <v>6.5</v>
      </c>
      <c r="F44" s="170">
        <v>8.3000000000000007</v>
      </c>
      <c r="G44" s="170">
        <v>4.5999999999999996</v>
      </c>
      <c r="H44" s="170">
        <v>9.6</v>
      </c>
      <c r="I44" s="170">
        <v>3.9</v>
      </c>
      <c r="J44" s="168"/>
      <c r="K44" s="169">
        <v>3.7</v>
      </c>
      <c r="L44" s="169">
        <v>6.2</v>
      </c>
      <c r="M44" s="169">
        <v>6.1</v>
      </c>
      <c r="N44" s="169">
        <v>6.2</v>
      </c>
      <c r="O44" s="169">
        <v>6.1</v>
      </c>
      <c r="P44" s="169">
        <v>8.5</v>
      </c>
      <c r="Q44" s="166"/>
      <c r="R44" s="166"/>
      <c r="S44" s="167">
        <v>7</v>
      </c>
      <c r="T44" s="167">
        <v>4.7</v>
      </c>
      <c r="U44" s="167">
        <v>2.7</v>
      </c>
      <c r="V44" s="167">
        <v>12</v>
      </c>
      <c r="W44" s="166"/>
      <c r="X44" s="164"/>
      <c r="Y44" s="165"/>
      <c r="Z44" s="165"/>
      <c r="AA44" s="164">
        <v>7.4</v>
      </c>
      <c r="AB44" s="164">
        <v>7.8</v>
      </c>
      <c r="AC44" s="164">
        <v>8.6</v>
      </c>
      <c r="AD44" s="164">
        <v>17.3</v>
      </c>
      <c r="AE44" s="163">
        <v>10</v>
      </c>
      <c r="AF44" s="163">
        <v>5</v>
      </c>
      <c r="AG44" s="163">
        <v>6.4</v>
      </c>
      <c r="AH44" s="163">
        <v>11.2</v>
      </c>
      <c r="AI44" s="163">
        <v>4.7</v>
      </c>
      <c r="AJ44" s="163">
        <v>6.3</v>
      </c>
      <c r="AK44" s="163">
        <v>12.4</v>
      </c>
      <c r="AL44" s="162">
        <v>7.3</v>
      </c>
      <c r="AM44" s="162">
        <v>9.1</v>
      </c>
      <c r="AN44" s="162">
        <v>8.3000000000000007</v>
      </c>
      <c r="AO44" s="162">
        <v>11.2</v>
      </c>
      <c r="AP44" s="162">
        <v>12.3</v>
      </c>
      <c r="AQ44" s="162">
        <v>4.5</v>
      </c>
      <c r="AR44" s="162">
        <v>8.6999999999999993</v>
      </c>
      <c r="AT44" s="161">
        <v>6.2</v>
      </c>
      <c r="AU44" s="161">
        <v>8.4</v>
      </c>
      <c r="BB44" s="66">
        <v>4.166666666666667</v>
      </c>
      <c r="BC44" s="66">
        <v>7.833333333333333</v>
      </c>
      <c r="BD44" s="66">
        <v>8.3888888888888893</v>
      </c>
      <c r="BE44" s="66">
        <v>7.333333333333333</v>
      </c>
      <c r="BG44" s="66">
        <v>5.5</v>
      </c>
      <c r="BH44" s="66">
        <v>4.833333333333333</v>
      </c>
      <c r="BI44" s="66">
        <v>7.166666666666667</v>
      </c>
      <c r="BJ44" s="66">
        <v>4.7222222222222223</v>
      </c>
      <c r="BK44" s="66">
        <v>7.8888888888888893</v>
      </c>
      <c r="BL44" s="66">
        <v>13.333333333333334</v>
      </c>
      <c r="BN44" s="160">
        <v>0.141666666666667</v>
      </c>
    </row>
    <row r="45" spans="1:66" x14ac:dyDescent="0.2">
      <c r="A45" s="160">
        <v>0.14513888888888901</v>
      </c>
      <c r="B45" s="160">
        <f t="shared" si="0"/>
        <v>3.4722222222220156E-3</v>
      </c>
      <c r="C45" s="100"/>
      <c r="D45" s="170">
        <v>10.7</v>
      </c>
      <c r="E45" s="170">
        <v>7.2</v>
      </c>
      <c r="F45" s="170">
        <v>7.8</v>
      </c>
      <c r="G45" s="170">
        <v>4.5999999999999996</v>
      </c>
      <c r="H45" s="170">
        <v>9.4</v>
      </c>
      <c r="I45" s="170">
        <v>4.0999999999999996</v>
      </c>
      <c r="J45" s="168"/>
      <c r="K45" s="169">
        <v>3.7</v>
      </c>
      <c r="L45" s="169">
        <v>6.1</v>
      </c>
      <c r="M45" s="169">
        <v>6.1</v>
      </c>
      <c r="N45" s="169">
        <v>6.2</v>
      </c>
      <c r="O45" s="169">
        <v>5.9</v>
      </c>
      <c r="P45" s="169">
        <v>8.3000000000000007</v>
      </c>
      <c r="Q45" s="166"/>
      <c r="R45" s="166"/>
      <c r="S45" s="167">
        <v>7.1</v>
      </c>
      <c r="T45" s="167">
        <v>4.5999999999999996</v>
      </c>
      <c r="U45" s="167">
        <v>2.7</v>
      </c>
      <c r="V45" s="167">
        <v>12.1</v>
      </c>
      <c r="W45" s="166"/>
      <c r="X45" s="164"/>
      <c r="Y45" s="165"/>
      <c r="Z45" s="165"/>
      <c r="AA45" s="164">
        <v>7.8</v>
      </c>
      <c r="AB45" s="164">
        <v>7.7</v>
      </c>
      <c r="AC45" s="164">
        <v>8.4</v>
      </c>
      <c r="AD45" s="164">
        <v>17.100000000000001</v>
      </c>
      <c r="AE45" s="163">
        <v>9.9</v>
      </c>
      <c r="AF45" s="163">
        <v>4.9000000000000004</v>
      </c>
      <c r="AG45" s="163">
        <v>6.6</v>
      </c>
      <c r="AH45" s="163">
        <v>11.1</v>
      </c>
      <c r="AI45" s="163">
        <v>4.4000000000000004</v>
      </c>
      <c r="AJ45" s="163">
        <v>6.6</v>
      </c>
      <c r="AK45" s="163">
        <v>12.3</v>
      </c>
      <c r="AL45" s="162">
        <v>7.4</v>
      </c>
      <c r="AM45" s="162">
        <v>9.1999999999999993</v>
      </c>
      <c r="AN45" s="162">
        <v>8.3000000000000007</v>
      </c>
      <c r="AO45" s="162">
        <v>11.1</v>
      </c>
      <c r="AP45" s="162">
        <v>12.1</v>
      </c>
      <c r="AQ45" s="162">
        <v>4.4000000000000004</v>
      </c>
      <c r="AR45" s="162">
        <v>8.6999999999999993</v>
      </c>
      <c r="AT45" s="161">
        <v>6.6</v>
      </c>
      <c r="AU45" s="161">
        <v>7.4</v>
      </c>
      <c r="BB45" s="66">
        <v>4.0555555555555554</v>
      </c>
      <c r="BC45" s="66">
        <v>7.7777777777777777</v>
      </c>
      <c r="BD45" s="66">
        <v>8.3333333333333339</v>
      </c>
      <c r="BE45" s="66">
        <v>7.2222222222222223</v>
      </c>
      <c r="BG45" s="66">
        <v>5.5555555555555554</v>
      </c>
      <c r="BH45" s="66">
        <v>4.833333333333333</v>
      </c>
      <c r="BI45" s="66">
        <v>7</v>
      </c>
      <c r="BJ45" s="66">
        <v>4.666666666666667</v>
      </c>
      <c r="BK45" s="66">
        <v>7.8888888888888893</v>
      </c>
      <c r="BL45" s="66">
        <v>13.333333333333334</v>
      </c>
      <c r="BN45" s="160">
        <v>0.14513888888888901</v>
      </c>
    </row>
    <row r="46" spans="1:66" x14ac:dyDescent="0.2">
      <c r="A46" s="160">
        <v>0.148611111111111</v>
      </c>
      <c r="B46" s="160">
        <f t="shared" si="0"/>
        <v>3.4722222222219878E-3</v>
      </c>
      <c r="C46" s="100"/>
      <c r="D46" s="170">
        <v>10.6</v>
      </c>
      <c r="E46" s="170">
        <v>7.8</v>
      </c>
      <c r="F46" s="170">
        <v>8.4</v>
      </c>
      <c r="G46" s="170">
        <v>4.5999999999999996</v>
      </c>
      <c r="H46" s="170">
        <v>9.3000000000000007</v>
      </c>
      <c r="I46" s="170">
        <v>4.0999999999999996</v>
      </c>
      <c r="J46" s="168"/>
      <c r="K46" s="169">
        <v>3.7</v>
      </c>
      <c r="L46" s="169">
        <v>5.9</v>
      </c>
      <c r="M46" s="169">
        <v>6</v>
      </c>
      <c r="N46" s="169">
        <v>6.2</v>
      </c>
      <c r="O46" s="169">
        <v>5.8</v>
      </c>
      <c r="P46" s="169">
        <v>8.1999999999999993</v>
      </c>
      <c r="Q46" s="166"/>
      <c r="R46" s="166"/>
      <c r="S46" s="167">
        <v>7.4</v>
      </c>
      <c r="T46" s="167">
        <v>4.7</v>
      </c>
      <c r="U46" s="167">
        <v>2.8</v>
      </c>
      <c r="V46" s="167">
        <v>12.2</v>
      </c>
      <c r="W46" s="167">
        <v>9.9</v>
      </c>
      <c r="X46" s="164"/>
      <c r="Y46" s="165"/>
      <c r="Z46" s="165"/>
      <c r="AA46" s="164">
        <v>7.9</v>
      </c>
      <c r="AB46" s="164">
        <v>7.6</v>
      </c>
      <c r="AC46" s="164">
        <v>8.4</v>
      </c>
      <c r="AD46" s="164">
        <v>17.100000000000001</v>
      </c>
      <c r="AE46" s="163">
        <v>9.5</v>
      </c>
      <c r="AF46" s="163">
        <v>4.9000000000000004</v>
      </c>
      <c r="AG46" s="163">
        <v>6.7</v>
      </c>
      <c r="AH46" s="163">
        <v>10.9</v>
      </c>
      <c r="AI46" s="163">
        <v>4.2</v>
      </c>
      <c r="AJ46" s="163">
        <v>6.7</v>
      </c>
      <c r="AK46" s="163">
        <v>12.3</v>
      </c>
      <c r="AL46" s="162">
        <v>7.4</v>
      </c>
      <c r="AM46" s="162">
        <v>9.3000000000000007</v>
      </c>
      <c r="AN46" s="162">
        <v>8.6</v>
      </c>
      <c r="AO46" s="162">
        <v>10.7</v>
      </c>
      <c r="AP46" s="162">
        <v>11.8</v>
      </c>
      <c r="AQ46" s="162">
        <v>4.4000000000000004</v>
      </c>
      <c r="AR46" s="162">
        <v>8.5</v>
      </c>
      <c r="AT46" s="161">
        <v>6.6</v>
      </c>
      <c r="AU46" s="161">
        <v>6.9</v>
      </c>
      <c r="BB46" s="66">
        <v>4</v>
      </c>
      <c r="BC46" s="66">
        <v>7.7777777777777777</v>
      </c>
      <c r="BD46" s="66">
        <v>8.1111111111111107</v>
      </c>
      <c r="BE46" s="66">
        <v>7.1111111111111107</v>
      </c>
      <c r="BG46" s="66">
        <v>5.5</v>
      </c>
      <c r="BH46" s="66">
        <v>4.666666666666667</v>
      </c>
      <c r="BI46" s="66">
        <v>6.8888888888888893</v>
      </c>
      <c r="BJ46" s="66">
        <v>4.666666666666667</v>
      </c>
      <c r="BK46" s="66">
        <v>7.833333333333333</v>
      </c>
      <c r="BL46" s="66">
        <v>13.388888888888889</v>
      </c>
      <c r="BN46" s="160">
        <v>0.148611111111111</v>
      </c>
    </row>
    <row r="47" spans="1:66" x14ac:dyDescent="0.2">
      <c r="A47" s="160">
        <v>0.15208333333333399</v>
      </c>
      <c r="B47" s="160">
        <f t="shared" si="0"/>
        <v>3.472222222222987E-3</v>
      </c>
      <c r="C47" s="100"/>
      <c r="D47" s="170">
        <v>10.6</v>
      </c>
      <c r="E47" s="170">
        <v>8.4</v>
      </c>
      <c r="F47" s="170">
        <v>8.6999999999999993</v>
      </c>
      <c r="G47" s="170">
        <v>4.5999999999999996</v>
      </c>
      <c r="H47" s="170">
        <v>9.3000000000000007</v>
      </c>
      <c r="I47" s="170">
        <v>4.2</v>
      </c>
      <c r="J47" s="168"/>
      <c r="K47" s="169">
        <v>3.4</v>
      </c>
      <c r="L47" s="169">
        <v>6</v>
      </c>
      <c r="M47" s="169">
        <v>5.9</v>
      </c>
      <c r="N47" s="169">
        <v>6.2</v>
      </c>
      <c r="O47" s="169">
        <v>5.7</v>
      </c>
      <c r="P47" s="169">
        <v>8.1</v>
      </c>
      <c r="Q47" s="166"/>
      <c r="R47" s="166"/>
      <c r="S47" s="167">
        <v>7.4</v>
      </c>
      <c r="T47" s="167">
        <v>4.9000000000000004</v>
      </c>
      <c r="U47" s="167">
        <v>2.9</v>
      </c>
      <c r="V47" s="167">
        <v>12.6</v>
      </c>
      <c r="W47" s="167">
        <v>10.1</v>
      </c>
      <c r="X47" s="164"/>
      <c r="Y47" s="165"/>
      <c r="Z47" s="165"/>
      <c r="AA47" s="164">
        <v>8</v>
      </c>
      <c r="AB47" s="164">
        <v>7.4</v>
      </c>
      <c r="AC47" s="164">
        <v>8.4</v>
      </c>
      <c r="AD47" s="164">
        <v>17</v>
      </c>
      <c r="AE47" s="163">
        <v>9.1</v>
      </c>
      <c r="AF47" s="163">
        <v>4.8</v>
      </c>
      <c r="AG47" s="163">
        <v>6.7</v>
      </c>
      <c r="AH47" s="163">
        <v>10.6</v>
      </c>
      <c r="AI47" s="163">
        <v>4.3</v>
      </c>
      <c r="AJ47" s="163">
        <v>6.7</v>
      </c>
      <c r="AK47" s="163">
        <v>12.3</v>
      </c>
      <c r="AL47" s="162">
        <v>7.3</v>
      </c>
      <c r="AM47" s="162">
        <v>9.1999999999999993</v>
      </c>
      <c r="AN47" s="162">
        <v>8.3000000000000007</v>
      </c>
      <c r="AO47" s="162">
        <v>10.4</v>
      </c>
      <c r="AP47" s="162">
        <v>11.7</v>
      </c>
      <c r="AQ47" s="162">
        <v>4.4000000000000004</v>
      </c>
      <c r="AR47" s="162">
        <v>8.6</v>
      </c>
      <c r="AT47" s="161">
        <v>6.4</v>
      </c>
      <c r="AU47" s="161">
        <v>6.3</v>
      </c>
      <c r="BB47" s="66">
        <v>4</v>
      </c>
      <c r="BC47" s="66">
        <v>7.7777777777777777</v>
      </c>
      <c r="BD47" s="66">
        <v>8</v>
      </c>
      <c r="BE47" s="66">
        <v>7.0555555555555554</v>
      </c>
      <c r="BG47" s="66">
        <v>5.3888888888888893</v>
      </c>
      <c r="BH47" s="66">
        <v>4.5555555555555554</v>
      </c>
      <c r="BI47" s="66">
        <v>6.7777777777777777</v>
      </c>
      <c r="BJ47" s="66">
        <v>4.6111111111111107</v>
      </c>
      <c r="BK47" s="66">
        <v>7.7777777777777777</v>
      </c>
      <c r="BL47" s="66">
        <v>13.277777777777779</v>
      </c>
      <c r="BN47" s="160">
        <v>0.15208333333333399</v>
      </c>
    </row>
    <row r="48" spans="1:66" x14ac:dyDescent="0.2">
      <c r="A48" s="160">
        <v>0.155555555555556</v>
      </c>
      <c r="B48" s="160">
        <f t="shared" si="0"/>
        <v>3.4722222222220156E-3</v>
      </c>
      <c r="C48" s="100"/>
      <c r="D48" s="170">
        <v>10.7</v>
      </c>
      <c r="E48" s="170">
        <v>8.4</v>
      </c>
      <c r="F48" s="170">
        <v>8.8000000000000007</v>
      </c>
      <c r="G48" s="170">
        <v>4.5999999999999996</v>
      </c>
      <c r="H48" s="170">
        <v>9.1999999999999993</v>
      </c>
      <c r="I48" s="170">
        <v>4.4000000000000004</v>
      </c>
      <c r="J48" s="168"/>
      <c r="K48" s="169">
        <v>3.2</v>
      </c>
      <c r="L48" s="169">
        <v>5.9</v>
      </c>
      <c r="M48" s="169">
        <v>5.9</v>
      </c>
      <c r="N48" s="169">
        <v>6.3</v>
      </c>
      <c r="O48" s="169">
        <v>5.7</v>
      </c>
      <c r="P48" s="169">
        <v>8</v>
      </c>
      <c r="Q48" s="166"/>
      <c r="R48" s="166"/>
      <c r="S48" s="167">
        <v>7.2</v>
      </c>
      <c r="T48" s="167">
        <v>4.9000000000000004</v>
      </c>
      <c r="U48" s="167">
        <v>2.9</v>
      </c>
      <c r="V48" s="167">
        <v>12.7</v>
      </c>
      <c r="W48" s="167">
        <v>10.1</v>
      </c>
      <c r="X48" s="164"/>
      <c r="Y48" s="165"/>
      <c r="Z48" s="165"/>
      <c r="AA48" s="164">
        <v>8.1</v>
      </c>
      <c r="AB48" s="164">
        <v>7.4</v>
      </c>
      <c r="AC48" s="164">
        <v>8.5</v>
      </c>
      <c r="AD48" s="164">
        <v>16.899999999999999</v>
      </c>
      <c r="AE48" s="163">
        <v>8.9</v>
      </c>
      <c r="AF48" s="163">
        <v>4.7</v>
      </c>
      <c r="AG48" s="163">
        <v>6.8</v>
      </c>
      <c r="AH48" s="163">
        <v>10.3</v>
      </c>
      <c r="AI48" s="163">
        <v>4.3</v>
      </c>
      <c r="AJ48" s="163">
        <v>6.7</v>
      </c>
      <c r="AK48" s="163">
        <v>12.2</v>
      </c>
      <c r="AL48" s="162">
        <v>7.2</v>
      </c>
      <c r="AM48" s="162">
        <v>9.1999999999999993</v>
      </c>
      <c r="AN48" s="162">
        <v>8.1</v>
      </c>
      <c r="AO48" s="162">
        <v>10.3</v>
      </c>
      <c r="AP48" s="162">
        <v>11.4</v>
      </c>
      <c r="AQ48" s="162">
        <v>4.3</v>
      </c>
      <c r="AR48" s="162">
        <v>8.8000000000000007</v>
      </c>
      <c r="AT48" s="161">
        <v>6.3</v>
      </c>
      <c r="AU48" s="161">
        <v>6</v>
      </c>
      <c r="BB48" s="66">
        <v>4.0555555555555554</v>
      </c>
      <c r="BC48" s="66">
        <v>7.7222222222222223</v>
      </c>
      <c r="BD48" s="66">
        <v>8.1111111111111107</v>
      </c>
      <c r="BE48" s="66">
        <v>7</v>
      </c>
      <c r="BG48" s="66">
        <v>5.5</v>
      </c>
      <c r="BH48" s="66">
        <v>4.5555555555555554</v>
      </c>
      <c r="BI48" s="66">
        <v>6.7222222222222223</v>
      </c>
      <c r="BJ48" s="66">
        <v>4.6111111111111107</v>
      </c>
      <c r="BK48" s="66">
        <v>7.7222222222222223</v>
      </c>
      <c r="BL48" s="66">
        <v>13</v>
      </c>
      <c r="BN48" s="160">
        <v>0.155555555555556</v>
      </c>
    </row>
    <row r="49" spans="1:66" x14ac:dyDescent="0.2">
      <c r="A49" s="160">
        <v>0.15902777777777799</v>
      </c>
      <c r="B49" s="160">
        <f t="shared" si="0"/>
        <v>3.4722222222219878E-3</v>
      </c>
      <c r="C49" s="100"/>
      <c r="D49" s="170">
        <v>10.6</v>
      </c>
      <c r="E49" s="170">
        <v>8.1</v>
      </c>
      <c r="F49" s="170">
        <v>8.6</v>
      </c>
      <c r="G49" s="170">
        <v>4.5999999999999996</v>
      </c>
      <c r="H49" s="170">
        <v>8.8000000000000007</v>
      </c>
      <c r="I49" s="170">
        <v>4.7</v>
      </c>
      <c r="J49" s="168"/>
      <c r="K49" s="169">
        <v>3.3</v>
      </c>
      <c r="L49" s="169">
        <v>5.8</v>
      </c>
      <c r="M49" s="169">
        <v>5.8</v>
      </c>
      <c r="N49" s="169">
        <v>6.3</v>
      </c>
      <c r="O49" s="169">
        <v>5.7</v>
      </c>
      <c r="P49" s="169">
        <v>7.9</v>
      </c>
      <c r="Q49" s="166"/>
      <c r="R49" s="166"/>
      <c r="S49" s="167">
        <v>7.2</v>
      </c>
      <c r="T49" s="167">
        <v>4.9000000000000004</v>
      </c>
      <c r="U49" s="167">
        <v>2.9</v>
      </c>
      <c r="V49" s="167">
        <v>12.7</v>
      </c>
      <c r="W49" s="167">
        <v>9.9</v>
      </c>
      <c r="X49" s="164"/>
      <c r="Y49" s="165"/>
      <c r="Z49" s="165"/>
      <c r="AA49" s="164">
        <v>8.1</v>
      </c>
      <c r="AB49" s="164">
        <v>7.3</v>
      </c>
      <c r="AC49" s="164">
        <v>8.5</v>
      </c>
      <c r="AD49" s="164">
        <v>16.899999999999999</v>
      </c>
      <c r="AE49" s="163">
        <v>8.9</v>
      </c>
      <c r="AF49" s="163">
        <v>4.7</v>
      </c>
      <c r="AG49" s="163">
        <v>6.8</v>
      </c>
      <c r="AH49" s="163">
        <v>10.1</v>
      </c>
      <c r="AI49" s="163">
        <v>3.8</v>
      </c>
      <c r="AJ49" s="163">
        <v>6.7</v>
      </c>
      <c r="AK49" s="163">
        <v>12.1</v>
      </c>
      <c r="AL49" s="162">
        <v>7.1</v>
      </c>
      <c r="AM49" s="162">
        <v>9.1</v>
      </c>
      <c r="AN49" s="162">
        <v>8.1</v>
      </c>
      <c r="AO49" s="162">
        <v>10.1</v>
      </c>
      <c r="AP49" s="162">
        <v>11.2</v>
      </c>
      <c r="AQ49" s="162">
        <v>4.0999999999999996</v>
      </c>
      <c r="AR49" s="162">
        <v>8.6</v>
      </c>
      <c r="AT49" s="161">
        <v>6.2</v>
      </c>
      <c r="AU49" s="161">
        <v>5.9</v>
      </c>
      <c r="BB49" s="66">
        <v>4.0555555555555554</v>
      </c>
      <c r="BC49" s="66">
        <v>7.666666666666667</v>
      </c>
      <c r="BD49" s="66">
        <v>8.3333333333333339</v>
      </c>
      <c r="BE49" s="66">
        <v>7.2222222222222223</v>
      </c>
      <c r="BG49" s="66">
        <v>6.6111111111111107</v>
      </c>
      <c r="BH49" s="66">
        <v>4.5</v>
      </c>
      <c r="BI49" s="66">
        <v>6.7222222222222223</v>
      </c>
      <c r="BJ49" s="66">
        <v>4.6111111111111107</v>
      </c>
      <c r="BK49" s="66">
        <v>7.6111111111111107</v>
      </c>
      <c r="BL49" s="66">
        <v>12.888888888888889</v>
      </c>
      <c r="BN49" s="160">
        <v>0.15902777777777799</v>
      </c>
    </row>
    <row r="50" spans="1:66" x14ac:dyDescent="0.2">
      <c r="A50" s="160">
        <v>0.16250000000000001</v>
      </c>
      <c r="B50" s="160">
        <f t="shared" si="0"/>
        <v>3.4722222222220156E-3</v>
      </c>
      <c r="C50" s="100"/>
      <c r="D50" s="170">
        <v>10.6</v>
      </c>
      <c r="E50" s="170">
        <v>7.6</v>
      </c>
      <c r="F50" s="170">
        <v>8.4</v>
      </c>
      <c r="G50" s="170">
        <v>4.5999999999999996</v>
      </c>
      <c r="H50" s="170">
        <v>8.4</v>
      </c>
      <c r="I50" s="170">
        <v>5.3</v>
      </c>
      <c r="J50" s="168"/>
      <c r="K50" s="169">
        <v>4.2</v>
      </c>
      <c r="L50" s="169">
        <v>5.7</v>
      </c>
      <c r="M50" s="169">
        <v>5.8</v>
      </c>
      <c r="N50" s="169">
        <v>6.3</v>
      </c>
      <c r="O50" s="169">
        <v>5.7</v>
      </c>
      <c r="P50" s="169">
        <v>7.8</v>
      </c>
      <c r="Q50" s="166"/>
      <c r="R50" s="166"/>
      <c r="S50" s="167">
        <v>7.2</v>
      </c>
      <c r="T50" s="167">
        <v>4.8</v>
      </c>
      <c r="U50" s="167">
        <v>3</v>
      </c>
      <c r="V50" s="167">
        <v>12.7</v>
      </c>
      <c r="W50" s="167">
        <v>10.1</v>
      </c>
      <c r="X50" s="164"/>
      <c r="Y50" s="165"/>
      <c r="Z50" s="165"/>
      <c r="AA50" s="164">
        <v>8.1</v>
      </c>
      <c r="AB50" s="164">
        <v>7.1</v>
      </c>
      <c r="AC50" s="164">
        <v>8.4</v>
      </c>
      <c r="AD50" s="164">
        <v>16.8</v>
      </c>
      <c r="AE50" s="163">
        <v>8.8000000000000007</v>
      </c>
      <c r="AF50" s="163">
        <v>4.7</v>
      </c>
      <c r="AG50" s="163">
        <v>6.8</v>
      </c>
      <c r="AH50" s="163">
        <v>10.1</v>
      </c>
      <c r="AI50" s="163">
        <v>4.0999999999999996</v>
      </c>
      <c r="AJ50" s="163">
        <v>6.7</v>
      </c>
      <c r="AK50" s="163">
        <v>11.6</v>
      </c>
      <c r="AL50" s="162">
        <v>7.1</v>
      </c>
      <c r="AM50" s="162">
        <v>8.8000000000000007</v>
      </c>
      <c r="AN50" s="162">
        <v>8.1</v>
      </c>
      <c r="AO50" s="162">
        <v>10</v>
      </c>
      <c r="AP50" s="162">
        <v>10.9</v>
      </c>
      <c r="AQ50" s="162">
        <v>4.0999999999999996</v>
      </c>
      <c r="AR50" s="162">
        <v>8.4</v>
      </c>
      <c r="AT50" s="161">
        <v>6.2</v>
      </c>
      <c r="AU50" s="161">
        <v>5.9</v>
      </c>
      <c r="BB50" s="66">
        <v>4.0555555555555554</v>
      </c>
      <c r="BC50" s="66">
        <v>7.5</v>
      </c>
      <c r="BD50" s="66">
        <v>8.1666666666666661</v>
      </c>
      <c r="BE50" s="66">
        <v>7.2222222222222223</v>
      </c>
      <c r="BG50" s="66">
        <v>8</v>
      </c>
      <c r="BH50" s="66">
        <v>4.4444444444444446</v>
      </c>
      <c r="BI50" s="66">
        <v>6.666666666666667</v>
      </c>
      <c r="BJ50" s="66">
        <v>4.6111111111111107</v>
      </c>
      <c r="BK50" s="66">
        <v>7.5</v>
      </c>
      <c r="BL50" s="66">
        <v>12.777777777777779</v>
      </c>
      <c r="BN50" s="160">
        <v>0.16250000000000001</v>
      </c>
    </row>
    <row r="51" spans="1:66" x14ac:dyDescent="0.2">
      <c r="A51" s="160">
        <v>0.16597222222222199</v>
      </c>
      <c r="B51" s="160">
        <f t="shared" si="0"/>
        <v>3.4722222222219878E-3</v>
      </c>
      <c r="C51" s="100"/>
      <c r="D51" s="170">
        <v>10.7</v>
      </c>
      <c r="E51" s="170">
        <v>6.9</v>
      </c>
      <c r="F51" s="170">
        <v>8.1</v>
      </c>
      <c r="G51" s="170">
        <v>4.5</v>
      </c>
      <c r="H51" s="170">
        <v>8.1999999999999993</v>
      </c>
      <c r="I51" s="170">
        <v>6.1</v>
      </c>
      <c r="J51" s="168"/>
      <c r="K51" s="169">
        <v>5.2</v>
      </c>
      <c r="L51" s="169">
        <v>5.6</v>
      </c>
      <c r="M51" s="169">
        <v>5.6</v>
      </c>
      <c r="N51" s="169">
        <v>6.4</v>
      </c>
      <c r="O51" s="169">
        <v>5.6</v>
      </c>
      <c r="P51" s="169">
        <v>7.7</v>
      </c>
      <c r="Q51" s="166"/>
      <c r="R51" s="166"/>
      <c r="S51" s="167">
        <v>7.2</v>
      </c>
      <c r="T51" s="167">
        <v>4.7</v>
      </c>
      <c r="U51" s="167">
        <v>3.1</v>
      </c>
      <c r="V51" s="167">
        <v>12.7</v>
      </c>
      <c r="W51" s="167">
        <v>10.199999999999999</v>
      </c>
      <c r="X51" s="164"/>
      <c r="Y51" s="165"/>
      <c r="Z51" s="165"/>
      <c r="AA51" s="164">
        <v>8.1</v>
      </c>
      <c r="AB51" s="164">
        <v>7</v>
      </c>
      <c r="AC51" s="164">
        <v>8.1999999999999993</v>
      </c>
      <c r="AD51" s="164">
        <v>16.8</v>
      </c>
      <c r="AE51" s="163">
        <v>8.8000000000000007</v>
      </c>
      <c r="AF51" s="163">
        <v>4.7</v>
      </c>
      <c r="AG51" s="163">
        <v>6.4</v>
      </c>
      <c r="AH51" s="163">
        <v>10.1</v>
      </c>
      <c r="AI51" s="163">
        <v>4.4000000000000004</v>
      </c>
      <c r="AJ51" s="163">
        <v>6.7</v>
      </c>
      <c r="AK51" s="163">
        <v>11.1</v>
      </c>
      <c r="AL51" s="162">
        <v>7</v>
      </c>
      <c r="AM51" s="162">
        <v>8.6999999999999993</v>
      </c>
      <c r="AN51" s="162">
        <v>8.1</v>
      </c>
      <c r="AO51" s="162">
        <v>9.9</v>
      </c>
      <c r="AP51" s="162">
        <v>10.7</v>
      </c>
      <c r="AQ51" s="162">
        <v>4</v>
      </c>
      <c r="AR51" s="162">
        <v>8.3000000000000007</v>
      </c>
      <c r="AT51" s="161">
        <v>6.1</v>
      </c>
      <c r="AU51" s="161">
        <v>5.8</v>
      </c>
      <c r="BB51" s="66">
        <v>4.166666666666667</v>
      </c>
      <c r="BC51" s="66">
        <v>7.333333333333333</v>
      </c>
      <c r="BD51" s="66">
        <v>8.1111111111111107</v>
      </c>
      <c r="BE51" s="66">
        <v>7.1111111111111107</v>
      </c>
      <c r="BG51" s="66">
        <v>7.4444444444444446</v>
      </c>
      <c r="BH51" s="66">
        <v>4.4444444444444446</v>
      </c>
      <c r="BI51" s="66">
        <v>6.666666666666667</v>
      </c>
      <c r="BJ51" s="66">
        <v>4.6111111111111107</v>
      </c>
      <c r="BK51" s="66">
        <v>7.4444444444444446</v>
      </c>
      <c r="BL51" s="66">
        <v>12.666666666666666</v>
      </c>
      <c r="BN51" s="160">
        <v>0.16597222222222199</v>
      </c>
    </row>
    <row r="52" spans="1:66" x14ac:dyDescent="0.2">
      <c r="A52" s="160">
        <v>0.16944444444444501</v>
      </c>
      <c r="B52" s="160">
        <f t="shared" si="0"/>
        <v>3.4722222222230148E-3</v>
      </c>
      <c r="C52" s="100"/>
      <c r="D52" s="170">
        <v>10.6</v>
      </c>
      <c r="E52" s="170">
        <v>6.7</v>
      </c>
      <c r="F52" s="170">
        <v>7.9</v>
      </c>
      <c r="G52" s="170">
        <v>4.5999999999999996</v>
      </c>
      <c r="H52" s="170">
        <v>8.1</v>
      </c>
      <c r="I52" s="170">
        <v>6.9</v>
      </c>
      <c r="J52" s="168"/>
      <c r="K52" s="169">
        <v>6.1</v>
      </c>
      <c r="L52" s="169">
        <v>5.4</v>
      </c>
      <c r="M52" s="169">
        <v>5.6</v>
      </c>
      <c r="N52" s="169">
        <v>6.4</v>
      </c>
      <c r="O52" s="169">
        <v>5.6</v>
      </c>
      <c r="P52" s="169">
        <v>7.6</v>
      </c>
      <c r="Q52" s="166"/>
      <c r="R52" s="166"/>
      <c r="S52" s="167">
        <v>7.7</v>
      </c>
      <c r="T52" s="167">
        <v>4.7</v>
      </c>
      <c r="U52" s="167">
        <v>3.2</v>
      </c>
      <c r="V52" s="167">
        <v>13.6</v>
      </c>
      <c r="W52" s="167">
        <v>10.199999999999999</v>
      </c>
      <c r="X52" s="164"/>
      <c r="Y52" s="165"/>
      <c r="Z52" s="165"/>
      <c r="AA52" s="164">
        <v>8.1</v>
      </c>
      <c r="AB52" s="164">
        <v>6.8</v>
      </c>
      <c r="AC52" s="164">
        <v>7.9</v>
      </c>
      <c r="AD52" s="164">
        <v>16.7</v>
      </c>
      <c r="AE52" s="163">
        <v>9</v>
      </c>
      <c r="AF52" s="163">
        <v>4.7</v>
      </c>
      <c r="AG52" s="163">
        <v>5.4</v>
      </c>
      <c r="AH52" s="163">
        <v>10.199999999999999</v>
      </c>
      <c r="AI52" s="163">
        <v>4.2</v>
      </c>
      <c r="AJ52" s="163">
        <v>6.7</v>
      </c>
      <c r="AK52" s="163">
        <v>11.2</v>
      </c>
      <c r="AL52" s="162">
        <v>7.2</v>
      </c>
      <c r="AM52" s="162">
        <v>8.5</v>
      </c>
      <c r="AN52" s="162">
        <v>8</v>
      </c>
      <c r="AO52" s="162">
        <v>9.9</v>
      </c>
      <c r="AP52" s="162">
        <v>10.5</v>
      </c>
      <c r="AQ52" s="162">
        <v>4</v>
      </c>
      <c r="AR52" s="162">
        <v>8.1999999999999993</v>
      </c>
      <c r="AT52" s="161">
        <v>6</v>
      </c>
      <c r="AU52" s="161">
        <v>5.8</v>
      </c>
      <c r="BB52" s="66">
        <v>4.1111111111111107</v>
      </c>
      <c r="BC52" s="66">
        <v>7.2222222222222223</v>
      </c>
      <c r="BD52" s="66">
        <v>8</v>
      </c>
      <c r="BE52" s="66">
        <v>7</v>
      </c>
      <c r="BG52" s="66">
        <v>7.333333333333333</v>
      </c>
      <c r="BH52" s="66">
        <v>4.4444444444444446</v>
      </c>
      <c r="BI52" s="66">
        <v>6.6111111111111107</v>
      </c>
      <c r="BJ52" s="66">
        <v>4.5</v>
      </c>
      <c r="BK52" s="66">
        <v>7.333333333333333</v>
      </c>
      <c r="BL52" s="66">
        <v>12.5</v>
      </c>
      <c r="BN52" s="160">
        <v>0.16944444444444501</v>
      </c>
    </row>
    <row r="53" spans="1:66" x14ac:dyDescent="0.2">
      <c r="A53" s="160">
        <v>0.172916666666667</v>
      </c>
      <c r="B53" s="160">
        <f t="shared" si="0"/>
        <v>3.4722222222219878E-3</v>
      </c>
      <c r="C53" s="100"/>
      <c r="D53" s="170">
        <v>10.3</v>
      </c>
      <c r="E53" s="170">
        <v>7.1</v>
      </c>
      <c r="F53" s="170">
        <v>7.7</v>
      </c>
      <c r="G53" s="170">
        <v>4.5</v>
      </c>
      <c r="H53" s="170">
        <v>8.1999999999999993</v>
      </c>
      <c r="I53" s="170">
        <v>7.7</v>
      </c>
      <c r="J53" s="168"/>
      <c r="K53" s="169">
        <v>6.5</v>
      </c>
      <c r="L53" s="169">
        <v>5.2</v>
      </c>
      <c r="M53" s="169">
        <v>5.6</v>
      </c>
      <c r="N53" s="169">
        <v>6.2</v>
      </c>
      <c r="O53" s="169">
        <v>5.4</v>
      </c>
      <c r="P53" s="169">
        <v>7.4</v>
      </c>
      <c r="Q53" s="166"/>
      <c r="R53" s="166"/>
      <c r="S53" s="167">
        <v>7.7</v>
      </c>
      <c r="T53" s="167">
        <v>4.8</v>
      </c>
      <c r="U53" s="167">
        <v>3.7</v>
      </c>
      <c r="V53" s="167">
        <v>13.8</v>
      </c>
      <c r="W53" s="167">
        <v>10.199999999999999</v>
      </c>
      <c r="X53" s="164"/>
      <c r="Y53" s="165"/>
      <c r="Z53" s="165"/>
      <c r="AA53" s="164">
        <v>7.9</v>
      </c>
      <c r="AB53" s="164">
        <v>6.8</v>
      </c>
      <c r="AC53" s="164">
        <v>7.9</v>
      </c>
      <c r="AD53" s="164">
        <v>16.2</v>
      </c>
      <c r="AE53" s="163">
        <v>9</v>
      </c>
      <c r="AF53" s="163">
        <v>4.5999999999999996</v>
      </c>
      <c r="AG53" s="163">
        <v>4.9000000000000004</v>
      </c>
      <c r="AH53" s="163">
        <v>10.3</v>
      </c>
      <c r="AI53" s="163">
        <v>4.0999999999999996</v>
      </c>
      <c r="AJ53" s="163">
        <v>6.7</v>
      </c>
      <c r="AK53" s="163">
        <v>11</v>
      </c>
      <c r="AL53" s="162">
        <v>6.9</v>
      </c>
      <c r="AM53" s="162">
        <v>8.3000000000000007</v>
      </c>
      <c r="AN53" s="162">
        <v>7.9</v>
      </c>
      <c r="AO53" s="162">
        <v>9.9</v>
      </c>
      <c r="AP53" s="162">
        <v>9.9</v>
      </c>
      <c r="AQ53" s="162">
        <v>3.9</v>
      </c>
      <c r="AR53" s="162">
        <v>8.1</v>
      </c>
      <c r="AT53" s="161">
        <v>5.9</v>
      </c>
      <c r="AU53" s="161">
        <v>5.7</v>
      </c>
      <c r="BB53" s="66">
        <v>4.1111111111111107</v>
      </c>
      <c r="BC53" s="66">
        <v>7.166666666666667</v>
      </c>
      <c r="BD53" s="66">
        <v>7.7777777777777777</v>
      </c>
      <c r="BE53" s="66">
        <v>7</v>
      </c>
      <c r="BG53" s="66">
        <v>6.7222222222222223</v>
      </c>
      <c r="BH53" s="66">
        <v>4.3888888888888893</v>
      </c>
      <c r="BI53" s="66">
        <v>6.5555555555555554</v>
      </c>
      <c r="BJ53" s="66">
        <v>4.5</v>
      </c>
      <c r="BK53" s="66">
        <v>7.2777777777777777</v>
      </c>
      <c r="BL53" s="66">
        <v>12.388888888888889</v>
      </c>
      <c r="BN53" s="160">
        <v>0.172916666666667</v>
      </c>
    </row>
    <row r="54" spans="1:66" x14ac:dyDescent="0.2">
      <c r="A54" s="160">
        <v>0.17638888888888901</v>
      </c>
      <c r="B54" s="160">
        <f t="shared" si="0"/>
        <v>3.4722222222220156E-3</v>
      </c>
      <c r="C54" s="100"/>
      <c r="D54" s="170">
        <v>10.199999999999999</v>
      </c>
      <c r="E54" s="170">
        <v>7.2</v>
      </c>
      <c r="F54" s="170">
        <v>7.5</v>
      </c>
      <c r="G54" s="170">
        <v>4.5</v>
      </c>
      <c r="H54" s="170">
        <v>8.6999999999999993</v>
      </c>
      <c r="I54" s="170">
        <v>8.1999999999999993</v>
      </c>
      <c r="J54" s="168"/>
      <c r="K54" s="169">
        <v>7.1</v>
      </c>
      <c r="L54" s="169">
        <v>5</v>
      </c>
      <c r="M54" s="169">
        <v>5.5</v>
      </c>
      <c r="N54" s="169">
        <v>5.9</v>
      </c>
      <c r="O54" s="169">
        <v>5.4</v>
      </c>
      <c r="P54" s="169">
        <v>7.3</v>
      </c>
      <c r="Q54" s="166"/>
      <c r="R54" s="166"/>
      <c r="S54" s="167">
        <v>7.6</v>
      </c>
      <c r="T54" s="167">
        <v>5.0999999999999996</v>
      </c>
      <c r="U54" s="167">
        <v>4.2</v>
      </c>
      <c r="V54" s="167">
        <v>13.8</v>
      </c>
      <c r="W54" s="167">
        <v>9.9</v>
      </c>
      <c r="X54" s="164"/>
      <c r="Y54" s="165"/>
      <c r="Z54" s="165"/>
      <c r="AA54" s="164">
        <v>7.9</v>
      </c>
      <c r="AB54" s="164">
        <v>6.7</v>
      </c>
      <c r="AC54" s="164">
        <v>8.1999999999999993</v>
      </c>
      <c r="AD54" s="164">
        <v>15.5</v>
      </c>
      <c r="AE54" s="163">
        <v>8.9</v>
      </c>
      <c r="AF54" s="163">
        <v>4.5999999999999996</v>
      </c>
      <c r="AG54" s="163">
        <v>5.3</v>
      </c>
      <c r="AH54" s="163">
        <v>10.6</v>
      </c>
      <c r="AI54" s="163">
        <v>4</v>
      </c>
      <c r="AJ54" s="163">
        <v>6.7</v>
      </c>
      <c r="AK54" s="163">
        <v>10.7</v>
      </c>
      <c r="AL54" s="162">
        <v>6.8</v>
      </c>
      <c r="AM54" s="162">
        <v>8.1</v>
      </c>
      <c r="AN54" s="162">
        <v>7.8</v>
      </c>
      <c r="AO54" s="162">
        <v>10.1</v>
      </c>
      <c r="AP54" s="162">
        <v>9.4</v>
      </c>
      <c r="AQ54" s="162">
        <v>3.9</v>
      </c>
      <c r="AR54" s="162">
        <v>7.9</v>
      </c>
      <c r="AT54" s="161">
        <v>5.9</v>
      </c>
      <c r="AU54" s="161">
        <v>5.7</v>
      </c>
      <c r="BB54" s="66">
        <v>4.1111111111111107</v>
      </c>
      <c r="BC54" s="66">
        <v>7.166666666666667</v>
      </c>
      <c r="BD54" s="66">
        <v>7.4444444444444446</v>
      </c>
      <c r="BE54" s="66">
        <v>6.9444444444444446</v>
      </c>
      <c r="BG54" s="66">
        <v>6.5555555555555554</v>
      </c>
      <c r="BH54" s="66">
        <v>4.3888888888888893</v>
      </c>
      <c r="BI54" s="66">
        <v>6.5555555555555554</v>
      </c>
      <c r="BJ54" s="66">
        <v>4.4444444444444446</v>
      </c>
      <c r="BK54" s="66">
        <v>7.2222222222222223</v>
      </c>
      <c r="BL54" s="66">
        <v>12.277777777777779</v>
      </c>
      <c r="BN54" s="160">
        <v>0.17638888888888901</v>
      </c>
    </row>
    <row r="55" spans="1:66" x14ac:dyDescent="0.2">
      <c r="A55" s="160">
        <v>0.179861111111111</v>
      </c>
      <c r="B55" s="160">
        <f t="shared" si="0"/>
        <v>3.4722222222219878E-3</v>
      </c>
      <c r="C55" s="100"/>
      <c r="D55" s="170">
        <v>10.199999999999999</v>
      </c>
      <c r="E55" s="170">
        <v>7.3</v>
      </c>
      <c r="F55" s="170">
        <v>7.4</v>
      </c>
      <c r="G55" s="170">
        <v>4.5</v>
      </c>
      <c r="H55" s="170">
        <v>8.6999999999999993</v>
      </c>
      <c r="I55" s="170">
        <v>8.6999999999999993</v>
      </c>
      <c r="J55" s="168"/>
      <c r="K55" s="169">
        <v>7.5</v>
      </c>
      <c r="L55" s="169">
        <v>4.9000000000000004</v>
      </c>
      <c r="M55" s="169">
        <v>5.3</v>
      </c>
      <c r="N55" s="169">
        <v>5.7</v>
      </c>
      <c r="O55" s="169">
        <v>5.4</v>
      </c>
      <c r="P55" s="169">
        <v>7.3</v>
      </c>
      <c r="Q55" s="166"/>
      <c r="R55" s="166"/>
      <c r="S55" s="167">
        <v>7.5</v>
      </c>
      <c r="T55" s="167">
        <v>5.3</v>
      </c>
      <c r="U55" s="167">
        <v>4.4000000000000004</v>
      </c>
      <c r="V55" s="167">
        <v>13.9</v>
      </c>
      <c r="W55" s="167">
        <v>9.6</v>
      </c>
      <c r="X55" s="164"/>
      <c r="Y55" s="165"/>
      <c r="Z55" s="165"/>
      <c r="AA55" s="164">
        <v>7.8</v>
      </c>
      <c r="AB55" s="164">
        <v>6.6</v>
      </c>
      <c r="AC55" s="164">
        <v>8.1</v>
      </c>
      <c r="AD55" s="164">
        <v>15.3</v>
      </c>
      <c r="AE55" s="163">
        <v>8.8000000000000007</v>
      </c>
      <c r="AF55" s="163">
        <v>4.5999999999999996</v>
      </c>
      <c r="AG55" s="163">
        <v>5.4</v>
      </c>
      <c r="AH55" s="163">
        <v>10.6</v>
      </c>
      <c r="AI55" s="163">
        <v>3.9</v>
      </c>
      <c r="AJ55" s="163">
        <v>6.8</v>
      </c>
      <c r="AK55" s="163">
        <v>10.5</v>
      </c>
      <c r="AL55" s="162">
        <v>7.2</v>
      </c>
      <c r="AM55" s="162">
        <v>8.1</v>
      </c>
      <c r="AN55" s="162">
        <v>7.7</v>
      </c>
      <c r="AO55" s="162">
        <v>10.9</v>
      </c>
      <c r="AP55" s="162">
        <v>9.1</v>
      </c>
      <c r="AQ55" s="162">
        <v>4.0999999999999996</v>
      </c>
      <c r="AR55" s="162">
        <v>7.8</v>
      </c>
      <c r="AT55" s="161">
        <v>6.2</v>
      </c>
      <c r="AU55" s="161">
        <v>5.9</v>
      </c>
      <c r="BB55" s="66">
        <v>4</v>
      </c>
      <c r="BC55" s="66">
        <v>7.166666666666667</v>
      </c>
      <c r="BD55" s="66">
        <v>7.2777777777777777</v>
      </c>
      <c r="BE55" s="66">
        <v>6.7777777777777777</v>
      </c>
      <c r="BG55" s="66">
        <v>7.0555555555555554</v>
      </c>
      <c r="BH55" s="66">
        <v>4.3888888888888893</v>
      </c>
      <c r="BI55" s="66">
        <v>6.5555555555555554</v>
      </c>
      <c r="BJ55" s="66">
        <v>4.3888888888888893</v>
      </c>
      <c r="BK55" s="66">
        <v>7.2222222222222223</v>
      </c>
      <c r="BL55" s="66">
        <v>12.388888888888889</v>
      </c>
      <c r="BN55" s="160">
        <v>0.179861111111111</v>
      </c>
    </row>
    <row r="56" spans="1:66" x14ac:dyDescent="0.2">
      <c r="A56" s="160">
        <v>0.18333333333333399</v>
      </c>
      <c r="B56" s="160">
        <f t="shared" si="0"/>
        <v>3.472222222222987E-3</v>
      </c>
      <c r="C56" s="100"/>
      <c r="D56" s="170">
        <v>10.1</v>
      </c>
      <c r="E56" s="170">
        <v>7.3</v>
      </c>
      <c r="F56" s="170">
        <v>7.5</v>
      </c>
      <c r="G56" s="170">
        <v>4.4000000000000004</v>
      </c>
      <c r="H56" s="170">
        <v>8.4</v>
      </c>
      <c r="I56" s="170">
        <v>9</v>
      </c>
      <c r="J56" s="168"/>
      <c r="K56" s="169">
        <v>7.7</v>
      </c>
      <c r="L56" s="169">
        <v>4.8</v>
      </c>
      <c r="M56" s="169">
        <v>5.0999999999999996</v>
      </c>
      <c r="N56" s="169">
        <v>5.7</v>
      </c>
      <c r="O56" s="169">
        <v>5.4</v>
      </c>
      <c r="P56" s="169">
        <v>7.1</v>
      </c>
      <c r="Q56" s="166"/>
      <c r="R56" s="166"/>
      <c r="S56" s="167">
        <v>7.3</v>
      </c>
      <c r="T56" s="167">
        <v>5.3</v>
      </c>
      <c r="U56" s="167">
        <v>4.8</v>
      </c>
      <c r="V56" s="167">
        <v>13.9</v>
      </c>
      <c r="W56" s="167">
        <v>9.4</v>
      </c>
      <c r="X56" s="164"/>
      <c r="Y56" s="165"/>
      <c r="Z56" s="165"/>
      <c r="AA56" s="164">
        <v>7.7</v>
      </c>
      <c r="AB56" s="164">
        <v>6.3</v>
      </c>
      <c r="AC56" s="164">
        <v>7.8</v>
      </c>
      <c r="AD56" s="164">
        <v>15.7</v>
      </c>
      <c r="AE56" s="163">
        <v>8.8000000000000007</v>
      </c>
      <c r="AF56" s="163">
        <v>4.5999999999999996</v>
      </c>
      <c r="AG56" s="163">
        <v>5.6</v>
      </c>
      <c r="AH56" s="163">
        <v>10.4</v>
      </c>
      <c r="AI56" s="163">
        <v>3.8</v>
      </c>
      <c r="AJ56" s="163">
        <v>6.8</v>
      </c>
      <c r="AK56" s="163">
        <v>10.4</v>
      </c>
      <c r="AL56" s="162">
        <v>7.2</v>
      </c>
      <c r="AM56" s="162">
        <v>8.1999999999999993</v>
      </c>
      <c r="AN56" s="162">
        <v>7.7</v>
      </c>
      <c r="AO56" s="162">
        <v>11.5</v>
      </c>
      <c r="AP56" s="162">
        <v>9.4</v>
      </c>
      <c r="AQ56" s="162">
        <v>4.2</v>
      </c>
      <c r="AR56" s="162">
        <v>7.7</v>
      </c>
      <c r="AT56" s="161">
        <v>6.3</v>
      </c>
      <c r="AU56" s="161">
        <v>6.8</v>
      </c>
      <c r="BB56" s="66">
        <v>3.8888888888888888</v>
      </c>
      <c r="BC56" s="66">
        <v>7.2777777777777777</v>
      </c>
      <c r="BD56" s="66">
        <v>7.166666666666667</v>
      </c>
      <c r="BE56" s="66">
        <v>6.5</v>
      </c>
      <c r="BG56" s="66">
        <v>7.0555555555555554</v>
      </c>
      <c r="BH56" s="66">
        <v>4.333333333333333</v>
      </c>
      <c r="BI56" s="66">
        <v>6.5</v>
      </c>
      <c r="BJ56" s="66">
        <v>4.3888888888888893</v>
      </c>
      <c r="BK56" s="66">
        <v>7.166666666666667</v>
      </c>
      <c r="BL56" s="66">
        <v>12.5</v>
      </c>
      <c r="BN56" s="160">
        <v>0.18333333333333399</v>
      </c>
    </row>
    <row r="57" spans="1:66" x14ac:dyDescent="0.2">
      <c r="A57" s="160">
        <v>0.186805555555556</v>
      </c>
      <c r="B57" s="160">
        <f t="shared" si="0"/>
        <v>3.4722222222220156E-3</v>
      </c>
      <c r="C57" s="100"/>
      <c r="D57" s="170">
        <v>9.9</v>
      </c>
      <c r="E57" s="170">
        <v>7.2</v>
      </c>
      <c r="F57" s="170">
        <v>7.1</v>
      </c>
      <c r="G57" s="170">
        <v>4.4000000000000004</v>
      </c>
      <c r="H57" s="170">
        <v>8.1</v>
      </c>
      <c r="I57" s="170">
        <v>9.1999999999999993</v>
      </c>
      <c r="J57" s="168"/>
      <c r="K57" s="169">
        <v>7.9</v>
      </c>
      <c r="L57" s="169">
        <v>4.7</v>
      </c>
      <c r="M57" s="169">
        <v>5.2</v>
      </c>
      <c r="N57" s="169">
        <v>5.8</v>
      </c>
      <c r="O57" s="169">
        <v>5.4</v>
      </c>
      <c r="P57" s="169">
        <v>7.1</v>
      </c>
      <c r="Q57" s="166"/>
      <c r="R57" s="166"/>
      <c r="S57" s="167">
        <v>7.2</v>
      </c>
      <c r="T57" s="167">
        <v>5.3</v>
      </c>
      <c r="U57" s="167">
        <v>4.4000000000000004</v>
      </c>
      <c r="V57" s="167">
        <v>13.8</v>
      </c>
      <c r="W57" s="167">
        <v>9.6</v>
      </c>
      <c r="X57" s="164"/>
      <c r="Y57" s="165"/>
      <c r="Z57" s="165"/>
      <c r="AA57" s="164">
        <v>7.5</v>
      </c>
      <c r="AB57" s="164">
        <v>6.2</v>
      </c>
      <c r="AC57" s="164">
        <v>7.6</v>
      </c>
      <c r="AD57" s="164">
        <v>15.5</v>
      </c>
      <c r="AE57" s="163">
        <v>8.8000000000000007</v>
      </c>
      <c r="AF57" s="163">
        <v>4.5</v>
      </c>
      <c r="AG57" s="163">
        <v>5.6</v>
      </c>
      <c r="AH57" s="163">
        <v>10.199999999999999</v>
      </c>
      <c r="AI57" s="163">
        <v>3.8</v>
      </c>
      <c r="AJ57" s="163">
        <v>6.7</v>
      </c>
      <c r="AK57" s="163">
        <v>10.3</v>
      </c>
      <c r="AL57" s="162">
        <v>6.8</v>
      </c>
      <c r="AM57" s="162">
        <v>8.3000000000000007</v>
      </c>
      <c r="AN57" s="162">
        <v>7.6</v>
      </c>
      <c r="AO57" s="162">
        <v>11.7</v>
      </c>
      <c r="AP57" s="162">
        <v>9.6999999999999993</v>
      </c>
      <c r="AQ57" s="162">
        <v>4.2</v>
      </c>
      <c r="AR57" s="162">
        <v>7.6</v>
      </c>
      <c r="AT57" s="161">
        <v>6.4</v>
      </c>
      <c r="AU57" s="161">
        <v>7.7</v>
      </c>
      <c r="BB57" s="66">
        <v>3.8333333333333335</v>
      </c>
      <c r="BC57" s="66">
        <v>7.2777777777777777</v>
      </c>
      <c r="BD57" s="66">
        <v>7.0555555555555554</v>
      </c>
      <c r="BE57" s="66">
        <v>6.4444444444444446</v>
      </c>
      <c r="BG57" s="66">
        <v>6.7222222222222223</v>
      </c>
      <c r="BH57" s="66">
        <v>4.3888888888888893</v>
      </c>
      <c r="BI57" s="66">
        <v>6.4444444444444446</v>
      </c>
      <c r="BJ57" s="66">
        <v>4.3888888888888893</v>
      </c>
      <c r="BK57" s="66">
        <v>7.0555555555555554</v>
      </c>
      <c r="BL57" s="66">
        <v>12.388888888888889</v>
      </c>
      <c r="BN57" s="160">
        <v>0.186805555555556</v>
      </c>
    </row>
    <row r="58" spans="1:66" x14ac:dyDescent="0.2">
      <c r="A58" s="160">
        <v>0.19027777777777799</v>
      </c>
      <c r="B58" s="160">
        <f t="shared" si="0"/>
        <v>3.4722222222219878E-3</v>
      </c>
      <c r="C58" s="100"/>
      <c r="D58" s="170">
        <v>9.9</v>
      </c>
      <c r="E58" s="170">
        <v>7.1</v>
      </c>
      <c r="F58" s="170">
        <v>7</v>
      </c>
      <c r="G58" s="170">
        <v>4.4000000000000004</v>
      </c>
      <c r="H58" s="170">
        <v>8.1</v>
      </c>
      <c r="I58" s="170">
        <v>9.5</v>
      </c>
      <c r="J58" s="168"/>
      <c r="K58" s="169">
        <v>8</v>
      </c>
      <c r="L58" s="169">
        <v>4.7</v>
      </c>
      <c r="M58" s="169">
        <v>5.3</v>
      </c>
      <c r="N58" s="169">
        <v>6.1</v>
      </c>
      <c r="O58" s="169">
        <v>5.4</v>
      </c>
      <c r="P58" s="169">
        <v>7.2</v>
      </c>
      <c r="Q58" s="166"/>
      <c r="R58" s="166"/>
      <c r="S58" s="167">
        <v>7.2</v>
      </c>
      <c r="T58" s="167">
        <v>5.3</v>
      </c>
      <c r="U58" s="167">
        <v>4.5</v>
      </c>
      <c r="V58" s="167">
        <v>13.7</v>
      </c>
      <c r="W58" s="167">
        <v>9.9</v>
      </c>
      <c r="X58" s="164"/>
      <c r="Y58" s="165"/>
      <c r="Z58" s="165"/>
      <c r="AA58" s="164">
        <v>7.4</v>
      </c>
      <c r="AB58" s="164">
        <v>6.2</v>
      </c>
      <c r="AC58" s="164">
        <v>7.9</v>
      </c>
      <c r="AD58" s="164">
        <v>15.2</v>
      </c>
      <c r="AE58" s="163">
        <v>8.9</v>
      </c>
      <c r="AF58" s="163">
        <v>4.3</v>
      </c>
      <c r="AG58" s="163">
        <v>5.5</v>
      </c>
      <c r="AH58" s="163">
        <v>10.199999999999999</v>
      </c>
      <c r="AI58" s="163">
        <v>4.3</v>
      </c>
      <c r="AJ58" s="163">
        <v>6.6</v>
      </c>
      <c r="AK58" s="163">
        <v>10.1</v>
      </c>
      <c r="AL58" s="162">
        <v>6.6</v>
      </c>
      <c r="AM58" s="162">
        <v>8.3000000000000007</v>
      </c>
      <c r="AN58" s="162">
        <v>7.5</v>
      </c>
      <c r="AO58" s="162">
        <v>11.8</v>
      </c>
      <c r="AP58" s="162">
        <v>9.4</v>
      </c>
      <c r="AQ58" s="162">
        <v>4.2</v>
      </c>
      <c r="AR58" s="162">
        <v>7.6</v>
      </c>
      <c r="AT58" s="161">
        <v>6.7</v>
      </c>
      <c r="AU58" s="161">
        <v>8.1</v>
      </c>
      <c r="BB58" s="66">
        <v>3.7222222222222223</v>
      </c>
      <c r="BC58" s="66">
        <v>7.333333333333333</v>
      </c>
      <c r="BD58" s="66">
        <v>7</v>
      </c>
      <c r="BE58" s="66">
        <v>6.3888888888888893</v>
      </c>
      <c r="BG58" s="66">
        <v>6.2777777777777777</v>
      </c>
      <c r="BH58" s="66">
        <v>4.4444444444444446</v>
      </c>
      <c r="BI58" s="66">
        <v>6.3888888888888893</v>
      </c>
      <c r="BJ58" s="66">
        <v>4.333333333333333</v>
      </c>
      <c r="BK58" s="66">
        <v>7</v>
      </c>
      <c r="BL58" s="66">
        <v>12.277777777777779</v>
      </c>
      <c r="BN58" s="160">
        <v>0.19027777777777799</v>
      </c>
    </row>
    <row r="59" spans="1:66" x14ac:dyDescent="0.2">
      <c r="A59" s="160">
        <v>0.19375000000000001</v>
      </c>
      <c r="B59" s="160">
        <f t="shared" si="0"/>
        <v>3.4722222222220156E-3</v>
      </c>
      <c r="C59" s="100"/>
      <c r="D59" s="170">
        <v>9.9</v>
      </c>
      <c r="E59" s="170">
        <v>7</v>
      </c>
      <c r="F59" s="170">
        <v>7.9</v>
      </c>
      <c r="G59" s="170">
        <v>4.4000000000000004</v>
      </c>
      <c r="H59" s="170">
        <v>8.3000000000000007</v>
      </c>
      <c r="I59" s="170">
        <v>9.9</v>
      </c>
      <c r="J59" s="168"/>
      <c r="K59" s="169">
        <v>7.8</v>
      </c>
      <c r="L59" s="169">
        <v>4.5999999999999996</v>
      </c>
      <c r="M59" s="169">
        <v>5.2</v>
      </c>
      <c r="N59" s="169">
        <v>6.1</v>
      </c>
      <c r="O59" s="169">
        <v>5.3</v>
      </c>
      <c r="P59" s="169">
        <v>7.1</v>
      </c>
      <c r="Q59" s="166"/>
      <c r="R59" s="166"/>
      <c r="S59" s="167">
        <v>6.3</v>
      </c>
      <c r="T59" s="167">
        <v>5.2</v>
      </c>
      <c r="U59" s="167">
        <v>4.7</v>
      </c>
      <c r="V59" s="167">
        <v>13.5</v>
      </c>
      <c r="W59" s="167">
        <v>9.9</v>
      </c>
      <c r="X59" s="164"/>
      <c r="Y59" s="165"/>
      <c r="Z59" s="165"/>
      <c r="AA59" s="164">
        <v>7.2</v>
      </c>
      <c r="AB59" s="164">
        <v>6.1</v>
      </c>
      <c r="AC59" s="164">
        <v>7.9</v>
      </c>
      <c r="AD59" s="164">
        <v>15.2</v>
      </c>
      <c r="AE59" s="163">
        <v>9.1</v>
      </c>
      <c r="AF59" s="163">
        <v>4.3</v>
      </c>
      <c r="AG59" s="163">
        <v>5.5</v>
      </c>
      <c r="AH59" s="163">
        <v>10.1</v>
      </c>
      <c r="AI59" s="163">
        <v>4.7</v>
      </c>
      <c r="AJ59" s="163">
        <v>6.3</v>
      </c>
      <c r="AK59" s="163">
        <v>10</v>
      </c>
      <c r="AL59" s="162">
        <v>6.4</v>
      </c>
      <c r="AM59" s="162">
        <v>8.1999999999999993</v>
      </c>
      <c r="AN59" s="162">
        <v>7.4</v>
      </c>
      <c r="AO59" s="162">
        <v>11.9</v>
      </c>
      <c r="AP59" s="162">
        <v>9.3000000000000007</v>
      </c>
      <c r="AQ59" s="162">
        <v>4.0999999999999996</v>
      </c>
      <c r="AR59" s="162">
        <v>7.4</v>
      </c>
      <c r="AT59" s="161">
        <v>6.7</v>
      </c>
      <c r="AU59" s="161">
        <v>8.3000000000000007</v>
      </c>
      <c r="BB59" s="66">
        <v>3.8888888888888888</v>
      </c>
      <c r="BC59" s="66">
        <v>7.4444444444444446</v>
      </c>
      <c r="BD59" s="66">
        <v>6.9444444444444446</v>
      </c>
      <c r="BE59" s="66">
        <v>6.333333333333333</v>
      </c>
      <c r="BG59" s="66">
        <v>5.833333333333333</v>
      </c>
      <c r="BH59" s="66">
        <v>4.5555555555555554</v>
      </c>
      <c r="BI59" s="66">
        <v>6.333333333333333</v>
      </c>
      <c r="BJ59" s="66">
        <v>4.3888888888888893</v>
      </c>
      <c r="BK59" s="66">
        <v>6.9444444444444446</v>
      </c>
      <c r="BL59" s="66">
        <v>12.111111111111111</v>
      </c>
      <c r="BN59" s="160">
        <v>0.19375000000000001</v>
      </c>
    </row>
    <row r="60" spans="1:66" x14ac:dyDescent="0.2">
      <c r="A60" s="160">
        <v>0.19722222222222199</v>
      </c>
      <c r="B60" s="160">
        <f t="shared" si="0"/>
        <v>3.4722222222219878E-3</v>
      </c>
      <c r="C60" s="100"/>
      <c r="D60" s="170">
        <v>9.6999999999999993</v>
      </c>
      <c r="E60" s="170">
        <v>6.9</v>
      </c>
      <c r="F60" s="170">
        <v>7.6</v>
      </c>
      <c r="G60" s="170">
        <v>4.4000000000000004</v>
      </c>
      <c r="H60" s="170">
        <v>8.1999999999999993</v>
      </c>
      <c r="I60" s="170">
        <v>10.199999999999999</v>
      </c>
      <c r="J60" s="168"/>
      <c r="K60" s="169">
        <v>7</v>
      </c>
      <c r="L60" s="169">
        <v>4.5999999999999996</v>
      </c>
      <c r="M60" s="169">
        <v>5.0999999999999996</v>
      </c>
      <c r="N60" s="169">
        <v>6</v>
      </c>
      <c r="O60" s="169">
        <v>5.0999999999999996</v>
      </c>
      <c r="P60" s="169">
        <v>6.6</v>
      </c>
      <c r="Q60" s="166"/>
      <c r="R60" s="166"/>
      <c r="S60" s="167">
        <v>5.7</v>
      </c>
      <c r="T60" s="167">
        <v>5.2</v>
      </c>
      <c r="U60" s="167">
        <v>4.9000000000000004</v>
      </c>
      <c r="V60" s="167">
        <v>13.3</v>
      </c>
      <c r="W60" s="167">
        <v>10</v>
      </c>
      <c r="X60" s="164"/>
      <c r="Y60" s="165"/>
      <c r="Z60" s="165"/>
      <c r="AA60" s="164">
        <v>6.7</v>
      </c>
      <c r="AB60" s="164">
        <v>5.9</v>
      </c>
      <c r="AC60" s="164">
        <v>7.9</v>
      </c>
      <c r="AD60" s="164">
        <v>15.4</v>
      </c>
      <c r="AE60" s="163">
        <v>9</v>
      </c>
      <c r="AF60" s="163">
        <v>4.2</v>
      </c>
      <c r="AG60" s="163">
        <v>5.6</v>
      </c>
      <c r="AH60" s="163">
        <v>10.1</v>
      </c>
      <c r="AI60" s="163">
        <v>4.4000000000000004</v>
      </c>
      <c r="AJ60" s="163">
        <v>6.1</v>
      </c>
      <c r="AK60" s="163">
        <v>9.9</v>
      </c>
      <c r="AL60" s="162">
        <v>6.3</v>
      </c>
      <c r="AM60" s="162">
        <v>8.6</v>
      </c>
      <c r="AN60" s="162">
        <v>7.3</v>
      </c>
      <c r="AO60" s="162">
        <v>11.9</v>
      </c>
      <c r="AP60" s="162">
        <v>9.1</v>
      </c>
      <c r="AQ60" s="162">
        <v>4.0999999999999996</v>
      </c>
      <c r="AR60" s="162">
        <v>7.3</v>
      </c>
      <c r="AT60" s="161">
        <v>6.3</v>
      </c>
      <c r="AU60" s="161">
        <v>8.3000000000000007</v>
      </c>
      <c r="BB60" s="66">
        <v>3.9444444444444446</v>
      </c>
      <c r="BC60" s="66">
        <v>7.4444444444444446</v>
      </c>
      <c r="BD60" s="66">
        <v>6.833333333333333</v>
      </c>
      <c r="BE60" s="66">
        <v>6.333333333333333</v>
      </c>
      <c r="BG60" s="66">
        <v>5.5555555555555554</v>
      </c>
      <c r="BH60" s="66">
        <v>4.5</v>
      </c>
      <c r="BI60" s="66">
        <v>6.2777777777777777</v>
      </c>
      <c r="BJ60" s="66">
        <v>4.3888888888888893</v>
      </c>
      <c r="BK60" s="66">
        <v>6.833333333333333</v>
      </c>
      <c r="BL60" s="66">
        <v>12</v>
      </c>
      <c r="BN60" s="160">
        <v>0.19722222222222199</v>
      </c>
    </row>
    <row r="61" spans="1:66" x14ac:dyDescent="0.2">
      <c r="A61" s="160">
        <v>0.20069444444444501</v>
      </c>
      <c r="B61" s="160">
        <f t="shared" si="0"/>
        <v>3.4722222222230148E-3</v>
      </c>
      <c r="C61" s="100"/>
      <c r="D61" s="170">
        <v>9.5</v>
      </c>
      <c r="E61" s="170">
        <v>6.8</v>
      </c>
      <c r="F61" s="170">
        <v>7.3</v>
      </c>
      <c r="G61" s="170">
        <v>4.4000000000000004</v>
      </c>
      <c r="H61" s="170">
        <v>8.1</v>
      </c>
      <c r="I61" s="170">
        <v>10.3</v>
      </c>
      <c r="J61" s="168"/>
      <c r="K61" s="169">
        <v>6.7</v>
      </c>
      <c r="L61" s="169">
        <v>4.9000000000000004</v>
      </c>
      <c r="M61" s="169">
        <v>5</v>
      </c>
      <c r="N61" s="169">
        <v>5.8</v>
      </c>
      <c r="O61" s="169">
        <v>5.0999999999999996</v>
      </c>
      <c r="P61" s="169">
        <v>6.3</v>
      </c>
      <c r="Q61" s="166"/>
      <c r="R61" s="166"/>
      <c r="S61" s="167">
        <v>5.6</v>
      </c>
      <c r="T61" s="167">
        <v>5.0999999999999996</v>
      </c>
      <c r="U61" s="167">
        <v>5.0999999999999996</v>
      </c>
      <c r="V61" s="167">
        <v>13.2</v>
      </c>
      <c r="W61" s="167">
        <v>10.1</v>
      </c>
      <c r="X61" s="164"/>
      <c r="Y61" s="165"/>
      <c r="Z61" s="165"/>
      <c r="AA61" s="164">
        <v>6.4</v>
      </c>
      <c r="AB61" s="164">
        <v>5.8</v>
      </c>
      <c r="AC61" s="164">
        <v>7.9</v>
      </c>
      <c r="AD61" s="164">
        <v>15.7</v>
      </c>
      <c r="AE61" s="163">
        <v>8.9</v>
      </c>
      <c r="AF61" s="163">
        <v>4.0999999999999996</v>
      </c>
      <c r="AG61" s="163">
        <v>5.7</v>
      </c>
      <c r="AH61" s="163">
        <v>10</v>
      </c>
      <c r="AI61" s="163">
        <v>4.3</v>
      </c>
      <c r="AJ61" s="163">
        <v>6.2</v>
      </c>
      <c r="AK61" s="163">
        <v>9.8000000000000007</v>
      </c>
      <c r="AL61" s="162">
        <v>6.2</v>
      </c>
      <c r="AM61" s="162">
        <v>8.6999999999999993</v>
      </c>
      <c r="AN61" s="162">
        <v>7</v>
      </c>
      <c r="AO61" s="162">
        <v>12.1</v>
      </c>
      <c r="AP61" s="162">
        <v>8.9</v>
      </c>
      <c r="AQ61" s="162">
        <v>4.0999999999999996</v>
      </c>
      <c r="AR61" s="162">
        <v>7.2</v>
      </c>
      <c r="AT61" s="161">
        <v>6.1</v>
      </c>
      <c r="AU61" s="161">
        <v>8.1999999999999993</v>
      </c>
      <c r="BB61" s="66">
        <v>3.9444444444444446</v>
      </c>
      <c r="BC61" s="66">
        <v>7.3888888888888893</v>
      </c>
      <c r="BD61" s="66">
        <v>6.5555555555555554</v>
      </c>
      <c r="BE61" s="66">
        <v>6.5</v>
      </c>
      <c r="BG61" s="66">
        <v>5.2222222222222223</v>
      </c>
      <c r="BH61" s="66">
        <v>4.3888888888888893</v>
      </c>
      <c r="BI61" s="66">
        <v>6.333333333333333</v>
      </c>
      <c r="BJ61" s="66">
        <v>4.3888888888888893</v>
      </c>
      <c r="BK61" s="66">
        <v>6.7777777777777777</v>
      </c>
      <c r="BL61" s="66">
        <v>11.888888888888889</v>
      </c>
      <c r="BN61" s="160">
        <v>0.20069444444444501</v>
      </c>
    </row>
    <row r="62" spans="1:66" x14ac:dyDescent="0.2">
      <c r="A62" s="160">
        <v>0.204166666666667</v>
      </c>
      <c r="B62" s="160">
        <f t="shared" si="0"/>
        <v>3.4722222222219878E-3</v>
      </c>
      <c r="C62" s="100"/>
      <c r="D62" s="170">
        <v>9.4</v>
      </c>
      <c r="E62" s="170">
        <v>6.6</v>
      </c>
      <c r="F62" s="170">
        <v>7.1</v>
      </c>
      <c r="G62" s="170">
        <v>4.4000000000000004</v>
      </c>
      <c r="H62" s="170">
        <v>7.9</v>
      </c>
      <c r="I62" s="170">
        <v>10.199999999999999</v>
      </c>
      <c r="J62" s="168"/>
      <c r="K62" s="169">
        <v>6.7</v>
      </c>
      <c r="L62" s="169">
        <v>5.0999999999999996</v>
      </c>
      <c r="M62" s="169">
        <v>4.9000000000000004</v>
      </c>
      <c r="N62" s="169">
        <v>5.6</v>
      </c>
      <c r="O62" s="169">
        <v>5.5</v>
      </c>
      <c r="P62" s="169">
        <v>6.2</v>
      </c>
      <c r="Q62" s="166"/>
      <c r="R62" s="166"/>
      <c r="S62" s="167">
        <v>5.8</v>
      </c>
      <c r="T62" s="167">
        <v>5.2</v>
      </c>
      <c r="U62" s="167">
        <v>5.0999999999999996</v>
      </c>
      <c r="V62" s="167">
        <v>13.1</v>
      </c>
      <c r="W62" s="167">
        <v>10.1</v>
      </c>
      <c r="X62" s="164"/>
      <c r="Y62" s="165"/>
      <c r="Z62" s="165"/>
      <c r="AA62" s="164">
        <v>6.4</v>
      </c>
      <c r="AB62" s="164">
        <v>5.8</v>
      </c>
      <c r="AC62" s="164">
        <v>7.6</v>
      </c>
      <c r="AD62" s="164">
        <v>15.8</v>
      </c>
      <c r="AE62" s="163">
        <v>8.8000000000000007</v>
      </c>
      <c r="AF62" s="163">
        <v>4.3</v>
      </c>
      <c r="AG62" s="163">
        <v>5.8</v>
      </c>
      <c r="AH62" s="163">
        <v>9.9</v>
      </c>
      <c r="AI62" s="163">
        <v>4.0999999999999996</v>
      </c>
      <c r="AJ62" s="163">
        <v>6.1</v>
      </c>
      <c r="AK62" s="163">
        <v>9.8000000000000007</v>
      </c>
      <c r="AL62" s="162">
        <v>6.1</v>
      </c>
      <c r="AM62" s="162">
        <v>8.6999999999999993</v>
      </c>
      <c r="AN62" s="162">
        <v>6.9</v>
      </c>
      <c r="AO62" s="162">
        <v>12.2</v>
      </c>
      <c r="AP62" s="162">
        <v>8.8000000000000007</v>
      </c>
      <c r="AQ62" s="162">
        <v>4.0999999999999996</v>
      </c>
      <c r="AR62" s="162">
        <v>7.1</v>
      </c>
      <c r="AT62" s="161">
        <v>5.9</v>
      </c>
      <c r="AU62" s="161">
        <v>7.8</v>
      </c>
      <c r="BB62" s="66">
        <v>3.9444444444444446</v>
      </c>
      <c r="BC62" s="66">
        <v>7.3888888888888893</v>
      </c>
      <c r="BD62" s="66">
        <v>6.4444444444444446</v>
      </c>
      <c r="BE62" s="66">
        <v>6.6111111111111107</v>
      </c>
      <c r="BG62" s="66">
        <v>4.833333333333333</v>
      </c>
      <c r="BH62" s="66">
        <v>4.333333333333333</v>
      </c>
      <c r="BI62" s="66">
        <v>6.333333333333333</v>
      </c>
      <c r="BJ62" s="66">
        <v>4.3888888888888893</v>
      </c>
      <c r="BK62" s="66">
        <v>6.7777777777777777</v>
      </c>
      <c r="BL62" s="66">
        <v>11.833333333333334</v>
      </c>
      <c r="BN62" s="160">
        <v>0.204166666666667</v>
      </c>
    </row>
    <row r="63" spans="1:66" x14ac:dyDescent="0.2">
      <c r="A63" s="160">
        <v>0.20763888888888901</v>
      </c>
      <c r="B63" s="160">
        <f t="shared" si="0"/>
        <v>3.4722222222220156E-3</v>
      </c>
      <c r="C63" s="100"/>
      <c r="D63" s="170">
        <v>9.3000000000000007</v>
      </c>
      <c r="E63" s="170">
        <v>6.6</v>
      </c>
      <c r="F63" s="170">
        <v>6.7</v>
      </c>
      <c r="G63" s="170">
        <v>4.4000000000000004</v>
      </c>
      <c r="H63" s="170">
        <v>7.8</v>
      </c>
      <c r="I63" s="170">
        <v>10.199999999999999</v>
      </c>
      <c r="J63" s="168"/>
      <c r="K63" s="169">
        <v>7.2</v>
      </c>
      <c r="L63" s="169">
        <v>5</v>
      </c>
      <c r="M63" s="169">
        <v>4.8</v>
      </c>
      <c r="N63" s="169">
        <v>5.6</v>
      </c>
      <c r="O63" s="169">
        <v>5.0999999999999996</v>
      </c>
      <c r="P63" s="169">
        <v>6.1</v>
      </c>
      <c r="Q63" s="166"/>
      <c r="R63" s="166"/>
      <c r="S63" s="167">
        <v>6.2</v>
      </c>
      <c r="T63" s="167">
        <v>5.0999999999999996</v>
      </c>
      <c r="U63" s="167">
        <v>4.9000000000000004</v>
      </c>
      <c r="V63" s="167">
        <v>13.1</v>
      </c>
      <c r="W63" s="167">
        <v>10.199999999999999</v>
      </c>
      <c r="X63" s="164"/>
      <c r="Y63" s="165"/>
      <c r="Z63" s="165"/>
      <c r="AA63" s="164">
        <v>6.4</v>
      </c>
      <c r="AB63" s="164">
        <v>5.9</v>
      </c>
      <c r="AC63" s="164">
        <v>7.3</v>
      </c>
      <c r="AD63" s="164">
        <v>15.8</v>
      </c>
      <c r="AE63" s="163">
        <v>8.6</v>
      </c>
      <c r="AF63" s="163">
        <v>4.3</v>
      </c>
      <c r="AG63" s="163">
        <v>5.8</v>
      </c>
      <c r="AH63" s="163">
        <v>9.8000000000000007</v>
      </c>
      <c r="AI63" s="163">
        <v>4</v>
      </c>
      <c r="AJ63" s="163">
        <v>6.1</v>
      </c>
      <c r="AK63" s="163">
        <v>9.8000000000000007</v>
      </c>
      <c r="AL63" s="162">
        <v>6.1</v>
      </c>
      <c r="AM63" s="162">
        <v>8.5</v>
      </c>
      <c r="AN63" s="162">
        <v>6.9</v>
      </c>
      <c r="AO63" s="162">
        <v>12.2</v>
      </c>
      <c r="AP63" s="162">
        <v>8.6999999999999993</v>
      </c>
      <c r="AQ63" s="162">
        <v>4.0999999999999996</v>
      </c>
      <c r="AR63" s="162">
        <v>7.1</v>
      </c>
      <c r="AT63" s="161">
        <v>5.6</v>
      </c>
      <c r="AU63" s="161">
        <v>7.8</v>
      </c>
      <c r="BB63" s="66">
        <v>3.8888888888888888</v>
      </c>
      <c r="BC63" s="66">
        <v>7.333333333333333</v>
      </c>
      <c r="BD63" s="66">
        <v>6.7777777777777777</v>
      </c>
      <c r="BE63" s="66">
        <v>6.666666666666667</v>
      </c>
      <c r="BG63" s="66">
        <v>4.5</v>
      </c>
      <c r="BH63" s="66">
        <v>4.2777777777777777</v>
      </c>
      <c r="BI63" s="66">
        <v>6.2777777777777777</v>
      </c>
      <c r="BJ63" s="66">
        <v>4.3888888888888893</v>
      </c>
      <c r="BK63" s="66">
        <v>6.7222222222222223</v>
      </c>
      <c r="BL63" s="66">
        <v>11.722222222222221</v>
      </c>
      <c r="BN63" s="160">
        <v>0.20763888888888901</v>
      </c>
    </row>
    <row r="64" spans="1:66" x14ac:dyDescent="0.2">
      <c r="A64" s="160">
        <v>0.211111111111111</v>
      </c>
      <c r="B64" s="160">
        <f t="shared" si="0"/>
        <v>3.4722222222219878E-3</v>
      </c>
      <c r="C64" s="100"/>
      <c r="D64" s="170">
        <v>9.1999999999999993</v>
      </c>
      <c r="E64" s="170">
        <v>7.2</v>
      </c>
      <c r="F64" s="170">
        <v>6.6</v>
      </c>
      <c r="G64" s="170">
        <v>4.3</v>
      </c>
      <c r="H64" s="170">
        <v>7.7</v>
      </c>
      <c r="I64" s="170">
        <v>10.1</v>
      </c>
      <c r="J64" s="168"/>
      <c r="K64" s="169">
        <v>8.1999999999999993</v>
      </c>
      <c r="L64" s="169">
        <v>4.9000000000000004</v>
      </c>
      <c r="M64" s="169">
        <v>4.8</v>
      </c>
      <c r="N64" s="169">
        <v>5.6</v>
      </c>
      <c r="O64" s="169">
        <v>5</v>
      </c>
      <c r="P64" s="169">
        <v>6</v>
      </c>
      <c r="Q64" s="166"/>
      <c r="R64" s="166"/>
      <c r="S64" s="167">
        <v>6.4</v>
      </c>
      <c r="T64" s="167">
        <v>5.3</v>
      </c>
      <c r="U64" s="167">
        <v>4.8</v>
      </c>
      <c r="V64" s="167">
        <v>12.9</v>
      </c>
      <c r="W64" s="167">
        <v>10.199999999999999</v>
      </c>
      <c r="X64" s="164"/>
      <c r="Y64" s="165"/>
      <c r="Z64" s="165"/>
      <c r="AA64" s="164">
        <v>6.7</v>
      </c>
      <c r="AB64" s="164">
        <v>5.9</v>
      </c>
      <c r="AC64" s="164">
        <v>7.2</v>
      </c>
      <c r="AD64" s="164">
        <v>15.8</v>
      </c>
      <c r="AE64" s="163">
        <v>8.3000000000000007</v>
      </c>
      <c r="AF64" s="163">
        <v>4.2</v>
      </c>
      <c r="AG64" s="163">
        <v>5.8</v>
      </c>
      <c r="AH64" s="163">
        <v>9.8000000000000007</v>
      </c>
      <c r="AI64" s="163">
        <v>3.9</v>
      </c>
      <c r="AJ64" s="163">
        <v>6.2</v>
      </c>
      <c r="AK64" s="163">
        <v>9.8000000000000007</v>
      </c>
      <c r="AL64" s="162">
        <v>6.1</v>
      </c>
      <c r="AM64" s="162">
        <v>8.1999999999999993</v>
      </c>
      <c r="AN64" s="162">
        <v>6.9</v>
      </c>
      <c r="AO64" s="162">
        <v>12.3</v>
      </c>
      <c r="AP64" s="162">
        <v>8.5</v>
      </c>
      <c r="AQ64" s="162">
        <v>4.0999999999999996</v>
      </c>
      <c r="AR64" s="162">
        <v>6.9</v>
      </c>
      <c r="AT64" s="161">
        <v>5.6</v>
      </c>
      <c r="AU64" s="161">
        <v>8.1</v>
      </c>
      <c r="BB64" s="66">
        <v>3.8888888888888888</v>
      </c>
      <c r="BC64" s="66">
        <v>7.2777777777777777</v>
      </c>
      <c r="BD64" s="66">
        <v>6.8888888888888893</v>
      </c>
      <c r="BE64" s="66">
        <v>6.4444444444444446</v>
      </c>
      <c r="BG64" s="66">
        <v>4.2777777777777777</v>
      </c>
      <c r="BH64" s="66">
        <v>4.2222222222222223</v>
      </c>
      <c r="BI64" s="66">
        <v>6.166666666666667</v>
      </c>
      <c r="BJ64" s="66">
        <v>4.3888888888888893</v>
      </c>
      <c r="BK64" s="66">
        <v>6.666666666666667</v>
      </c>
      <c r="BL64" s="66">
        <v>11.611111111111111</v>
      </c>
      <c r="BN64" s="160">
        <v>0.211111111111111</v>
      </c>
    </row>
    <row r="65" spans="1:66" x14ac:dyDescent="0.2">
      <c r="A65" s="160">
        <v>0.21458333333333399</v>
      </c>
      <c r="B65" s="160">
        <f t="shared" si="0"/>
        <v>3.472222222222987E-3</v>
      </c>
      <c r="C65" s="100"/>
      <c r="D65" s="170">
        <v>9</v>
      </c>
      <c r="E65" s="170">
        <v>7.1</v>
      </c>
      <c r="F65" s="170">
        <v>6.6</v>
      </c>
      <c r="G65" s="170">
        <v>4.2</v>
      </c>
      <c r="H65" s="170">
        <v>7.6</v>
      </c>
      <c r="I65" s="170">
        <v>10</v>
      </c>
      <c r="J65" s="168"/>
      <c r="K65" s="169">
        <v>8.9</v>
      </c>
      <c r="L65" s="169">
        <v>4.8</v>
      </c>
      <c r="M65" s="169">
        <v>4.7</v>
      </c>
      <c r="N65" s="169">
        <v>5.5</v>
      </c>
      <c r="O65" s="169">
        <v>4.9000000000000004</v>
      </c>
      <c r="P65" s="169">
        <v>6.1</v>
      </c>
      <c r="Q65" s="166"/>
      <c r="R65" s="166"/>
      <c r="S65" s="167">
        <v>6.6</v>
      </c>
      <c r="T65" s="167">
        <v>5.2</v>
      </c>
      <c r="U65" s="167">
        <v>4.8</v>
      </c>
      <c r="V65" s="167">
        <v>12.7</v>
      </c>
      <c r="W65" s="167">
        <v>10.199999999999999</v>
      </c>
      <c r="X65" s="164"/>
      <c r="Y65" s="165"/>
      <c r="Z65" s="165"/>
      <c r="AA65" s="164">
        <v>6.3</v>
      </c>
      <c r="AB65" s="164">
        <v>5.9</v>
      </c>
      <c r="AC65" s="164">
        <v>7.1</v>
      </c>
      <c r="AD65" s="164">
        <v>15.7</v>
      </c>
      <c r="AE65" s="163">
        <v>8.4</v>
      </c>
      <c r="AF65" s="163">
        <v>4.2</v>
      </c>
      <c r="AG65" s="163">
        <v>5.7</v>
      </c>
      <c r="AH65" s="163">
        <v>9.6</v>
      </c>
      <c r="AI65" s="163">
        <v>3.9</v>
      </c>
      <c r="AJ65" s="163">
        <v>6.2</v>
      </c>
      <c r="AK65" s="163">
        <v>9.8000000000000007</v>
      </c>
      <c r="AL65" s="162">
        <v>6.2</v>
      </c>
      <c r="AM65" s="162">
        <v>7.7</v>
      </c>
      <c r="AN65" s="162">
        <v>6.8</v>
      </c>
      <c r="AO65" s="162">
        <v>12</v>
      </c>
      <c r="AP65" s="162">
        <v>8.3000000000000007</v>
      </c>
      <c r="AQ65" s="162">
        <v>4.0999999999999996</v>
      </c>
      <c r="AR65" s="162">
        <v>6.8</v>
      </c>
      <c r="AT65" s="161">
        <v>6.1</v>
      </c>
      <c r="AU65" s="161">
        <v>8.1999999999999993</v>
      </c>
      <c r="BB65" s="66">
        <v>4</v>
      </c>
      <c r="BC65" s="66">
        <v>7.2777777777777777</v>
      </c>
      <c r="BD65" s="66">
        <v>6.7777777777777777</v>
      </c>
      <c r="BE65" s="66">
        <v>6.0555555555555554</v>
      </c>
      <c r="BG65" s="66">
        <v>4.1111111111111107</v>
      </c>
      <c r="BH65" s="66">
        <v>4.2222222222222223</v>
      </c>
      <c r="BI65" s="66">
        <v>6.1111111111111107</v>
      </c>
      <c r="BJ65" s="66">
        <v>4.3888888888888893</v>
      </c>
      <c r="BK65" s="66">
        <v>6.5555555555555554</v>
      </c>
      <c r="BL65" s="66">
        <v>11.5</v>
      </c>
      <c r="BN65" s="160">
        <v>0.21458333333333399</v>
      </c>
    </row>
    <row r="66" spans="1:66" x14ac:dyDescent="0.2">
      <c r="A66" s="160">
        <v>0.218055555555556</v>
      </c>
      <c r="B66" s="160">
        <f t="shared" si="0"/>
        <v>3.4722222222220156E-3</v>
      </c>
      <c r="C66" s="100"/>
      <c r="D66" s="170">
        <v>8.9</v>
      </c>
      <c r="E66" s="170">
        <v>7.2</v>
      </c>
      <c r="F66" s="170">
        <v>6.5</v>
      </c>
      <c r="G66" s="170">
        <v>4.0999999999999996</v>
      </c>
      <c r="H66" s="170">
        <v>7.6</v>
      </c>
      <c r="I66" s="170">
        <v>10</v>
      </c>
      <c r="J66" s="168"/>
      <c r="K66" s="169">
        <v>9</v>
      </c>
      <c r="L66" s="169">
        <v>4.5999999999999996</v>
      </c>
      <c r="M66" s="169">
        <v>4.7</v>
      </c>
      <c r="N66" s="169">
        <v>5.7</v>
      </c>
      <c r="O66" s="169">
        <v>4.8</v>
      </c>
      <c r="P66" s="169">
        <v>5.7</v>
      </c>
      <c r="Q66" s="166"/>
      <c r="R66" s="166"/>
      <c r="S66" s="167">
        <v>6.6</v>
      </c>
      <c r="T66" s="167">
        <v>4.9000000000000004</v>
      </c>
      <c r="U66" s="167">
        <v>4.9000000000000004</v>
      </c>
      <c r="V66" s="167">
        <v>12.6</v>
      </c>
      <c r="W66" s="167">
        <v>9.9</v>
      </c>
      <c r="X66" s="164"/>
      <c r="Y66" s="165"/>
      <c r="Z66" s="165"/>
      <c r="AA66" s="164">
        <v>6</v>
      </c>
      <c r="AB66" s="164">
        <v>5.9</v>
      </c>
      <c r="AC66" s="164">
        <v>7.2</v>
      </c>
      <c r="AD66" s="164">
        <v>15.7</v>
      </c>
      <c r="AE66" s="163">
        <v>8.4</v>
      </c>
      <c r="AF66" s="163">
        <v>4.3</v>
      </c>
      <c r="AG66" s="163">
        <v>5.6</v>
      </c>
      <c r="AH66" s="163">
        <v>9.3000000000000007</v>
      </c>
      <c r="AI66" s="163">
        <v>3.9</v>
      </c>
      <c r="AJ66" s="163">
        <v>6.2</v>
      </c>
      <c r="AK66" s="163">
        <v>9.9</v>
      </c>
      <c r="AL66" s="162">
        <v>6.4</v>
      </c>
      <c r="AM66" s="162">
        <v>7.5</v>
      </c>
      <c r="AN66" s="162">
        <v>6.8</v>
      </c>
      <c r="AO66" s="162">
        <v>10.8</v>
      </c>
      <c r="AP66" s="162">
        <v>8.5</v>
      </c>
      <c r="AQ66" s="162">
        <v>4</v>
      </c>
      <c r="AR66" s="162">
        <v>6.7</v>
      </c>
      <c r="AT66" s="161">
        <v>6</v>
      </c>
      <c r="AU66" s="161">
        <v>8.1999999999999993</v>
      </c>
      <c r="BB66" s="66">
        <v>3.9444444444444446</v>
      </c>
      <c r="BC66" s="66">
        <v>7.4444444444444446</v>
      </c>
      <c r="BD66" s="66">
        <v>6.333333333333333</v>
      </c>
      <c r="BE66" s="66">
        <v>5.9444444444444446</v>
      </c>
      <c r="BG66" s="66">
        <v>4.0555555555555554</v>
      </c>
      <c r="BH66" s="66">
        <v>4.2777777777777777</v>
      </c>
      <c r="BI66" s="66">
        <v>6.0555555555555554</v>
      </c>
      <c r="BJ66" s="66">
        <v>4.333333333333333</v>
      </c>
      <c r="BK66" s="66">
        <v>6.3888888888888893</v>
      </c>
      <c r="BL66" s="66">
        <v>11.388888888888889</v>
      </c>
      <c r="BN66" s="160">
        <v>0.218055555555556</v>
      </c>
    </row>
    <row r="67" spans="1:66" x14ac:dyDescent="0.2">
      <c r="A67" s="160">
        <v>0.22152777777777799</v>
      </c>
      <c r="B67" s="160">
        <f t="shared" si="0"/>
        <v>3.4722222222219878E-3</v>
      </c>
      <c r="C67" s="100"/>
      <c r="D67" s="170">
        <v>8.6999999999999993</v>
      </c>
      <c r="E67" s="170">
        <v>7.3</v>
      </c>
      <c r="F67" s="170">
        <v>6.4</v>
      </c>
      <c r="G67" s="170">
        <v>4.0999999999999996</v>
      </c>
      <c r="H67" s="170">
        <v>7.4</v>
      </c>
      <c r="I67" s="170">
        <v>10.1</v>
      </c>
      <c r="J67" s="168"/>
      <c r="K67" s="169">
        <v>8.8000000000000007</v>
      </c>
      <c r="L67" s="169">
        <v>4.4000000000000004</v>
      </c>
      <c r="M67" s="169">
        <v>4.7</v>
      </c>
      <c r="N67" s="169">
        <v>5.8</v>
      </c>
      <c r="O67" s="169">
        <v>4.8</v>
      </c>
      <c r="P67" s="169">
        <v>5.3</v>
      </c>
      <c r="Q67" s="166"/>
      <c r="R67" s="166"/>
      <c r="S67" s="167">
        <v>6.4</v>
      </c>
      <c r="T67" s="167">
        <v>4.9000000000000004</v>
      </c>
      <c r="U67" s="167">
        <v>4.9000000000000004</v>
      </c>
      <c r="V67" s="167">
        <v>12.4</v>
      </c>
      <c r="W67" s="167">
        <v>9.8000000000000007</v>
      </c>
      <c r="X67" s="164"/>
      <c r="Y67" s="165"/>
      <c r="Z67" s="165"/>
      <c r="AA67" s="164">
        <v>6</v>
      </c>
      <c r="AB67" s="164">
        <v>5.8</v>
      </c>
      <c r="AC67" s="164">
        <v>7.5</v>
      </c>
      <c r="AD67" s="164">
        <v>15.7</v>
      </c>
      <c r="AE67" s="163">
        <v>8.1999999999999993</v>
      </c>
      <c r="AF67" s="163">
        <v>4.2</v>
      </c>
      <c r="AG67" s="163">
        <v>5.4</v>
      </c>
      <c r="AH67" s="163">
        <v>9.1999999999999993</v>
      </c>
      <c r="AI67" s="163">
        <v>4.0999999999999996</v>
      </c>
      <c r="AJ67" s="163">
        <v>6.2</v>
      </c>
      <c r="AK67" s="163">
        <v>9.9</v>
      </c>
      <c r="AL67" s="162">
        <v>6.6</v>
      </c>
      <c r="AM67" s="162">
        <v>7.4</v>
      </c>
      <c r="AN67" s="162">
        <v>6.7</v>
      </c>
      <c r="AO67" s="162">
        <v>10.3</v>
      </c>
      <c r="AP67" s="162">
        <v>8.1999999999999993</v>
      </c>
      <c r="AQ67" s="162">
        <v>4</v>
      </c>
      <c r="AR67" s="162">
        <v>6.6</v>
      </c>
      <c r="AT67" s="161">
        <v>5.9</v>
      </c>
      <c r="AU67" s="161">
        <v>8.1</v>
      </c>
      <c r="BB67" s="66">
        <v>3.9444444444444446</v>
      </c>
      <c r="BC67" s="66">
        <v>7.3888888888888893</v>
      </c>
      <c r="BD67" s="66">
        <v>6.166666666666667</v>
      </c>
      <c r="BE67" s="66">
        <v>5.8888888888888893</v>
      </c>
      <c r="BG67" s="66">
        <v>4.0555555555555554</v>
      </c>
      <c r="BH67" s="66">
        <v>4.4444444444444446</v>
      </c>
      <c r="BI67" s="66">
        <v>6.0555555555555554</v>
      </c>
      <c r="BJ67" s="66">
        <v>4.333333333333333</v>
      </c>
      <c r="BK67" s="66">
        <v>6.3888888888888893</v>
      </c>
      <c r="BL67" s="66">
        <v>11.222222222222221</v>
      </c>
      <c r="BN67" s="160">
        <v>0.22152777777777799</v>
      </c>
    </row>
    <row r="68" spans="1:66" x14ac:dyDescent="0.2">
      <c r="A68" s="160">
        <v>0.22500000000000001</v>
      </c>
      <c r="B68" s="160">
        <f t="shared" si="0"/>
        <v>3.4722222222220156E-3</v>
      </c>
      <c r="C68" s="100"/>
      <c r="D68" s="170">
        <v>8.6</v>
      </c>
      <c r="E68" s="170">
        <v>7.4</v>
      </c>
      <c r="F68" s="170">
        <v>6.7</v>
      </c>
      <c r="G68" s="170">
        <v>4.2</v>
      </c>
      <c r="H68" s="170">
        <v>7.3</v>
      </c>
      <c r="I68" s="170">
        <v>10</v>
      </c>
      <c r="J68" s="168"/>
      <c r="K68" s="169">
        <v>8.6</v>
      </c>
      <c r="L68" s="169">
        <v>4.4000000000000004</v>
      </c>
      <c r="M68" s="169">
        <v>4.7</v>
      </c>
      <c r="N68" s="169">
        <v>5.7</v>
      </c>
      <c r="O68" s="169">
        <v>4.8</v>
      </c>
      <c r="P68" s="169">
        <v>5.6</v>
      </c>
      <c r="Q68" s="166"/>
      <c r="R68" s="166"/>
      <c r="S68" s="167">
        <v>6.3</v>
      </c>
      <c r="T68" s="167">
        <v>4.9000000000000004</v>
      </c>
      <c r="U68" s="167">
        <v>4.9000000000000004</v>
      </c>
      <c r="V68" s="167">
        <v>12.2</v>
      </c>
      <c r="W68" s="167">
        <v>9.6999999999999993</v>
      </c>
      <c r="X68" s="164"/>
      <c r="Y68" s="165"/>
      <c r="Z68" s="165"/>
      <c r="AA68" s="164">
        <v>5.9</v>
      </c>
      <c r="AB68" s="164">
        <v>5.7</v>
      </c>
      <c r="AC68" s="164">
        <v>7.7</v>
      </c>
      <c r="AD68" s="164">
        <v>15.6</v>
      </c>
      <c r="AE68" s="163">
        <v>8.1</v>
      </c>
      <c r="AF68" s="163">
        <v>3.7</v>
      </c>
      <c r="AG68" s="163">
        <v>5.2</v>
      </c>
      <c r="AH68" s="163">
        <v>9.1999999999999993</v>
      </c>
      <c r="AI68" s="163">
        <v>3.7</v>
      </c>
      <c r="AJ68" s="163">
        <v>6.3</v>
      </c>
      <c r="AK68" s="163">
        <v>9.6999999999999993</v>
      </c>
      <c r="AL68" s="162">
        <v>6.3</v>
      </c>
      <c r="AM68" s="162">
        <v>7.2</v>
      </c>
      <c r="AN68" s="162">
        <v>6.7</v>
      </c>
      <c r="AO68" s="162">
        <v>10.8</v>
      </c>
      <c r="AP68" s="162">
        <v>7.7</v>
      </c>
      <c r="AQ68" s="162">
        <v>4</v>
      </c>
      <c r="AR68" s="162">
        <v>6.5</v>
      </c>
      <c r="AT68" s="161">
        <v>5.9</v>
      </c>
      <c r="AU68" s="161">
        <v>7.9</v>
      </c>
      <c r="BB68" s="66">
        <v>3.9444444444444446</v>
      </c>
      <c r="BC68" s="66">
        <v>7.3888888888888893</v>
      </c>
      <c r="BD68" s="66">
        <v>6.333333333333333</v>
      </c>
      <c r="BE68" s="66">
        <v>5.833333333333333</v>
      </c>
      <c r="BG68" s="66">
        <v>4.0555555555555554</v>
      </c>
      <c r="BH68" s="66">
        <v>4.6111111111111107</v>
      </c>
      <c r="BI68" s="66">
        <v>6.1111111111111107</v>
      </c>
      <c r="BJ68" s="66">
        <v>4.333333333333333</v>
      </c>
      <c r="BK68" s="66">
        <v>6.2777777777777777</v>
      </c>
      <c r="BL68" s="66">
        <v>11.111111111111111</v>
      </c>
      <c r="BN68" s="160">
        <v>0.22500000000000001</v>
      </c>
    </row>
    <row r="69" spans="1:66" x14ac:dyDescent="0.2">
      <c r="A69" s="160">
        <v>0.22847222222222199</v>
      </c>
      <c r="B69" s="160">
        <f t="shared" ref="B69:B132" si="1">A69-A68</f>
        <v>3.4722222222219878E-3</v>
      </c>
      <c r="C69" s="100"/>
      <c r="D69" s="170">
        <v>8.5</v>
      </c>
      <c r="E69" s="170">
        <v>7.4</v>
      </c>
      <c r="F69" s="170">
        <v>6.9</v>
      </c>
      <c r="G69" s="170">
        <v>4.2</v>
      </c>
      <c r="H69" s="170">
        <v>7.3</v>
      </c>
      <c r="I69" s="170">
        <v>9.8000000000000007</v>
      </c>
      <c r="J69" s="168"/>
      <c r="K69" s="169">
        <v>8.3000000000000007</v>
      </c>
      <c r="L69" s="169">
        <v>4.4000000000000004</v>
      </c>
      <c r="M69" s="169">
        <v>4.5999999999999996</v>
      </c>
      <c r="N69" s="169">
        <v>5.6</v>
      </c>
      <c r="O69" s="169">
        <v>5.2</v>
      </c>
      <c r="P69" s="169">
        <v>5.9</v>
      </c>
      <c r="Q69" s="166"/>
      <c r="R69" s="166"/>
      <c r="S69" s="167">
        <v>6.3</v>
      </c>
      <c r="T69" s="167">
        <v>5</v>
      </c>
      <c r="U69" s="167">
        <v>4.9000000000000004</v>
      </c>
      <c r="V69" s="167">
        <v>12</v>
      </c>
      <c r="W69" s="167">
        <v>9.6999999999999993</v>
      </c>
      <c r="X69" s="164"/>
      <c r="Y69" s="165"/>
      <c r="Z69" s="165"/>
      <c r="AA69" s="164">
        <v>5.9</v>
      </c>
      <c r="AB69" s="164">
        <v>5.7</v>
      </c>
      <c r="AC69" s="164">
        <v>7.7</v>
      </c>
      <c r="AD69" s="164">
        <v>15.2</v>
      </c>
      <c r="AE69" s="163">
        <v>8</v>
      </c>
      <c r="AF69" s="163">
        <v>3.4</v>
      </c>
      <c r="AG69" s="163">
        <v>4.9000000000000004</v>
      </c>
      <c r="AH69" s="163">
        <v>9.1</v>
      </c>
      <c r="AI69" s="163">
        <v>3</v>
      </c>
      <c r="AJ69" s="163">
        <v>6.3</v>
      </c>
      <c r="AK69" s="163">
        <v>9.3000000000000007</v>
      </c>
      <c r="AL69" s="162">
        <v>6.3</v>
      </c>
      <c r="AM69" s="162">
        <v>7.2</v>
      </c>
      <c r="AN69" s="162"/>
      <c r="AO69" s="162">
        <v>10.9</v>
      </c>
      <c r="AP69" s="162">
        <v>7.4</v>
      </c>
      <c r="AQ69" s="162">
        <v>4.0999999999999996</v>
      </c>
      <c r="AR69" s="162">
        <v>6.4</v>
      </c>
      <c r="AT69" s="161">
        <v>5.9</v>
      </c>
      <c r="AU69" s="161">
        <v>7.8</v>
      </c>
      <c r="BB69" s="66">
        <v>3.9444444444444446</v>
      </c>
      <c r="BC69" s="66">
        <v>7.2777777777777777</v>
      </c>
      <c r="BD69" s="66">
        <v>6.7222222222222223</v>
      </c>
      <c r="BE69" s="66">
        <v>5.7777777777777777</v>
      </c>
      <c r="BG69" s="66">
        <v>4.3888888888888893</v>
      </c>
      <c r="BH69" s="66">
        <v>4.833333333333333</v>
      </c>
      <c r="BI69" s="66">
        <v>6.1111111111111107</v>
      </c>
      <c r="BJ69" s="66">
        <v>4.2777777777777777</v>
      </c>
      <c r="BK69" s="66">
        <v>6.2222222222222223</v>
      </c>
      <c r="BL69" s="66">
        <v>11.111111111111111</v>
      </c>
      <c r="BN69" s="160">
        <v>0.22847222222222199</v>
      </c>
    </row>
    <row r="70" spans="1:66" x14ac:dyDescent="0.2">
      <c r="A70" s="160">
        <v>0.23194444444444501</v>
      </c>
      <c r="B70" s="160">
        <f t="shared" si="1"/>
        <v>3.4722222222230148E-3</v>
      </c>
      <c r="C70" s="100"/>
      <c r="D70" s="100"/>
      <c r="E70" s="170">
        <v>7.6</v>
      </c>
      <c r="F70" s="170">
        <v>6.7</v>
      </c>
      <c r="G70" s="170">
        <v>4.0999999999999996</v>
      </c>
      <c r="H70" s="170">
        <v>7.2</v>
      </c>
      <c r="I70" s="170">
        <v>9.6999999999999993</v>
      </c>
      <c r="J70" s="168"/>
      <c r="K70" s="169">
        <v>8.1999999999999993</v>
      </c>
      <c r="L70" s="169">
        <v>4.3</v>
      </c>
      <c r="M70" s="169">
        <v>4.4000000000000004</v>
      </c>
      <c r="N70" s="169">
        <v>5.6</v>
      </c>
      <c r="O70" s="169">
        <v>5.3</v>
      </c>
      <c r="P70" s="169">
        <v>5.9</v>
      </c>
      <c r="Q70" s="166"/>
      <c r="R70" s="166"/>
      <c r="S70" s="167">
        <v>6.1</v>
      </c>
      <c r="T70" s="167">
        <v>4.9000000000000004</v>
      </c>
      <c r="U70" s="167">
        <v>4.9000000000000004</v>
      </c>
      <c r="V70" s="167">
        <v>11.9</v>
      </c>
      <c r="W70" s="167">
        <v>9.8000000000000007</v>
      </c>
      <c r="X70" s="164"/>
      <c r="Y70" s="165"/>
      <c r="Z70" s="165"/>
      <c r="AA70" s="164">
        <v>6.2</v>
      </c>
      <c r="AB70" s="164">
        <v>5.6</v>
      </c>
      <c r="AC70" s="164">
        <v>7.6</v>
      </c>
      <c r="AD70" s="164">
        <v>15.2</v>
      </c>
      <c r="AE70" s="163">
        <v>8.1999999999999993</v>
      </c>
      <c r="AF70" s="163">
        <v>3.1</v>
      </c>
      <c r="AG70" s="163">
        <v>4.9000000000000004</v>
      </c>
      <c r="AH70" s="163">
        <v>8.9</v>
      </c>
      <c r="AI70" s="163">
        <v>2.8</v>
      </c>
      <c r="AJ70" s="163">
        <v>6.2</v>
      </c>
      <c r="AK70" s="163">
        <v>8.9</v>
      </c>
      <c r="AL70" s="162">
        <v>6.3</v>
      </c>
      <c r="AM70" s="162">
        <v>7.6</v>
      </c>
      <c r="AN70" s="162"/>
      <c r="AO70" s="162">
        <v>10.9</v>
      </c>
      <c r="AP70" s="162">
        <v>7.4</v>
      </c>
      <c r="AQ70" s="162">
        <v>4.2</v>
      </c>
      <c r="AR70" s="162">
        <v>6.3</v>
      </c>
      <c r="AT70" s="161">
        <v>5.8</v>
      </c>
      <c r="AU70" s="161">
        <v>7.6</v>
      </c>
      <c r="BB70" s="66">
        <v>3.9444444444444446</v>
      </c>
      <c r="BC70" s="66">
        <v>7.2777777777777777</v>
      </c>
      <c r="BD70" s="66">
        <v>6.7777777777777777</v>
      </c>
      <c r="BE70" s="66">
        <v>5.7777777777777777</v>
      </c>
      <c r="BG70" s="66">
        <v>4.5</v>
      </c>
      <c r="BH70" s="66">
        <v>4.7777777777777777</v>
      </c>
      <c r="BI70" s="66">
        <v>6.0555555555555554</v>
      </c>
      <c r="BJ70" s="66">
        <v>4.2777777777777777</v>
      </c>
      <c r="BK70" s="66">
        <v>6.166666666666667</v>
      </c>
      <c r="BL70" s="66">
        <v>11.111111111111111</v>
      </c>
      <c r="BN70" s="160">
        <v>0.23194444444444501</v>
      </c>
    </row>
    <row r="71" spans="1:66" x14ac:dyDescent="0.2">
      <c r="A71" s="160">
        <v>0.235416666666667</v>
      </c>
      <c r="B71" s="160">
        <f t="shared" si="1"/>
        <v>3.4722222222219878E-3</v>
      </c>
      <c r="C71" s="100"/>
      <c r="D71" s="100"/>
      <c r="E71" s="170">
        <v>7.7</v>
      </c>
      <c r="F71" s="170">
        <v>6.4</v>
      </c>
      <c r="G71" s="170">
        <v>4</v>
      </c>
      <c r="H71" s="170">
        <v>7.1</v>
      </c>
      <c r="I71" s="170">
        <v>9.5</v>
      </c>
      <c r="J71" s="168"/>
      <c r="K71" s="169">
        <v>8.1999999999999993</v>
      </c>
      <c r="L71" s="169">
        <v>3.9</v>
      </c>
      <c r="M71" s="169">
        <v>4.3</v>
      </c>
      <c r="N71" s="169">
        <v>5.6</v>
      </c>
      <c r="O71" s="169">
        <v>5.2</v>
      </c>
      <c r="P71" s="169">
        <v>5.9</v>
      </c>
      <c r="Q71" s="166"/>
      <c r="R71" s="166"/>
      <c r="S71" s="167">
        <v>5.7</v>
      </c>
      <c r="T71" s="167">
        <v>4.9000000000000004</v>
      </c>
      <c r="U71" s="167">
        <v>4.9000000000000004</v>
      </c>
      <c r="V71" s="167">
        <v>11.8</v>
      </c>
      <c r="W71" s="167">
        <v>9.6</v>
      </c>
      <c r="X71" s="164"/>
      <c r="Y71" s="165"/>
      <c r="Z71" s="165"/>
      <c r="AA71" s="164">
        <v>6.4</v>
      </c>
      <c r="AB71" s="164">
        <v>5.5</v>
      </c>
      <c r="AC71" s="164">
        <v>7.6</v>
      </c>
      <c r="AD71" s="164">
        <v>15.3</v>
      </c>
      <c r="AE71" s="163">
        <v>8.1999999999999993</v>
      </c>
      <c r="AF71" s="163">
        <v>3.1</v>
      </c>
      <c r="AG71" s="163">
        <v>5</v>
      </c>
      <c r="AH71" s="163">
        <v>8.8000000000000007</v>
      </c>
      <c r="AI71" s="163">
        <v>2.7</v>
      </c>
      <c r="AJ71" s="163">
        <v>6.1</v>
      </c>
      <c r="AK71" s="163">
        <v>8.6</v>
      </c>
      <c r="AL71" s="162">
        <v>6.8</v>
      </c>
      <c r="AM71" s="162">
        <v>7.6</v>
      </c>
      <c r="AN71" s="162"/>
      <c r="AO71" s="162">
        <v>10.9</v>
      </c>
      <c r="AP71" s="162">
        <v>7.2</v>
      </c>
      <c r="AQ71" s="162">
        <v>4.0999999999999996</v>
      </c>
      <c r="AR71" s="162">
        <v>6.3</v>
      </c>
      <c r="AT71" s="161">
        <v>5.8</v>
      </c>
      <c r="AU71" s="161">
        <v>7.6</v>
      </c>
      <c r="BB71" s="66">
        <v>4.0555555555555554</v>
      </c>
      <c r="BC71" s="66">
        <v>7.2222222222222223</v>
      </c>
      <c r="BD71" s="66">
        <v>6.833333333333333</v>
      </c>
      <c r="BE71" s="66">
        <v>5.7222222222222223</v>
      </c>
      <c r="BG71" s="66">
        <v>4.5</v>
      </c>
      <c r="BH71" s="66">
        <v>4.833333333333333</v>
      </c>
      <c r="BI71" s="66">
        <v>6.0555555555555554</v>
      </c>
      <c r="BJ71" s="66">
        <v>4.2777777777777777</v>
      </c>
      <c r="BK71" s="66">
        <v>6.0555555555555554</v>
      </c>
      <c r="BL71" s="66">
        <v>11</v>
      </c>
      <c r="BN71" s="160">
        <v>0.235416666666667</v>
      </c>
    </row>
    <row r="72" spans="1:66" x14ac:dyDescent="0.2">
      <c r="A72" s="160">
        <v>0.23888888888888901</v>
      </c>
      <c r="B72" s="160">
        <f t="shared" si="1"/>
        <v>3.4722222222220156E-3</v>
      </c>
      <c r="C72" s="100"/>
      <c r="D72" s="100"/>
      <c r="E72" s="170">
        <v>7.7</v>
      </c>
      <c r="F72" s="170">
        <v>6.2</v>
      </c>
      <c r="G72" s="170">
        <v>4</v>
      </c>
      <c r="H72" s="170">
        <v>6.9</v>
      </c>
      <c r="I72" s="170">
        <v>9.1999999999999993</v>
      </c>
      <c r="J72" s="168"/>
      <c r="K72" s="169">
        <v>8</v>
      </c>
      <c r="L72" s="169">
        <v>3.8</v>
      </c>
      <c r="M72" s="169">
        <v>4.2</v>
      </c>
      <c r="N72" s="169">
        <v>5.8</v>
      </c>
      <c r="O72" s="169">
        <v>5.2</v>
      </c>
      <c r="P72" s="169">
        <v>5.9</v>
      </c>
      <c r="Q72" s="166"/>
      <c r="R72" s="166"/>
      <c r="S72" s="167">
        <v>5.2</v>
      </c>
      <c r="T72" s="167">
        <v>4.9000000000000004</v>
      </c>
      <c r="U72" s="167">
        <v>5.0999999999999996</v>
      </c>
      <c r="V72" s="167">
        <v>11.8</v>
      </c>
      <c r="W72" s="167">
        <v>9.4</v>
      </c>
      <c r="X72" s="164"/>
      <c r="Y72" s="165"/>
      <c r="Z72" s="165"/>
      <c r="AA72" s="164">
        <v>6.4</v>
      </c>
      <c r="AB72" s="164">
        <v>5.4</v>
      </c>
      <c r="AC72" s="164">
        <v>7.6</v>
      </c>
      <c r="AD72" s="164">
        <v>15.1</v>
      </c>
      <c r="AE72" s="163">
        <v>8.1999999999999993</v>
      </c>
      <c r="AF72" s="163">
        <v>3.1</v>
      </c>
      <c r="AG72" s="163">
        <v>4.9000000000000004</v>
      </c>
      <c r="AH72" s="163">
        <v>8.6</v>
      </c>
      <c r="AI72" s="163">
        <v>3.3</v>
      </c>
      <c r="AJ72" s="163">
        <v>5.9</v>
      </c>
      <c r="AK72" s="163">
        <v>8.4</v>
      </c>
      <c r="AL72" s="162">
        <v>7</v>
      </c>
      <c r="AM72" s="162">
        <v>7.5</v>
      </c>
      <c r="AN72" s="162"/>
      <c r="AO72" s="162">
        <v>10.6</v>
      </c>
      <c r="AP72" s="162">
        <v>7.1</v>
      </c>
      <c r="AQ72" s="162">
        <v>4.0999999999999996</v>
      </c>
      <c r="AR72" s="162">
        <v>6.2</v>
      </c>
      <c r="AT72" s="161">
        <v>5.7</v>
      </c>
      <c r="AU72" s="161">
        <v>7.7</v>
      </c>
      <c r="BB72" s="66">
        <v>4.0555555555555554</v>
      </c>
      <c r="BC72" s="66">
        <v>7.166666666666667</v>
      </c>
      <c r="BD72" s="66">
        <v>6.833333333333333</v>
      </c>
      <c r="BE72" s="66">
        <v>5.7222222222222223</v>
      </c>
      <c r="BG72" s="66">
        <v>4.4444444444444446</v>
      </c>
      <c r="BH72" s="66">
        <v>4.8888888888888893</v>
      </c>
      <c r="BI72" s="66">
        <v>6</v>
      </c>
      <c r="BJ72" s="66">
        <v>4.333333333333333</v>
      </c>
      <c r="BK72" s="66">
        <v>6</v>
      </c>
      <c r="BL72" s="66">
        <v>10.833333333333334</v>
      </c>
      <c r="BN72" s="160">
        <v>0.23888888888888901</v>
      </c>
    </row>
    <row r="73" spans="1:66" x14ac:dyDescent="0.2">
      <c r="A73" s="160">
        <v>0.242361111111111</v>
      </c>
      <c r="B73" s="160">
        <f t="shared" si="1"/>
        <v>3.4722222222219878E-3</v>
      </c>
      <c r="C73" s="100"/>
      <c r="D73" s="100"/>
      <c r="E73" s="170">
        <v>7.7</v>
      </c>
      <c r="F73" s="170">
        <v>6.1</v>
      </c>
      <c r="G73" s="170">
        <v>4.0999999999999996</v>
      </c>
      <c r="H73" s="170">
        <v>6.9</v>
      </c>
      <c r="I73" s="170">
        <v>8.9</v>
      </c>
      <c r="J73" s="168"/>
      <c r="K73" s="169">
        <v>7.9</v>
      </c>
      <c r="L73" s="169">
        <v>3.8</v>
      </c>
      <c r="M73" s="169">
        <v>4.0999999999999996</v>
      </c>
      <c r="N73" s="169">
        <v>5.8</v>
      </c>
      <c r="O73" s="169">
        <v>5.2</v>
      </c>
      <c r="P73" s="169">
        <v>5.9</v>
      </c>
      <c r="Q73" s="166"/>
      <c r="R73" s="166"/>
      <c r="S73" s="167">
        <v>5.2</v>
      </c>
      <c r="T73" s="167">
        <v>4.8</v>
      </c>
      <c r="U73" s="167">
        <v>5.3</v>
      </c>
      <c r="V73" s="167">
        <v>11.6</v>
      </c>
      <c r="W73" s="167">
        <v>9.3000000000000007</v>
      </c>
      <c r="X73" s="164"/>
      <c r="Y73" s="165"/>
      <c r="Z73" s="165"/>
      <c r="AA73" s="164">
        <v>6.5</v>
      </c>
      <c r="AB73" s="164">
        <v>5.4</v>
      </c>
      <c r="AC73" s="164">
        <v>7.6</v>
      </c>
      <c r="AD73" s="164">
        <v>14.9</v>
      </c>
      <c r="AE73" s="163">
        <v>8.1</v>
      </c>
      <c r="AF73" s="163">
        <v>2.9</v>
      </c>
      <c r="AG73" s="163">
        <v>4.9000000000000004</v>
      </c>
      <c r="AH73" s="163">
        <v>8.4</v>
      </c>
      <c r="AI73" s="163">
        <v>4.2</v>
      </c>
      <c r="AJ73" s="163">
        <v>5.8</v>
      </c>
      <c r="AK73" s="163">
        <v>8.4</v>
      </c>
      <c r="AL73" s="162">
        <v>6.9</v>
      </c>
      <c r="AM73" s="162">
        <v>7.4</v>
      </c>
      <c r="AN73" s="162"/>
      <c r="AO73" s="162">
        <v>10.1</v>
      </c>
      <c r="AP73" s="162">
        <v>6.9</v>
      </c>
      <c r="AQ73" s="162">
        <v>4.3</v>
      </c>
      <c r="AR73" s="162">
        <v>6.1</v>
      </c>
      <c r="AT73" s="161">
        <v>5.6</v>
      </c>
      <c r="AU73" s="161">
        <v>7.8</v>
      </c>
      <c r="BB73" s="66">
        <v>4</v>
      </c>
      <c r="BC73" s="66">
        <v>7</v>
      </c>
      <c r="BD73" s="66">
        <v>6.7777777777777777</v>
      </c>
      <c r="BE73" s="66">
        <v>5.7222222222222223</v>
      </c>
      <c r="BG73" s="66">
        <v>4.3888888888888893</v>
      </c>
      <c r="BH73" s="66">
        <v>4.8888888888888893</v>
      </c>
      <c r="BI73" s="66">
        <v>5.9444444444444446</v>
      </c>
      <c r="BJ73" s="66">
        <v>4.333333333333333</v>
      </c>
      <c r="BK73" s="66">
        <v>6</v>
      </c>
      <c r="BL73" s="66">
        <v>10.611111111111111</v>
      </c>
      <c r="BN73" s="160">
        <v>0.242361111111111</v>
      </c>
    </row>
    <row r="74" spans="1:66" x14ac:dyDescent="0.2">
      <c r="A74" s="160">
        <v>0.24583333333333399</v>
      </c>
      <c r="B74" s="160">
        <f t="shared" si="1"/>
        <v>3.472222222222987E-3</v>
      </c>
      <c r="C74" s="100"/>
      <c r="D74" s="100"/>
      <c r="E74" s="170">
        <v>7.8</v>
      </c>
      <c r="F74" s="170">
        <v>6.1</v>
      </c>
      <c r="G74" s="170">
        <v>4.2</v>
      </c>
      <c r="H74" s="170">
        <v>6.8</v>
      </c>
      <c r="I74" s="170">
        <v>8.8000000000000007</v>
      </c>
      <c r="J74" s="168"/>
      <c r="K74" s="169">
        <v>7.8</v>
      </c>
      <c r="L74" s="169">
        <v>3.7</v>
      </c>
      <c r="M74" s="169">
        <v>4.0999999999999996</v>
      </c>
      <c r="N74" s="169">
        <v>5.8</v>
      </c>
      <c r="O74" s="169">
        <v>5.0999999999999996</v>
      </c>
      <c r="P74" s="169">
        <v>5.9</v>
      </c>
      <c r="Q74" s="166"/>
      <c r="R74" s="166"/>
      <c r="S74" s="167">
        <v>5.2</v>
      </c>
      <c r="T74" s="167">
        <v>4.9000000000000004</v>
      </c>
      <c r="U74" s="167">
        <v>5.3</v>
      </c>
      <c r="V74" s="167">
        <v>11.5</v>
      </c>
      <c r="W74" s="167">
        <v>9.4</v>
      </c>
      <c r="X74" s="164"/>
      <c r="Y74" s="165"/>
      <c r="Z74" s="165"/>
      <c r="AA74" s="164">
        <v>6.5</v>
      </c>
      <c r="AB74" s="164">
        <v>5.3</v>
      </c>
      <c r="AC74" s="164">
        <v>7.6</v>
      </c>
      <c r="AD74" s="164">
        <v>14.4</v>
      </c>
      <c r="AE74" s="163">
        <v>7.6</v>
      </c>
      <c r="AF74" s="163">
        <v>3.2</v>
      </c>
      <c r="AG74" s="163">
        <v>5.2</v>
      </c>
      <c r="AH74" s="163">
        <v>8.3000000000000007</v>
      </c>
      <c r="AI74" s="163">
        <v>4.4000000000000004</v>
      </c>
      <c r="AJ74" s="163">
        <v>5.8</v>
      </c>
      <c r="AK74" s="163">
        <v>8.3000000000000007</v>
      </c>
      <c r="AL74" s="162">
        <v>6.7</v>
      </c>
      <c r="AM74" s="162">
        <v>7.3</v>
      </c>
      <c r="AN74" s="162"/>
      <c r="AO74" s="162">
        <v>9.9</v>
      </c>
      <c r="AP74" s="162">
        <v>6.6</v>
      </c>
      <c r="AQ74" s="162">
        <v>4.4000000000000004</v>
      </c>
      <c r="AR74" s="162">
        <v>5.9</v>
      </c>
      <c r="AT74" s="161">
        <v>5.6</v>
      </c>
      <c r="AU74" s="161">
        <v>7.6</v>
      </c>
      <c r="BB74" s="66">
        <v>3.8333333333333335</v>
      </c>
      <c r="BD74" s="66">
        <v>6.666666666666667</v>
      </c>
      <c r="BE74" s="66">
        <v>6.0555555555555554</v>
      </c>
      <c r="BG74" s="66">
        <v>4</v>
      </c>
      <c r="BH74" s="66">
        <v>4.833333333333333</v>
      </c>
      <c r="BI74" s="66">
        <v>5.9444444444444446</v>
      </c>
      <c r="BJ74" s="66">
        <v>4.333333333333333</v>
      </c>
      <c r="BK74" s="66">
        <v>5.9444444444444446</v>
      </c>
      <c r="BL74" s="66">
        <v>10.444444444444445</v>
      </c>
      <c r="BN74" s="160">
        <v>0.24583333333333399</v>
      </c>
    </row>
    <row r="75" spans="1:66" x14ac:dyDescent="0.2">
      <c r="A75" s="160">
        <v>0.249305555555556</v>
      </c>
      <c r="B75" s="160">
        <f t="shared" si="1"/>
        <v>3.4722222222220156E-3</v>
      </c>
      <c r="C75" s="100"/>
      <c r="D75" s="100"/>
      <c r="E75" s="170">
        <v>7.9</v>
      </c>
      <c r="F75" s="170">
        <v>6</v>
      </c>
      <c r="G75" s="170">
        <v>4.5</v>
      </c>
      <c r="H75" s="170">
        <v>6.7</v>
      </c>
      <c r="I75" s="170">
        <v>8.9</v>
      </c>
      <c r="J75" s="168"/>
      <c r="K75" s="169">
        <v>7.7</v>
      </c>
      <c r="L75" s="169">
        <v>3.7</v>
      </c>
      <c r="M75" s="169">
        <v>4.0999999999999996</v>
      </c>
      <c r="N75" s="169">
        <v>5.6</v>
      </c>
      <c r="O75" s="169">
        <v>5.0999999999999996</v>
      </c>
      <c r="P75" s="169">
        <v>5.9</v>
      </c>
      <c r="Q75" s="166"/>
      <c r="R75" s="166"/>
      <c r="S75" s="167">
        <v>5.5</v>
      </c>
      <c r="T75" s="167">
        <v>4.9000000000000004</v>
      </c>
      <c r="U75" s="167">
        <v>5.2</v>
      </c>
      <c r="V75" s="167">
        <v>11.5</v>
      </c>
      <c r="W75" s="167">
        <v>9.6</v>
      </c>
      <c r="X75" s="164"/>
      <c r="Y75" s="165"/>
      <c r="Z75" s="165"/>
      <c r="AA75" s="164">
        <v>6.5</v>
      </c>
      <c r="AB75" s="164">
        <v>5.2</v>
      </c>
      <c r="AC75" s="164">
        <v>7.6</v>
      </c>
      <c r="AD75" s="164">
        <v>14.1</v>
      </c>
      <c r="AE75" s="163">
        <v>7.6</v>
      </c>
      <c r="AF75" s="163">
        <v>3.5</v>
      </c>
      <c r="AG75" s="163">
        <v>5.2</v>
      </c>
      <c r="AH75" s="163">
        <v>8</v>
      </c>
      <c r="AI75" s="163">
        <v>4.0999999999999996</v>
      </c>
      <c r="AJ75" s="163">
        <v>6.2</v>
      </c>
      <c r="AK75" s="163">
        <v>8.1999999999999993</v>
      </c>
      <c r="AL75" s="162">
        <v>6.3</v>
      </c>
      <c r="AM75" s="162">
        <v>7.2</v>
      </c>
      <c r="AN75" s="162"/>
      <c r="AO75" s="162">
        <v>9.9</v>
      </c>
      <c r="AP75" s="162">
        <v>6.3</v>
      </c>
      <c r="AQ75" s="162">
        <v>4.4000000000000004</v>
      </c>
      <c r="AR75" s="162">
        <v>5.8</v>
      </c>
      <c r="AT75" s="161">
        <v>5.6</v>
      </c>
      <c r="AU75" s="161">
        <v>7.2</v>
      </c>
      <c r="BB75" s="66">
        <v>3.8333333333333335</v>
      </c>
      <c r="BD75" s="66">
        <v>6.5</v>
      </c>
      <c r="BE75" s="66">
        <v>6.1111111111111107</v>
      </c>
      <c r="BG75" s="66">
        <v>4.2222222222222223</v>
      </c>
      <c r="BH75" s="66">
        <v>4.7222222222222223</v>
      </c>
      <c r="BI75" s="66">
        <v>5.9444444444444446</v>
      </c>
      <c r="BJ75" s="66">
        <v>4.2777777777777777</v>
      </c>
      <c r="BK75" s="66">
        <v>5.8888888888888893</v>
      </c>
      <c r="BL75" s="66">
        <v>10.277777777777779</v>
      </c>
      <c r="BN75" s="160">
        <v>0.249305555555556</v>
      </c>
    </row>
    <row r="76" spans="1:66" x14ac:dyDescent="0.2">
      <c r="A76" s="160">
        <v>0.25277777777777799</v>
      </c>
      <c r="B76" s="160">
        <f t="shared" si="1"/>
        <v>3.4722222222219878E-3</v>
      </c>
      <c r="C76" s="100"/>
      <c r="D76" s="100"/>
      <c r="E76" s="170">
        <v>7.7</v>
      </c>
      <c r="F76" s="170">
        <v>5.6</v>
      </c>
      <c r="G76" s="170">
        <v>4.7</v>
      </c>
      <c r="H76" s="170">
        <v>6.6</v>
      </c>
      <c r="I76" s="170">
        <v>8.6999999999999993</v>
      </c>
      <c r="J76" s="168"/>
      <c r="K76" s="169">
        <v>7.7</v>
      </c>
      <c r="L76" s="169">
        <v>3.8</v>
      </c>
      <c r="M76" s="169">
        <v>4.2</v>
      </c>
      <c r="N76" s="169">
        <v>5.3</v>
      </c>
      <c r="O76" s="169">
        <v>5</v>
      </c>
      <c r="P76" s="169">
        <v>5.9</v>
      </c>
      <c r="Q76" s="166"/>
      <c r="R76" s="166"/>
      <c r="S76" s="167">
        <v>5.9</v>
      </c>
      <c r="T76" s="167">
        <v>4.9000000000000004</v>
      </c>
      <c r="U76" s="167">
        <v>5.2</v>
      </c>
      <c r="V76" s="167">
        <v>11.4</v>
      </c>
      <c r="W76" s="167">
        <v>9.6</v>
      </c>
      <c r="X76" s="164"/>
      <c r="Y76" s="165"/>
      <c r="Z76" s="165"/>
      <c r="AA76" s="164">
        <v>6.5</v>
      </c>
      <c r="AB76" s="164"/>
      <c r="AC76" s="164">
        <v>7.6</v>
      </c>
      <c r="AD76" s="164">
        <v>13.8</v>
      </c>
      <c r="AE76" s="163">
        <v>7.9</v>
      </c>
      <c r="AF76" s="163">
        <v>3.9</v>
      </c>
      <c r="AG76" s="163">
        <v>5.0999999999999996</v>
      </c>
      <c r="AH76" s="163">
        <v>8.1</v>
      </c>
      <c r="AI76" s="163">
        <v>4.2</v>
      </c>
      <c r="AJ76" s="163">
        <v>6.4</v>
      </c>
      <c r="AK76" s="163">
        <v>8.1</v>
      </c>
      <c r="AL76" s="162">
        <v>6.2</v>
      </c>
      <c r="AM76" s="162">
        <v>7</v>
      </c>
      <c r="AN76" s="162"/>
      <c r="AO76" s="162">
        <v>10.199999999999999</v>
      </c>
      <c r="AP76" s="162">
        <v>6.2</v>
      </c>
      <c r="AQ76" s="162">
        <v>4.4000000000000004</v>
      </c>
      <c r="AR76" s="162">
        <v>5.8</v>
      </c>
      <c r="AT76" s="161">
        <v>5.5</v>
      </c>
      <c r="AU76" s="161">
        <v>7.2</v>
      </c>
      <c r="BB76" s="66">
        <v>4.0555555555555554</v>
      </c>
      <c r="BD76" s="66">
        <v>6.3888888888888893</v>
      </c>
      <c r="BE76" s="66">
        <v>6.1111111111111107</v>
      </c>
      <c r="BG76" s="66">
        <v>4.7222222222222223</v>
      </c>
      <c r="BH76" s="66">
        <v>5.0555555555555554</v>
      </c>
      <c r="BI76" s="66">
        <v>5.9444444444444446</v>
      </c>
      <c r="BJ76" s="66">
        <v>4.2222222222222223</v>
      </c>
      <c r="BK76" s="66">
        <v>5.8888888888888893</v>
      </c>
      <c r="BL76" s="66">
        <v>10.166666666666666</v>
      </c>
      <c r="BN76" s="160">
        <v>0.25277777777777799</v>
      </c>
    </row>
    <row r="77" spans="1:66" x14ac:dyDescent="0.2">
      <c r="A77" s="160">
        <v>0.25624999999999998</v>
      </c>
      <c r="B77" s="160">
        <f t="shared" si="1"/>
        <v>3.4722222222219878E-3</v>
      </c>
      <c r="C77" s="100"/>
      <c r="D77" s="100"/>
      <c r="E77" s="170">
        <v>7.2</v>
      </c>
      <c r="F77" s="170">
        <v>5.6</v>
      </c>
      <c r="G77" s="170">
        <v>4.7</v>
      </c>
      <c r="H77" s="170">
        <v>6.5</v>
      </c>
      <c r="I77" s="170">
        <v>8.5</v>
      </c>
      <c r="J77" s="168"/>
      <c r="K77" s="169">
        <v>7.8</v>
      </c>
      <c r="L77" s="169">
        <v>4</v>
      </c>
      <c r="M77" s="169">
        <v>4</v>
      </c>
      <c r="N77" s="169">
        <v>5.3</v>
      </c>
      <c r="O77" s="169">
        <v>5</v>
      </c>
      <c r="P77" s="169">
        <v>5.8</v>
      </c>
      <c r="Q77" s="166"/>
      <c r="R77" s="166"/>
      <c r="S77" s="167">
        <v>5.8</v>
      </c>
      <c r="T77" s="167">
        <v>5</v>
      </c>
      <c r="U77" s="167">
        <v>5.6</v>
      </c>
      <c r="V77" s="166"/>
      <c r="W77" s="167">
        <v>9.4</v>
      </c>
      <c r="X77" s="164"/>
      <c r="Y77" s="165"/>
      <c r="Z77" s="165"/>
      <c r="AA77" s="164">
        <v>6.4</v>
      </c>
      <c r="AB77" s="164"/>
      <c r="AC77" s="164">
        <v>7.7</v>
      </c>
      <c r="AD77" s="164">
        <v>13.4</v>
      </c>
      <c r="AE77" s="163">
        <v>7.9</v>
      </c>
      <c r="AF77" s="163">
        <v>4.2</v>
      </c>
      <c r="AG77" s="163">
        <v>4.9000000000000004</v>
      </c>
      <c r="AH77" s="163"/>
      <c r="AI77" s="163">
        <v>4</v>
      </c>
      <c r="AJ77" s="163">
        <v>6.3</v>
      </c>
      <c r="AK77" s="163">
        <v>8.1</v>
      </c>
      <c r="AL77" s="162">
        <v>6.5</v>
      </c>
      <c r="AM77" s="162">
        <v>6.9</v>
      </c>
      <c r="AN77" s="162"/>
      <c r="AO77" s="162">
        <v>10.6</v>
      </c>
      <c r="AP77" s="162">
        <v>6.6</v>
      </c>
      <c r="AQ77" s="162">
        <v>4.4000000000000004</v>
      </c>
      <c r="AR77" s="162">
        <v>5.7</v>
      </c>
      <c r="AT77" s="161">
        <v>5.4</v>
      </c>
      <c r="AU77" s="161">
        <v>7.1</v>
      </c>
      <c r="BB77" s="66">
        <v>4.2222222222222223</v>
      </c>
      <c r="BD77" s="66">
        <v>6.2777777777777777</v>
      </c>
      <c r="BE77" s="66">
        <v>6.1111111111111107</v>
      </c>
      <c r="BG77" s="66">
        <v>4.7777777777777777</v>
      </c>
      <c r="BH77" s="66">
        <v>5.3888888888888893</v>
      </c>
      <c r="BI77" s="66">
        <v>6</v>
      </c>
      <c r="BJ77" s="66">
        <v>4.166666666666667</v>
      </c>
      <c r="BK77" s="66">
        <v>5.833333333333333</v>
      </c>
      <c r="BL77" s="66">
        <v>10</v>
      </c>
      <c r="BN77" s="160">
        <v>0.25624999999999998</v>
      </c>
    </row>
    <row r="78" spans="1:66" x14ac:dyDescent="0.2">
      <c r="A78" s="160">
        <v>0.25972222222222202</v>
      </c>
      <c r="B78" s="160">
        <f t="shared" si="1"/>
        <v>3.4722222222220434E-3</v>
      </c>
      <c r="C78" s="100"/>
      <c r="D78" s="100"/>
      <c r="E78" s="170">
        <v>7.1</v>
      </c>
      <c r="F78" s="170">
        <v>5.7</v>
      </c>
      <c r="G78" s="170">
        <v>4.5999999999999996</v>
      </c>
      <c r="H78" s="170">
        <v>6.4</v>
      </c>
      <c r="I78" s="170">
        <v>8.3000000000000007</v>
      </c>
      <c r="J78" s="168"/>
      <c r="K78" s="169">
        <v>7.4</v>
      </c>
      <c r="L78" s="169">
        <v>4.0999999999999996</v>
      </c>
      <c r="M78" s="169">
        <v>3.8</v>
      </c>
      <c r="N78" s="169">
        <v>5.2</v>
      </c>
      <c r="O78" s="169">
        <v>5</v>
      </c>
      <c r="P78" s="169">
        <v>5.8</v>
      </c>
      <c r="Q78" s="166"/>
      <c r="R78" s="166"/>
      <c r="S78" s="167">
        <v>5.8</v>
      </c>
      <c r="T78" s="167">
        <v>5.0999999999999996</v>
      </c>
      <c r="U78" s="167">
        <v>5.6</v>
      </c>
      <c r="V78" s="166"/>
      <c r="W78" s="167">
        <v>9</v>
      </c>
      <c r="X78" s="164"/>
      <c r="Y78" s="165"/>
      <c r="Z78" s="165"/>
      <c r="AA78" s="164">
        <v>6.3</v>
      </c>
      <c r="AB78" s="164"/>
      <c r="AC78" s="164">
        <v>7.6</v>
      </c>
      <c r="AD78" s="164">
        <v>13.6</v>
      </c>
      <c r="AE78" s="163">
        <v>8.1</v>
      </c>
      <c r="AF78" s="163">
        <v>4.3</v>
      </c>
      <c r="AG78" s="163">
        <v>5</v>
      </c>
      <c r="AH78" s="163"/>
      <c r="AI78" s="163">
        <v>4.2</v>
      </c>
      <c r="AJ78" s="163">
        <v>6.3</v>
      </c>
      <c r="AK78" s="163">
        <v>8.1</v>
      </c>
      <c r="AL78" s="162">
        <v>6.9</v>
      </c>
      <c r="AM78" s="162">
        <v>6.8</v>
      </c>
      <c r="AN78" s="162"/>
      <c r="AO78" s="162">
        <v>10.7</v>
      </c>
      <c r="AP78" s="162">
        <v>6.4</v>
      </c>
      <c r="AQ78" s="162">
        <v>4.4000000000000004</v>
      </c>
      <c r="AR78" s="162">
        <v>5.7</v>
      </c>
      <c r="AT78" s="161">
        <v>5.3</v>
      </c>
      <c r="AU78" s="161">
        <v>7.1</v>
      </c>
      <c r="BB78" s="66">
        <v>4.1111111111111107</v>
      </c>
      <c r="BD78" s="66">
        <v>6.333333333333333</v>
      </c>
      <c r="BE78" s="66">
        <v>5.833333333333333</v>
      </c>
      <c r="BG78" s="66">
        <v>4.6111111111111107</v>
      </c>
      <c r="BH78" s="66">
        <v>5.4444444444444446</v>
      </c>
      <c r="BI78" s="66">
        <v>6</v>
      </c>
      <c r="BJ78" s="66">
        <v>4.0555555555555554</v>
      </c>
      <c r="BK78" s="66">
        <v>5.7777777777777777</v>
      </c>
      <c r="BL78" s="66">
        <v>9.7222222222222214</v>
      </c>
      <c r="BN78" s="160">
        <v>0.25972222222222202</v>
      </c>
    </row>
    <row r="79" spans="1:66" x14ac:dyDescent="0.2">
      <c r="A79" s="160">
        <v>0.26319444444444501</v>
      </c>
      <c r="B79" s="160">
        <f t="shared" si="1"/>
        <v>3.472222222222987E-3</v>
      </c>
      <c r="C79" s="100"/>
      <c r="D79" s="100"/>
      <c r="E79" s="170">
        <v>7.6</v>
      </c>
      <c r="F79" s="170">
        <v>5.7</v>
      </c>
      <c r="G79" s="170">
        <v>4.4000000000000004</v>
      </c>
      <c r="H79" s="170">
        <v>6.3</v>
      </c>
      <c r="I79" s="170">
        <v>8.1999999999999993</v>
      </c>
      <c r="J79" s="168"/>
      <c r="K79" s="169">
        <v>7.7</v>
      </c>
      <c r="L79" s="169">
        <v>4</v>
      </c>
      <c r="M79" s="169">
        <v>3.7</v>
      </c>
      <c r="N79" s="169">
        <v>5.3</v>
      </c>
      <c r="O79" s="169">
        <v>4.8</v>
      </c>
      <c r="P79" s="169">
        <v>5.8</v>
      </c>
      <c r="Q79" s="166"/>
      <c r="R79" s="166"/>
      <c r="S79" s="167">
        <v>5.8</v>
      </c>
      <c r="T79" s="167">
        <v>5</v>
      </c>
      <c r="U79" s="167">
        <v>5.4</v>
      </c>
      <c r="V79" s="166"/>
      <c r="W79" s="167">
        <v>8.8000000000000007</v>
      </c>
      <c r="X79" s="164"/>
      <c r="Y79" s="165"/>
      <c r="Z79" s="165"/>
      <c r="AA79" s="164">
        <v>6.1</v>
      </c>
      <c r="AB79" s="164"/>
      <c r="AC79" s="164">
        <v>7.7</v>
      </c>
      <c r="AD79" s="164">
        <v>13.6</v>
      </c>
      <c r="AE79" s="163">
        <v>7.8</v>
      </c>
      <c r="AF79" s="163">
        <v>4.3</v>
      </c>
      <c r="AG79" s="163">
        <v>4.9000000000000004</v>
      </c>
      <c r="AH79" s="163"/>
      <c r="AI79" s="163">
        <v>4.2</v>
      </c>
      <c r="AJ79" s="163">
        <v>6.3</v>
      </c>
      <c r="AK79" s="163">
        <v>8.3000000000000007</v>
      </c>
      <c r="AL79" s="162">
        <v>7.2</v>
      </c>
      <c r="AM79" s="162">
        <v>6.7</v>
      </c>
      <c r="AN79" s="162"/>
      <c r="AO79" s="162">
        <v>10.4</v>
      </c>
      <c r="AP79" s="162">
        <v>6.2</v>
      </c>
      <c r="AQ79" s="162">
        <v>4.4000000000000004</v>
      </c>
      <c r="AR79" s="162">
        <v>5.8</v>
      </c>
      <c r="AT79" s="161"/>
      <c r="AU79" s="161">
        <v>7.3</v>
      </c>
      <c r="BB79" s="66">
        <v>4</v>
      </c>
      <c r="BD79" s="66">
        <v>6.3888888888888893</v>
      </c>
      <c r="BE79" s="66">
        <v>5.5555555555555554</v>
      </c>
      <c r="BG79" s="66">
        <v>4.5</v>
      </c>
      <c r="BH79" s="66">
        <v>5.3888888888888893</v>
      </c>
      <c r="BI79" s="66">
        <v>6</v>
      </c>
      <c r="BJ79" s="66">
        <v>4</v>
      </c>
      <c r="BK79" s="66">
        <v>5.7222222222222223</v>
      </c>
      <c r="BL79" s="66">
        <v>9.6111111111111107</v>
      </c>
      <c r="BN79" s="160">
        <v>0.26319444444444501</v>
      </c>
    </row>
    <row r="80" spans="1:66" x14ac:dyDescent="0.2">
      <c r="A80" s="160">
        <v>0.266666666666667</v>
      </c>
      <c r="B80" s="160">
        <f t="shared" si="1"/>
        <v>3.4722222222219878E-3</v>
      </c>
      <c r="C80" s="100"/>
      <c r="D80" s="100"/>
      <c r="E80" s="170">
        <v>7.7</v>
      </c>
      <c r="F80" s="170">
        <v>5.5</v>
      </c>
      <c r="G80" s="170">
        <v>4.2</v>
      </c>
      <c r="H80" s="170">
        <v>6.3</v>
      </c>
      <c r="I80" s="170">
        <v>8.1999999999999993</v>
      </c>
      <c r="J80" s="168"/>
      <c r="K80" s="169">
        <v>7.6</v>
      </c>
      <c r="L80" s="169">
        <v>3.9</v>
      </c>
      <c r="M80" s="169">
        <v>3.6</v>
      </c>
      <c r="N80" s="169">
        <v>5.0999999999999996</v>
      </c>
      <c r="O80" s="169">
        <v>4.5999999999999996</v>
      </c>
      <c r="P80" s="169">
        <v>5.7</v>
      </c>
      <c r="Q80" s="166"/>
      <c r="R80" s="166"/>
      <c r="S80" s="167">
        <v>5.7</v>
      </c>
      <c r="T80" s="167">
        <v>4.9000000000000004</v>
      </c>
      <c r="U80" s="167">
        <v>5.3</v>
      </c>
      <c r="V80" s="166"/>
      <c r="W80" s="167">
        <v>8.6999999999999993</v>
      </c>
      <c r="X80" s="164"/>
      <c r="Y80" s="165"/>
      <c r="Z80" s="165"/>
      <c r="AA80" s="164">
        <v>6.1</v>
      </c>
      <c r="AB80" s="164"/>
      <c r="AC80" s="164">
        <v>7.9</v>
      </c>
      <c r="AD80" s="164">
        <v>13.4</v>
      </c>
      <c r="AE80" s="163">
        <v>7.5</v>
      </c>
      <c r="AF80" s="163">
        <v>4.3</v>
      </c>
      <c r="AG80" s="163">
        <v>4.7</v>
      </c>
      <c r="AH80" s="163"/>
      <c r="AI80" s="163">
        <v>3.8</v>
      </c>
      <c r="AJ80" s="163">
        <v>6.2</v>
      </c>
      <c r="AK80" s="163">
        <v>8.3000000000000007</v>
      </c>
      <c r="AL80" s="162">
        <v>7.3</v>
      </c>
      <c r="AM80" s="162">
        <v>6.7</v>
      </c>
      <c r="AN80" s="162"/>
      <c r="AO80" s="162">
        <v>10.5</v>
      </c>
      <c r="AP80" s="162">
        <v>5.8</v>
      </c>
      <c r="AQ80" s="162">
        <v>4.4000000000000004</v>
      </c>
      <c r="AR80" s="162">
        <v>5.8</v>
      </c>
      <c r="AT80" s="161"/>
      <c r="AU80" s="161">
        <v>6.8</v>
      </c>
      <c r="BB80" s="66">
        <v>3.9444444444444446</v>
      </c>
      <c r="BD80" s="66">
        <v>6.1111111111111107</v>
      </c>
      <c r="BE80" s="66">
        <v>5.4444444444444446</v>
      </c>
      <c r="BG80" s="66">
        <v>4.4444444444444446</v>
      </c>
      <c r="BH80" s="66">
        <v>5.333333333333333</v>
      </c>
      <c r="BI80" s="66">
        <v>6</v>
      </c>
      <c r="BJ80" s="66">
        <v>4</v>
      </c>
      <c r="BK80" s="66">
        <v>5.6111111111111107</v>
      </c>
      <c r="BL80" s="66">
        <v>9.6666666666666661</v>
      </c>
      <c r="BN80" s="160">
        <v>0.266666666666667</v>
      </c>
    </row>
    <row r="81" spans="1:66" x14ac:dyDescent="0.2">
      <c r="A81" s="160">
        <v>0.27013888888888898</v>
      </c>
      <c r="B81" s="160">
        <f t="shared" si="1"/>
        <v>3.4722222222219878E-3</v>
      </c>
      <c r="C81" s="100"/>
      <c r="D81" s="100"/>
      <c r="E81" s="170">
        <v>7.6</v>
      </c>
      <c r="F81" s="170">
        <v>5.5</v>
      </c>
      <c r="G81" s="170">
        <v>4.0999999999999996</v>
      </c>
      <c r="H81" s="170">
        <v>6.3</v>
      </c>
      <c r="I81" s="170">
        <v>8.1</v>
      </c>
      <c r="J81" s="168"/>
      <c r="K81" s="169">
        <v>7.5</v>
      </c>
      <c r="L81" s="169">
        <v>3.9</v>
      </c>
      <c r="M81" s="169">
        <v>3.6</v>
      </c>
      <c r="N81" s="169">
        <v>4.8</v>
      </c>
      <c r="O81" s="169">
        <v>4.4000000000000004</v>
      </c>
      <c r="P81" s="169">
        <v>5.7</v>
      </c>
      <c r="Q81" s="166"/>
      <c r="R81" s="166"/>
      <c r="S81" s="167">
        <v>5.6</v>
      </c>
      <c r="T81" s="167">
        <v>5.3</v>
      </c>
      <c r="U81" s="167">
        <v>5.4</v>
      </c>
      <c r="V81" s="166"/>
      <c r="W81" s="167">
        <v>8.6</v>
      </c>
      <c r="X81" s="164"/>
      <c r="Y81" s="165"/>
      <c r="Z81" s="165"/>
      <c r="AA81" s="164">
        <v>6.1</v>
      </c>
      <c r="AB81" s="164"/>
      <c r="AC81" s="164"/>
      <c r="AD81" s="164">
        <v>13.3</v>
      </c>
      <c r="AE81" s="163">
        <v>7.1</v>
      </c>
      <c r="AF81" s="163">
        <v>4.3</v>
      </c>
      <c r="AG81" s="163">
        <v>4.5</v>
      </c>
      <c r="AH81" s="163"/>
      <c r="AI81" s="163">
        <v>3.7</v>
      </c>
      <c r="AJ81" s="163">
        <v>6.2</v>
      </c>
      <c r="AK81" s="163">
        <v>8.1</v>
      </c>
      <c r="AL81" s="162">
        <v>7.3</v>
      </c>
      <c r="AM81" s="162">
        <v>6.4</v>
      </c>
      <c r="AN81" s="162"/>
      <c r="AO81" s="162">
        <v>10.8</v>
      </c>
      <c r="AP81" s="162">
        <v>5.7</v>
      </c>
      <c r="AQ81" s="162">
        <v>4.4000000000000004</v>
      </c>
      <c r="AR81" s="162">
        <v>5.7</v>
      </c>
      <c r="AT81" s="161"/>
      <c r="AU81" s="161">
        <v>6.6</v>
      </c>
      <c r="BB81" s="66">
        <v>4.0555555555555554</v>
      </c>
      <c r="BD81" s="66">
        <v>6.0555555555555554</v>
      </c>
      <c r="BE81" s="66">
        <v>5.3888888888888893</v>
      </c>
      <c r="BG81" s="66">
        <v>4.2777777777777777</v>
      </c>
      <c r="BH81" s="66">
        <v>5.2777777777777777</v>
      </c>
      <c r="BI81" s="66">
        <v>5.9444444444444446</v>
      </c>
      <c r="BJ81" s="66">
        <v>4.0555555555555554</v>
      </c>
      <c r="BK81" s="66">
        <v>5.6111111111111107</v>
      </c>
      <c r="BL81" s="66">
        <v>9.5</v>
      </c>
      <c r="BN81" s="160">
        <v>0.27013888888888898</v>
      </c>
    </row>
    <row r="82" spans="1:66" x14ac:dyDescent="0.2">
      <c r="A82" s="160">
        <v>0.27361111111111103</v>
      </c>
      <c r="B82" s="160">
        <f t="shared" si="1"/>
        <v>3.4722222222220434E-3</v>
      </c>
      <c r="C82" s="100"/>
      <c r="D82" s="100"/>
      <c r="E82" s="170">
        <v>7.6</v>
      </c>
      <c r="F82" s="170">
        <v>5.4</v>
      </c>
      <c r="G82" s="170">
        <v>4.3</v>
      </c>
      <c r="H82" s="170">
        <v>6.2</v>
      </c>
      <c r="I82" s="170">
        <v>8.1</v>
      </c>
      <c r="J82" s="168"/>
      <c r="K82" s="169">
        <v>7.4</v>
      </c>
      <c r="L82" s="169">
        <v>3.9</v>
      </c>
      <c r="M82" s="169">
        <v>3.5</v>
      </c>
      <c r="N82" s="169">
        <v>5</v>
      </c>
      <c r="O82" s="169">
        <v>4.4000000000000004</v>
      </c>
      <c r="P82" s="169">
        <v>5.6</v>
      </c>
      <c r="Q82" s="166"/>
      <c r="R82" s="166"/>
      <c r="S82" s="167">
        <v>5.5</v>
      </c>
      <c r="T82" s="167">
        <v>5.7</v>
      </c>
      <c r="U82" s="167">
        <v>5.4</v>
      </c>
      <c r="V82" s="166"/>
      <c r="W82" s="167">
        <v>8.4</v>
      </c>
      <c r="X82" s="164"/>
      <c r="Y82" s="165"/>
      <c r="Z82" s="165"/>
      <c r="AA82" s="164">
        <v>6</v>
      </c>
      <c r="AB82" s="164"/>
      <c r="AC82" s="164"/>
      <c r="AD82" s="164">
        <v>13.1</v>
      </c>
      <c r="AE82" s="163">
        <v>6.8</v>
      </c>
      <c r="AF82" s="163">
        <v>4.3</v>
      </c>
      <c r="AG82" s="163">
        <v>4.5</v>
      </c>
      <c r="AH82" s="163"/>
      <c r="AI82" s="163">
        <v>3.6</v>
      </c>
      <c r="AJ82" s="163">
        <v>6.1</v>
      </c>
      <c r="AK82" s="163">
        <v>7.9</v>
      </c>
      <c r="AL82" s="162">
        <v>7.4</v>
      </c>
      <c r="AM82" s="162">
        <v>6.3</v>
      </c>
      <c r="AN82" s="162"/>
      <c r="AO82" s="162">
        <v>10.7</v>
      </c>
      <c r="AP82" s="162">
        <v>5.7</v>
      </c>
      <c r="AQ82" s="162">
        <v>4.4000000000000004</v>
      </c>
      <c r="AR82" s="162">
        <v>5.7</v>
      </c>
      <c r="AT82" s="161"/>
      <c r="AU82" s="161">
        <v>6.5</v>
      </c>
      <c r="BB82" s="66">
        <v>4</v>
      </c>
      <c r="BD82" s="66">
        <v>6.166666666666667</v>
      </c>
      <c r="BE82" s="66">
        <v>5.333333333333333</v>
      </c>
      <c r="BG82" s="66">
        <v>4.1111111111111107</v>
      </c>
      <c r="BH82" s="66">
        <v>5.2777777777777777</v>
      </c>
      <c r="BI82" s="66">
        <v>5.833333333333333</v>
      </c>
      <c r="BJ82" s="66">
        <v>4.166666666666667</v>
      </c>
      <c r="BK82" s="66">
        <v>5.5555555555555554</v>
      </c>
      <c r="BL82" s="66">
        <v>9.4444444444444446</v>
      </c>
      <c r="BN82" s="160">
        <v>0.27361111111111103</v>
      </c>
    </row>
    <row r="83" spans="1:66" x14ac:dyDescent="0.2">
      <c r="A83" s="160">
        <v>0.27708333333333401</v>
      </c>
      <c r="B83" s="160">
        <f t="shared" si="1"/>
        <v>3.472222222222987E-3</v>
      </c>
      <c r="C83" s="100"/>
      <c r="D83" s="100"/>
      <c r="E83" s="170">
        <v>7.7</v>
      </c>
      <c r="F83" s="170">
        <v>5.2</v>
      </c>
      <c r="G83" s="170">
        <v>4.3</v>
      </c>
      <c r="H83" s="170">
        <v>6.1</v>
      </c>
      <c r="I83" s="170">
        <v>7.9</v>
      </c>
      <c r="J83" s="168"/>
      <c r="K83" s="169">
        <v>7.1</v>
      </c>
      <c r="L83" s="169">
        <v>4</v>
      </c>
      <c r="M83" s="169">
        <v>3.5</v>
      </c>
      <c r="N83" s="169">
        <v>5.2</v>
      </c>
      <c r="O83" s="169">
        <v>4.3</v>
      </c>
      <c r="P83" s="169">
        <v>5.5</v>
      </c>
      <c r="Q83" s="166"/>
      <c r="R83" s="166"/>
      <c r="S83" s="167">
        <v>5.4</v>
      </c>
      <c r="T83" s="167">
        <v>5.9</v>
      </c>
      <c r="U83" s="167">
        <v>5.4</v>
      </c>
      <c r="V83" s="166"/>
      <c r="W83" s="167">
        <v>8.3000000000000007</v>
      </c>
      <c r="X83" s="164"/>
      <c r="Y83" s="165"/>
      <c r="Z83" s="165"/>
      <c r="AA83" s="164">
        <v>5.9</v>
      </c>
      <c r="AB83" s="164"/>
      <c r="AC83" s="164"/>
      <c r="AD83" s="164">
        <v>12.9</v>
      </c>
      <c r="AE83" s="163">
        <v>6.8</v>
      </c>
      <c r="AF83" s="163">
        <v>4.3</v>
      </c>
      <c r="AG83" s="163">
        <v>4.4000000000000004</v>
      </c>
      <c r="AH83" s="163"/>
      <c r="AI83" s="163">
        <v>3.5</v>
      </c>
      <c r="AJ83" s="163">
        <v>6.1</v>
      </c>
      <c r="AK83" s="163">
        <v>7.8</v>
      </c>
      <c r="AL83" s="162">
        <v>7.5</v>
      </c>
      <c r="AM83" s="162">
        <v>6.3</v>
      </c>
      <c r="AN83" s="162"/>
      <c r="AO83" s="162">
        <v>10.3</v>
      </c>
      <c r="AP83" s="162">
        <v>5.4</v>
      </c>
      <c r="AQ83" s="162">
        <v>4.2</v>
      </c>
      <c r="AR83" s="162">
        <v>5.7</v>
      </c>
      <c r="AT83" s="161"/>
      <c r="AU83" s="161">
        <v>6.4</v>
      </c>
      <c r="BB83" s="66">
        <v>3.9444444444444446</v>
      </c>
      <c r="BD83" s="66">
        <v>6.333333333333333</v>
      </c>
      <c r="BE83" s="66">
        <v>5.5</v>
      </c>
      <c r="BG83" s="66">
        <v>4.1111111111111107</v>
      </c>
      <c r="BH83" s="66">
        <v>5.2777777777777777</v>
      </c>
      <c r="BI83" s="66">
        <v>5.7222222222222223</v>
      </c>
      <c r="BJ83" s="66">
        <v>4.2222222222222223</v>
      </c>
      <c r="BK83" s="66">
        <v>5.5555555555555554</v>
      </c>
      <c r="BL83" s="66">
        <v>9.3333333333333339</v>
      </c>
      <c r="BN83" s="160">
        <v>0.27708333333333401</v>
      </c>
    </row>
    <row r="84" spans="1:66" x14ac:dyDescent="0.2">
      <c r="A84" s="160">
        <v>0.280555555555556</v>
      </c>
      <c r="B84" s="160">
        <f t="shared" si="1"/>
        <v>3.4722222222219878E-3</v>
      </c>
      <c r="C84" s="100"/>
      <c r="D84" s="100"/>
      <c r="E84" s="170">
        <v>8.1999999999999993</v>
      </c>
      <c r="F84" s="170">
        <v>4.7</v>
      </c>
      <c r="G84" s="170">
        <v>4.4000000000000004</v>
      </c>
      <c r="H84" s="170">
        <v>6.1</v>
      </c>
      <c r="I84" s="170">
        <v>7.9</v>
      </c>
      <c r="J84" s="168"/>
      <c r="K84" s="169">
        <v>6.8</v>
      </c>
      <c r="L84" s="169">
        <v>4.0999999999999996</v>
      </c>
      <c r="M84" s="169">
        <v>3.4</v>
      </c>
      <c r="N84" s="169">
        <v>5.2</v>
      </c>
      <c r="O84" s="169">
        <v>4.3</v>
      </c>
      <c r="P84" s="169">
        <v>5.4</v>
      </c>
      <c r="Q84" s="166"/>
      <c r="R84" s="166"/>
      <c r="S84" s="167">
        <v>5.6</v>
      </c>
      <c r="T84" s="167">
        <v>6.2</v>
      </c>
      <c r="U84" s="167">
        <v>5.4</v>
      </c>
      <c r="V84" s="166"/>
      <c r="W84" s="167">
        <v>8.1999999999999993</v>
      </c>
      <c r="X84" s="164"/>
      <c r="Y84" s="165"/>
      <c r="Z84" s="165"/>
      <c r="AA84" s="164">
        <v>5.8</v>
      </c>
      <c r="AB84" s="164"/>
      <c r="AC84" s="164"/>
      <c r="AD84" s="164">
        <v>12.8</v>
      </c>
      <c r="AE84" s="163">
        <v>6.8</v>
      </c>
      <c r="AF84" s="163">
        <v>4.0999999999999996</v>
      </c>
      <c r="AG84" s="163">
        <v>4.4000000000000004</v>
      </c>
      <c r="AH84" s="163"/>
      <c r="AI84" s="163">
        <v>3.3</v>
      </c>
      <c r="AJ84" s="163">
        <v>6.1</v>
      </c>
      <c r="AK84" s="163">
        <v>7.8</v>
      </c>
      <c r="AL84" s="162">
        <v>7.5</v>
      </c>
      <c r="AM84" s="162">
        <v>6.3</v>
      </c>
      <c r="AN84" s="162"/>
      <c r="AO84" s="162">
        <v>10</v>
      </c>
      <c r="AP84" s="162">
        <v>5.3</v>
      </c>
      <c r="AQ84" s="162">
        <v>3.8</v>
      </c>
      <c r="AR84" s="162">
        <v>5.6</v>
      </c>
      <c r="AT84" s="161"/>
      <c r="AU84" s="161">
        <v>6.3</v>
      </c>
      <c r="BB84" s="66">
        <v>3.8333333333333335</v>
      </c>
      <c r="BD84" s="66">
        <v>6.3888888888888893</v>
      </c>
      <c r="BE84" s="66">
        <v>5.666666666666667</v>
      </c>
      <c r="BG84" s="66">
        <v>4.3888888888888893</v>
      </c>
      <c r="BH84" s="66">
        <v>5.6111111111111107</v>
      </c>
      <c r="BI84" s="66">
        <v>5.833333333333333</v>
      </c>
      <c r="BJ84" s="66">
        <v>4.2777777777777777</v>
      </c>
      <c r="BK84" s="66">
        <v>5.5555555555555554</v>
      </c>
      <c r="BL84" s="66">
        <v>9.0555555555555554</v>
      </c>
      <c r="BN84" s="160">
        <v>0.280555555555556</v>
      </c>
    </row>
    <row r="85" spans="1:66" x14ac:dyDescent="0.2">
      <c r="A85" s="160">
        <v>0.28402777777777799</v>
      </c>
      <c r="B85" s="160">
        <f t="shared" si="1"/>
        <v>3.4722222222219878E-3</v>
      </c>
      <c r="C85" s="100"/>
      <c r="D85" s="100"/>
      <c r="E85" s="170">
        <v>8.6</v>
      </c>
      <c r="F85" s="170">
        <v>4.5999999999999996</v>
      </c>
      <c r="G85" s="170">
        <v>4.4000000000000004</v>
      </c>
      <c r="H85" s="170">
        <v>6</v>
      </c>
      <c r="I85" s="170">
        <v>7.8</v>
      </c>
      <c r="J85" s="168"/>
      <c r="K85" s="169">
        <v>7</v>
      </c>
      <c r="L85" s="169">
        <v>4.0999999999999996</v>
      </c>
      <c r="M85" s="169">
        <v>3.4</v>
      </c>
      <c r="N85" s="169">
        <v>5.2</v>
      </c>
      <c r="O85" s="169">
        <v>4.2</v>
      </c>
      <c r="P85" s="169">
        <v>5.4</v>
      </c>
      <c r="Q85" s="166"/>
      <c r="R85" s="166"/>
      <c r="S85" s="167">
        <v>5.7</v>
      </c>
      <c r="T85" s="167">
        <v>6.3</v>
      </c>
      <c r="U85" s="167">
        <v>5.4</v>
      </c>
      <c r="V85" s="166"/>
      <c r="W85" s="167">
        <v>8.1</v>
      </c>
      <c r="X85" s="164"/>
      <c r="Y85" s="165"/>
      <c r="Z85" s="165"/>
      <c r="AA85" s="164">
        <v>5.6</v>
      </c>
      <c r="AB85" s="164"/>
      <c r="AC85" s="164"/>
      <c r="AD85" s="164">
        <v>12.7</v>
      </c>
      <c r="AE85" s="163">
        <v>6.7</v>
      </c>
      <c r="AF85" s="163">
        <v>3.2</v>
      </c>
      <c r="AG85" s="163">
        <v>4.3</v>
      </c>
      <c r="AH85" s="163"/>
      <c r="AI85" s="163">
        <v>3.4</v>
      </c>
      <c r="AJ85" s="163">
        <v>6.2</v>
      </c>
      <c r="AK85" s="163">
        <v>7.8</v>
      </c>
      <c r="AL85" s="162">
        <v>7.4</v>
      </c>
      <c r="AM85" s="162">
        <v>6.4</v>
      </c>
      <c r="AN85" s="162"/>
      <c r="AO85" s="162">
        <v>9.6999999999999993</v>
      </c>
      <c r="AP85" s="162">
        <v>5.3</v>
      </c>
      <c r="AQ85" s="162">
        <v>3.7</v>
      </c>
      <c r="AR85" s="162">
        <v>5.6</v>
      </c>
      <c r="AT85" s="161"/>
      <c r="AU85" s="161">
        <v>6.2</v>
      </c>
      <c r="BB85" s="66">
        <v>3.7222222222222223</v>
      </c>
      <c r="BD85" s="66">
        <v>6.3888888888888893</v>
      </c>
      <c r="BE85" s="66">
        <v>5.7777777777777777</v>
      </c>
      <c r="BG85" s="66">
        <v>4.666666666666667</v>
      </c>
      <c r="BH85" s="66">
        <v>5.7777777777777777</v>
      </c>
      <c r="BI85" s="66">
        <v>5.8888888888888893</v>
      </c>
      <c r="BJ85" s="66">
        <v>4.2777777777777777</v>
      </c>
      <c r="BK85" s="66">
        <v>5.5555555555555554</v>
      </c>
      <c r="BL85" s="66">
        <v>8.8333333333333339</v>
      </c>
      <c r="BN85" s="160">
        <v>0.28402777777777799</v>
      </c>
    </row>
    <row r="86" spans="1:66" x14ac:dyDescent="0.2">
      <c r="A86" s="160">
        <v>0.28749999999999998</v>
      </c>
      <c r="B86" s="160">
        <f t="shared" si="1"/>
        <v>3.4722222222219878E-3</v>
      </c>
      <c r="C86" s="100"/>
      <c r="D86" s="100"/>
      <c r="E86" s="170">
        <v>8.8000000000000007</v>
      </c>
      <c r="F86" s="170">
        <v>4.5999999999999996</v>
      </c>
      <c r="G86" s="170">
        <v>4.5999999999999996</v>
      </c>
      <c r="H86" s="170">
        <v>5.9</v>
      </c>
      <c r="I86" s="170">
        <v>7.7</v>
      </c>
      <c r="J86" s="168"/>
      <c r="K86" s="169">
        <v>7.2</v>
      </c>
      <c r="L86" s="169">
        <v>4.0999999999999996</v>
      </c>
      <c r="M86" s="169">
        <v>3.4</v>
      </c>
      <c r="N86" s="169">
        <v>5.0999999999999996</v>
      </c>
      <c r="O86" s="169">
        <v>4.2</v>
      </c>
      <c r="P86" s="168"/>
      <c r="Q86" s="166"/>
      <c r="R86" s="166"/>
      <c r="S86" s="167">
        <v>5.7</v>
      </c>
      <c r="T86" s="167">
        <v>6.2</v>
      </c>
      <c r="U86" s="167">
        <v>5.6</v>
      </c>
      <c r="V86" s="166"/>
      <c r="W86" s="167">
        <v>7.9</v>
      </c>
      <c r="X86" s="164"/>
      <c r="Y86" s="165"/>
      <c r="Z86" s="165"/>
      <c r="AA86" s="164">
        <v>5.5</v>
      </c>
      <c r="AB86" s="164"/>
      <c r="AC86" s="164"/>
      <c r="AD86" s="164">
        <v>12.5</v>
      </c>
      <c r="AE86" s="163">
        <v>6.7</v>
      </c>
      <c r="AF86" s="163">
        <v>3.4</v>
      </c>
      <c r="AG86" s="163">
        <v>4.4000000000000004</v>
      </c>
      <c r="AH86" s="163"/>
      <c r="AI86" s="163">
        <v>3.7</v>
      </c>
      <c r="AJ86" s="163">
        <v>6.2</v>
      </c>
      <c r="AK86" s="163">
        <v>7.8</v>
      </c>
      <c r="AL86" s="162">
        <v>7.4</v>
      </c>
      <c r="AM86" s="162">
        <v>6.6</v>
      </c>
      <c r="AN86" s="162"/>
      <c r="AO86" s="162">
        <v>9.4</v>
      </c>
      <c r="AP86" s="162">
        <v>5.4</v>
      </c>
      <c r="AQ86" s="162">
        <v>3.6</v>
      </c>
      <c r="AR86" s="162">
        <v>5.4</v>
      </c>
      <c r="AT86" s="161"/>
      <c r="AU86" s="161">
        <v>6</v>
      </c>
      <c r="BB86" s="66">
        <v>3.6666666666666665</v>
      </c>
      <c r="BD86" s="66">
        <v>6.5</v>
      </c>
      <c r="BE86" s="66">
        <v>5.8888888888888893</v>
      </c>
      <c r="BG86" s="66">
        <v>5</v>
      </c>
      <c r="BH86" s="66">
        <v>6</v>
      </c>
      <c r="BI86" s="66">
        <v>5.8888888888888893</v>
      </c>
      <c r="BJ86" s="66">
        <v>4.2777777777777777</v>
      </c>
      <c r="BK86" s="66">
        <v>5.4444444444444446</v>
      </c>
      <c r="BL86" s="66">
        <v>8.6666666666666661</v>
      </c>
      <c r="BN86" s="160">
        <v>0.28749999999999998</v>
      </c>
    </row>
    <row r="87" spans="1:66" x14ac:dyDescent="0.2">
      <c r="A87" s="160">
        <v>0.29097222222222202</v>
      </c>
      <c r="B87" s="160">
        <f t="shared" si="1"/>
        <v>3.4722222222220434E-3</v>
      </c>
      <c r="C87" s="100"/>
      <c r="D87" s="100"/>
      <c r="E87" s="170">
        <v>8.9</v>
      </c>
      <c r="F87" s="170">
        <v>4.7</v>
      </c>
      <c r="G87" s="170">
        <v>4.8</v>
      </c>
      <c r="H87" s="170">
        <v>5.8</v>
      </c>
      <c r="I87" s="170">
        <v>7.7</v>
      </c>
      <c r="J87" s="168"/>
      <c r="K87" s="169">
        <v>7.4</v>
      </c>
      <c r="L87" s="169">
        <v>4.0999999999999996</v>
      </c>
      <c r="M87" s="169">
        <v>3.4</v>
      </c>
      <c r="N87" s="169">
        <v>5.6</v>
      </c>
      <c r="O87" s="169">
        <v>4.2</v>
      </c>
      <c r="P87" s="168"/>
      <c r="Q87" s="166"/>
      <c r="R87" s="166"/>
      <c r="S87" s="167">
        <v>5.8</v>
      </c>
      <c r="T87" s="167">
        <v>6.3</v>
      </c>
      <c r="U87" s="167">
        <v>5.6</v>
      </c>
      <c r="V87" s="166"/>
      <c r="W87" s="167">
        <v>7.8</v>
      </c>
      <c r="X87" s="164"/>
      <c r="Y87" s="165"/>
      <c r="Z87" s="165"/>
      <c r="AA87" s="164">
        <v>5.5</v>
      </c>
      <c r="AB87" s="164"/>
      <c r="AC87" s="164"/>
      <c r="AD87" s="164">
        <v>12.4</v>
      </c>
      <c r="AE87" s="163">
        <v>6.9</v>
      </c>
      <c r="AF87" s="163">
        <v>3.4</v>
      </c>
      <c r="AG87" s="163">
        <v>4.3</v>
      </c>
      <c r="AH87" s="163"/>
      <c r="AI87" s="163">
        <v>4.2</v>
      </c>
      <c r="AJ87" s="163">
        <v>6.3</v>
      </c>
      <c r="AK87" s="163">
        <v>7.8</v>
      </c>
      <c r="AL87" s="162">
        <v>7.6</v>
      </c>
      <c r="AM87" s="162">
        <v>6.6</v>
      </c>
      <c r="AN87" s="162"/>
      <c r="AO87" s="162">
        <v>9.1999999999999993</v>
      </c>
      <c r="AP87" s="162">
        <v>5.4</v>
      </c>
      <c r="AQ87" s="162">
        <v>3.6</v>
      </c>
      <c r="AR87" s="162">
        <v>5.2</v>
      </c>
      <c r="AT87" s="161"/>
      <c r="AU87" s="161">
        <v>6.2</v>
      </c>
      <c r="BB87" s="66">
        <v>3.6111111111111112</v>
      </c>
      <c r="BD87" s="66">
        <v>6.6111111111111107</v>
      </c>
      <c r="BE87" s="66">
        <v>5.9444444444444446</v>
      </c>
      <c r="BG87" s="66">
        <v>5.3888888888888893</v>
      </c>
      <c r="BH87" s="66">
        <v>6.4444444444444446</v>
      </c>
      <c r="BI87" s="66">
        <v>6</v>
      </c>
      <c r="BJ87" s="66">
        <v>4.3888888888888893</v>
      </c>
      <c r="BK87" s="66">
        <v>5.333333333333333</v>
      </c>
      <c r="BL87" s="66">
        <v>8.5555555555555554</v>
      </c>
      <c r="BN87" s="160">
        <v>0.29097222222222202</v>
      </c>
    </row>
    <row r="88" spans="1:66" x14ac:dyDescent="0.2">
      <c r="A88" s="160">
        <v>0.29444444444444501</v>
      </c>
      <c r="B88" s="160">
        <f t="shared" si="1"/>
        <v>3.472222222222987E-3</v>
      </c>
      <c r="C88" s="100"/>
      <c r="D88" s="100"/>
      <c r="E88" s="170">
        <v>8.8000000000000007</v>
      </c>
      <c r="F88" s="170">
        <v>5.0999999999999996</v>
      </c>
      <c r="G88" s="170">
        <v>5.0999999999999996</v>
      </c>
      <c r="H88" s="170">
        <v>5.7</v>
      </c>
      <c r="I88" s="170">
        <v>7.6</v>
      </c>
      <c r="J88" s="168"/>
      <c r="K88" s="169">
        <v>7.6</v>
      </c>
      <c r="L88" s="169">
        <v>3.9</v>
      </c>
      <c r="M88" s="169">
        <v>3.4</v>
      </c>
      <c r="N88" s="169">
        <v>5.9</v>
      </c>
      <c r="O88" s="169">
        <v>4.0999999999999996</v>
      </c>
      <c r="P88" s="168"/>
      <c r="Q88" s="166"/>
      <c r="R88" s="166"/>
      <c r="S88" s="167">
        <v>5.9</v>
      </c>
      <c r="T88" s="167">
        <v>6.6</v>
      </c>
      <c r="U88" s="167">
        <v>5.8</v>
      </c>
      <c r="V88" s="166"/>
      <c r="W88" s="167">
        <v>7.7</v>
      </c>
      <c r="X88" s="164"/>
      <c r="Y88" s="165"/>
      <c r="Z88" s="165"/>
      <c r="AA88" s="164">
        <v>5.6</v>
      </c>
      <c r="AB88" s="164"/>
      <c r="AC88" s="164"/>
      <c r="AD88" s="164">
        <v>12</v>
      </c>
      <c r="AE88" s="163">
        <v>7</v>
      </c>
      <c r="AF88" s="163">
        <v>3.6</v>
      </c>
      <c r="AG88" s="163">
        <v>4.0999999999999996</v>
      </c>
      <c r="AH88" s="163"/>
      <c r="AI88" s="163">
        <v>4.3</v>
      </c>
      <c r="AJ88" s="163">
        <v>5.9</v>
      </c>
      <c r="AK88" s="163">
        <v>7.6</v>
      </c>
      <c r="AL88" s="162">
        <v>7.6</v>
      </c>
      <c r="AM88" s="162">
        <v>6.6</v>
      </c>
      <c r="AN88" s="162"/>
      <c r="AO88" s="162">
        <v>9.1</v>
      </c>
      <c r="AP88" s="162">
        <v>5.3</v>
      </c>
      <c r="AQ88" s="162">
        <v>3.6</v>
      </c>
      <c r="AR88" s="162">
        <v>5.3</v>
      </c>
      <c r="AT88" s="161"/>
      <c r="AU88" s="161">
        <v>6.1</v>
      </c>
      <c r="BB88" s="66">
        <v>3.6111111111111112</v>
      </c>
      <c r="BD88" s="66">
        <v>6.7222222222222223</v>
      </c>
      <c r="BE88" s="66">
        <v>5.833333333333333</v>
      </c>
      <c r="BG88" s="66">
        <v>5.4444444444444446</v>
      </c>
      <c r="BH88" s="66">
        <v>6.5</v>
      </c>
      <c r="BI88" s="66">
        <v>6.333333333333333</v>
      </c>
      <c r="BJ88" s="66">
        <v>4.5555555555555554</v>
      </c>
      <c r="BK88" s="66">
        <v>5.2222222222222223</v>
      </c>
      <c r="BL88" s="66">
        <v>8.3888888888888893</v>
      </c>
      <c r="BN88" s="160">
        <v>0.29444444444444501</v>
      </c>
    </row>
    <row r="89" spans="1:66" x14ac:dyDescent="0.2">
      <c r="A89" s="160">
        <v>0.297916666666667</v>
      </c>
      <c r="B89" s="160">
        <f t="shared" si="1"/>
        <v>3.4722222222219878E-3</v>
      </c>
      <c r="C89" s="100"/>
      <c r="D89" s="100"/>
      <c r="E89" s="170">
        <v>8.4</v>
      </c>
      <c r="F89" s="170">
        <v>5.3</v>
      </c>
      <c r="G89" s="170">
        <v>5.3</v>
      </c>
      <c r="H89" s="170">
        <v>5.6</v>
      </c>
      <c r="I89" s="170">
        <v>7.5</v>
      </c>
      <c r="J89" s="168"/>
      <c r="K89" s="169">
        <v>7.8</v>
      </c>
      <c r="L89" s="169">
        <v>4.0999999999999996</v>
      </c>
      <c r="M89" s="169">
        <v>3.6</v>
      </c>
      <c r="N89" s="169">
        <v>5.4</v>
      </c>
      <c r="O89" s="169">
        <v>4.0999999999999996</v>
      </c>
      <c r="P89" s="168"/>
      <c r="Q89" s="166"/>
      <c r="R89" s="166"/>
      <c r="S89" s="167">
        <v>6.1</v>
      </c>
      <c r="T89" s="167">
        <v>6.7</v>
      </c>
      <c r="U89" s="167">
        <v>6.2</v>
      </c>
      <c r="V89" s="166"/>
      <c r="W89" s="167">
        <v>7.7</v>
      </c>
      <c r="X89" s="164"/>
      <c r="Y89" s="165"/>
      <c r="Z89" s="165"/>
      <c r="AA89" s="164">
        <v>5.6</v>
      </c>
      <c r="AB89" s="164"/>
      <c r="AC89" s="164"/>
      <c r="AD89" s="164">
        <v>11.3</v>
      </c>
      <c r="AE89" s="163">
        <v>6.9</v>
      </c>
      <c r="AF89" s="163">
        <v>3.9</v>
      </c>
      <c r="AG89" s="163">
        <v>3.8</v>
      </c>
      <c r="AH89" s="163"/>
      <c r="AI89" s="163">
        <v>4.2</v>
      </c>
      <c r="AJ89" s="163">
        <v>5.9</v>
      </c>
      <c r="AK89" s="163">
        <v>7.7</v>
      </c>
      <c r="AL89" s="162">
        <v>7.7</v>
      </c>
      <c r="AM89" s="162">
        <v>6.7</v>
      </c>
      <c r="AN89" s="162"/>
      <c r="AO89" s="162">
        <v>9.1</v>
      </c>
      <c r="AP89" s="162">
        <v>5.6</v>
      </c>
      <c r="AQ89" s="162">
        <v>3.6</v>
      </c>
      <c r="AR89" s="162">
        <v>5.3</v>
      </c>
      <c r="AT89" s="161"/>
      <c r="AU89" s="161">
        <v>6.2</v>
      </c>
      <c r="BB89" s="66">
        <v>3.6666666666666665</v>
      </c>
      <c r="BD89" s="66">
        <v>6.8888888888888893</v>
      </c>
      <c r="BE89" s="66">
        <v>5.9444444444444446</v>
      </c>
      <c r="BG89" s="66">
        <v>5.6111111111111107</v>
      </c>
      <c r="BH89" s="66">
        <v>6.5</v>
      </c>
      <c r="BI89" s="66">
        <v>6.5555555555555554</v>
      </c>
      <c r="BJ89" s="66">
        <v>4.5555555555555554</v>
      </c>
      <c r="BK89" s="66">
        <v>5.2222222222222223</v>
      </c>
      <c r="BL89" s="66">
        <v>8.2777777777777786</v>
      </c>
      <c r="BN89" s="160">
        <v>0.297916666666667</v>
      </c>
    </row>
    <row r="90" spans="1:66" x14ac:dyDescent="0.2">
      <c r="A90" s="160">
        <v>0.30138888888888898</v>
      </c>
      <c r="B90" s="160">
        <f t="shared" si="1"/>
        <v>3.4722222222219878E-3</v>
      </c>
      <c r="C90" s="100"/>
      <c r="D90" s="100"/>
      <c r="E90" s="170">
        <v>8.6</v>
      </c>
      <c r="F90" s="170">
        <v>5.6</v>
      </c>
      <c r="G90" s="170">
        <v>5.6</v>
      </c>
      <c r="H90" s="170">
        <v>5.5</v>
      </c>
      <c r="I90" s="170">
        <v>7.4</v>
      </c>
      <c r="J90" s="168"/>
      <c r="K90" s="169">
        <v>8.1</v>
      </c>
      <c r="L90" s="169">
        <v>4.0999999999999996</v>
      </c>
      <c r="M90" s="169">
        <v>3.7</v>
      </c>
      <c r="N90" s="169">
        <v>5.4</v>
      </c>
      <c r="O90" s="169">
        <v>4.0999999999999996</v>
      </c>
      <c r="P90" s="168"/>
      <c r="Q90" s="166"/>
      <c r="R90" s="166"/>
      <c r="S90" s="167">
        <v>6.4</v>
      </c>
      <c r="T90" s="167">
        <v>6.8</v>
      </c>
      <c r="U90" s="167">
        <v>6.5</v>
      </c>
      <c r="V90" s="166"/>
      <c r="W90" s="167">
        <v>7.6</v>
      </c>
      <c r="X90" s="164"/>
      <c r="Y90" s="165"/>
      <c r="Z90" s="165"/>
      <c r="AA90" s="164">
        <v>5.6</v>
      </c>
      <c r="AB90" s="164"/>
      <c r="AC90" s="164"/>
      <c r="AD90" s="164"/>
      <c r="AE90" s="163">
        <v>6.9</v>
      </c>
      <c r="AF90" s="163">
        <v>4.4000000000000004</v>
      </c>
      <c r="AG90" s="163">
        <v>4</v>
      </c>
      <c r="AH90" s="163"/>
      <c r="AI90" s="163">
        <v>4.4000000000000004</v>
      </c>
      <c r="AJ90" s="163">
        <v>5.8</v>
      </c>
      <c r="AK90" s="163">
        <v>7.6</v>
      </c>
      <c r="AL90" s="162">
        <v>7.7</v>
      </c>
      <c r="AM90" s="162">
        <v>6.7</v>
      </c>
      <c r="AN90" s="162"/>
      <c r="AO90" s="162">
        <v>9.1999999999999993</v>
      </c>
      <c r="AP90" s="162">
        <v>5.8</v>
      </c>
      <c r="AQ90" s="162">
        <v>3.8</v>
      </c>
      <c r="AR90" s="162">
        <v>5.2</v>
      </c>
      <c r="AT90" s="161"/>
      <c r="AU90" s="161">
        <v>6.6</v>
      </c>
      <c r="BB90" s="66">
        <v>3.5555555555555554</v>
      </c>
      <c r="BD90" s="66">
        <v>6.7777777777777777</v>
      </c>
      <c r="BE90" s="66">
        <v>6.0555555555555554</v>
      </c>
      <c r="BG90" s="66">
        <v>5.833333333333333</v>
      </c>
      <c r="BH90" s="66">
        <v>6.8888888888888893</v>
      </c>
      <c r="BI90" s="66">
        <v>6.666666666666667</v>
      </c>
      <c r="BJ90" s="66">
        <v>4.666666666666667</v>
      </c>
      <c r="BK90" s="66">
        <v>5.166666666666667</v>
      </c>
      <c r="BL90" s="66">
        <v>8.1666666666666661</v>
      </c>
      <c r="BN90" s="160">
        <v>0.30138888888888898</v>
      </c>
    </row>
    <row r="91" spans="1:66" x14ac:dyDescent="0.2">
      <c r="A91" s="160">
        <v>0.30486111111111103</v>
      </c>
      <c r="B91" s="160">
        <f t="shared" si="1"/>
        <v>3.4722222222220434E-3</v>
      </c>
      <c r="C91" s="100"/>
      <c r="D91" s="100"/>
      <c r="E91" s="170">
        <v>8.6999999999999993</v>
      </c>
      <c r="F91" s="170">
        <v>5.7</v>
      </c>
      <c r="G91" s="170">
        <v>5.7</v>
      </c>
      <c r="H91" s="170">
        <v>5.3</v>
      </c>
      <c r="I91" s="170">
        <v>7.2</v>
      </c>
      <c r="J91" s="168"/>
      <c r="K91" s="169">
        <v>8.4</v>
      </c>
      <c r="L91" s="169">
        <v>4.2</v>
      </c>
      <c r="M91" s="169">
        <v>3.7</v>
      </c>
      <c r="N91" s="169">
        <v>5.8</v>
      </c>
      <c r="O91" s="169">
        <v>4.4000000000000004</v>
      </c>
      <c r="P91" s="168"/>
      <c r="Q91" s="166"/>
      <c r="R91" s="166"/>
      <c r="S91" s="167">
        <v>6.6</v>
      </c>
      <c r="T91" s="167">
        <v>7.1</v>
      </c>
      <c r="U91" s="167">
        <v>6.9</v>
      </c>
      <c r="V91" s="166"/>
      <c r="W91" s="167">
        <v>7.6</v>
      </c>
      <c r="X91" s="164"/>
      <c r="Y91" s="165"/>
      <c r="Z91" s="165"/>
      <c r="AA91" s="164">
        <v>5.9</v>
      </c>
      <c r="AB91" s="164"/>
      <c r="AC91" s="164"/>
      <c r="AD91" s="164"/>
      <c r="AE91" s="163">
        <v>7.1</v>
      </c>
      <c r="AF91" s="163">
        <v>4.2</v>
      </c>
      <c r="AG91" s="163">
        <v>4.3</v>
      </c>
      <c r="AH91" s="163"/>
      <c r="AI91" s="163">
        <v>5.3</v>
      </c>
      <c r="AJ91" s="163">
        <v>5.7</v>
      </c>
      <c r="AK91" s="163">
        <v>7.3</v>
      </c>
      <c r="AL91" s="162">
        <v>7.7</v>
      </c>
      <c r="AM91" s="162">
        <v>6.7</v>
      </c>
      <c r="AN91" s="162"/>
      <c r="AO91" s="162">
        <v>9.4</v>
      </c>
      <c r="AP91" s="162">
        <v>6</v>
      </c>
      <c r="AQ91" s="162">
        <v>4.2</v>
      </c>
      <c r="AR91" s="162">
        <v>5.0999999999999996</v>
      </c>
      <c r="AT91" s="161"/>
      <c r="AU91" s="161">
        <v>6.7</v>
      </c>
      <c r="BB91" s="66">
        <v>3.6111111111111112</v>
      </c>
      <c r="BD91" s="66">
        <v>6.8888888888888893</v>
      </c>
      <c r="BE91" s="66">
        <v>6</v>
      </c>
      <c r="BH91" s="66">
        <v>7.1111111111111107</v>
      </c>
      <c r="BI91" s="66">
        <v>6.833333333333333</v>
      </c>
      <c r="BJ91" s="66">
        <v>4.833333333333333</v>
      </c>
      <c r="BK91" s="66">
        <v>5.0555555555555554</v>
      </c>
      <c r="BL91" s="66">
        <v>8.0555555555555554</v>
      </c>
      <c r="BN91" s="160">
        <v>0.30486111111111103</v>
      </c>
    </row>
    <row r="92" spans="1:66" x14ac:dyDescent="0.2">
      <c r="A92" s="160">
        <v>0.30833333333333401</v>
      </c>
      <c r="B92" s="160">
        <f t="shared" si="1"/>
        <v>3.472222222222987E-3</v>
      </c>
      <c r="C92" s="100"/>
      <c r="D92" s="100"/>
      <c r="E92" s="170">
        <v>8.5</v>
      </c>
      <c r="F92" s="170">
        <v>5.7</v>
      </c>
      <c r="G92" s="170">
        <v>5.8</v>
      </c>
      <c r="H92" s="170">
        <v>5.3</v>
      </c>
      <c r="I92" s="170">
        <v>7.1</v>
      </c>
      <c r="J92" s="168"/>
      <c r="K92" s="169">
        <v>8.6999999999999993</v>
      </c>
      <c r="L92" s="169">
        <v>4.2</v>
      </c>
      <c r="M92" s="169">
        <v>3.7</v>
      </c>
      <c r="N92" s="169">
        <v>5.9</v>
      </c>
      <c r="O92" s="169">
        <v>4.5</v>
      </c>
      <c r="P92" s="168"/>
      <c r="Q92" s="166"/>
      <c r="R92" s="166"/>
      <c r="S92" s="167">
        <v>6.8</v>
      </c>
      <c r="T92" s="167">
        <v>7.3</v>
      </c>
      <c r="U92" s="167">
        <v>7.5</v>
      </c>
      <c r="V92" s="166"/>
      <c r="W92" s="167">
        <v>7.5</v>
      </c>
      <c r="X92" s="164"/>
      <c r="Y92" s="165"/>
      <c r="Z92" s="165"/>
      <c r="AA92" s="164">
        <v>6.1</v>
      </c>
      <c r="AB92" s="164"/>
      <c r="AC92" s="164"/>
      <c r="AD92" s="164"/>
      <c r="AE92" s="163">
        <v>7.2</v>
      </c>
      <c r="AF92" s="163">
        <v>4.5999999999999996</v>
      </c>
      <c r="AG92" s="163">
        <v>4.3</v>
      </c>
      <c r="AH92" s="163"/>
      <c r="AI92" s="163">
        <v>6.1</v>
      </c>
      <c r="AJ92" s="163">
        <v>5.3</v>
      </c>
      <c r="AK92" s="163">
        <v>7.3</v>
      </c>
      <c r="AL92" s="162">
        <v>7.8</v>
      </c>
      <c r="AM92" s="162">
        <v>7.1</v>
      </c>
      <c r="AN92" s="162"/>
      <c r="AO92" s="162">
        <v>9.6</v>
      </c>
      <c r="AP92" s="162">
        <v>6.2</v>
      </c>
      <c r="AQ92" s="162">
        <v>4.2</v>
      </c>
      <c r="AR92" s="162">
        <v>5</v>
      </c>
      <c r="AT92" s="161"/>
      <c r="AU92" s="161"/>
      <c r="BB92" s="66">
        <v>3.5555555555555554</v>
      </c>
      <c r="BD92" s="66">
        <v>7</v>
      </c>
      <c r="BE92" s="66">
        <v>5.9444444444444446</v>
      </c>
      <c r="BH92" s="66">
        <v>7.2222222222222223</v>
      </c>
      <c r="BI92" s="66">
        <v>6.9444444444444446</v>
      </c>
      <c r="BJ92" s="66">
        <v>5.0555555555555554</v>
      </c>
      <c r="BK92" s="66">
        <v>5.0555555555555554</v>
      </c>
      <c r="BL92" s="66">
        <v>8</v>
      </c>
      <c r="BN92" s="160">
        <v>0.30833333333333401</v>
      </c>
    </row>
    <row r="93" spans="1:66" x14ac:dyDescent="0.2">
      <c r="A93" s="160">
        <v>0.311805555555556</v>
      </c>
      <c r="B93" s="160">
        <f t="shared" si="1"/>
        <v>3.4722222222219878E-3</v>
      </c>
      <c r="C93" s="100"/>
      <c r="D93" s="100"/>
      <c r="E93" s="170">
        <v>8.3000000000000007</v>
      </c>
      <c r="F93" s="170">
        <v>5.8</v>
      </c>
      <c r="G93" s="170">
        <v>5.8</v>
      </c>
      <c r="H93" s="170">
        <v>5.2</v>
      </c>
      <c r="I93" s="170">
        <v>7.1</v>
      </c>
      <c r="J93" s="168"/>
      <c r="K93" s="169">
        <v>8.5</v>
      </c>
      <c r="L93" s="169">
        <v>4.2</v>
      </c>
      <c r="M93" s="169">
        <v>3.6</v>
      </c>
      <c r="N93" s="169">
        <v>5.9</v>
      </c>
      <c r="O93" s="169">
        <v>4.3</v>
      </c>
      <c r="P93" s="168"/>
      <c r="Q93" s="166"/>
      <c r="R93" s="166"/>
      <c r="S93" s="167">
        <v>7.1</v>
      </c>
      <c r="T93" s="167">
        <v>7.4</v>
      </c>
      <c r="U93" s="167">
        <v>7.7</v>
      </c>
      <c r="V93" s="166"/>
      <c r="W93" s="167">
        <v>7.4</v>
      </c>
      <c r="X93" s="164"/>
      <c r="Y93" s="165"/>
      <c r="Z93" s="165"/>
      <c r="AA93" s="164">
        <v>6</v>
      </c>
      <c r="AB93" s="164"/>
      <c r="AC93" s="164"/>
      <c r="AD93" s="164"/>
      <c r="AE93" s="163">
        <v>7.3</v>
      </c>
      <c r="AF93" s="163">
        <v>5.6</v>
      </c>
      <c r="AG93" s="163">
        <v>4.4000000000000004</v>
      </c>
      <c r="AH93" s="163"/>
      <c r="AI93" s="163">
        <v>7</v>
      </c>
      <c r="AJ93" s="163">
        <v>5.3</v>
      </c>
      <c r="AK93" s="163">
        <v>7.1</v>
      </c>
      <c r="AL93" s="162">
        <v>8</v>
      </c>
      <c r="AM93" s="162">
        <v>7.2</v>
      </c>
      <c r="AN93" s="162"/>
      <c r="AO93" s="162"/>
      <c r="AP93" s="162">
        <v>6.3</v>
      </c>
      <c r="AQ93" s="162">
        <v>4.0999999999999996</v>
      </c>
      <c r="AR93" s="162">
        <v>4.8</v>
      </c>
      <c r="AT93" s="161"/>
      <c r="AU93" s="161"/>
      <c r="BB93" s="66">
        <v>3.5</v>
      </c>
      <c r="BD93" s="66">
        <v>7.166666666666667</v>
      </c>
      <c r="BE93" s="66">
        <v>5.8888888888888893</v>
      </c>
      <c r="BH93" s="66">
        <v>7.333333333333333</v>
      </c>
      <c r="BI93" s="66">
        <v>7.1111111111111107</v>
      </c>
      <c r="BJ93" s="66">
        <v>5.2222222222222223</v>
      </c>
      <c r="BK93" s="66">
        <v>4.9444444444444446</v>
      </c>
      <c r="BN93" s="160">
        <v>0.311805555555556</v>
      </c>
    </row>
    <row r="94" spans="1:66" x14ac:dyDescent="0.2">
      <c r="A94" s="160">
        <v>0.31527777777777799</v>
      </c>
      <c r="B94" s="160">
        <f t="shared" si="1"/>
        <v>3.4722222222219878E-3</v>
      </c>
      <c r="C94" s="100"/>
      <c r="D94" s="100"/>
      <c r="E94" s="170">
        <v>8.1999999999999993</v>
      </c>
      <c r="F94" s="170">
        <v>5.8</v>
      </c>
      <c r="G94" s="170">
        <v>5.9</v>
      </c>
      <c r="H94" s="170">
        <v>5.0999999999999996</v>
      </c>
      <c r="I94" s="170">
        <v>6.9</v>
      </c>
      <c r="J94" s="168"/>
      <c r="K94" s="169">
        <v>8.6999999999999993</v>
      </c>
      <c r="L94" s="169">
        <v>4.2</v>
      </c>
      <c r="M94" s="169">
        <v>3.6</v>
      </c>
      <c r="N94" s="169">
        <v>5.8</v>
      </c>
      <c r="O94" s="169">
        <v>4.2</v>
      </c>
      <c r="P94" s="168"/>
      <c r="Q94" s="166"/>
      <c r="R94" s="166"/>
      <c r="S94" s="167">
        <v>7.2</v>
      </c>
      <c r="T94" s="167">
        <v>7.7</v>
      </c>
      <c r="U94" s="167">
        <v>7.9</v>
      </c>
      <c r="V94" s="166"/>
      <c r="W94" s="167">
        <v>7.3</v>
      </c>
      <c r="X94" s="164"/>
      <c r="Y94" s="165"/>
      <c r="Z94" s="165"/>
      <c r="AA94" s="164">
        <v>5.8</v>
      </c>
      <c r="AB94" s="164"/>
      <c r="AC94" s="164"/>
      <c r="AD94" s="164"/>
      <c r="AE94" s="163">
        <v>7.3</v>
      </c>
      <c r="AF94" s="163">
        <v>5.7</v>
      </c>
      <c r="AG94" s="163">
        <v>4.5999999999999996</v>
      </c>
      <c r="AH94" s="163"/>
      <c r="AI94" s="163">
        <v>8.1999999999999993</v>
      </c>
      <c r="AJ94" s="163">
        <v>5.6</v>
      </c>
      <c r="AK94" s="163">
        <v>7</v>
      </c>
      <c r="AL94" s="162">
        <v>8.1</v>
      </c>
      <c r="AM94" s="162">
        <v>7.1</v>
      </c>
      <c r="AN94" s="162"/>
      <c r="AO94" s="162"/>
      <c r="AP94" s="162">
        <v>6.6</v>
      </c>
      <c r="AQ94" s="162">
        <v>4</v>
      </c>
      <c r="AR94" s="162">
        <v>4.7</v>
      </c>
      <c r="AT94" s="161"/>
      <c r="AU94" s="161"/>
      <c r="BB94" s="66">
        <v>3.4444444444444446</v>
      </c>
      <c r="BD94" s="66">
        <v>7.5555555555555554</v>
      </c>
      <c r="BE94" s="66">
        <v>5.8888888888888893</v>
      </c>
      <c r="BG94" s="66">
        <v>6.4444444444444446</v>
      </c>
      <c r="BH94" s="66">
        <v>7.3888888888888893</v>
      </c>
      <c r="BI94" s="66">
        <v>7.2222222222222223</v>
      </c>
      <c r="BJ94" s="66">
        <v>5.333333333333333</v>
      </c>
      <c r="BK94" s="66">
        <v>4.9444444444444446</v>
      </c>
      <c r="BN94" s="160">
        <v>0.31527777777777799</v>
      </c>
    </row>
    <row r="95" spans="1:66" x14ac:dyDescent="0.2">
      <c r="A95" s="160">
        <v>0.31874999999999998</v>
      </c>
      <c r="B95" s="160">
        <f t="shared" si="1"/>
        <v>3.4722222222219878E-3</v>
      </c>
      <c r="C95" s="100"/>
      <c r="D95" s="100"/>
      <c r="E95" s="170">
        <v>8.9</v>
      </c>
      <c r="F95" s="170">
        <v>5.9</v>
      </c>
      <c r="G95" s="170">
        <v>6.1</v>
      </c>
      <c r="H95" s="170">
        <v>5</v>
      </c>
      <c r="I95" s="170">
        <v>6.7</v>
      </c>
      <c r="J95" s="168"/>
      <c r="K95" s="169">
        <v>8.9</v>
      </c>
      <c r="L95" s="169">
        <v>4.2</v>
      </c>
      <c r="M95" s="169">
        <v>3.5</v>
      </c>
      <c r="N95" s="169">
        <v>5.8</v>
      </c>
      <c r="O95" s="169">
        <v>4.0999999999999996</v>
      </c>
      <c r="P95" s="168"/>
      <c r="Q95" s="166"/>
      <c r="R95" s="166"/>
      <c r="S95" s="167">
        <v>7.1</v>
      </c>
      <c r="T95" s="167">
        <v>7.9</v>
      </c>
      <c r="U95" s="167">
        <v>8.3000000000000007</v>
      </c>
      <c r="V95" s="166"/>
      <c r="W95" s="167">
        <v>7.4</v>
      </c>
      <c r="X95" s="164"/>
      <c r="Y95" s="165"/>
      <c r="Z95" s="165"/>
      <c r="AA95" s="164">
        <v>5.8</v>
      </c>
      <c r="AB95" s="164"/>
      <c r="AC95" s="164"/>
      <c r="AD95" s="164"/>
      <c r="AE95" s="163">
        <v>7.2</v>
      </c>
      <c r="AF95" s="163">
        <v>5.7</v>
      </c>
      <c r="AG95" s="163">
        <v>4.5999999999999996</v>
      </c>
      <c r="AH95" s="163"/>
      <c r="AI95" s="163">
        <v>7.9</v>
      </c>
      <c r="AJ95" s="163">
        <v>5.6</v>
      </c>
      <c r="AK95" s="163"/>
      <c r="AL95" s="162">
        <v>8</v>
      </c>
      <c r="AM95" s="162">
        <v>7</v>
      </c>
      <c r="AN95" s="162"/>
      <c r="AO95" s="162"/>
      <c r="AP95" s="162">
        <v>6.6</v>
      </c>
      <c r="AQ95" s="162">
        <v>4.2</v>
      </c>
      <c r="AR95" s="162">
        <v>4.5</v>
      </c>
      <c r="AT95" s="161"/>
      <c r="AU95" s="161"/>
      <c r="BB95" s="66">
        <v>3.4444444444444446</v>
      </c>
      <c r="BD95" s="66">
        <v>8.0555555555555554</v>
      </c>
      <c r="BE95" s="66">
        <v>5.7777777777777777</v>
      </c>
      <c r="BG95" s="66">
        <v>7.9444444444444446</v>
      </c>
      <c r="BH95" s="66">
        <v>7.5</v>
      </c>
      <c r="BI95" s="66">
        <v>7.333333333333333</v>
      </c>
      <c r="BJ95" s="66">
        <v>5.3888888888888893</v>
      </c>
      <c r="BK95" s="66">
        <v>4.9444444444444446</v>
      </c>
      <c r="BN95" s="160">
        <v>0.31874999999999998</v>
      </c>
    </row>
    <row r="96" spans="1:66" x14ac:dyDescent="0.2">
      <c r="A96" s="160">
        <v>0.32222222222222202</v>
      </c>
      <c r="B96" s="160">
        <f t="shared" si="1"/>
        <v>3.4722222222220434E-3</v>
      </c>
      <c r="C96" s="100"/>
      <c r="D96" s="100"/>
      <c r="E96" s="170">
        <v>9.3000000000000007</v>
      </c>
      <c r="F96" s="170">
        <v>5.9</v>
      </c>
      <c r="G96" s="170">
        <v>6.1</v>
      </c>
      <c r="H96" s="170">
        <v>4.9000000000000004</v>
      </c>
      <c r="I96" s="170">
        <v>6.6</v>
      </c>
      <c r="J96" s="168"/>
      <c r="K96" s="169">
        <v>8.8000000000000007</v>
      </c>
      <c r="L96" s="169">
        <v>4.2</v>
      </c>
      <c r="M96" s="169">
        <v>3.9</v>
      </c>
      <c r="N96" s="169">
        <v>5.7</v>
      </c>
      <c r="O96" s="169">
        <v>4.2</v>
      </c>
      <c r="P96" s="168"/>
      <c r="Q96" s="166"/>
      <c r="R96" s="166"/>
      <c r="S96" s="167">
        <v>7</v>
      </c>
      <c r="T96" s="167">
        <v>7.9</v>
      </c>
      <c r="U96" s="167">
        <v>8.4</v>
      </c>
      <c r="V96" s="166"/>
      <c r="W96" s="167">
        <v>7.5</v>
      </c>
      <c r="X96" s="164"/>
      <c r="Y96" s="165"/>
      <c r="Z96" s="165"/>
      <c r="AA96" s="164">
        <v>5.5</v>
      </c>
      <c r="AB96" s="164"/>
      <c r="AC96" s="164"/>
      <c r="AD96" s="164"/>
      <c r="AE96" s="163">
        <v>7.1</v>
      </c>
      <c r="AF96" s="163">
        <v>5.9</v>
      </c>
      <c r="AG96" s="163">
        <v>4.3</v>
      </c>
      <c r="AH96" s="163"/>
      <c r="AI96" s="163">
        <v>8.3000000000000007</v>
      </c>
      <c r="AJ96" s="163">
        <v>5.3</v>
      </c>
      <c r="AK96" s="163"/>
      <c r="AL96" s="162">
        <v>7.8</v>
      </c>
      <c r="AM96" s="162">
        <v>7</v>
      </c>
      <c r="AN96" s="162"/>
      <c r="AO96" s="162"/>
      <c r="AP96" s="162">
        <v>6.7</v>
      </c>
      <c r="AQ96" s="162">
        <v>4.3</v>
      </c>
      <c r="AR96" s="162">
        <v>4.5</v>
      </c>
      <c r="AT96" s="161"/>
      <c r="AU96" s="161"/>
      <c r="BB96" s="66">
        <v>3.5</v>
      </c>
      <c r="BD96" s="66">
        <v>8.5555555555555554</v>
      </c>
      <c r="BE96" s="66">
        <v>5.6111111111111107</v>
      </c>
      <c r="BG96" s="66">
        <v>7.9444444444444446</v>
      </c>
      <c r="BH96" s="66">
        <v>6.4444444444444446</v>
      </c>
      <c r="BI96" s="66">
        <v>7.6111111111111107</v>
      </c>
      <c r="BJ96" s="66">
        <v>5.5</v>
      </c>
      <c r="BK96" s="66">
        <v>5</v>
      </c>
      <c r="BN96" s="160">
        <v>0.32222222222222202</v>
      </c>
    </row>
    <row r="97" spans="1:66" x14ac:dyDescent="0.2">
      <c r="A97" s="160">
        <v>0.32569444444444501</v>
      </c>
      <c r="B97" s="160">
        <f t="shared" si="1"/>
        <v>3.472222222222987E-3</v>
      </c>
      <c r="C97" s="100"/>
      <c r="D97" s="100"/>
      <c r="E97" s="170">
        <v>9.1999999999999993</v>
      </c>
      <c r="F97" s="170">
        <v>5.9</v>
      </c>
      <c r="G97" s="170">
        <v>6.2</v>
      </c>
      <c r="H97" s="170">
        <v>4.9000000000000004</v>
      </c>
      <c r="I97" s="170">
        <v>6.6</v>
      </c>
      <c r="J97" s="168"/>
      <c r="K97" s="169">
        <v>9</v>
      </c>
      <c r="L97" s="169">
        <v>4.2</v>
      </c>
      <c r="M97" s="169">
        <v>3.8</v>
      </c>
      <c r="N97" s="169">
        <v>5.6</v>
      </c>
      <c r="O97" s="169">
        <v>4.4000000000000004</v>
      </c>
      <c r="P97" s="168"/>
      <c r="Q97" s="166"/>
      <c r="R97" s="166"/>
      <c r="S97" s="167">
        <v>7</v>
      </c>
      <c r="T97" s="167">
        <v>8.1</v>
      </c>
      <c r="U97" s="167">
        <v>8.1999999999999993</v>
      </c>
      <c r="V97" s="166"/>
      <c r="W97" s="167">
        <v>7.4</v>
      </c>
      <c r="X97" s="164"/>
      <c r="Y97" s="165"/>
      <c r="Z97" s="165"/>
      <c r="AA97" s="164">
        <v>5.5</v>
      </c>
      <c r="AB97" s="164"/>
      <c r="AC97" s="164"/>
      <c r="AD97" s="164"/>
      <c r="AE97" s="163">
        <v>7.2</v>
      </c>
      <c r="AF97" s="163">
        <v>6</v>
      </c>
      <c r="AG97" s="163">
        <v>4.5</v>
      </c>
      <c r="AH97" s="163"/>
      <c r="AI97" s="163">
        <v>8.8000000000000007</v>
      </c>
      <c r="AJ97" s="163">
        <v>5.0999999999999996</v>
      </c>
      <c r="AK97" s="163"/>
      <c r="AL97" s="162">
        <v>7.9</v>
      </c>
      <c r="AM97" s="162">
        <v>7.3</v>
      </c>
      <c r="AN97" s="162"/>
      <c r="AO97" s="162"/>
      <c r="AP97" s="162">
        <v>6.9</v>
      </c>
      <c r="AQ97" s="162">
        <v>4.3</v>
      </c>
      <c r="AR97" s="162">
        <v>4.7</v>
      </c>
      <c r="AT97" s="161"/>
      <c r="AU97" s="161"/>
      <c r="BB97" s="66">
        <v>3.4444444444444446</v>
      </c>
      <c r="BD97" s="66">
        <v>8.8888888888888893</v>
      </c>
      <c r="BE97" s="66">
        <v>5.6111111111111107</v>
      </c>
      <c r="BG97" s="66">
        <v>8.2222222222222214</v>
      </c>
      <c r="BH97" s="66">
        <v>6.5555555555555554</v>
      </c>
      <c r="BI97" s="66">
        <v>8.1666666666666661</v>
      </c>
      <c r="BJ97" s="66">
        <v>5.5</v>
      </c>
      <c r="BK97" s="66">
        <v>5.0555555555555554</v>
      </c>
      <c r="BN97" s="160">
        <v>0.32569444444444501</v>
      </c>
    </row>
    <row r="98" spans="1:66" x14ac:dyDescent="0.2">
      <c r="A98" s="160">
        <v>0.329166666666667</v>
      </c>
      <c r="B98" s="160">
        <f t="shared" si="1"/>
        <v>3.4722222222219878E-3</v>
      </c>
      <c r="C98" s="100"/>
      <c r="D98" s="100"/>
      <c r="E98" s="170">
        <v>9.6</v>
      </c>
      <c r="F98" s="170">
        <v>5.8</v>
      </c>
      <c r="G98" s="170">
        <v>6.3</v>
      </c>
      <c r="H98" s="170">
        <v>5</v>
      </c>
      <c r="I98" s="170">
        <v>6.6</v>
      </c>
      <c r="J98" s="168"/>
      <c r="K98" s="169">
        <v>9.1</v>
      </c>
      <c r="L98" s="169">
        <v>4.3</v>
      </c>
      <c r="M98" s="169">
        <v>3.8</v>
      </c>
      <c r="N98" s="169">
        <v>5.7</v>
      </c>
      <c r="O98" s="169">
        <v>4.4000000000000004</v>
      </c>
      <c r="P98" s="168"/>
      <c r="Q98" s="166"/>
      <c r="R98" s="167"/>
      <c r="S98" s="167">
        <v>7.1</v>
      </c>
      <c r="T98" s="167">
        <v>7.8</v>
      </c>
      <c r="U98" s="167">
        <v>8.3000000000000007</v>
      </c>
      <c r="V98" s="166"/>
      <c r="W98" s="167">
        <v>7.3</v>
      </c>
      <c r="X98" s="164"/>
      <c r="Y98" s="165"/>
      <c r="Z98" s="165"/>
      <c r="AA98" s="164">
        <v>5.6</v>
      </c>
      <c r="AB98" s="164"/>
      <c r="AC98" s="164"/>
      <c r="AD98" s="164"/>
      <c r="AE98" s="163">
        <v>7.2</v>
      </c>
      <c r="AF98" s="163">
        <v>6.1</v>
      </c>
      <c r="AG98" s="163">
        <v>4.7</v>
      </c>
      <c r="AH98" s="163"/>
      <c r="AI98" s="163">
        <v>9.1999999999999993</v>
      </c>
      <c r="AJ98" s="163">
        <v>5.0999999999999996</v>
      </c>
      <c r="AK98" s="163"/>
      <c r="AL98" s="162">
        <v>8.3000000000000007</v>
      </c>
      <c r="AM98" s="162">
        <v>7.3</v>
      </c>
      <c r="AN98" s="162"/>
      <c r="AO98" s="162"/>
      <c r="AP98" s="162">
        <v>7.2</v>
      </c>
      <c r="AQ98" s="162">
        <v>4.3</v>
      </c>
      <c r="AR98" s="162">
        <v>5</v>
      </c>
      <c r="AT98" s="161"/>
      <c r="AU98" s="161"/>
      <c r="BB98" s="66">
        <v>3.5</v>
      </c>
      <c r="BD98" s="66">
        <v>9.2777777777777786</v>
      </c>
      <c r="BE98" s="66">
        <v>5.6111111111111107</v>
      </c>
      <c r="BG98" s="66">
        <v>8.6666666666666661</v>
      </c>
      <c r="BH98" s="66">
        <v>6.9444444444444446</v>
      </c>
      <c r="BI98" s="66">
        <v>8.7777777777777786</v>
      </c>
      <c r="BJ98" s="66">
        <v>5.5</v>
      </c>
      <c r="BK98" s="66">
        <v>5.166666666666667</v>
      </c>
      <c r="BN98" s="160">
        <v>0.329166666666667</v>
      </c>
    </row>
    <row r="99" spans="1:66" x14ac:dyDescent="0.2">
      <c r="A99" s="160">
        <v>0.33263888888888898</v>
      </c>
      <c r="B99" s="160">
        <f t="shared" si="1"/>
        <v>3.4722222222219878E-3</v>
      </c>
      <c r="C99" s="100"/>
      <c r="D99" s="100"/>
      <c r="E99" s="170">
        <v>9.6</v>
      </c>
      <c r="F99" s="170">
        <v>5.9</v>
      </c>
      <c r="G99" s="170">
        <v>6.4</v>
      </c>
      <c r="H99" s="170">
        <v>4.9000000000000004</v>
      </c>
      <c r="I99" s="170">
        <v>6.6</v>
      </c>
      <c r="J99" s="168"/>
      <c r="K99" s="169">
        <v>9.6999999999999993</v>
      </c>
      <c r="L99" s="169">
        <v>4.9000000000000004</v>
      </c>
      <c r="M99" s="169">
        <v>4.2</v>
      </c>
      <c r="N99" s="169">
        <v>5.7</v>
      </c>
      <c r="O99" s="169">
        <v>4.4000000000000004</v>
      </c>
      <c r="P99" s="168"/>
      <c r="Q99" s="166"/>
      <c r="R99" s="166"/>
      <c r="S99" s="167">
        <v>7.2</v>
      </c>
      <c r="T99" s="167">
        <v>8</v>
      </c>
      <c r="U99" s="167">
        <v>8.4</v>
      </c>
      <c r="V99" s="166"/>
      <c r="W99" s="167">
        <v>7.2</v>
      </c>
      <c r="X99" s="164"/>
      <c r="Y99" s="165"/>
      <c r="Z99" s="165"/>
      <c r="AA99" s="164">
        <v>6.2</v>
      </c>
      <c r="AB99" s="164"/>
      <c r="AC99" s="164"/>
      <c r="AD99" s="164"/>
      <c r="AE99" s="163">
        <v>6.9</v>
      </c>
      <c r="AF99" s="163">
        <v>6.3</v>
      </c>
      <c r="AG99" s="163">
        <v>4.7</v>
      </c>
      <c r="AH99" s="163"/>
      <c r="AI99" s="163">
        <v>9.5</v>
      </c>
      <c r="AJ99" s="163">
        <v>5.2</v>
      </c>
      <c r="AK99" s="163"/>
      <c r="AL99" s="162">
        <v>8.8000000000000007</v>
      </c>
      <c r="AM99" s="162">
        <v>7.4</v>
      </c>
      <c r="AN99" s="162"/>
      <c r="AO99" s="162"/>
      <c r="AP99" s="162">
        <v>7.2</v>
      </c>
      <c r="AQ99" s="162">
        <v>4.3</v>
      </c>
      <c r="AR99" s="162">
        <v>4.8</v>
      </c>
      <c r="AT99" s="161"/>
      <c r="AU99" s="161">
        <v>8.1999999999999993</v>
      </c>
      <c r="BD99" s="66">
        <v>9.5555555555555554</v>
      </c>
      <c r="BE99" s="66">
        <v>5.6111111111111107</v>
      </c>
      <c r="BG99" s="66">
        <v>9.2222222222222214</v>
      </c>
      <c r="BH99" s="66">
        <v>7.5555555555555554</v>
      </c>
      <c r="BI99" s="66">
        <v>9.1666666666666661</v>
      </c>
      <c r="BJ99" s="66">
        <v>5.833333333333333</v>
      </c>
      <c r="BK99" s="66">
        <v>5.333333333333333</v>
      </c>
      <c r="BN99" s="160">
        <v>0.33263888888888898</v>
      </c>
    </row>
    <row r="100" spans="1:66" x14ac:dyDescent="0.2">
      <c r="A100" s="160">
        <v>0.33611111111111103</v>
      </c>
      <c r="B100" s="160">
        <f t="shared" si="1"/>
        <v>3.4722222222220434E-3</v>
      </c>
      <c r="C100" s="100"/>
      <c r="D100" s="100"/>
      <c r="E100" s="170">
        <v>9.8000000000000007</v>
      </c>
      <c r="F100" s="170">
        <v>5.5</v>
      </c>
      <c r="G100" s="170">
        <v>6.8</v>
      </c>
      <c r="H100" s="170">
        <v>4.8</v>
      </c>
      <c r="I100" s="170">
        <v>6.6</v>
      </c>
      <c r="J100" s="168"/>
      <c r="K100" s="169">
        <v>10.3</v>
      </c>
      <c r="L100" s="169">
        <v>5.3</v>
      </c>
      <c r="M100" s="169">
        <v>4.4000000000000004</v>
      </c>
      <c r="N100" s="169">
        <v>5.7</v>
      </c>
      <c r="O100" s="169">
        <v>4.4000000000000004</v>
      </c>
      <c r="P100" s="168"/>
      <c r="Q100" s="166"/>
      <c r="R100" s="167">
        <v>6.4</v>
      </c>
      <c r="S100" s="167">
        <v>7.1</v>
      </c>
      <c r="T100" s="167">
        <v>8.4</v>
      </c>
      <c r="U100" s="167">
        <v>8.8000000000000007</v>
      </c>
      <c r="V100" s="166"/>
      <c r="W100" s="167">
        <v>7.3</v>
      </c>
      <c r="X100" s="164"/>
      <c r="Y100" s="165"/>
      <c r="Z100" s="165"/>
      <c r="AA100" s="164">
        <v>6.1</v>
      </c>
      <c r="AB100" s="164"/>
      <c r="AC100" s="164"/>
      <c r="AD100" s="164"/>
      <c r="AE100" s="163">
        <v>7.4</v>
      </c>
      <c r="AF100" s="163">
        <v>6.5</v>
      </c>
      <c r="AG100" s="163">
        <v>4.7</v>
      </c>
      <c r="AH100" s="163"/>
      <c r="AI100" s="163">
        <v>9.8000000000000007</v>
      </c>
      <c r="AJ100" s="163">
        <v>5.2</v>
      </c>
      <c r="AK100" s="163"/>
      <c r="AL100" s="162">
        <v>9.1999999999999993</v>
      </c>
      <c r="AM100" s="162">
        <v>7.5</v>
      </c>
      <c r="AN100" s="162"/>
      <c r="AO100" s="162"/>
      <c r="AP100" s="162">
        <v>7.5</v>
      </c>
      <c r="AQ100" s="162">
        <v>4.4000000000000004</v>
      </c>
      <c r="AR100" s="162">
        <v>4.4000000000000004</v>
      </c>
      <c r="AT100" s="161"/>
      <c r="AU100" s="161">
        <v>8.3000000000000007</v>
      </c>
      <c r="BC100" s="66">
        <v>7.3888888888888893</v>
      </c>
      <c r="BD100" s="66">
        <v>9.7777777777777786</v>
      </c>
      <c r="BE100" s="66">
        <v>5.6111111111111107</v>
      </c>
      <c r="BG100" s="66">
        <v>9.9444444444444446</v>
      </c>
      <c r="BH100" s="66">
        <v>8.2777777777777786</v>
      </c>
      <c r="BI100" s="66">
        <v>9.6111111111111107</v>
      </c>
      <c r="BJ100" s="66">
        <v>6.2222222222222223</v>
      </c>
      <c r="BK100" s="66">
        <v>5.4444444444444446</v>
      </c>
      <c r="BN100" s="160">
        <v>0.33611111111111103</v>
      </c>
    </row>
    <row r="101" spans="1:66" x14ac:dyDescent="0.2">
      <c r="A101" s="160">
        <v>0.33958333333333302</v>
      </c>
      <c r="B101" s="160">
        <f t="shared" si="1"/>
        <v>3.4722222222219878E-3</v>
      </c>
      <c r="C101" s="100"/>
      <c r="D101" s="100"/>
      <c r="E101" s="170">
        <v>10.3</v>
      </c>
      <c r="F101" s="170">
        <v>5.6</v>
      </c>
      <c r="G101" s="170">
        <v>6.9</v>
      </c>
      <c r="H101" s="170">
        <v>4.8</v>
      </c>
      <c r="I101" s="170">
        <v>6.6</v>
      </c>
      <c r="J101" s="168"/>
      <c r="K101" s="169">
        <v>10.9</v>
      </c>
      <c r="L101" s="169">
        <v>5.9</v>
      </c>
      <c r="M101" s="169">
        <v>4.7</v>
      </c>
      <c r="N101" s="169">
        <v>5.8</v>
      </c>
      <c r="O101" s="169">
        <v>4.7</v>
      </c>
      <c r="P101" s="168"/>
      <c r="Q101" s="166"/>
      <c r="R101" s="167">
        <v>6.8</v>
      </c>
      <c r="S101" s="167">
        <v>7.4</v>
      </c>
      <c r="T101" s="167">
        <v>9.4</v>
      </c>
      <c r="U101" s="167">
        <v>9.1999999999999993</v>
      </c>
      <c r="V101" s="166"/>
      <c r="W101" s="167">
        <v>7.7</v>
      </c>
      <c r="X101" s="164"/>
      <c r="Y101" s="165"/>
      <c r="Z101" s="165"/>
      <c r="AA101" s="164">
        <v>5.9</v>
      </c>
      <c r="AB101" s="164"/>
      <c r="AC101" s="164"/>
      <c r="AD101" s="164"/>
      <c r="AE101" s="163">
        <v>7.8</v>
      </c>
      <c r="AF101" s="163">
        <v>6.8</v>
      </c>
      <c r="AG101" s="163">
        <v>5.6</v>
      </c>
      <c r="AH101" s="163"/>
      <c r="AI101" s="163">
        <v>9.3000000000000007</v>
      </c>
      <c r="AJ101" s="163">
        <v>5.2</v>
      </c>
      <c r="AK101" s="163">
        <v>7.9</v>
      </c>
      <c r="AL101" s="162">
        <v>9.4</v>
      </c>
      <c r="AM101" s="162">
        <v>7.6</v>
      </c>
      <c r="AN101" s="162"/>
      <c r="AO101" s="162">
        <v>9.4</v>
      </c>
      <c r="AP101" s="162">
        <v>7.7</v>
      </c>
      <c r="AQ101" s="162">
        <v>4.4000000000000004</v>
      </c>
      <c r="AR101" s="162">
        <v>4.4000000000000004</v>
      </c>
      <c r="AT101" s="161"/>
      <c r="AU101" s="161">
        <v>8.5</v>
      </c>
      <c r="BC101" s="66">
        <v>7.4444444444444446</v>
      </c>
      <c r="BD101" s="66">
        <v>7.8888888888888893</v>
      </c>
      <c r="BE101" s="66">
        <v>5.666666666666667</v>
      </c>
      <c r="BG101" s="66">
        <v>10.555555555555555</v>
      </c>
      <c r="BH101" s="66">
        <v>9.0555555555555554</v>
      </c>
      <c r="BI101" s="66">
        <v>10</v>
      </c>
      <c r="BJ101" s="66">
        <v>6.3888888888888893</v>
      </c>
      <c r="BK101" s="66">
        <v>5.5555555555555554</v>
      </c>
      <c r="BN101" s="160">
        <v>0.33958333333333302</v>
      </c>
    </row>
    <row r="102" spans="1:66" x14ac:dyDescent="0.2">
      <c r="A102" s="160">
        <v>0.343055555555556</v>
      </c>
      <c r="B102" s="160">
        <f t="shared" si="1"/>
        <v>3.472222222222987E-3</v>
      </c>
      <c r="C102" s="100"/>
      <c r="D102" s="100"/>
      <c r="E102" s="170">
        <v>10.6</v>
      </c>
      <c r="F102" s="170">
        <v>5.8</v>
      </c>
      <c r="G102" s="170">
        <v>7.2</v>
      </c>
      <c r="H102" s="170">
        <v>4.7</v>
      </c>
      <c r="I102" s="170">
        <v>6.7</v>
      </c>
      <c r="J102" s="168"/>
      <c r="K102" s="169">
        <v>11.1</v>
      </c>
      <c r="L102" s="169">
        <v>6.5</v>
      </c>
      <c r="M102" s="169">
        <v>5.3</v>
      </c>
      <c r="N102" s="169">
        <v>6.2</v>
      </c>
      <c r="O102" s="169">
        <v>4.8</v>
      </c>
      <c r="P102" s="168"/>
      <c r="Q102" s="166"/>
      <c r="R102" s="167">
        <v>7.4</v>
      </c>
      <c r="S102" s="167">
        <v>7.9</v>
      </c>
      <c r="T102" s="167">
        <v>9.9</v>
      </c>
      <c r="U102" s="167">
        <v>9.6999999999999993</v>
      </c>
      <c r="V102" s="166"/>
      <c r="W102" s="167">
        <v>7.8</v>
      </c>
      <c r="X102" s="164"/>
      <c r="Y102" s="165"/>
      <c r="Z102" s="165"/>
      <c r="AA102" s="164">
        <v>6.1</v>
      </c>
      <c r="AB102" s="164"/>
      <c r="AC102" s="164"/>
      <c r="AD102" s="164"/>
      <c r="AE102" s="163">
        <v>8.4</v>
      </c>
      <c r="AF102" s="163">
        <v>7.2</v>
      </c>
      <c r="AG102" s="163">
        <v>6</v>
      </c>
      <c r="AH102" s="163"/>
      <c r="AI102" s="163">
        <v>10.1</v>
      </c>
      <c r="AJ102" s="163">
        <v>4.5999999999999996</v>
      </c>
      <c r="AK102" s="163">
        <v>8</v>
      </c>
      <c r="AL102" s="162">
        <v>9.4</v>
      </c>
      <c r="AM102" s="162">
        <v>6.9</v>
      </c>
      <c r="AN102" s="162"/>
      <c r="AO102" s="162">
        <v>9.6</v>
      </c>
      <c r="AP102" s="162">
        <v>7.6</v>
      </c>
      <c r="AQ102" s="162">
        <v>4.5999999999999996</v>
      </c>
      <c r="AR102" s="162">
        <v>4.5999999999999996</v>
      </c>
      <c r="AT102" s="161"/>
      <c r="AU102" s="161">
        <v>8.9</v>
      </c>
      <c r="BB102" s="66">
        <v>3.7222222222222223</v>
      </c>
      <c r="BC102" s="66">
        <v>7.3888888888888893</v>
      </c>
      <c r="BD102" s="66">
        <v>7.8888888888888893</v>
      </c>
      <c r="BE102" s="66">
        <v>5.6111111111111107</v>
      </c>
      <c r="BG102" s="66">
        <v>11</v>
      </c>
      <c r="BH102" s="66">
        <v>10.166666666666666</v>
      </c>
      <c r="BI102" s="66">
        <v>10.277777777777779</v>
      </c>
      <c r="BJ102" s="66">
        <v>6.5555555555555554</v>
      </c>
      <c r="BK102" s="66">
        <v>5.7777777777777777</v>
      </c>
      <c r="BN102" s="160">
        <v>0.343055555555556</v>
      </c>
    </row>
    <row r="103" spans="1:66" x14ac:dyDescent="0.2">
      <c r="A103" s="160">
        <v>0.34652777777777799</v>
      </c>
      <c r="B103" s="160">
        <f t="shared" si="1"/>
        <v>3.4722222222219878E-3</v>
      </c>
      <c r="C103" s="100"/>
      <c r="D103" s="100"/>
      <c r="E103" s="170">
        <v>10.6</v>
      </c>
      <c r="F103" s="170">
        <v>6.3</v>
      </c>
      <c r="G103" s="170">
        <v>7.9</v>
      </c>
      <c r="H103" s="170">
        <v>4.5999999999999996</v>
      </c>
      <c r="I103" s="170">
        <v>7.1</v>
      </c>
      <c r="J103" s="168"/>
      <c r="K103" s="169">
        <v>11.7</v>
      </c>
      <c r="L103" s="169">
        <v>7.2</v>
      </c>
      <c r="M103" s="169">
        <v>5.4</v>
      </c>
      <c r="N103" s="169">
        <v>6.9</v>
      </c>
      <c r="O103" s="169">
        <v>4.8</v>
      </c>
      <c r="P103" s="168"/>
      <c r="Q103" s="166"/>
      <c r="R103" s="167">
        <v>8.1</v>
      </c>
      <c r="S103" s="167">
        <v>8</v>
      </c>
      <c r="T103" s="167">
        <v>10.199999999999999</v>
      </c>
      <c r="U103" s="167">
        <v>10.1</v>
      </c>
      <c r="V103" s="166"/>
      <c r="W103" s="167">
        <v>7.7</v>
      </c>
      <c r="X103" s="164"/>
      <c r="Y103" s="165"/>
      <c r="Z103" s="164">
        <v>7.6</v>
      </c>
      <c r="AA103" s="164">
        <v>6.4</v>
      </c>
      <c r="AB103" s="164"/>
      <c r="AC103" s="164"/>
      <c r="AD103" s="164"/>
      <c r="AE103" s="163">
        <v>9</v>
      </c>
      <c r="AF103" s="163">
        <v>7.7</v>
      </c>
      <c r="AG103" s="163">
        <v>6.8</v>
      </c>
      <c r="AH103" s="163"/>
      <c r="AI103" s="163">
        <v>11.1</v>
      </c>
      <c r="AJ103" s="163">
        <v>4.7</v>
      </c>
      <c r="AK103" s="163">
        <v>8.1</v>
      </c>
      <c r="AL103" s="162">
        <v>9.6999999999999993</v>
      </c>
      <c r="AM103" s="162">
        <v>6.9</v>
      </c>
      <c r="AN103" s="162"/>
      <c r="AO103" s="162">
        <v>9.9</v>
      </c>
      <c r="AP103" s="162">
        <v>7.6</v>
      </c>
      <c r="AQ103" s="162">
        <v>4.7</v>
      </c>
      <c r="AR103" s="162">
        <v>4.9000000000000004</v>
      </c>
      <c r="AT103" s="161"/>
      <c r="AU103" s="161">
        <v>10.1</v>
      </c>
      <c r="BB103" s="66">
        <v>3.8333333333333335</v>
      </c>
      <c r="BC103" s="66">
        <v>7.2777777777777777</v>
      </c>
      <c r="BD103" s="66">
        <v>8.1666666666666661</v>
      </c>
      <c r="BE103" s="66">
        <v>5.6111111111111107</v>
      </c>
      <c r="BG103" s="66">
        <v>11.388888888888889</v>
      </c>
      <c r="BH103" s="66">
        <v>11.222222222222221</v>
      </c>
      <c r="BI103" s="66">
        <v>10.555555555555555</v>
      </c>
      <c r="BJ103" s="66">
        <v>7.166666666666667</v>
      </c>
      <c r="BK103" s="66">
        <v>5.9444444444444446</v>
      </c>
      <c r="BN103" s="160">
        <v>0.34652777777777799</v>
      </c>
    </row>
    <row r="104" spans="1:66" x14ac:dyDescent="0.2">
      <c r="A104" s="160">
        <v>0.35</v>
      </c>
      <c r="B104" s="160">
        <f t="shared" si="1"/>
        <v>3.4722222222219878E-3</v>
      </c>
      <c r="C104" s="100"/>
      <c r="D104" s="100"/>
      <c r="E104" s="170">
        <v>10.6</v>
      </c>
      <c r="F104" s="170">
        <v>6.9</v>
      </c>
      <c r="G104" s="170">
        <v>8.6999999999999993</v>
      </c>
      <c r="H104" s="170">
        <v>4.5999999999999996</v>
      </c>
      <c r="I104" s="170">
        <v>7.2</v>
      </c>
      <c r="J104" s="168"/>
      <c r="K104" s="169">
        <v>12.1</v>
      </c>
      <c r="L104" s="169">
        <v>7.8</v>
      </c>
      <c r="M104" s="169">
        <v>5.5</v>
      </c>
      <c r="N104" s="169">
        <v>7.6</v>
      </c>
      <c r="O104" s="169">
        <v>4.9000000000000004</v>
      </c>
      <c r="P104" s="168"/>
      <c r="Q104" s="166"/>
      <c r="R104" s="167">
        <v>8.5</v>
      </c>
      <c r="S104" s="167">
        <v>8.4</v>
      </c>
      <c r="T104" s="167">
        <v>10.6</v>
      </c>
      <c r="U104" s="167">
        <v>10.5</v>
      </c>
      <c r="V104" s="166"/>
      <c r="W104" s="167">
        <v>7.6</v>
      </c>
      <c r="X104" s="164"/>
      <c r="Y104" s="165"/>
      <c r="Z104" s="164">
        <v>7.8</v>
      </c>
      <c r="AA104" s="164">
        <v>6.6</v>
      </c>
      <c r="AB104" s="164"/>
      <c r="AC104" s="164"/>
      <c r="AD104" s="164"/>
      <c r="AE104" s="163">
        <v>9.6</v>
      </c>
      <c r="AF104" s="163">
        <v>8.8000000000000007</v>
      </c>
      <c r="AG104" s="163">
        <v>7.6</v>
      </c>
      <c r="AH104" s="163"/>
      <c r="AI104" s="163">
        <v>12.1</v>
      </c>
      <c r="AJ104" s="163">
        <v>4.7</v>
      </c>
      <c r="AK104" s="163">
        <v>8.1999999999999993</v>
      </c>
      <c r="AL104" s="162">
        <v>9.6</v>
      </c>
      <c r="AM104" s="162">
        <v>7.1</v>
      </c>
      <c r="AN104" s="162"/>
      <c r="AO104" s="162">
        <v>10.3</v>
      </c>
      <c r="AP104" s="162">
        <v>7.8</v>
      </c>
      <c r="AQ104" s="162">
        <v>4.8</v>
      </c>
      <c r="AR104" s="162">
        <v>4.9000000000000004</v>
      </c>
      <c r="AT104" s="161"/>
      <c r="AU104" s="161">
        <v>11.4</v>
      </c>
      <c r="BB104" s="66">
        <v>3.9444444444444446</v>
      </c>
      <c r="BC104" s="66">
        <v>7.5555555555555554</v>
      </c>
      <c r="BD104" s="66">
        <v>8.4444444444444446</v>
      </c>
      <c r="BE104" s="66">
        <v>5.5555555555555554</v>
      </c>
      <c r="BG104" s="66">
        <v>11.722222222222221</v>
      </c>
      <c r="BH104" s="66">
        <v>11.722222222222221</v>
      </c>
      <c r="BI104" s="66">
        <v>10.722222222222221</v>
      </c>
      <c r="BJ104" s="66">
        <v>7.333333333333333</v>
      </c>
      <c r="BK104" s="66">
        <v>6.0555555555555554</v>
      </c>
      <c r="BN104" s="160">
        <v>0.35</v>
      </c>
    </row>
    <row r="105" spans="1:66" x14ac:dyDescent="0.2">
      <c r="A105" s="160">
        <v>0.35347222222222202</v>
      </c>
      <c r="B105" s="160">
        <f t="shared" si="1"/>
        <v>3.4722222222220434E-3</v>
      </c>
      <c r="C105" s="100"/>
      <c r="D105" s="100"/>
      <c r="E105" s="170">
        <v>10.3</v>
      </c>
      <c r="F105" s="170">
        <v>7.6</v>
      </c>
      <c r="G105" s="170">
        <v>8.6999999999999993</v>
      </c>
      <c r="H105" s="170">
        <v>4.4000000000000004</v>
      </c>
      <c r="I105" s="170">
        <v>7.2</v>
      </c>
      <c r="J105" s="168"/>
      <c r="K105" s="169">
        <v>13.2</v>
      </c>
      <c r="L105" s="169">
        <v>8.9</v>
      </c>
      <c r="M105" s="169">
        <v>6.3</v>
      </c>
      <c r="N105" s="169">
        <v>8.3000000000000007</v>
      </c>
      <c r="O105" s="169">
        <v>4.9000000000000004</v>
      </c>
      <c r="P105" s="168"/>
      <c r="Q105" s="166"/>
      <c r="R105" s="167">
        <v>8.8000000000000007</v>
      </c>
      <c r="S105" s="167">
        <v>9</v>
      </c>
      <c r="T105" s="167">
        <v>11.2</v>
      </c>
      <c r="U105" s="167">
        <v>10.9</v>
      </c>
      <c r="V105" s="166"/>
      <c r="W105" s="167">
        <v>7.5</v>
      </c>
      <c r="X105" s="164"/>
      <c r="Y105" s="165"/>
      <c r="Z105" s="164">
        <v>8.1</v>
      </c>
      <c r="AA105" s="164">
        <v>6.6</v>
      </c>
      <c r="AB105" s="164"/>
      <c r="AC105" s="164"/>
      <c r="AD105" s="164"/>
      <c r="AE105" s="163">
        <v>10.4</v>
      </c>
      <c r="AF105" s="163">
        <v>9.3000000000000007</v>
      </c>
      <c r="AG105" s="163">
        <v>8.4</v>
      </c>
      <c r="AH105" s="163"/>
      <c r="AI105" s="163">
        <v>12.8</v>
      </c>
      <c r="AJ105" s="163">
        <v>4.7</v>
      </c>
      <c r="AK105" s="163">
        <v>8.6</v>
      </c>
      <c r="AL105" s="162">
        <v>9.5</v>
      </c>
      <c r="AM105" s="162">
        <v>7.4</v>
      </c>
      <c r="AN105" s="162"/>
      <c r="AO105" s="162">
        <v>10.8</v>
      </c>
      <c r="AP105" s="162">
        <v>8.1</v>
      </c>
      <c r="AQ105" s="162">
        <v>4.8</v>
      </c>
      <c r="AR105" s="162">
        <v>5</v>
      </c>
      <c r="AT105" s="161"/>
      <c r="AU105" s="161">
        <v>12.5</v>
      </c>
      <c r="BB105" s="66">
        <v>4.166666666666667</v>
      </c>
      <c r="BC105" s="66">
        <v>7.7777777777777777</v>
      </c>
      <c r="BD105" s="66">
        <v>8.7777777777777786</v>
      </c>
      <c r="BE105" s="66">
        <v>5.5555555555555554</v>
      </c>
      <c r="BG105" s="66">
        <v>12.166666666666666</v>
      </c>
      <c r="BH105" s="66">
        <v>11.944444444444445</v>
      </c>
      <c r="BI105" s="66">
        <v>10.722222222222221</v>
      </c>
      <c r="BJ105" s="66">
        <v>7.9444444444444446</v>
      </c>
      <c r="BK105" s="66">
        <v>6.2222222222222223</v>
      </c>
      <c r="BN105" s="160">
        <v>0.35347222222222202</v>
      </c>
    </row>
    <row r="106" spans="1:66" x14ac:dyDescent="0.2">
      <c r="A106" s="160">
        <v>0.35694444444444501</v>
      </c>
      <c r="B106" s="160">
        <f t="shared" si="1"/>
        <v>3.472222222222987E-3</v>
      </c>
      <c r="C106" s="100"/>
      <c r="D106" s="170">
        <v>10.9</v>
      </c>
      <c r="E106" s="170">
        <v>10.1</v>
      </c>
      <c r="F106" s="170">
        <v>8.5</v>
      </c>
      <c r="G106" s="170">
        <v>9.1999999999999993</v>
      </c>
      <c r="H106" s="170">
        <v>4.4000000000000004</v>
      </c>
      <c r="I106" s="170">
        <v>7.6</v>
      </c>
      <c r="J106" s="168"/>
      <c r="K106" s="169">
        <v>14.2</v>
      </c>
      <c r="L106" s="169">
        <v>9.9</v>
      </c>
      <c r="M106" s="169">
        <v>6.3</v>
      </c>
      <c r="N106" s="169">
        <v>8.9</v>
      </c>
      <c r="O106" s="169">
        <v>4.9000000000000004</v>
      </c>
      <c r="P106" s="168"/>
      <c r="Q106" s="166"/>
      <c r="R106" s="167">
        <v>8.8000000000000007</v>
      </c>
      <c r="S106" s="167">
        <v>9.5</v>
      </c>
      <c r="T106" s="167">
        <v>12.1</v>
      </c>
      <c r="U106" s="167">
        <v>11.4</v>
      </c>
      <c r="V106" s="166"/>
      <c r="W106" s="167">
        <v>7.3</v>
      </c>
      <c r="X106" s="164"/>
      <c r="Y106" s="165"/>
      <c r="Z106" s="164">
        <v>8.4</v>
      </c>
      <c r="AA106" s="164">
        <v>6.1</v>
      </c>
      <c r="AB106" s="164"/>
      <c r="AC106" s="164"/>
      <c r="AD106" s="164"/>
      <c r="AE106" s="163">
        <v>10.7</v>
      </c>
      <c r="AF106" s="163">
        <v>9.6</v>
      </c>
      <c r="AG106" s="163">
        <v>9.1</v>
      </c>
      <c r="AH106" s="163"/>
      <c r="AI106" s="163">
        <v>13.7</v>
      </c>
      <c r="AJ106" s="163">
        <v>5.0999999999999996</v>
      </c>
      <c r="AK106" s="163">
        <v>8.6</v>
      </c>
      <c r="AL106" s="162">
        <v>9.4</v>
      </c>
      <c r="AM106" s="162">
        <v>8.1</v>
      </c>
      <c r="AN106" s="162"/>
      <c r="AO106" s="162">
        <v>11.5</v>
      </c>
      <c r="AP106" s="162">
        <v>8.3000000000000007</v>
      </c>
      <c r="AQ106" s="162">
        <v>4.9000000000000004</v>
      </c>
      <c r="AR106" s="162">
        <v>5.0999999999999996</v>
      </c>
      <c r="AT106" s="161"/>
      <c r="AU106" s="161">
        <v>13.9</v>
      </c>
      <c r="BB106" s="66">
        <v>4.6111111111111107</v>
      </c>
      <c r="BC106" s="66">
        <v>7.833333333333333</v>
      </c>
      <c r="BD106" s="66">
        <v>9.1111111111111107</v>
      </c>
      <c r="BE106" s="66">
        <v>5.5555555555555554</v>
      </c>
      <c r="BG106" s="66">
        <v>12.444444444444445</v>
      </c>
      <c r="BH106" s="66">
        <v>12</v>
      </c>
      <c r="BI106" s="66">
        <v>10.666666666666666</v>
      </c>
      <c r="BJ106" s="66">
        <v>8.7777777777777786</v>
      </c>
      <c r="BK106" s="66">
        <v>6.333333333333333</v>
      </c>
      <c r="BN106" s="160">
        <v>0.35694444444444501</v>
      </c>
    </row>
    <row r="107" spans="1:66" x14ac:dyDescent="0.2">
      <c r="A107" s="160">
        <v>0.360416666666667</v>
      </c>
      <c r="B107" s="160">
        <f t="shared" si="1"/>
        <v>3.4722222222219878E-3</v>
      </c>
      <c r="C107" s="100"/>
      <c r="D107" s="170">
        <v>11</v>
      </c>
      <c r="E107" s="170">
        <v>10.4</v>
      </c>
      <c r="F107" s="170">
        <v>9.6</v>
      </c>
      <c r="G107" s="170">
        <v>9.6</v>
      </c>
      <c r="H107" s="170">
        <v>4.4000000000000004</v>
      </c>
      <c r="I107" s="170">
        <v>8</v>
      </c>
      <c r="J107" s="168"/>
      <c r="K107" s="169">
        <v>14.6</v>
      </c>
      <c r="L107" s="169">
        <v>10.7</v>
      </c>
      <c r="M107" s="169">
        <v>6.5</v>
      </c>
      <c r="N107" s="169">
        <v>9.5</v>
      </c>
      <c r="O107" s="169">
        <v>4.9000000000000004</v>
      </c>
      <c r="P107" s="168"/>
      <c r="Q107" s="166"/>
      <c r="R107" s="167">
        <v>9.1999999999999993</v>
      </c>
      <c r="S107" s="167">
        <v>10.1</v>
      </c>
      <c r="T107" s="167">
        <v>12.4</v>
      </c>
      <c r="U107" s="167">
        <v>11.7</v>
      </c>
      <c r="V107" s="166"/>
      <c r="W107" s="167">
        <v>7</v>
      </c>
      <c r="X107" s="164"/>
      <c r="Y107" s="165"/>
      <c r="Z107" s="164">
        <v>8.1999999999999993</v>
      </c>
      <c r="AA107" s="164">
        <v>5.9</v>
      </c>
      <c r="AB107" s="164"/>
      <c r="AC107" s="164"/>
      <c r="AD107" s="164"/>
      <c r="AE107" s="163">
        <v>11.6</v>
      </c>
      <c r="AF107" s="163">
        <v>9.9</v>
      </c>
      <c r="AG107" s="163">
        <v>9.6</v>
      </c>
      <c r="AH107" s="163"/>
      <c r="AI107" s="163">
        <v>14.6</v>
      </c>
      <c r="AJ107" s="163">
        <v>5.4</v>
      </c>
      <c r="AK107" s="163">
        <v>8.6999999999999993</v>
      </c>
      <c r="AL107" s="162">
        <v>9.3000000000000007</v>
      </c>
      <c r="AM107" s="162">
        <v>8.6999999999999993</v>
      </c>
      <c r="AN107" s="162"/>
      <c r="AO107" s="162">
        <v>12.2</v>
      </c>
      <c r="AP107" s="162">
        <v>8.5</v>
      </c>
      <c r="AQ107" s="162">
        <v>5</v>
      </c>
      <c r="AR107" s="162">
        <v>5.2</v>
      </c>
      <c r="AT107" s="161"/>
      <c r="AU107" s="161">
        <v>14.7</v>
      </c>
      <c r="BB107" s="66">
        <v>4.9444444444444446</v>
      </c>
      <c r="BC107" s="66">
        <v>8.2777777777777786</v>
      </c>
      <c r="BD107" s="66">
        <v>9.2222222222222214</v>
      </c>
      <c r="BE107" s="66">
        <v>5.7777777777777777</v>
      </c>
      <c r="BG107" s="66">
        <v>12.777777777777779</v>
      </c>
      <c r="BH107" s="66">
        <v>11.944444444444445</v>
      </c>
      <c r="BI107" s="66">
        <v>10.555555555555555</v>
      </c>
      <c r="BJ107" s="66">
        <v>9.2777777777777786</v>
      </c>
      <c r="BK107" s="66">
        <v>6.3888888888888893</v>
      </c>
      <c r="BN107" s="160">
        <v>0.360416666666667</v>
      </c>
    </row>
    <row r="108" spans="1:66" x14ac:dyDescent="0.2">
      <c r="A108" s="160">
        <v>0.36388888888888898</v>
      </c>
      <c r="B108" s="160">
        <f t="shared" si="1"/>
        <v>3.4722222222219878E-3</v>
      </c>
      <c r="C108" s="100"/>
      <c r="D108" s="170">
        <v>11.2</v>
      </c>
      <c r="E108" s="170">
        <v>11</v>
      </c>
      <c r="F108" s="170">
        <v>10.1</v>
      </c>
      <c r="G108" s="170">
        <v>10.4</v>
      </c>
      <c r="H108" s="170">
        <v>4.4000000000000004</v>
      </c>
      <c r="I108" s="170">
        <v>8.6</v>
      </c>
      <c r="J108" s="168"/>
      <c r="K108" s="169">
        <v>14.6</v>
      </c>
      <c r="L108" s="169">
        <v>11.2</v>
      </c>
      <c r="M108" s="169">
        <v>6.8</v>
      </c>
      <c r="N108" s="169">
        <v>10</v>
      </c>
      <c r="O108" s="169">
        <v>5</v>
      </c>
      <c r="P108" s="168"/>
      <c r="Q108" s="166"/>
      <c r="R108" s="167">
        <v>9.9</v>
      </c>
      <c r="S108" s="167">
        <v>10.5</v>
      </c>
      <c r="T108" s="167">
        <v>12.7</v>
      </c>
      <c r="U108" s="167">
        <v>12.1</v>
      </c>
      <c r="V108" s="166"/>
      <c r="W108" s="167">
        <v>6.9</v>
      </c>
      <c r="X108" s="164"/>
      <c r="Y108" s="165"/>
      <c r="Z108" s="164">
        <v>7.9</v>
      </c>
      <c r="AA108" s="164">
        <v>6.7</v>
      </c>
      <c r="AB108" s="164"/>
      <c r="AC108" s="164"/>
      <c r="AD108" s="164">
        <v>11.9</v>
      </c>
      <c r="AE108" s="163">
        <v>12.4</v>
      </c>
      <c r="AF108" s="163">
        <v>10.9</v>
      </c>
      <c r="AG108" s="163">
        <v>9.9</v>
      </c>
      <c r="AH108" s="163"/>
      <c r="AI108" s="163">
        <v>15.2</v>
      </c>
      <c r="AJ108" s="163">
        <v>5.5</v>
      </c>
      <c r="AK108" s="163">
        <v>8.4</v>
      </c>
      <c r="AL108" s="162">
        <v>9.3000000000000007</v>
      </c>
      <c r="AM108" s="162">
        <v>9.6</v>
      </c>
      <c r="AN108" s="162"/>
      <c r="AO108" s="162">
        <v>12.8</v>
      </c>
      <c r="AP108" s="162">
        <v>8.9</v>
      </c>
      <c r="AQ108" s="162">
        <v>5.3</v>
      </c>
      <c r="AR108" s="162">
        <v>5.2</v>
      </c>
      <c r="AT108" s="161"/>
      <c r="AU108" s="161">
        <v>15.4</v>
      </c>
      <c r="BB108" s="66">
        <v>5.5</v>
      </c>
      <c r="BC108" s="66">
        <v>8.3888888888888893</v>
      </c>
      <c r="BD108" s="66">
        <v>9.3888888888888893</v>
      </c>
      <c r="BE108" s="66">
        <v>5.8888888888888893</v>
      </c>
      <c r="BG108" s="66">
        <v>12.888888888888889</v>
      </c>
      <c r="BH108" s="66">
        <v>11.833333333333334</v>
      </c>
      <c r="BI108" s="66">
        <v>10.555555555555555</v>
      </c>
      <c r="BJ108" s="66">
        <v>9.6666666666666661</v>
      </c>
      <c r="BK108" s="66">
        <v>6.5555555555555554</v>
      </c>
      <c r="BN108" s="160">
        <v>0.36388888888888898</v>
      </c>
    </row>
    <row r="109" spans="1:66" x14ac:dyDescent="0.2">
      <c r="A109" s="160">
        <v>0.36736111111111103</v>
      </c>
      <c r="B109" s="160">
        <f t="shared" si="1"/>
        <v>3.4722222222220434E-3</v>
      </c>
      <c r="C109" s="170"/>
      <c r="D109" s="170">
        <v>11.4</v>
      </c>
      <c r="E109" s="170">
        <v>11.6</v>
      </c>
      <c r="F109" s="170">
        <v>10.8</v>
      </c>
      <c r="G109" s="170">
        <v>11.2</v>
      </c>
      <c r="H109" s="170">
        <v>4.4000000000000004</v>
      </c>
      <c r="I109" s="170">
        <v>9.1999999999999993</v>
      </c>
      <c r="J109" s="168"/>
      <c r="K109" s="169">
        <v>15.2</v>
      </c>
      <c r="L109" s="169">
        <v>11.4</v>
      </c>
      <c r="M109" s="169">
        <v>6.5</v>
      </c>
      <c r="N109" s="169">
        <v>10.7</v>
      </c>
      <c r="O109" s="169">
        <v>5.3</v>
      </c>
      <c r="P109" s="168"/>
      <c r="Q109" s="166"/>
      <c r="R109" s="167">
        <v>10.3</v>
      </c>
      <c r="S109" s="167">
        <v>10.8</v>
      </c>
      <c r="T109" s="167">
        <v>12.9</v>
      </c>
      <c r="U109" s="167">
        <v>12.4</v>
      </c>
      <c r="V109" s="166"/>
      <c r="W109" s="167">
        <v>6.8</v>
      </c>
      <c r="X109" s="164"/>
      <c r="Y109" s="165"/>
      <c r="Z109" s="164">
        <v>7.8</v>
      </c>
      <c r="AA109" s="164">
        <v>7.3</v>
      </c>
      <c r="AB109" s="164"/>
      <c r="AC109" s="164"/>
      <c r="AD109" s="164">
        <v>12.2</v>
      </c>
      <c r="AE109" s="163">
        <v>13</v>
      </c>
      <c r="AF109" s="163">
        <v>11.7</v>
      </c>
      <c r="AG109" s="163">
        <v>10.4</v>
      </c>
      <c r="AH109" s="163">
        <v>10.1</v>
      </c>
      <c r="AI109" s="163">
        <v>15.6</v>
      </c>
      <c r="AJ109" s="163">
        <v>5.7</v>
      </c>
      <c r="AK109" s="163">
        <v>8.4</v>
      </c>
      <c r="AL109" s="162">
        <v>9.6</v>
      </c>
      <c r="AM109" s="162">
        <v>10.1</v>
      </c>
      <c r="AN109" s="162"/>
      <c r="AO109" s="162">
        <v>13.4</v>
      </c>
      <c r="AP109" s="162">
        <v>9.6999999999999993</v>
      </c>
      <c r="AQ109" s="162">
        <v>5.4</v>
      </c>
      <c r="AR109" s="162">
        <v>5.3</v>
      </c>
      <c r="AT109" s="161"/>
      <c r="AU109" s="161">
        <v>15.1</v>
      </c>
      <c r="BB109" s="66">
        <v>6.0555555555555554</v>
      </c>
      <c r="BC109" s="66">
        <v>8.3888888888888893</v>
      </c>
      <c r="BD109" s="66">
        <v>9.8333333333333339</v>
      </c>
      <c r="BE109" s="66">
        <v>6.1111111111111107</v>
      </c>
      <c r="BG109" s="66">
        <v>12.555555555555555</v>
      </c>
      <c r="BH109" s="66">
        <v>11.944444444444445</v>
      </c>
      <c r="BI109" s="66">
        <v>10.388888888888889</v>
      </c>
      <c r="BJ109" s="66">
        <v>9.9444444444444446</v>
      </c>
      <c r="BK109" s="66">
        <v>6.666666666666667</v>
      </c>
      <c r="BN109" s="160">
        <v>0.36736111111111103</v>
      </c>
    </row>
    <row r="110" spans="1:66" x14ac:dyDescent="0.2">
      <c r="A110" s="160">
        <v>0.37083333333333302</v>
      </c>
      <c r="B110" s="160">
        <f t="shared" si="1"/>
        <v>3.4722222222219878E-3</v>
      </c>
      <c r="C110" s="170"/>
      <c r="D110" s="170">
        <v>11.3</v>
      </c>
      <c r="E110" s="170">
        <v>12.3</v>
      </c>
      <c r="F110" s="170">
        <v>11.1</v>
      </c>
      <c r="G110" s="170">
        <v>11.5</v>
      </c>
      <c r="H110" s="170">
        <v>4.5999999999999996</v>
      </c>
      <c r="I110" s="170">
        <v>9.8000000000000007</v>
      </c>
      <c r="J110" s="168">
        <v>9.9</v>
      </c>
      <c r="K110" s="169">
        <v>15.7</v>
      </c>
      <c r="L110" s="169">
        <v>11.2</v>
      </c>
      <c r="M110" s="169">
        <v>6.8</v>
      </c>
      <c r="N110" s="169">
        <v>10.6</v>
      </c>
      <c r="O110" s="169">
        <v>5.5</v>
      </c>
      <c r="P110" s="168"/>
      <c r="Q110" s="166"/>
      <c r="R110" s="167">
        <v>10.7</v>
      </c>
      <c r="S110" s="167">
        <v>10.7</v>
      </c>
      <c r="T110" s="167">
        <v>13.2</v>
      </c>
      <c r="U110" s="167">
        <v>12.2</v>
      </c>
      <c r="V110" s="166"/>
      <c r="W110" s="167">
        <v>6.7</v>
      </c>
      <c r="X110" s="164"/>
      <c r="Y110" s="165"/>
      <c r="Z110" s="164">
        <v>7.7</v>
      </c>
      <c r="AA110" s="164">
        <v>7.3</v>
      </c>
      <c r="AB110" s="164"/>
      <c r="AC110" s="164"/>
      <c r="AD110" s="164">
        <v>12.5</v>
      </c>
      <c r="AE110" s="163">
        <v>13.2</v>
      </c>
      <c r="AF110" s="163">
        <v>12.5</v>
      </c>
      <c r="AG110" s="163">
        <v>10.7</v>
      </c>
      <c r="AH110" s="163">
        <v>10.1</v>
      </c>
      <c r="AI110" s="163">
        <v>15.4</v>
      </c>
      <c r="AJ110" s="163">
        <v>5.7</v>
      </c>
      <c r="AK110" s="163">
        <v>8.6999999999999993</v>
      </c>
      <c r="AL110" s="162">
        <v>10.1</v>
      </c>
      <c r="AM110" s="162">
        <v>10.4</v>
      </c>
      <c r="AN110" s="162">
        <v>9.6</v>
      </c>
      <c r="AO110" s="162">
        <v>14</v>
      </c>
      <c r="AP110" s="162">
        <v>10.6</v>
      </c>
      <c r="AQ110" s="162">
        <v>5.7</v>
      </c>
      <c r="AR110" s="162">
        <v>5.4</v>
      </c>
      <c r="AT110" s="161"/>
      <c r="AU110" s="161">
        <v>15.3</v>
      </c>
      <c r="BB110" s="66">
        <v>6.2222222222222223</v>
      </c>
      <c r="BC110" s="66">
        <v>8.0555555555555554</v>
      </c>
      <c r="BD110" s="66">
        <v>10.166666666666666</v>
      </c>
      <c r="BE110" s="66">
        <v>6.5555555555555554</v>
      </c>
      <c r="BG110" s="66">
        <v>12.222222222222221</v>
      </c>
      <c r="BH110" s="66">
        <v>11.777777777777779</v>
      </c>
      <c r="BI110" s="66">
        <v>10.277777777777779</v>
      </c>
      <c r="BJ110" s="66">
        <v>10.055555555555555</v>
      </c>
      <c r="BK110" s="66">
        <v>6.6111111111111107</v>
      </c>
      <c r="BN110" s="160">
        <v>0.37083333333333302</v>
      </c>
    </row>
    <row r="111" spans="1:66" x14ac:dyDescent="0.2">
      <c r="A111" s="160">
        <v>0.374305555555556</v>
      </c>
      <c r="B111" s="160">
        <f t="shared" si="1"/>
        <v>3.472222222222987E-3</v>
      </c>
      <c r="C111" s="170"/>
      <c r="D111" s="170">
        <v>11.4</v>
      </c>
      <c r="E111" s="170">
        <v>13.1</v>
      </c>
      <c r="F111" s="170">
        <v>11.6</v>
      </c>
      <c r="G111" s="170">
        <v>11.9</v>
      </c>
      <c r="H111" s="170">
        <v>4.7</v>
      </c>
      <c r="I111" s="170">
        <v>10.199999999999999</v>
      </c>
      <c r="J111" s="168">
        <v>9.6999999999999993</v>
      </c>
      <c r="K111" s="169">
        <v>15.9</v>
      </c>
      <c r="L111" s="169">
        <v>11.1</v>
      </c>
      <c r="M111" s="169">
        <v>7.1</v>
      </c>
      <c r="N111" s="169">
        <v>10.7</v>
      </c>
      <c r="O111" s="169">
        <v>5.9</v>
      </c>
      <c r="P111" s="168"/>
      <c r="Q111" s="166"/>
      <c r="R111" s="167">
        <v>10.7</v>
      </c>
      <c r="S111" s="167">
        <v>10.5</v>
      </c>
      <c r="T111" s="167">
        <v>13.2</v>
      </c>
      <c r="U111" s="167">
        <v>11.9</v>
      </c>
      <c r="V111" s="166"/>
      <c r="W111" s="167">
        <v>6.6</v>
      </c>
      <c r="X111" s="164"/>
      <c r="Y111" s="165"/>
      <c r="Z111" s="164">
        <v>7.9</v>
      </c>
      <c r="AA111" s="164">
        <v>7.4</v>
      </c>
      <c r="AB111" s="164"/>
      <c r="AC111" s="164"/>
      <c r="AD111" s="164">
        <v>11.9</v>
      </c>
      <c r="AE111" s="163">
        <v>13.2</v>
      </c>
      <c r="AF111" s="163">
        <v>12.8</v>
      </c>
      <c r="AG111" s="163">
        <v>10.8</v>
      </c>
      <c r="AH111" s="163">
        <v>9.9</v>
      </c>
      <c r="AI111" s="163">
        <v>15.2</v>
      </c>
      <c r="AJ111" s="163">
        <v>6.1</v>
      </c>
      <c r="AK111" s="163">
        <v>9.1</v>
      </c>
      <c r="AL111" s="162">
        <v>10.7</v>
      </c>
      <c r="AM111" s="162">
        <v>10.5</v>
      </c>
      <c r="AN111" s="162">
        <v>9.3000000000000007</v>
      </c>
      <c r="AO111" s="162">
        <v>14.3</v>
      </c>
      <c r="AP111" s="162">
        <v>11</v>
      </c>
      <c r="AQ111" s="162">
        <v>6</v>
      </c>
      <c r="AR111" s="162">
        <v>5.4</v>
      </c>
      <c r="AT111" s="161"/>
      <c r="AU111" s="161">
        <v>15.2</v>
      </c>
      <c r="BB111" s="66">
        <v>6.6111111111111107</v>
      </c>
      <c r="BC111" s="66">
        <v>8.2222222222222214</v>
      </c>
      <c r="BD111" s="66">
        <v>10.388888888888889</v>
      </c>
      <c r="BE111" s="66">
        <v>7</v>
      </c>
      <c r="BG111" s="66">
        <v>12.333333333333334</v>
      </c>
      <c r="BH111" s="66">
        <v>11.388888888888889</v>
      </c>
      <c r="BI111" s="66">
        <v>10.166666666666666</v>
      </c>
      <c r="BJ111" s="66">
        <v>10.277777777777779</v>
      </c>
      <c r="BK111" s="66">
        <v>8</v>
      </c>
      <c r="BN111" s="160">
        <v>0.374305555555556</v>
      </c>
    </row>
    <row r="112" spans="1:66" x14ac:dyDescent="0.2">
      <c r="A112" s="160">
        <v>0.37777777777777799</v>
      </c>
      <c r="B112" s="160">
        <f t="shared" si="1"/>
        <v>3.4722222222219878E-3</v>
      </c>
      <c r="C112" s="170"/>
      <c r="D112" s="170">
        <v>11.8</v>
      </c>
      <c r="E112" s="170">
        <v>13.6</v>
      </c>
      <c r="F112" s="170">
        <v>11.9</v>
      </c>
      <c r="G112" s="170">
        <v>12.2</v>
      </c>
      <c r="H112" s="170">
        <v>4.8</v>
      </c>
      <c r="I112" s="170">
        <v>10.8</v>
      </c>
      <c r="J112" s="168">
        <v>9.4</v>
      </c>
      <c r="K112" s="169">
        <v>16.100000000000001</v>
      </c>
      <c r="L112" s="169">
        <v>11.2</v>
      </c>
      <c r="M112" s="169">
        <v>7.2</v>
      </c>
      <c r="N112" s="169">
        <v>11.1</v>
      </c>
      <c r="O112" s="169">
        <v>6.7</v>
      </c>
      <c r="P112" s="168"/>
      <c r="Q112" s="166"/>
      <c r="R112" s="167">
        <v>10.7</v>
      </c>
      <c r="S112" s="167">
        <v>10.3</v>
      </c>
      <c r="T112" s="167">
        <v>13.4</v>
      </c>
      <c r="U112" s="167">
        <v>12.1</v>
      </c>
      <c r="V112" s="166"/>
      <c r="W112" s="167">
        <v>6.4</v>
      </c>
      <c r="X112" s="164"/>
      <c r="Y112" s="165"/>
      <c r="Z112" s="164">
        <v>8.1</v>
      </c>
      <c r="AA112" s="164">
        <v>7.4</v>
      </c>
      <c r="AB112" s="164"/>
      <c r="AC112" s="164"/>
      <c r="AD112" s="164">
        <v>11.1</v>
      </c>
      <c r="AE112" s="163">
        <v>13.2</v>
      </c>
      <c r="AF112" s="163">
        <v>12.6</v>
      </c>
      <c r="AG112" s="163">
        <v>10.7</v>
      </c>
      <c r="AH112" s="163">
        <v>9.8000000000000007</v>
      </c>
      <c r="AI112" s="163">
        <v>15</v>
      </c>
      <c r="AJ112" s="163">
        <v>6.6</v>
      </c>
      <c r="AK112" s="163">
        <v>9.1999999999999993</v>
      </c>
      <c r="AL112" s="162">
        <v>11.1</v>
      </c>
      <c r="AM112" s="162">
        <v>10.8</v>
      </c>
      <c r="AN112" s="162">
        <v>9.1999999999999993</v>
      </c>
      <c r="AO112" s="162">
        <v>14.6</v>
      </c>
      <c r="AP112" s="162">
        <v>11.4</v>
      </c>
      <c r="AQ112" s="162">
        <v>6.2</v>
      </c>
      <c r="AR112" s="162"/>
      <c r="AT112" s="161"/>
      <c r="AU112" s="161">
        <v>14.8</v>
      </c>
      <c r="BB112" s="66">
        <v>7.0555555555555554</v>
      </c>
      <c r="BC112" s="66">
        <v>8.3888888888888893</v>
      </c>
      <c r="BD112" s="66">
        <v>10.444444444444445</v>
      </c>
      <c r="BE112" s="66">
        <v>7.5555555555555554</v>
      </c>
      <c r="BG112" s="66">
        <v>12.5</v>
      </c>
      <c r="BH112" s="66">
        <v>11.055555555555555</v>
      </c>
      <c r="BI112" s="66">
        <v>10</v>
      </c>
      <c r="BJ112" s="66">
        <v>10.444444444444445</v>
      </c>
      <c r="BK112" s="66">
        <v>8.1666666666666661</v>
      </c>
      <c r="BN112" s="160">
        <v>0.37777777777777799</v>
      </c>
    </row>
    <row r="113" spans="1:66" x14ac:dyDescent="0.2">
      <c r="A113" s="160">
        <v>0.38124999999999998</v>
      </c>
      <c r="B113" s="160">
        <f t="shared" si="1"/>
        <v>3.4722222222219878E-3</v>
      </c>
      <c r="C113" s="170"/>
      <c r="D113" s="170">
        <v>12.1</v>
      </c>
      <c r="E113" s="170">
        <v>14.1</v>
      </c>
      <c r="F113" s="170">
        <v>11.9</v>
      </c>
      <c r="G113" s="170">
        <v>12.3</v>
      </c>
      <c r="H113" s="170">
        <v>4.9000000000000004</v>
      </c>
      <c r="I113" s="170">
        <v>11.4</v>
      </c>
      <c r="J113" s="168">
        <v>9.6</v>
      </c>
      <c r="K113" s="169">
        <v>16</v>
      </c>
      <c r="L113" s="169">
        <v>11.2</v>
      </c>
      <c r="M113" s="169">
        <v>7.2</v>
      </c>
      <c r="N113" s="169">
        <v>11.3</v>
      </c>
      <c r="O113" s="169">
        <v>7.6</v>
      </c>
      <c r="P113" s="168"/>
      <c r="Q113" s="166"/>
      <c r="R113" s="167">
        <v>10.8</v>
      </c>
      <c r="S113" s="167">
        <v>10.199999999999999</v>
      </c>
      <c r="T113" s="167">
        <v>13.5</v>
      </c>
      <c r="U113" s="167">
        <v>11.9</v>
      </c>
      <c r="V113" s="166"/>
      <c r="W113" s="167">
        <v>6.6</v>
      </c>
      <c r="X113" s="164"/>
      <c r="Y113" s="165"/>
      <c r="Z113" s="164">
        <v>8.4</v>
      </c>
      <c r="AA113" s="164">
        <v>7.3</v>
      </c>
      <c r="AB113" s="164"/>
      <c r="AC113" s="164"/>
      <c r="AD113" s="164">
        <v>11.4</v>
      </c>
      <c r="AE113" s="163">
        <v>13.1</v>
      </c>
      <c r="AF113" s="163">
        <v>12.7</v>
      </c>
      <c r="AG113" s="163">
        <v>10.8</v>
      </c>
      <c r="AH113" s="163">
        <v>10</v>
      </c>
      <c r="AI113" s="163">
        <v>14.8</v>
      </c>
      <c r="AJ113" s="163">
        <v>6.9</v>
      </c>
      <c r="AK113" s="163">
        <v>9.8000000000000007</v>
      </c>
      <c r="AL113" s="162">
        <v>11.5</v>
      </c>
      <c r="AM113" s="162">
        <v>11</v>
      </c>
      <c r="AN113" s="162">
        <v>9.4</v>
      </c>
      <c r="AO113" s="162">
        <v>15.1</v>
      </c>
      <c r="AP113" s="162">
        <v>11.8</v>
      </c>
      <c r="AQ113" s="162">
        <v>6.4</v>
      </c>
      <c r="AR113" s="162"/>
      <c r="AT113" s="161"/>
      <c r="AU113" s="161">
        <v>14.5</v>
      </c>
      <c r="BB113" s="66">
        <v>7.333333333333333</v>
      </c>
      <c r="BC113" s="66">
        <v>8.6111111111111107</v>
      </c>
      <c r="BD113" s="66">
        <v>10.5</v>
      </c>
      <c r="BE113" s="66">
        <v>7.7777777777777777</v>
      </c>
      <c r="BG113" s="66">
        <v>12.5</v>
      </c>
      <c r="BH113" s="66">
        <v>10.777777777777779</v>
      </c>
      <c r="BI113" s="66">
        <v>9.8333333333333339</v>
      </c>
      <c r="BJ113" s="66">
        <v>10.555555555555555</v>
      </c>
      <c r="BK113" s="66">
        <v>8.2222222222222214</v>
      </c>
      <c r="BN113" s="160">
        <v>0.38124999999999998</v>
      </c>
    </row>
    <row r="114" spans="1:66" x14ac:dyDescent="0.2">
      <c r="A114" s="160">
        <v>0.38472222222222202</v>
      </c>
      <c r="B114" s="160">
        <f t="shared" si="1"/>
        <v>3.4722222222220434E-3</v>
      </c>
      <c r="C114" s="170"/>
      <c r="D114" s="170">
        <v>12.3</v>
      </c>
      <c r="E114" s="170">
        <v>14.4</v>
      </c>
      <c r="F114" s="170">
        <v>11.6</v>
      </c>
      <c r="G114" s="170">
        <v>12.5</v>
      </c>
      <c r="H114" s="170">
        <v>5.0999999999999996</v>
      </c>
      <c r="I114" s="170">
        <v>12.3</v>
      </c>
      <c r="J114" s="168">
        <v>10.199999999999999</v>
      </c>
      <c r="K114" s="169">
        <v>15.7</v>
      </c>
      <c r="L114" s="169">
        <v>11.2</v>
      </c>
      <c r="M114" s="169">
        <v>7.6</v>
      </c>
      <c r="N114" s="169">
        <v>11.4</v>
      </c>
      <c r="O114" s="169">
        <v>8.3000000000000007</v>
      </c>
      <c r="P114" s="168"/>
      <c r="Q114" s="166"/>
      <c r="R114" s="167">
        <v>10.6</v>
      </c>
      <c r="S114" s="167">
        <v>10.199999999999999</v>
      </c>
      <c r="T114" s="167">
        <v>13.3</v>
      </c>
      <c r="U114" s="167">
        <v>11.6</v>
      </c>
      <c r="V114" s="166"/>
      <c r="W114" s="167">
        <v>6.9</v>
      </c>
      <c r="X114" s="164"/>
      <c r="Y114" s="165"/>
      <c r="Z114" s="164">
        <v>8.5</v>
      </c>
      <c r="AA114" s="164">
        <v>6.9</v>
      </c>
      <c r="AB114" s="164">
        <v>6.3</v>
      </c>
      <c r="AC114" s="164"/>
      <c r="AD114" s="164">
        <v>12.4</v>
      </c>
      <c r="AE114" s="163">
        <v>13</v>
      </c>
      <c r="AF114" s="163">
        <v>12.8</v>
      </c>
      <c r="AG114" s="163">
        <v>10.8</v>
      </c>
      <c r="AH114" s="163">
        <v>9.8000000000000007</v>
      </c>
      <c r="AI114" s="163">
        <v>14.7</v>
      </c>
      <c r="AJ114" s="163">
        <v>7</v>
      </c>
      <c r="AK114" s="163">
        <v>10.199999999999999</v>
      </c>
      <c r="AL114" s="162">
        <v>11.9</v>
      </c>
      <c r="AM114" s="162">
        <v>10.9</v>
      </c>
      <c r="AN114" s="162">
        <v>9.6</v>
      </c>
      <c r="AO114" s="162">
        <v>15.6</v>
      </c>
      <c r="AP114" s="162">
        <v>12.1</v>
      </c>
      <c r="AQ114" s="162">
        <v>6.7</v>
      </c>
      <c r="AR114" s="162"/>
      <c r="AT114" s="161"/>
      <c r="AU114" s="161">
        <v>14.1</v>
      </c>
      <c r="BB114" s="66">
        <v>7.4444444444444446</v>
      </c>
      <c r="BC114" s="66">
        <v>8.6111111111111107</v>
      </c>
      <c r="BD114" s="66">
        <v>10.888888888888889</v>
      </c>
      <c r="BE114" s="66">
        <v>8.1111111111111107</v>
      </c>
      <c r="BG114" s="66">
        <v>12.222222222222221</v>
      </c>
      <c r="BH114" s="66">
        <v>10.555555555555555</v>
      </c>
      <c r="BI114" s="66">
        <v>9.6111111111111107</v>
      </c>
      <c r="BJ114" s="66">
        <v>10.777777777777779</v>
      </c>
      <c r="BK114" s="66">
        <v>8.2222222222222214</v>
      </c>
      <c r="BN114" s="160">
        <v>0.38472222222222202</v>
      </c>
    </row>
    <row r="115" spans="1:66" x14ac:dyDescent="0.2">
      <c r="A115" s="160">
        <v>0.38819444444444501</v>
      </c>
      <c r="B115" s="160">
        <f t="shared" si="1"/>
        <v>3.472222222222987E-3</v>
      </c>
      <c r="C115" s="170"/>
      <c r="D115" s="170">
        <v>12.5</v>
      </c>
      <c r="E115" s="170">
        <v>14.4</v>
      </c>
      <c r="F115" s="170">
        <v>11.4</v>
      </c>
      <c r="G115" s="170">
        <v>12.5</v>
      </c>
      <c r="H115" s="170">
        <v>5.2</v>
      </c>
      <c r="I115" s="170">
        <v>12.6</v>
      </c>
      <c r="J115" s="168">
        <v>10.8</v>
      </c>
      <c r="K115" s="169">
        <v>15.6</v>
      </c>
      <c r="L115" s="169">
        <v>10.9</v>
      </c>
      <c r="M115" s="169">
        <v>8</v>
      </c>
      <c r="N115" s="169">
        <v>11.6</v>
      </c>
      <c r="O115" s="169">
        <v>8.8000000000000007</v>
      </c>
      <c r="P115" s="168"/>
      <c r="Q115" s="166"/>
      <c r="R115" s="167">
        <v>10.7</v>
      </c>
      <c r="S115" s="167">
        <v>9.9</v>
      </c>
      <c r="T115" s="167">
        <v>12.6</v>
      </c>
      <c r="U115" s="167">
        <v>11.4</v>
      </c>
      <c r="V115" s="166"/>
      <c r="W115" s="167">
        <v>7.2</v>
      </c>
      <c r="X115" s="164"/>
      <c r="Y115" s="165"/>
      <c r="Z115" s="164">
        <v>8.8000000000000007</v>
      </c>
      <c r="AA115" s="164">
        <v>6.9</v>
      </c>
      <c r="AB115" s="164">
        <v>6.4</v>
      </c>
      <c r="AC115" s="164"/>
      <c r="AD115" s="164">
        <v>12.7</v>
      </c>
      <c r="AE115" s="163">
        <v>12.7</v>
      </c>
      <c r="AF115" s="163">
        <v>12.7</v>
      </c>
      <c r="AG115" s="163">
        <v>10.8</v>
      </c>
      <c r="AH115" s="163">
        <v>9.6</v>
      </c>
      <c r="AI115" s="163">
        <v>14.5</v>
      </c>
      <c r="AJ115" s="163">
        <v>7.3</v>
      </c>
      <c r="AK115" s="163">
        <v>10.6</v>
      </c>
      <c r="AL115" s="162">
        <v>12.1</v>
      </c>
      <c r="AM115" s="162">
        <v>11</v>
      </c>
      <c r="AN115" s="162">
        <v>9.6999999999999993</v>
      </c>
      <c r="AO115" s="162">
        <v>15.4</v>
      </c>
      <c r="AP115" s="162">
        <v>12.4</v>
      </c>
      <c r="AQ115" s="162">
        <v>7.1</v>
      </c>
      <c r="AR115" s="162"/>
      <c r="AT115" s="161"/>
      <c r="AU115" s="161">
        <v>13.7</v>
      </c>
      <c r="BB115" s="66">
        <v>7.9444444444444446</v>
      </c>
      <c r="BC115" s="66">
        <v>8.8333333333333339</v>
      </c>
      <c r="BD115" s="66">
        <v>10.944444444444445</v>
      </c>
      <c r="BE115" s="66">
        <v>8.2777777777777786</v>
      </c>
      <c r="BG115" s="66">
        <v>12.111111111111111</v>
      </c>
      <c r="BH115" s="66">
        <v>10.388888888888889</v>
      </c>
      <c r="BI115" s="66">
        <v>9.3888888888888893</v>
      </c>
      <c r="BJ115" s="66">
        <v>10.833333333333334</v>
      </c>
      <c r="BK115" s="66">
        <v>8.4444444444444446</v>
      </c>
      <c r="BN115" s="160">
        <v>0.38819444444444501</v>
      </c>
    </row>
    <row r="116" spans="1:66" x14ac:dyDescent="0.2">
      <c r="A116" s="160">
        <v>0.391666666666667</v>
      </c>
      <c r="B116" s="160">
        <f t="shared" si="1"/>
        <v>3.4722222222219878E-3</v>
      </c>
      <c r="C116" s="170"/>
      <c r="D116" s="170">
        <v>12.7</v>
      </c>
      <c r="E116" s="170">
        <v>14.4</v>
      </c>
      <c r="F116" s="170">
        <v>11.2</v>
      </c>
      <c r="G116" s="170">
        <v>12.4</v>
      </c>
      <c r="H116" s="170">
        <v>5.3</v>
      </c>
      <c r="I116" s="170">
        <v>12.8</v>
      </c>
      <c r="J116" s="168">
        <v>11.3</v>
      </c>
      <c r="K116" s="169">
        <v>15.6</v>
      </c>
      <c r="L116" s="169">
        <v>10.6</v>
      </c>
      <c r="M116" s="169">
        <v>8.1</v>
      </c>
      <c r="N116" s="169">
        <v>11.5</v>
      </c>
      <c r="O116" s="169">
        <v>8.8000000000000007</v>
      </c>
      <c r="P116" s="168"/>
      <c r="Q116" s="166"/>
      <c r="R116" s="167">
        <v>10.6</v>
      </c>
      <c r="S116" s="167">
        <v>9.6999999999999993</v>
      </c>
      <c r="T116" s="167">
        <v>12.1</v>
      </c>
      <c r="U116" s="167">
        <v>11.3</v>
      </c>
      <c r="V116" s="166"/>
      <c r="W116" s="167">
        <v>7.2</v>
      </c>
      <c r="X116" s="164"/>
      <c r="Y116" s="165"/>
      <c r="Z116" s="164">
        <v>9.1</v>
      </c>
      <c r="AA116" s="164">
        <v>7.3</v>
      </c>
      <c r="AB116" s="164">
        <v>6.7</v>
      </c>
      <c r="AC116" s="164"/>
      <c r="AD116" s="164">
        <v>12.6</v>
      </c>
      <c r="AE116" s="163">
        <v>12.2</v>
      </c>
      <c r="AF116" s="163">
        <v>12.6</v>
      </c>
      <c r="AG116" s="163">
        <v>10.9</v>
      </c>
      <c r="AH116" s="163">
        <v>10.3</v>
      </c>
      <c r="AI116" s="163">
        <v>14.3</v>
      </c>
      <c r="AJ116" s="163">
        <v>7.8</v>
      </c>
      <c r="AK116" s="163">
        <v>11.3</v>
      </c>
      <c r="AL116" s="162">
        <v>12.3</v>
      </c>
      <c r="AM116" s="162">
        <v>11</v>
      </c>
      <c r="AN116" s="162">
        <v>9.6999999999999993</v>
      </c>
      <c r="AO116" s="162">
        <v>15.3</v>
      </c>
      <c r="AP116" s="162">
        <v>12.7</v>
      </c>
      <c r="AQ116" s="162">
        <v>7.4</v>
      </c>
      <c r="AR116" s="162"/>
      <c r="AT116" s="161"/>
      <c r="AU116" s="161">
        <v>12.8</v>
      </c>
      <c r="BB116" s="66">
        <v>8.6111111111111107</v>
      </c>
      <c r="BC116" s="66">
        <v>9.0555555555555554</v>
      </c>
      <c r="BD116" s="66">
        <v>11.111111111111111</v>
      </c>
      <c r="BE116" s="66">
        <v>8.3333333333333339</v>
      </c>
      <c r="BG116" s="66">
        <v>11.888888888888889</v>
      </c>
      <c r="BH116" s="66">
        <v>10.222222222222221</v>
      </c>
      <c r="BI116" s="66">
        <v>9.2777777777777786</v>
      </c>
      <c r="BJ116" s="66">
        <v>10.888888888888889</v>
      </c>
      <c r="BK116" s="66">
        <v>8.8333333333333339</v>
      </c>
      <c r="BN116" s="160">
        <v>0.391666666666667</v>
      </c>
    </row>
    <row r="117" spans="1:66" x14ac:dyDescent="0.2">
      <c r="A117" s="160">
        <v>0.39513888888888898</v>
      </c>
      <c r="B117" s="160">
        <f t="shared" si="1"/>
        <v>3.4722222222219878E-3</v>
      </c>
      <c r="C117" s="170"/>
      <c r="D117" s="170">
        <v>12.6</v>
      </c>
      <c r="E117" s="170">
        <v>14.2</v>
      </c>
      <c r="F117" s="170">
        <v>10.9</v>
      </c>
      <c r="G117" s="170">
        <v>12.3</v>
      </c>
      <c r="H117" s="170">
        <v>5.4</v>
      </c>
      <c r="I117" s="170">
        <v>12.7</v>
      </c>
      <c r="J117" s="168">
        <v>11.9</v>
      </c>
      <c r="K117" s="169">
        <v>15.4</v>
      </c>
      <c r="L117" s="169">
        <v>10.6</v>
      </c>
      <c r="M117" s="169">
        <v>8</v>
      </c>
      <c r="N117" s="169">
        <v>11.4</v>
      </c>
      <c r="O117" s="169">
        <v>9.3000000000000007</v>
      </c>
      <c r="P117" s="168"/>
      <c r="Q117" s="166"/>
      <c r="R117" s="167">
        <v>10.4</v>
      </c>
      <c r="S117" s="167">
        <v>9.4</v>
      </c>
      <c r="T117" s="167">
        <v>11.7</v>
      </c>
      <c r="U117" s="167">
        <v>11.4</v>
      </c>
      <c r="V117" s="166"/>
      <c r="W117" s="167">
        <v>7.1</v>
      </c>
      <c r="X117" s="164"/>
      <c r="Y117" s="165"/>
      <c r="Z117" s="164">
        <v>9.6</v>
      </c>
      <c r="AA117" s="164">
        <v>7.4</v>
      </c>
      <c r="AB117" s="164">
        <v>7.1</v>
      </c>
      <c r="AC117" s="164"/>
      <c r="AD117" s="164">
        <v>12.6</v>
      </c>
      <c r="AE117" s="163">
        <v>12.1</v>
      </c>
      <c r="AF117" s="163">
        <v>12.6</v>
      </c>
      <c r="AG117" s="163">
        <v>11.2</v>
      </c>
      <c r="AH117" s="163">
        <v>10.6</v>
      </c>
      <c r="AI117" s="163">
        <v>14.2</v>
      </c>
      <c r="AJ117" s="163">
        <v>8.1</v>
      </c>
      <c r="AK117" s="163">
        <v>11.8</v>
      </c>
      <c r="AL117" s="162">
        <v>12.4</v>
      </c>
      <c r="AM117" s="162">
        <v>11</v>
      </c>
      <c r="AN117" s="162">
        <v>10.199999999999999</v>
      </c>
      <c r="AO117" s="162">
        <v>15.2</v>
      </c>
      <c r="AP117" s="162">
        <v>12.7</v>
      </c>
      <c r="AQ117" s="162">
        <v>7.9</v>
      </c>
      <c r="AR117" s="162"/>
      <c r="AT117" s="161">
        <v>7.1</v>
      </c>
      <c r="AU117" s="161">
        <v>12.2</v>
      </c>
      <c r="BB117" s="66">
        <v>9.2222222222222214</v>
      </c>
      <c r="BC117" s="66">
        <v>9.3888888888888893</v>
      </c>
      <c r="BD117" s="66">
        <v>10.777777777777779</v>
      </c>
      <c r="BE117" s="66">
        <v>8.5555555555555554</v>
      </c>
      <c r="BG117" s="66">
        <v>11.722222222222221</v>
      </c>
      <c r="BH117" s="66">
        <v>10.055555555555555</v>
      </c>
      <c r="BI117" s="66">
        <v>9.1666666666666661</v>
      </c>
      <c r="BJ117" s="66">
        <v>11</v>
      </c>
      <c r="BK117" s="66">
        <v>9.1111111111111107</v>
      </c>
      <c r="BN117" s="160">
        <v>0.39513888888888898</v>
      </c>
    </row>
    <row r="118" spans="1:66" x14ac:dyDescent="0.2">
      <c r="A118" s="160">
        <v>0.39861111111111103</v>
      </c>
      <c r="B118" s="160">
        <f t="shared" si="1"/>
        <v>3.4722222222220434E-3</v>
      </c>
      <c r="C118" s="170"/>
      <c r="D118" s="170">
        <v>12.6</v>
      </c>
      <c r="E118" s="170">
        <v>14.2</v>
      </c>
      <c r="F118" s="170">
        <v>10.7</v>
      </c>
      <c r="G118" s="170">
        <v>12.3</v>
      </c>
      <c r="H118" s="170">
        <v>5.6</v>
      </c>
      <c r="I118" s="170">
        <v>12.9</v>
      </c>
      <c r="J118" s="168">
        <v>12.6</v>
      </c>
      <c r="K118" s="169">
        <v>15.2</v>
      </c>
      <c r="L118" s="169">
        <v>10.3</v>
      </c>
      <c r="M118" s="169">
        <v>7.8</v>
      </c>
      <c r="N118" s="169">
        <v>11.5</v>
      </c>
      <c r="O118" s="169">
        <v>9.8000000000000007</v>
      </c>
      <c r="P118" s="168"/>
      <c r="Q118" s="166"/>
      <c r="R118" s="167">
        <v>10</v>
      </c>
      <c r="S118" s="167">
        <v>9.3000000000000007</v>
      </c>
      <c r="T118" s="167">
        <v>11.6</v>
      </c>
      <c r="U118" s="167">
        <v>11.2</v>
      </c>
      <c r="V118" s="166"/>
      <c r="W118" s="167">
        <v>6.9</v>
      </c>
      <c r="X118" s="164"/>
      <c r="Y118" s="165"/>
      <c r="Z118" s="164">
        <v>9.3000000000000007</v>
      </c>
      <c r="AA118" s="164">
        <v>6.4</v>
      </c>
      <c r="AB118" s="164">
        <v>7.6</v>
      </c>
      <c r="AC118" s="164"/>
      <c r="AD118" s="164">
        <v>12.4</v>
      </c>
      <c r="AE118" s="163">
        <v>12.2</v>
      </c>
      <c r="AF118" s="163">
        <v>12.5</v>
      </c>
      <c r="AG118" s="163">
        <v>11.2</v>
      </c>
      <c r="AH118" s="163">
        <v>10.3</v>
      </c>
      <c r="AI118" s="163">
        <v>13.9</v>
      </c>
      <c r="AJ118" s="163">
        <v>8.4</v>
      </c>
      <c r="AK118" s="163">
        <v>12.2</v>
      </c>
      <c r="AL118" s="162">
        <v>12.5</v>
      </c>
      <c r="AM118" s="162">
        <v>11</v>
      </c>
      <c r="AN118" s="162">
        <v>10.7</v>
      </c>
      <c r="AO118" s="162">
        <v>15.3</v>
      </c>
      <c r="AP118" s="162">
        <v>12.8</v>
      </c>
      <c r="AQ118" s="162">
        <v>8.1999999999999993</v>
      </c>
      <c r="AR118" s="162"/>
      <c r="AT118" s="161">
        <v>6.9</v>
      </c>
      <c r="AU118" s="161">
        <v>11.7</v>
      </c>
      <c r="BB118" s="66">
        <v>9.4444444444444446</v>
      </c>
      <c r="BC118" s="66">
        <v>10.055555555555555</v>
      </c>
      <c r="BD118" s="66">
        <v>10.5</v>
      </c>
      <c r="BE118" s="66">
        <v>8.8333333333333339</v>
      </c>
      <c r="BG118" s="66">
        <v>11.388888888888889</v>
      </c>
      <c r="BH118" s="66">
        <v>9.9444444444444446</v>
      </c>
      <c r="BI118" s="66">
        <v>9.1111111111111107</v>
      </c>
      <c r="BJ118" s="66">
        <v>11.055555555555555</v>
      </c>
      <c r="BK118" s="66">
        <v>9.4444444444444446</v>
      </c>
      <c r="BN118" s="160">
        <v>0.39861111111111103</v>
      </c>
    </row>
    <row r="119" spans="1:66" x14ac:dyDescent="0.2">
      <c r="A119" s="160">
        <v>0.40208333333333302</v>
      </c>
      <c r="B119" s="160">
        <f t="shared" si="1"/>
        <v>3.4722222222219878E-3</v>
      </c>
      <c r="C119" s="170"/>
      <c r="D119" s="170">
        <v>12.6</v>
      </c>
      <c r="E119" s="170">
        <v>13.4</v>
      </c>
      <c r="F119" s="170">
        <v>10.3</v>
      </c>
      <c r="G119" s="170">
        <v>12.2</v>
      </c>
      <c r="H119" s="170">
        <v>5.6</v>
      </c>
      <c r="I119" s="170">
        <v>13</v>
      </c>
      <c r="J119" s="168">
        <v>12.9</v>
      </c>
      <c r="K119" s="169">
        <v>15.2</v>
      </c>
      <c r="L119" s="169">
        <v>10.199999999999999</v>
      </c>
      <c r="M119" s="169">
        <v>7.6</v>
      </c>
      <c r="N119" s="169">
        <v>11.3</v>
      </c>
      <c r="O119" s="169">
        <v>10.3</v>
      </c>
      <c r="P119" s="168"/>
      <c r="Q119" s="166"/>
      <c r="R119" s="167">
        <v>9.6</v>
      </c>
      <c r="S119" s="167">
        <v>9.1999999999999993</v>
      </c>
      <c r="T119" s="167">
        <v>11.2</v>
      </c>
      <c r="U119" s="167">
        <v>10.9</v>
      </c>
      <c r="V119" s="166"/>
      <c r="W119" s="167">
        <v>6.8</v>
      </c>
      <c r="X119" s="164"/>
      <c r="Y119" s="165"/>
      <c r="Z119" s="164">
        <v>10</v>
      </c>
      <c r="AA119" s="164">
        <v>5.9</v>
      </c>
      <c r="AB119" s="164">
        <v>7.9</v>
      </c>
      <c r="AC119" s="164"/>
      <c r="AD119" s="164">
        <v>12.3</v>
      </c>
      <c r="AE119" s="163">
        <v>12</v>
      </c>
      <c r="AF119" s="163">
        <v>12.6</v>
      </c>
      <c r="AG119" s="163">
        <v>10.8</v>
      </c>
      <c r="AH119" s="163">
        <v>10.4</v>
      </c>
      <c r="AI119" s="163">
        <v>13.7</v>
      </c>
      <c r="AJ119" s="163">
        <v>8.6999999999999993</v>
      </c>
      <c r="AK119" s="163">
        <v>12.3</v>
      </c>
      <c r="AL119" s="162">
        <v>12.5</v>
      </c>
      <c r="AM119" s="162">
        <v>11.5</v>
      </c>
      <c r="AN119" s="162">
        <v>11.1</v>
      </c>
      <c r="AO119" s="162">
        <v>15.4</v>
      </c>
      <c r="AP119" s="162">
        <v>12.7</v>
      </c>
      <c r="AQ119" s="162">
        <v>8.4</v>
      </c>
      <c r="AR119" s="162">
        <v>7.2</v>
      </c>
      <c r="AT119" s="161">
        <v>7.1</v>
      </c>
      <c r="AU119" s="161">
        <v>11.3</v>
      </c>
      <c r="BB119" s="66">
        <v>9.3333333333333339</v>
      </c>
      <c r="BC119" s="66">
        <v>10.111111111111111</v>
      </c>
      <c r="BD119" s="66">
        <v>10.611111111111111</v>
      </c>
      <c r="BE119" s="66">
        <v>9.2777777777777786</v>
      </c>
      <c r="BG119" s="66">
        <v>11</v>
      </c>
      <c r="BH119" s="66">
        <v>9.8333333333333339</v>
      </c>
      <c r="BI119" s="66">
        <v>9.0555555555555554</v>
      </c>
      <c r="BJ119" s="66">
        <v>10.944444444444445</v>
      </c>
      <c r="BK119" s="66">
        <v>9.8888888888888893</v>
      </c>
      <c r="BN119" s="160">
        <v>0.40208333333333302</v>
      </c>
    </row>
    <row r="120" spans="1:66" x14ac:dyDescent="0.2">
      <c r="A120" s="160">
        <v>0.405555555555556</v>
      </c>
      <c r="B120" s="160">
        <f t="shared" si="1"/>
        <v>3.472222222222987E-3</v>
      </c>
      <c r="C120" s="170"/>
      <c r="D120" s="170">
        <v>12</v>
      </c>
      <c r="E120" s="170">
        <v>13.1</v>
      </c>
      <c r="F120" s="170">
        <v>10.4</v>
      </c>
      <c r="G120" s="170">
        <v>12.2</v>
      </c>
      <c r="H120" s="170">
        <v>5.5</v>
      </c>
      <c r="I120" s="170">
        <v>12.9</v>
      </c>
      <c r="J120" s="168">
        <v>13.3</v>
      </c>
      <c r="K120" s="169">
        <v>15.2</v>
      </c>
      <c r="L120" s="169">
        <v>10.199999999999999</v>
      </c>
      <c r="M120" s="169">
        <v>7.7</v>
      </c>
      <c r="N120" s="169">
        <v>11.2</v>
      </c>
      <c r="O120" s="169">
        <v>10.5</v>
      </c>
      <c r="P120" s="168"/>
      <c r="Q120" s="166"/>
      <c r="R120" s="167">
        <v>9.6</v>
      </c>
      <c r="S120" s="167">
        <v>8.9</v>
      </c>
      <c r="T120" s="167">
        <v>10.9</v>
      </c>
      <c r="U120" s="167">
        <v>10.199999999999999</v>
      </c>
      <c r="V120" s="166"/>
      <c r="W120" s="166"/>
      <c r="X120" s="164"/>
      <c r="Y120" s="165"/>
      <c r="Z120" s="164">
        <v>10.6</v>
      </c>
      <c r="AA120" s="164">
        <v>6</v>
      </c>
      <c r="AB120" s="164">
        <v>8.6</v>
      </c>
      <c r="AC120" s="164"/>
      <c r="AD120" s="164">
        <v>12.6</v>
      </c>
      <c r="AE120" s="163">
        <v>11.6</v>
      </c>
      <c r="AF120" s="163">
        <v>12.9</v>
      </c>
      <c r="AG120" s="163">
        <v>10.6</v>
      </c>
      <c r="AH120" s="163">
        <v>10.3</v>
      </c>
      <c r="AI120" s="163">
        <v>13.2</v>
      </c>
      <c r="AJ120" s="163">
        <v>9</v>
      </c>
      <c r="AK120" s="163">
        <v>12.3</v>
      </c>
      <c r="AL120" s="162">
        <v>12.4</v>
      </c>
      <c r="AM120" s="162">
        <v>11.4</v>
      </c>
      <c r="AN120" s="162">
        <v>11.3</v>
      </c>
      <c r="AO120" s="162">
        <v>15.3</v>
      </c>
      <c r="AP120" s="162">
        <v>12.6</v>
      </c>
      <c r="AQ120" s="162">
        <v>8.6999999999999993</v>
      </c>
      <c r="AR120" s="162">
        <v>7.4</v>
      </c>
      <c r="AT120" s="161">
        <v>7.2</v>
      </c>
      <c r="AU120" s="161">
        <v>10.9</v>
      </c>
      <c r="BB120" s="66">
        <v>9.1666666666666661</v>
      </c>
      <c r="BC120" s="66">
        <v>10.5</v>
      </c>
      <c r="BD120" s="66">
        <v>10.5</v>
      </c>
      <c r="BE120" s="66">
        <v>9.8888888888888893</v>
      </c>
      <c r="BG120" s="66">
        <v>10.611111111111111</v>
      </c>
      <c r="BH120" s="66">
        <v>9.7777777777777786</v>
      </c>
      <c r="BI120" s="66">
        <v>9.0555555555555554</v>
      </c>
      <c r="BJ120" s="66">
        <v>10.833333333333334</v>
      </c>
      <c r="BK120" s="66">
        <v>10.555555555555555</v>
      </c>
      <c r="BN120" s="160">
        <v>0.405555555555556</v>
      </c>
    </row>
    <row r="121" spans="1:66" x14ac:dyDescent="0.2">
      <c r="A121" s="160">
        <v>0.40902777777777799</v>
      </c>
      <c r="B121" s="160">
        <f t="shared" si="1"/>
        <v>3.4722222222219878E-3</v>
      </c>
      <c r="C121" s="170"/>
      <c r="D121" s="170">
        <v>11.6</v>
      </c>
      <c r="E121" s="170">
        <v>12.9</v>
      </c>
      <c r="F121" s="170">
        <v>10.1</v>
      </c>
      <c r="G121" s="170">
        <v>12.2</v>
      </c>
      <c r="H121" s="170">
        <v>5.6</v>
      </c>
      <c r="I121" s="170">
        <v>12.8</v>
      </c>
      <c r="J121" s="168">
        <v>13.8</v>
      </c>
      <c r="K121" s="169">
        <v>15.4</v>
      </c>
      <c r="L121" s="169">
        <v>10.199999999999999</v>
      </c>
      <c r="M121" s="169">
        <v>7.6</v>
      </c>
      <c r="N121" s="169">
        <v>10.9</v>
      </c>
      <c r="O121" s="169">
        <v>11.2</v>
      </c>
      <c r="P121" s="168"/>
      <c r="Q121" s="166"/>
      <c r="R121" s="167">
        <v>9.8000000000000007</v>
      </c>
      <c r="S121" s="167">
        <v>8.6999999999999993</v>
      </c>
      <c r="T121" s="167">
        <v>10.8</v>
      </c>
      <c r="U121" s="167">
        <v>9.8000000000000007</v>
      </c>
      <c r="V121" s="166"/>
      <c r="W121" s="166"/>
      <c r="X121" s="164"/>
      <c r="Y121" s="165"/>
      <c r="Z121" s="164">
        <v>11.8</v>
      </c>
      <c r="AA121" s="164">
        <v>5.9</v>
      </c>
      <c r="AB121" s="164">
        <v>9.3000000000000007</v>
      </c>
      <c r="AC121" s="164"/>
      <c r="AD121" s="164">
        <v>12.8</v>
      </c>
      <c r="AE121" s="163">
        <v>11.3</v>
      </c>
      <c r="AF121" s="163">
        <v>12.6</v>
      </c>
      <c r="AG121" s="163">
        <v>10.5</v>
      </c>
      <c r="AH121" s="163">
        <v>10.6</v>
      </c>
      <c r="AI121" s="163">
        <v>12.6</v>
      </c>
      <c r="AJ121" s="163">
        <v>9.5</v>
      </c>
      <c r="AK121" s="163">
        <v>12</v>
      </c>
      <c r="AL121" s="162">
        <v>12.3</v>
      </c>
      <c r="AM121" s="162">
        <v>11.5</v>
      </c>
      <c r="AN121" s="162">
        <v>11.4</v>
      </c>
      <c r="AO121" s="162">
        <v>15.1</v>
      </c>
      <c r="AP121" s="162">
        <v>12.5</v>
      </c>
      <c r="AQ121" s="162">
        <v>8.9</v>
      </c>
      <c r="AR121" s="162">
        <v>7.7</v>
      </c>
      <c r="AT121" s="161">
        <v>7.3</v>
      </c>
      <c r="AU121" s="161">
        <v>11.1</v>
      </c>
      <c r="BB121" s="66">
        <v>9.0555555555555554</v>
      </c>
      <c r="BC121" s="66">
        <v>10.944444444444445</v>
      </c>
      <c r="BD121" s="66">
        <v>10.333333333333334</v>
      </c>
      <c r="BE121" s="66">
        <v>10.611111111111111</v>
      </c>
      <c r="BG121" s="66">
        <v>10.388888888888889</v>
      </c>
      <c r="BH121" s="66">
        <v>9.5555555555555554</v>
      </c>
      <c r="BI121" s="66">
        <v>9.2222222222222214</v>
      </c>
      <c r="BJ121" s="66">
        <v>10.666666666666666</v>
      </c>
      <c r="BK121" s="66">
        <v>11.166666666666666</v>
      </c>
      <c r="BN121" s="160">
        <v>0.40902777777777799</v>
      </c>
    </row>
    <row r="122" spans="1:66" x14ac:dyDescent="0.2">
      <c r="A122" s="160">
        <v>0.41249999999999998</v>
      </c>
      <c r="B122" s="160">
        <f t="shared" si="1"/>
        <v>3.4722222222219878E-3</v>
      </c>
      <c r="C122" s="170"/>
      <c r="D122" s="170">
        <v>11.6</v>
      </c>
      <c r="E122" s="170">
        <v>12.6</v>
      </c>
      <c r="F122" s="170">
        <v>9.5</v>
      </c>
      <c r="G122" s="170">
        <v>12</v>
      </c>
      <c r="H122" s="170">
        <v>6.2</v>
      </c>
      <c r="I122" s="170">
        <v>12.6</v>
      </c>
      <c r="J122" s="168">
        <v>14</v>
      </c>
      <c r="K122" s="169">
        <v>15.2</v>
      </c>
      <c r="L122" s="169">
        <v>10.3</v>
      </c>
      <c r="M122" s="169">
        <v>7.4</v>
      </c>
      <c r="N122" s="169">
        <v>10.7</v>
      </c>
      <c r="O122" s="169">
        <v>11.5</v>
      </c>
      <c r="P122" s="168"/>
      <c r="Q122" s="166"/>
      <c r="R122" s="167">
        <v>9.4</v>
      </c>
      <c r="S122" s="167">
        <v>8.6999999999999993</v>
      </c>
      <c r="T122" s="167">
        <v>10.9</v>
      </c>
      <c r="U122" s="167">
        <v>9.5</v>
      </c>
      <c r="V122" s="166"/>
      <c r="W122" s="166"/>
      <c r="X122" s="164"/>
      <c r="Y122" s="165"/>
      <c r="Z122" s="164">
        <v>12.9</v>
      </c>
      <c r="AA122" s="164">
        <v>6.2</v>
      </c>
      <c r="AB122" s="164">
        <v>10</v>
      </c>
      <c r="AC122" s="164"/>
      <c r="AD122" s="164">
        <v>12.8</v>
      </c>
      <c r="AE122" s="163">
        <v>11</v>
      </c>
      <c r="AF122" s="163">
        <v>12.3</v>
      </c>
      <c r="AG122" s="163">
        <v>10.6</v>
      </c>
      <c r="AH122" s="163">
        <v>11.1</v>
      </c>
      <c r="AI122" s="163">
        <v>12.3</v>
      </c>
      <c r="AJ122" s="163">
        <v>9.9</v>
      </c>
      <c r="AK122" s="163">
        <v>11.7</v>
      </c>
      <c r="AL122" s="162">
        <v>12.1</v>
      </c>
      <c r="AM122" s="162">
        <v>11.3</v>
      </c>
      <c r="AN122" s="162">
        <v>11.1</v>
      </c>
      <c r="AO122" s="162">
        <v>15</v>
      </c>
      <c r="AP122" s="162">
        <v>12.4</v>
      </c>
      <c r="AQ122" s="162">
        <v>9.1999999999999993</v>
      </c>
      <c r="AR122" s="162">
        <v>7.9</v>
      </c>
      <c r="AT122" s="161">
        <v>8</v>
      </c>
      <c r="AU122" s="161">
        <v>10.9</v>
      </c>
      <c r="BB122" s="66">
        <v>9.1111111111111107</v>
      </c>
      <c r="BC122" s="66">
        <v>11.055555555555555</v>
      </c>
      <c r="BD122" s="66">
        <v>10.277777777777779</v>
      </c>
      <c r="BE122" s="66">
        <v>11.444444444444445</v>
      </c>
      <c r="BG122" s="66">
        <v>10.055555555555555</v>
      </c>
      <c r="BH122" s="66">
        <v>9.5</v>
      </c>
      <c r="BI122" s="66">
        <v>9</v>
      </c>
      <c r="BJ122" s="66">
        <v>10.333333333333334</v>
      </c>
      <c r="BK122" s="66">
        <v>12.166666666666666</v>
      </c>
      <c r="BN122" s="160">
        <v>0.41249999999999998</v>
      </c>
    </row>
    <row r="123" spans="1:66" x14ac:dyDescent="0.2">
      <c r="A123" s="160">
        <v>0.41597222222222202</v>
      </c>
      <c r="B123" s="160">
        <f t="shared" si="1"/>
        <v>3.4722222222220434E-3</v>
      </c>
      <c r="C123" s="170"/>
      <c r="D123" s="170">
        <v>11.1</v>
      </c>
      <c r="E123" s="170">
        <v>12.2</v>
      </c>
      <c r="F123" s="170">
        <v>9.5</v>
      </c>
      <c r="G123" s="170">
        <v>11.8</v>
      </c>
      <c r="H123" s="170">
        <v>6.4</v>
      </c>
      <c r="I123" s="170">
        <v>12.1</v>
      </c>
      <c r="J123" s="168">
        <v>13.9</v>
      </c>
      <c r="K123" s="169">
        <v>15.2</v>
      </c>
      <c r="L123" s="169">
        <v>10.3</v>
      </c>
      <c r="M123" s="169">
        <v>7.3</v>
      </c>
      <c r="N123" s="169">
        <v>10.3</v>
      </c>
      <c r="O123" s="169">
        <v>11.6</v>
      </c>
      <c r="P123" s="168"/>
      <c r="Q123" s="166"/>
      <c r="R123" s="167">
        <v>9.4</v>
      </c>
      <c r="S123" s="167">
        <v>8.4</v>
      </c>
      <c r="T123" s="167">
        <v>10.9</v>
      </c>
      <c r="U123" s="167">
        <v>9.1</v>
      </c>
      <c r="V123" s="167">
        <v>8.5</v>
      </c>
      <c r="W123" s="166"/>
      <c r="X123" s="164"/>
      <c r="Y123" s="165"/>
      <c r="Z123" s="164">
        <v>13.6</v>
      </c>
      <c r="AA123" s="164">
        <v>6.7</v>
      </c>
      <c r="AB123" s="164">
        <v>10.4</v>
      </c>
      <c r="AC123" s="164">
        <v>6.2</v>
      </c>
      <c r="AD123" s="164">
        <v>13.1</v>
      </c>
      <c r="AE123" s="163">
        <v>10.4</v>
      </c>
      <c r="AF123" s="163">
        <v>12.1</v>
      </c>
      <c r="AG123" s="163">
        <v>10.6</v>
      </c>
      <c r="AH123" s="163">
        <v>11.8</v>
      </c>
      <c r="AI123" s="163">
        <v>12.3</v>
      </c>
      <c r="AJ123" s="163">
        <v>10.5</v>
      </c>
      <c r="AK123" s="163">
        <v>11.3</v>
      </c>
      <c r="AL123" s="162">
        <v>11.7</v>
      </c>
      <c r="AM123" s="162">
        <v>11.2</v>
      </c>
      <c r="AN123" s="162">
        <v>10.8</v>
      </c>
      <c r="AO123" s="162">
        <v>14.8</v>
      </c>
      <c r="AP123" s="162">
        <v>12.1</v>
      </c>
      <c r="AQ123" s="162">
        <v>9.3000000000000007</v>
      </c>
      <c r="AR123" s="162">
        <v>8.1999999999999993</v>
      </c>
      <c r="AT123" s="161">
        <v>8.9</v>
      </c>
      <c r="AU123" s="161">
        <v>10.5</v>
      </c>
      <c r="BB123" s="66">
        <v>9.1111111111111107</v>
      </c>
      <c r="BC123" s="66">
        <v>11.222222222222221</v>
      </c>
      <c r="BD123" s="66">
        <v>9.8888888888888893</v>
      </c>
      <c r="BE123" s="66">
        <v>11.777777777777779</v>
      </c>
      <c r="BG123" s="66">
        <v>10</v>
      </c>
      <c r="BH123" s="66">
        <v>9.6111111111111107</v>
      </c>
      <c r="BI123" s="66">
        <v>8.8333333333333339</v>
      </c>
      <c r="BJ123" s="66">
        <v>10.111111111111111</v>
      </c>
      <c r="BK123" s="66">
        <v>12.944444444444445</v>
      </c>
      <c r="BN123" s="160">
        <v>0.41597222222222202</v>
      </c>
    </row>
    <row r="124" spans="1:66" x14ac:dyDescent="0.2">
      <c r="A124" s="160">
        <v>0.41944444444444501</v>
      </c>
      <c r="B124" s="160">
        <f t="shared" si="1"/>
        <v>3.472222222222987E-3</v>
      </c>
      <c r="C124" s="170"/>
      <c r="D124" s="170">
        <v>10.7</v>
      </c>
      <c r="E124" s="170">
        <v>12.1</v>
      </c>
      <c r="F124" s="170">
        <v>9.1999999999999993</v>
      </c>
      <c r="G124" s="170">
        <v>11.6</v>
      </c>
      <c r="H124" s="170">
        <v>6.7</v>
      </c>
      <c r="I124" s="170">
        <v>11.3</v>
      </c>
      <c r="J124" s="168">
        <v>13.9</v>
      </c>
      <c r="K124" s="169">
        <v>15.1</v>
      </c>
      <c r="L124" s="169">
        <v>10.7</v>
      </c>
      <c r="M124" s="169">
        <v>7.3</v>
      </c>
      <c r="N124" s="169">
        <v>10.199999999999999</v>
      </c>
      <c r="O124" s="169">
        <v>11.4</v>
      </c>
      <c r="P124" s="168"/>
      <c r="Q124" s="166"/>
      <c r="R124" s="167">
        <v>9.5</v>
      </c>
      <c r="S124" s="167">
        <v>8.1999999999999993</v>
      </c>
      <c r="T124" s="167">
        <v>10.6</v>
      </c>
      <c r="U124" s="167">
        <v>8.8000000000000007</v>
      </c>
      <c r="V124" s="167">
        <v>8.5</v>
      </c>
      <c r="W124" s="166"/>
      <c r="X124" s="164"/>
      <c r="Y124" s="165"/>
      <c r="Z124" s="164">
        <v>13.8</v>
      </c>
      <c r="AA124" s="164">
        <v>7</v>
      </c>
      <c r="AB124" s="164">
        <v>10.7</v>
      </c>
      <c r="AC124" s="164">
        <v>6.3</v>
      </c>
      <c r="AD124" s="164">
        <v>13.4</v>
      </c>
      <c r="AE124" s="163">
        <v>10.5</v>
      </c>
      <c r="AF124" s="163">
        <v>12.1</v>
      </c>
      <c r="AG124" s="163">
        <v>10.7</v>
      </c>
      <c r="AH124" s="163">
        <v>12</v>
      </c>
      <c r="AI124" s="163">
        <v>11.8</v>
      </c>
      <c r="AJ124" s="163">
        <v>10.7</v>
      </c>
      <c r="AK124" s="163">
        <v>10.9</v>
      </c>
      <c r="AL124" s="162">
        <v>11.4</v>
      </c>
      <c r="AM124" s="162">
        <v>11.2</v>
      </c>
      <c r="AN124" s="162">
        <v>10.199999999999999</v>
      </c>
      <c r="AO124" s="162">
        <v>14.8</v>
      </c>
      <c r="AP124" s="162">
        <v>12</v>
      </c>
      <c r="AQ124" s="162">
        <v>9.3000000000000007</v>
      </c>
      <c r="AR124" s="162">
        <v>8.6</v>
      </c>
      <c r="AT124" s="161">
        <v>9.3000000000000007</v>
      </c>
      <c r="AU124" s="161">
        <v>10.1</v>
      </c>
      <c r="BB124" s="66">
        <v>9.1111111111111107</v>
      </c>
      <c r="BC124" s="66">
        <v>11.388888888888889</v>
      </c>
      <c r="BD124" s="66">
        <v>9.4444444444444446</v>
      </c>
      <c r="BE124" s="66">
        <v>11.944444444444445</v>
      </c>
      <c r="BG124" s="66">
        <v>9.8888888888888893</v>
      </c>
      <c r="BH124" s="66">
        <v>9.3888888888888893</v>
      </c>
      <c r="BI124" s="66">
        <v>8.6111111111111107</v>
      </c>
      <c r="BJ124" s="66">
        <v>9.8333333333333339</v>
      </c>
      <c r="BK124" s="66">
        <v>12.722222222222221</v>
      </c>
      <c r="BN124" s="160">
        <v>0.41944444444444501</v>
      </c>
    </row>
    <row r="125" spans="1:66" x14ac:dyDescent="0.2">
      <c r="A125" s="160">
        <v>0.422916666666667</v>
      </c>
      <c r="B125" s="160">
        <f t="shared" si="1"/>
        <v>3.4722222222219878E-3</v>
      </c>
      <c r="C125" s="170"/>
      <c r="D125" s="170">
        <v>10.4</v>
      </c>
      <c r="E125" s="170">
        <v>11.6</v>
      </c>
      <c r="F125" s="170">
        <v>9.4</v>
      </c>
      <c r="G125" s="170">
        <v>11.2</v>
      </c>
      <c r="H125" s="170">
        <v>6.8</v>
      </c>
      <c r="I125" s="170">
        <v>11.6</v>
      </c>
      <c r="J125" s="168">
        <v>13.8</v>
      </c>
      <c r="K125" s="169">
        <v>14.7</v>
      </c>
      <c r="L125" s="169">
        <v>10.9</v>
      </c>
      <c r="M125" s="169">
        <v>7.3</v>
      </c>
      <c r="N125" s="169">
        <v>10.4</v>
      </c>
      <c r="O125" s="169">
        <v>11.2</v>
      </c>
      <c r="P125" s="168"/>
      <c r="Q125" s="166"/>
      <c r="R125" s="167">
        <v>9.6</v>
      </c>
      <c r="S125" s="167">
        <v>8.1999999999999993</v>
      </c>
      <c r="T125" s="167">
        <v>10.6</v>
      </c>
      <c r="U125" s="167">
        <v>8.6</v>
      </c>
      <c r="V125" s="167">
        <v>8.6</v>
      </c>
      <c r="W125" s="166"/>
      <c r="X125" s="164"/>
      <c r="Y125" s="165"/>
      <c r="Z125" s="164">
        <v>13</v>
      </c>
      <c r="AA125" s="164">
        <v>7</v>
      </c>
      <c r="AB125" s="164">
        <v>10.7</v>
      </c>
      <c r="AC125" s="164">
        <v>6.5</v>
      </c>
      <c r="AD125" s="164">
        <v>13.6</v>
      </c>
      <c r="AE125" s="163">
        <v>10.5</v>
      </c>
      <c r="AF125" s="163">
        <v>12</v>
      </c>
      <c r="AG125" s="163">
        <v>10.9</v>
      </c>
      <c r="AH125" s="163">
        <v>11.6</v>
      </c>
      <c r="AI125" s="163">
        <v>11.4</v>
      </c>
      <c r="AJ125" s="163">
        <v>10.6</v>
      </c>
      <c r="AK125" s="163">
        <v>10.6</v>
      </c>
      <c r="AL125" s="162">
        <v>11.2</v>
      </c>
      <c r="AM125" s="162"/>
      <c r="AN125" s="162">
        <v>9.9</v>
      </c>
      <c r="AO125" s="162">
        <v>14.5</v>
      </c>
      <c r="AP125" s="162">
        <v>11.6</v>
      </c>
      <c r="AQ125" s="162">
        <v>9.3000000000000007</v>
      </c>
      <c r="AR125" s="162">
        <v>9.1999999999999993</v>
      </c>
      <c r="AT125" s="161">
        <v>10.199999999999999</v>
      </c>
      <c r="AU125" s="161">
        <v>9.6</v>
      </c>
      <c r="BB125" s="66">
        <v>9.1666666666666661</v>
      </c>
      <c r="BC125" s="66">
        <v>11.111111111111111</v>
      </c>
      <c r="BD125" s="66">
        <v>9.3333333333333339</v>
      </c>
      <c r="BE125" s="66">
        <v>12</v>
      </c>
      <c r="BG125" s="66">
        <v>9.6666666666666661</v>
      </c>
      <c r="BH125" s="66">
        <v>9.2222222222222214</v>
      </c>
      <c r="BI125" s="66">
        <v>8.5</v>
      </c>
      <c r="BJ125" s="66">
        <v>9.7222222222222214</v>
      </c>
      <c r="BK125" s="66">
        <v>12.888888888888889</v>
      </c>
      <c r="BN125" s="160">
        <v>0.422916666666667</v>
      </c>
    </row>
    <row r="126" spans="1:66" x14ac:dyDescent="0.2">
      <c r="A126" s="160">
        <v>0.42638888888888898</v>
      </c>
      <c r="B126" s="160">
        <f t="shared" si="1"/>
        <v>3.4722222222219878E-3</v>
      </c>
      <c r="C126" s="170"/>
      <c r="D126" s="170">
        <v>10.199999999999999</v>
      </c>
      <c r="E126" s="170">
        <v>11.3</v>
      </c>
      <c r="F126" s="170">
        <v>9.8000000000000007</v>
      </c>
      <c r="G126" s="170">
        <v>10.9</v>
      </c>
      <c r="H126" s="170">
        <v>6.7</v>
      </c>
      <c r="I126" s="170">
        <v>11.4</v>
      </c>
      <c r="J126" s="168">
        <v>13.9</v>
      </c>
      <c r="K126" s="169">
        <v>14.3</v>
      </c>
      <c r="L126" s="169">
        <v>11</v>
      </c>
      <c r="M126" s="169">
        <v>7.6</v>
      </c>
      <c r="N126" s="169">
        <v>10.1</v>
      </c>
      <c r="O126" s="169">
        <v>10.7</v>
      </c>
      <c r="P126" s="168"/>
      <c r="Q126" s="166"/>
      <c r="R126" s="167">
        <v>9.6</v>
      </c>
      <c r="S126" s="167">
        <v>8.3000000000000007</v>
      </c>
      <c r="T126" s="167">
        <v>10.7</v>
      </c>
      <c r="U126" s="167">
        <v>8.4</v>
      </c>
      <c r="V126" s="167">
        <v>8.6999999999999993</v>
      </c>
      <c r="W126" s="166"/>
      <c r="X126" s="164"/>
      <c r="Y126" s="165"/>
      <c r="Z126" s="164">
        <v>11.7</v>
      </c>
      <c r="AA126" s="164">
        <v>6.9</v>
      </c>
      <c r="AB126" s="164">
        <v>10.9</v>
      </c>
      <c r="AC126" s="164">
        <v>6.7</v>
      </c>
      <c r="AD126" s="164">
        <v>13.8</v>
      </c>
      <c r="AE126" s="163">
        <v>10.4</v>
      </c>
      <c r="AF126" s="163">
        <v>12.3</v>
      </c>
      <c r="AG126" s="163">
        <v>11</v>
      </c>
      <c r="AH126" s="163">
        <v>11.3</v>
      </c>
      <c r="AI126" s="163">
        <v>11.2</v>
      </c>
      <c r="AJ126" s="163">
        <v>10.5</v>
      </c>
      <c r="AK126" s="163">
        <v>10.1</v>
      </c>
      <c r="AL126" s="162">
        <v>10.8</v>
      </c>
      <c r="AM126" s="162"/>
      <c r="AN126" s="162">
        <v>10.1</v>
      </c>
      <c r="AO126" s="162">
        <v>14.3</v>
      </c>
      <c r="AP126" s="162">
        <v>11.1</v>
      </c>
      <c r="AQ126" s="162">
        <v>9.1</v>
      </c>
      <c r="AR126" s="162">
        <v>9.6999999999999993</v>
      </c>
      <c r="AT126" s="161">
        <v>10.8</v>
      </c>
      <c r="AU126" s="161">
        <v>9.3000000000000007</v>
      </c>
      <c r="BB126" s="66">
        <v>9.1666666666666661</v>
      </c>
      <c r="BC126" s="66">
        <v>11</v>
      </c>
      <c r="BD126" s="66">
        <v>9.2222222222222214</v>
      </c>
      <c r="BE126" s="66">
        <v>12.111111111111111</v>
      </c>
      <c r="BG126" s="66">
        <v>9.4444444444444446</v>
      </c>
      <c r="BH126" s="66">
        <v>9.1111111111111107</v>
      </c>
      <c r="BI126" s="66">
        <v>8.4444444444444446</v>
      </c>
      <c r="BJ126" s="66">
        <v>9.3888888888888893</v>
      </c>
      <c r="BK126" s="66">
        <v>13.222222222222221</v>
      </c>
      <c r="BN126" s="160">
        <v>0.42638888888888898</v>
      </c>
    </row>
    <row r="127" spans="1:66" x14ac:dyDescent="0.2">
      <c r="A127" s="160">
        <v>0.42986111111111103</v>
      </c>
      <c r="B127" s="160">
        <f t="shared" si="1"/>
        <v>3.4722222222220434E-3</v>
      </c>
      <c r="C127" s="170"/>
      <c r="D127" s="170">
        <v>9.9</v>
      </c>
      <c r="E127" s="170">
        <v>11.3</v>
      </c>
      <c r="F127" s="170">
        <v>9.6999999999999993</v>
      </c>
      <c r="G127" s="170">
        <v>10.6</v>
      </c>
      <c r="H127" s="170">
        <v>6.8</v>
      </c>
      <c r="I127" s="170">
        <v>11.1</v>
      </c>
      <c r="J127" s="168">
        <v>14.1</v>
      </c>
      <c r="K127" s="169">
        <v>14.6</v>
      </c>
      <c r="L127" s="169">
        <v>10.8</v>
      </c>
      <c r="M127" s="169">
        <v>7.8</v>
      </c>
      <c r="N127" s="169">
        <v>10.199999999999999</v>
      </c>
      <c r="O127" s="169">
        <v>10.199999999999999</v>
      </c>
      <c r="P127" s="168"/>
      <c r="Q127" s="166"/>
      <c r="R127" s="167">
        <v>9.4</v>
      </c>
      <c r="S127" s="167">
        <v>7.8</v>
      </c>
      <c r="T127" s="167">
        <v>10.3</v>
      </c>
      <c r="U127" s="167">
        <v>8.1999999999999993</v>
      </c>
      <c r="V127" s="167">
        <v>8.9</v>
      </c>
      <c r="W127" s="166"/>
      <c r="X127" s="164"/>
      <c r="Y127" s="165"/>
      <c r="Z127" s="164">
        <v>11.1</v>
      </c>
      <c r="AA127" s="164">
        <v>7.1</v>
      </c>
      <c r="AB127" s="164">
        <v>10.9</v>
      </c>
      <c r="AC127" s="164">
        <v>7.4</v>
      </c>
      <c r="AD127" s="164">
        <v>14</v>
      </c>
      <c r="AE127" s="163">
        <v>10.1</v>
      </c>
      <c r="AF127" s="163">
        <v>12.2</v>
      </c>
      <c r="AG127" s="163">
        <v>11.1</v>
      </c>
      <c r="AH127" s="163">
        <v>11.1</v>
      </c>
      <c r="AI127" s="163">
        <v>10.9</v>
      </c>
      <c r="AJ127" s="163">
        <v>10.5</v>
      </c>
      <c r="AK127" s="163">
        <v>9.6999999999999993</v>
      </c>
      <c r="AL127" s="162">
        <v>10.6</v>
      </c>
      <c r="AM127" s="162"/>
      <c r="AN127" s="162">
        <v>9.9</v>
      </c>
      <c r="AO127" s="162">
        <v>14</v>
      </c>
      <c r="AP127" s="162">
        <v>10.7</v>
      </c>
      <c r="AQ127" s="162">
        <v>8.8000000000000007</v>
      </c>
      <c r="AR127" s="162">
        <v>10.3</v>
      </c>
      <c r="AT127" s="161">
        <v>10.8</v>
      </c>
      <c r="AU127" s="161">
        <v>9.3000000000000007</v>
      </c>
      <c r="BB127" s="66">
        <v>9.3333333333333339</v>
      </c>
      <c r="BC127" s="66">
        <v>10.944444444444445</v>
      </c>
      <c r="BD127" s="66">
        <v>9.1111111111111107</v>
      </c>
      <c r="BE127" s="66">
        <v>12.111111111111111</v>
      </c>
      <c r="BG127" s="66">
        <v>9.2777777777777786</v>
      </c>
      <c r="BH127" s="66">
        <v>9</v>
      </c>
      <c r="BI127" s="66">
        <v>8.5</v>
      </c>
      <c r="BJ127" s="66">
        <v>9.1666666666666661</v>
      </c>
      <c r="BK127" s="66">
        <v>13.777777777777779</v>
      </c>
      <c r="BN127" s="160">
        <v>0.42986111111111103</v>
      </c>
    </row>
    <row r="128" spans="1:66" x14ac:dyDescent="0.2">
      <c r="A128" s="160">
        <v>0.43333333333333302</v>
      </c>
      <c r="B128" s="160">
        <f t="shared" si="1"/>
        <v>3.4722222222219878E-3</v>
      </c>
      <c r="C128" s="170"/>
      <c r="D128" s="170">
        <v>9.6</v>
      </c>
      <c r="E128" s="170">
        <v>11.4</v>
      </c>
      <c r="F128" s="170">
        <v>9.6999999999999993</v>
      </c>
      <c r="G128" s="170">
        <v>10.3</v>
      </c>
      <c r="H128" s="170">
        <v>7</v>
      </c>
      <c r="I128" s="170">
        <v>11.1</v>
      </c>
      <c r="J128" s="168">
        <v>13.9</v>
      </c>
      <c r="K128" s="169">
        <v>14.8</v>
      </c>
      <c r="L128" s="169">
        <v>10.3</v>
      </c>
      <c r="M128" s="169">
        <v>7.9</v>
      </c>
      <c r="N128" s="169">
        <v>10.4</v>
      </c>
      <c r="O128" s="169">
        <v>9.9</v>
      </c>
      <c r="P128" s="169">
        <v>6.3</v>
      </c>
      <c r="Q128" s="166"/>
      <c r="R128" s="167">
        <v>9.1999999999999993</v>
      </c>
      <c r="S128" s="167">
        <v>7.8</v>
      </c>
      <c r="T128" s="167">
        <v>9.9</v>
      </c>
      <c r="U128" s="167">
        <v>8.1</v>
      </c>
      <c r="V128" s="167">
        <v>9</v>
      </c>
      <c r="W128" s="167">
        <v>5.8</v>
      </c>
      <c r="X128" s="164"/>
      <c r="Y128" s="165"/>
      <c r="Z128" s="164">
        <v>10.6</v>
      </c>
      <c r="AA128" s="164">
        <v>7.4</v>
      </c>
      <c r="AB128" s="164">
        <v>10.7</v>
      </c>
      <c r="AC128" s="164">
        <v>7.7</v>
      </c>
      <c r="AD128" s="164">
        <v>14.3</v>
      </c>
      <c r="AE128" s="163">
        <v>9.6999999999999993</v>
      </c>
      <c r="AF128" s="163">
        <v>11.9</v>
      </c>
      <c r="AG128" s="163">
        <v>10.9</v>
      </c>
      <c r="AH128" s="163">
        <v>10.8</v>
      </c>
      <c r="AI128" s="163">
        <v>10.8</v>
      </c>
      <c r="AJ128" s="163">
        <v>10.3</v>
      </c>
      <c r="AK128" s="163">
        <v>9.6</v>
      </c>
      <c r="AL128" s="162">
        <v>10.7</v>
      </c>
      <c r="AM128" s="162"/>
      <c r="AN128" s="162">
        <v>10.4</v>
      </c>
      <c r="AO128" s="162">
        <v>13.7</v>
      </c>
      <c r="AP128" s="162">
        <v>10.3</v>
      </c>
      <c r="AQ128" s="162">
        <v>8.6999999999999993</v>
      </c>
      <c r="AR128" s="162">
        <v>10.7</v>
      </c>
      <c r="AT128" s="161">
        <v>10.8</v>
      </c>
      <c r="AU128" s="161">
        <v>9.1</v>
      </c>
      <c r="BB128" s="66">
        <v>9.4444444444444446</v>
      </c>
      <c r="BC128" s="66">
        <v>11</v>
      </c>
      <c r="BD128" s="66">
        <v>8.9444444444444446</v>
      </c>
      <c r="BE128" s="66">
        <v>11.722222222222221</v>
      </c>
      <c r="BG128" s="66">
        <v>9.3333333333333339</v>
      </c>
      <c r="BH128" s="66">
        <v>8.8888888888888893</v>
      </c>
      <c r="BI128" s="66">
        <v>8.3333333333333339</v>
      </c>
      <c r="BJ128" s="66">
        <v>8.8888888888888893</v>
      </c>
      <c r="BK128" s="66">
        <v>14.277777777777779</v>
      </c>
      <c r="BN128" s="160">
        <v>0.43333333333333302</v>
      </c>
    </row>
    <row r="129" spans="1:66" x14ac:dyDescent="0.2">
      <c r="A129" s="160">
        <v>0.436805555555556</v>
      </c>
      <c r="B129" s="160">
        <f t="shared" si="1"/>
        <v>3.472222222222987E-3</v>
      </c>
      <c r="C129" s="170"/>
      <c r="D129" s="170">
        <v>9.3000000000000007</v>
      </c>
      <c r="E129" s="170">
        <v>11.2</v>
      </c>
      <c r="F129" s="170">
        <v>9.6999999999999993</v>
      </c>
      <c r="G129" s="170">
        <v>10.1</v>
      </c>
      <c r="H129" s="170">
        <v>7.2</v>
      </c>
      <c r="I129" s="170">
        <v>11.2</v>
      </c>
      <c r="J129" s="168">
        <v>13.6</v>
      </c>
      <c r="K129" s="169">
        <v>14.7</v>
      </c>
      <c r="L129" s="169">
        <v>10.199999999999999</v>
      </c>
      <c r="M129" s="169">
        <v>7.7</v>
      </c>
      <c r="N129" s="169">
        <v>10.1</v>
      </c>
      <c r="O129" s="169">
        <v>9.6999999999999993</v>
      </c>
      <c r="P129" s="169">
        <v>6.7</v>
      </c>
      <c r="Q129" s="166"/>
      <c r="R129" s="167">
        <v>9.1999999999999993</v>
      </c>
      <c r="S129" s="167">
        <v>8</v>
      </c>
      <c r="T129" s="167">
        <v>9.8000000000000007</v>
      </c>
      <c r="U129" s="167">
        <v>7.8</v>
      </c>
      <c r="V129" s="167">
        <v>9.1</v>
      </c>
      <c r="W129" s="167">
        <v>5.7</v>
      </c>
      <c r="X129" s="164"/>
      <c r="Y129" s="165"/>
      <c r="Z129" s="164">
        <v>10.4</v>
      </c>
      <c r="AA129" s="164">
        <v>7.7</v>
      </c>
      <c r="AB129" s="164">
        <v>10.8</v>
      </c>
      <c r="AC129" s="164">
        <v>8.1</v>
      </c>
      <c r="AD129" s="164">
        <v>14.8</v>
      </c>
      <c r="AE129" s="163">
        <v>9.6999999999999993</v>
      </c>
      <c r="AF129" s="163">
        <v>12.1</v>
      </c>
      <c r="AG129" s="163">
        <v>10.7</v>
      </c>
      <c r="AH129" s="163">
        <v>10.4</v>
      </c>
      <c r="AI129" s="163">
        <v>10.4</v>
      </c>
      <c r="AJ129" s="163">
        <v>10.199999999999999</v>
      </c>
      <c r="AK129" s="163">
        <v>9.5</v>
      </c>
      <c r="AL129" s="162">
        <v>10.8</v>
      </c>
      <c r="AM129" s="162"/>
      <c r="AN129" s="162">
        <v>10.199999999999999</v>
      </c>
      <c r="AO129" s="162">
        <v>13.7</v>
      </c>
      <c r="AP129" s="162">
        <v>10.1</v>
      </c>
      <c r="AQ129" s="162">
        <v>8.6999999999999993</v>
      </c>
      <c r="AR129" s="162">
        <v>11.1</v>
      </c>
      <c r="AT129" s="161">
        <v>10.7</v>
      </c>
      <c r="AU129" s="161">
        <v>8.8000000000000007</v>
      </c>
      <c r="BB129" s="66">
        <v>9.4444444444444446</v>
      </c>
      <c r="BC129" s="66">
        <v>11.388888888888889</v>
      </c>
      <c r="BD129" s="66">
        <v>8.8888888888888893</v>
      </c>
      <c r="BE129" s="66">
        <v>11.222222222222221</v>
      </c>
      <c r="BG129" s="66">
        <v>9.3333333333333339</v>
      </c>
      <c r="BH129" s="66">
        <v>8.8333333333333339</v>
      </c>
      <c r="BI129" s="66">
        <v>8.2222222222222214</v>
      </c>
      <c r="BJ129" s="66">
        <v>8.6111111111111107</v>
      </c>
      <c r="BK129" s="66">
        <v>14.222222222222221</v>
      </c>
      <c r="BN129" s="160">
        <v>0.436805555555556</v>
      </c>
    </row>
    <row r="130" spans="1:66" x14ac:dyDescent="0.2">
      <c r="A130" s="160">
        <v>0.44027777777777799</v>
      </c>
      <c r="B130" s="160">
        <f t="shared" si="1"/>
        <v>3.4722222222219878E-3</v>
      </c>
      <c r="C130" s="170"/>
      <c r="D130" s="170">
        <v>9.1</v>
      </c>
      <c r="E130" s="170">
        <v>10.9</v>
      </c>
      <c r="F130" s="170">
        <v>9.6</v>
      </c>
      <c r="G130" s="170">
        <v>9.4</v>
      </c>
      <c r="H130" s="170">
        <v>7.3</v>
      </c>
      <c r="I130" s="170">
        <v>11.1</v>
      </c>
      <c r="J130" s="168">
        <v>13.7</v>
      </c>
      <c r="K130" s="169">
        <v>14.3</v>
      </c>
      <c r="L130" s="169">
        <v>10.6</v>
      </c>
      <c r="M130" s="169">
        <v>7.2</v>
      </c>
      <c r="N130" s="169">
        <v>10.4</v>
      </c>
      <c r="O130" s="169">
        <v>9.6999999999999993</v>
      </c>
      <c r="P130" s="169">
        <v>7.1</v>
      </c>
      <c r="Q130" s="166"/>
      <c r="R130" s="167">
        <v>9.1</v>
      </c>
      <c r="S130" s="167">
        <v>7.8</v>
      </c>
      <c r="T130" s="167">
        <v>9.6</v>
      </c>
      <c r="U130" s="167">
        <v>7.7</v>
      </c>
      <c r="V130" s="167">
        <v>9.1999999999999993</v>
      </c>
      <c r="W130" s="167">
        <v>5.8</v>
      </c>
      <c r="X130" s="164"/>
      <c r="Y130" s="165"/>
      <c r="Z130" s="164">
        <v>10.5</v>
      </c>
      <c r="AA130" s="164">
        <v>7.7</v>
      </c>
      <c r="AB130" s="164">
        <v>10.7</v>
      </c>
      <c r="AC130" s="164">
        <v>8.9</v>
      </c>
      <c r="AD130" s="164">
        <v>15.1</v>
      </c>
      <c r="AE130" s="163">
        <v>9.9</v>
      </c>
      <c r="AF130" s="163">
        <v>12.2</v>
      </c>
      <c r="AG130" s="163">
        <v>10.3</v>
      </c>
      <c r="AH130" s="163">
        <v>10.199999999999999</v>
      </c>
      <c r="AI130" s="163">
        <v>9.9</v>
      </c>
      <c r="AJ130" s="163">
        <v>10.1</v>
      </c>
      <c r="AK130" s="163">
        <v>9.1</v>
      </c>
      <c r="AL130" s="162">
        <v>11</v>
      </c>
      <c r="AM130" s="162"/>
      <c r="AN130" s="162">
        <v>9.9</v>
      </c>
      <c r="AO130" s="162">
        <v>13.2</v>
      </c>
      <c r="AP130" s="162">
        <v>10.1</v>
      </c>
      <c r="AQ130" s="162">
        <v>8.5</v>
      </c>
      <c r="AR130" s="162">
        <v>11.5</v>
      </c>
      <c r="AT130" s="161">
        <v>10.4</v>
      </c>
      <c r="AU130" s="161">
        <v>8.6</v>
      </c>
      <c r="BB130" s="66">
        <v>9.5</v>
      </c>
      <c r="BC130" s="66">
        <v>11.333333333333334</v>
      </c>
      <c r="BD130" s="66">
        <v>8.8888888888888893</v>
      </c>
      <c r="BE130" s="66">
        <v>11</v>
      </c>
      <c r="BG130" s="66">
        <v>9.1111111111111107</v>
      </c>
      <c r="BH130" s="66">
        <v>8.9444444444444446</v>
      </c>
      <c r="BI130" s="66">
        <v>8.1111111111111107</v>
      </c>
      <c r="BJ130" s="66">
        <v>8.3888888888888893</v>
      </c>
      <c r="BK130" s="66">
        <v>13.722222222222221</v>
      </c>
      <c r="BN130" s="160">
        <v>0.44027777777777799</v>
      </c>
    </row>
    <row r="131" spans="1:66" x14ac:dyDescent="0.2">
      <c r="A131" s="160">
        <v>0.44374999999999998</v>
      </c>
      <c r="B131" s="160">
        <f t="shared" si="1"/>
        <v>3.4722222222219878E-3</v>
      </c>
      <c r="C131" s="170"/>
      <c r="D131" s="170">
        <v>8.9</v>
      </c>
      <c r="E131" s="170">
        <v>10.8</v>
      </c>
      <c r="F131" s="170">
        <v>9.8000000000000007</v>
      </c>
      <c r="G131" s="170">
        <v>9.1999999999999993</v>
      </c>
      <c r="H131" s="170">
        <v>7.4</v>
      </c>
      <c r="I131" s="170">
        <v>11.1</v>
      </c>
      <c r="J131" s="168">
        <v>13.6</v>
      </c>
      <c r="K131" s="169">
        <v>14.2</v>
      </c>
      <c r="L131" s="169">
        <v>11.1</v>
      </c>
      <c r="M131" s="169">
        <v>7.2</v>
      </c>
      <c r="N131" s="169">
        <v>10.7</v>
      </c>
      <c r="O131" s="169">
        <v>9.8000000000000007</v>
      </c>
      <c r="P131" s="169">
        <v>7.1</v>
      </c>
      <c r="Q131" s="166"/>
      <c r="R131" s="167">
        <v>8.9</v>
      </c>
      <c r="S131" s="167">
        <v>7.7</v>
      </c>
      <c r="T131" s="167">
        <v>9.5</v>
      </c>
      <c r="U131" s="167">
        <v>7.6</v>
      </c>
      <c r="V131" s="167">
        <v>9.3000000000000007</v>
      </c>
      <c r="W131" s="167">
        <v>5.8</v>
      </c>
      <c r="X131" s="164"/>
      <c r="Y131" s="165"/>
      <c r="Z131" s="164">
        <v>10.7</v>
      </c>
      <c r="AA131" s="164">
        <v>7.8</v>
      </c>
      <c r="AB131" s="164">
        <v>10.3</v>
      </c>
      <c r="AC131" s="164">
        <v>9.6999999999999993</v>
      </c>
      <c r="AD131" s="164">
        <v>15.3</v>
      </c>
      <c r="AE131" s="163">
        <v>9.8000000000000007</v>
      </c>
      <c r="AF131" s="163">
        <v>11.9</v>
      </c>
      <c r="AG131" s="163">
        <v>10.1</v>
      </c>
      <c r="AH131" s="163">
        <v>9.9</v>
      </c>
      <c r="AI131" s="163">
        <v>10.199999999999999</v>
      </c>
      <c r="AJ131" s="163">
        <v>9.6999999999999993</v>
      </c>
      <c r="AK131" s="163">
        <v>8.9</v>
      </c>
      <c r="AL131" s="162">
        <v>11.2</v>
      </c>
      <c r="AM131" s="162"/>
      <c r="AN131" s="162">
        <v>9.6999999999999993</v>
      </c>
      <c r="AO131" s="162">
        <v>12.8</v>
      </c>
      <c r="AP131" s="162">
        <v>9.9</v>
      </c>
      <c r="AQ131" s="162">
        <v>8.1999999999999993</v>
      </c>
      <c r="AR131" s="162">
        <v>11.9</v>
      </c>
      <c r="AT131" s="161">
        <v>9.9</v>
      </c>
      <c r="AU131" s="161">
        <v>8.4</v>
      </c>
      <c r="BB131" s="66">
        <v>9.3333333333333339</v>
      </c>
      <c r="BC131" s="66">
        <v>10.944444444444445</v>
      </c>
      <c r="BD131" s="66">
        <v>8.8888888888888893</v>
      </c>
      <c r="BE131" s="66">
        <v>10.888888888888889</v>
      </c>
      <c r="BG131" s="66">
        <v>8.7777777777777786</v>
      </c>
      <c r="BH131" s="66">
        <v>8.8888888888888893</v>
      </c>
      <c r="BI131" s="66">
        <v>7.8888888888888893</v>
      </c>
      <c r="BJ131" s="66">
        <v>8.1666666666666661</v>
      </c>
      <c r="BK131" s="66">
        <v>13.055555555555555</v>
      </c>
      <c r="BN131" s="160">
        <v>0.44374999999999998</v>
      </c>
    </row>
    <row r="132" spans="1:66" x14ac:dyDescent="0.2">
      <c r="A132" s="160">
        <v>0.44722222222222202</v>
      </c>
      <c r="B132" s="160">
        <f t="shared" si="1"/>
        <v>3.4722222222220434E-3</v>
      </c>
      <c r="C132" s="170"/>
      <c r="D132" s="170">
        <v>8.5</v>
      </c>
      <c r="E132" s="170">
        <v>10.7</v>
      </c>
      <c r="F132" s="170">
        <v>10.1</v>
      </c>
      <c r="G132" s="170">
        <v>8.8000000000000007</v>
      </c>
      <c r="H132" s="170">
        <v>7.5</v>
      </c>
      <c r="I132" s="170">
        <v>11</v>
      </c>
      <c r="J132" s="168">
        <v>13.5</v>
      </c>
      <c r="K132" s="169">
        <v>14.1</v>
      </c>
      <c r="L132" s="169">
        <v>10.8</v>
      </c>
      <c r="M132" s="169">
        <v>7.4</v>
      </c>
      <c r="N132" s="169">
        <v>11</v>
      </c>
      <c r="O132" s="169">
        <v>9.8000000000000007</v>
      </c>
      <c r="P132" s="169">
        <v>6.7</v>
      </c>
      <c r="Q132" s="166"/>
      <c r="R132" s="167">
        <v>8.6</v>
      </c>
      <c r="S132" s="167">
        <v>7.6</v>
      </c>
      <c r="T132" s="167">
        <v>9.3000000000000007</v>
      </c>
      <c r="U132" s="167">
        <v>7.4</v>
      </c>
      <c r="V132" s="167">
        <v>9.4</v>
      </c>
      <c r="W132" s="167">
        <v>5.7</v>
      </c>
      <c r="X132" s="164"/>
      <c r="Y132" s="165"/>
      <c r="Z132" s="164">
        <v>10.9</v>
      </c>
      <c r="AA132" s="164">
        <v>7.9</v>
      </c>
      <c r="AB132" s="164">
        <v>10.1</v>
      </c>
      <c r="AC132" s="164">
        <v>10.199999999999999</v>
      </c>
      <c r="AD132" s="164">
        <v>15.6</v>
      </c>
      <c r="AE132" s="163">
        <v>9.5</v>
      </c>
      <c r="AF132" s="163">
        <v>11.8</v>
      </c>
      <c r="AG132" s="163">
        <v>10</v>
      </c>
      <c r="AH132" s="163">
        <v>9.6999999999999993</v>
      </c>
      <c r="AI132" s="163">
        <v>10.199999999999999</v>
      </c>
      <c r="AJ132" s="163">
        <v>9.3000000000000007</v>
      </c>
      <c r="AK132" s="163">
        <v>8.6999999999999993</v>
      </c>
      <c r="AL132" s="162">
        <v>11.3</v>
      </c>
      <c r="AM132" s="162"/>
      <c r="AN132" s="162">
        <v>9.3000000000000007</v>
      </c>
      <c r="AO132" s="162">
        <v>12.4</v>
      </c>
      <c r="AP132" s="162">
        <v>9.8000000000000007</v>
      </c>
      <c r="AQ132" s="162">
        <v>7.8</v>
      </c>
      <c r="AR132" s="162">
        <v>12.3</v>
      </c>
      <c r="AT132" s="161">
        <v>9.8000000000000007</v>
      </c>
      <c r="AU132" s="161">
        <v>8.3000000000000007</v>
      </c>
      <c r="BB132" s="66">
        <v>9.2777777777777786</v>
      </c>
      <c r="BC132" s="66">
        <v>10.777777777777779</v>
      </c>
      <c r="BD132" s="66">
        <v>8.8888888888888893</v>
      </c>
      <c r="BE132" s="66">
        <v>10.833333333333334</v>
      </c>
      <c r="BG132" s="66">
        <v>8.3888888888888893</v>
      </c>
      <c r="BH132" s="66">
        <v>8.7777777777777786</v>
      </c>
      <c r="BI132" s="66">
        <v>7.7222222222222223</v>
      </c>
      <c r="BJ132" s="66">
        <v>7.9444444444444446</v>
      </c>
      <c r="BK132" s="66">
        <v>12.555555555555555</v>
      </c>
      <c r="BL132" s="66">
        <v>7</v>
      </c>
      <c r="BN132" s="160">
        <v>0.44722222222222202</v>
      </c>
    </row>
    <row r="133" spans="1:66" x14ac:dyDescent="0.2">
      <c r="A133" s="160">
        <v>0.45069444444444501</v>
      </c>
      <c r="B133" s="160">
        <f t="shared" ref="B133:B196" si="2">A133-A132</f>
        <v>3.472222222222987E-3</v>
      </c>
      <c r="C133" s="170"/>
      <c r="D133" s="170">
        <v>8.1999999999999993</v>
      </c>
      <c r="E133" s="170">
        <v>10.7</v>
      </c>
      <c r="F133" s="170">
        <v>10</v>
      </c>
      <c r="G133" s="170">
        <v>8.8000000000000007</v>
      </c>
      <c r="H133" s="170">
        <v>7.7</v>
      </c>
      <c r="I133" s="170">
        <v>11</v>
      </c>
      <c r="J133" s="168">
        <v>13.4</v>
      </c>
      <c r="K133" s="169">
        <v>13.7</v>
      </c>
      <c r="L133" s="169">
        <v>10.7</v>
      </c>
      <c r="M133" s="169">
        <v>7.6</v>
      </c>
      <c r="N133" s="169">
        <v>11.1</v>
      </c>
      <c r="O133" s="169">
        <v>9.6999999999999993</v>
      </c>
      <c r="P133" s="169">
        <v>6.2</v>
      </c>
      <c r="Q133" s="166"/>
      <c r="R133" s="167">
        <v>8.5</v>
      </c>
      <c r="S133" s="167">
        <v>7.2</v>
      </c>
      <c r="T133" s="167">
        <v>8.9</v>
      </c>
      <c r="U133" s="167">
        <v>7.2</v>
      </c>
      <c r="V133" s="167">
        <v>9.5</v>
      </c>
      <c r="W133" s="167">
        <v>5.7</v>
      </c>
      <c r="X133" s="164"/>
      <c r="Y133" s="165"/>
      <c r="Z133" s="164">
        <v>10.9</v>
      </c>
      <c r="AA133" s="164">
        <v>7.8</v>
      </c>
      <c r="AB133" s="164">
        <v>10</v>
      </c>
      <c r="AC133" s="164">
        <v>10.4</v>
      </c>
      <c r="AD133" s="164">
        <v>15.3</v>
      </c>
      <c r="AE133" s="163">
        <v>9.1999999999999993</v>
      </c>
      <c r="AF133" s="163">
        <v>11.7</v>
      </c>
      <c r="AG133" s="163">
        <v>9.9</v>
      </c>
      <c r="AH133" s="163">
        <v>9.3000000000000007</v>
      </c>
      <c r="AI133" s="163">
        <v>9.9</v>
      </c>
      <c r="AJ133" s="163">
        <v>9.1</v>
      </c>
      <c r="AK133" s="163">
        <v>8.3000000000000007</v>
      </c>
      <c r="AL133" s="162">
        <v>11.4</v>
      </c>
      <c r="AM133" s="162"/>
      <c r="AN133" s="162">
        <v>8.9</v>
      </c>
      <c r="AO133" s="162">
        <v>12.4</v>
      </c>
      <c r="AP133" s="162">
        <v>9.6</v>
      </c>
      <c r="AQ133" s="162">
        <v>7.4</v>
      </c>
      <c r="AR133" s="162">
        <v>12.5</v>
      </c>
      <c r="AT133" s="161">
        <v>10</v>
      </c>
      <c r="AU133" s="161">
        <v>8.1</v>
      </c>
      <c r="BB133" s="66">
        <v>9.2222222222222214</v>
      </c>
      <c r="BC133" s="66">
        <v>10.5</v>
      </c>
      <c r="BD133" s="66">
        <v>8.8888888888888893</v>
      </c>
      <c r="BE133" s="66">
        <v>10.944444444444445</v>
      </c>
      <c r="BG133" s="66">
        <v>8.1666666666666661</v>
      </c>
      <c r="BH133" s="66">
        <v>8.6111111111111107</v>
      </c>
      <c r="BI133" s="66">
        <v>7.6111111111111107</v>
      </c>
      <c r="BJ133" s="66">
        <v>7.7222222222222223</v>
      </c>
      <c r="BK133" s="66">
        <v>11.888888888888889</v>
      </c>
      <c r="BL133" s="66">
        <v>6.833333333333333</v>
      </c>
      <c r="BN133" s="160">
        <v>0.45069444444444501</v>
      </c>
    </row>
    <row r="134" spans="1:66" x14ac:dyDescent="0.2">
      <c r="A134" s="160">
        <v>0.454166666666667</v>
      </c>
      <c r="B134" s="160">
        <f t="shared" si="2"/>
        <v>3.4722222222219878E-3</v>
      </c>
      <c r="C134" s="170"/>
      <c r="D134" s="170">
        <v>7.9</v>
      </c>
      <c r="E134" s="170">
        <v>10.7</v>
      </c>
      <c r="F134" s="170">
        <v>10</v>
      </c>
      <c r="G134" s="170">
        <v>9.3000000000000007</v>
      </c>
      <c r="H134" s="170">
        <v>7.9</v>
      </c>
      <c r="I134" s="170">
        <v>10.8</v>
      </c>
      <c r="J134" s="168">
        <v>13.3</v>
      </c>
      <c r="K134" s="169">
        <v>13.7</v>
      </c>
      <c r="L134" s="169">
        <v>10.4</v>
      </c>
      <c r="M134" s="169">
        <v>7.6</v>
      </c>
      <c r="N134" s="169">
        <v>11.1</v>
      </c>
      <c r="O134" s="169">
        <v>9.5</v>
      </c>
      <c r="P134" s="169">
        <v>5.7</v>
      </c>
      <c r="Q134" s="166"/>
      <c r="R134" s="167">
        <v>8.4</v>
      </c>
      <c r="S134" s="167">
        <v>7.2</v>
      </c>
      <c r="T134" s="167">
        <v>9</v>
      </c>
      <c r="U134" s="167">
        <v>7.1</v>
      </c>
      <c r="V134" s="167">
        <v>9.6</v>
      </c>
      <c r="W134" s="167">
        <v>5.7</v>
      </c>
      <c r="X134" s="164"/>
      <c r="Y134" s="165"/>
      <c r="Z134" s="164">
        <v>11</v>
      </c>
      <c r="AA134" s="164">
        <v>8</v>
      </c>
      <c r="AB134" s="164">
        <v>10</v>
      </c>
      <c r="AC134" s="164">
        <v>10.6</v>
      </c>
      <c r="AD134" s="164">
        <v>14.8</v>
      </c>
      <c r="AE134" s="163">
        <v>9.1999999999999993</v>
      </c>
      <c r="AF134" s="163">
        <v>11.6</v>
      </c>
      <c r="AG134" s="163">
        <v>9.6999999999999993</v>
      </c>
      <c r="AH134" s="163">
        <v>9.1999999999999993</v>
      </c>
      <c r="AI134" s="163">
        <v>9.8000000000000007</v>
      </c>
      <c r="AJ134" s="163">
        <v>9.1999999999999993</v>
      </c>
      <c r="AK134" s="163">
        <v>8.1</v>
      </c>
      <c r="AL134" s="162">
        <v>11.3</v>
      </c>
      <c r="AM134" s="162"/>
      <c r="AN134" s="162">
        <v>8.6</v>
      </c>
      <c r="AO134" s="162">
        <v>12.5</v>
      </c>
      <c r="AP134" s="162">
        <v>9.3000000000000007</v>
      </c>
      <c r="AQ134" s="162">
        <v>7.2</v>
      </c>
      <c r="AR134" s="162">
        <v>12.6</v>
      </c>
      <c r="AT134" s="161">
        <v>9.9</v>
      </c>
      <c r="AU134" s="161">
        <v>8.1</v>
      </c>
      <c r="BB134" s="66">
        <v>9.2222222222222214</v>
      </c>
      <c r="BC134" s="66">
        <v>10.611111111111111</v>
      </c>
      <c r="BD134" s="66">
        <v>9.2222222222222214</v>
      </c>
      <c r="BE134" s="66">
        <v>11.055555555555555</v>
      </c>
      <c r="BG134" s="66">
        <v>8.0555555555555554</v>
      </c>
      <c r="BH134" s="66">
        <v>8.5</v>
      </c>
      <c r="BI134" s="66">
        <v>7.4444444444444446</v>
      </c>
      <c r="BJ134" s="66">
        <v>7.5555555555555554</v>
      </c>
      <c r="BK134" s="66">
        <v>11.333333333333334</v>
      </c>
      <c r="BL134" s="66">
        <v>6.5555555555555554</v>
      </c>
      <c r="BN134" s="160">
        <v>0.454166666666667</v>
      </c>
    </row>
    <row r="135" spans="1:66" x14ac:dyDescent="0.2">
      <c r="A135" s="160">
        <v>0.45763888888888898</v>
      </c>
      <c r="B135" s="160">
        <f t="shared" si="2"/>
        <v>3.4722222222219878E-3</v>
      </c>
      <c r="C135" s="170"/>
      <c r="D135" s="170">
        <v>7.7</v>
      </c>
      <c r="E135" s="170">
        <v>10.3</v>
      </c>
      <c r="F135" s="170">
        <v>10.1</v>
      </c>
      <c r="G135" s="170">
        <v>9.1</v>
      </c>
      <c r="H135" s="170">
        <v>8</v>
      </c>
      <c r="I135" s="170">
        <v>10.6</v>
      </c>
      <c r="J135" s="168">
        <v>13.4</v>
      </c>
      <c r="K135" s="169">
        <v>13.4</v>
      </c>
      <c r="L135" s="169">
        <v>10.199999999999999</v>
      </c>
      <c r="M135" s="169">
        <v>7.6</v>
      </c>
      <c r="N135" s="169">
        <v>11</v>
      </c>
      <c r="O135" s="169">
        <v>9.3000000000000007</v>
      </c>
      <c r="P135" s="169">
        <v>5.5</v>
      </c>
      <c r="Q135" s="166"/>
      <c r="R135" s="167">
        <v>8.4</v>
      </c>
      <c r="S135" s="167">
        <v>7</v>
      </c>
      <c r="T135" s="167">
        <v>9.1</v>
      </c>
      <c r="U135" s="167">
        <v>7.1</v>
      </c>
      <c r="V135" s="167">
        <v>9.6999999999999993</v>
      </c>
      <c r="W135" s="167">
        <v>5.7</v>
      </c>
      <c r="X135" s="164"/>
      <c r="Y135" s="165"/>
      <c r="Z135" s="164">
        <v>11.1</v>
      </c>
      <c r="AA135" s="164">
        <v>7.8</v>
      </c>
      <c r="AB135" s="164">
        <v>9.9</v>
      </c>
      <c r="AC135" s="164">
        <v>10.7</v>
      </c>
      <c r="AD135" s="164">
        <v>15.1</v>
      </c>
      <c r="AE135" s="163">
        <v>9.1</v>
      </c>
      <c r="AF135" s="163">
        <v>11.5</v>
      </c>
      <c r="AG135" s="163">
        <v>9.4</v>
      </c>
      <c r="AH135" s="163">
        <v>9.1999999999999993</v>
      </c>
      <c r="AI135" s="163">
        <v>9.8000000000000007</v>
      </c>
      <c r="AJ135" s="163">
        <v>8.9</v>
      </c>
      <c r="AK135" s="163">
        <v>7.4</v>
      </c>
      <c r="AL135" s="162">
        <v>11.4</v>
      </c>
      <c r="AM135" s="162"/>
      <c r="AN135" s="162">
        <v>8.6999999999999993</v>
      </c>
      <c r="AO135" s="162">
        <v>12.7</v>
      </c>
      <c r="AP135" s="162">
        <v>9.1</v>
      </c>
      <c r="AQ135" s="162">
        <v>7.2</v>
      </c>
      <c r="AR135" s="162">
        <v>12.6</v>
      </c>
      <c r="AT135" s="161">
        <v>9.6</v>
      </c>
      <c r="AU135" s="161">
        <v>8.1</v>
      </c>
      <c r="BB135" s="66">
        <v>9.1666666666666661</v>
      </c>
      <c r="BC135" s="66">
        <v>10.555555555555555</v>
      </c>
      <c r="BD135" s="66">
        <v>9.1666666666666661</v>
      </c>
      <c r="BE135" s="66">
        <v>11.055555555555555</v>
      </c>
      <c r="BG135" s="66">
        <v>8.1111111111111107</v>
      </c>
      <c r="BH135" s="66">
        <v>8.3333333333333339</v>
      </c>
      <c r="BI135" s="66">
        <v>7.333333333333333</v>
      </c>
      <c r="BJ135" s="66">
        <v>7.3888888888888893</v>
      </c>
      <c r="BK135" s="66">
        <v>10.833333333333334</v>
      </c>
      <c r="BL135" s="66">
        <v>6.6111111111111107</v>
      </c>
      <c r="BN135" s="160">
        <v>0.45763888888888898</v>
      </c>
    </row>
    <row r="136" spans="1:66" x14ac:dyDescent="0.2">
      <c r="A136" s="160">
        <v>0.46111111111111103</v>
      </c>
      <c r="B136" s="160">
        <f t="shared" si="2"/>
        <v>3.4722222222220434E-3</v>
      </c>
      <c r="C136" s="170"/>
      <c r="D136" s="170">
        <v>7.6</v>
      </c>
      <c r="E136" s="170">
        <v>9.9</v>
      </c>
      <c r="F136" s="170">
        <v>10.1</v>
      </c>
      <c r="G136" s="170">
        <v>8.6999999999999993</v>
      </c>
      <c r="H136" s="170">
        <v>8.1</v>
      </c>
      <c r="I136" s="170">
        <v>9.9</v>
      </c>
      <c r="J136" s="168">
        <v>13.1</v>
      </c>
      <c r="K136" s="169">
        <v>13.3</v>
      </c>
      <c r="L136" s="169">
        <v>10</v>
      </c>
      <c r="M136" s="169">
        <v>7.5</v>
      </c>
      <c r="N136" s="169">
        <v>10.9</v>
      </c>
      <c r="O136" s="169">
        <v>9.3000000000000007</v>
      </c>
      <c r="P136" s="169">
        <v>5.7</v>
      </c>
      <c r="Q136" s="166"/>
      <c r="R136" s="167">
        <v>8.1999999999999993</v>
      </c>
      <c r="S136" s="167">
        <v>6.9</v>
      </c>
      <c r="T136" s="167">
        <v>8.6999999999999993</v>
      </c>
      <c r="U136" s="167">
        <v>6.9</v>
      </c>
      <c r="V136" s="167">
        <v>9.8000000000000007</v>
      </c>
      <c r="W136" s="167">
        <v>5.7</v>
      </c>
      <c r="X136" s="164"/>
      <c r="Y136" s="165"/>
      <c r="Z136" s="164">
        <v>10.9</v>
      </c>
      <c r="AA136" s="164">
        <v>7.3</v>
      </c>
      <c r="AB136" s="164">
        <v>9.9</v>
      </c>
      <c r="AC136" s="164">
        <v>10.8</v>
      </c>
      <c r="AD136" s="164">
        <v>15.2</v>
      </c>
      <c r="AE136" s="163">
        <v>8.8000000000000007</v>
      </c>
      <c r="AF136" s="163">
        <v>11.2</v>
      </c>
      <c r="AG136" s="163">
        <v>9.6999999999999993</v>
      </c>
      <c r="AH136" s="163">
        <v>9.1999999999999993</v>
      </c>
      <c r="AI136" s="163">
        <v>10.1</v>
      </c>
      <c r="AJ136" s="163">
        <v>8.6</v>
      </c>
      <c r="AK136" s="163">
        <v>7.6</v>
      </c>
      <c r="AL136" s="162">
        <v>11.4</v>
      </c>
      <c r="AM136" s="162"/>
      <c r="AN136" s="162">
        <v>9.1</v>
      </c>
      <c r="AO136" s="162">
        <v>12.9</v>
      </c>
      <c r="AP136" s="162">
        <v>8.8000000000000007</v>
      </c>
      <c r="AQ136" s="162">
        <v>7.2</v>
      </c>
      <c r="AR136" s="162">
        <v>12.6</v>
      </c>
      <c r="AT136" s="161">
        <v>9.1999999999999993</v>
      </c>
      <c r="AU136" s="161">
        <v>7.9</v>
      </c>
      <c r="BB136" s="66">
        <v>9.0555555555555554</v>
      </c>
      <c r="BC136" s="66">
        <v>10.277777777777779</v>
      </c>
      <c r="BD136" s="66">
        <v>9.1666666666666661</v>
      </c>
      <c r="BE136" s="66">
        <v>10.944444444444445</v>
      </c>
      <c r="BG136" s="66">
        <v>8.1666666666666661</v>
      </c>
      <c r="BH136" s="66">
        <v>8.1666666666666661</v>
      </c>
      <c r="BI136" s="66">
        <v>7.2222222222222223</v>
      </c>
      <c r="BJ136" s="66">
        <v>7.2222222222222223</v>
      </c>
      <c r="BK136" s="66">
        <v>10.333333333333334</v>
      </c>
      <c r="BL136" s="66">
        <v>6.7777777777777777</v>
      </c>
      <c r="BN136" s="160">
        <v>0.46111111111111103</v>
      </c>
    </row>
    <row r="137" spans="1:66" x14ac:dyDescent="0.2">
      <c r="A137" s="160">
        <v>0.46458333333333302</v>
      </c>
      <c r="B137" s="160">
        <f t="shared" si="2"/>
        <v>3.4722222222219878E-3</v>
      </c>
      <c r="C137" s="170"/>
      <c r="D137" s="170">
        <v>7.3</v>
      </c>
      <c r="E137" s="170">
        <v>9.8000000000000007</v>
      </c>
      <c r="F137" s="170">
        <v>9.9</v>
      </c>
      <c r="G137" s="170">
        <v>8.6</v>
      </c>
      <c r="H137" s="170">
        <v>8.1999999999999993</v>
      </c>
      <c r="I137" s="170">
        <v>9.6</v>
      </c>
      <c r="J137" s="168">
        <v>12.7</v>
      </c>
      <c r="K137" s="169">
        <v>13.1</v>
      </c>
      <c r="L137" s="169">
        <v>9.9</v>
      </c>
      <c r="M137" s="169">
        <v>7.5</v>
      </c>
      <c r="N137" s="169">
        <v>10.8</v>
      </c>
      <c r="O137" s="169">
        <v>9.4</v>
      </c>
      <c r="P137" s="169">
        <v>5.7</v>
      </c>
      <c r="Q137" s="166"/>
      <c r="R137" s="167">
        <v>8</v>
      </c>
      <c r="S137" s="167">
        <v>6.8</v>
      </c>
      <c r="T137" s="167">
        <v>8.3000000000000007</v>
      </c>
      <c r="U137" s="167">
        <v>6.9</v>
      </c>
      <c r="V137" s="167">
        <v>9.8000000000000007</v>
      </c>
      <c r="W137" s="167">
        <v>5.7</v>
      </c>
      <c r="X137" s="164"/>
      <c r="Y137" s="165"/>
      <c r="Z137" s="164">
        <v>10.199999999999999</v>
      </c>
      <c r="AA137" s="164">
        <v>7.7</v>
      </c>
      <c r="AB137" s="164">
        <v>9.6999999999999993</v>
      </c>
      <c r="AC137" s="164">
        <v>10.7</v>
      </c>
      <c r="AD137" s="164">
        <v>15.7</v>
      </c>
      <c r="AE137" s="163">
        <v>8.6</v>
      </c>
      <c r="AF137" s="163">
        <v>11.3</v>
      </c>
      <c r="AG137" s="163">
        <v>9.6</v>
      </c>
      <c r="AH137" s="163">
        <v>8.8000000000000007</v>
      </c>
      <c r="AI137" s="163">
        <v>10.3</v>
      </c>
      <c r="AJ137" s="163">
        <v>8.4</v>
      </c>
      <c r="AK137" s="163">
        <v>7.7</v>
      </c>
      <c r="AL137" s="162">
        <v>11.3</v>
      </c>
      <c r="AM137" s="162"/>
      <c r="AN137" s="162">
        <v>8.9</v>
      </c>
      <c r="AO137" s="162">
        <v>13.1</v>
      </c>
      <c r="AP137" s="162">
        <v>8.6</v>
      </c>
      <c r="AQ137" s="162">
        <v>7.2</v>
      </c>
      <c r="AR137" s="162">
        <v>12.6</v>
      </c>
      <c r="AT137" s="161">
        <v>9.1</v>
      </c>
      <c r="AU137" s="161">
        <v>8</v>
      </c>
      <c r="BB137" s="66">
        <v>9.1666666666666661</v>
      </c>
      <c r="BC137" s="66">
        <v>10.222222222222221</v>
      </c>
      <c r="BD137" s="66">
        <v>9</v>
      </c>
      <c r="BE137" s="66">
        <v>10.722222222222221</v>
      </c>
      <c r="BG137" s="66">
        <v>8</v>
      </c>
      <c r="BH137" s="66">
        <v>8.0555555555555554</v>
      </c>
      <c r="BI137" s="66">
        <v>7.2222222222222223</v>
      </c>
      <c r="BJ137" s="66">
        <v>7.0555555555555554</v>
      </c>
      <c r="BK137" s="66">
        <v>9.6111111111111107</v>
      </c>
      <c r="BL137" s="66">
        <v>6.9444444444444446</v>
      </c>
      <c r="BN137" s="160">
        <v>0.46458333333333302</v>
      </c>
    </row>
    <row r="138" spans="1:66" x14ac:dyDescent="0.2">
      <c r="A138" s="171">
        <v>0.468055555555556</v>
      </c>
      <c r="B138" s="160">
        <f t="shared" si="2"/>
        <v>3.472222222222987E-3</v>
      </c>
      <c r="C138" s="170"/>
      <c r="D138" s="170">
        <v>7.1</v>
      </c>
      <c r="E138" s="170">
        <v>10.1</v>
      </c>
      <c r="F138" s="170">
        <v>9.8000000000000007</v>
      </c>
      <c r="G138" s="170">
        <v>8.6</v>
      </c>
      <c r="H138" s="170">
        <v>8</v>
      </c>
      <c r="I138" s="170">
        <v>9.3000000000000007</v>
      </c>
      <c r="J138" s="168">
        <v>12.7</v>
      </c>
      <c r="K138" s="169">
        <v>13.1</v>
      </c>
      <c r="L138" s="169">
        <v>9.8000000000000007</v>
      </c>
      <c r="M138" s="169">
        <v>7.3</v>
      </c>
      <c r="N138" s="169">
        <v>10.3</v>
      </c>
      <c r="O138" s="169">
        <v>9.4</v>
      </c>
      <c r="P138" s="169">
        <v>5.6</v>
      </c>
      <c r="Q138" s="166"/>
      <c r="R138" s="167">
        <v>7.8</v>
      </c>
      <c r="S138" s="167">
        <v>6.7</v>
      </c>
      <c r="T138" s="167">
        <v>7.8</v>
      </c>
      <c r="U138" s="167">
        <v>7.1</v>
      </c>
      <c r="V138" s="167">
        <v>9.8000000000000007</v>
      </c>
      <c r="W138" s="167">
        <v>5.8</v>
      </c>
      <c r="X138" s="164"/>
      <c r="Y138" s="165"/>
      <c r="Z138" s="164">
        <v>9.6999999999999993</v>
      </c>
      <c r="AA138" s="164">
        <v>8.3000000000000007</v>
      </c>
      <c r="AB138" s="164">
        <v>9.5</v>
      </c>
      <c r="AC138" s="164">
        <v>10.6</v>
      </c>
      <c r="AD138" s="164">
        <v>16</v>
      </c>
      <c r="AE138" s="163">
        <v>8.4</v>
      </c>
      <c r="AF138" s="163">
        <v>11.4</v>
      </c>
      <c r="AG138" s="163">
        <v>9.3000000000000007</v>
      </c>
      <c r="AH138" s="163">
        <v>8.4</v>
      </c>
      <c r="AI138" s="163">
        <v>10.5</v>
      </c>
      <c r="AJ138" s="163">
        <v>8.3000000000000007</v>
      </c>
      <c r="AK138" s="163">
        <v>8.1999999999999993</v>
      </c>
      <c r="AL138" s="162">
        <v>11.1</v>
      </c>
      <c r="AM138" s="162"/>
      <c r="AN138" s="162">
        <v>8.6</v>
      </c>
      <c r="AO138" s="162">
        <v>13.1</v>
      </c>
      <c r="AP138" s="162">
        <v>8.4</v>
      </c>
      <c r="AQ138" s="162">
        <v>7.1</v>
      </c>
      <c r="AR138" s="162">
        <v>12.5</v>
      </c>
      <c r="AT138" s="161">
        <v>8.8000000000000007</v>
      </c>
      <c r="AU138" s="161">
        <v>7.8</v>
      </c>
      <c r="BB138" s="66">
        <v>9.2222222222222214</v>
      </c>
      <c r="BC138" s="66">
        <v>9.8333333333333339</v>
      </c>
      <c r="BD138" s="66">
        <v>8.9444444444444446</v>
      </c>
      <c r="BE138" s="66">
        <v>10.277777777777779</v>
      </c>
      <c r="BG138" s="66">
        <v>7.9444444444444446</v>
      </c>
      <c r="BH138" s="66">
        <v>7.833333333333333</v>
      </c>
      <c r="BI138" s="66">
        <v>7.1111111111111107</v>
      </c>
      <c r="BJ138" s="66">
        <v>6.833333333333333</v>
      </c>
      <c r="BK138" s="66">
        <v>9.3888888888888893</v>
      </c>
      <c r="BL138" s="66">
        <v>6.666666666666667</v>
      </c>
      <c r="BN138" s="171">
        <v>0.468055555555556</v>
      </c>
    </row>
    <row r="139" spans="1:66" x14ac:dyDescent="0.2">
      <c r="A139" s="171">
        <v>0.47152777777777799</v>
      </c>
      <c r="B139" s="160">
        <f t="shared" si="2"/>
        <v>3.4722222222219878E-3</v>
      </c>
      <c r="C139" s="170"/>
      <c r="D139" s="170">
        <v>6.9</v>
      </c>
      <c r="E139" s="170">
        <v>9.9</v>
      </c>
      <c r="F139" s="170">
        <v>9.6999999999999993</v>
      </c>
      <c r="G139" s="170">
        <v>8.4</v>
      </c>
      <c r="H139" s="170">
        <v>7.9</v>
      </c>
      <c r="I139" s="170">
        <v>8.1999999999999993</v>
      </c>
      <c r="J139" s="168">
        <v>12.6</v>
      </c>
      <c r="K139" s="169">
        <v>13.1</v>
      </c>
      <c r="L139" s="169">
        <v>9.8000000000000007</v>
      </c>
      <c r="M139" s="169">
        <v>7.3</v>
      </c>
      <c r="N139" s="169">
        <v>10.1</v>
      </c>
      <c r="O139" s="169">
        <v>9.1999999999999993</v>
      </c>
      <c r="P139" s="169">
        <v>5.6</v>
      </c>
      <c r="Q139" s="166"/>
      <c r="R139" s="167">
        <v>7.9</v>
      </c>
      <c r="S139" s="167">
        <v>6.6</v>
      </c>
      <c r="T139" s="167">
        <v>7.6</v>
      </c>
      <c r="U139" s="167">
        <v>6.7</v>
      </c>
      <c r="V139" s="167">
        <v>9.8000000000000007</v>
      </c>
      <c r="W139" s="167">
        <v>5.9</v>
      </c>
      <c r="X139" s="164"/>
      <c r="Y139" s="165"/>
      <c r="Z139" s="164">
        <v>9.6</v>
      </c>
      <c r="AA139" s="164">
        <v>8.6999999999999993</v>
      </c>
      <c r="AB139" s="164">
        <v>9.1999999999999993</v>
      </c>
      <c r="AC139" s="164">
        <v>10.5</v>
      </c>
      <c r="AD139" s="164">
        <v>16.399999999999999</v>
      </c>
      <c r="AE139" s="163">
        <v>8.3000000000000007</v>
      </c>
      <c r="AF139" s="163">
        <v>11.2</v>
      </c>
      <c r="AG139" s="163">
        <v>9.1999999999999993</v>
      </c>
      <c r="AH139" s="163">
        <v>7.9</v>
      </c>
      <c r="AI139" s="163">
        <v>10.4</v>
      </c>
      <c r="AJ139" s="163">
        <v>8.1999999999999993</v>
      </c>
      <c r="AK139" s="163">
        <v>8.4</v>
      </c>
      <c r="AL139" s="162">
        <v>11.2</v>
      </c>
      <c r="AM139" s="162"/>
      <c r="AN139" s="162">
        <v>8.1999999999999993</v>
      </c>
      <c r="AO139" s="162">
        <v>13.2</v>
      </c>
      <c r="AP139" s="162">
        <v>8.3000000000000007</v>
      </c>
      <c r="AQ139" s="162">
        <v>7.1</v>
      </c>
      <c r="AR139" s="162">
        <v>12.2</v>
      </c>
      <c r="AT139" s="161">
        <v>8.6</v>
      </c>
      <c r="AU139" s="161">
        <v>7.9</v>
      </c>
      <c r="BB139" s="66">
        <v>9.2222222222222214</v>
      </c>
      <c r="BC139" s="66">
        <v>9.5555555555555554</v>
      </c>
      <c r="BD139" s="66">
        <v>8.9444444444444446</v>
      </c>
      <c r="BE139" s="66">
        <v>10</v>
      </c>
      <c r="BG139" s="66">
        <v>8.0555555555555554</v>
      </c>
      <c r="BH139" s="66">
        <v>7.666666666666667</v>
      </c>
      <c r="BI139" s="66">
        <v>7</v>
      </c>
      <c r="BJ139" s="66">
        <v>6.7222222222222223</v>
      </c>
      <c r="BK139" s="66">
        <v>9.5555555555555554</v>
      </c>
      <c r="BL139" s="66">
        <v>6.166666666666667</v>
      </c>
      <c r="BN139" s="171">
        <v>0.47152777777777799</v>
      </c>
    </row>
    <row r="140" spans="1:66" x14ac:dyDescent="0.2">
      <c r="A140" s="171">
        <v>0.47499999999999998</v>
      </c>
      <c r="B140" s="160">
        <f t="shared" si="2"/>
        <v>3.4722222222219878E-3</v>
      </c>
      <c r="C140" s="170"/>
      <c r="D140" s="170">
        <v>6.7</v>
      </c>
      <c r="E140" s="170">
        <v>9.5</v>
      </c>
      <c r="F140" s="170">
        <v>9.6</v>
      </c>
      <c r="G140" s="170">
        <v>8.4</v>
      </c>
      <c r="H140" s="170">
        <v>7.9</v>
      </c>
      <c r="I140" s="170">
        <v>7.9</v>
      </c>
      <c r="J140" s="168">
        <v>12.4</v>
      </c>
      <c r="K140" s="169">
        <v>12.9</v>
      </c>
      <c r="L140" s="169">
        <v>9.6</v>
      </c>
      <c r="M140" s="169">
        <v>7.2</v>
      </c>
      <c r="N140" s="169">
        <v>9.9</v>
      </c>
      <c r="O140" s="169">
        <v>8.8000000000000007</v>
      </c>
      <c r="P140" s="169">
        <v>5.5</v>
      </c>
      <c r="Q140" s="166"/>
      <c r="R140" s="167">
        <v>8.3000000000000007</v>
      </c>
      <c r="S140" s="167">
        <v>6.5</v>
      </c>
      <c r="T140" s="167">
        <v>7.6</v>
      </c>
      <c r="U140" s="167">
        <v>6.4</v>
      </c>
      <c r="V140" s="167">
        <v>9.8000000000000007</v>
      </c>
      <c r="W140" s="167">
        <v>5.9</v>
      </c>
      <c r="X140" s="164"/>
      <c r="Y140" s="165"/>
      <c r="Z140" s="164">
        <v>9.6</v>
      </c>
      <c r="AA140" s="164">
        <v>8.6</v>
      </c>
      <c r="AB140" s="164">
        <v>8.8000000000000007</v>
      </c>
      <c r="AC140" s="164">
        <v>10.4</v>
      </c>
      <c r="AD140" s="164">
        <v>16.600000000000001</v>
      </c>
      <c r="AE140" s="163">
        <v>8.1</v>
      </c>
      <c r="AF140" s="163">
        <v>11.2</v>
      </c>
      <c r="AG140" s="163">
        <v>9.1</v>
      </c>
      <c r="AH140" s="163">
        <v>7.6</v>
      </c>
      <c r="AI140" s="163">
        <v>10.3</v>
      </c>
      <c r="AJ140" s="163">
        <v>7.9</v>
      </c>
      <c r="AK140" s="163">
        <v>8.6999999999999993</v>
      </c>
      <c r="AL140" s="162">
        <v>11.1</v>
      </c>
      <c r="AM140" s="162"/>
      <c r="AN140" s="162">
        <v>7.8</v>
      </c>
      <c r="AO140" s="162">
        <v>13.5</v>
      </c>
      <c r="AP140" s="162">
        <v>8.1999999999999993</v>
      </c>
      <c r="AQ140" s="162">
        <v>6.9</v>
      </c>
      <c r="AR140" s="162">
        <v>12</v>
      </c>
      <c r="AT140" s="161">
        <v>8.4</v>
      </c>
      <c r="AU140" s="161">
        <v>7.9</v>
      </c>
      <c r="BB140" s="66">
        <v>9.2222222222222214</v>
      </c>
      <c r="BC140" s="66">
        <v>9.5555555555555554</v>
      </c>
      <c r="BD140" s="66">
        <v>8.7777777777777786</v>
      </c>
      <c r="BE140" s="66">
        <v>9.5</v>
      </c>
      <c r="BG140" s="66">
        <v>8.3888888888888893</v>
      </c>
      <c r="BH140" s="66">
        <v>7.4444444444444446</v>
      </c>
      <c r="BI140" s="66">
        <v>6.8888888888888893</v>
      </c>
      <c r="BJ140" s="66">
        <v>6.6111111111111107</v>
      </c>
      <c r="BK140" s="66">
        <v>9.5</v>
      </c>
      <c r="BL140" s="66">
        <v>5.7777777777777777</v>
      </c>
      <c r="BN140" s="171">
        <v>0.47499999999999998</v>
      </c>
    </row>
    <row r="141" spans="1:66" x14ac:dyDescent="0.2">
      <c r="A141" s="171">
        <v>0.47847222222222202</v>
      </c>
      <c r="B141" s="160">
        <f t="shared" si="2"/>
        <v>3.4722222222220434E-3</v>
      </c>
      <c r="C141" s="170"/>
      <c r="D141" s="170">
        <v>6.6</v>
      </c>
      <c r="E141" s="170">
        <v>9.6999999999999993</v>
      </c>
      <c r="F141" s="170">
        <v>9.6</v>
      </c>
      <c r="G141" s="170">
        <v>8.1999999999999993</v>
      </c>
      <c r="H141" s="170">
        <v>7.8</v>
      </c>
      <c r="I141" s="170">
        <v>8.9</v>
      </c>
      <c r="J141" s="168">
        <v>12.4</v>
      </c>
      <c r="K141" s="169">
        <v>12.7</v>
      </c>
      <c r="L141" s="169">
        <v>9.4</v>
      </c>
      <c r="M141" s="169">
        <v>6.9</v>
      </c>
      <c r="N141" s="169">
        <v>9.8000000000000007</v>
      </c>
      <c r="O141" s="169">
        <v>8.6</v>
      </c>
      <c r="P141" s="169">
        <v>5.4</v>
      </c>
      <c r="Q141" s="166"/>
      <c r="R141" s="167">
        <v>8.6999999999999993</v>
      </c>
      <c r="S141" s="167">
        <v>6.3</v>
      </c>
      <c r="T141" s="167">
        <v>7.7</v>
      </c>
      <c r="U141" s="167">
        <v>6.6</v>
      </c>
      <c r="V141" s="167">
        <v>9.9</v>
      </c>
      <c r="W141" s="167">
        <v>5.9</v>
      </c>
      <c r="X141" s="164"/>
      <c r="Y141" s="165"/>
      <c r="Z141" s="164">
        <v>9.4</v>
      </c>
      <c r="AA141" s="164">
        <v>8.6999999999999993</v>
      </c>
      <c r="AB141" s="164">
        <v>8.8000000000000007</v>
      </c>
      <c r="AC141" s="164">
        <v>10</v>
      </c>
      <c r="AD141" s="164">
        <v>16.2</v>
      </c>
      <c r="AE141" s="163">
        <v>8</v>
      </c>
      <c r="AF141" s="163">
        <v>11.3</v>
      </c>
      <c r="AG141" s="163">
        <v>9</v>
      </c>
      <c r="AH141" s="163">
        <v>7.1</v>
      </c>
      <c r="AI141" s="163">
        <v>10.4</v>
      </c>
      <c r="AJ141" s="163">
        <v>7.7</v>
      </c>
      <c r="AK141" s="163">
        <v>9.4</v>
      </c>
      <c r="AL141" s="162">
        <v>11</v>
      </c>
      <c r="AM141" s="162"/>
      <c r="AN141" s="162">
        <v>7.7</v>
      </c>
      <c r="AO141" s="162">
        <v>13.4</v>
      </c>
      <c r="AP141" s="162">
        <v>8.1</v>
      </c>
      <c r="AQ141" s="162">
        <v>6.9</v>
      </c>
      <c r="AR141" s="162">
        <v>11.8</v>
      </c>
      <c r="AT141" s="161">
        <v>8.3000000000000007</v>
      </c>
      <c r="AU141" s="161">
        <v>7.8</v>
      </c>
      <c r="BB141" s="66">
        <v>8.6666666666666661</v>
      </c>
      <c r="BC141" s="66">
        <v>9.3333333333333339</v>
      </c>
      <c r="BD141" s="66">
        <v>8.6666666666666661</v>
      </c>
      <c r="BE141" s="66">
        <v>9.6111111111111107</v>
      </c>
      <c r="BG141" s="66">
        <v>8.6666666666666661</v>
      </c>
      <c r="BH141" s="66">
        <v>7.2777777777777777</v>
      </c>
      <c r="BI141" s="66">
        <v>6.8888888888888893</v>
      </c>
      <c r="BJ141" s="66">
        <v>6.4444444444444446</v>
      </c>
      <c r="BK141" s="66">
        <v>9.2777777777777786</v>
      </c>
      <c r="BL141" s="66">
        <v>5.5555555555555554</v>
      </c>
      <c r="BN141" s="171">
        <v>0.47847222222222202</v>
      </c>
    </row>
    <row r="142" spans="1:66" x14ac:dyDescent="0.2">
      <c r="A142" s="171">
        <v>0.48194444444444501</v>
      </c>
      <c r="B142" s="160">
        <f t="shared" si="2"/>
        <v>3.472222222222987E-3</v>
      </c>
      <c r="C142" s="170"/>
      <c r="D142" s="170">
        <v>6.1</v>
      </c>
      <c r="E142" s="170">
        <v>10</v>
      </c>
      <c r="F142" s="170">
        <v>9.4</v>
      </c>
      <c r="G142" s="170">
        <v>7.9</v>
      </c>
      <c r="H142" s="170">
        <v>7.8</v>
      </c>
      <c r="I142" s="170">
        <v>10.199999999999999</v>
      </c>
      <c r="J142" s="168">
        <v>12.1</v>
      </c>
      <c r="K142" s="169">
        <v>12.5</v>
      </c>
      <c r="L142" s="169">
        <v>9.6999999999999993</v>
      </c>
      <c r="M142" s="169">
        <v>6.7</v>
      </c>
      <c r="N142" s="169">
        <v>9.4</v>
      </c>
      <c r="O142" s="169">
        <v>8.5</v>
      </c>
      <c r="P142" s="169">
        <v>5.7</v>
      </c>
      <c r="Q142" s="166"/>
      <c r="R142" s="167">
        <v>9.3000000000000007</v>
      </c>
      <c r="S142" s="167">
        <v>6.4</v>
      </c>
      <c r="T142" s="167">
        <v>7.6</v>
      </c>
      <c r="U142" s="167">
        <v>6.3</v>
      </c>
      <c r="V142" s="167">
        <v>9.8000000000000007</v>
      </c>
      <c r="W142" s="167">
        <v>5.9</v>
      </c>
      <c r="X142" s="164"/>
      <c r="Y142" s="165"/>
      <c r="Z142" s="164">
        <v>9.1</v>
      </c>
      <c r="AA142" s="164">
        <v>8.6999999999999993</v>
      </c>
      <c r="AB142" s="164">
        <v>8.6</v>
      </c>
      <c r="AC142" s="164">
        <v>9.6999999999999993</v>
      </c>
      <c r="AD142" s="164">
        <v>15.6</v>
      </c>
      <c r="AE142" s="163">
        <v>7.7</v>
      </c>
      <c r="AF142" s="163">
        <v>11.2</v>
      </c>
      <c r="AG142" s="163">
        <v>8.6999999999999993</v>
      </c>
      <c r="AH142" s="163">
        <v>6.8</v>
      </c>
      <c r="AI142" s="163">
        <v>10.6</v>
      </c>
      <c r="AJ142" s="163">
        <v>7.4</v>
      </c>
      <c r="AK142" s="163">
        <v>10.199999999999999</v>
      </c>
      <c r="AL142" s="162">
        <v>10.4</v>
      </c>
      <c r="AM142" s="162"/>
      <c r="AN142" s="162">
        <v>7.5</v>
      </c>
      <c r="AO142" s="162">
        <v>13.4</v>
      </c>
      <c r="AP142" s="162">
        <v>7.9</v>
      </c>
      <c r="AQ142" s="162">
        <v>6.8</v>
      </c>
      <c r="AR142" s="162">
        <v>11.7</v>
      </c>
      <c r="AT142" s="161">
        <v>8.1</v>
      </c>
      <c r="AU142" s="161">
        <v>7.7</v>
      </c>
      <c r="BB142" s="66">
        <v>8.5555555555555554</v>
      </c>
      <c r="BC142" s="66">
        <v>9.3333333333333339</v>
      </c>
      <c r="BD142" s="66">
        <v>8.6666666666666661</v>
      </c>
      <c r="BE142" s="66">
        <v>9.4444444444444446</v>
      </c>
      <c r="BG142" s="66">
        <v>8.5</v>
      </c>
      <c r="BH142" s="66">
        <v>7.1111111111111107</v>
      </c>
      <c r="BI142" s="66">
        <v>6.7222222222222223</v>
      </c>
      <c r="BJ142" s="66">
        <v>6.333333333333333</v>
      </c>
      <c r="BK142" s="66">
        <v>8.9444444444444446</v>
      </c>
      <c r="BL142" s="66">
        <v>5.833333333333333</v>
      </c>
      <c r="BN142" s="171">
        <v>0.48194444444444501</v>
      </c>
    </row>
    <row r="143" spans="1:66" x14ac:dyDescent="0.2">
      <c r="A143" s="171">
        <v>0.485416666666667</v>
      </c>
      <c r="B143" s="160">
        <f t="shared" si="2"/>
        <v>3.4722222222219878E-3</v>
      </c>
      <c r="C143" s="170"/>
      <c r="D143" s="170">
        <v>5.8</v>
      </c>
      <c r="E143" s="170">
        <v>9.8000000000000007</v>
      </c>
      <c r="F143" s="170">
        <v>9.4</v>
      </c>
      <c r="G143" s="170">
        <v>7.7</v>
      </c>
      <c r="H143" s="170">
        <v>6.9</v>
      </c>
      <c r="I143" s="170">
        <v>11.8</v>
      </c>
      <c r="J143" s="168">
        <v>11.9</v>
      </c>
      <c r="K143" s="169">
        <v>12.3</v>
      </c>
      <c r="L143" s="169">
        <v>9.8000000000000007</v>
      </c>
      <c r="M143" s="169">
        <v>6.7</v>
      </c>
      <c r="N143" s="169">
        <v>9.1999999999999993</v>
      </c>
      <c r="O143" s="169">
        <v>7.8</v>
      </c>
      <c r="P143" s="169">
        <v>6</v>
      </c>
      <c r="Q143" s="166"/>
      <c r="R143" s="167">
        <v>9.8000000000000007</v>
      </c>
      <c r="S143" s="167">
        <v>6.2</v>
      </c>
      <c r="T143" s="167">
        <v>7.6</v>
      </c>
      <c r="U143" s="167">
        <v>6.4</v>
      </c>
      <c r="V143" s="167">
        <v>9.6</v>
      </c>
      <c r="W143" s="167">
        <v>5.9</v>
      </c>
      <c r="X143" s="164">
        <v>10.7</v>
      </c>
      <c r="Y143" s="165"/>
      <c r="Z143" s="164">
        <v>8.9</v>
      </c>
      <c r="AA143" s="164">
        <v>8.3000000000000007</v>
      </c>
      <c r="AB143" s="164">
        <v>8.3000000000000007</v>
      </c>
      <c r="AC143" s="164">
        <v>9.4</v>
      </c>
      <c r="AD143" s="164">
        <v>15.2</v>
      </c>
      <c r="AE143" s="163">
        <v>7.8</v>
      </c>
      <c r="AF143" s="163">
        <v>11</v>
      </c>
      <c r="AG143" s="163">
        <v>8.6</v>
      </c>
      <c r="AH143" s="163">
        <v>6.5</v>
      </c>
      <c r="AI143" s="163">
        <v>10.6</v>
      </c>
      <c r="AJ143" s="163">
        <v>7.3</v>
      </c>
      <c r="AK143" s="163">
        <v>10.8</v>
      </c>
      <c r="AL143" s="162">
        <v>9.9</v>
      </c>
      <c r="AM143" s="162"/>
      <c r="AN143" s="162">
        <v>7.3</v>
      </c>
      <c r="AO143" s="162">
        <v>13.6</v>
      </c>
      <c r="AP143" s="162">
        <v>7.8</v>
      </c>
      <c r="AQ143" s="162">
        <v>6.9</v>
      </c>
      <c r="AR143" s="162">
        <v>11.7</v>
      </c>
      <c r="AT143" s="161">
        <v>8.1999999999999993</v>
      </c>
      <c r="AU143" s="161">
        <v>7.6</v>
      </c>
      <c r="BB143" s="66">
        <v>8.6666666666666661</v>
      </c>
      <c r="BC143" s="66">
        <v>9.3333333333333339</v>
      </c>
      <c r="BD143" s="66">
        <v>8.8333333333333339</v>
      </c>
      <c r="BE143" s="66">
        <v>9.2222222222222214</v>
      </c>
      <c r="BG143" s="66">
        <v>8.8888888888888893</v>
      </c>
      <c r="BH143" s="66">
        <v>6.9444444444444446</v>
      </c>
      <c r="BI143" s="66">
        <v>6.6111111111111107</v>
      </c>
      <c r="BJ143" s="66">
        <v>6</v>
      </c>
      <c r="BK143" s="66">
        <v>8.8333333333333339</v>
      </c>
      <c r="BL143" s="66">
        <v>6.6111111111111107</v>
      </c>
      <c r="BN143" s="171">
        <v>0.485416666666667</v>
      </c>
    </row>
    <row r="144" spans="1:66" x14ac:dyDescent="0.2">
      <c r="A144" s="171">
        <v>0.48888888888888898</v>
      </c>
      <c r="B144" s="160">
        <f t="shared" si="2"/>
        <v>3.4722222222219878E-3</v>
      </c>
      <c r="C144" s="170"/>
      <c r="D144" s="170">
        <v>5.6</v>
      </c>
      <c r="E144" s="170">
        <v>9.4</v>
      </c>
      <c r="F144" s="170">
        <v>9.1999999999999993</v>
      </c>
      <c r="G144" s="170">
        <v>7.4</v>
      </c>
      <c r="H144" s="170">
        <v>6.9</v>
      </c>
      <c r="I144" s="170">
        <v>12.9</v>
      </c>
      <c r="J144" s="168">
        <v>11.8</v>
      </c>
      <c r="K144" s="169">
        <v>12.2</v>
      </c>
      <c r="L144" s="169">
        <v>8.6999999999999993</v>
      </c>
      <c r="M144" s="169">
        <v>6.6</v>
      </c>
      <c r="N144" s="169">
        <v>9.1</v>
      </c>
      <c r="O144" s="169">
        <v>7.8</v>
      </c>
      <c r="P144" s="169">
        <v>6.3</v>
      </c>
      <c r="Q144" s="166"/>
      <c r="R144" s="167">
        <v>10.199999999999999</v>
      </c>
      <c r="S144" s="167">
        <v>6.1</v>
      </c>
      <c r="T144" s="167">
        <v>7.4</v>
      </c>
      <c r="U144" s="167">
        <v>6.3</v>
      </c>
      <c r="V144" s="167">
        <v>9.5</v>
      </c>
      <c r="W144" s="167">
        <v>5.9</v>
      </c>
      <c r="X144" s="164">
        <v>10.7</v>
      </c>
      <c r="Y144" s="165"/>
      <c r="Z144" s="164">
        <v>8.6</v>
      </c>
      <c r="AA144" s="164">
        <v>8.1</v>
      </c>
      <c r="AB144" s="164">
        <v>8.1</v>
      </c>
      <c r="AC144" s="164">
        <v>9.3000000000000007</v>
      </c>
      <c r="AD144" s="164">
        <v>15.1</v>
      </c>
      <c r="AE144" s="163">
        <v>7.8</v>
      </c>
      <c r="AF144" s="163">
        <v>10.7</v>
      </c>
      <c r="AG144" s="163">
        <v>8.4</v>
      </c>
      <c r="AH144" s="163">
        <v>6.5</v>
      </c>
      <c r="AI144" s="163">
        <v>10.6</v>
      </c>
      <c r="AJ144" s="163">
        <v>7.5</v>
      </c>
      <c r="AK144" s="163">
        <v>11.4</v>
      </c>
      <c r="AL144" s="162">
        <v>9.5</v>
      </c>
      <c r="AM144" s="162"/>
      <c r="AN144" s="162">
        <v>6.9</v>
      </c>
      <c r="AO144" s="162">
        <v>13.1</v>
      </c>
      <c r="AP144" s="162">
        <v>7.8</v>
      </c>
      <c r="AQ144" s="162">
        <v>6.9</v>
      </c>
      <c r="AR144" s="162">
        <v>11.5</v>
      </c>
      <c r="AT144" s="161">
        <v>8</v>
      </c>
      <c r="AU144" s="161">
        <v>7.5</v>
      </c>
      <c r="BB144" s="66">
        <v>8.6111111111111107</v>
      </c>
      <c r="BC144" s="66">
        <v>9.2222222222222214</v>
      </c>
      <c r="BD144" s="66">
        <v>8.9444444444444446</v>
      </c>
      <c r="BE144" s="66">
        <v>9.1111111111111107</v>
      </c>
      <c r="BG144" s="66">
        <v>9.2777777777777786</v>
      </c>
      <c r="BH144" s="66">
        <v>6.7777777777777777</v>
      </c>
      <c r="BI144" s="66">
        <v>6.666666666666667</v>
      </c>
      <c r="BJ144" s="66">
        <v>5.833333333333333</v>
      </c>
      <c r="BK144" s="66">
        <v>8.7222222222222214</v>
      </c>
      <c r="BL144" s="66">
        <v>7.0555555555555554</v>
      </c>
      <c r="BN144" s="171">
        <v>0.48888888888888898</v>
      </c>
    </row>
    <row r="145" spans="1:66" x14ac:dyDescent="0.2">
      <c r="A145" s="171">
        <v>0.49236111111111103</v>
      </c>
      <c r="B145" s="160">
        <f t="shared" si="2"/>
        <v>3.4722222222220434E-3</v>
      </c>
      <c r="C145" s="170"/>
      <c r="D145" s="170">
        <v>5.3</v>
      </c>
      <c r="E145" s="170">
        <v>9.6999999999999993</v>
      </c>
      <c r="F145" s="170">
        <v>9.1999999999999993</v>
      </c>
      <c r="G145" s="170">
        <v>7.3</v>
      </c>
      <c r="H145" s="170">
        <v>7.3</v>
      </c>
      <c r="I145" s="170">
        <v>13.2</v>
      </c>
      <c r="J145" s="168">
        <v>11.4</v>
      </c>
      <c r="K145" s="169">
        <v>11.9</v>
      </c>
      <c r="L145" s="169">
        <v>8.6999999999999993</v>
      </c>
      <c r="M145" s="169">
        <v>6.4</v>
      </c>
      <c r="N145" s="169">
        <v>8.9</v>
      </c>
      <c r="O145" s="169">
        <v>7.6</v>
      </c>
      <c r="P145" s="169">
        <v>6.3</v>
      </c>
      <c r="Q145" s="166"/>
      <c r="R145" s="167">
        <v>10.6</v>
      </c>
      <c r="S145" s="167">
        <v>6.1</v>
      </c>
      <c r="T145" s="167">
        <v>7.2</v>
      </c>
      <c r="U145" s="167">
        <v>6.1</v>
      </c>
      <c r="V145" s="167">
        <v>9.4</v>
      </c>
      <c r="W145" s="167">
        <v>5.9</v>
      </c>
      <c r="X145" s="164">
        <v>11</v>
      </c>
      <c r="Y145" s="165"/>
      <c r="Z145" s="164">
        <v>8.1999999999999993</v>
      </c>
      <c r="AA145" s="164">
        <v>8</v>
      </c>
      <c r="AB145" s="164">
        <v>8.1</v>
      </c>
      <c r="AC145" s="164">
        <v>9.1</v>
      </c>
      <c r="AD145" s="164">
        <v>15.3</v>
      </c>
      <c r="AE145" s="163">
        <v>7.7</v>
      </c>
      <c r="AF145" s="163">
        <v>8.9</v>
      </c>
      <c r="AG145" s="163">
        <v>8.1999999999999993</v>
      </c>
      <c r="AH145" s="163">
        <v>6.4</v>
      </c>
      <c r="AI145" s="163">
        <v>10.7</v>
      </c>
      <c r="AJ145" s="163">
        <v>7.6</v>
      </c>
      <c r="AK145" s="163">
        <v>11.6</v>
      </c>
      <c r="AL145" s="162">
        <v>9.1999999999999993</v>
      </c>
      <c r="AM145" s="162"/>
      <c r="AN145" s="162">
        <v>6.7</v>
      </c>
      <c r="AO145" s="162">
        <v>12.7</v>
      </c>
      <c r="AP145" s="162">
        <v>7.7</v>
      </c>
      <c r="AQ145" s="162">
        <v>7.1</v>
      </c>
      <c r="AR145" s="162">
        <v>11.4</v>
      </c>
      <c r="AT145" s="161">
        <v>7.9</v>
      </c>
      <c r="AU145" s="161">
        <v>7.3</v>
      </c>
      <c r="BB145" s="66">
        <v>8.6111111111111107</v>
      </c>
      <c r="BC145" s="66">
        <v>9.1666666666666661</v>
      </c>
      <c r="BD145" s="66">
        <v>9.0555555555555554</v>
      </c>
      <c r="BE145" s="66">
        <v>8.7777777777777786</v>
      </c>
      <c r="BG145" s="66">
        <v>9.2222222222222214</v>
      </c>
      <c r="BH145" s="66">
        <v>6.666666666666667</v>
      </c>
      <c r="BI145" s="66">
        <v>6.833333333333333</v>
      </c>
      <c r="BJ145" s="66">
        <v>5.7777777777777777</v>
      </c>
      <c r="BK145" s="66">
        <v>8.7222222222222214</v>
      </c>
      <c r="BL145" s="66">
        <v>7.333333333333333</v>
      </c>
      <c r="BN145" s="171">
        <v>0.49236111111111103</v>
      </c>
    </row>
    <row r="146" spans="1:66" x14ac:dyDescent="0.2">
      <c r="A146" s="171">
        <v>0.49583333333333302</v>
      </c>
      <c r="B146" s="160">
        <f t="shared" si="2"/>
        <v>3.4722222222219878E-3</v>
      </c>
      <c r="C146" s="170"/>
      <c r="D146" s="170">
        <v>5.3</v>
      </c>
      <c r="E146" s="170">
        <v>9.8000000000000007</v>
      </c>
      <c r="F146" s="170">
        <v>9.1</v>
      </c>
      <c r="G146" s="170">
        <v>7.1</v>
      </c>
      <c r="H146" s="170">
        <v>7.5</v>
      </c>
      <c r="I146" s="170">
        <v>13.1</v>
      </c>
      <c r="J146" s="168">
        <v>11.2</v>
      </c>
      <c r="K146" s="169">
        <v>11.6</v>
      </c>
      <c r="L146" s="169">
        <v>8.6</v>
      </c>
      <c r="M146" s="169">
        <v>6.1</v>
      </c>
      <c r="N146" s="169">
        <v>8.8000000000000007</v>
      </c>
      <c r="O146" s="169">
        <v>7.8</v>
      </c>
      <c r="P146" s="169">
        <v>6.3</v>
      </c>
      <c r="Q146" s="166"/>
      <c r="R146" s="167">
        <v>11.1</v>
      </c>
      <c r="S146" s="167">
        <v>5.9</v>
      </c>
      <c r="T146" s="167">
        <v>7.3</v>
      </c>
      <c r="U146" s="167">
        <v>5.9</v>
      </c>
      <c r="V146" s="167">
        <v>9.6</v>
      </c>
      <c r="W146" s="167">
        <v>5.9</v>
      </c>
      <c r="X146" s="164"/>
      <c r="Y146" s="165"/>
      <c r="Z146" s="164">
        <v>8</v>
      </c>
      <c r="AA146" s="164">
        <v>7.7</v>
      </c>
      <c r="AB146" s="164">
        <v>7.9</v>
      </c>
      <c r="AC146" s="164">
        <v>8.8000000000000007</v>
      </c>
      <c r="AD146" s="164">
        <v>15.4</v>
      </c>
      <c r="AE146" s="163">
        <v>7.6</v>
      </c>
      <c r="AF146" s="163">
        <v>9.1</v>
      </c>
      <c r="AG146" s="163">
        <v>8.1999999999999993</v>
      </c>
      <c r="AH146" s="163">
        <v>6</v>
      </c>
      <c r="AI146" s="163">
        <v>11</v>
      </c>
      <c r="AJ146" s="163">
        <v>7.1</v>
      </c>
      <c r="AK146" s="163">
        <v>11.2</v>
      </c>
      <c r="AL146" s="162">
        <v>9</v>
      </c>
      <c r="AM146" s="162"/>
      <c r="AN146" s="162">
        <v>6.4</v>
      </c>
      <c r="AO146" s="162">
        <v>12.5</v>
      </c>
      <c r="AP146" s="162">
        <v>7.6</v>
      </c>
      <c r="AQ146" s="162">
        <v>7.1</v>
      </c>
      <c r="AR146" s="162">
        <v>11.3</v>
      </c>
      <c r="AT146" s="161">
        <v>7.7</v>
      </c>
      <c r="AU146" s="161">
        <v>7</v>
      </c>
      <c r="BB146" s="66">
        <v>8.4444444444444446</v>
      </c>
      <c r="BC146" s="66">
        <v>9.1111111111111107</v>
      </c>
      <c r="BD146" s="66">
        <v>9.1111111111111107</v>
      </c>
      <c r="BE146" s="66">
        <v>8.2222222222222214</v>
      </c>
      <c r="BG146" s="66">
        <v>8.6666666666666661</v>
      </c>
      <c r="BH146" s="66">
        <v>6.5555555555555554</v>
      </c>
      <c r="BI146" s="66">
        <v>6.7777777777777777</v>
      </c>
      <c r="BJ146" s="66">
        <v>5.666666666666667</v>
      </c>
      <c r="BK146" s="66">
        <v>8.6111111111111107</v>
      </c>
      <c r="BL146" s="66">
        <v>7.3888888888888893</v>
      </c>
      <c r="BN146" s="171">
        <v>0.49583333333333302</v>
      </c>
    </row>
    <row r="147" spans="1:66" x14ac:dyDescent="0.2">
      <c r="A147" s="171">
        <v>0.499305555555556</v>
      </c>
      <c r="B147" s="160">
        <f t="shared" si="2"/>
        <v>3.472222222222987E-3</v>
      </c>
      <c r="C147" s="170"/>
      <c r="D147" s="170">
        <v>5.4</v>
      </c>
      <c r="E147" s="170">
        <v>9.6999999999999993</v>
      </c>
      <c r="F147" s="170">
        <v>9.1</v>
      </c>
      <c r="G147" s="170">
        <v>6.9</v>
      </c>
      <c r="H147" s="170">
        <v>7.7</v>
      </c>
      <c r="I147" s="170">
        <v>13.7</v>
      </c>
      <c r="J147" s="168">
        <v>10.9</v>
      </c>
      <c r="K147" s="169">
        <v>11.6</v>
      </c>
      <c r="L147" s="169">
        <v>8.5</v>
      </c>
      <c r="M147" s="169">
        <v>5.9</v>
      </c>
      <c r="N147" s="169">
        <v>9.1</v>
      </c>
      <c r="O147" s="169">
        <v>7.8</v>
      </c>
      <c r="P147" s="169">
        <v>6.3</v>
      </c>
      <c r="Q147" s="166"/>
      <c r="R147" s="167">
        <v>11.3</v>
      </c>
      <c r="S147" s="167">
        <v>5.7</v>
      </c>
      <c r="T147" s="167">
        <v>7.2</v>
      </c>
      <c r="U147" s="167">
        <v>6.1</v>
      </c>
      <c r="V147" s="167">
        <v>9.6</v>
      </c>
      <c r="W147" s="167">
        <v>6</v>
      </c>
      <c r="X147" s="164"/>
      <c r="Y147" s="165"/>
      <c r="Z147" s="164">
        <v>8.1</v>
      </c>
      <c r="AA147" s="164">
        <v>7.9</v>
      </c>
      <c r="AB147" s="164">
        <v>7.8</v>
      </c>
      <c r="AC147" s="164">
        <v>9</v>
      </c>
      <c r="AD147" s="164">
        <v>15.6</v>
      </c>
      <c r="AE147" s="163">
        <v>7.2</v>
      </c>
      <c r="AF147" s="163">
        <v>9.3000000000000007</v>
      </c>
      <c r="AG147" s="163">
        <v>8.1</v>
      </c>
      <c r="AH147" s="163">
        <v>5.7</v>
      </c>
      <c r="AI147" s="163">
        <v>10.6</v>
      </c>
      <c r="AJ147" s="163">
        <v>6.8</v>
      </c>
      <c r="AK147" s="163">
        <v>11.1</v>
      </c>
      <c r="AL147" s="162">
        <v>9</v>
      </c>
      <c r="AM147" s="162"/>
      <c r="AN147" s="162">
        <v>6.1</v>
      </c>
      <c r="AO147" s="162">
        <v>12.3</v>
      </c>
      <c r="AP147" s="162">
        <v>7.5</v>
      </c>
      <c r="AQ147" s="162">
        <v>7.3</v>
      </c>
      <c r="AR147" s="162">
        <v>11.1</v>
      </c>
      <c r="AT147" s="161">
        <v>7.3</v>
      </c>
      <c r="AU147" s="161">
        <v>6.9</v>
      </c>
      <c r="BB147" s="66">
        <v>8.2777777777777786</v>
      </c>
      <c r="BC147" s="66">
        <v>9</v>
      </c>
      <c r="BD147" s="66">
        <v>8.8333333333333339</v>
      </c>
      <c r="BE147" s="66">
        <v>8</v>
      </c>
      <c r="BG147" s="66">
        <v>8.2777777777777786</v>
      </c>
      <c r="BH147" s="66">
        <v>6.3888888888888893</v>
      </c>
      <c r="BI147" s="66">
        <v>6.8888888888888893</v>
      </c>
      <c r="BJ147" s="66">
        <v>4.7222222222222223</v>
      </c>
      <c r="BK147" s="66">
        <v>8.3333333333333339</v>
      </c>
      <c r="BL147" s="66">
        <v>7.333333333333333</v>
      </c>
      <c r="BN147" s="171">
        <v>0.499305555555556</v>
      </c>
    </row>
    <row r="148" spans="1:66" x14ac:dyDescent="0.2">
      <c r="A148" s="171">
        <v>0.50277777777777799</v>
      </c>
      <c r="B148" s="160">
        <f t="shared" si="2"/>
        <v>3.4722222222219878E-3</v>
      </c>
      <c r="C148" s="170"/>
      <c r="D148" s="170">
        <v>5.7</v>
      </c>
      <c r="E148" s="170">
        <v>9.4</v>
      </c>
      <c r="F148" s="170">
        <v>9</v>
      </c>
      <c r="G148" s="170">
        <v>6.8</v>
      </c>
      <c r="H148" s="170">
        <v>7.9</v>
      </c>
      <c r="I148" s="170">
        <v>14.2</v>
      </c>
      <c r="J148" s="168">
        <v>10.7</v>
      </c>
      <c r="K148" s="169">
        <v>11.2</v>
      </c>
      <c r="L148" s="169">
        <v>8.3000000000000007</v>
      </c>
      <c r="M148" s="169">
        <v>5.7</v>
      </c>
      <c r="N148" s="169">
        <v>8.9</v>
      </c>
      <c r="O148" s="169">
        <v>7.3</v>
      </c>
      <c r="P148" s="169">
        <v>6.5</v>
      </c>
      <c r="Q148" s="166"/>
      <c r="R148" s="167">
        <v>11.6</v>
      </c>
      <c r="S148" s="167">
        <v>5.7</v>
      </c>
      <c r="T148" s="167">
        <v>7.1</v>
      </c>
      <c r="U148" s="167">
        <v>6</v>
      </c>
      <c r="V148" s="167">
        <v>9.4</v>
      </c>
      <c r="W148" s="167">
        <v>6</v>
      </c>
      <c r="X148" s="164"/>
      <c r="Y148" s="165"/>
      <c r="Z148" s="164">
        <v>8.4</v>
      </c>
      <c r="AA148" s="164">
        <v>8</v>
      </c>
      <c r="AB148" s="164">
        <v>7.6</v>
      </c>
      <c r="AC148" s="164">
        <v>9</v>
      </c>
      <c r="AD148" s="164">
        <v>15.5</v>
      </c>
      <c r="AE148" s="163">
        <v>7.1</v>
      </c>
      <c r="AF148" s="163">
        <v>9.1999999999999993</v>
      </c>
      <c r="AG148" s="163">
        <v>7.8</v>
      </c>
      <c r="AH148" s="163">
        <v>5.4</v>
      </c>
      <c r="AI148" s="163">
        <v>10.5</v>
      </c>
      <c r="AJ148" s="163">
        <v>6.7</v>
      </c>
      <c r="AK148" s="163">
        <v>11.1</v>
      </c>
      <c r="AL148" s="162">
        <v>8.8000000000000007</v>
      </c>
      <c r="AM148" s="162"/>
      <c r="AN148" s="162">
        <v>5.7</v>
      </c>
      <c r="AO148" s="162">
        <v>12.2</v>
      </c>
      <c r="AP148" s="162">
        <v>7.2</v>
      </c>
      <c r="AQ148" s="162">
        <v>7.5</v>
      </c>
      <c r="AR148" s="162">
        <v>11.1</v>
      </c>
      <c r="AT148" s="161">
        <v>7.3</v>
      </c>
      <c r="AU148" s="161">
        <v>6.9</v>
      </c>
      <c r="BB148" s="66">
        <v>8.1111111111111107</v>
      </c>
      <c r="BC148" s="66">
        <v>8.7777777777777786</v>
      </c>
      <c r="BD148" s="66">
        <v>8.6111111111111107</v>
      </c>
      <c r="BE148" s="66">
        <v>8.1666666666666661</v>
      </c>
      <c r="BG148" s="66">
        <v>8</v>
      </c>
      <c r="BH148" s="66">
        <v>6.2222222222222223</v>
      </c>
      <c r="BI148" s="66">
        <v>7.0555555555555554</v>
      </c>
      <c r="BJ148" s="66">
        <v>4.7222222222222223</v>
      </c>
      <c r="BK148" s="66">
        <v>8.1666666666666661</v>
      </c>
      <c r="BL148" s="66">
        <v>7.2777777777777777</v>
      </c>
      <c r="BN148" s="171">
        <v>0.50277777777777799</v>
      </c>
    </row>
    <row r="149" spans="1:66" x14ac:dyDescent="0.2">
      <c r="A149" s="171">
        <v>0.50624999999999998</v>
      </c>
      <c r="B149" s="160">
        <f t="shared" si="2"/>
        <v>3.4722222222219878E-3</v>
      </c>
      <c r="C149" s="170"/>
      <c r="D149" s="170">
        <v>6</v>
      </c>
      <c r="E149" s="170">
        <v>9.1</v>
      </c>
      <c r="F149" s="170">
        <v>8.8000000000000007</v>
      </c>
      <c r="G149" s="170">
        <v>6.7</v>
      </c>
      <c r="H149" s="170">
        <v>7.9</v>
      </c>
      <c r="I149" s="170">
        <v>15.7</v>
      </c>
      <c r="J149" s="168">
        <v>10.6</v>
      </c>
      <c r="K149" s="169">
        <v>11.3</v>
      </c>
      <c r="L149" s="169">
        <v>8.4</v>
      </c>
      <c r="M149" s="169">
        <v>5.8</v>
      </c>
      <c r="N149" s="169">
        <v>8.6999999999999993</v>
      </c>
      <c r="O149" s="169">
        <v>7.4</v>
      </c>
      <c r="P149" s="169">
        <v>6.6</v>
      </c>
      <c r="Q149" s="166"/>
      <c r="R149" s="167">
        <v>11.7</v>
      </c>
      <c r="S149" s="167">
        <v>5.8</v>
      </c>
      <c r="T149" s="167">
        <v>7.1</v>
      </c>
      <c r="U149" s="167">
        <v>5.8</v>
      </c>
      <c r="V149" s="167">
        <v>9.3000000000000007</v>
      </c>
      <c r="W149" s="167">
        <v>5.9</v>
      </c>
      <c r="X149" s="164">
        <v>8.1</v>
      </c>
      <c r="Y149" s="165"/>
      <c r="Z149" s="164">
        <v>8.4</v>
      </c>
      <c r="AA149" s="164">
        <v>7.9</v>
      </c>
      <c r="AB149" s="164">
        <v>7.6</v>
      </c>
      <c r="AC149" s="164">
        <v>8.9</v>
      </c>
      <c r="AD149" s="164">
        <v>15.3</v>
      </c>
      <c r="AE149" s="163">
        <v>7.1</v>
      </c>
      <c r="AF149" s="163">
        <v>8.9</v>
      </c>
      <c r="AG149" s="163">
        <v>7.8</v>
      </c>
      <c r="AH149" s="163">
        <v>5.4</v>
      </c>
      <c r="AI149" s="163">
        <v>10.4</v>
      </c>
      <c r="AJ149" s="163">
        <v>6.6</v>
      </c>
      <c r="AK149" s="163">
        <v>11.1</v>
      </c>
      <c r="AL149" s="162">
        <v>8.6</v>
      </c>
      <c r="AM149" s="162"/>
      <c r="AN149" s="162">
        <v>5.0999999999999996</v>
      </c>
      <c r="AO149" s="162">
        <v>11.8</v>
      </c>
      <c r="AP149" s="162">
        <v>6.3</v>
      </c>
      <c r="AQ149" s="162">
        <v>7.8</v>
      </c>
      <c r="AR149" s="162">
        <v>10.9</v>
      </c>
      <c r="AT149" s="161">
        <v>7.3</v>
      </c>
      <c r="AU149" s="161">
        <v>6.6</v>
      </c>
      <c r="BB149" s="66">
        <v>7.7777777777777777</v>
      </c>
      <c r="BC149" s="66">
        <v>8.8888888888888893</v>
      </c>
      <c r="BD149" s="66">
        <v>8.2222222222222214</v>
      </c>
      <c r="BE149" s="66">
        <v>8.0555555555555554</v>
      </c>
      <c r="BG149" s="66">
        <v>7.833333333333333</v>
      </c>
      <c r="BH149" s="66">
        <v>6.0555555555555554</v>
      </c>
      <c r="BI149" s="66">
        <v>7.333333333333333</v>
      </c>
      <c r="BJ149" s="66">
        <v>4.7222222222222223</v>
      </c>
      <c r="BK149" s="66">
        <v>7.9444444444444446</v>
      </c>
      <c r="BL149" s="66">
        <v>7.2777777777777777</v>
      </c>
      <c r="BN149" s="171">
        <v>0.50624999999999998</v>
      </c>
    </row>
    <row r="150" spans="1:66" x14ac:dyDescent="0.2">
      <c r="A150" s="171">
        <v>0.50972222222222197</v>
      </c>
      <c r="B150" s="160">
        <f t="shared" si="2"/>
        <v>3.4722222222219878E-3</v>
      </c>
      <c r="C150" s="170"/>
      <c r="D150" s="170">
        <v>6.3</v>
      </c>
      <c r="E150" s="170">
        <v>8.8000000000000007</v>
      </c>
      <c r="F150" s="170">
        <v>8.6</v>
      </c>
      <c r="G150" s="170">
        <v>6.2</v>
      </c>
      <c r="H150" s="170">
        <v>8.3000000000000007</v>
      </c>
      <c r="I150" s="170">
        <v>16.899999999999999</v>
      </c>
      <c r="J150" s="168">
        <v>10.8</v>
      </c>
      <c r="K150" s="169">
        <v>11.3</v>
      </c>
      <c r="L150" s="169">
        <v>8.6</v>
      </c>
      <c r="M150" s="169">
        <v>5.8</v>
      </c>
      <c r="N150" s="169">
        <v>8.8000000000000007</v>
      </c>
      <c r="O150" s="169">
        <v>7.7</v>
      </c>
      <c r="P150" s="169">
        <v>6.2</v>
      </c>
      <c r="Q150" s="166"/>
      <c r="R150" s="167">
        <v>11.6</v>
      </c>
      <c r="S150" s="167">
        <v>5.7</v>
      </c>
      <c r="T150" s="167">
        <v>7.1</v>
      </c>
      <c r="U150" s="167">
        <v>5.7</v>
      </c>
      <c r="V150" s="167">
        <v>9.3000000000000007</v>
      </c>
      <c r="W150" s="167">
        <v>5.9</v>
      </c>
      <c r="X150" s="164">
        <v>8</v>
      </c>
      <c r="Y150" s="165"/>
      <c r="Z150" s="164">
        <v>8.3000000000000007</v>
      </c>
      <c r="AA150" s="164">
        <v>7.7</v>
      </c>
      <c r="AB150" s="164">
        <v>7.2</v>
      </c>
      <c r="AC150" s="164">
        <v>8.8000000000000007</v>
      </c>
      <c r="AD150" s="164">
        <v>14.9</v>
      </c>
      <c r="AE150" s="163">
        <v>7.1</v>
      </c>
      <c r="AF150" s="163">
        <v>9.1</v>
      </c>
      <c r="AG150" s="163">
        <v>7.9</v>
      </c>
      <c r="AH150" s="163">
        <v>5.3</v>
      </c>
      <c r="AI150" s="163">
        <v>10.199999999999999</v>
      </c>
      <c r="AJ150" s="163">
        <v>6.4</v>
      </c>
      <c r="AK150" s="163">
        <v>11.1</v>
      </c>
      <c r="AL150" s="162">
        <v>8.3000000000000007</v>
      </c>
      <c r="AM150" s="162"/>
      <c r="AN150" s="162">
        <v>4.5</v>
      </c>
      <c r="AO150" s="162">
        <v>11.5</v>
      </c>
      <c r="AP150" s="162">
        <v>6.2</v>
      </c>
      <c r="AQ150" s="162">
        <v>8.1999999999999993</v>
      </c>
      <c r="AR150" s="162">
        <v>8.5</v>
      </c>
      <c r="AT150" s="161">
        <v>7.2</v>
      </c>
      <c r="AU150" s="161">
        <v>6.3</v>
      </c>
      <c r="BB150" s="66">
        <v>7.666666666666667</v>
      </c>
      <c r="BC150" s="66">
        <v>8.9444444444444446</v>
      </c>
      <c r="BD150" s="66">
        <v>7.8888888888888893</v>
      </c>
      <c r="BE150" s="66">
        <v>7.833333333333333</v>
      </c>
      <c r="BG150" s="66">
        <v>7.7777777777777777</v>
      </c>
      <c r="BH150" s="66">
        <v>6</v>
      </c>
      <c r="BI150" s="66">
        <v>7.6111111111111107</v>
      </c>
      <c r="BJ150" s="66">
        <v>5</v>
      </c>
      <c r="BK150" s="66">
        <v>7.7222222222222223</v>
      </c>
      <c r="BL150" s="66">
        <v>7.2777777777777777</v>
      </c>
      <c r="BN150" s="171">
        <v>0.50972222222222197</v>
      </c>
    </row>
    <row r="151" spans="1:66" x14ac:dyDescent="0.2">
      <c r="A151" s="171">
        <v>0.51319444444444495</v>
      </c>
      <c r="B151" s="160">
        <f t="shared" si="2"/>
        <v>3.472222222222987E-3</v>
      </c>
      <c r="C151" s="170"/>
      <c r="D151" s="170">
        <v>6.7</v>
      </c>
      <c r="E151" s="170">
        <v>8.8000000000000007</v>
      </c>
      <c r="F151" s="170">
        <v>8.1999999999999993</v>
      </c>
      <c r="G151" s="170">
        <v>4.8</v>
      </c>
      <c r="H151" s="170">
        <v>8.6</v>
      </c>
      <c r="I151" s="170">
        <v>18</v>
      </c>
      <c r="J151" s="168">
        <v>11.7</v>
      </c>
      <c r="K151" s="169">
        <v>11.1</v>
      </c>
      <c r="L151" s="169">
        <v>9</v>
      </c>
      <c r="M151" s="169">
        <v>6.1</v>
      </c>
      <c r="N151" s="169">
        <v>8.3000000000000007</v>
      </c>
      <c r="O151" s="169">
        <v>7.9</v>
      </c>
      <c r="P151" s="169">
        <v>6.2</v>
      </c>
      <c r="Q151" s="166"/>
      <c r="R151" s="167">
        <v>12.7</v>
      </c>
      <c r="S151" s="167">
        <v>5.5</v>
      </c>
      <c r="T151" s="167">
        <v>7.2</v>
      </c>
      <c r="U151" s="167">
        <v>5.7</v>
      </c>
      <c r="V151" s="167">
        <v>9.1999999999999993</v>
      </c>
      <c r="W151" s="167">
        <v>6</v>
      </c>
      <c r="X151" s="164">
        <v>7.9</v>
      </c>
      <c r="Y151" s="165"/>
      <c r="Z151" s="164">
        <v>8.3000000000000007</v>
      </c>
      <c r="AA151" s="164">
        <v>7.7</v>
      </c>
      <c r="AB151" s="164">
        <v>7.2</v>
      </c>
      <c r="AC151" s="164">
        <v>8.4</v>
      </c>
      <c r="AD151" s="164">
        <v>14.6</v>
      </c>
      <c r="AE151" s="163">
        <v>7.2</v>
      </c>
      <c r="AF151" s="163">
        <v>9.4</v>
      </c>
      <c r="AG151" s="163">
        <v>7.4</v>
      </c>
      <c r="AH151" s="163">
        <v>4.7</v>
      </c>
      <c r="AI151" s="163">
        <v>9.6999999999999993</v>
      </c>
      <c r="AJ151" s="163">
        <v>6.4</v>
      </c>
      <c r="AK151" s="163">
        <v>11.1</v>
      </c>
      <c r="AL151" s="162">
        <v>8.1</v>
      </c>
      <c r="AM151" s="162"/>
      <c r="AN151" s="162">
        <v>4.2</v>
      </c>
      <c r="AO151" s="162">
        <v>10.9</v>
      </c>
      <c r="AP151" s="162">
        <v>6.4</v>
      </c>
      <c r="AQ151" s="162">
        <v>8.6</v>
      </c>
      <c r="AR151" s="162">
        <v>8.4</v>
      </c>
      <c r="AT151" s="161">
        <v>6.9</v>
      </c>
      <c r="AU151" s="161">
        <v>6.1</v>
      </c>
      <c r="BB151" s="66">
        <v>7.6111111111111107</v>
      </c>
      <c r="BC151" s="66">
        <v>8.8888888888888893</v>
      </c>
      <c r="BD151" s="66">
        <v>7.833333333333333</v>
      </c>
      <c r="BE151" s="66">
        <v>7.7777777777777777</v>
      </c>
      <c r="BG151" s="66">
        <v>7.4444444444444446</v>
      </c>
      <c r="BH151" s="66">
        <v>5.833333333333333</v>
      </c>
      <c r="BI151" s="66">
        <v>7.6111111111111107</v>
      </c>
      <c r="BJ151" s="66">
        <v>5.333333333333333</v>
      </c>
      <c r="BK151" s="66">
        <v>7.2777777777777777</v>
      </c>
      <c r="BL151" s="66">
        <v>7.2777777777777777</v>
      </c>
      <c r="BN151" s="171">
        <v>0.51319444444444495</v>
      </c>
    </row>
    <row r="152" spans="1:66" x14ac:dyDescent="0.2">
      <c r="A152" s="171">
        <v>0.51666666666666705</v>
      </c>
      <c r="B152" s="160">
        <f t="shared" si="2"/>
        <v>3.4722222222220989E-3</v>
      </c>
      <c r="C152" s="170"/>
      <c r="D152" s="170">
        <v>7.1</v>
      </c>
      <c r="E152" s="170">
        <v>9.1</v>
      </c>
      <c r="F152" s="170">
        <v>8.1</v>
      </c>
      <c r="G152" s="170">
        <v>5.4</v>
      </c>
      <c r="H152" s="170">
        <v>8.8000000000000007</v>
      </c>
      <c r="I152" s="170">
        <v>17.3</v>
      </c>
      <c r="J152" s="168">
        <v>12.4</v>
      </c>
      <c r="K152" s="169">
        <v>10.9</v>
      </c>
      <c r="L152" s="169">
        <v>9.4</v>
      </c>
      <c r="M152" s="169">
        <v>6.8</v>
      </c>
      <c r="N152" s="169">
        <v>7.9</v>
      </c>
      <c r="O152" s="169">
        <v>8.3000000000000007</v>
      </c>
      <c r="P152" s="169">
        <v>6.2</v>
      </c>
      <c r="Q152" s="166"/>
      <c r="R152" s="167">
        <v>13.3</v>
      </c>
      <c r="S152" s="167">
        <v>4.7</v>
      </c>
      <c r="T152" s="167">
        <v>7.5</v>
      </c>
      <c r="U152" s="167">
        <v>5.9</v>
      </c>
      <c r="V152" s="167">
        <v>9.1</v>
      </c>
      <c r="W152" s="167">
        <v>5.9</v>
      </c>
      <c r="X152" s="164">
        <v>7.8</v>
      </c>
      <c r="Y152" s="165"/>
      <c r="Z152" s="164">
        <v>8.1</v>
      </c>
      <c r="AA152" s="164">
        <v>7.5</v>
      </c>
      <c r="AB152" s="164">
        <v>7.2</v>
      </c>
      <c r="AC152" s="164">
        <v>8.1999999999999993</v>
      </c>
      <c r="AD152" s="164">
        <v>14.5</v>
      </c>
      <c r="AE152" s="163">
        <v>7.6</v>
      </c>
      <c r="AF152" s="163">
        <v>9.9</v>
      </c>
      <c r="AG152" s="163">
        <v>7</v>
      </c>
      <c r="AH152" s="163">
        <v>4.3</v>
      </c>
      <c r="AI152" s="163">
        <v>9.6999999999999993</v>
      </c>
      <c r="AJ152" s="163">
        <v>6.3</v>
      </c>
      <c r="AK152" s="163">
        <v>11.1</v>
      </c>
      <c r="AL152" s="162">
        <v>7.9</v>
      </c>
      <c r="AM152" s="162"/>
      <c r="AN152" s="162">
        <v>3.8</v>
      </c>
      <c r="AO152" s="162">
        <v>10.4</v>
      </c>
      <c r="AP152" s="162">
        <v>6.6</v>
      </c>
      <c r="AQ152" s="162">
        <v>8.9</v>
      </c>
      <c r="AR152" s="162">
        <v>8.3000000000000007</v>
      </c>
      <c r="AT152" s="161">
        <v>6.6</v>
      </c>
      <c r="AU152" s="161">
        <v>5.9</v>
      </c>
      <c r="BB152" s="66">
        <v>7.2777777777777777</v>
      </c>
      <c r="BC152" s="66">
        <v>8.9444444444444446</v>
      </c>
      <c r="BD152" s="66">
        <v>7.666666666666667</v>
      </c>
      <c r="BE152" s="66">
        <v>7.7222222222222223</v>
      </c>
      <c r="BG152" s="66">
        <v>7.2222222222222223</v>
      </c>
      <c r="BH152" s="66">
        <v>5.7777777777777777</v>
      </c>
      <c r="BI152" s="66">
        <v>7.833333333333333</v>
      </c>
      <c r="BJ152" s="66">
        <v>5.5</v>
      </c>
      <c r="BK152" s="66">
        <v>6.9444444444444446</v>
      </c>
      <c r="BL152" s="66">
        <v>7.2222222222222223</v>
      </c>
      <c r="BN152" s="171">
        <v>0.51666666666666705</v>
      </c>
    </row>
    <row r="153" spans="1:66" x14ac:dyDescent="0.2">
      <c r="A153" s="171">
        <v>0.52013888888888904</v>
      </c>
      <c r="B153" s="160">
        <f t="shared" si="2"/>
        <v>3.4722222222219878E-3</v>
      </c>
      <c r="C153" s="170"/>
      <c r="D153" s="170">
        <v>7.2</v>
      </c>
      <c r="E153" s="170">
        <v>9.1</v>
      </c>
      <c r="F153" s="170">
        <v>8.3000000000000007</v>
      </c>
      <c r="G153" s="170">
        <v>5.4</v>
      </c>
      <c r="H153" s="170">
        <v>9.4</v>
      </c>
      <c r="I153" s="170">
        <v>16.5</v>
      </c>
      <c r="J153" s="168">
        <v>13.2</v>
      </c>
      <c r="K153" s="169">
        <v>10.8</v>
      </c>
      <c r="L153" s="169">
        <v>9.6999999999999993</v>
      </c>
      <c r="M153" s="169">
        <v>7.4</v>
      </c>
      <c r="N153" s="169">
        <v>7.9</v>
      </c>
      <c r="O153" s="169">
        <v>8.4</v>
      </c>
      <c r="P153" s="169">
        <v>6.3</v>
      </c>
      <c r="Q153" s="166"/>
      <c r="R153" s="167">
        <v>13.4</v>
      </c>
      <c r="S153" s="167">
        <v>4.5</v>
      </c>
      <c r="T153" s="167">
        <v>7.7</v>
      </c>
      <c r="U153" s="167">
        <v>6.3</v>
      </c>
      <c r="V153" s="167">
        <v>8.9</v>
      </c>
      <c r="W153" s="167">
        <v>6.1</v>
      </c>
      <c r="X153" s="164">
        <v>8</v>
      </c>
      <c r="Y153" s="165"/>
      <c r="Z153" s="164">
        <v>7.6</v>
      </c>
      <c r="AA153" s="164">
        <v>7.6</v>
      </c>
      <c r="AB153" s="164">
        <v>7.2</v>
      </c>
      <c r="AC153" s="164">
        <v>8.1</v>
      </c>
      <c r="AD153" s="164">
        <v>14.8</v>
      </c>
      <c r="AE153" s="163">
        <v>8.1</v>
      </c>
      <c r="AF153" s="163">
        <v>10.1</v>
      </c>
      <c r="AG153" s="163">
        <v>5.9</v>
      </c>
      <c r="AH153" s="163">
        <v>3.9</v>
      </c>
      <c r="AI153" s="163">
        <v>9.6999999999999993</v>
      </c>
      <c r="AJ153" s="163">
        <v>6.2</v>
      </c>
      <c r="AK153" s="163">
        <v>11.1</v>
      </c>
      <c r="AL153" s="162">
        <v>8.1999999999999993</v>
      </c>
      <c r="AM153" s="162"/>
      <c r="AN153" s="162">
        <v>3.4</v>
      </c>
      <c r="AO153" s="162">
        <v>8.6999999999999993</v>
      </c>
      <c r="AP153" s="162">
        <v>6.8</v>
      </c>
      <c r="AQ153" s="162">
        <v>9.1</v>
      </c>
      <c r="AR153" s="162">
        <v>8.4</v>
      </c>
      <c r="AT153" s="161">
        <v>6.5</v>
      </c>
      <c r="AU153" s="161">
        <v>6</v>
      </c>
      <c r="BB153" s="66">
        <v>7.0555555555555554</v>
      </c>
      <c r="BC153" s="66">
        <v>8.7777777777777786</v>
      </c>
      <c r="BD153" s="66">
        <v>7.5555555555555554</v>
      </c>
      <c r="BE153" s="66">
        <v>7.8888888888888893</v>
      </c>
      <c r="BG153" s="66">
        <v>7</v>
      </c>
      <c r="BH153" s="66">
        <v>5.833333333333333</v>
      </c>
      <c r="BI153" s="66">
        <v>8.3333333333333339</v>
      </c>
      <c r="BJ153" s="66">
        <v>5.9444444444444446</v>
      </c>
      <c r="BK153" s="66">
        <v>6.4444444444444446</v>
      </c>
      <c r="BL153" s="66">
        <v>7.333333333333333</v>
      </c>
      <c r="BN153" s="171">
        <v>0.52013888888888904</v>
      </c>
    </row>
    <row r="154" spans="1:66" x14ac:dyDescent="0.2">
      <c r="A154" s="171">
        <v>0.52361111111111103</v>
      </c>
      <c r="B154" s="160">
        <f t="shared" si="2"/>
        <v>3.4722222222219878E-3</v>
      </c>
      <c r="C154" s="170"/>
      <c r="D154" s="170">
        <v>7.6</v>
      </c>
      <c r="E154" s="170">
        <v>8.9</v>
      </c>
      <c r="F154" s="170">
        <v>8.6999999999999993</v>
      </c>
      <c r="G154" s="170">
        <v>5.7</v>
      </c>
      <c r="H154" s="170">
        <v>10</v>
      </c>
      <c r="I154" s="170">
        <v>16.399999999999999</v>
      </c>
      <c r="J154" s="168">
        <v>14.4</v>
      </c>
      <c r="K154" s="169">
        <v>10</v>
      </c>
      <c r="L154" s="169">
        <v>10.4</v>
      </c>
      <c r="M154" s="169">
        <v>7.7</v>
      </c>
      <c r="N154" s="169">
        <v>7.6</v>
      </c>
      <c r="O154" s="169">
        <v>8.6999999999999993</v>
      </c>
      <c r="P154" s="169">
        <v>6.3</v>
      </c>
      <c r="Q154" s="166"/>
      <c r="R154" s="167">
        <v>13.6</v>
      </c>
      <c r="S154" s="167">
        <v>3.9</v>
      </c>
      <c r="T154" s="167">
        <v>7.9</v>
      </c>
      <c r="U154" s="167">
        <v>6.6</v>
      </c>
      <c r="V154" s="167">
        <v>8.8000000000000007</v>
      </c>
      <c r="W154" s="167">
        <v>6.1</v>
      </c>
      <c r="X154" s="164">
        <v>8.1999999999999993</v>
      </c>
      <c r="Y154" s="165"/>
      <c r="Z154" s="164">
        <v>7.2</v>
      </c>
      <c r="AA154" s="164">
        <v>7.7</v>
      </c>
      <c r="AB154" s="164">
        <v>7.1</v>
      </c>
      <c r="AC154" s="164">
        <v>8.1</v>
      </c>
      <c r="AD154" s="164">
        <v>14.7</v>
      </c>
      <c r="AE154" s="163">
        <v>8.6</v>
      </c>
      <c r="AF154" s="163">
        <v>10.7</v>
      </c>
      <c r="AG154" s="163">
        <v>5.8</v>
      </c>
      <c r="AH154" s="163">
        <v>3.9</v>
      </c>
      <c r="AI154" s="163">
        <v>9.4</v>
      </c>
      <c r="AJ154" s="163">
        <v>6.2</v>
      </c>
      <c r="AK154" s="163">
        <v>11</v>
      </c>
      <c r="AL154" s="162">
        <v>8.4</v>
      </c>
      <c r="AM154" s="162"/>
      <c r="AN154" s="162">
        <v>3.3</v>
      </c>
      <c r="AO154" s="162">
        <v>8.6</v>
      </c>
      <c r="AP154" s="162">
        <v>7.2</v>
      </c>
      <c r="AQ154" s="162">
        <v>9.3000000000000007</v>
      </c>
      <c r="AR154" s="162">
        <v>8.4</v>
      </c>
      <c r="AT154" s="161">
        <v>6.6</v>
      </c>
      <c r="AU154" s="161">
        <v>5.7</v>
      </c>
      <c r="BB154" s="66">
        <v>6.9444444444444446</v>
      </c>
      <c r="BC154" s="66">
        <v>8.6111111111111107</v>
      </c>
      <c r="BD154" s="66">
        <v>7.5</v>
      </c>
      <c r="BE154" s="66">
        <v>8.1666666666666661</v>
      </c>
      <c r="BG154" s="66">
        <v>6.833333333333333</v>
      </c>
      <c r="BH154" s="66">
        <v>5.833333333333333</v>
      </c>
      <c r="BI154" s="66">
        <v>8.8888888888888893</v>
      </c>
      <c r="BJ154" s="66">
        <v>6.666666666666667</v>
      </c>
      <c r="BK154" s="66">
        <v>6.2222222222222223</v>
      </c>
      <c r="BL154" s="66">
        <v>8.0555555555555554</v>
      </c>
      <c r="BN154" s="171">
        <v>0.52361111111111103</v>
      </c>
    </row>
    <row r="155" spans="1:66" x14ac:dyDescent="0.2">
      <c r="A155" s="171">
        <v>0.52708333333333302</v>
      </c>
      <c r="B155" s="160">
        <f t="shared" si="2"/>
        <v>3.4722222222219878E-3</v>
      </c>
      <c r="C155" s="170"/>
      <c r="D155" s="170">
        <v>7.8</v>
      </c>
      <c r="E155" s="170">
        <v>9</v>
      </c>
      <c r="F155" s="170">
        <v>9.1</v>
      </c>
      <c r="G155" s="170">
        <v>5.0999999999999996</v>
      </c>
      <c r="H155" s="170">
        <v>10.6</v>
      </c>
      <c r="I155" s="170">
        <v>16.399999999999999</v>
      </c>
      <c r="J155" s="168">
        <v>15.4</v>
      </c>
      <c r="K155" s="169">
        <v>10.199999999999999</v>
      </c>
      <c r="L155" s="169">
        <v>11.2</v>
      </c>
      <c r="M155" s="169">
        <v>8</v>
      </c>
      <c r="N155" s="169">
        <v>7.2</v>
      </c>
      <c r="O155" s="169">
        <v>8.9</v>
      </c>
      <c r="P155" s="169">
        <v>5.8</v>
      </c>
      <c r="Q155" s="166"/>
      <c r="R155" s="167">
        <v>13.7</v>
      </c>
      <c r="S155" s="167">
        <v>4.0999999999999996</v>
      </c>
      <c r="T155" s="167">
        <v>7.9</v>
      </c>
      <c r="U155" s="167">
        <v>7.1</v>
      </c>
      <c r="V155" s="167">
        <v>8.6999999999999993</v>
      </c>
      <c r="W155" s="167">
        <v>6.2</v>
      </c>
      <c r="X155" s="164">
        <v>8.6</v>
      </c>
      <c r="Y155" s="165"/>
      <c r="Z155" s="164">
        <v>7.5</v>
      </c>
      <c r="AA155" s="164">
        <v>7.7</v>
      </c>
      <c r="AB155" s="164">
        <v>6.9</v>
      </c>
      <c r="AC155" s="164">
        <v>7.9</v>
      </c>
      <c r="AD155" s="164">
        <v>14.7</v>
      </c>
      <c r="AE155" s="163">
        <v>9.1999999999999993</v>
      </c>
      <c r="AF155" s="163">
        <v>11.2</v>
      </c>
      <c r="AG155" s="163">
        <v>6</v>
      </c>
      <c r="AH155" s="163">
        <v>4.2</v>
      </c>
      <c r="AI155" s="163">
        <v>9.1</v>
      </c>
      <c r="AJ155" s="163">
        <v>6.3</v>
      </c>
      <c r="AK155" s="163">
        <v>10.8</v>
      </c>
      <c r="AL155" s="162">
        <v>8.4</v>
      </c>
      <c r="AM155" s="162"/>
      <c r="AN155" s="162">
        <v>3.3</v>
      </c>
      <c r="AO155" s="162">
        <v>8.6999999999999993</v>
      </c>
      <c r="AP155" s="162">
        <v>7.4</v>
      </c>
      <c r="AQ155" s="162">
        <v>9.4</v>
      </c>
      <c r="AR155" s="162">
        <v>8.6</v>
      </c>
      <c r="AT155" s="161">
        <v>6.5</v>
      </c>
      <c r="AU155" s="161">
        <v>5.4</v>
      </c>
      <c r="BB155" s="66">
        <v>7.166666666666667</v>
      </c>
      <c r="BC155" s="66">
        <v>8.5</v>
      </c>
      <c r="BD155" s="66">
        <v>7.4444444444444446</v>
      </c>
      <c r="BE155" s="66">
        <v>8.3333333333333339</v>
      </c>
      <c r="BG155" s="66">
        <v>6.8888888888888893</v>
      </c>
      <c r="BH155" s="66">
        <v>5.7222222222222223</v>
      </c>
      <c r="BI155" s="66">
        <v>9.1111111111111107</v>
      </c>
      <c r="BJ155" s="66">
        <v>7.4444444444444446</v>
      </c>
      <c r="BK155" s="66">
        <v>6.3888888888888893</v>
      </c>
      <c r="BL155" s="66">
        <v>8.3333333333333339</v>
      </c>
      <c r="BN155" s="171">
        <v>0.52708333333333302</v>
      </c>
    </row>
    <row r="156" spans="1:66" x14ac:dyDescent="0.2">
      <c r="A156" s="171">
        <v>0.530555555555556</v>
      </c>
      <c r="B156" s="160">
        <f t="shared" si="2"/>
        <v>3.472222222222987E-3</v>
      </c>
      <c r="C156" s="170"/>
      <c r="D156" s="170">
        <v>8.1</v>
      </c>
      <c r="E156" s="170">
        <v>9.4</v>
      </c>
      <c r="F156" s="170">
        <v>9.8000000000000007</v>
      </c>
      <c r="G156" s="170">
        <v>5.0999999999999996</v>
      </c>
      <c r="H156" s="170">
        <v>11.2</v>
      </c>
      <c r="I156" s="170">
        <v>16.600000000000001</v>
      </c>
      <c r="J156" s="168">
        <v>16.399999999999999</v>
      </c>
      <c r="K156" s="169">
        <v>10.1</v>
      </c>
      <c r="L156" s="169">
        <v>11.4</v>
      </c>
      <c r="M156" s="169">
        <v>9.3000000000000007</v>
      </c>
      <c r="N156" s="169">
        <v>7.4</v>
      </c>
      <c r="O156" s="169">
        <v>10.1</v>
      </c>
      <c r="P156" s="169">
        <v>5.7</v>
      </c>
      <c r="Q156" s="166"/>
      <c r="R156" s="167">
        <v>13.9</v>
      </c>
      <c r="S156" s="167">
        <v>4.7</v>
      </c>
      <c r="T156" s="167">
        <v>8.1999999999999993</v>
      </c>
      <c r="U156" s="167">
        <v>7.8</v>
      </c>
      <c r="V156" s="167">
        <v>8.9</v>
      </c>
      <c r="W156" s="167">
        <v>6.1</v>
      </c>
      <c r="X156" s="164">
        <v>8.9</v>
      </c>
      <c r="Y156" s="165"/>
      <c r="Z156" s="164">
        <v>7.4</v>
      </c>
      <c r="AA156" s="164">
        <v>5.9</v>
      </c>
      <c r="AB156" s="164">
        <v>7</v>
      </c>
      <c r="AC156" s="164">
        <v>7.5</v>
      </c>
      <c r="AD156" s="164">
        <v>14.8</v>
      </c>
      <c r="AE156" s="163">
        <v>9.9</v>
      </c>
      <c r="AF156" s="163">
        <v>11.8</v>
      </c>
      <c r="AG156" s="163">
        <v>6.3</v>
      </c>
      <c r="AH156" s="163">
        <v>4.2</v>
      </c>
      <c r="AI156" s="163">
        <v>8.8000000000000007</v>
      </c>
      <c r="AJ156" s="163">
        <v>6.5</v>
      </c>
      <c r="AK156" s="163">
        <v>10.4</v>
      </c>
      <c r="AL156" s="162">
        <v>8.4</v>
      </c>
      <c r="AM156" s="162"/>
      <c r="AN156" s="162">
        <v>3.3</v>
      </c>
      <c r="AO156" s="162">
        <v>8.4</v>
      </c>
      <c r="AP156" s="162">
        <v>7.8</v>
      </c>
      <c r="AQ156" s="162">
        <v>9.6</v>
      </c>
      <c r="AR156" s="162">
        <v>8.6999999999999993</v>
      </c>
      <c r="AT156" s="161">
        <v>5.5</v>
      </c>
      <c r="AU156" s="161">
        <v>5.3</v>
      </c>
      <c r="BB156" s="66">
        <v>7.3888888888888893</v>
      </c>
      <c r="BC156" s="66">
        <v>8.4444444444444446</v>
      </c>
      <c r="BD156" s="66">
        <v>7.5</v>
      </c>
      <c r="BE156" s="66">
        <v>8.5</v>
      </c>
      <c r="BG156" s="66">
        <v>6.8888888888888893</v>
      </c>
      <c r="BH156" s="66">
        <v>5.5555555555555554</v>
      </c>
      <c r="BI156" s="66">
        <v>9.3888888888888893</v>
      </c>
      <c r="BJ156" s="66">
        <v>8.0555555555555554</v>
      </c>
      <c r="BK156" s="66">
        <v>6.4444444444444446</v>
      </c>
      <c r="BL156" s="66">
        <v>8.1111111111111107</v>
      </c>
      <c r="BN156" s="171">
        <v>0.530555555555556</v>
      </c>
    </row>
    <row r="157" spans="1:66" x14ac:dyDescent="0.2">
      <c r="A157" s="171">
        <v>0.53402777777777799</v>
      </c>
      <c r="B157" s="160">
        <f t="shared" si="2"/>
        <v>3.4722222222219878E-3</v>
      </c>
      <c r="C157" s="170"/>
      <c r="D157" s="170">
        <v>8.1</v>
      </c>
      <c r="E157" s="170">
        <v>10.199999999999999</v>
      </c>
      <c r="F157" s="170">
        <v>10.7</v>
      </c>
      <c r="G157" s="170">
        <v>5</v>
      </c>
      <c r="H157" s="170">
        <v>11.7</v>
      </c>
      <c r="I157" s="170">
        <v>16.8</v>
      </c>
      <c r="J157" s="168">
        <v>17.5</v>
      </c>
      <c r="K157" s="169">
        <v>9.8000000000000007</v>
      </c>
      <c r="L157" s="169">
        <v>12.1</v>
      </c>
      <c r="M157" s="169">
        <v>9.8000000000000007</v>
      </c>
      <c r="N157" s="169">
        <v>7.6</v>
      </c>
      <c r="O157" s="169">
        <v>10.4</v>
      </c>
      <c r="P157" s="169">
        <v>5.6</v>
      </c>
      <c r="Q157" s="166"/>
      <c r="R157" s="167">
        <v>14</v>
      </c>
      <c r="S157" s="167">
        <v>5</v>
      </c>
      <c r="T157" s="167">
        <v>8.6999999999999993</v>
      </c>
      <c r="U157" s="167">
        <v>8.8000000000000007</v>
      </c>
      <c r="V157" s="167">
        <v>9.1</v>
      </c>
      <c r="W157" s="167">
        <v>6.1</v>
      </c>
      <c r="X157" s="164">
        <v>8.9</v>
      </c>
      <c r="Y157" s="165"/>
      <c r="Z157" s="164">
        <v>7.4</v>
      </c>
      <c r="AA157" s="164">
        <v>5.8</v>
      </c>
      <c r="AB157" s="164">
        <v>6.9</v>
      </c>
      <c r="AC157" s="164">
        <v>7.6</v>
      </c>
      <c r="AD157" s="164">
        <v>15.2</v>
      </c>
      <c r="AE157" s="163">
        <v>10.6</v>
      </c>
      <c r="AF157" s="163">
        <v>12.3</v>
      </c>
      <c r="AG157" s="163">
        <v>6.6</v>
      </c>
      <c r="AH157" s="163">
        <v>4.4000000000000004</v>
      </c>
      <c r="AI157" s="163">
        <v>8.6999999999999993</v>
      </c>
      <c r="AJ157" s="163">
        <v>6.3</v>
      </c>
      <c r="AK157" s="163">
        <v>10.1</v>
      </c>
      <c r="AL157" s="162">
        <v>8.4</v>
      </c>
      <c r="AM157" s="162"/>
      <c r="AN157" s="162">
        <v>3.6</v>
      </c>
      <c r="AO157" s="162">
        <v>8.3000000000000007</v>
      </c>
      <c r="AP157" s="162">
        <v>8.1</v>
      </c>
      <c r="AQ157" s="162">
        <v>9.8000000000000007</v>
      </c>
      <c r="AR157" s="162">
        <v>8.9</v>
      </c>
      <c r="AT157" s="161">
        <v>5.4</v>
      </c>
      <c r="AU157" s="161">
        <v>5.2</v>
      </c>
      <c r="BB157" s="66">
        <v>7.5555555555555554</v>
      </c>
      <c r="BC157" s="66">
        <v>8.3333333333333339</v>
      </c>
      <c r="BD157" s="66">
        <v>7.833333333333333</v>
      </c>
      <c r="BE157" s="66">
        <v>8.8333333333333339</v>
      </c>
      <c r="BG157" s="66">
        <v>6.9444444444444446</v>
      </c>
      <c r="BH157" s="66">
        <v>5.5</v>
      </c>
      <c r="BI157" s="66">
        <v>9.6111111111111107</v>
      </c>
      <c r="BJ157" s="66">
        <v>8.4444444444444446</v>
      </c>
      <c r="BK157" s="66">
        <v>6.7222222222222223</v>
      </c>
      <c r="BL157" s="66">
        <v>8</v>
      </c>
      <c r="BN157" s="171">
        <v>0.53402777777777799</v>
      </c>
    </row>
    <row r="158" spans="1:66" x14ac:dyDescent="0.2">
      <c r="A158" s="160">
        <v>0.53749999999999998</v>
      </c>
      <c r="B158" s="160">
        <f t="shared" si="2"/>
        <v>3.4722222222219878E-3</v>
      </c>
      <c r="C158" s="170"/>
      <c r="D158" s="170">
        <v>8.1</v>
      </c>
      <c r="E158" s="170">
        <v>11</v>
      </c>
      <c r="F158" s="170">
        <v>11.8</v>
      </c>
      <c r="G158" s="170">
        <v>4.7</v>
      </c>
      <c r="H158" s="170">
        <v>12.3</v>
      </c>
      <c r="I158" s="170">
        <v>17.100000000000001</v>
      </c>
      <c r="J158" s="168">
        <v>18.100000000000001</v>
      </c>
      <c r="K158" s="169">
        <v>10.4</v>
      </c>
      <c r="L158" s="169">
        <v>12.7</v>
      </c>
      <c r="M158" s="169">
        <v>10.7</v>
      </c>
      <c r="N158" s="169">
        <v>6.4</v>
      </c>
      <c r="O158" s="169">
        <v>10.6</v>
      </c>
      <c r="P158" s="169">
        <v>5.4</v>
      </c>
      <c r="Q158" s="166"/>
      <c r="R158" s="167">
        <v>14.3</v>
      </c>
      <c r="S158" s="167">
        <v>5.0999999999999996</v>
      </c>
      <c r="T158" s="167">
        <v>8.9</v>
      </c>
      <c r="U158" s="167">
        <v>10</v>
      </c>
      <c r="V158" s="167">
        <v>8.8000000000000007</v>
      </c>
      <c r="W158" s="167">
        <v>6.2</v>
      </c>
      <c r="X158" s="164">
        <v>9.1</v>
      </c>
      <c r="Y158" s="165"/>
      <c r="Z158" s="164">
        <v>7.7</v>
      </c>
      <c r="AA158" s="164">
        <v>5.4</v>
      </c>
      <c r="AB158" s="164">
        <v>6.1</v>
      </c>
      <c r="AC158" s="164">
        <v>7.6</v>
      </c>
      <c r="AD158" s="164">
        <v>15.5</v>
      </c>
      <c r="AE158" s="163">
        <v>11.1</v>
      </c>
      <c r="AF158" s="163">
        <v>12.9</v>
      </c>
      <c r="AG158" s="163">
        <v>6.6</v>
      </c>
      <c r="AH158" s="163">
        <v>4.9000000000000004</v>
      </c>
      <c r="AI158" s="163">
        <v>8.6999999999999993</v>
      </c>
      <c r="AJ158" s="163">
        <v>6.2</v>
      </c>
      <c r="AK158" s="163">
        <v>9.5</v>
      </c>
      <c r="AL158" s="162">
        <v>8.1999999999999993</v>
      </c>
      <c r="AM158" s="162"/>
      <c r="AN158" s="162">
        <v>3.8</v>
      </c>
      <c r="AO158" s="162">
        <v>8.5</v>
      </c>
      <c r="AP158" s="162">
        <v>8.4</v>
      </c>
      <c r="AQ158" s="162">
        <v>9.6999999999999993</v>
      </c>
      <c r="AR158" s="162">
        <v>9.1999999999999993</v>
      </c>
      <c r="AT158" s="161">
        <v>5.7</v>
      </c>
      <c r="AU158" s="161">
        <v>4.7</v>
      </c>
      <c r="BB158" s="66">
        <v>7.666666666666667</v>
      </c>
      <c r="BC158" s="66">
        <v>8.1666666666666661</v>
      </c>
      <c r="BD158" s="66">
        <v>7.666666666666667</v>
      </c>
      <c r="BE158" s="66">
        <v>9.1666666666666661</v>
      </c>
      <c r="BG158" s="66">
        <v>6.8888888888888893</v>
      </c>
      <c r="BH158" s="66">
        <v>5.5</v>
      </c>
      <c r="BI158" s="66">
        <v>9.4444444444444446</v>
      </c>
      <c r="BJ158" s="66">
        <v>8.5</v>
      </c>
      <c r="BK158" s="66">
        <v>6.8888888888888893</v>
      </c>
      <c r="BL158" s="66">
        <v>7.7777777777777777</v>
      </c>
      <c r="BN158" s="160">
        <v>0.53749999999999998</v>
      </c>
    </row>
    <row r="159" spans="1:66" x14ac:dyDescent="0.2">
      <c r="A159" s="160">
        <v>0.54097222222222197</v>
      </c>
      <c r="B159" s="160">
        <f t="shared" si="2"/>
        <v>3.4722222222219878E-3</v>
      </c>
      <c r="C159" s="170"/>
      <c r="D159" s="170">
        <v>8.3000000000000007</v>
      </c>
      <c r="E159" s="170">
        <v>11.8</v>
      </c>
      <c r="F159" s="170">
        <v>12.8</v>
      </c>
      <c r="G159" s="170">
        <v>4.5999999999999996</v>
      </c>
      <c r="H159" s="170">
        <v>12.9</v>
      </c>
      <c r="I159" s="170">
        <v>16.3</v>
      </c>
      <c r="J159" s="168">
        <v>18.7</v>
      </c>
      <c r="K159" s="169">
        <v>10.7</v>
      </c>
      <c r="L159" s="169">
        <v>13.3</v>
      </c>
      <c r="M159" s="169">
        <v>11.2</v>
      </c>
      <c r="N159" s="169">
        <v>6.1</v>
      </c>
      <c r="O159" s="169">
        <v>10.9</v>
      </c>
      <c r="P159" s="169">
        <v>5.0999999999999996</v>
      </c>
      <c r="Q159" s="166"/>
      <c r="R159" s="167">
        <v>14.8</v>
      </c>
      <c r="S159" s="167">
        <v>5.3</v>
      </c>
      <c r="T159" s="167">
        <v>9.1999999999999993</v>
      </c>
      <c r="U159" s="167">
        <v>11.3</v>
      </c>
      <c r="V159" s="167">
        <v>8.5</v>
      </c>
      <c r="W159" s="167">
        <v>6.6</v>
      </c>
      <c r="X159" s="164">
        <v>9.1</v>
      </c>
      <c r="Y159" s="165"/>
      <c r="Z159" s="164">
        <v>7.8</v>
      </c>
      <c r="AA159" s="164">
        <v>5.8</v>
      </c>
      <c r="AB159" s="164">
        <v>6.1</v>
      </c>
      <c r="AC159" s="164">
        <v>7.5</v>
      </c>
      <c r="AD159" s="164">
        <v>15.8</v>
      </c>
      <c r="AE159" s="163">
        <v>11.5</v>
      </c>
      <c r="AF159" s="163">
        <v>13.4</v>
      </c>
      <c r="AG159" s="163">
        <v>6.9</v>
      </c>
      <c r="AH159" s="163">
        <v>5.3</v>
      </c>
      <c r="AI159" s="163">
        <v>9.1999999999999993</v>
      </c>
      <c r="AJ159" s="163">
        <v>6.1</v>
      </c>
      <c r="AK159" s="163">
        <v>9.3000000000000007</v>
      </c>
      <c r="AL159" s="162">
        <v>8.1</v>
      </c>
      <c r="AM159" s="162"/>
      <c r="AN159" s="162">
        <v>4.0999999999999996</v>
      </c>
      <c r="AO159" s="162">
        <v>8.8000000000000007</v>
      </c>
      <c r="AP159" s="162">
        <v>8.8000000000000007</v>
      </c>
      <c r="AQ159" s="162">
        <v>9.6999999999999993</v>
      </c>
      <c r="AR159" s="162">
        <v>9.3000000000000007</v>
      </c>
      <c r="AT159" s="161">
        <v>6.1</v>
      </c>
      <c r="AU159" s="161">
        <v>4.7</v>
      </c>
      <c r="BB159" s="66">
        <v>8.1666666666666661</v>
      </c>
      <c r="BC159" s="66">
        <v>8.2222222222222214</v>
      </c>
      <c r="BD159" s="66">
        <v>7.7222222222222223</v>
      </c>
      <c r="BE159" s="66">
        <v>9.3333333333333339</v>
      </c>
      <c r="BG159" s="66">
        <v>6.666666666666667</v>
      </c>
      <c r="BH159" s="66">
        <v>4.5555555555555554</v>
      </c>
      <c r="BI159" s="66">
        <v>9.7222222222222214</v>
      </c>
      <c r="BJ159" s="66">
        <v>8.5</v>
      </c>
      <c r="BK159" s="66">
        <v>6.9444444444444446</v>
      </c>
      <c r="BL159" s="66">
        <v>7.5555555555555554</v>
      </c>
      <c r="BN159" s="160">
        <v>0.54097222222222197</v>
      </c>
    </row>
    <row r="160" spans="1:66" x14ac:dyDescent="0.2">
      <c r="A160" s="160">
        <v>0.54444444444444495</v>
      </c>
      <c r="B160" s="160">
        <f t="shared" si="2"/>
        <v>3.472222222222987E-3</v>
      </c>
      <c r="C160" s="170"/>
      <c r="D160" s="170">
        <v>8.6</v>
      </c>
      <c r="E160" s="170">
        <v>12.9</v>
      </c>
      <c r="F160" s="170">
        <v>13.9</v>
      </c>
      <c r="G160" s="170">
        <v>4.4000000000000004</v>
      </c>
      <c r="H160" s="170">
        <v>13.6</v>
      </c>
      <c r="I160" s="170">
        <v>15.7</v>
      </c>
      <c r="J160" s="168">
        <v>19.5</v>
      </c>
      <c r="K160" s="169">
        <v>11.2</v>
      </c>
      <c r="L160" s="169">
        <v>13.8</v>
      </c>
      <c r="M160" s="169">
        <v>11.6</v>
      </c>
      <c r="N160" s="169">
        <v>6.3</v>
      </c>
      <c r="O160" s="169">
        <v>11.1</v>
      </c>
      <c r="P160" s="169">
        <v>5.0999999999999996</v>
      </c>
      <c r="Q160" s="166"/>
      <c r="R160" s="167">
        <v>14.7</v>
      </c>
      <c r="S160" s="167">
        <v>5.3</v>
      </c>
      <c r="T160" s="167">
        <v>9.8000000000000007</v>
      </c>
      <c r="U160" s="167">
        <v>12.4</v>
      </c>
      <c r="V160" s="167">
        <v>8.5</v>
      </c>
      <c r="W160" s="167">
        <v>7</v>
      </c>
      <c r="X160" s="164">
        <v>9.1</v>
      </c>
      <c r="Y160" s="165"/>
      <c r="Z160" s="164">
        <v>7.7</v>
      </c>
      <c r="AA160" s="164">
        <v>6.2</v>
      </c>
      <c r="AB160" s="164">
        <v>6.1</v>
      </c>
      <c r="AC160" s="164">
        <v>8</v>
      </c>
      <c r="AD160" s="164">
        <v>15.9</v>
      </c>
      <c r="AE160" s="163">
        <v>11.9</v>
      </c>
      <c r="AF160" s="163">
        <v>14.4</v>
      </c>
      <c r="AG160" s="163">
        <v>7.4</v>
      </c>
      <c r="AH160" s="163">
        <v>5.6</v>
      </c>
      <c r="AI160" s="163">
        <v>9.9</v>
      </c>
      <c r="AJ160" s="163">
        <v>5.9</v>
      </c>
      <c r="AK160" s="163">
        <v>9.1999999999999993</v>
      </c>
      <c r="AL160" s="162">
        <v>8.1</v>
      </c>
      <c r="AM160" s="162"/>
      <c r="AN160" s="162">
        <v>4.3</v>
      </c>
      <c r="AO160" s="162">
        <v>9.1999999999999993</v>
      </c>
      <c r="AP160" s="162">
        <v>9.3000000000000007</v>
      </c>
      <c r="AQ160" s="162">
        <v>9.6999999999999993</v>
      </c>
      <c r="AR160" s="162">
        <v>9.3000000000000007</v>
      </c>
      <c r="AT160" s="161">
        <v>6.7</v>
      </c>
      <c r="AU160" s="161">
        <v>4.5999999999999996</v>
      </c>
      <c r="BB160" s="66">
        <v>8.2222222222222214</v>
      </c>
      <c r="BC160" s="66">
        <v>8.1111111111111107</v>
      </c>
      <c r="BD160" s="66">
        <v>7.8888888888888893</v>
      </c>
      <c r="BE160" s="66">
        <v>9.7222222222222214</v>
      </c>
      <c r="BG160" s="66">
        <v>6.5</v>
      </c>
      <c r="BH160" s="66">
        <v>4.5555555555555554</v>
      </c>
      <c r="BI160" s="66">
        <v>10.055555555555555</v>
      </c>
      <c r="BJ160" s="66">
        <v>8.9444444444444446</v>
      </c>
      <c r="BK160" s="66">
        <v>6.7777777777777777</v>
      </c>
      <c r="BL160" s="66">
        <v>7.3888888888888893</v>
      </c>
      <c r="BN160" s="160">
        <v>0.54444444444444495</v>
      </c>
    </row>
    <row r="161" spans="1:66" x14ac:dyDescent="0.2">
      <c r="A161" s="160">
        <v>0.54791666666666705</v>
      </c>
      <c r="B161" s="160">
        <f t="shared" si="2"/>
        <v>3.4722222222220989E-3</v>
      </c>
      <c r="C161" s="170"/>
      <c r="D161" s="170">
        <v>8.8000000000000007</v>
      </c>
      <c r="E161" s="170">
        <v>13.3</v>
      </c>
      <c r="F161" s="170">
        <v>14.8</v>
      </c>
      <c r="G161" s="170">
        <v>5.0999999999999996</v>
      </c>
      <c r="H161" s="170">
        <v>14.4</v>
      </c>
      <c r="I161" s="170">
        <v>15.5</v>
      </c>
      <c r="J161" s="168">
        <v>20.3</v>
      </c>
      <c r="K161" s="169">
        <v>11.8</v>
      </c>
      <c r="L161" s="169">
        <v>13.6</v>
      </c>
      <c r="M161" s="169">
        <v>11.9</v>
      </c>
      <c r="N161" s="169">
        <v>6.5</v>
      </c>
      <c r="O161" s="169">
        <v>11.1</v>
      </c>
      <c r="P161" s="169">
        <v>5.3</v>
      </c>
      <c r="Q161" s="166"/>
      <c r="R161" s="167">
        <v>14.7</v>
      </c>
      <c r="S161" s="167">
        <v>5.3</v>
      </c>
      <c r="T161" s="167">
        <v>10.4</v>
      </c>
      <c r="U161" s="167">
        <v>13.5</v>
      </c>
      <c r="V161" s="167">
        <v>7.2</v>
      </c>
      <c r="W161" s="167">
        <v>7.3</v>
      </c>
      <c r="X161" s="164">
        <v>9.1999999999999993</v>
      </c>
      <c r="Y161" s="165"/>
      <c r="Z161" s="164">
        <v>7.7</v>
      </c>
      <c r="AA161" s="164">
        <v>6.6</v>
      </c>
      <c r="AB161" s="164">
        <v>6.4</v>
      </c>
      <c r="AC161" s="164">
        <v>8.1999999999999993</v>
      </c>
      <c r="AD161" s="164">
        <v>16.2</v>
      </c>
      <c r="AE161" s="163">
        <v>12.3</v>
      </c>
      <c r="AF161" s="163">
        <v>14.8</v>
      </c>
      <c r="AG161" s="163">
        <v>8.1</v>
      </c>
      <c r="AH161" s="163">
        <v>5.6</v>
      </c>
      <c r="AI161" s="163">
        <v>10.7</v>
      </c>
      <c r="AJ161" s="163">
        <v>5.9</v>
      </c>
      <c r="AK161" s="163">
        <v>9</v>
      </c>
      <c r="AL161" s="162">
        <v>8.4</v>
      </c>
      <c r="AM161" s="162"/>
      <c r="AN161" s="162">
        <v>4.7</v>
      </c>
      <c r="AO161" s="162">
        <v>9.6999999999999993</v>
      </c>
      <c r="AP161" s="162">
        <v>9.8000000000000007</v>
      </c>
      <c r="AQ161" s="162">
        <v>9.6999999999999993</v>
      </c>
      <c r="AR161" s="162">
        <v>9.6</v>
      </c>
      <c r="AT161" s="161">
        <v>7.3</v>
      </c>
      <c r="AU161" s="161">
        <v>4.7</v>
      </c>
      <c r="BB161" s="66">
        <v>8.5</v>
      </c>
      <c r="BC161" s="66">
        <v>8</v>
      </c>
      <c r="BD161" s="66">
        <v>7.9444444444444446</v>
      </c>
      <c r="BE161" s="66">
        <v>10</v>
      </c>
      <c r="BG161" s="66">
        <v>6.4444444444444446</v>
      </c>
      <c r="BH161" s="66">
        <v>4.5555555555555554</v>
      </c>
      <c r="BI161" s="66">
        <v>9.8888888888888893</v>
      </c>
      <c r="BJ161" s="66">
        <v>9.2222222222222214</v>
      </c>
      <c r="BK161" s="66">
        <v>6.666666666666667</v>
      </c>
      <c r="BL161" s="66">
        <v>7.166666666666667</v>
      </c>
      <c r="BN161" s="160">
        <v>0.54791666666666705</v>
      </c>
    </row>
    <row r="162" spans="1:66" x14ac:dyDescent="0.2">
      <c r="A162" s="160">
        <v>0.55138888888888904</v>
      </c>
      <c r="B162" s="160">
        <f t="shared" si="2"/>
        <v>3.4722222222219878E-3</v>
      </c>
      <c r="C162" s="170"/>
      <c r="D162" s="170">
        <v>8.8000000000000007</v>
      </c>
      <c r="E162" s="170">
        <v>13.8</v>
      </c>
      <c r="F162" s="170">
        <v>15.3</v>
      </c>
      <c r="G162" s="170">
        <v>5.8</v>
      </c>
      <c r="H162" s="170">
        <v>15.1</v>
      </c>
      <c r="I162" s="170">
        <v>15.7</v>
      </c>
      <c r="J162" s="168">
        <v>21.1</v>
      </c>
      <c r="K162" s="169">
        <v>12.2</v>
      </c>
      <c r="L162" s="169">
        <v>13.8</v>
      </c>
      <c r="M162" s="169">
        <v>11.8</v>
      </c>
      <c r="N162" s="169">
        <v>6.6</v>
      </c>
      <c r="O162" s="169">
        <v>11.3</v>
      </c>
      <c r="P162" s="169">
        <v>5.0999999999999996</v>
      </c>
      <c r="Q162" s="166"/>
      <c r="R162" s="167">
        <v>15.4</v>
      </c>
      <c r="S162" s="167">
        <v>5.4</v>
      </c>
      <c r="T162" s="167">
        <v>10.7</v>
      </c>
      <c r="U162" s="167">
        <v>14.3</v>
      </c>
      <c r="V162" s="167">
        <v>7.1</v>
      </c>
      <c r="W162" s="167">
        <v>7.6</v>
      </c>
      <c r="X162" s="164">
        <v>9.1999999999999993</v>
      </c>
      <c r="Y162" s="165"/>
      <c r="Z162" s="164">
        <v>7.9</v>
      </c>
      <c r="AA162" s="164">
        <v>7</v>
      </c>
      <c r="AB162" s="164">
        <v>6.7</v>
      </c>
      <c r="AC162" s="164">
        <v>8.9</v>
      </c>
      <c r="AD162" s="164">
        <v>16.600000000000001</v>
      </c>
      <c r="AE162" s="163">
        <v>12.7</v>
      </c>
      <c r="AF162" s="163">
        <v>15.3</v>
      </c>
      <c r="AG162" s="163">
        <v>8.6999999999999993</v>
      </c>
      <c r="AH162" s="163">
        <v>5.7</v>
      </c>
      <c r="AI162" s="163">
        <v>11.7</v>
      </c>
      <c r="AJ162" s="163">
        <v>5.8</v>
      </c>
      <c r="AK162" s="163">
        <v>8.9</v>
      </c>
      <c r="AL162" s="162">
        <v>8.4</v>
      </c>
      <c r="AM162" s="162"/>
      <c r="AN162" s="162">
        <v>5.6</v>
      </c>
      <c r="AO162" s="162">
        <v>10.199999999999999</v>
      </c>
      <c r="AP162" s="162">
        <v>10.3</v>
      </c>
      <c r="AQ162" s="162">
        <v>9.6999999999999993</v>
      </c>
      <c r="AR162" s="162">
        <v>10.199999999999999</v>
      </c>
      <c r="AT162" s="161">
        <v>7.2</v>
      </c>
      <c r="AU162" s="161">
        <v>5.2</v>
      </c>
      <c r="BB162" s="66">
        <v>9.2222222222222214</v>
      </c>
      <c r="BC162" s="66">
        <v>7.7222222222222223</v>
      </c>
      <c r="BD162" s="66">
        <v>7.4444444444444446</v>
      </c>
      <c r="BE162" s="66">
        <v>10.333333333333334</v>
      </c>
      <c r="BG162" s="66">
        <v>6.5</v>
      </c>
      <c r="BH162" s="66">
        <v>4.7222222222222223</v>
      </c>
      <c r="BI162" s="66">
        <v>9.7777777777777786</v>
      </c>
      <c r="BJ162" s="66">
        <v>9.5</v>
      </c>
      <c r="BK162" s="66">
        <v>6.5</v>
      </c>
      <c r="BL162" s="66">
        <v>6.7777777777777777</v>
      </c>
      <c r="BN162" s="160">
        <v>0.55138888888888904</v>
      </c>
    </row>
    <row r="163" spans="1:66" x14ac:dyDescent="0.2">
      <c r="A163" s="160">
        <v>0.55486111111111103</v>
      </c>
      <c r="B163" s="160">
        <f t="shared" si="2"/>
        <v>3.4722222222219878E-3</v>
      </c>
      <c r="C163" s="170"/>
      <c r="D163" s="170">
        <v>8.9</v>
      </c>
      <c r="E163" s="170">
        <v>14.3</v>
      </c>
      <c r="F163" s="170">
        <v>15.6</v>
      </c>
      <c r="G163" s="170">
        <v>6.7</v>
      </c>
      <c r="H163" s="170">
        <v>16.100000000000001</v>
      </c>
      <c r="I163" s="170">
        <v>15.6</v>
      </c>
      <c r="J163" s="168">
        <v>21</v>
      </c>
      <c r="K163" s="169">
        <v>12.7</v>
      </c>
      <c r="L163" s="169">
        <v>14.1</v>
      </c>
      <c r="M163" s="169">
        <v>11.7</v>
      </c>
      <c r="N163" s="169">
        <v>6.9</v>
      </c>
      <c r="O163" s="169">
        <v>11.1</v>
      </c>
      <c r="P163" s="169">
        <v>5</v>
      </c>
      <c r="Q163" s="166"/>
      <c r="R163" s="167">
        <v>15.9</v>
      </c>
      <c r="S163" s="167">
        <v>5.9</v>
      </c>
      <c r="T163" s="167">
        <v>10.8</v>
      </c>
      <c r="U163" s="167">
        <v>14.9</v>
      </c>
      <c r="V163" s="167">
        <v>7</v>
      </c>
      <c r="W163" s="167">
        <v>8.1</v>
      </c>
      <c r="X163" s="164">
        <v>9.3000000000000007</v>
      </c>
      <c r="Y163" s="165"/>
      <c r="Z163" s="164">
        <v>8.4</v>
      </c>
      <c r="AA163" s="164">
        <v>7.3</v>
      </c>
      <c r="AB163" s="164">
        <v>7</v>
      </c>
      <c r="AC163" s="164">
        <v>9.8000000000000007</v>
      </c>
      <c r="AD163" s="164">
        <v>16.8</v>
      </c>
      <c r="AE163" s="163">
        <v>13.1</v>
      </c>
      <c r="AF163" s="163">
        <v>16.100000000000001</v>
      </c>
      <c r="AG163" s="163">
        <v>9.1</v>
      </c>
      <c r="AH163" s="163">
        <v>5.9</v>
      </c>
      <c r="AI163" s="163">
        <v>12.6</v>
      </c>
      <c r="AJ163" s="163">
        <v>5.6</v>
      </c>
      <c r="AK163" s="163">
        <v>8.6999999999999993</v>
      </c>
      <c r="AL163" s="162">
        <v>8.6</v>
      </c>
      <c r="AM163" s="162"/>
      <c r="AN163" s="162">
        <v>6.1</v>
      </c>
      <c r="AO163" s="162">
        <v>10.7</v>
      </c>
      <c r="AP163" s="162">
        <v>10.8</v>
      </c>
      <c r="AQ163" s="162">
        <v>9.6</v>
      </c>
      <c r="AR163" s="162">
        <v>10.4</v>
      </c>
      <c r="AT163" s="161">
        <v>7.1</v>
      </c>
      <c r="AU163" s="161">
        <v>6</v>
      </c>
      <c r="BB163" s="66">
        <v>9.6666666666666661</v>
      </c>
      <c r="BC163" s="66">
        <v>7.6111111111111107</v>
      </c>
      <c r="BD163" s="66">
        <v>7.333333333333333</v>
      </c>
      <c r="BE163" s="66">
        <v>11.055555555555555</v>
      </c>
      <c r="BG163" s="66">
        <v>6.666666666666667</v>
      </c>
      <c r="BH163" s="66">
        <v>5.2222222222222223</v>
      </c>
      <c r="BI163" s="66">
        <v>10.222222222222221</v>
      </c>
      <c r="BJ163" s="66">
        <v>9.8333333333333339</v>
      </c>
      <c r="BK163" s="66">
        <v>6.3888888888888893</v>
      </c>
      <c r="BL163" s="66">
        <v>5.833333333333333</v>
      </c>
      <c r="BN163" s="160">
        <v>0.55486111111111103</v>
      </c>
    </row>
    <row r="164" spans="1:66" x14ac:dyDescent="0.2">
      <c r="A164" s="160">
        <v>0.55833333333333302</v>
      </c>
      <c r="B164" s="160">
        <f t="shared" si="2"/>
        <v>3.4722222222219878E-3</v>
      </c>
      <c r="C164" s="170"/>
      <c r="D164" s="170">
        <v>9.1999999999999993</v>
      </c>
      <c r="E164" s="170">
        <v>14.8</v>
      </c>
      <c r="F164" s="170">
        <v>15.8</v>
      </c>
      <c r="G164" s="170">
        <v>7.4</v>
      </c>
      <c r="H164" s="170">
        <v>16.100000000000001</v>
      </c>
      <c r="I164" s="170">
        <v>14.3</v>
      </c>
      <c r="J164" s="168">
        <v>21.2</v>
      </c>
      <c r="K164" s="169">
        <v>13.3</v>
      </c>
      <c r="L164" s="169">
        <v>14.6</v>
      </c>
      <c r="M164" s="169">
        <v>11.9</v>
      </c>
      <c r="N164" s="169">
        <v>7.1</v>
      </c>
      <c r="O164" s="169">
        <v>11</v>
      </c>
      <c r="P164" s="169">
        <v>5</v>
      </c>
      <c r="Q164" s="166"/>
      <c r="R164" s="167">
        <v>16.399999999999999</v>
      </c>
      <c r="S164" s="167">
        <v>6.3</v>
      </c>
      <c r="T164" s="167">
        <v>11.1</v>
      </c>
      <c r="U164" s="167">
        <v>15.7</v>
      </c>
      <c r="V164" s="167">
        <v>6.9</v>
      </c>
      <c r="W164" s="167">
        <v>8.6</v>
      </c>
      <c r="X164" s="164">
        <v>9.4</v>
      </c>
      <c r="Y164" s="165"/>
      <c r="Z164" s="164">
        <v>8.8000000000000007</v>
      </c>
      <c r="AA164" s="164">
        <v>7.8</v>
      </c>
      <c r="AB164" s="164">
        <v>7.5</v>
      </c>
      <c r="AC164" s="164">
        <v>10.6</v>
      </c>
      <c r="AD164" s="164">
        <v>17.399999999999999</v>
      </c>
      <c r="AE164" s="163">
        <v>13.6</v>
      </c>
      <c r="AF164" s="163">
        <v>16.7</v>
      </c>
      <c r="AG164" s="163">
        <v>9.4</v>
      </c>
      <c r="AH164" s="163">
        <v>5.7</v>
      </c>
      <c r="AI164" s="163">
        <v>13.5</v>
      </c>
      <c r="AJ164" s="163">
        <v>5.3</v>
      </c>
      <c r="AK164" s="163">
        <v>8.6</v>
      </c>
      <c r="AL164" s="162">
        <v>8.6</v>
      </c>
      <c r="AM164" s="162"/>
      <c r="AN164" s="162">
        <v>6.6</v>
      </c>
      <c r="AO164" s="162">
        <v>11.2</v>
      </c>
      <c r="AP164" s="162">
        <v>11.2</v>
      </c>
      <c r="AQ164" s="162">
        <v>9.4</v>
      </c>
      <c r="AR164" s="162">
        <v>10.5</v>
      </c>
      <c r="AT164" s="161">
        <v>7.5</v>
      </c>
      <c r="AU164" s="161">
        <v>6.7</v>
      </c>
      <c r="BB164" s="66">
        <v>10.166666666666666</v>
      </c>
      <c r="BC164" s="66">
        <v>7.5555555555555554</v>
      </c>
      <c r="BD164" s="66">
        <v>7.2777777777777777</v>
      </c>
      <c r="BE164" s="66">
        <v>11.555555555555555</v>
      </c>
      <c r="BG164" s="66">
        <v>6.7777777777777777</v>
      </c>
      <c r="BH164" s="66">
        <v>5.8888888888888893</v>
      </c>
      <c r="BI164" s="66">
        <v>10.277777777777779</v>
      </c>
      <c r="BJ164" s="66">
        <v>10.166666666666666</v>
      </c>
      <c r="BK164" s="66">
        <v>6.2222222222222223</v>
      </c>
      <c r="BL164" s="66">
        <v>5.3888888888888893</v>
      </c>
      <c r="BN164" s="160">
        <v>0.55833333333333302</v>
      </c>
    </row>
    <row r="165" spans="1:66" x14ac:dyDescent="0.2">
      <c r="A165" s="160">
        <v>0.561805555555556</v>
      </c>
      <c r="B165" s="160">
        <f t="shared" si="2"/>
        <v>3.472222222222987E-3</v>
      </c>
      <c r="C165" s="170"/>
      <c r="D165" s="170">
        <v>9.3000000000000007</v>
      </c>
      <c r="E165" s="170">
        <v>15.3</v>
      </c>
      <c r="F165" s="170">
        <v>15.8</v>
      </c>
      <c r="G165" s="170">
        <v>8.1999999999999993</v>
      </c>
      <c r="H165" s="170">
        <v>16.399999999999999</v>
      </c>
      <c r="I165" s="170">
        <v>10.4</v>
      </c>
      <c r="J165" s="168">
        <v>21.7</v>
      </c>
      <c r="K165" s="169">
        <v>13.7</v>
      </c>
      <c r="L165" s="169">
        <v>14.6</v>
      </c>
      <c r="M165" s="169">
        <v>12.2</v>
      </c>
      <c r="N165" s="169">
        <v>7.6</v>
      </c>
      <c r="O165" s="169">
        <v>11.4</v>
      </c>
      <c r="P165" s="169">
        <v>5.2</v>
      </c>
      <c r="Q165" s="166"/>
      <c r="R165" s="167">
        <v>16.600000000000001</v>
      </c>
      <c r="S165" s="167">
        <v>6.4</v>
      </c>
      <c r="T165" s="167">
        <v>11.1</v>
      </c>
      <c r="U165" s="167">
        <v>16.100000000000001</v>
      </c>
      <c r="V165" s="167">
        <v>6.9</v>
      </c>
      <c r="W165" s="167">
        <v>9.1</v>
      </c>
      <c r="X165" s="164">
        <v>9.5</v>
      </c>
      <c r="Y165" s="165"/>
      <c r="Z165" s="164">
        <v>9.1999999999999993</v>
      </c>
      <c r="AA165" s="164">
        <v>8.5</v>
      </c>
      <c r="AB165" s="164">
        <v>8.1</v>
      </c>
      <c r="AC165" s="164">
        <v>11.4</v>
      </c>
      <c r="AD165" s="164">
        <v>17.600000000000001</v>
      </c>
      <c r="AE165" s="163">
        <v>13.8</v>
      </c>
      <c r="AF165" s="163">
        <v>16.8</v>
      </c>
      <c r="AG165" s="163">
        <v>9.9</v>
      </c>
      <c r="AH165" s="163">
        <v>5.6</v>
      </c>
      <c r="AI165" s="163">
        <v>14.6</v>
      </c>
      <c r="AJ165" s="163">
        <v>5.2</v>
      </c>
      <c r="AK165" s="163">
        <v>8.5</v>
      </c>
      <c r="AL165" s="162">
        <v>8.6999999999999993</v>
      </c>
      <c r="AM165" s="162"/>
      <c r="AN165" s="162">
        <v>7.3</v>
      </c>
      <c r="AO165" s="162">
        <v>12.2</v>
      </c>
      <c r="AP165" s="162">
        <v>11.7</v>
      </c>
      <c r="AQ165" s="162">
        <v>9.3000000000000007</v>
      </c>
      <c r="AR165" s="162">
        <v>10.7</v>
      </c>
      <c r="AT165" s="161">
        <v>7.9</v>
      </c>
      <c r="AU165" s="161">
        <v>7.6</v>
      </c>
      <c r="BB165" s="66">
        <v>10.555555555555555</v>
      </c>
      <c r="BC165" s="66">
        <v>7.5</v>
      </c>
      <c r="BD165" s="66">
        <v>7.5</v>
      </c>
      <c r="BE165" s="66">
        <v>12</v>
      </c>
      <c r="BG165" s="66">
        <v>7</v>
      </c>
      <c r="BH165" s="66">
        <v>6.2777777777777777</v>
      </c>
      <c r="BI165" s="66">
        <v>10.333333333333334</v>
      </c>
      <c r="BJ165" s="66">
        <v>10.333333333333334</v>
      </c>
      <c r="BK165" s="66">
        <v>5.5</v>
      </c>
      <c r="BL165" s="66">
        <v>5.0555555555555554</v>
      </c>
      <c r="BN165" s="160">
        <v>0.561805555555556</v>
      </c>
    </row>
    <row r="166" spans="1:66" x14ac:dyDescent="0.2">
      <c r="A166" s="160">
        <v>0.56527777777777799</v>
      </c>
      <c r="B166" s="160">
        <f t="shared" si="2"/>
        <v>3.4722222222219878E-3</v>
      </c>
      <c r="C166" s="170"/>
      <c r="D166" s="170">
        <v>9.1999999999999993</v>
      </c>
      <c r="E166" s="170">
        <v>15.3</v>
      </c>
      <c r="F166" s="170">
        <v>15.7</v>
      </c>
      <c r="G166" s="170">
        <v>8.9</v>
      </c>
      <c r="H166" s="170">
        <v>16.899999999999999</v>
      </c>
      <c r="I166" s="170">
        <v>9.3000000000000007</v>
      </c>
      <c r="J166" s="168">
        <v>21.8</v>
      </c>
      <c r="K166" s="169">
        <v>14.2</v>
      </c>
      <c r="L166" s="169">
        <v>14.7</v>
      </c>
      <c r="M166" s="169">
        <v>12.2</v>
      </c>
      <c r="N166" s="169">
        <v>8.1999999999999993</v>
      </c>
      <c r="O166" s="169">
        <v>11.5</v>
      </c>
      <c r="P166" s="169">
        <v>5.8</v>
      </c>
      <c r="Q166" s="166"/>
      <c r="R166" s="167">
        <v>16.8</v>
      </c>
      <c r="S166" s="167">
        <v>6.6</v>
      </c>
      <c r="T166" s="167">
        <v>11.1</v>
      </c>
      <c r="U166" s="167">
        <v>16.5</v>
      </c>
      <c r="V166" s="167">
        <v>7.1</v>
      </c>
      <c r="W166" s="167">
        <v>9.6</v>
      </c>
      <c r="X166" s="164">
        <v>9.6999999999999993</v>
      </c>
      <c r="Y166" s="165"/>
      <c r="Z166" s="164">
        <v>9.4</v>
      </c>
      <c r="AA166" s="164">
        <v>8.9</v>
      </c>
      <c r="AB166" s="164">
        <v>8.6999999999999993</v>
      </c>
      <c r="AC166" s="164">
        <v>11.9</v>
      </c>
      <c r="AD166" s="164">
        <v>17.5</v>
      </c>
      <c r="AE166" s="163">
        <v>13.6</v>
      </c>
      <c r="AF166" s="163">
        <v>16.8</v>
      </c>
      <c r="AG166" s="163">
        <v>10.1</v>
      </c>
      <c r="AH166" s="163">
        <v>5.9</v>
      </c>
      <c r="AI166" s="163">
        <v>15.1</v>
      </c>
      <c r="AJ166" s="163">
        <v>5.0999999999999996</v>
      </c>
      <c r="AK166" s="163">
        <v>8.4</v>
      </c>
      <c r="AL166" s="162">
        <v>9.1</v>
      </c>
      <c r="AM166" s="162"/>
      <c r="AN166" s="162">
        <v>7.8</v>
      </c>
      <c r="AO166" s="162">
        <v>12.5</v>
      </c>
      <c r="AP166" s="162">
        <v>12.2</v>
      </c>
      <c r="AQ166" s="162">
        <v>9.1999999999999993</v>
      </c>
      <c r="AR166" s="162">
        <v>10.4</v>
      </c>
      <c r="AT166" s="161">
        <v>8.3000000000000007</v>
      </c>
      <c r="AU166" s="161">
        <v>8.3000000000000007</v>
      </c>
      <c r="BB166" s="66">
        <v>10.777777777777779</v>
      </c>
      <c r="BC166" s="66">
        <v>7.333333333333333</v>
      </c>
      <c r="BD166" s="66">
        <v>7.833333333333333</v>
      </c>
      <c r="BE166" s="66">
        <v>12.222222222222221</v>
      </c>
      <c r="BG166" s="66">
        <v>7.2777777777777777</v>
      </c>
      <c r="BH166" s="66">
        <v>6.7777777777777777</v>
      </c>
      <c r="BI166" s="66">
        <v>10.777777777777779</v>
      </c>
      <c r="BJ166" s="66">
        <v>10.444444444444445</v>
      </c>
      <c r="BK166" s="66">
        <v>5.333333333333333</v>
      </c>
      <c r="BL166" s="66">
        <v>4.5</v>
      </c>
      <c r="BN166" s="160">
        <v>0.56527777777777799</v>
      </c>
    </row>
    <row r="167" spans="1:66" x14ac:dyDescent="0.2">
      <c r="A167" s="160">
        <v>0.56874999999999998</v>
      </c>
      <c r="B167" s="160">
        <f t="shared" si="2"/>
        <v>3.4722222222219878E-3</v>
      </c>
      <c r="C167" s="170"/>
      <c r="D167" s="170">
        <v>9.1999999999999993</v>
      </c>
      <c r="E167" s="170">
        <v>15.4</v>
      </c>
      <c r="F167" s="170">
        <v>15.5</v>
      </c>
      <c r="G167" s="170">
        <v>9.1999999999999993</v>
      </c>
      <c r="H167" s="170">
        <v>17.399999999999999</v>
      </c>
      <c r="I167" s="170">
        <v>10.9</v>
      </c>
      <c r="J167" s="168">
        <v>22</v>
      </c>
      <c r="K167" s="169">
        <v>15.1</v>
      </c>
      <c r="L167" s="169">
        <v>14.8</v>
      </c>
      <c r="M167" s="169">
        <v>12.2</v>
      </c>
      <c r="N167" s="169">
        <v>8.6999999999999993</v>
      </c>
      <c r="O167" s="169">
        <v>11.7</v>
      </c>
      <c r="P167" s="169">
        <v>6.1</v>
      </c>
      <c r="Q167" s="166"/>
      <c r="R167" s="167">
        <v>16.600000000000001</v>
      </c>
      <c r="S167" s="167">
        <v>6.8</v>
      </c>
      <c r="T167" s="167">
        <v>11.1</v>
      </c>
      <c r="U167" s="167">
        <v>16.899999999999999</v>
      </c>
      <c r="V167" s="167">
        <v>7.2</v>
      </c>
      <c r="W167" s="167">
        <v>10.3</v>
      </c>
      <c r="X167" s="164">
        <v>9.9</v>
      </c>
      <c r="Y167" s="165"/>
      <c r="Z167" s="164">
        <v>9.8000000000000007</v>
      </c>
      <c r="AA167" s="164">
        <v>9.1999999999999993</v>
      </c>
      <c r="AB167" s="164">
        <v>9</v>
      </c>
      <c r="AC167" s="164">
        <v>12.4</v>
      </c>
      <c r="AD167" s="164">
        <v>17.399999999999999</v>
      </c>
      <c r="AE167" s="163">
        <v>13.3</v>
      </c>
      <c r="AF167" s="163">
        <v>17.100000000000001</v>
      </c>
      <c r="AG167" s="163">
        <v>10.6</v>
      </c>
      <c r="AH167" s="163">
        <v>6.4</v>
      </c>
      <c r="AI167" s="163">
        <v>15.8</v>
      </c>
      <c r="AJ167" s="163">
        <v>5.0999999999999996</v>
      </c>
      <c r="AK167" s="163">
        <v>8.1999999999999993</v>
      </c>
      <c r="AL167" s="162">
        <v>9.4</v>
      </c>
      <c r="AM167" s="162"/>
      <c r="AN167" s="162">
        <v>8.1</v>
      </c>
      <c r="AO167" s="162">
        <v>12.6</v>
      </c>
      <c r="AP167" s="162">
        <v>12.4</v>
      </c>
      <c r="AQ167" s="162">
        <v>9</v>
      </c>
      <c r="AR167" s="162">
        <v>10.3</v>
      </c>
      <c r="AT167" s="161">
        <v>8.9</v>
      </c>
      <c r="AU167" s="161">
        <v>9</v>
      </c>
      <c r="BB167" s="66">
        <v>11.111111111111111</v>
      </c>
      <c r="BC167" s="66">
        <v>7.2777777777777777</v>
      </c>
      <c r="BD167" s="66">
        <v>7.7777777777777777</v>
      </c>
      <c r="BE167" s="66">
        <v>12.222222222222221</v>
      </c>
      <c r="BG167" s="66">
        <v>7.6111111111111107</v>
      </c>
      <c r="BH167" s="66">
        <v>7.3888888888888893</v>
      </c>
      <c r="BI167" s="66">
        <v>11.111111111111111</v>
      </c>
      <c r="BJ167" s="66">
        <v>10.555555555555555</v>
      </c>
      <c r="BK167" s="66">
        <v>5.4444444444444446</v>
      </c>
      <c r="BL167" s="66">
        <v>4.2777777777777777</v>
      </c>
      <c r="BN167" s="160">
        <v>0.56874999999999998</v>
      </c>
    </row>
    <row r="168" spans="1:66" x14ac:dyDescent="0.2">
      <c r="A168" s="160">
        <v>0.57222222222222197</v>
      </c>
      <c r="B168" s="160">
        <f t="shared" si="2"/>
        <v>3.4722222222219878E-3</v>
      </c>
      <c r="C168" s="170"/>
      <c r="D168" s="170">
        <v>9.3000000000000007</v>
      </c>
      <c r="E168" s="170">
        <v>15.4</v>
      </c>
      <c r="F168" s="170">
        <v>15.3</v>
      </c>
      <c r="G168" s="170">
        <v>8.5</v>
      </c>
      <c r="H168" s="170">
        <v>17.600000000000001</v>
      </c>
      <c r="I168" s="170">
        <v>12.7</v>
      </c>
      <c r="J168" s="168">
        <v>22</v>
      </c>
      <c r="K168" s="169">
        <v>15.6</v>
      </c>
      <c r="L168" s="169">
        <v>14.9</v>
      </c>
      <c r="M168" s="169">
        <v>12.1</v>
      </c>
      <c r="N168" s="169">
        <v>9.3000000000000007</v>
      </c>
      <c r="O168" s="169">
        <v>11.6</v>
      </c>
      <c r="P168" s="169">
        <v>6.4</v>
      </c>
      <c r="Q168" s="166"/>
      <c r="R168" s="167">
        <v>16.600000000000001</v>
      </c>
      <c r="S168" s="167">
        <v>7</v>
      </c>
      <c r="T168" s="167">
        <v>11.3</v>
      </c>
      <c r="U168" s="167">
        <v>16.7</v>
      </c>
      <c r="V168" s="167">
        <v>7.4</v>
      </c>
      <c r="W168" s="167">
        <v>11</v>
      </c>
      <c r="X168" s="164">
        <v>10.199999999999999</v>
      </c>
      <c r="Y168" s="165"/>
      <c r="Z168" s="164">
        <v>10.1</v>
      </c>
      <c r="AA168" s="164">
        <v>9.8000000000000007</v>
      </c>
      <c r="AB168" s="164">
        <v>9.1999999999999993</v>
      </c>
      <c r="AC168" s="164">
        <v>13</v>
      </c>
      <c r="AD168" s="164">
        <v>17.3</v>
      </c>
      <c r="AE168" s="163">
        <v>13.2</v>
      </c>
      <c r="AF168" s="163">
        <v>17.100000000000001</v>
      </c>
      <c r="AG168" s="163">
        <v>11</v>
      </c>
      <c r="AH168" s="163">
        <v>6.5</v>
      </c>
      <c r="AI168" s="163">
        <v>16.7</v>
      </c>
      <c r="AJ168" s="163">
        <v>5.5</v>
      </c>
      <c r="AK168" s="163">
        <v>8.1999999999999993</v>
      </c>
      <c r="AL168" s="162">
        <v>9.4</v>
      </c>
      <c r="AM168" s="162"/>
      <c r="AN168" s="162">
        <v>8.1</v>
      </c>
      <c r="AO168" s="162">
        <v>12.9</v>
      </c>
      <c r="AP168" s="162">
        <v>12.4</v>
      </c>
      <c r="AQ168" s="162">
        <v>8.8000000000000007</v>
      </c>
      <c r="AR168" s="162">
        <v>10.3</v>
      </c>
      <c r="AT168" s="161">
        <v>9.1999999999999993</v>
      </c>
      <c r="AU168" s="161">
        <v>9.6999999999999993</v>
      </c>
      <c r="BB168" s="66">
        <v>12</v>
      </c>
      <c r="BC168" s="66">
        <v>7.333333333333333</v>
      </c>
      <c r="BD168" s="66">
        <v>7.8888888888888893</v>
      </c>
      <c r="BE168" s="66">
        <v>11.888888888888889</v>
      </c>
      <c r="BG168" s="66">
        <v>8.5</v>
      </c>
      <c r="BH168" s="66">
        <v>8</v>
      </c>
      <c r="BI168" s="66">
        <v>11.444444444444445</v>
      </c>
      <c r="BJ168" s="66">
        <v>10.5</v>
      </c>
      <c r="BK168" s="66">
        <v>5.666666666666667</v>
      </c>
      <c r="BL168" s="66">
        <v>4.5</v>
      </c>
      <c r="BN168" s="160">
        <v>0.57222222222222197</v>
      </c>
    </row>
    <row r="169" spans="1:66" x14ac:dyDescent="0.2">
      <c r="A169" s="160">
        <v>0.57569444444444495</v>
      </c>
      <c r="B169" s="160">
        <f t="shared" si="2"/>
        <v>3.472222222222987E-3</v>
      </c>
      <c r="C169" s="170"/>
      <c r="D169" s="170">
        <v>9.1</v>
      </c>
      <c r="E169" s="170">
        <v>15.4</v>
      </c>
      <c r="F169" s="170">
        <v>14.9</v>
      </c>
      <c r="G169" s="170">
        <v>7.8</v>
      </c>
      <c r="H169" s="170">
        <v>17.600000000000001</v>
      </c>
      <c r="I169" s="170">
        <v>13.7</v>
      </c>
      <c r="J169" s="168">
        <v>22.2</v>
      </c>
      <c r="K169" s="169">
        <v>16.100000000000001</v>
      </c>
      <c r="L169" s="169">
        <v>15.1</v>
      </c>
      <c r="M169" s="169">
        <v>11.8</v>
      </c>
      <c r="N169" s="169">
        <v>9.8000000000000007</v>
      </c>
      <c r="O169" s="169">
        <v>11.6</v>
      </c>
      <c r="P169" s="169">
        <v>6.4</v>
      </c>
      <c r="Q169" s="166"/>
      <c r="R169" s="167">
        <v>16.7</v>
      </c>
      <c r="S169" s="167">
        <v>7.1</v>
      </c>
      <c r="T169" s="167">
        <v>11.8</v>
      </c>
      <c r="U169" s="167">
        <v>16.5</v>
      </c>
      <c r="V169" s="167">
        <v>7.6</v>
      </c>
      <c r="W169" s="167">
        <v>11.6</v>
      </c>
      <c r="X169" s="164">
        <v>10.6</v>
      </c>
      <c r="Y169" s="165"/>
      <c r="Z169" s="164">
        <v>10.199999999999999</v>
      </c>
      <c r="AA169" s="164">
        <v>10.199999999999999</v>
      </c>
      <c r="AB169" s="164">
        <v>9.1999999999999993</v>
      </c>
      <c r="AC169" s="164">
        <v>13.6</v>
      </c>
      <c r="AD169" s="164">
        <v>17.100000000000001</v>
      </c>
      <c r="AE169" s="163">
        <v>13.1</v>
      </c>
      <c r="AF169" s="163">
        <v>17.399999999999999</v>
      </c>
      <c r="AG169" s="163">
        <v>12.6</v>
      </c>
      <c r="AH169" s="163">
        <v>6.6</v>
      </c>
      <c r="AI169" s="163">
        <v>17.600000000000001</v>
      </c>
      <c r="AJ169" s="163">
        <v>6.1</v>
      </c>
      <c r="AK169" s="163">
        <v>8.1</v>
      </c>
      <c r="AL169" s="162">
        <v>9.4</v>
      </c>
      <c r="AM169" s="162"/>
      <c r="AN169" s="162">
        <v>8.1</v>
      </c>
      <c r="AO169" s="162">
        <v>12.9</v>
      </c>
      <c r="AP169" s="162">
        <v>12.6</v>
      </c>
      <c r="AQ169" s="162">
        <v>8.6999999999999993</v>
      </c>
      <c r="AR169" s="162">
        <v>10.4</v>
      </c>
      <c r="AT169" s="161">
        <v>9.5</v>
      </c>
      <c r="AU169" s="161">
        <v>10.4</v>
      </c>
      <c r="BB169" s="66">
        <v>12.222222222222221</v>
      </c>
      <c r="BC169" s="66">
        <v>7.333333333333333</v>
      </c>
      <c r="BD169" s="66">
        <v>8.0555555555555554</v>
      </c>
      <c r="BE169" s="66">
        <v>11.722222222222221</v>
      </c>
      <c r="BG169" s="66">
        <v>9.0555555555555554</v>
      </c>
      <c r="BH169" s="66">
        <v>8.4444444444444446</v>
      </c>
      <c r="BI169" s="66">
        <v>11.555555555555555</v>
      </c>
      <c r="BJ169" s="66">
        <v>10.388888888888889</v>
      </c>
      <c r="BK169" s="66">
        <v>5.8888888888888893</v>
      </c>
      <c r="BL169" s="66">
        <v>4.7777777777777777</v>
      </c>
      <c r="BN169" s="160">
        <v>0.57569444444444495</v>
      </c>
    </row>
    <row r="170" spans="1:66" x14ac:dyDescent="0.2">
      <c r="A170" s="160">
        <v>0.57916666666666705</v>
      </c>
      <c r="B170" s="160">
        <f t="shared" si="2"/>
        <v>3.4722222222220989E-3</v>
      </c>
      <c r="C170" s="170"/>
      <c r="D170" s="170">
        <v>8.8000000000000007</v>
      </c>
      <c r="E170" s="170">
        <v>15.7</v>
      </c>
      <c r="F170" s="170">
        <v>14.6</v>
      </c>
      <c r="G170" s="170">
        <v>8.3000000000000007</v>
      </c>
      <c r="H170" s="170">
        <v>17.899999999999999</v>
      </c>
      <c r="I170" s="170">
        <v>14.1</v>
      </c>
      <c r="J170" s="168">
        <v>22.2</v>
      </c>
      <c r="K170" s="169">
        <v>16.3</v>
      </c>
      <c r="L170" s="169">
        <v>15</v>
      </c>
      <c r="M170" s="169">
        <v>12</v>
      </c>
      <c r="N170" s="169">
        <v>10.5</v>
      </c>
      <c r="O170" s="169">
        <v>11.5</v>
      </c>
      <c r="P170" s="169">
        <v>6.2</v>
      </c>
      <c r="Q170" s="166"/>
      <c r="R170" s="167">
        <v>16.8</v>
      </c>
      <c r="S170" s="167">
        <v>7.3</v>
      </c>
      <c r="T170" s="167">
        <v>12.2</v>
      </c>
      <c r="U170" s="167">
        <v>16.3</v>
      </c>
      <c r="V170" s="167">
        <v>7.8</v>
      </c>
      <c r="W170" s="167">
        <v>12.1</v>
      </c>
      <c r="X170" s="164">
        <v>10.8</v>
      </c>
      <c r="Y170" s="165"/>
      <c r="Z170" s="164">
        <v>10.6</v>
      </c>
      <c r="AA170" s="164">
        <v>10.1</v>
      </c>
      <c r="AB170" s="164">
        <v>9.1</v>
      </c>
      <c r="AC170" s="164">
        <v>13.7</v>
      </c>
      <c r="AD170" s="164">
        <v>16.899999999999999</v>
      </c>
      <c r="AE170" s="163">
        <v>12.7</v>
      </c>
      <c r="AF170" s="163">
        <v>17.7</v>
      </c>
      <c r="AG170" s="163">
        <v>13</v>
      </c>
      <c r="AH170" s="163">
        <v>6.5</v>
      </c>
      <c r="AI170" s="163">
        <v>18.100000000000001</v>
      </c>
      <c r="AJ170" s="163">
        <v>6.6</v>
      </c>
      <c r="AK170" s="163">
        <v>7.9</v>
      </c>
      <c r="AL170" s="162">
        <v>9.1999999999999993</v>
      </c>
      <c r="AM170" s="162"/>
      <c r="AN170" s="162">
        <v>8.6999999999999993</v>
      </c>
      <c r="AO170" s="162">
        <v>12.8</v>
      </c>
      <c r="AP170" s="162">
        <v>12.7</v>
      </c>
      <c r="AQ170" s="162">
        <v>8.6</v>
      </c>
      <c r="AR170" s="162">
        <v>10.6</v>
      </c>
      <c r="AT170" s="161">
        <v>9.6999999999999993</v>
      </c>
      <c r="AU170" s="161">
        <v>10.9</v>
      </c>
      <c r="BB170" s="66">
        <v>12.277777777777779</v>
      </c>
      <c r="BC170" s="66">
        <v>7.333333333333333</v>
      </c>
      <c r="BD170" s="66">
        <v>8.2777777777777786</v>
      </c>
      <c r="BE170" s="66">
        <v>11.888888888888889</v>
      </c>
      <c r="BG170" s="66">
        <v>9.3888888888888893</v>
      </c>
      <c r="BH170" s="66">
        <v>8.8333333333333339</v>
      </c>
      <c r="BI170" s="66">
        <v>11.555555555555555</v>
      </c>
      <c r="BJ170" s="66">
        <v>10.555555555555555</v>
      </c>
      <c r="BK170" s="66">
        <v>6.3888888888888893</v>
      </c>
      <c r="BL170" s="66">
        <v>4.9444444444444446</v>
      </c>
      <c r="BN170" s="160">
        <v>0.57916666666666705</v>
      </c>
    </row>
    <row r="171" spans="1:66" x14ac:dyDescent="0.2">
      <c r="A171" s="160">
        <v>0.58263888888888904</v>
      </c>
      <c r="B171" s="160">
        <f t="shared" si="2"/>
        <v>3.4722222222219878E-3</v>
      </c>
      <c r="C171" s="170"/>
      <c r="D171" s="170">
        <v>8.6999999999999993</v>
      </c>
      <c r="E171" s="170">
        <v>16</v>
      </c>
      <c r="F171" s="170">
        <v>14.5</v>
      </c>
      <c r="G171" s="170">
        <v>9.3000000000000007</v>
      </c>
      <c r="H171" s="170">
        <v>18</v>
      </c>
      <c r="I171" s="170">
        <v>13.3</v>
      </c>
      <c r="J171" s="168">
        <v>22.2</v>
      </c>
      <c r="K171" s="169">
        <v>16.5</v>
      </c>
      <c r="L171" s="169">
        <v>15.2</v>
      </c>
      <c r="M171" s="169">
        <v>11.8</v>
      </c>
      <c r="N171" s="169">
        <v>10.7</v>
      </c>
      <c r="O171" s="169">
        <v>11.3</v>
      </c>
      <c r="P171" s="169">
        <v>5.9</v>
      </c>
      <c r="Q171" s="166"/>
      <c r="R171" s="167">
        <v>16.8</v>
      </c>
      <c r="S171" s="167">
        <v>7.3</v>
      </c>
      <c r="T171" s="167">
        <v>12.2</v>
      </c>
      <c r="U171" s="167">
        <v>15.7</v>
      </c>
      <c r="V171" s="167">
        <v>8.1999999999999993</v>
      </c>
      <c r="W171" s="167">
        <v>12.6</v>
      </c>
      <c r="X171" s="164">
        <v>11</v>
      </c>
      <c r="Y171" s="165"/>
      <c r="Z171" s="164">
        <v>10.6</v>
      </c>
      <c r="AA171" s="164">
        <v>9.6</v>
      </c>
      <c r="AB171" s="164">
        <v>8.8000000000000007</v>
      </c>
      <c r="AC171" s="164">
        <v>13.9</v>
      </c>
      <c r="AD171" s="164">
        <v>17.2</v>
      </c>
      <c r="AE171" s="163">
        <v>12.9</v>
      </c>
      <c r="AF171" s="163">
        <v>17.8</v>
      </c>
      <c r="AG171" s="163">
        <v>13.7</v>
      </c>
      <c r="AH171" s="163">
        <v>6.8</v>
      </c>
      <c r="AI171" s="163">
        <v>17.7</v>
      </c>
      <c r="AJ171" s="163">
        <v>6.9</v>
      </c>
      <c r="AK171" s="163">
        <v>7.6</v>
      </c>
      <c r="AL171" s="162">
        <v>9.1</v>
      </c>
      <c r="AM171" s="162"/>
      <c r="AN171" s="162">
        <v>8.9</v>
      </c>
      <c r="AO171" s="162">
        <v>12.7</v>
      </c>
      <c r="AP171" s="162">
        <v>12.7</v>
      </c>
      <c r="AQ171" s="162">
        <v>8.4</v>
      </c>
      <c r="AR171" s="162">
        <v>10.7</v>
      </c>
      <c r="AT171" s="161">
        <v>9.9</v>
      </c>
      <c r="AU171" s="161">
        <v>11.3</v>
      </c>
      <c r="BB171" s="66">
        <v>12.5</v>
      </c>
      <c r="BC171" s="66">
        <v>7.2222222222222223</v>
      </c>
      <c r="BD171" s="66">
        <v>8.3888888888888893</v>
      </c>
      <c r="BE171" s="66">
        <v>11.722222222222221</v>
      </c>
      <c r="BG171" s="66">
        <v>9.7222222222222214</v>
      </c>
      <c r="BH171" s="66">
        <v>9.3888888888888893</v>
      </c>
      <c r="BI171" s="66">
        <v>11.555555555555555</v>
      </c>
      <c r="BJ171" s="66">
        <v>10.666666666666666</v>
      </c>
      <c r="BK171" s="66">
        <v>6.833333333333333</v>
      </c>
      <c r="BL171" s="66">
        <v>5.2222222222222223</v>
      </c>
      <c r="BN171" s="160">
        <v>0.58263888888888904</v>
      </c>
    </row>
    <row r="172" spans="1:66" x14ac:dyDescent="0.2">
      <c r="A172" s="160">
        <v>0.58611111111111103</v>
      </c>
      <c r="B172" s="160">
        <f t="shared" si="2"/>
        <v>3.4722222222219878E-3</v>
      </c>
      <c r="C172" s="170"/>
      <c r="D172" s="170">
        <v>8.6</v>
      </c>
      <c r="E172" s="170">
        <v>15.9</v>
      </c>
      <c r="F172" s="170">
        <v>14.3</v>
      </c>
      <c r="G172" s="170">
        <v>10.4</v>
      </c>
      <c r="H172" s="170">
        <v>17.8</v>
      </c>
      <c r="I172" s="170">
        <v>12.6</v>
      </c>
      <c r="J172" s="168">
        <v>22.2</v>
      </c>
      <c r="K172" s="169">
        <v>16.399999999999999</v>
      </c>
      <c r="L172" s="169">
        <v>15.5</v>
      </c>
      <c r="M172" s="169">
        <v>11.7</v>
      </c>
      <c r="N172" s="169">
        <v>11.1</v>
      </c>
      <c r="O172" s="169">
        <v>11</v>
      </c>
      <c r="P172" s="169">
        <v>5.8</v>
      </c>
      <c r="Q172" s="166"/>
      <c r="R172" s="167">
        <v>16.899999999999999</v>
      </c>
      <c r="S172" s="167">
        <v>7.3</v>
      </c>
      <c r="T172" s="167">
        <v>12.5</v>
      </c>
      <c r="U172" s="167">
        <v>16.100000000000001</v>
      </c>
      <c r="V172" s="167">
        <v>8.6999999999999993</v>
      </c>
      <c r="W172" s="167">
        <v>13.3</v>
      </c>
      <c r="X172" s="164">
        <v>11</v>
      </c>
      <c r="Y172" s="165"/>
      <c r="Z172" s="164">
        <v>10.8</v>
      </c>
      <c r="AA172" s="164">
        <v>9.4</v>
      </c>
      <c r="AB172" s="164">
        <v>8.5</v>
      </c>
      <c r="AC172" s="164">
        <v>14.2</v>
      </c>
      <c r="AD172" s="164">
        <v>17.100000000000001</v>
      </c>
      <c r="AE172" s="163">
        <v>12.9</v>
      </c>
      <c r="AF172" s="163">
        <v>17.899999999999999</v>
      </c>
      <c r="AG172" s="163">
        <v>14.2</v>
      </c>
      <c r="AH172" s="163">
        <v>7.1</v>
      </c>
      <c r="AI172" s="163">
        <v>18.100000000000001</v>
      </c>
      <c r="AJ172" s="163">
        <v>7.4</v>
      </c>
      <c r="AK172" s="163">
        <v>7.6</v>
      </c>
      <c r="AL172" s="162">
        <v>8.9</v>
      </c>
      <c r="AM172" s="162"/>
      <c r="AN172" s="162">
        <v>8.8000000000000007</v>
      </c>
      <c r="AO172" s="162">
        <v>12.7</v>
      </c>
      <c r="AP172" s="162">
        <v>12.8</v>
      </c>
      <c r="AQ172" s="162">
        <v>8.3000000000000007</v>
      </c>
      <c r="AR172" s="162">
        <v>10.9</v>
      </c>
      <c r="AT172" s="161">
        <v>10</v>
      </c>
      <c r="AU172" s="161">
        <v>11.8</v>
      </c>
      <c r="BB172" s="66">
        <v>13.111111111111111</v>
      </c>
      <c r="BC172" s="66">
        <v>7.1111111111111107</v>
      </c>
      <c r="BD172" s="66">
        <v>8.5555555555555554</v>
      </c>
      <c r="BE172" s="66">
        <v>11.333333333333334</v>
      </c>
      <c r="BG172" s="66">
        <v>10.111111111111111</v>
      </c>
      <c r="BH172" s="66">
        <v>10.222222222222221</v>
      </c>
      <c r="BI172" s="66">
        <v>11.333333333333334</v>
      </c>
      <c r="BJ172" s="66">
        <v>10.611111111111111</v>
      </c>
      <c r="BK172" s="66">
        <v>7.2222222222222223</v>
      </c>
      <c r="BL172" s="66">
        <v>5.4444444444444446</v>
      </c>
      <c r="BN172" s="160">
        <v>0.58611111111111103</v>
      </c>
    </row>
    <row r="173" spans="1:66" x14ac:dyDescent="0.2">
      <c r="A173" s="160">
        <v>0.58958333333333302</v>
      </c>
      <c r="B173" s="160">
        <f t="shared" si="2"/>
        <v>3.4722222222219878E-3</v>
      </c>
      <c r="C173" s="170"/>
      <c r="D173" s="170">
        <v>8.4</v>
      </c>
      <c r="E173" s="170">
        <v>16.100000000000001</v>
      </c>
      <c r="F173" s="170">
        <v>14</v>
      </c>
      <c r="G173" s="170">
        <v>11.2</v>
      </c>
      <c r="H173" s="170">
        <v>17.899999999999999</v>
      </c>
      <c r="I173" s="170">
        <v>12.9</v>
      </c>
      <c r="J173" s="168">
        <v>22.2</v>
      </c>
      <c r="K173" s="169">
        <v>16.399999999999999</v>
      </c>
      <c r="L173" s="169">
        <v>15.3</v>
      </c>
      <c r="M173" s="169">
        <v>11.5</v>
      </c>
      <c r="N173" s="169">
        <v>11.8</v>
      </c>
      <c r="O173" s="169">
        <v>10.7</v>
      </c>
      <c r="P173" s="169">
        <v>5.7</v>
      </c>
      <c r="Q173" s="166"/>
      <c r="R173" s="167">
        <v>16.899999999999999</v>
      </c>
      <c r="S173" s="167">
        <v>7.2</v>
      </c>
      <c r="T173" s="167">
        <v>12.7</v>
      </c>
      <c r="U173" s="167">
        <v>16</v>
      </c>
      <c r="V173" s="167">
        <v>9.1999999999999993</v>
      </c>
      <c r="W173" s="167">
        <v>13.8</v>
      </c>
      <c r="X173" s="164">
        <v>11</v>
      </c>
      <c r="Y173" s="165"/>
      <c r="Z173" s="164">
        <v>10.8</v>
      </c>
      <c r="AA173" s="164">
        <v>9.1999999999999993</v>
      </c>
      <c r="AB173" s="164">
        <v>8.4</v>
      </c>
      <c r="AC173" s="164">
        <v>14.7</v>
      </c>
      <c r="AD173" s="164">
        <v>16.899999999999999</v>
      </c>
      <c r="AE173" s="163">
        <v>13.1</v>
      </c>
      <c r="AF173" s="163">
        <v>18.100000000000001</v>
      </c>
      <c r="AG173" s="163">
        <v>14.4</v>
      </c>
      <c r="AH173" s="163">
        <v>6.9</v>
      </c>
      <c r="AI173" s="163">
        <v>18.899999999999999</v>
      </c>
      <c r="AJ173" s="163">
        <v>7.8</v>
      </c>
      <c r="AK173" s="163">
        <v>7.6</v>
      </c>
      <c r="AL173" s="162">
        <v>8.6999999999999993</v>
      </c>
      <c r="AM173" s="162"/>
      <c r="AN173" s="162">
        <v>8.4</v>
      </c>
      <c r="AO173" s="162">
        <v>12.9</v>
      </c>
      <c r="AP173" s="162">
        <v>12.9</v>
      </c>
      <c r="AQ173" s="162">
        <v>8.1999999999999993</v>
      </c>
      <c r="AR173" s="162">
        <v>11.3</v>
      </c>
      <c r="AT173" s="161">
        <v>9.8000000000000007</v>
      </c>
      <c r="AU173" s="161">
        <v>12.1</v>
      </c>
      <c r="BB173" s="66">
        <v>13.611111111111111</v>
      </c>
      <c r="BC173" s="66">
        <v>7.2777777777777777</v>
      </c>
      <c r="BD173" s="66">
        <v>8.8333333333333339</v>
      </c>
      <c r="BE173" s="66">
        <v>11.055555555555555</v>
      </c>
      <c r="BG173" s="66">
        <v>10.277777777777779</v>
      </c>
      <c r="BH173" s="66">
        <v>10.777777777777779</v>
      </c>
      <c r="BI173" s="66">
        <v>11.055555555555555</v>
      </c>
      <c r="BJ173" s="66">
        <v>10.444444444444445</v>
      </c>
      <c r="BK173" s="66">
        <v>7.6111111111111107</v>
      </c>
      <c r="BL173" s="66">
        <v>5.5</v>
      </c>
      <c r="BN173" s="160">
        <v>0.58958333333333302</v>
      </c>
    </row>
    <row r="174" spans="1:66" x14ac:dyDescent="0.2">
      <c r="A174" s="172">
        <v>0.593055555555556</v>
      </c>
      <c r="B174" s="160">
        <f t="shared" si="2"/>
        <v>3.472222222222987E-3</v>
      </c>
      <c r="C174" s="170"/>
      <c r="D174" s="170">
        <v>8.6</v>
      </c>
      <c r="E174" s="170">
        <v>16.5</v>
      </c>
      <c r="F174" s="170">
        <v>13.7</v>
      </c>
      <c r="G174" s="170">
        <v>11.8</v>
      </c>
      <c r="H174" s="170">
        <v>18.3</v>
      </c>
      <c r="I174" s="170">
        <v>13.3</v>
      </c>
      <c r="J174" s="168">
        <v>22.2</v>
      </c>
      <c r="K174" s="169">
        <v>16.7</v>
      </c>
      <c r="L174" s="169">
        <v>14.7</v>
      </c>
      <c r="M174" s="169">
        <v>11.2</v>
      </c>
      <c r="N174" s="169">
        <v>12.4</v>
      </c>
      <c r="O174" s="169">
        <v>10.5</v>
      </c>
      <c r="P174" s="169">
        <v>6.4</v>
      </c>
      <c r="Q174" s="166"/>
      <c r="R174" s="167">
        <v>16.8</v>
      </c>
      <c r="S174" s="167">
        <v>7.2</v>
      </c>
      <c r="T174" s="167">
        <v>12.8</v>
      </c>
      <c r="U174" s="167">
        <v>15.7</v>
      </c>
      <c r="V174" s="167">
        <v>9.8000000000000007</v>
      </c>
      <c r="W174" s="167">
        <v>14.3</v>
      </c>
      <c r="X174" s="164">
        <v>11.1</v>
      </c>
      <c r="Y174" s="165"/>
      <c r="Z174" s="164">
        <v>11.2</v>
      </c>
      <c r="AA174" s="164">
        <v>8.9</v>
      </c>
      <c r="AB174" s="164">
        <v>8.3000000000000007</v>
      </c>
      <c r="AC174" s="164">
        <v>15.3</v>
      </c>
      <c r="AD174" s="164">
        <v>16.7</v>
      </c>
      <c r="AE174" s="163">
        <v>13.3</v>
      </c>
      <c r="AF174" s="163">
        <v>18.2</v>
      </c>
      <c r="AG174" s="163">
        <v>14.4</v>
      </c>
      <c r="AH174" s="163">
        <v>6.8</v>
      </c>
      <c r="AI174" s="163">
        <v>19.399999999999999</v>
      </c>
      <c r="AJ174" s="163">
        <v>8.1</v>
      </c>
      <c r="AK174" s="163">
        <v>7.6</v>
      </c>
      <c r="AL174" s="162">
        <v>8.4</v>
      </c>
      <c r="AM174" s="162"/>
      <c r="AN174" s="162">
        <v>8.6</v>
      </c>
      <c r="AO174" s="162">
        <v>13.1</v>
      </c>
      <c r="AP174" s="162">
        <v>13.2</v>
      </c>
      <c r="AQ174" s="162">
        <v>8.1999999999999993</v>
      </c>
      <c r="AR174" s="162">
        <v>11.1</v>
      </c>
      <c r="AT174" s="161">
        <v>8.9</v>
      </c>
      <c r="AU174" s="161">
        <v>12.3</v>
      </c>
      <c r="BB174" s="66">
        <v>13.388888888888889</v>
      </c>
      <c r="BC174" s="66">
        <v>7.2222222222222223</v>
      </c>
      <c r="BD174" s="66">
        <v>9.3888888888888893</v>
      </c>
      <c r="BE174" s="66">
        <v>10.833333333333334</v>
      </c>
      <c r="BG174" s="66">
        <v>10.388888888888889</v>
      </c>
      <c r="BH174" s="66">
        <v>11.222222222222221</v>
      </c>
      <c r="BI174" s="66">
        <v>10.833333333333334</v>
      </c>
      <c r="BJ174" s="66">
        <v>10.388888888888889</v>
      </c>
      <c r="BK174" s="66">
        <v>8</v>
      </c>
      <c r="BL174" s="66">
        <v>5.666666666666667</v>
      </c>
      <c r="BN174" s="172">
        <v>0.593055555555556</v>
      </c>
    </row>
    <row r="175" spans="1:66" x14ac:dyDescent="0.2">
      <c r="A175" s="172">
        <v>0.59652777777777799</v>
      </c>
      <c r="B175" s="160">
        <f t="shared" si="2"/>
        <v>3.4722222222219878E-3</v>
      </c>
      <c r="C175" s="170"/>
      <c r="D175" s="170">
        <v>8.8000000000000007</v>
      </c>
      <c r="E175" s="170">
        <v>16.7</v>
      </c>
      <c r="F175" s="170">
        <v>13.4</v>
      </c>
      <c r="G175" s="170">
        <v>12.4</v>
      </c>
      <c r="H175" s="170">
        <v>18.2</v>
      </c>
      <c r="I175" s="170">
        <v>12.6</v>
      </c>
      <c r="J175" s="168">
        <v>22.2</v>
      </c>
      <c r="K175" s="169">
        <v>16.7</v>
      </c>
      <c r="L175" s="169">
        <v>14.3</v>
      </c>
      <c r="M175" s="169">
        <v>10.9</v>
      </c>
      <c r="N175" s="169">
        <v>12.7</v>
      </c>
      <c r="O175" s="169">
        <v>10.3</v>
      </c>
      <c r="P175" s="169">
        <v>6.3</v>
      </c>
      <c r="Q175" s="166"/>
      <c r="R175" s="167">
        <v>17</v>
      </c>
      <c r="S175" s="167">
        <v>7.2</v>
      </c>
      <c r="T175" s="167">
        <v>13.1</v>
      </c>
      <c r="U175" s="167">
        <v>15.7</v>
      </c>
      <c r="V175" s="167">
        <v>10.199999999999999</v>
      </c>
      <c r="W175" s="167">
        <v>14.9</v>
      </c>
      <c r="X175" s="164">
        <v>11.3</v>
      </c>
      <c r="Y175" s="165"/>
      <c r="Z175" s="164">
        <v>11.4</v>
      </c>
      <c r="AA175" s="164">
        <v>8.4</v>
      </c>
      <c r="AB175" s="164">
        <v>8.1999999999999993</v>
      </c>
      <c r="AC175" s="164">
        <v>15.8</v>
      </c>
      <c r="AD175" s="164">
        <v>16.100000000000001</v>
      </c>
      <c r="AE175" s="163">
        <v>13.4</v>
      </c>
      <c r="AF175" s="163">
        <v>18.399999999999999</v>
      </c>
      <c r="AG175" s="163">
        <v>14.6</v>
      </c>
      <c r="AH175" s="163">
        <v>7.1</v>
      </c>
      <c r="AI175" s="163">
        <v>19.399999999999999</v>
      </c>
      <c r="AJ175" s="163">
        <v>8.5</v>
      </c>
      <c r="AK175" s="163">
        <v>7.4</v>
      </c>
      <c r="AL175" s="162">
        <v>8.5</v>
      </c>
      <c r="AM175" s="162"/>
      <c r="AN175" s="162">
        <v>8.8000000000000007</v>
      </c>
      <c r="AO175" s="162">
        <v>13</v>
      </c>
      <c r="AP175" s="162">
        <v>13.6</v>
      </c>
      <c r="AQ175" s="162">
        <v>8.3000000000000007</v>
      </c>
      <c r="AR175" s="162">
        <v>11</v>
      </c>
      <c r="AT175" s="161">
        <v>9.3000000000000007</v>
      </c>
      <c r="AU175" s="161">
        <v>12.3</v>
      </c>
      <c r="BB175" s="66">
        <v>13.5</v>
      </c>
      <c r="BC175" s="66">
        <v>7.1111111111111107</v>
      </c>
      <c r="BD175" s="66">
        <v>9.7222222222222214</v>
      </c>
      <c r="BE175" s="66">
        <v>10.888888888888889</v>
      </c>
      <c r="BG175" s="66">
        <v>10.166666666666666</v>
      </c>
      <c r="BH175" s="66">
        <v>11.5</v>
      </c>
      <c r="BI175" s="66">
        <v>10.555555555555555</v>
      </c>
      <c r="BJ175" s="66">
        <v>10.5</v>
      </c>
      <c r="BK175" s="66">
        <v>8.3888888888888893</v>
      </c>
      <c r="BL175" s="66">
        <v>5.9444444444444446</v>
      </c>
      <c r="BN175" s="172">
        <v>0.59652777777777799</v>
      </c>
    </row>
    <row r="176" spans="1:66" x14ac:dyDescent="0.2">
      <c r="A176" s="172">
        <v>0.6</v>
      </c>
      <c r="B176" s="160">
        <f t="shared" si="2"/>
        <v>3.4722222222219878E-3</v>
      </c>
      <c r="C176" s="170"/>
      <c r="D176" s="170">
        <v>9</v>
      </c>
      <c r="E176" s="170">
        <v>16.8</v>
      </c>
      <c r="F176" s="170">
        <v>13.1</v>
      </c>
      <c r="G176" s="170">
        <v>12.8</v>
      </c>
      <c r="H176" s="170">
        <v>17.8</v>
      </c>
      <c r="I176" s="170">
        <v>9.6999999999999993</v>
      </c>
      <c r="J176" s="168">
        <v>22.2</v>
      </c>
      <c r="K176" s="169">
        <v>16.600000000000001</v>
      </c>
      <c r="L176" s="169">
        <v>14.4</v>
      </c>
      <c r="M176" s="169">
        <v>10.8</v>
      </c>
      <c r="N176" s="169">
        <v>12.2</v>
      </c>
      <c r="O176" s="169">
        <v>10.1</v>
      </c>
      <c r="P176" s="169">
        <v>6.1</v>
      </c>
      <c r="Q176" s="166"/>
      <c r="R176" s="167">
        <v>17.2</v>
      </c>
      <c r="S176" s="167">
        <v>7.2</v>
      </c>
      <c r="T176" s="167">
        <v>13.4</v>
      </c>
      <c r="U176" s="167">
        <v>15.8</v>
      </c>
      <c r="V176" s="167">
        <v>10.6</v>
      </c>
      <c r="W176" s="167">
        <v>15.3</v>
      </c>
      <c r="X176" s="164">
        <v>11.6</v>
      </c>
      <c r="Y176" s="165"/>
      <c r="Z176" s="164">
        <v>11.8</v>
      </c>
      <c r="AA176" s="164">
        <v>8.1999999999999993</v>
      </c>
      <c r="AB176" s="164">
        <v>7.9</v>
      </c>
      <c r="AC176" s="164">
        <v>16.5</v>
      </c>
      <c r="AD176" s="164">
        <v>15.6</v>
      </c>
      <c r="AE176" s="163">
        <v>13.5</v>
      </c>
      <c r="AF176" s="163">
        <v>18.600000000000001</v>
      </c>
      <c r="AG176" s="163">
        <v>14.9</v>
      </c>
      <c r="AH176" s="163">
        <v>6.9</v>
      </c>
      <c r="AI176" s="163">
        <v>19.3</v>
      </c>
      <c r="AJ176" s="163">
        <v>8.9</v>
      </c>
      <c r="AK176" s="163">
        <v>7.7</v>
      </c>
      <c r="AL176" s="162">
        <v>8.4</v>
      </c>
      <c r="AM176" s="162"/>
      <c r="AN176" s="162">
        <v>8.6</v>
      </c>
      <c r="AO176" s="162">
        <v>13.1</v>
      </c>
      <c r="AP176" s="162">
        <v>13.6</v>
      </c>
      <c r="AQ176" s="162">
        <v>8.3000000000000007</v>
      </c>
      <c r="AR176" s="162">
        <v>11</v>
      </c>
      <c r="AT176" s="161">
        <v>9.1999999999999993</v>
      </c>
      <c r="AU176" s="161">
        <v>12.4</v>
      </c>
      <c r="BB176" s="66">
        <v>13.611111111111111</v>
      </c>
      <c r="BC176" s="66">
        <v>7.166666666666667</v>
      </c>
      <c r="BD176" s="66">
        <v>10.111111111111111</v>
      </c>
      <c r="BE176" s="66">
        <v>11.055555555555555</v>
      </c>
      <c r="BG176" s="66">
        <v>10.111111111111111</v>
      </c>
      <c r="BH176" s="66">
        <v>11.666666666666666</v>
      </c>
      <c r="BI176" s="66">
        <v>10.222222222222221</v>
      </c>
      <c r="BJ176" s="66">
        <v>10.666666666666666</v>
      </c>
      <c r="BK176" s="66">
        <v>8.6111111111111107</v>
      </c>
      <c r="BL176" s="66">
        <v>6.2222222222222223</v>
      </c>
      <c r="BN176" s="172">
        <v>0.6</v>
      </c>
    </row>
    <row r="177" spans="1:66" x14ac:dyDescent="0.2">
      <c r="A177" s="172">
        <v>0.60347222222222197</v>
      </c>
      <c r="B177" s="160">
        <f t="shared" si="2"/>
        <v>3.4722222222219878E-3</v>
      </c>
      <c r="C177" s="170"/>
      <c r="D177" s="170">
        <v>9.1</v>
      </c>
      <c r="E177" s="170">
        <v>16.8</v>
      </c>
      <c r="F177" s="170">
        <v>12.8</v>
      </c>
      <c r="G177" s="170">
        <v>12.6</v>
      </c>
      <c r="H177" s="170">
        <v>18.100000000000001</v>
      </c>
      <c r="I177" s="170">
        <v>8.9</v>
      </c>
      <c r="J177" s="168">
        <v>21.8</v>
      </c>
      <c r="K177" s="169">
        <v>16.600000000000001</v>
      </c>
      <c r="L177" s="169">
        <v>14.6</v>
      </c>
      <c r="M177" s="169">
        <v>10.7</v>
      </c>
      <c r="N177" s="169">
        <v>11.8</v>
      </c>
      <c r="O177" s="169">
        <v>9.9</v>
      </c>
      <c r="P177" s="169">
        <v>6.5</v>
      </c>
      <c r="Q177" s="166"/>
      <c r="R177" s="167">
        <v>17.100000000000001</v>
      </c>
      <c r="S177" s="167">
        <v>7.3</v>
      </c>
      <c r="T177" s="167">
        <v>13.4</v>
      </c>
      <c r="U177" s="167">
        <v>15.9</v>
      </c>
      <c r="V177" s="167">
        <v>10.7</v>
      </c>
      <c r="W177" s="167">
        <v>15.6</v>
      </c>
      <c r="X177" s="164">
        <v>11.7</v>
      </c>
      <c r="Y177" s="165"/>
      <c r="Z177" s="164">
        <v>11.9</v>
      </c>
      <c r="AA177" s="164">
        <v>7.6</v>
      </c>
      <c r="AB177" s="164">
        <v>7.7</v>
      </c>
      <c r="AC177" s="164">
        <v>17.2</v>
      </c>
      <c r="AD177" s="164">
        <v>15</v>
      </c>
      <c r="AE177" s="163">
        <v>13.4</v>
      </c>
      <c r="AF177" s="163">
        <v>18.7</v>
      </c>
      <c r="AG177" s="163">
        <v>15.1</v>
      </c>
      <c r="AH177" s="163">
        <v>6.8</v>
      </c>
      <c r="AI177" s="163">
        <v>19.399999999999999</v>
      </c>
      <c r="AJ177" s="163">
        <v>9.1</v>
      </c>
      <c r="AK177" s="163">
        <v>7.7</v>
      </c>
      <c r="AL177" s="162">
        <v>8.3000000000000007</v>
      </c>
      <c r="AM177" s="162"/>
      <c r="AN177" s="162">
        <v>8.3000000000000007</v>
      </c>
      <c r="AO177" s="162">
        <v>12.9</v>
      </c>
      <c r="AP177" s="162">
        <v>13.4</v>
      </c>
      <c r="AQ177" s="162">
        <v>8.1999999999999993</v>
      </c>
      <c r="AR177" s="162">
        <v>11.4</v>
      </c>
      <c r="AT177" s="161">
        <v>9.1</v>
      </c>
      <c r="AU177" s="161">
        <v>12.6</v>
      </c>
      <c r="BB177" s="66">
        <v>13.888888888888889</v>
      </c>
      <c r="BC177" s="66">
        <v>7.666666666666667</v>
      </c>
      <c r="BD177" s="66">
        <v>10.444444444444445</v>
      </c>
      <c r="BE177" s="66">
        <v>11.277777777777779</v>
      </c>
      <c r="BG177" s="66">
        <v>10.444444444444445</v>
      </c>
      <c r="BH177" s="66">
        <v>11.722222222222221</v>
      </c>
      <c r="BI177" s="66">
        <v>9.9444444444444446</v>
      </c>
      <c r="BJ177" s="66">
        <v>10.888888888888889</v>
      </c>
      <c r="BK177" s="66">
        <v>8.7777777777777786</v>
      </c>
      <c r="BL177" s="66">
        <v>6.5555555555555554</v>
      </c>
      <c r="BN177" s="172">
        <v>0.60347222222222197</v>
      </c>
    </row>
    <row r="178" spans="1:66" x14ac:dyDescent="0.2">
      <c r="A178" s="172">
        <v>0.60694444444444495</v>
      </c>
      <c r="B178" s="160">
        <f t="shared" si="2"/>
        <v>3.472222222222987E-3</v>
      </c>
      <c r="C178" s="170"/>
      <c r="D178" s="170">
        <v>9.1</v>
      </c>
      <c r="E178" s="170">
        <v>17.3</v>
      </c>
      <c r="F178" s="170">
        <v>12.3</v>
      </c>
      <c r="G178" s="170">
        <v>12.7</v>
      </c>
      <c r="H178" s="170">
        <v>18.2</v>
      </c>
      <c r="I178" s="170">
        <v>10.6</v>
      </c>
      <c r="J178" s="168">
        <v>21.6</v>
      </c>
      <c r="K178" s="169">
        <v>16.399999999999999</v>
      </c>
      <c r="L178" s="169">
        <v>14.6</v>
      </c>
      <c r="M178" s="169">
        <v>10.7</v>
      </c>
      <c r="N178" s="169">
        <v>11.7</v>
      </c>
      <c r="O178" s="169">
        <v>9.6999999999999993</v>
      </c>
      <c r="P178" s="169">
        <v>6.3</v>
      </c>
      <c r="Q178" s="166"/>
      <c r="R178" s="167">
        <v>16.899999999999999</v>
      </c>
      <c r="S178" s="167">
        <v>7.4</v>
      </c>
      <c r="T178" s="167">
        <v>13.8</v>
      </c>
      <c r="U178" s="167">
        <v>15.8</v>
      </c>
      <c r="V178" s="167">
        <v>10.8</v>
      </c>
      <c r="W178" s="167">
        <v>15.7</v>
      </c>
      <c r="X178" s="164">
        <v>11.8</v>
      </c>
      <c r="Y178" s="165"/>
      <c r="Z178" s="164">
        <v>11.7</v>
      </c>
      <c r="AA178" s="164">
        <v>7.4</v>
      </c>
      <c r="AB178" s="164">
        <v>7.7</v>
      </c>
      <c r="AC178" s="164">
        <v>17.5</v>
      </c>
      <c r="AD178" s="164">
        <v>14.6</v>
      </c>
      <c r="AE178" s="163">
        <v>13.1</v>
      </c>
      <c r="AF178" s="163">
        <v>18.600000000000001</v>
      </c>
      <c r="AG178" s="163">
        <v>14.9</v>
      </c>
      <c r="AH178" s="163">
        <v>7.1</v>
      </c>
      <c r="AI178" s="163">
        <v>19.5</v>
      </c>
      <c r="AJ178" s="163">
        <v>9.6</v>
      </c>
      <c r="AK178" s="163">
        <v>7.5</v>
      </c>
      <c r="AL178" s="162">
        <v>8.8000000000000007</v>
      </c>
      <c r="AM178" s="162"/>
      <c r="AN178" s="162">
        <v>8.1999999999999993</v>
      </c>
      <c r="AO178" s="162">
        <v>12.9</v>
      </c>
      <c r="AP178" s="162">
        <v>13.3</v>
      </c>
      <c r="AQ178" s="162">
        <v>8.1</v>
      </c>
      <c r="AR178" s="162">
        <v>11.3</v>
      </c>
      <c r="AT178" s="161">
        <v>8.9</v>
      </c>
      <c r="AU178" s="161">
        <v>12.7</v>
      </c>
      <c r="BB178" s="66">
        <v>14.277777777777779</v>
      </c>
      <c r="BC178" s="66">
        <v>8.2222222222222214</v>
      </c>
      <c r="BD178" s="66">
        <v>10.777777777777779</v>
      </c>
      <c r="BE178" s="66">
        <v>11.611111111111111</v>
      </c>
      <c r="BG178" s="66">
        <v>10.611111111111111</v>
      </c>
      <c r="BH178" s="66">
        <v>11.666666666666666</v>
      </c>
      <c r="BI178" s="66">
        <v>9.6111111111111107</v>
      </c>
      <c r="BJ178" s="66">
        <v>11.055555555555555</v>
      </c>
      <c r="BK178" s="66">
        <v>8.7777777777777786</v>
      </c>
      <c r="BL178" s="66">
        <v>6.833333333333333</v>
      </c>
      <c r="BN178" s="172">
        <v>0.60694444444444495</v>
      </c>
    </row>
    <row r="179" spans="1:66" x14ac:dyDescent="0.2">
      <c r="A179" s="172">
        <v>0.61041666666666705</v>
      </c>
      <c r="B179" s="160">
        <f t="shared" si="2"/>
        <v>3.4722222222220989E-3</v>
      </c>
      <c r="C179" s="170"/>
      <c r="D179" s="170">
        <v>9.1999999999999993</v>
      </c>
      <c r="E179" s="170">
        <v>17.899999999999999</v>
      </c>
      <c r="F179" s="170">
        <v>12.1</v>
      </c>
      <c r="G179" s="170">
        <v>13.1</v>
      </c>
      <c r="H179" s="170">
        <v>18.2</v>
      </c>
      <c r="I179" s="170">
        <v>12.1</v>
      </c>
      <c r="J179" s="168">
        <v>21.7</v>
      </c>
      <c r="K179" s="169">
        <v>16.399999999999999</v>
      </c>
      <c r="L179" s="169">
        <v>14.3</v>
      </c>
      <c r="M179" s="169">
        <v>10.6</v>
      </c>
      <c r="N179" s="169">
        <v>11.9</v>
      </c>
      <c r="O179" s="169">
        <v>9.5</v>
      </c>
      <c r="P179" s="169">
        <v>6.7</v>
      </c>
      <c r="Q179" s="166"/>
      <c r="R179" s="167">
        <v>16.8</v>
      </c>
      <c r="S179" s="167">
        <v>7.6</v>
      </c>
      <c r="T179" s="167">
        <v>13.9</v>
      </c>
      <c r="U179" s="167">
        <v>15.4</v>
      </c>
      <c r="V179" s="167">
        <v>10.9</v>
      </c>
      <c r="W179" s="167">
        <v>16.2</v>
      </c>
      <c r="X179" s="164">
        <v>11.8</v>
      </c>
      <c r="Y179" s="165"/>
      <c r="Z179" s="164">
        <v>11.6</v>
      </c>
      <c r="AA179" s="164">
        <v>7.7</v>
      </c>
      <c r="AB179" s="164">
        <v>7.7</v>
      </c>
      <c r="AC179" s="164">
        <v>17.600000000000001</v>
      </c>
      <c r="AD179" s="164">
        <v>14.2</v>
      </c>
      <c r="AE179" s="163">
        <v>12.9</v>
      </c>
      <c r="AF179" s="163">
        <v>18.600000000000001</v>
      </c>
      <c r="AG179" s="163">
        <v>14.7</v>
      </c>
      <c r="AH179" s="163">
        <v>6.8</v>
      </c>
      <c r="AI179" s="163">
        <v>19.399999999999999</v>
      </c>
      <c r="AJ179" s="163">
        <v>9.6999999999999993</v>
      </c>
      <c r="AK179" s="163">
        <v>7.1</v>
      </c>
      <c r="AL179" s="162">
        <v>9.1999999999999993</v>
      </c>
      <c r="AM179" s="162"/>
      <c r="AN179" s="162">
        <v>8.3000000000000007</v>
      </c>
      <c r="AO179" s="162">
        <v>12.9</v>
      </c>
      <c r="AP179" s="162">
        <v>13.1</v>
      </c>
      <c r="AQ179" s="162">
        <v>7.9</v>
      </c>
      <c r="AR179" s="162">
        <v>11</v>
      </c>
      <c r="AT179" s="161">
        <v>8.8000000000000007</v>
      </c>
      <c r="AU179" s="161">
        <v>12.9</v>
      </c>
      <c r="BB179" s="66">
        <v>15.166666666666666</v>
      </c>
      <c r="BC179" s="66">
        <v>8.8333333333333339</v>
      </c>
      <c r="BD179" s="66">
        <v>10.944444444444445</v>
      </c>
      <c r="BE179" s="66">
        <v>11.888888888888889</v>
      </c>
      <c r="BG179" s="66">
        <v>10.555555555555555</v>
      </c>
      <c r="BH179" s="66">
        <v>11.611111111111111</v>
      </c>
      <c r="BI179" s="66">
        <v>9.2777777777777786</v>
      </c>
      <c r="BJ179" s="66">
        <v>11.222222222222221</v>
      </c>
      <c r="BK179" s="66">
        <v>8.7777777777777786</v>
      </c>
      <c r="BL179" s="66">
        <v>6.666666666666667</v>
      </c>
      <c r="BN179" s="172">
        <v>0.61041666666666705</v>
      </c>
    </row>
    <row r="180" spans="1:66" x14ac:dyDescent="0.2">
      <c r="A180" s="160">
        <v>0.61388888888888904</v>
      </c>
      <c r="B180" s="160">
        <f t="shared" si="2"/>
        <v>3.4722222222219878E-3</v>
      </c>
      <c r="C180" s="170"/>
      <c r="D180" s="170">
        <v>9.1999999999999993</v>
      </c>
      <c r="E180" s="170">
        <v>18.3</v>
      </c>
      <c r="F180" s="170">
        <v>11.9</v>
      </c>
      <c r="G180" s="170">
        <v>13.4</v>
      </c>
      <c r="H180" s="170">
        <v>18.2</v>
      </c>
      <c r="I180" s="170">
        <v>12.4</v>
      </c>
      <c r="J180" s="168">
        <v>21.1</v>
      </c>
      <c r="K180" s="169">
        <v>16.2</v>
      </c>
      <c r="L180" s="169">
        <v>14.2</v>
      </c>
      <c r="M180" s="169">
        <v>10.5</v>
      </c>
      <c r="N180" s="169">
        <v>12.2</v>
      </c>
      <c r="O180" s="169">
        <v>9.4</v>
      </c>
      <c r="P180" s="169">
        <v>7.3</v>
      </c>
      <c r="Q180" s="166"/>
      <c r="R180" s="167">
        <v>16.600000000000001</v>
      </c>
      <c r="S180" s="167">
        <v>7.6</v>
      </c>
      <c r="T180" s="167">
        <v>14.1</v>
      </c>
      <c r="U180" s="167">
        <v>15.2</v>
      </c>
      <c r="V180" s="167">
        <v>11</v>
      </c>
      <c r="W180" s="167">
        <v>16.600000000000001</v>
      </c>
      <c r="X180" s="164">
        <v>11.7</v>
      </c>
      <c r="Y180" s="165"/>
      <c r="Z180" s="164">
        <v>11.5</v>
      </c>
      <c r="AA180" s="164">
        <v>8.1</v>
      </c>
      <c r="AB180" s="164">
        <v>7.8</v>
      </c>
      <c r="AC180" s="164">
        <v>17.7</v>
      </c>
      <c r="AD180" s="164">
        <v>14.4</v>
      </c>
      <c r="AE180" s="163">
        <v>12.8</v>
      </c>
      <c r="AF180" s="163">
        <v>18.399999999999999</v>
      </c>
      <c r="AG180" s="163">
        <v>14.6</v>
      </c>
      <c r="AH180" s="163">
        <v>6.8</v>
      </c>
      <c r="AI180" s="163">
        <v>18.899999999999999</v>
      </c>
      <c r="AJ180" s="163">
        <v>9.6999999999999993</v>
      </c>
      <c r="AK180" s="163">
        <v>7</v>
      </c>
      <c r="AL180" s="162">
        <v>9.4</v>
      </c>
      <c r="AM180" s="162"/>
      <c r="AN180" s="162">
        <v>8.6999999999999993</v>
      </c>
      <c r="AO180" s="162">
        <v>12.7</v>
      </c>
      <c r="AP180" s="162">
        <v>13</v>
      </c>
      <c r="AQ180" s="162">
        <v>7.9</v>
      </c>
      <c r="AR180" s="162">
        <v>10.6</v>
      </c>
      <c r="AT180" s="161">
        <v>8.6999999999999993</v>
      </c>
      <c r="AU180" s="161">
        <v>13.1</v>
      </c>
      <c r="BB180" s="66">
        <v>15.611111111111111</v>
      </c>
      <c r="BC180" s="66">
        <v>9.3333333333333339</v>
      </c>
      <c r="BD180" s="66">
        <v>11.277777777777779</v>
      </c>
      <c r="BE180" s="66">
        <v>12.277777777777779</v>
      </c>
      <c r="BG180" s="66">
        <v>10.444444444444445</v>
      </c>
      <c r="BH180" s="66">
        <v>11.611111111111111</v>
      </c>
      <c r="BI180" s="66">
        <v>9</v>
      </c>
      <c r="BJ180" s="66">
        <v>11.222222222222221</v>
      </c>
      <c r="BK180" s="66">
        <v>8.5555555555555554</v>
      </c>
      <c r="BL180" s="66">
        <v>6.2222222222222223</v>
      </c>
      <c r="BN180" s="160">
        <v>0.61388888888888904</v>
      </c>
    </row>
    <row r="181" spans="1:66" x14ac:dyDescent="0.2">
      <c r="A181" s="160">
        <v>0.61736111111111103</v>
      </c>
      <c r="B181" s="160">
        <f t="shared" si="2"/>
        <v>3.4722222222219878E-3</v>
      </c>
      <c r="C181" s="170"/>
      <c r="D181" s="170">
        <v>9.1</v>
      </c>
      <c r="E181" s="170">
        <v>18.399999999999999</v>
      </c>
      <c r="F181" s="170">
        <v>11.7</v>
      </c>
      <c r="G181" s="170">
        <v>13.5</v>
      </c>
      <c r="H181" s="170">
        <v>17.899999999999999</v>
      </c>
      <c r="I181" s="170">
        <v>11.8</v>
      </c>
      <c r="J181" s="168">
        <v>20.6</v>
      </c>
      <c r="K181" s="169">
        <v>15.9</v>
      </c>
      <c r="L181" s="169">
        <v>13.9</v>
      </c>
      <c r="M181" s="169">
        <v>10.199999999999999</v>
      </c>
      <c r="N181" s="169">
        <v>12.5</v>
      </c>
      <c r="O181" s="169">
        <v>9.3000000000000007</v>
      </c>
      <c r="P181" s="169">
        <v>7.3</v>
      </c>
      <c r="Q181" s="166"/>
      <c r="R181" s="167">
        <v>16.5</v>
      </c>
      <c r="S181" s="167">
        <v>7.5</v>
      </c>
      <c r="T181" s="167">
        <v>14.4</v>
      </c>
      <c r="U181" s="167">
        <v>14.9</v>
      </c>
      <c r="V181" s="167">
        <v>11.1</v>
      </c>
      <c r="W181" s="167">
        <v>16.7</v>
      </c>
      <c r="X181" s="164">
        <v>11.6</v>
      </c>
      <c r="Y181" s="165"/>
      <c r="Z181" s="164">
        <v>11.2</v>
      </c>
      <c r="AA181" s="164">
        <v>8.5</v>
      </c>
      <c r="AB181" s="164">
        <v>7.9</v>
      </c>
      <c r="AC181" s="164">
        <v>17.899999999999999</v>
      </c>
      <c r="AD181" s="164">
        <v>14.6</v>
      </c>
      <c r="AE181" s="163">
        <v>12.7</v>
      </c>
      <c r="AF181" s="163">
        <v>18.3</v>
      </c>
      <c r="AG181" s="163">
        <v>14.7</v>
      </c>
      <c r="AH181" s="163">
        <v>7</v>
      </c>
      <c r="AI181" s="163">
        <v>18.3</v>
      </c>
      <c r="AJ181" s="163">
        <v>9.6</v>
      </c>
      <c r="AK181" s="163">
        <v>6.9</v>
      </c>
      <c r="AL181" s="162">
        <v>9.6</v>
      </c>
      <c r="AM181" s="162"/>
      <c r="AN181" s="162">
        <v>8.9</v>
      </c>
      <c r="AO181" s="162">
        <v>12.4</v>
      </c>
      <c r="AP181" s="162">
        <v>13</v>
      </c>
      <c r="AQ181" s="162">
        <v>7.9</v>
      </c>
      <c r="AR181" s="162">
        <v>10.199999999999999</v>
      </c>
      <c r="AT181" s="161">
        <v>8.5</v>
      </c>
      <c r="AU181" s="161">
        <v>13.1</v>
      </c>
      <c r="BB181" s="66">
        <v>16</v>
      </c>
      <c r="BC181" s="66">
        <v>10.055555555555555</v>
      </c>
      <c r="BD181" s="66">
        <v>11.388888888888889</v>
      </c>
      <c r="BE181" s="66">
        <v>12.555555555555555</v>
      </c>
      <c r="BG181" s="66">
        <v>10.277777777777779</v>
      </c>
      <c r="BH181" s="66">
        <v>11.833333333333334</v>
      </c>
      <c r="BI181" s="66">
        <v>8.6666666666666661</v>
      </c>
      <c r="BJ181" s="66">
        <v>11.277777777777779</v>
      </c>
      <c r="BK181" s="66">
        <v>8.3888888888888893</v>
      </c>
      <c r="BL181" s="66">
        <v>5.7222222222222223</v>
      </c>
      <c r="BN181" s="160">
        <v>0.61736111111111103</v>
      </c>
    </row>
    <row r="182" spans="1:66" x14ac:dyDescent="0.2">
      <c r="A182" s="160">
        <v>0.62083333333333302</v>
      </c>
      <c r="B182" s="160">
        <f t="shared" si="2"/>
        <v>3.4722222222219878E-3</v>
      </c>
      <c r="C182" s="170"/>
      <c r="D182" s="170">
        <v>9.1</v>
      </c>
      <c r="E182" s="170">
        <v>18.2</v>
      </c>
      <c r="F182" s="170">
        <v>11.7</v>
      </c>
      <c r="G182" s="170">
        <v>13.6</v>
      </c>
      <c r="H182" s="170">
        <v>17.600000000000001</v>
      </c>
      <c r="I182" s="170">
        <v>11.8</v>
      </c>
      <c r="J182" s="168">
        <v>15.9</v>
      </c>
      <c r="K182" s="169">
        <v>15.7</v>
      </c>
      <c r="L182" s="169">
        <v>13.9</v>
      </c>
      <c r="M182" s="169">
        <v>9.6</v>
      </c>
      <c r="N182" s="169">
        <v>12.7</v>
      </c>
      <c r="O182" s="169">
        <v>9.3000000000000007</v>
      </c>
      <c r="P182" s="169">
        <v>7.9</v>
      </c>
      <c r="Q182" s="166"/>
      <c r="R182" s="167">
        <v>16.5</v>
      </c>
      <c r="S182" s="167">
        <v>7.6</v>
      </c>
      <c r="T182" s="167">
        <v>15.1</v>
      </c>
      <c r="U182" s="167">
        <v>14.8</v>
      </c>
      <c r="V182" s="167">
        <v>11.2</v>
      </c>
      <c r="W182" s="167">
        <v>16.899999999999999</v>
      </c>
      <c r="X182" s="164">
        <v>11.7</v>
      </c>
      <c r="Y182" s="165"/>
      <c r="Z182" s="164">
        <v>11.4</v>
      </c>
      <c r="AA182" s="164">
        <v>8.6999999999999993</v>
      </c>
      <c r="AB182" s="164">
        <v>8</v>
      </c>
      <c r="AC182" s="164">
        <v>18.2</v>
      </c>
      <c r="AD182" s="164">
        <v>14.5</v>
      </c>
      <c r="AE182" s="163">
        <v>12.3</v>
      </c>
      <c r="AF182" s="163">
        <v>18.2</v>
      </c>
      <c r="AG182" s="163">
        <v>14.7</v>
      </c>
      <c r="AH182" s="163">
        <v>6.9</v>
      </c>
      <c r="AI182" s="163">
        <v>17.8</v>
      </c>
      <c r="AJ182" s="163">
        <v>9.3000000000000007</v>
      </c>
      <c r="AK182" s="163">
        <v>6.8</v>
      </c>
      <c r="AL182" s="162">
        <v>9.6999999999999993</v>
      </c>
      <c r="AM182" s="162"/>
      <c r="AN182" s="162">
        <v>8.6999999999999993</v>
      </c>
      <c r="AO182" s="162">
        <v>12.3</v>
      </c>
      <c r="AP182" s="162">
        <v>12.8</v>
      </c>
      <c r="AQ182" s="162">
        <v>7.7</v>
      </c>
      <c r="AR182" s="162">
        <v>9.8000000000000007</v>
      </c>
      <c r="AT182" s="161">
        <v>8.3000000000000007</v>
      </c>
      <c r="AU182" s="161">
        <v>12.9</v>
      </c>
      <c r="BB182" s="66">
        <v>16.222222222222221</v>
      </c>
      <c r="BC182" s="66">
        <v>10.833333333333334</v>
      </c>
      <c r="BD182" s="66">
        <v>11.166666666666666</v>
      </c>
      <c r="BE182" s="66">
        <v>12.722222222222221</v>
      </c>
      <c r="BG182" s="66">
        <v>10.111111111111111</v>
      </c>
      <c r="BH182" s="66">
        <v>12.222222222222221</v>
      </c>
      <c r="BI182" s="66">
        <v>8.4444444444444446</v>
      </c>
      <c r="BJ182" s="66">
        <v>11.388888888888889</v>
      </c>
      <c r="BK182" s="66">
        <v>8.2777777777777786</v>
      </c>
      <c r="BL182" s="66">
        <v>5.2222222222222223</v>
      </c>
      <c r="BN182" s="160">
        <v>0.62083333333333302</v>
      </c>
    </row>
    <row r="183" spans="1:66" x14ac:dyDescent="0.2">
      <c r="A183" s="160">
        <v>0.624305555555556</v>
      </c>
      <c r="B183" s="160">
        <f t="shared" si="2"/>
        <v>3.472222222222987E-3</v>
      </c>
      <c r="C183" s="170"/>
      <c r="D183" s="170">
        <v>9.1</v>
      </c>
      <c r="E183" s="170">
        <v>18.5</v>
      </c>
      <c r="F183" s="170">
        <v>11.4</v>
      </c>
      <c r="G183" s="170">
        <v>13.6</v>
      </c>
      <c r="H183" s="170">
        <v>17.7</v>
      </c>
      <c r="I183" s="170">
        <v>12.1</v>
      </c>
      <c r="J183" s="168">
        <v>15.8</v>
      </c>
      <c r="K183" s="169">
        <v>15.6</v>
      </c>
      <c r="L183" s="169">
        <v>13.9</v>
      </c>
      <c r="M183" s="169">
        <v>9.3000000000000007</v>
      </c>
      <c r="N183" s="169">
        <v>12.9</v>
      </c>
      <c r="O183" s="169">
        <v>9.1999999999999993</v>
      </c>
      <c r="P183" s="169">
        <v>8.3000000000000007</v>
      </c>
      <c r="Q183" s="166"/>
      <c r="R183" s="167">
        <v>16.100000000000001</v>
      </c>
      <c r="S183" s="167">
        <v>7.6</v>
      </c>
      <c r="T183" s="167">
        <v>15.4</v>
      </c>
      <c r="U183" s="167">
        <v>14.7</v>
      </c>
      <c r="V183" s="167">
        <v>11.3</v>
      </c>
      <c r="W183" s="167">
        <v>17.100000000000001</v>
      </c>
      <c r="X183" s="164">
        <v>11.1</v>
      </c>
      <c r="Y183" s="165"/>
      <c r="Z183" s="164">
        <v>11.6</v>
      </c>
      <c r="AA183" s="164">
        <v>8.9</v>
      </c>
      <c r="AB183" s="164">
        <v>8.3000000000000007</v>
      </c>
      <c r="AC183" s="164">
        <v>18.399999999999999</v>
      </c>
      <c r="AD183" s="164">
        <v>14.4</v>
      </c>
      <c r="AE183" s="163">
        <v>12</v>
      </c>
      <c r="AF183" s="163">
        <v>18.2</v>
      </c>
      <c r="AG183" s="163">
        <v>14.7</v>
      </c>
      <c r="AH183" s="163">
        <v>6.4</v>
      </c>
      <c r="AI183" s="163">
        <v>17.5</v>
      </c>
      <c r="AJ183" s="163">
        <v>9.3000000000000007</v>
      </c>
      <c r="AK183" s="163">
        <v>6.5</v>
      </c>
      <c r="AL183" s="162">
        <v>10</v>
      </c>
      <c r="AM183" s="162"/>
      <c r="AN183" s="162">
        <v>8.1999999999999993</v>
      </c>
      <c r="AO183" s="162">
        <v>12.4</v>
      </c>
      <c r="AP183" s="162">
        <v>12.5</v>
      </c>
      <c r="AQ183" s="162">
        <v>7.7</v>
      </c>
      <c r="AR183" s="162">
        <v>9.4</v>
      </c>
      <c r="AT183" s="161">
        <v>7.8</v>
      </c>
      <c r="AU183" s="161">
        <v>13.1</v>
      </c>
      <c r="BB183" s="66">
        <v>16.388888888888889</v>
      </c>
      <c r="BC183" s="66">
        <v>11.611111111111111</v>
      </c>
      <c r="BD183" s="66">
        <v>11.111111111111111</v>
      </c>
      <c r="BE183" s="66">
        <v>12.611111111111111</v>
      </c>
      <c r="BG183" s="66">
        <v>10</v>
      </c>
      <c r="BH183" s="66">
        <v>12.444444444444445</v>
      </c>
      <c r="BI183" s="66">
        <v>8.1666666666666661</v>
      </c>
      <c r="BJ183" s="66">
        <v>11.388888888888889</v>
      </c>
      <c r="BK183" s="66">
        <v>8.2222222222222214</v>
      </c>
      <c r="BL183" s="66">
        <v>4.7222222222222223</v>
      </c>
      <c r="BN183" s="160">
        <v>0.624305555555556</v>
      </c>
    </row>
    <row r="184" spans="1:66" x14ac:dyDescent="0.2">
      <c r="A184" s="160">
        <v>0.62777777777777799</v>
      </c>
      <c r="B184" s="160">
        <f t="shared" si="2"/>
        <v>3.4722222222219878E-3</v>
      </c>
      <c r="C184" s="170"/>
      <c r="D184" s="170">
        <v>8.9</v>
      </c>
      <c r="E184" s="170">
        <v>18.600000000000001</v>
      </c>
      <c r="F184" s="170">
        <v>11.3</v>
      </c>
      <c r="G184" s="170">
        <v>13.5</v>
      </c>
      <c r="H184" s="170">
        <v>17.5</v>
      </c>
      <c r="I184" s="170">
        <v>11.7</v>
      </c>
      <c r="J184" s="168">
        <v>15.7</v>
      </c>
      <c r="K184" s="169">
        <v>15.6</v>
      </c>
      <c r="L184" s="169">
        <v>14.3</v>
      </c>
      <c r="M184" s="169">
        <v>9.3000000000000007</v>
      </c>
      <c r="N184" s="169">
        <v>12.9</v>
      </c>
      <c r="O184" s="169">
        <v>9.1999999999999993</v>
      </c>
      <c r="P184" s="169">
        <v>9.1</v>
      </c>
      <c r="Q184" s="166"/>
      <c r="R184" s="167">
        <v>15.5</v>
      </c>
      <c r="S184" s="167">
        <v>7.4</v>
      </c>
      <c r="T184" s="167">
        <v>15.6</v>
      </c>
      <c r="U184" s="167">
        <v>14.5</v>
      </c>
      <c r="V184" s="167">
        <v>11.4</v>
      </c>
      <c r="W184" s="167">
        <v>17.3</v>
      </c>
      <c r="X184" s="164">
        <v>10.6</v>
      </c>
      <c r="Y184" s="165"/>
      <c r="Z184" s="164">
        <v>11.3</v>
      </c>
      <c r="AA184" s="164">
        <v>9.4</v>
      </c>
      <c r="AB184" s="164">
        <v>8.6999999999999993</v>
      </c>
      <c r="AC184" s="164">
        <v>18.600000000000001</v>
      </c>
      <c r="AD184" s="164">
        <v>14.2</v>
      </c>
      <c r="AE184" s="163">
        <v>11.8</v>
      </c>
      <c r="AF184" s="163">
        <v>17.8</v>
      </c>
      <c r="AG184" s="163">
        <v>14.3</v>
      </c>
      <c r="AH184" s="163">
        <v>6.5</v>
      </c>
      <c r="AI184" s="163">
        <v>17.2</v>
      </c>
      <c r="AJ184" s="163">
        <v>9.3000000000000007</v>
      </c>
      <c r="AK184" s="163">
        <v>6.3</v>
      </c>
      <c r="AL184" s="162">
        <v>10.3</v>
      </c>
      <c r="AM184" s="162"/>
      <c r="AN184" s="162">
        <v>8.1</v>
      </c>
      <c r="AO184" s="162">
        <v>12.5</v>
      </c>
      <c r="AP184" s="162">
        <v>12.2</v>
      </c>
      <c r="AQ184" s="162">
        <v>7.6</v>
      </c>
      <c r="AR184" s="162">
        <v>9</v>
      </c>
      <c r="AT184" s="161">
        <v>7.9</v>
      </c>
      <c r="AU184" s="161">
        <v>13.2</v>
      </c>
      <c r="BB184" s="66">
        <v>16.5</v>
      </c>
      <c r="BC184" s="66">
        <v>12.222222222222221</v>
      </c>
      <c r="BD184" s="66">
        <v>11.055555555555555</v>
      </c>
      <c r="BE184" s="66">
        <v>12.222222222222221</v>
      </c>
      <c r="BG184" s="66">
        <v>9.8888888888888893</v>
      </c>
      <c r="BH184" s="66">
        <v>12.611111111111111</v>
      </c>
      <c r="BI184" s="66">
        <v>7.8888888888888893</v>
      </c>
      <c r="BJ184" s="66">
        <v>11.333333333333334</v>
      </c>
      <c r="BK184" s="66">
        <v>8.1666666666666661</v>
      </c>
      <c r="BL184" s="66">
        <v>4.2222222222222223</v>
      </c>
      <c r="BN184" s="160">
        <v>0.62777777777777799</v>
      </c>
    </row>
    <row r="185" spans="1:66" x14ac:dyDescent="0.2">
      <c r="A185" s="160">
        <v>0.63124999999999998</v>
      </c>
      <c r="B185" s="160">
        <f t="shared" si="2"/>
        <v>3.4722222222219878E-3</v>
      </c>
      <c r="C185" s="170"/>
      <c r="D185" s="170">
        <v>9</v>
      </c>
      <c r="E185" s="170">
        <v>18.3</v>
      </c>
      <c r="F185" s="170">
        <v>11.1</v>
      </c>
      <c r="G185" s="170">
        <v>13.1</v>
      </c>
      <c r="H185" s="170">
        <v>17.100000000000001</v>
      </c>
      <c r="I185" s="170">
        <v>10.7</v>
      </c>
      <c r="J185" s="168">
        <v>15.4</v>
      </c>
      <c r="K185" s="169">
        <v>15.3</v>
      </c>
      <c r="L185" s="169">
        <v>14.2</v>
      </c>
      <c r="M185" s="169">
        <v>9.1</v>
      </c>
      <c r="N185" s="169">
        <v>13.1</v>
      </c>
      <c r="O185" s="169">
        <v>9.1999999999999993</v>
      </c>
      <c r="P185" s="169">
        <v>9.9</v>
      </c>
      <c r="Q185" s="166"/>
      <c r="R185" s="167">
        <v>15.3</v>
      </c>
      <c r="S185" s="167">
        <v>7.6</v>
      </c>
      <c r="T185" s="167">
        <v>15.7</v>
      </c>
      <c r="U185" s="167">
        <v>14.4</v>
      </c>
      <c r="V185" s="167">
        <v>11.5</v>
      </c>
      <c r="W185" s="167">
        <v>17.5</v>
      </c>
      <c r="X185" s="164">
        <v>10.4</v>
      </c>
      <c r="Y185" s="165"/>
      <c r="Z185" s="164">
        <v>11</v>
      </c>
      <c r="AA185" s="164">
        <v>10</v>
      </c>
      <c r="AB185" s="164">
        <v>9.1999999999999993</v>
      </c>
      <c r="AC185" s="164">
        <v>19.100000000000001</v>
      </c>
      <c r="AD185" s="164">
        <v>14.1</v>
      </c>
      <c r="AE185" s="163">
        <v>11.5</v>
      </c>
      <c r="AF185" s="163">
        <v>17.399999999999999</v>
      </c>
      <c r="AG185" s="163">
        <v>13.8</v>
      </c>
      <c r="AH185" s="163">
        <v>6.6</v>
      </c>
      <c r="AI185" s="163">
        <v>16.899999999999999</v>
      </c>
      <c r="AJ185" s="163">
        <v>9.4</v>
      </c>
      <c r="AK185" s="163">
        <v>6.1</v>
      </c>
      <c r="AL185" s="162">
        <v>10.4</v>
      </c>
      <c r="AM185" s="162"/>
      <c r="AN185" s="162">
        <v>7.7</v>
      </c>
      <c r="AO185" s="162">
        <v>12.6</v>
      </c>
      <c r="AP185" s="162">
        <v>12.3</v>
      </c>
      <c r="AQ185" s="162">
        <v>7.3</v>
      </c>
      <c r="AR185" s="162">
        <v>8.6999999999999993</v>
      </c>
      <c r="AT185" s="161">
        <v>7.8</v>
      </c>
      <c r="AU185" s="161">
        <v>13.3</v>
      </c>
      <c r="BB185" s="66">
        <v>16.5</v>
      </c>
      <c r="BC185" s="66">
        <v>12.611111111111111</v>
      </c>
      <c r="BD185" s="66">
        <v>11.111111111111111</v>
      </c>
      <c r="BE185" s="66">
        <v>11.777777777777779</v>
      </c>
      <c r="BG185" s="66">
        <v>9.8333333333333339</v>
      </c>
      <c r="BH185" s="66">
        <v>12.777777777777779</v>
      </c>
      <c r="BI185" s="66">
        <v>7.6111111111111107</v>
      </c>
      <c r="BJ185" s="66">
        <v>11.333333333333334</v>
      </c>
      <c r="BK185" s="66">
        <v>8.2777777777777786</v>
      </c>
      <c r="BL185" s="66">
        <v>4.0555555555555554</v>
      </c>
      <c r="BN185" s="160">
        <v>0.63124999999999998</v>
      </c>
    </row>
    <row r="186" spans="1:66" x14ac:dyDescent="0.2">
      <c r="A186" s="160">
        <v>0.63472222222222197</v>
      </c>
      <c r="B186" s="160">
        <f t="shared" si="2"/>
        <v>3.4722222222219878E-3</v>
      </c>
      <c r="C186" s="170"/>
      <c r="D186" s="170">
        <v>9.1</v>
      </c>
      <c r="E186" s="170">
        <v>18.399999999999999</v>
      </c>
      <c r="F186" s="170">
        <v>10.7</v>
      </c>
      <c r="G186" s="170">
        <v>12.7</v>
      </c>
      <c r="H186" s="170">
        <v>16.8</v>
      </c>
      <c r="I186" s="170">
        <v>10.199999999999999</v>
      </c>
      <c r="J186" s="168">
        <v>15.1</v>
      </c>
      <c r="K186" s="169">
        <v>15.5</v>
      </c>
      <c r="L186" s="169">
        <v>13.9</v>
      </c>
      <c r="M186" s="169">
        <v>9</v>
      </c>
      <c r="N186" s="169">
        <v>13</v>
      </c>
      <c r="O186" s="169">
        <v>9.1</v>
      </c>
      <c r="P186" s="169">
        <v>10.6</v>
      </c>
      <c r="Q186" s="166"/>
      <c r="R186" s="167">
        <v>15.3</v>
      </c>
      <c r="S186" s="167">
        <v>7.8</v>
      </c>
      <c r="T186" s="167">
        <v>15.6</v>
      </c>
      <c r="U186" s="167">
        <v>14.2</v>
      </c>
      <c r="V186" s="167">
        <v>11.6</v>
      </c>
      <c r="W186" s="167">
        <v>17.600000000000001</v>
      </c>
      <c r="X186" s="164">
        <v>10.4</v>
      </c>
      <c r="Y186" s="165"/>
      <c r="Z186" s="164">
        <v>10.7</v>
      </c>
      <c r="AA186" s="164">
        <v>10.4</v>
      </c>
      <c r="AB186" s="164">
        <v>9.8000000000000007</v>
      </c>
      <c r="AC186" s="164">
        <v>19.600000000000001</v>
      </c>
      <c r="AD186" s="164">
        <v>14.1</v>
      </c>
      <c r="AE186" s="163">
        <v>11.4</v>
      </c>
      <c r="AF186" s="163">
        <v>17.2</v>
      </c>
      <c r="AG186" s="163">
        <v>13.3</v>
      </c>
      <c r="AH186" s="163">
        <v>6.6</v>
      </c>
      <c r="AI186" s="163">
        <v>16.7</v>
      </c>
      <c r="AJ186" s="163">
        <v>9.6999999999999993</v>
      </c>
      <c r="AK186" s="163">
        <v>6.2</v>
      </c>
      <c r="AL186" s="162">
        <v>10.6</v>
      </c>
      <c r="AM186" s="162"/>
      <c r="AN186" s="162">
        <v>7.5</v>
      </c>
      <c r="AO186" s="162">
        <v>12.5</v>
      </c>
      <c r="AP186" s="162">
        <v>12.3</v>
      </c>
      <c r="AQ186" s="162">
        <v>7.1</v>
      </c>
      <c r="AR186" s="162">
        <v>8.4</v>
      </c>
      <c r="AT186" s="161">
        <v>7.6</v>
      </c>
      <c r="AU186" s="161">
        <v>13.4</v>
      </c>
      <c r="BB186" s="66">
        <v>16.388888888888889</v>
      </c>
      <c r="BC186" s="66">
        <v>13</v>
      </c>
      <c r="BD186" s="66">
        <v>11.388888888888889</v>
      </c>
      <c r="BE186" s="66">
        <v>11.555555555555555</v>
      </c>
      <c r="BG186" s="66">
        <v>9.8333333333333339</v>
      </c>
      <c r="BH186" s="66">
        <v>12.888888888888889</v>
      </c>
      <c r="BI186" s="66">
        <v>7.333333333333333</v>
      </c>
      <c r="BJ186" s="66">
        <v>11.388888888888889</v>
      </c>
      <c r="BK186" s="66">
        <v>8.3888888888888893</v>
      </c>
      <c r="BL186" s="66">
        <v>4</v>
      </c>
      <c r="BN186" s="160">
        <v>0.63472222222222197</v>
      </c>
    </row>
    <row r="187" spans="1:66" x14ac:dyDescent="0.2">
      <c r="A187" s="160">
        <v>0.63819444444444495</v>
      </c>
      <c r="B187" s="160">
        <f t="shared" si="2"/>
        <v>3.472222222222987E-3</v>
      </c>
      <c r="C187" s="170"/>
      <c r="D187" s="170">
        <v>9</v>
      </c>
      <c r="E187" s="170">
        <v>18.399999999999999</v>
      </c>
      <c r="F187" s="170">
        <v>10.6</v>
      </c>
      <c r="G187" s="170">
        <v>12.8</v>
      </c>
      <c r="H187" s="170">
        <v>16.399999999999999</v>
      </c>
      <c r="I187" s="170">
        <v>9.1999999999999993</v>
      </c>
      <c r="J187" s="168">
        <v>14.9</v>
      </c>
      <c r="K187" s="169">
        <v>15.4</v>
      </c>
      <c r="L187" s="169">
        <v>13.7</v>
      </c>
      <c r="M187" s="169">
        <v>9.4</v>
      </c>
      <c r="N187" s="169">
        <v>12.8</v>
      </c>
      <c r="O187" s="169">
        <v>8.9</v>
      </c>
      <c r="P187" s="169">
        <v>11.2</v>
      </c>
      <c r="Q187" s="166"/>
      <c r="R187" s="167">
        <v>14.9</v>
      </c>
      <c r="S187" s="167">
        <v>8.1</v>
      </c>
      <c r="T187" s="167">
        <v>15.7</v>
      </c>
      <c r="U187" s="167">
        <v>13.9</v>
      </c>
      <c r="V187" s="167">
        <v>11.8</v>
      </c>
      <c r="W187" s="167">
        <v>17.8</v>
      </c>
      <c r="X187" s="164">
        <v>10.6</v>
      </c>
      <c r="Y187" s="165"/>
      <c r="Z187" s="164">
        <v>10.4</v>
      </c>
      <c r="AA187" s="164">
        <v>10.7</v>
      </c>
      <c r="AB187" s="164">
        <v>10.199999999999999</v>
      </c>
      <c r="AC187" s="164">
        <v>19.899999999999999</v>
      </c>
      <c r="AD187" s="164">
        <v>14.1</v>
      </c>
      <c r="AE187" s="163">
        <v>11.2</v>
      </c>
      <c r="AF187" s="163">
        <v>16.899999999999999</v>
      </c>
      <c r="AG187" s="163">
        <v>13.2</v>
      </c>
      <c r="AH187" s="163">
        <v>6.2</v>
      </c>
      <c r="AI187" s="163">
        <v>16.600000000000001</v>
      </c>
      <c r="AJ187" s="163">
        <v>9.8000000000000007</v>
      </c>
      <c r="AK187" s="163">
        <v>6.2</v>
      </c>
      <c r="AL187" s="162">
        <v>10.8</v>
      </c>
      <c r="AM187" s="162"/>
      <c r="AN187" s="162">
        <v>7.1</v>
      </c>
      <c r="AO187" s="162">
        <v>12.2</v>
      </c>
      <c r="AP187" s="162">
        <v>11.9</v>
      </c>
      <c r="AQ187" s="162">
        <v>6.9</v>
      </c>
      <c r="AR187" s="162">
        <v>8.3000000000000007</v>
      </c>
      <c r="AT187" s="161">
        <v>7.4</v>
      </c>
      <c r="AU187" s="161">
        <v>13.4</v>
      </c>
      <c r="BB187" s="66">
        <v>16.111111111111111</v>
      </c>
      <c r="BC187" s="66">
        <v>13.055555555555555</v>
      </c>
      <c r="BD187" s="66">
        <v>11.333333333333334</v>
      </c>
      <c r="BE187" s="66">
        <v>11.388888888888889</v>
      </c>
      <c r="BG187" s="66">
        <v>9.8888888888888893</v>
      </c>
      <c r="BH187" s="66">
        <v>13.111111111111111</v>
      </c>
      <c r="BI187" s="66">
        <v>7</v>
      </c>
      <c r="BJ187" s="66">
        <v>11.277777777777779</v>
      </c>
      <c r="BK187" s="66">
        <v>8.3333333333333339</v>
      </c>
      <c r="BL187" s="66">
        <v>3.9444444444444446</v>
      </c>
      <c r="BN187" s="160">
        <v>0.63819444444444495</v>
      </c>
    </row>
    <row r="188" spans="1:66" x14ac:dyDescent="0.2">
      <c r="A188" s="160">
        <v>0.64166666666666705</v>
      </c>
      <c r="B188" s="160">
        <f t="shared" si="2"/>
        <v>3.4722222222220989E-3</v>
      </c>
      <c r="C188" s="170"/>
      <c r="D188" s="170">
        <v>9.1999999999999993</v>
      </c>
      <c r="E188" s="170">
        <v>18.3</v>
      </c>
      <c r="F188" s="170">
        <v>10.5</v>
      </c>
      <c r="G188" s="170">
        <v>13</v>
      </c>
      <c r="H188" s="170">
        <v>16.100000000000001</v>
      </c>
      <c r="I188" s="170">
        <v>7.6</v>
      </c>
      <c r="J188" s="168">
        <v>14.7</v>
      </c>
      <c r="K188" s="169">
        <v>15.2</v>
      </c>
      <c r="L188" s="169">
        <v>13.4</v>
      </c>
      <c r="M188" s="169">
        <v>9.6999999999999993</v>
      </c>
      <c r="N188" s="169">
        <v>12.6</v>
      </c>
      <c r="O188" s="169">
        <v>8.6999999999999993</v>
      </c>
      <c r="P188" s="169">
        <v>11.7</v>
      </c>
      <c r="Q188" s="166"/>
      <c r="R188" s="167">
        <v>14.2</v>
      </c>
      <c r="S188" s="167">
        <v>8.1</v>
      </c>
      <c r="T188" s="167">
        <v>15.7</v>
      </c>
      <c r="U188" s="167">
        <v>13.4</v>
      </c>
      <c r="V188" s="167">
        <v>11.9</v>
      </c>
      <c r="W188" s="167">
        <v>17.899999999999999</v>
      </c>
      <c r="X188" s="164">
        <v>11</v>
      </c>
      <c r="Y188" s="165"/>
      <c r="Z188" s="164">
        <v>10.5</v>
      </c>
      <c r="AA188" s="164">
        <v>10.7</v>
      </c>
      <c r="AB188" s="164">
        <v>10.3</v>
      </c>
      <c r="AC188" s="164">
        <v>20.100000000000001</v>
      </c>
      <c r="AD188" s="164">
        <v>13.9</v>
      </c>
      <c r="AE188" s="163">
        <v>11.1</v>
      </c>
      <c r="AF188" s="163">
        <v>16.399999999999999</v>
      </c>
      <c r="AG188" s="163">
        <v>13.4</v>
      </c>
      <c r="AH188" s="163">
        <v>6.4</v>
      </c>
      <c r="AI188" s="163">
        <v>16.3</v>
      </c>
      <c r="AJ188" s="163">
        <v>9.8000000000000007</v>
      </c>
      <c r="AK188" s="163">
        <v>6.3</v>
      </c>
      <c r="AL188" s="162">
        <v>10.8</v>
      </c>
      <c r="AM188" s="162"/>
      <c r="AN188" s="162">
        <v>7.7</v>
      </c>
      <c r="AO188" s="162">
        <v>12</v>
      </c>
      <c r="AP188" s="162">
        <v>11.6</v>
      </c>
      <c r="AQ188" s="162">
        <v>6.9</v>
      </c>
      <c r="AR188" s="162">
        <v>8.1999999999999993</v>
      </c>
      <c r="AT188" s="161">
        <v>7.3</v>
      </c>
      <c r="AU188" s="161">
        <v>13.3</v>
      </c>
      <c r="BB188" s="66">
        <v>15.944444444444445</v>
      </c>
      <c r="BC188" s="66">
        <v>13.111111111111111</v>
      </c>
      <c r="BD188" s="66">
        <v>11.277777777777779</v>
      </c>
      <c r="BE188" s="66">
        <v>11.166666666666666</v>
      </c>
      <c r="BG188" s="66">
        <v>9.8333333333333339</v>
      </c>
      <c r="BH188" s="66">
        <v>13.166666666666666</v>
      </c>
      <c r="BI188" s="66">
        <v>6.8888888888888893</v>
      </c>
      <c r="BJ188" s="66">
        <v>11.222222222222221</v>
      </c>
      <c r="BK188" s="66">
        <v>8.1111111111111107</v>
      </c>
      <c r="BL188" s="66">
        <v>3.7222222222222223</v>
      </c>
      <c r="BN188" s="160">
        <v>0.64166666666666705</v>
      </c>
    </row>
    <row r="189" spans="1:66" x14ac:dyDescent="0.2">
      <c r="A189" s="160">
        <v>0.64513888888888904</v>
      </c>
      <c r="B189" s="160">
        <f t="shared" si="2"/>
        <v>3.4722222222219878E-3</v>
      </c>
      <c r="C189" s="170"/>
      <c r="D189" s="170">
        <v>9.3000000000000007</v>
      </c>
      <c r="E189" s="170">
        <v>18.3</v>
      </c>
      <c r="F189" s="170">
        <v>10.3</v>
      </c>
      <c r="G189" s="170">
        <v>13.1</v>
      </c>
      <c r="H189" s="170">
        <v>15.7</v>
      </c>
      <c r="I189" s="170">
        <v>8</v>
      </c>
      <c r="J189" s="168">
        <v>14.3</v>
      </c>
      <c r="K189" s="169">
        <v>15</v>
      </c>
      <c r="L189" s="169">
        <v>13.6</v>
      </c>
      <c r="M189" s="169">
        <v>9.6999999999999993</v>
      </c>
      <c r="N189" s="169">
        <v>12.7</v>
      </c>
      <c r="O189" s="169">
        <v>8.3000000000000007</v>
      </c>
      <c r="P189" s="169">
        <v>12.4</v>
      </c>
      <c r="Q189" s="166"/>
      <c r="R189" s="167">
        <v>14.2</v>
      </c>
      <c r="S189" s="167">
        <v>7.4</v>
      </c>
      <c r="T189" s="167">
        <v>15.7</v>
      </c>
      <c r="U189" s="167">
        <v>12.7</v>
      </c>
      <c r="V189" s="167">
        <v>11.8</v>
      </c>
      <c r="W189" s="167">
        <v>17.5</v>
      </c>
      <c r="X189" s="164">
        <v>11.2</v>
      </c>
      <c r="Y189" s="165"/>
      <c r="Z189" s="164">
        <v>10.7</v>
      </c>
      <c r="AA189" s="164">
        <v>10.7</v>
      </c>
      <c r="AB189" s="164">
        <v>10.3</v>
      </c>
      <c r="AC189" s="164">
        <v>19.899999999999999</v>
      </c>
      <c r="AD189" s="164">
        <v>13.6</v>
      </c>
      <c r="AE189" s="163">
        <v>10.5</v>
      </c>
      <c r="AF189" s="163">
        <v>16.399999999999999</v>
      </c>
      <c r="AG189" s="163">
        <v>13.4</v>
      </c>
      <c r="AH189" s="163">
        <v>6.3</v>
      </c>
      <c r="AI189" s="163">
        <v>15.9</v>
      </c>
      <c r="AJ189" s="163">
        <v>9.8000000000000007</v>
      </c>
      <c r="AK189" s="163">
        <v>6.4</v>
      </c>
      <c r="AL189" s="162">
        <v>11</v>
      </c>
      <c r="AM189" s="162"/>
      <c r="AN189" s="162">
        <v>8.3000000000000007</v>
      </c>
      <c r="AO189" s="162">
        <v>11.8</v>
      </c>
      <c r="AP189" s="162">
        <v>11.3</v>
      </c>
      <c r="AQ189" s="162">
        <v>6.8</v>
      </c>
      <c r="AR189" s="162">
        <v>8</v>
      </c>
      <c r="AT189" s="161">
        <v>7.1</v>
      </c>
      <c r="AU189" s="161">
        <v>13.3</v>
      </c>
      <c r="BB189" s="66">
        <v>15.555555555555555</v>
      </c>
      <c r="BC189" s="66">
        <v>13</v>
      </c>
      <c r="BD189" s="66">
        <v>11.666666666666666</v>
      </c>
      <c r="BE189" s="66">
        <v>11.277777777777779</v>
      </c>
      <c r="BG189" s="66">
        <v>10.166666666666666</v>
      </c>
      <c r="BH189" s="66">
        <v>13.111111111111111</v>
      </c>
      <c r="BI189" s="66">
        <v>6.6111111111111107</v>
      </c>
      <c r="BJ189" s="66">
        <v>11.222222222222221</v>
      </c>
      <c r="BK189" s="66">
        <v>8</v>
      </c>
      <c r="BL189" s="66">
        <v>3.6111111111111112</v>
      </c>
      <c r="BN189" s="160">
        <v>0.64513888888888904</v>
      </c>
    </row>
    <row r="190" spans="1:66" x14ac:dyDescent="0.2">
      <c r="A190" s="160">
        <v>0.64861111111111103</v>
      </c>
      <c r="B190" s="160">
        <f t="shared" si="2"/>
        <v>3.4722222222219878E-3</v>
      </c>
      <c r="C190" s="170"/>
      <c r="D190" s="170">
        <v>9.3000000000000007</v>
      </c>
      <c r="E190" s="170">
        <v>18.3</v>
      </c>
      <c r="F190" s="170">
        <v>10.1</v>
      </c>
      <c r="G190" s="170">
        <v>12.9</v>
      </c>
      <c r="H190" s="170">
        <v>15.4</v>
      </c>
      <c r="I190" s="170">
        <v>9.1</v>
      </c>
      <c r="J190" s="168">
        <v>13.9</v>
      </c>
      <c r="K190" s="169">
        <v>14.7</v>
      </c>
      <c r="L190" s="169">
        <v>13.8</v>
      </c>
      <c r="M190" s="169">
        <v>9.6999999999999993</v>
      </c>
      <c r="N190" s="169">
        <v>12.7</v>
      </c>
      <c r="O190" s="169">
        <v>8.1</v>
      </c>
      <c r="P190" s="169">
        <v>12.9</v>
      </c>
      <c r="Q190" s="166"/>
      <c r="R190" s="167">
        <v>13.9</v>
      </c>
      <c r="S190" s="167">
        <v>7.4</v>
      </c>
      <c r="T190" s="167">
        <v>15.3</v>
      </c>
      <c r="U190" s="167">
        <v>12.4</v>
      </c>
      <c r="V190" s="167">
        <v>11.8</v>
      </c>
      <c r="W190" s="167">
        <v>17.399999999999999</v>
      </c>
      <c r="X190" s="164">
        <v>11.2</v>
      </c>
      <c r="Y190" s="165"/>
      <c r="Z190" s="164">
        <v>10.6</v>
      </c>
      <c r="AA190" s="164">
        <v>10.4</v>
      </c>
      <c r="AB190" s="164">
        <v>10.4</v>
      </c>
      <c r="AC190" s="164">
        <v>19.399999999999999</v>
      </c>
      <c r="AD190" s="164">
        <v>13.3</v>
      </c>
      <c r="AE190" s="163">
        <v>10.4</v>
      </c>
      <c r="AF190" s="163">
        <v>16.2</v>
      </c>
      <c r="AG190" s="163">
        <v>13.1</v>
      </c>
      <c r="AH190" s="163">
        <v>6.1</v>
      </c>
      <c r="AI190" s="163">
        <v>14.7</v>
      </c>
      <c r="AJ190" s="163">
        <v>9.9</v>
      </c>
      <c r="AK190" s="163">
        <v>6.4</v>
      </c>
      <c r="AL190" s="162">
        <v>11</v>
      </c>
      <c r="AM190" s="162"/>
      <c r="AN190" s="162">
        <v>8.6999999999999993</v>
      </c>
      <c r="AO190" s="162">
        <v>11.8</v>
      </c>
      <c r="AP190" s="162">
        <v>11.2</v>
      </c>
      <c r="AQ190" s="162">
        <v>6.9</v>
      </c>
      <c r="AR190" s="162">
        <v>7.7</v>
      </c>
      <c r="AT190" s="161">
        <v>6.9</v>
      </c>
      <c r="AU190" s="161">
        <v>13.2</v>
      </c>
      <c r="BB190" s="66">
        <v>14.722222222222221</v>
      </c>
      <c r="BC190" s="66">
        <v>12.888888888888889</v>
      </c>
      <c r="BD190" s="66">
        <v>11.722222222222221</v>
      </c>
      <c r="BE190" s="66">
        <v>11.444444444444445</v>
      </c>
      <c r="BG190" s="66">
        <v>10.277777777777779</v>
      </c>
      <c r="BH190" s="66">
        <v>13</v>
      </c>
      <c r="BI190" s="66">
        <v>6.4444444444444446</v>
      </c>
      <c r="BJ190" s="66">
        <v>11</v>
      </c>
      <c r="BK190" s="66">
        <v>8</v>
      </c>
      <c r="BL190" s="66">
        <v>4.1111111111111107</v>
      </c>
      <c r="BN190" s="160">
        <v>0.64861111111111103</v>
      </c>
    </row>
    <row r="191" spans="1:66" x14ac:dyDescent="0.2">
      <c r="A191" s="160">
        <v>0.65208333333333302</v>
      </c>
      <c r="B191" s="160">
        <f t="shared" si="2"/>
        <v>3.4722222222219878E-3</v>
      </c>
      <c r="C191" s="170"/>
      <c r="D191" s="170">
        <v>9.3000000000000007</v>
      </c>
      <c r="E191" s="170">
        <v>18.100000000000001</v>
      </c>
      <c r="F191" s="170">
        <v>9.8000000000000007</v>
      </c>
      <c r="G191" s="170">
        <v>12.8</v>
      </c>
      <c r="H191" s="170">
        <v>15.1</v>
      </c>
      <c r="I191" s="170">
        <v>9.9</v>
      </c>
      <c r="J191" s="168">
        <v>13.7</v>
      </c>
      <c r="K191" s="169">
        <v>14.6</v>
      </c>
      <c r="L191" s="169">
        <v>13.7</v>
      </c>
      <c r="M191" s="169">
        <v>10</v>
      </c>
      <c r="N191" s="169">
        <v>12.5</v>
      </c>
      <c r="O191" s="169">
        <v>7.9</v>
      </c>
      <c r="P191" s="169">
        <v>13.1</v>
      </c>
      <c r="Q191" s="166"/>
      <c r="R191" s="167">
        <v>13.3</v>
      </c>
      <c r="S191" s="167">
        <v>7.6</v>
      </c>
      <c r="T191" s="167">
        <v>14.9</v>
      </c>
      <c r="U191" s="167">
        <v>11.8</v>
      </c>
      <c r="V191" s="167">
        <v>11.7</v>
      </c>
      <c r="W191" s="167">
        <v>17.7</v>
      </c>
      <c r="X191" s="164">
        <v>11</v>
      </c>
      <c r="Y191" s="165"/>
      <c r="Z191" s="164">
        <v>10.1</v>
      </c>
      <c r="AA191" s="164">
        <v>10.1</v>
      </c>
      <c r="AB191" s="164">
        <v>10.199999999999999</v>
      </c>
      <c r="AC191" s="164">
        <v>18.8</v>
      </c>
      <c r="AD191" s="164">
        <v>13</v>
      </c>
      <c r="AE191" s="163">
        <v>10.3</v>
      </c>
      <c r="AF191" s="163">
        <v>16.2</v>
      </c>
      <c r="AG191" s="163">
        <v>12.5</v>
      </c>
      <c r="AH191" s="163">
        <v>5.9</v>
      </c>
      <c r="AI191" s="163">
        <v>14</v>
      </c>
      <c r="AJ191" s="163">
        <v>10.1</v>
      </c>
      <c r="AK191" s="163">
        <v>6.6</v>
      </c>
      <c r="AL191" s="162">
        <v>10.5</v>
      </c>
      <c r="AM191" s="162"/>
      <c r="AN191" s="162">
        <v>8.8000000000000007</v>
      </c>
      <c r="AO191" s="162">
        <v>11.8</v>
      </c>
      <c r="AP191" s="162">
        <v>11.1</v>
      </c>
      <c r="AQ191" s="162">
        <v>6.8</v>
      </c>
      <c r="AR191" s="162">
        <v>7.7</v>
      </c>
      <c r="AT191" s="161">
        <v>6.8</v>
      </c>
      <c r="AU191" s="161">
        <v>13</v>
      </c>
      <c r="BB191" s="66">
        <v>14.555555555555555</v>
      </c>
      <c r="BC191" s="66">
        <v>12.611111111111111</v>
      </c>
      <c r="BD191" s="66">
        <v>11.777777777777779</v>
      </c>
      <c r="BE191" s="66">
        <v>11.277777777777779</v>
      </c>
      <c r="BG191" s="66">
        <v>10.333333333333334</v>
      </c>
      <c r="BH191" s="66">
        <v>12.888888888888889</v>
      </c>
      <c r="BI191" s="66">
        <v>6.5</v>
      </c>
      <c r="BJ191" s="66">
        <v>10.722222222222221</v>
      </c>
      <c r="BK191" s="66">
        <v>7.8888888888888893</v>
      </c>
      <c r="BL191" s="66">
        <v>4.9444444444444446</v>
      </c>
      <c r="BN191" s="160">
        <v>0.65208333333333302</v>
      </c>
    </row>
    <row r="192" spans="1:66" x14ac:dyDescent="0.2">
      <c r="A192" s="160">
        <v>0.655555555555556</v>
      </c>
      <c r="B192" s="160">
        <f t="shared" si="2"/>
        <v>3.472222222222987E-3</v>
      </c>
      <c r="C192" s="170"/>
      <c r="D192" s="170">
        <v>9.1</v>
      </c>
      <c r="E192" s="170">
        <v>18.399999999999999</v>
      </c>
      <c r="F192" s="170">
        <v>9.6</v>
      </c>
      <c r="G192" s="170">
        <v>12.5</v>
      </c>
      <c r="H192" s="170">
        <v>14.9</v>
      </c>
      <c r="I192" s="170">
        <v>10.3</v>
      </c>
      <c r="J192" s="168">
        <v>13.4</v>
      </c>
      <c r="K192" s="169">
        <v>14.4</v>
      </c>
      <c r="L192" s="169">
        <v>13.4</v>
      </c>
      <c r="M192" s="169">
        <v>10.1</v>
      </c>
      <c r="N192" s="169">
        <v>12.2</v>
      </c>
      <c r="O192" s="169">
        <v>7.7</v>
      </c>
      <c r="P192" s="169">
        <v>13.4</v>
      </c>
      <c r="Q192" s="166"/>
      <c r="R192" s="167">
        <v>13</v>
      </c>
      <c r="S192" s="167">
        <v>7.3</v>
      </c>
      <c r="T192" s="167">
        <v>14.9</v>
      </c>
      <c r="U192" s="167">
        <v>11.4</v>
      </c>
      <c r="V192" s="167">
        <v>11.6</v>
      </c>
      <c r="W192" s="167">
        <v>17.899999999999999</v>
      </c>
      <c r="X192" s="164">
        <v>10.9</v>
      </c>
      <c r="Y192" s="165"/>
      <c r="Z192" s="164">
        <v>9.9</v>
      </c>
      <c r="AA192" s="164">
        <v>9.8000000000000007</v>
      </c>
      <c r="AB192" s="164">
        <v>10.4</v>
      </c>
      <c r="AC192" s="164">
        <v>18.399999999999999</v>
      </c>
      <c r="AD192" s="164">
        <v>12.8</v>
      </c>
      <c r="AE192" s="163">
        <v>10.1</v>
      </c>
      <c r="AF192" s="163">
        <v>15.7</v>
      </c>
      <c r="AG192" s="163">
        <v>11.9</v>
      </c>
      <c r="AH192" s="163">
        <v>6.1</v>
      </c>
      <c r="AI192" s="163">
        <v>13.9</v>
      </c>
      <c r="AJ192" s="163">
        <v>10.199999999999999</v>
      </c>
      <c r="AK192" s="163">
        <v>6.6</v>
      </c>
      <c r="AL192" s="162">
        <v>10.1</v>
      </c>
      <c r="AM192" s="162"/>
      <c r="AN192" s="162">
        <v>8.6999999999999993</v>
      </c>
      <c r="AO192" s="162">
        <v>11.8</v>
      </c>
      <c r="AP192" s="162">
        <v>10.9</v>
      </c>
      <c r="AQ192" s="162">
        <v>6.9</v>
      </c>
      <c r="AR192" s="162">
        <v>7.7</v>
      </c>
      <c r="AT192" s="161">
        <v>6.6</v>
      </c>
      <c r="AU192" s="161">
        <v>12.8</v>
      </c>
      <c r="BB192" s="66">
        <v>14.222222222222221</v>
      </c>
      <c r="BC192" s="66">
        <v>12.611111111111111</v>
      </c>
      <c r="BD192" s="66">
        <v>11.833333333333334</v>
      </c>
      <c r="BE192" s="66">
        <v>10.833333333333334</v>
      </c>
      <c r="BG192" s="66">
        <v>10.222222222222221</v>
      </c>
      <c r="BH192" s="66">
        <v>12.777777777777779</v>
      </c>
      <c r="BI192" s="66">
        <v>6.5</v>
      </c>
      <c r="BJ192" s="66">
        <v>10.277777777777779</v>
      </c>
      <c r="BK192" s="66">
        <v>7.7777777777777777</v>
      </c>
      <c r="BL192" s="66">
        <v>5.2222222222222223</v>
      </c>
      <c r="BN192" s="160">
        <v>0.655555555555556</v>
      </c>
    </row>
    <row r="193" spans="1:66" x14ac:dyDescent="0.2">
      <c r="A193" s="160">
        <v>0.65902777777777799</v>
      </c>
      <c r="B193" s="160">
        <f t="shared" si="2"/>
        <v>3.4722222222219878E-3</v>
      </c>
      <c r="C193" s="170"/>
      <c r="D193" s="170">
        <v>8.8000000000000007</v>
      </c>
      <c r="E193" s="170">
        <v>18.399999999999999</v>
      </c>
      <c r="F193" s="170">
        <v>9.6</v>
      </c>
      <c r="G193" s="170">
        <v>12.3</v>
      </c>
      <c r="H193" s="170">
        <v>14.6</v>
      </c>
      <c r="I193" s="170">
        <v>9.6</v>
      </c>
      <c r="J193" s="168">
        <v>12.9</v>
      </c>
      <c r="K193" s="169">
        <v>13.8</v>
      </c>
      <c r="L193" s="169">
        <v>12.9</v>
      </c>
      <c r="M193" s="169">
        <v>10.199999999999999</v>
      </c>
      <c r="N193" s="169">
        <v>12.2</v>
      </c>
      <c r="O193" s="169">
        <v>7.6</v>
      </c>
      <c r="P193" s="169">
        <v>14.1</v>
      </c>
      <c r="Q193" s="166"/>
      <c r="R193" s="167">
        <v>12.7</v>
      </c>
      <c r="S193" s="167">
        <v>7.2</v>
      </c>
      <c r="T193" s="167">
        <v>14.7</v>
      </c>
      <c r="U193" s="167">
        <v>11</v>
      </c>
      <c r="V193" s="167">
        <v>11.4</v>
      </c>
      <c r="W193" s="167">
        <v>18</v>
      </c>
      <c r="X193" s="164">
        <v>10.8</v>
      </c>
      <c r="Y193" s="165"/>
      <c r="Z193" s="164">
        <v>10</v>
      </c>
      <c r="AA193" s="164">
        <v>9.8000000000000007</v>
      </c>
      <c r="AB193" s="164">
        <v>10.4</v>
      </c>
      <c r="AC193" s="164">
        <v>18.3</v>
      </c>
      <c r="AD193" s="164">
        <v>12.7</v>
      </c>
      <c r="AE193" s="163">
        <v>9.9</v>
      </c>
      <c r="AF193" s="163">
        <v>15.4</v>
      </c>
      <c r="AG193" s="163">
        <v>11.8</v>
      </c>
      <c r="AH193" s="163">
        <v>6.2</v>
      </c>
      <c r="AI193" s="163">
        <v>13.6</v>
      </c>
      <c r="AJ193" s="163">
        <v>10.1</v>
      </c>
      <c r="AK193" s="163">
        <v>6.8</v>
      </c>
      <c r="AL193" s="162">
        <v>10.199999999999999</v>
      </c>
      <c r="AM193" s="162"/>
      <c r="AN193" s="162">
        <v>8.4</v>
      </c>
      <c r="AO193" s="162">
        <v>11.7</v>
      </c>
      <c r="AP193" s="162">
        <v>10.8</v>
      </c>
      <c r="AQ193" s="162">
        <v>6.9</v>
      </c>
      <c r="AR193" s="162">
        <v>7.7</v>
      </c>
      <c r="AT193" s="161">
        <v>6.4</v>
      </c>
      <c r="AU193" s="161">
        <v>12.4</v>
      </c>
      <c r="BB193" s="66">
        <v>13.5</v>
      </c>
      <c r="BC193" s="66">
        <v>13.222222222222221</v>
      </c>
      <c r="BD193" s="66">
        <v>11.888888888888889</v>
      </c>
      <c r="BE193" s="66">
        <v>11</v>
      </c>
      <c r="BG193" s="66">
        <v>10.111111111111111</v>
      </c>
      <c r="BH193" s="66">
        <v>12.611111111111111</v>
      </c>
      <c r="BI193" s="66">
        <v>6.3888888888888893</v>
      </c>
      <c r="BJ193" s="66">
        <v>9.8888888888888893</v>
      </c>
      <c r="BK193" s="66">
        <v>7.666666666666667</v>
      </c>
      <c r="BL193" s="66">
        <v>5.9444444444444446</v>
      </c>
      <c r="BN193" s="160">
        <v>0.65902777777777799</v>
      </c>
    </row>
    <row r="194" spans="1:66" x14ac:dyDescent="0.2">
      <c r="A194" s="160">
        <v>0.66249999999999998</v>
      </c>
      <c r="B194" s="160">
        <f t="shared" si="2"/>
        <v>3.4722222222219878E-3</v>
      </c>
      <c r="C194" s="170"/>
      <c r="D194" s="170">
        <v>8.6</v>
      </c>
      <c r="E194" s="170">
        <v>18.2</v>
      </c>
      <c r="F194" s="170">
        <v>9.3000000000000007</v>
      </c>
      <c r="G194" s="170">
        <v>11.9</v>
      </c>
      <c r="H194" s="170">
        <v>14.4</v>
      </c>
      <c r="I194" s="170">
        <v>8.4</v>
      </c>
      <c r="J194" s="168">
        <v>12.6</v>
      </c>
      <c r="K194" s="169">
        <v>13.4</v>
      </c>
      <c r="L194" s="169">
        <v>12.8</v>
      </c>
      <c r="M194" s="169">
        <v>10.199999999999999</v>
      </c>
      <c r="N194" s="169">
        <v>12.1</v>
      </c>
      <c r="O194" s="169">
        <v>7.6</v>
      </c>
      <c r="P194" s="169">
        <v>14.6</v>
      </c>
      <c r="Q194" s="166"/>
      <c r="R194" s="167">
        <v>12.2</v>
      </c>
      <c r="S194" s="167">
        <v>7.3</v>
      </c>
      <c r="T194" s="167">
        <v>14.6</v>
      </c>
      <c r="U194" s="167">
        <v>10.8</v>
      </c>
      <c r="V194" s="167">
        <v>11.3</v>
      </c>
      <c r="W194" s="167">
        <v>17.7</v>
      </c>
      <c r="X194" s="164">
        <v>10.8</v>
      </c>
      <c r="Y194" s="165"/>
      <c r="Z194" s="164">
        <v>9.6</v>
      </c>
      <c r="AA194" s="164">
        <v>9.6</v>
      </c>
      <c r="AB194" s="164">
        <v>10.1</v>
      </c>
      <c r="AC194" s="164">
        <v>18.3</v>
      </c>
      <c r="AD194" s="164">
        <v>12.6</v>
      </c>
      <c r="AE194" s="163">
        <v>9.4</v>
      </c>
      <c r="AF194" s="163">
        <v>14.9</v>
      </c>
      <c r="AG194" s="163">
        <v>11.6</v>
      </c>
      <c r="AH194" s="163">
        <v>6</v>
      </c>
      <c r="AI194" s="163">
        <v>13.2</v>
      </c>
      <c r="AJ194" s="163">
        <v>10.199999999999999</v>
      </c>
      <c r="AK194" s="163">
        <v>6.8</v>
      </c>
      <c r="AL194" s="162">
        <v>10.5</v>
      </c>
      <c r="AM194" s="162"/>
      <c r="AN194" s="162">
        <v>7.9</v>
      </c>
      <c r="AO194" s="162">
        <v>11.6</v>
      </c>
      <c r="AP194" s="162">
        <v>10.6</v>
      </c>
      <c r="AQ194" s="162">
        <v>6.9</v>
      </c>
      <c r="AR194" s="162">
        <v>7.7</v>
      </c>
      <c r="AT194" s="161">
        <v>6.3</v>
      </c>
      <c r="AU194" s="161">
        <v>12</v>
      </c>
      <c r="BB194" s="66">
        <v>12.888888888888889</v>
      </c>
      <c r="BC194" s="66">
        <v>13.222222222222221</v>
      </c>
      <c r="BD194" s="66">
        <v>12.055555555555555</v>
      </c>
      <c r="BE194" s="66">
        <v>11.111111111111111</v>
      </c>
      <c r="BG194" s="66">
        <v>10.055555555555555</v>
      </c>
      <c r="BH194" s="66">
        <v>12.555555555555555</v>
      </c>
      <c r="BI194" s="66">
        <v>6.2777777777777777</v>
      </c>
      <c r="BJ194" s="66">
        <v>9.4444444444444446</v>
      </c>
      <c r="BK194" s="66">
        <v>7.2222222222222223</v>
      </c>
      <c r="BL194" s="66">
        <v>6.666666666666667</v>
      </c>
      <c r="BN194" s="160">
        <v>0.66249999999999998</v>
      </c>
    </row>
    <row r="195" spans="1:66" x14ac:dyDescent="0.2">
      <c r="A195" s="160">
        <v>0.66597222222222197</v>
      </c>
      <c r="B195" s="160">
        <f t="shared" si="2"/>
        <v>3.4722222222219878E-3</v>
      </c>
      <c r="C195" s="170"/>
      <c r="D195" s="170">
        <v>8.5</v>
      </c>
      <c r="E195" s="170">
        <v>18.3</v>
      </c>
      <c r="F195" s="170">
        <v>9</v>
      </c>
      <c r="G195" s="170">
        <v>11.7</v>
      </c>
      <c r="H195" s="170">
        <v>14.1</v>
      </c>
      <c r="I195" s="170">
        <v>8.3000000000000007</v>
      </c>
      <c r="J195" s="168">
        <v>12.2</v>
      </c>
      <c r="K195" s="169">
        <v>13.2</v>
      </c>
      <c r="L195" s="169">
        <v>12.7</v>
      </c>
      <c r="M195" s="169">
        <v>10.199999999999999</v>
      </c>
      <c r="N195" s="169">
        <v>11.9</v>
      </c>
      <c r="O195" s="169">
        <v>7.5</v>
      </c>
      <c r="P195" s="169">
        <v>15.1</v>
      </c>
      <c r="Q195" s="166"/>
      <c r="R195" s="167">
        <v>11.9</v>
      </c>
      <c r="S195" s="167">
        <v>7.4</v>
      </c>
      <c r="T195" s="167">
        <v>14.4</v>
      </c>
      <c r="U195" s="167">
        <v>10.6</v>
      </c>
      <c r="V195" s="167">
        <v>11.4</v>
      </c>
      <c r="W195" s="167">
        <v>17.100000000000001</v>
      </c>
      <c r="X195" s="164">
        <v>10.8</v>
      </c>
      <c r="Y195" s="165"/>
      <c r="Z195" s="164">
        <v>9.5</v>
      </c>
      <c r="AA195" s="164">
        <v>9.1</v>
      </c>
      <c r="AB195" s="164">
        <v>9.8000000000000007</v>
      </c>
      <c r="AC195" s="164">
        <v>17.7</v>
      </c>
      <c r="AD195" s="164">
        <v>12.7</v>
      </c>
      <c r="AE195" s="163">
        <v>9.1</v>
      </c>
      <c r="AF195" s="163">
        <v>14.2</v>
      </c>
      <c r="AG195" s="163">
        <v>11.1</v>
      </c>
      <c r="AH195" s="163">
        <v>5.8</v>
      </c>
      <c r="AI195" s="163">
        <v>12.9</v>
      </c>
      <c r="AJ195" s="163">
        <v>10.4</v>
      </c>
      <c r="AK195" s="163">
        <v>7</v>
      </c>
      <c r="AL195" s="162">
        <v>10.5</v>
      </c>
      <c r="AM195" s="162"/>
      <c r="AN195" s="162">
        <v>7.7</v>
      </c>
      <c r="AO195" s="162">
        <v>11.4</v>
      </c>
      <c r="AP195" s="162">
        <v>10.7</v>
      </c>
      <c r="AQ195" s="162">
        <v>7</v>
      </c>
      <c r="AR195" s="162">
        <v>7.6</v>
      </c>
      <c r="AT195" s="161">
        <v>6.2</v>
      </c>
      <c r="AU195" s="161">
        <v>11.4</v>
      </c>
      <c r="BB195" s="66">
        <v>12.444444444444445</v>
      </c>
      <c r="BC195" s="66">
        <v>13.055555555555555</v>
      </c>
      <c r="BD195" s="66">
        <v>12.222222222222221</v>
      </c>
      <c r="BE195" s="66">
        <v>11</v>
      </c>
      <c r="BG195" s="66">
        <v>9.9444444444444446</v>
      </c>
      <c r="BH195" s="66">
        <v>12.444444444444445</v>
      </c>
      <c r="BI195" s="66">
        <v>6.166666666666667</v>
      </c>
      <c r="BJ195" s="66">
        <v>9.2777777777777786</v>
      </c>
      <c r="BK195" s="66">
        <v>6.8888888888888893</v>
      </c>
      <c r="BL195" s="66">
        <v>7.5</v>
      </c>
      <c r="BN195" s="160">
        <v>0.66597222222222197</v>
      </c>
    </row>
    <row r="196" spans="1:66" x14ac:dyDescent="0.2">
      <c r="A196" s="160">
        <v>0.66944444444444495</v>
      </c>
      <c r="B196" s="160">
        <f t="shared" si="2"/>
        <v>3.472222222222987E-3</v>
      </c>
      <c r="C196" s="170"/>
      <c r="D196" s="170">
        <v>8.4</v>
      </c>
      <c r="E196" s="170">
        <v>18.2</v>
      </c>
      <c r="F196" s="170">
        <v>8.6</v>
      </c>
      <c r="G196" s="170">
        <v>11.4</v>
      </c>
      <c r="H196" s="170">
        <v>13.7</v>
      </c>
      <c r="I196" s="170">
        <v>8.3000000000000007</v>
      </c>
      <c r="J196" s="168">
        <v>11.9</v>
      </c>
      <c r="K196" s="169">
        <v>12.8</v>
      </c>
      <c r="L196" s="169">
        <v>12.3</v>
      </c>
      <c r="M196" s="169">
        <v>10</v>
      </c>
      <c r="N196" s="169">
        <v>11.6</v>
      </c>
      <c r="O196" s="169">
        <v>7.4</v>
      </c>
      <c r="P196" s="169">
        <v>15.5</v>
      </c>
      <c r="Q196" s="166"/>
      <c r="R196" s="167">
        <v>11.7</v>
      </c>
      <c r="S196" s="167">
        <v>7.3</v>
      </c>
      <c r="T196" s="167">
        <v>14.3</v>
      </c>
      <c r="U196" s="167">
        <v>10.199999999999999</v>
      </c>
      <c r="V196" s="167">
        <v>11.4</v>
      </c>
      <c r="W196" s="167">
        <v>16.8</v>
      </c>
      <c r="X196" s="164">
        <v>10.8</v>
      </c>
      <c r="Y196" s="165"/>
      <c r="Z196" s="164">
        <v>9.6999999999999993</v>
      </c>
      <c r="AA196" s="164">
        <v>8.1999999999999993</v>
      </c>
      <c r="AB196" s="164">
        <v>9.6</v>
      </c>
      <c r="AC196" s="164">
        <v>17</v>
      </c>
      <c r="AD196" s="164">
        <v>12.7</v>
      </c>
      <c r="AE196" s="163">
        <v>8.9</v>
      </c>
      <c r="AF196" s="163">
        <v>13.7</v>
      </c>
      <c r="AG196" s="163">
        <v>10.7</v>
      </c>
      <c r="AH196" s="163">
        <v>5.8</v>
      </c>
      <c r="AI196" s="163">
        <v>12.4</v>
      </c>
      <c r="AJ196" s="163">
        <v>11.1</v>
      </c>
      <c r="AK196" s="163">
        <v>7.2</v>
      </c>
      <c r="AL196" s="162">
        <v>10.4</v>
      </c>
      <c r="AM196" s="162"/>
      <c r="AN196" s="162">
        <v>7.8</v>
      </c>
      <c r="AO196" s="162">
        <v>10.9</v>
      </c>
      <c r="AP196" s="162">
        <v>10.5</v>
      </c>
      <c r="AQ196" s="162">
        <v>7</v>
      </c>
      <c r="AR196" s="162">
        <v>7.5</v>
      </c>
      <c r="AT196" s="161">
        <v>6.1</v>
      </c>
      <c r="AU196" s="161">
        <v>11</v>
      </c>
      <c r="BB196" s="66">
        <v>11.944444444444445</v>
      </c>
      <c r="BC196" s="66">
        <v>12.888888888888889</v>
      </c>
      <c r="BD196" s="66">
        <v>12.333333333333334</v>
      </c>
      <c r="BE196" s="66">
        <v>11</v>
      </c>
      <c r="BG196" s="66">
        <v>9.6666666666666661</v>
      </c>
      <c r="BH196" s="66">
        <v>12.166666666666666</v>
      </c>
      <c r="BI196" s="66">
        <v>6.0555555555555554</v>
      </c>
      <c r="BJ196" s="66">
        <v>9.1666666666666661</v>
      </c>
      <c r="BK196" s="66">
        <v>6.6111111111111107</v>
      </c>
      <c r="BL196" s="66">
        <v>8.1666666666666661</v>
      </c>
      <c r="BN196" s="160">
        <v>0.66944444444444495</v>
      </c>
    </row>
    <row r="197" spans="1:66" x14ac:dyDescent="0.2">
      <c r="A197" s="160">
        <v>0.67291666666666705</v>
      </c>
      <c r="B197" s="160">
        <f t="shared" ref="B197:B260" si="3">A197-A196</f>
        <v>3.4722222222220989E-3</v>
      </c>
      <c r="C197" s="170"/>
      <c r="D197" s="170">
        <v>8.1999999999999993</v>
      </c>
      <c r="E197" s="170">
        <v>17.899999999999999</v>
      </c>
      <c r="F197" s="170">
        <v>8.4</v>
      </c>
      <c r="G197" s="170">
        <v>10.9</v>
      </c>
      <c r="H197" s="170">
        <v>13.7</v>
      </c>
      <c r="I197" s="170">
        <v>8.5</v>
      </c>
      <c r="J197" s="168">
        <v>11.6</v>
      </c>
      <c r="K197" s="169">
        <v>12.6</v>
      </c>
      <c r="L197" s="169">
        <v>11.7</v>
      </c>
      <c r="M197" s="169">
        <v>9.6999999999999993</v>
      </c>
      <c r="N197" s="169">
        <v>11.2</v>
      </c>
      <c r="O197" s="169">
        <v>7.4</v>
      </c>
      <c r="P197" s="169">
        <v>15.1</v>
      </c>
      <c r="Q197" s="166"/>
      <c r="R197" s="167">
        <v>11.2</v>
      </c>
      <c r="S197" s="167">
        <v>7.1</v>
      </c>
      <c r="T197" s="167">
        <v>14.3</v>
      </c>
      <c r="U197" s="167">
        <v>9.9</v>
      </c>
      <c r="V197" s="167">
        <v>11.3</v>
      </c>
      <c r="W197" s="167">
        <v>16.899999999999999</v>
      </c>
      <c r="X197" s="164">
        <v>10.7</v>
      </c>
      <c r="Y197" s="165"/>
      <c r="Z197" s="164">
        <v>9.5</v>
      </c>
      <c r="AA197" s="164">
        <v>7.8</v>
      </c>
      <c r="AB197" s="164">
        <v>9.5</v>
      </c>
      <c r="AC197" s="164">
        <v>16.399999999999999</v>
      </c>
      <c r="AD197" s="164">
        <v>12.5</v>
      </c>
      <c r="AE197" s="163">
        <v>8.6999999999999993</v>
      </c>
      <c r="AF197" s="163">
        <v>13.3</v>
      </c>
      <c r="AG197" s="163">
        <v>10.8</v>
      </c>
      <c r="AH197" s="163">
        <v>5.8</v>
      </c>
      <c r="AI197" s="163">
        <v>12.1</v>
      </c>
      <c r="AJ197" s="163">
        <v>11.4</v>
      </c>
      <c r="AK197" s="163">
        <v>7.2</v>
      </c>
      <c r="AL197" s="162">
        <v>10.6</v>
      </c>
      <c r="AM197" s="162"/>
      <c r="AN197" s="162">
        <v>7.9</v>
      </c>
      <c r="AO197" s="162">
        <v>10.7</v>
      </c>
      <c r="AP197" s="162">
        <v>10.3</v>
      </c>
      <c r="AQ197" s="162">
        <v>6.9</v>
      </c>
      <c r="AR197" s="162">
        <v>7.4</v>
      </c>
      <c r="AT197" s="161">
        <v>5.9</v>
      </c>
      <c r="AU197" s="161">
        <v>10.7</v>
      </c>
      <c r="BB197" s="66">
        <v>11.611111111111111</v>
      </c>
      <c r="BC197" s="66">
        <v>13</v>
      </c>
      <c r="BD197" s="66">
        <v>12.388888888888889</v>
      </c>
      <c r="BE197" s="66">
        <v>11.388888888888889</v>
      </c>
      <c r="BG197" s="66">
        <v>9.4444444444444446</v>
      </c>
      <c r="BH197" s="66">
        <v>11.611111111111111</v>
      </c>
      <c r="BI197" s="66">
        <v>6</v>
      </c>
      <c r="BJ197" s="66">
        <v>8.8333333333333339</v>
      </c>
      <c r="BK197" s="66">
        <v>6.2777777777777777</v>
      </c>
      <c r="BL197" s="66">
        <v>8.6111111111111107</v>
      </c>
      <c r="BN197" s="160">
        <v>0.67291666666666705</v>
      </c>
    </row>
    <row r="198" spans="1:66" x14ac:dyDescent="0.2">
      <c r="A198" s="160">
        <v>0.67638888888888904</v>
      </c>
      <c r="B198" s="160">
        <f t="shared" si="3"/>
        <v>3.4722222222219878E-3</v>
      </c>
      <c r="C198" s="170"/>
      <c r="D198" s="170">
        <v>7.9</v>
      </c>
      <c r="E198" s="170">
        <v>17.3</v>
      </c>
      <c r="F198" s="170">
        <v>8.1999999999999993</v>
      </c>
      <c r="G198" s="170">
        <v>10.8</v>
      </c>
      <c r="H198" s="170">
        <v>13.4</v>
      </c>
      <c r="I198" s="170">
        <v>8.3000000000000007</v>
      </c>
      <c r="J198" s="168">
        <v>11.4</v>
      </c>
      <c r="K198" s="169">
        <v>12.4</v>
      </c>
      <c r="L198" s="169">
        <v>11.7</v>
      </c>
      <c r="M198" s="169">
        <v>9.1999999999999993</v>
      </c>
      <c r="N198" s="169">
        <v>10.8</v>
      </c>
      <c r="O198" s="169">
        <v>7.3</v>
      </c>
      <c r="P198" s="169">
        <v>14.8</v>
      </c>
      <c r="Q198" s="166"/>
      <c r="R198" s="167">
        <v>10.8</v>
      </c>
      <c r="S198" s="167">
        <v>7.3</v>
      </c>
      <c r="T198" s="167">
        <v>14.1</v>
      </c>
      <c r="U198" s="167">
        <v>10</v>
      </c>
      <c r="V198" s="167">
        <v>11.1</v>
      </c>
      <c r="W198" s="167">
        <v>17.2</v>
      </c>
      <c r="X198" s="164">
        <v>10.199999999999999</v>
      </c>
      <c r="Y198" s="165"/>
      <c r="Z198" s="164">
        <v>9.6</v>
      </c>
      <c r="AA198" s="164">
        <v>7.8</v>
      </c>
      <c r="AB198" s="164">
        <v>9.4</v>
      </c>
      <c r="AC198" s="164">
        <v>16</v>
      </c>
      <c r="AD198" s="164">
        <v>12.4</v>
      </c>
      <c r="AE198" s="163">
        <v>8.6</v>
      </c>
      <c r="AF198" s="163">
        <v>12.9</v>
      </c>
      <c r="AG198" s="163">
        <v>10.7</v>
      </c>
      <c r="AH198" s="163">
        <v>5.7</v>
      </c>
      <c r="AI198" s="163">
        <v>11.8</v>
      </c>
      <c r="AJ198" s="163">
        <v>11.7</v>
      </c>
      <c r="AK198" s="163">
        <v>7.1</v>
      </c>
      <c r="AL198" s="162">
        <v>10.5</v>
      </c>
      <c r="AM198" s="162"/>
      <c r="AN198" s="162">
        <v>7.9</v>
      </c>
      <c r="AO198" s="162">
        <v>10.3</v>
      </c>
      <c r="AP198" s="162">
        <v>10.199999999999999</v>
      </c>
      <c r="AQ198" s="162">
        <v>6.8</v>
      </c>
      <c r="AR198" s="162">
        <v>7.3</v>
      </c>
      <c r="AT198" s="161">
        <v>5.7</v>
      </c>
      <c r="AU198" s="161">
        <v>10.3</v>
      </c>
      <c r="BB198" s="66">
        <v>11.333333333333334</v>
      </c>
      <c r="BC198" s="66">
        <v>12.888888888888889</v>
      </c>
      <c r="BD198" s="66">
        <v>12.444444444444445</v>
      </c>
      <c r="BE198" s="66">
        <v>11.666666666666666</v>
      </c>
      <c r="BG198" s="66">
        <v>9.2777777777777786</v>
      </c>
      <c r="BH198" s="66">
        <v>11.111111111111111</v>
      </c>
      <c r="BI198" s="66">
        <v>5.9444444444444446</v>
      </c>
      <c r="BJ198" s="66">
        <v>8.5555555555555554</v>
      </c>
      <c r="BK198" s="66">
        <v>6.2777777777777777</v>
      </c>
      <c r="BL198" s="66">
        <v>8.4444444444444446</v>
      </c>
      <c r="BN198" s="160">
        <v>0.67638888888888904</v>
      </c>
    </row>
    <row r="199" spans="1:66" x14ac:dyDescent="0.2">
      <c r="A199" s="160">
        <v>0.67986111111111103</v>
      </c>
      <c r="B199" s="160">
        <f t="shared" si="3"/>
        <v>3.4722222222219878E-3</v>
      </c>
      <c r="C199" s="170"/>
      <c r="D199" s="170">
        <v>7.6</v>
      </c>
      <c r="E199" s="170">
        <v>17.2</v>
      </c>
      <c r="F199" s="170">
        <v>8.1</v>
      </c>
      <c r="G199" s="170">
        <v>10.4</v>
      </c>
      <c r="H199" s="170">
        <v>13.1</v>
      </c>
      <c r="I199" s="170">
        <v>8.4</v>
      </c>
      <c r="J199" s="168">
        <v>11.1</v>
      </c>
      <c r="K199" s="169">
        <v>12.1</v>
      </c>
      <c r="L199" s="169">
        <v>11.6</v>
      </c>
      <c r="M199" s="169">
        <v>9.4</v>
      </c>
      <c r="N199" s="169">
        <v>10.7</v>
      </c>
      <c r="O199" s="169">
        <v>7.4</v>
      </c>
      <c r="P199" s="169">
        <v>14.9</v>
      </c>
      <c r="Q199" s="166"/>
      <c r="R199" s="167">
        <v>10.6</v>
      </c>
      <c r="S199" s="167">
        <v>7.3</v>
      </c>
      <c r="T199" s="167">
        <v>14.1</v>
      </c>
      <c r="U199" s="167">
        <v>9.6999999999999993</v>
      </c>
      <c r="V199" s="167">
        <v>10.9</v>
      </c>
      <c r="W199" s="167">
        <v>16.899999999999999</v>
      </c>
      <c r="X199" s="164">
        <v>9.8000000000000007</v>
      </c>
      <c r="Y199" s="165"/>
      <c r="Z199" s="164">
        <v>9.3000000000000007</v>
      </c>
      <c r="AA199" s="164">
        <v>8.1</v>
      </c>
      <c r="AB199" s="164">
        <v>9.3000000000000007</v>
      </c>
      <c r="AC199" s="164">
        <v>15.8</v>
      </c>
      <c r="AD199" s="164">
        <v>12.4</v>
      </c>
      <c r="AE199" s="163">
        <v>8.1999999999999993</v>
      </c>
      <c r="AF199" s="163">
        <v>12.3</v>
      </c>
      <c r="AG199" s="163">
        <v>10.1</v>
      </c>
      <c r="AH199" s="163">
        <v>5.7</v>
      </c>
      <c r="AI199" s="163">
        <v>11.5</v>
      </c>
      <c r="AJ199" s="163">
        <v>11.8</v>
      </c>
      <c r="AK199" s="163">
        <v>6.9</v>
      </c>
      <c r="AL199" s="162">
        <v>10.4</v>
      </c>
      <c r="AM199" s="162"/>
      <c r="AN199" s="162">
        <v>8.1</v>
      </c>
      <c r="AO199" s="162">
        <v>9.9</v>
      </c>
      <c r="AP199" s="162">
        <v>10.1</v>
      </c>
      <c r="AQ199" s="162">
        <v>6.8</v>
      </c>
      <c r="AR199" s="162">
        <v>7.2</v>
      </c>
      <c r="AT199" s="161">
        <v>5.6</v>
      </c>
      <c r="AU199" s="161">
        <v>9.8000000000000007</v>
      </c>
      <c r="BB199" s="66">
        <v>10.944444444444445</v>
      </c>
      <c r="BC199" s="66">
        <v>12.777777777777779</v>
      </c>
      <c r="BD199" s="66">
        <v>12.333333333333334</v>
      </c>
      <c r="BE199" s="66">
        <v>11.777777777777779</v>
      </c>
      <c r="BG199" s="66">
        <v>9.0555555555555554</v>
      </c>
      <c r="BH199" s="66">
        <v>10.777777777777779</v>
      </c>
      <c r="BI199" s="66">
        <v>5.7777777777777777</v>
      </c>
      <c r="BJ199" s="66">
        <v>8.4444444444444446</v>
      </c>
      <c r="BK199" s="66">
        <v>6.1111111111111107</v>
      </c>
      <c r="BL199" s="66">
        <v>8.1111111111111107</v>
      </c>
      <c r="BN199" s="160">
        <v>0.67986111111111103</v>
      </c>
    </row>
    <row r="200" spans="1:66" x14ac:dyDescent="0.2">
      <c r="A200" s="160">
        <v>0.68333333333333302</v>
      </c>
      <c r="B200" s="160">
        <f t="shared" si="3"/>
        <v>3.4722222222219878E-3</v>
      </c>
      <c r="C200" s="170"/>
      <c r="D200" s="170">
        <v>7.3</v>
      </c>
      <c r="E200" s="170">
        <v>17.100000000000001</v>
      </c>
      <c r="F200" s="170">
        <v>7.9</v>
      </c>
      <c r="G200" s="170">
        <v>10.199999999999999</v>
      </c>
      <c r="H200" s="170">
        <v>12.6</v>
      </c>
      <c r="I200" s="170">
        <v>8.9</v>
      </c>
      <c r="J200" s="168">
        <v>10.7</v>
      </c>
      <c r="K200" s="169">
        <v>11.8</v>
      </c>
      <c r="L200" s="169">
        <v>11.5</v>
      </c>
      <c r="M200" s="169">
        <v>9.1</v>
      </c>
      <c r="N200" s="169">
        <v>10.6</v>
      </c>
      <c r="O200" s="169">
        <v>7.7</v>
      </c>
      <c r="P200" s="169">
        <v>15.3</v>
      </c>
      <c r="Q200" s="166"/>
      <c r="R200" s="167">
        <v>10.4</v>
      </c>
      <c r="S200" s="167">
        <v>6.9</v>
      </c>
      <c r="T200" s="167">
        <v>14</v>
      </c>
      <c r="U200" s="167">
        <v>9.3000000000000007</v>
      </c>
      <c r="V200" s="167">
        <v>10.7</v>
      </c>
      <c r="W200" s="167">
        <v>16.600000000000001</v>
      </c>
      <c r="X200" s="164">
        <v>9.6999999999999993</v>
      </c>
      <c r="Y200" s="165"/>
      <c r="Z200" s="164">
        <v>9.1999999999999993</v>
      </c>
      <c r="AA200" s="164">
        <v>8.1999999999999993</v>
      </c>
      <c r="AB200" s="164">
        <v>9.4</v>
      </c>
      <c r="AC200" s="164">
        <v>15.6</v>
      </c>
      <c r="AD200" s="164">
        <v>11.8</v>
      </c>
      <c r="AE200" s="163">
        <v>7.9</v>
      </c>
      <c r="AF200" s="163">
        <v>12.1</v>
      </c>
      <c r="AG200" s="163">
        <v>9.4</v>
      </c>
      <c r="AH200" s="163">
        <v>5.8</v>
      </c>
      <c r="AI200" s="163">
        <v>10.8</v>
      </c>
      <c r="AJ200" s="163">
        <v>11.8</v>
      </c>
      <c r="AK200" s="163">
        <v>6.9</v>
      </c>
      <c r="AL200" s="162">
        <v>10.3</v>
      </c>
      <c r="AM200" s="162">
        <v>6.3</v>
      </c>
      <c r="AN200" s="162">
        <v>8.8000000000000007</v>
      </c>
      <c r="AO200" s="162">
        <v>9.6999999999999993</v>
      </c>
      <c r="AP200" s="162">
        <v>9.6999999999999993</v>
      </c>
      <c r="AQ200" s="162">
        <v>6.8</v>
      </c>
      <c r="AR200" s="162">
        <v>7.1</v>
      </c>
      <c r="AT200" s="161">
        <v>5.6</v>
      </c>
      <c r="AU200" s="161">
        <v>9.3000000000000007</v>
      </c>
      <c r="BB200" s="66">
        <v>10.611111111111111</v>
      </c>
      <c r="BC200" s="66">
        <v>13.166666666666666</v>
      </c>
      <c r="BD200" s="66">
        <v>12.222222222222221</v>
      </c>
      <c r="BE200" s="66">
        <v>11.722222222222221</v>
      </c>
      <c r="BG200" s="66">
        <v>8.8888888888888893</v>
      </c>
      <c r="BH200" s="66">
        <v>10.444444444444445</v>
      </c>
      <c r="BI200" s="66">
        <v>5.7222222222222223</v>
      </c>
      <c r="BJ200" s="66">
        <v>8.2777777777777786</v>
      </c>
      <c r="BK200" s="66">
        <v>5.833333333333333</v>
      </c>
      <c r="BL200" s="66">
        <v>8</v>
      </c>
      <c r="BN200" s="160">
        <v>0.68333333333333302</v>
      </c>
    </row>
    <row r="201" spans="1:66" x14ac:dyDescent="0.2">
      <c r="A201" s="160">
        <v>0.686805555555556</v>
      </c>
      <c r="B201" s="160">
        <f t="shared" si="3"/>
        <v>3.472222222222987E-3</v>
      </c>
      <c r="C201" s="170"/>
      <c r="D201" s="170">
        <v>7.1</v>
      </c>
      <c r="E201" s="170">
        <v>17</v>
      </c>
      <c r="F201" s="170">
        <v>7.6</v>
      </c>
      <c r="G201" s="170">
        <v>9.8000000000000007</v>
      </c>
      <c r="H201" s="170">
        <v>12.6</v>
      </c>
      <c r="I201" s="170">
        <v>9.1</v>
      </c>
      <c r="J201" s="168">
        <v>10.4</v>
      </c>
      <c r="K201" s="169">
        <v>11.4</v>
      </c>
      <c r="L201" s="169">
        <v>10.9</v>
      </c>
      <c r="M201" s="169">
        <v>9.1</v>
      </c>
      <c r="N201" s="169">
        <v>10.7</v>
      </c>
      <c r="O201" s="169">
        <v>7.7</v>
      </c>
      <c r="P201" s="169">
        <v>15.8</v>
      </c>
      <c r="Q201" s="166"/>
      <c r="R201" s="167">
        <v>10.1</v>
      </c>
      <c r="S201" s="167">
        <v>6.7</v>
      </c>
      <c r="T201" s="167">
        <v>13.8</v>
      </c>
      <c r="U201" s="167">
        <v>9.1</v>
      </c>
      <c r="V201" s="167">
        <v>10.6</v>
      </c>
      <c r="W201" s="167">
        <v>16.3</v>
      </c>
      <c r="X201" s="164">
        <v>9.9</v>
      </c>
      <c r="Y201" s="165"/>
      <c r="Z201" s="164">
        <v>9.1999999999999993</v>
      </c>
      <c r="AA201" s="164">
        <v>8.1</v>
      </c>
      <c r="AB201" s="164">
        <v>9.6999999999999993</v>
      </c>
      <c r="AC201" s="164">
        <v>15.3</v>
      </c>
      <c r="AD201" s="164">
        <v>11.4</v>
      </c>
      <c r="AE201" s="163">
        <v>7.8</v>
      </c>
      <c r="AF201" s="163">
        <v>12.3</v>
      </c>
      <c r="AG201" s="163">
        <v>8.8000000000000007</v>
      </c>
      <c r="AH201" s="163">
        <v>5.7</v>
      </c>
      <c r="AI201" s="163">
        <v>10.6</v>
      </c>
      <c r="AJ201" s="163">
        <v>11.9</v>
      </c>
      <c r="AK201" s="163">
        <v>6.9</v>
      </c>
      <c r="AL201" s="162">
        <v>10.199999999999999</v>
      </c>
      <c r="AM201" s="162">
        <v>6.1</v>
      </c>
      <c r="AN201" s="162">
        <v>9.4</v>
      </c>
      <c r="AO201" s="162">
        <v>9.5</v>
      </c>
      <c r="AP201" s="162">
        <v>9.4</v>
      </c>
      <c r="AQ201" s="162">
        <v>6.7</v>
      </c>
      <c r="AR201" s="162">
        <v>7.1</v>
      </c>
      <c r="AT201" s="161">
        <v>5.3</v>
      </c>
      <c r="AU201" s="161">
        <v>8.8000000000000007</v>
      </c>
      <c r="BB201" s="66">
        <v>10.166666666666666</v>
      </c>
      <c r="BC201" s="66">
        <v>12.888888888888889</v>
      </c>
      <c r="BD201" s="66">
        <v>12</v>
      </c>
      <c r="BE201" s="66">
        <v>11.555555555555555</v>
      </c>
      <c r="BG201" s="66">
        <v>8.7777777777777786</v>
      </c>
      <c r="BH201" s="66">
        <v>10.055555555555555</v>
      </c>
      <c r="BI201" s="66">
        <v>5.5</v>
      </c>
      <c r="BJ201" s="66">
        <v>8.1666666666666661</v>
      </c>
      <c r="BK201" s="66">
        <v>5.7222222222222223</v>
      </c>
      <c r="BN201" s="160">
        <v>0.686805555555556</v>
      </c>
    </row>
    <row r="202" spans="1:66" x14ac:dyDescent="0.2">
      <c r="A202" s="160">
        <v>0.69027777777777799</v>
      </c>
      <c r="B202" s="160">
        <f t="shared" si="3"/>
        <v>3.4722222222219878E-3</v>
      </c>
      <c r="C202" s="170"/>
      <c r="D202" s="170">
        <v>7</v>
      </c>
      <c r="E202" s="170">
        <v>16.600000000000001</v>
      </c>
      <c r="F202" s="170">
        <v>7.2</v>
      </c>
      <c r="G202" s="170">
        <v>9.4</v>
      </c>
      <c r="H202" s="170">
        <v>12.6</v>
      </c>
      <c r="I202" s="170">
        <v>8.8000000000000007</v>
      </c>
      <c r="J202" s="168">
        <v>10.199999999999999</v>
      </c>
      <c r="K202" s="169">
        <v>11.3</v>
      </c>
      <c r="L202" s="169">
        <v>11.2</v>
      </c>
      <c r="M202" s="169">
        <v>9.1999999999999993</v>
      </c>
      <c r="N202" s="169">
        <v>10.6</v>
      </c>
      <c r="O202" s="169">
        <v>7.6</v>
      </c>
      <c r="P202" s="169">
        <v>16.5</v>
      </c>
      <c r="Q202" s="166"/>
      <c r="R202" s="167">
        <v>9.6</v>
      </c>
      <c r="S202" s="167">
        <v>6.7</v>
      </c>
      <c r="T202" s="167">
        <v>13.3</v>
      </c>
      <c r="U202" s="167">
        <v>8.6999999999999993</v>
      </c>
      <c r="V202" s="167">
        <v>10.4</v>
      </c>
      <c r="W202" s="167">
        <v>16.100000000000001</v>
      </c>
      <c r="X202" s="164">
        <v>10.1</v>
      </c>
      <c r="Y202" s="165"/>
      <c r="Z202" s="164">
        <v>9.1</v>
      </c>
      <c r="AA202" s="164">
        <v>7.9</v>
      </c>
      <c r="AB202" s="164">
        <v>9.6</v>
      </c>
      <c r="AC202" s="164">
        <v>15</v>
      </c>
      <c r="AD202" s="164">
        <v>11.8</v>
      </c>
      <c r="AE202" s="163">
        <v>7.9</v>
      </c>
      <c r="AF202" s="163">
        <v>12.1</v>
      </c>
      <c r="AG202" s="163">
        <v>8.4</v>
      </c>
      <c r="AH202" s="163">
        <v>5.7</v>
      </c>
      <c r="AI202" s="163">
        <v>10.6</v>
      </c>
      <c r="AJ202" s="163">
        <v>11.9</v>
      </c>
      <c r="AK202" s="163">
        <v>7</v>
      </c>
      <c r="AL202" s="162">
        <v>10.1</v>
      </c>
      <c r="AM202" s="162">
        <v>5.9</v>
      </c>
      <c r="AN202" s="162">
        <v>9</v>
      </c>
      <c r="AO202" s="162">
        <v>9.4</v>
      </c>
      <c r="AP202" s="162">
        <v>9.1999999999999993</v>
      </c>
      <c r="AQ202" s="162">
        <v>6.6</v>
      </c>
      <c r="AR202" s="162">
        <v>6.9</v>
      </c>
      <c r="AT202" s="161">
        <v>5.2</v>
      </c>
      <c r="AU202" s="161">
        <v>8.4</v>
      </c>
      <c r="BB202" s="66">
        <v>9.7222222222222214</v>
      </c>
      <c r="BC202" s="66">
        <v>12.666666666666666</v>
      </c>
      <c r="BD202" s="66">
        <v>11.666666666666666</v>
      </c>
      <c r="BE202" s="66">
        <v>11.388888888888889</v>
      </c>
      <c r="BG202" s="66">
        <v>8.1111111111111107</v>
      </c>
      <c r="BH202" s="66">
        <v>9.7222222222222214</v>
      </c>
      <c r="BI202" s="66">
        <v>5.3888888888888893</v>
      </c>
      <c r="BJ202" s="66">
        <v>7.9444444444444446</v>
      </c>
      <c r="BK202" s="66">
        <v>5.7222222222222223</v>
      </c>
      <c r="BN202" s="160">
        <v>0.69027777777777799</v>
      </c>
    </row>
    <row r="203" spans="1:66" x14ac:dyDescent="0.2">
      <c r="A203" s="160">
        <v>0.69374999999999998</v>
      </c>
      <c r="B203" s="160">
        <f t="shared" si="3"/>
        <v>3.4722222222219878E-3</v>
      </c>
      <c r="C203" s="170"/>
      <c r="D203" s="170">
        <v>6.8</v>
      </c>
      <c r="E203" s="170">
        <v>16.100000000000001</v>
      </c>
      <c r="F203" s="170">
        <v>7.2</v>
      </c>
      <c r="G203" s="170">
        <v>9.1999999999999993</v>
      </c>
      <c r="H203" s="170">
        <v>12.4</v>
      </c>
      <c r="I203" s="170">
        <v>7.5</v>
      </c>
      <c r="J203" s="168">
        <v>9.9</v>
      </c>
      <c r="K203" s="169">
        <v>11.1</v>
      </c>
      <c r="L203" s="169">
        <v>11</v>
      </c>
      <c r="M203" s="169">
        <v>9.1</v>
      </c>
      <c r="N203" s="169">
        <v>9.9</v>
      </c>
      <c r="O203" s="169">
        <v>7.6</v>
      </c>
      <c r="P203" s="169">
        <v>16.8</v>
      </c>
      <c r="Q203" s="166"/>
      <c r="R203" s="167">
        <v>9.5</v>
      </c>
      <c r="S203" s="167">
        <v>6.7</v>
      </c>
      <c r="T203" s="167">
        <v>12.9</v>
      </c>
      <c r="U203" s="167">
        <v>8.1999999999999993</v>
      </c>
      <c r="V203" s="167">
        <v>10.3</v>
      </c>
      <c r="W203" s="167">
        <v>15.8</v>
      </c>
      <c r="X203" s="164">
        <v>10.1</v>
      </c>
      <c r="Y203" s="165"/>
      <c r="Z203" s="164">
        <v>9.1</v>
      </c>
      <c r="AA203" s="164">
        <v>7.6</v>
      </c>
      <c r="AB203" s="164">
        <v>9.6999999999999993</v>
      </c>
      <c r="AC203" s="164">
        <v>14.7</v>
      </c>
      <c r="AD203" s="164">
        <v>11.8</v>
      </c>
      <c r="AE203" s="163">
        <v>7.9</v>
      </c>
      <c r="AF203" s="163">
        <v>11.9</v>
      </c>
      <c r="AG203" s="163">
        <v>8.3000000000000007</v>
      </c>
      <c r="AH203" s="163">
        <v>5.9</v>
      </c>
      <c r="AI203" s="163">
        <v>10.5</v>
      </c>
      <c r="AJ203" s="163">
        <v>11.9</v>
      </c>
      <c r="AK203" s="163">
        <v>7</v>
      </c>
      <c r="AL203" s="162">
        <v>9.9</v>
      </c>
      <c r="AM203" s="162">
        <v>5.7</v>
      </c>
      <c r="AN203" s="162">
        <v>9.1</v>
      </c>
      <c r="AO203" s="162">
        <v>9.1</v>
      </c>
      <c r="AP203" s="162">
        <v>8.9</v>
      </c>
      <c r="AQ203" s="162">
        <v>6.4</v>
      </c>
      <c r="AR203" s="162">
        <v>6.8</v>
      </c>
      <c r="AT203" s="161">
        <v>5.3</v>
      </c>
      <c r="AU203" s="161">
        <v>8.1999999999999993</v>
      </c>
      <c r="BB203" s="66">
        <v>9.5</v>
      </c>
      <c r="BC203" s="66">
        <v>12.5</v>
      </c>
      <c r="BD203" s="66">
        <v>11.444444444444445</v>
      </c>
      <c r="BE203" s="66">
        <v>11.166666666666666</v>
      </c>
      <c r="BG203" s="66">
        <v>7.7777777777777777</v>
      </c>
      <c r="BH203" s="66">
        <v>9.3888888888888893</v>
      </c>
      <c r="BI203" s="66">
        <v>5.166666666666667</v>
      </c>
      <c r="BJ203" s="66">
        <v>7.6111111111111107</v>
      </c>
      <c r="BK203" s="66">
        <v>5.833333333333333</v>
      </c>
      <c r="BN203" s="160">
        <v>0.69374999999999998</v>
      </c>
    </row>
    <row r="204" spans="1:66" x14ac:dyDescent="0.2">
      <c r="A204" s="160">
        <v>0.69722222222222197</v>
      </c>
      <c r="B204" s="160">
        <f t="shared" si="3"/>
        <v>3.4722222222219878E-3</v>
      </c>
      <c r="C204" s="170"/>
      <c r="D204" s="170">
        <v>6.7</v>
      </c>
      <c r="E204" s="170">
        <v>15.8</v>
      </c>
      <c r="F204" s="170">
        <v>6.9</v>
      </c>
      <c r="G204" s="170">
        <v>9.1</v>
      </c>
      <c r="H204" s="170">
        <v>12.2</v>
      </c>
      <c r="I204" s="170">
        <v>6.1</v>
      </c>
      <c r="J204" s="168">
        <v>9.6</v>
      </c>
      <c r="K204" s="169">
        <v>11.1</v>
      </c>
      <c r="L204" s="169">
        <v>10.7</v>
      </c>
      <c r="M204" s="169">
        <v>8.8000000000000007</v>
      </c>
      <c r="N204" s="169">
        <v>9.1</v>
      </c>
      <c r="O204" s="169">
        <v>7.8</v>
      </c>
      <c r="P204" s="169">
        <v>16.899999999999999</v>
      </c>
      <c r="Q204" s="166"/>
      <c r="R204" s="167">
        <v>9.4</v>
      </c>
      <c r="S204" s="167">
        <v>6.8</v>
      </c>
      <c r="T204" s="167">
        <v>12.8</v>
      </c>
      <c r="U204" s="167">
        <v>7.8</v>
      </c>
      <c r="V204" s="167">
        <v>10.199999999999999</v>
      </c>
      <c r="W204" s="167">
        <v>15.4</v>
      </c>
      <c r="X204" s="164">
        <v>10</v>
      </c>
      <c r="Y204" s="165"/>
      <c r="Z204" s="164">
        <v>9.1</v>
      </c>
      <c r="AA204" s="164">
        <v>7.2</v>
      </c>
      <c r="AB204" s="164">
        <v>9.6</v>
      </c>
      <c r="AC204" s="164">
        <v>14.3</v>
      </c>
      <c r="AD204" s="164">
        <v>11.7</v>
      </c>
      <c r="AE204" s="163">
        <v>7.6</v>
      </c>
      <c r="AF204" s="163">
        <v>11.7</v>
      </c>
      <c r="AG204" s="163">
        <v>8.1999999999999993</v>
      </c>
      <c r="AH204" s="163">
        <v>5.8</v>
      </c>
      <c r="AI204" s="163">
        <v>10.3</v>
      </c>
      <c r="AJ204" s="163">
        <v>11.9</v>
      </c>
      <c r="AK204" s="163">
        <v>7</v>
      </c>
      <c r="AL204" s="162">
        <v>9.6</v>
      </c>
      <c r="AM204" s="162">
        <v>5.6</v>
      </c>
      <c r="AN204" s="162">
        <v>9.1</v>
      </c>
      <c r="AO204" s="162">
        <v>8.9</v>
      </c>
      <c r="AP204" s="162">
        <v>8.6999999999999993</v>
      </c>
      <c r="AQ204" s="162">
        <v>6.3</v>
      </c>
      <c r="AR204" s="162">
        <v>6.7</v>
      </c>
      <c r="AT204" s="161">
        <v>4.9000000000000004</v>
      </c>
      <c r="AU204" s="161">
        <v>8.1999999999999993</v>
      </c>
      <c r="BB204" s="66">
        <v>9.1666666666666661</v>
      </c>
      <c r="BC204" s="66">
        <v>12.5</v>
      </c>
      <c r="BD204" s="66">
        <v>11.5</v>
      </c>
      <c r="BE204" s="66">
        <v>10.888888888888889</v>
      </c>
      <c r="BG204" s="66">
        <v>7.333333333333333</v>
      </c>
      <c r="BH204" s="66">
        <v>8.9444444444444446</v>
      </c>
      <c r="BI204" s="66">
        <v>5.0555555555555554</v>
      </c>
      <c r="BJ204" s="66">
        <v>7.2222222222222223</v>
      </c>
      <c r="BK204" s="66">
        <v>5.666666666666667</v>
      </c>
      <c r="BL204" s="66">
        <v>8.2222222222222214</v>
      </c>
      <c r="BN204" s="160">
        <v>0.69722222222222197</v>
      </c>
    </row>
    <row r="205" spans="1:66" x14ac:dyDescent="0.2">
      <c r="A205" s="160">
        <v>0.70069444444444495</v>
      </c>
      <c r="B205" s="160">
        <f t="shared" si="3"/>
        <v>3.472222222222987E-3</v>
      </c>
      <c r="C205" s="170"/>
      <c r="D205" s="170">
        <v>6.4</v>
      </c>
      <c r="E205" s="170">
        <v>15.8</v>
      </c>
      <c r="F205" s="170">
        <v>6.6</v>
      </c>
      <c r="G205" s="170">
        <v>8.9</v>
      </c>
      <c r="H205" s="170">
        <v>12.2</v>
      </c>
      <c r="I205" s="170">
        <v>6.5</v>
      </c>
      <c r="J205" s="168">
        <v>9.5</v>
      </c>
      <c r="K205" s="169">
        <v>10.7</v>
      </c>
      <c r="L205" s="169">
        <v>10.4</v>
      </c>
      <c r="M205" s="169">
        <v>8.6</v>
      </c>
      <c r="N205" s="169">
        <v>8.6</v>
      </c>
      <c r="O205" s="169">
        <v>7.9</v>
      </c>
      <c r="P205" s="169">
        <v>17.3</v>
      </c>
      <c r="Q205" s="166"/>
      <c r="R205" s="167">
        <v>8.9</v>
      </c>
      <c r="S205" s="167">
        <v>6.9</v>
      </c>
      <c r="T205" s="167">
        <v>12.6</v>
      </c>
      <c r="U205" s="167">
        <v>7.4</v>
      </c>
      <c r="V205" s="167">
        <v>10</v>
      </c>
      <c r="W205" s="167">
        <v>15.2</v>
      </c>
      <c r="X205" s="164">
        <v>9.8000000000000007</v>
      </c>
      <c r="Y205" s="165"/>
      <c r="Z205" s="164">
        <v>8.8000000000000007</v>
      </c>
      <c r="AA205" s="164">
        <v>6.9</v>
      </c>
      <c r="AB205" s="164">
        <v>9.4</v>
      </c>
      <c r="AC205" s="164">
        <v>13.4</v>
      </c>
      <c r="AD205" s="164">
        <v>11.5</v>
      </c>
      <c r="AE205" s="163">
        <v>7</v>
      </c>
      <c r="AF205" s="163">
        <v>11</v>
      </c>
      <c r="AG205" s="163">
        <v>8.1</v>
      </c>
      <c r="AH205" s="163">
        <v>5.9</v>
      </c>
      <c r="AI205" s="163">
        <v>9.8000000000000007</v>
      </c>
      <c r="AJ205" s="163">
        <v>11.9</v>
      </c>
      <c r="AK205" s="163">
        <v>7.2</v>
      </c>
      <c r="AL205" s="162">
        <v>9.3000000000000007</v>
      </c>
      <c r="AM205" s="162">
        <v>5.5</v>
      </c>
      <c r="AN205" s="162">
        <v>8.9</v>
      </c>
      <c r="AO205" s="162">
        <v>8.6</v>
      </c>
      <c r="AP205" s="162">
        <v>8.6999999999999993</v>
      </c>
      <c r="AQ205" s="162">
        <v>6.2</v>
      </c>
      <c r="AR205" s="162">
        <v>6.4</v>
      </c>
      <c r="AT205" s="161">
        <v>4.8</v>
      </c>
      <c r="AU205" s="161">
        <v>8.1999999999999993</v>
      </c>
      <c r="BB205" s="66">
        <v>8.8333333333333339</v>
      </c>
      <c r="BC205" s="66">
        <v>12.388888888888889</v>
      </c>
      <c r="BD205" s="66">
        <v>11.722222222222221</v>
      </c>
      <c r="BE205" s="66">
        <v>10.5</v>
      </c>
      <c r="BG205" s="66">
        <v>7.2222222222222223</v>
      </c>
      <c r="BH205" s="66">
        <v>8.3888888888888893</v>
      </c>
      <c r="BI205" s="66">
        <v>5</v>
      </c>
      <c r="BJ205" s="66">
        <v>6.7777777777777777</v>
      </c>
      <c r="BK205" s="66">
        <v>5.4444444444444446</v>
      </c>
      <c r="BL205" s="66">
        <v>13.666666666666666</v>
      </c>
      <c r="BN205" s="160">
        <v>0.70069444444444495</v>
      </c>
    </row>
    <row r="206" spans="1:66" x14ac:dyDescent="0.2">
      <c r="A206" s="160">
        <v>0.70416666666666705</v>
      </c>
      <c r="B206" s="160">
        <f t="shared" si="3"/>
        <v>3.4722222222220989E-3</v>
      </c>
      <c r="C206" s="170"/>
      <c r="D206" s="170">
        <v>6.2</v>
      </c>
      <c r="E206" s="170">
        <v>15.7</v>
      </c>
      <c r="F206" s="170">
        <v>6.4</v>
      </c>
      <c r="G206" s="170">
        <v>8.6999999999999993</v>
      </c>
      <c r="H206" s="170">
        <v>12</v>
      </c>
      <c r="I206" s="170">
        <v>7.8</v>
      </c>
      <c r="J206" s="168">
        <v>9.4</v>
      </c>
      <c r="K206" s="169">
        <v>10.5</v>
      </c>
      <c r="L206" s="169">
        <v>10.199999999999999</v>
      </c>
      <c r="M206" s="169">
        <v>8.4</v>
      </c>
      <c r="N206" s="169">
        <v>8.1999999999999993</v>
      </c>
      <c r="O206" s="169">
        <v>7.9</v>
      </c>
      <c r="P206" s="169">
        <v>17.2</v>
      </c>
      <c r="Q206" s="166"/>
      <c r="R206" s="167">
        <v>8.6</v>
      </c>
      <c r="S206" s="167">
        <v>7</v>
      </c>
      <c r="T206" s="167">
        <v>12.7</v>
      </c>
      <c r="U206" s="167">
        <v>7.2</v>
      </c>
      <c r="V206" s="167">
        <v>9.9</v>
      </c>
      <c r="W206" s="167">
        <v>14.9</v>
      </c>
      <c r="X206" s="164">
        <v>9.6999999999999993</v>
      </c>
      <c r="Y206" s="165"/>
      <c r="Z206" s="164">
        <v>8.3000000000000007</v>
      </c>
      <c r="AA206" s="164">
        <v>6.5</v>
      </c>
      <c r="AB206" s="164">
        <v>9.4</v>
      </c>
      <c r="AC206" s="164">
        <v>13.1</v>
      </c>
      <c r="AD206" s="164">
        <v>11.4</v>
      </c>
      <c r="AE206" s="163">
        <v>6.9</v>
      </c>
      <c r="AF206" s="163">
        <v>10.7</v>
      </c>
      <c r="AG206" s="163">
        <v>7.6</v>
      </c>
      <c r="AH206" s="163">
        <v>5.8</v>
      </c>
      <c r="AI206" s="163">
        <v>9.3000000000000007</v>
      </c>
      <c r="AJ206" s="163">
        <v>12.1</v>
      </c>
      <c r="AK206" s="163">
        <v>7.3</v>
      </c>
      <c r="AL206" s="162">
        <v>9.1</v>
      </c>
      <c r="AM206" s="162">
        <v>5.2</v>
      </c>
      <c r="AN206" s="162">
        <v>8.8000000000000007</v>
      </c>
      <c r="AO206" s="162">
        <v>8.4</v>
      </c>
      <c r="AP206" s="162">
        <v>8.6</v>
      </c>
      <c r="AQ206" s="162">
        <v>6.1</v>
      </c>
      <c r="AR206" s="162">
        <v>6.3</v>
      </c>
      <c r="AT206" s="161">
        <v>4.8</v>
      </c>
      <c r="AU206" s="161">
        <v>8.1</v>
      </c>
      <c r="BB206" s="66">
        <v>8.3333333333333304</v>
      </c>
      <c r="BC206" s="66">
        <v>12.277777777777779</v>
      </c>
      <c r="BD206" s="66">
        <v>11.666666666666666</v>
      </c>
      <c r="BE206" s="66">
        <v>10.444444444444445</v>
      </c>
      <c r="BG206" s="66">
        <v>6.8888888888888893</v>
      </c>
      <c r="BH206" s="66">
        <v>7.9444444444444446</v>
      </c>
      <c r="BI206" s="66">
        <v>5.166666666666667</v>
      </c>
      <c r="BJ206" s="66">
        <v>6.333333333333333</v>
      </c>
      <c r="BK206" s="66">
        <v>5.3888888888888893</v>
      </c>
      <c r="BL206" s="66">
        <v>14.555555555555555</v>
      </c>
      <c r="BN206" s="160">
        <v>0.70416666666666705</v>
      </c>
    </row>
    <row r="207" spans="1:66" x14ac:dyDescent="0.2">
      <c r="A207" s="160">
        <v>0.70763888888888904</v>
      </c>
      <c r="B207" s="160">
        <f t="shared" si="3"/>
        <v>3.4722222222219878E-3</v>
      </c>
      <c r="C207" s="170"/>
      <c r="D207" s="170">
        <v>6</v>
      </c>
      <c r="E207" s="170">
        <v>15.4</v>
      </c>
      <c r="F207" s="170">
        <v>6.2</v>
      </c>
      <c r="G207" s="170">
        <v>8.4</v>
      </c>
      <c r="H207" s="170">
        <v>12</v>
      </c>
      <c r="I207" s="170">
        <v>8.8000000000000007</v>
      </c>
      <c r="J207" s="168">
        <v>9.3000000000000007</v>
      </c>
      <c r="K207" s="169">
        <v>10.3</v>
      </c>
      <c r="L207" s="169">
        <v>10.1</v>
      </c>
      <c r="M207" s="169">
        <v>8.1999999999999993</v>
      </c>
      <c r="N207" s="169">
        <v>8</v>
      </c>
      <c r="O207" s="169">
        <v>8</v>
      </c>
      <c r="P207" s="169">
        <v>16.899999999999999</v>
      </c>
      <c r="Q207" s="166"/>
      <c r="R207" s="167">
        <v>8.1999999999999993</v>
      </c>
      <c r="S207" s="167">
        <v>6.9</v>
      </c>
      <c r="T207" s="167">
        <v>13.1</v>
      </c>
      <c r="U207" s="167">
        <v>6.8</v>
      </c>
      <c r="V207" s="167">
        <v>9.6999999999999993</v>
      </c>
      <c r="W207" s="167">
        <v>14.8</v>
      </c>
      <c r="X207" s="164">
        <v>9.6</v>
      </c>
      <c r="Y207" s="165"/>
      <c r="Z207" s="164">
        <v>7.8</v>
      </c>
      <c r="AA207" s="164">
        <v>6.1</v>
      </c>
      <c r="AB207" s="164">
        <v>9.3000000000000007</v>
      </c>
      <c r="AC207" s="164">
        <v>12.8</v>
      </c>
      <c r="AD207" s="164">
        <v>11.4</v>
      </c>
      <c r="AE207" s="163">
        <v>6.6</v>
      </c>
      <c r="AF207" s="163">
        <v>10.6</v>
      </c>
      <c r="AG207" s="163">
        <v>7.1</v>
      </c>
      <c r="AH207" s="163">
        <v>5.8</v>
      </c>
      <c r="AI207" s="163">
        <v>8.8000000000000007</v>
      </c>
      <c r="AJ207" s="163">
        <v>12.1</v>
      </c>
      <c r="AK207" s="163">
        <v>7.4</v>
      </c>
      <c r="AL207" s="162">
        <v>8.8000000000000007</v>
      </c>
      <c r="AM207" s="162">
        <v>5.0999999999999996</v>
      </c>
      <c r="AN207" s="162">
        <v>9.6999999999999993</v>
      </c>
      <c r="AO207" s="162">
        <v>8.1999999999999993</v>
      </c>
      <c r="AP207" s="162">
        <v>8.4</v>
      </c>
      <c r="AQ207" s="162">
        <v>5.9</v>
      </c>
      <c r="AR207" s="162">
        <v>6.3</v>
      </c>
      <c r="AT207" s="161">
        <v>4.5999999999999996</v>
      </c>
      <c r="AU207" s="161">
        <v>7.9</v>
      </c>
      <c r="BB207" s="66">
        <v>8</v>
      </c>
      <c r="BC207" s="66">
        <v>12.222222222222221</v>
      </c>
      <c r="BD207" s="66">
        <v>11.555555555555555</v>
      </c>
      <c r="BE207" s="66">
        <v>10.722222222222221</v>
      </c>
      <c r="BG207" s="66">
        <v>6.5555555555555554</v>
      </c>
      <c r="BH207" s="66">
        <v>7.6111111111111107</v>
      </c>
      <c r="BI207" s="66">
        <v>4.8888888888888893</v>
      </c>
      <c r="BJ207" s="66">
        <v>6</v>
      </c>
      <c r="BK207" s="66">
        <v>5.3888888888888893</v>
      </c>
      <c r="BL207" s="66">
        <v>15.055555555555555</v>
      </c>
      <c r="BN207" s="160">
        <v>0.70763888888888904</v>
      </c>
    </row>
    <row r="208" spans="1:66" x14ac:dyDescent="0.2">
      <c r="A208" s="160">
        <v>0.71111111111111103</v>
      </c>
      <c r="B208" s="160">
        <f t="shared" si="3"/>
        <v>3.4722222222219878E-3</v>
      </c>
      <c r="C208" s="170"/>
      <c r="D208" s="170">
        <v>5.8</v>
      </c>
      <c r="E208" s="170">
        <v>14.9</v>
      </c>
      <c r="F208" s="170">
        <v>6.1</v>
      </c>
      <c r="G208" s="170">
        <v>8.1999999999999993</v>
      </c>
      <c r="H208" s="170">
        <v>12</v>
      </c>
      <c r="I208" s="170">
        <v>9.1999999999999993</v>
      </c>
      <c r="J208" s="168">
        <v>9.1999999999999993</v>
      </c>
      <c r="K208" s="169">
        <v>9.9</v>
      </c>
      <c r="L208" s="169">
        <v>9.6999999999999993</v>
      </c>
      <c r="M208" s="169">
        <v>8.1</v>
      </c>
      <c r="N208" s="169">
        <v>7.8</v>
      </c>
      <c r="O208" s="169">
        <v>8.1</v>
      </c>
      <c r="P208" s="169">
        <v>16.600000000000001</v>
      </c>
      <c r="Q208" s="166"/>
      <c r="R208" s="167">
        <v>7.7</v>
      </c>
      <c r="S208" s="167">
        <v>6.9</v>
      </c>
      <c r="T208" s="167">
        <v>13.1</v>
      </c>
      <c r="U208" s="167">
        <v>6.6</v>
      </c>
      <c r="V208" s="167">
        <v>9.6</v>
      </c>
      <c r="W208" s="167">
        <v>14.7</v>
      </c>
      <c r="X208" s="164">
        <v>9.4</v>
      </c>
      <c r="Y208" s="165"/>
      <c r="Z208" s="164">
        <v>7.6</v>
      </c>
      <c r="AA208" s="164">
        <v>6</v>
      </c>
      <c r="AB208" s="164">
        <v>9.3000000000000007</v>
      </c>
      <c r="AC208" s="164">
        <v>12.6</v>
      </c>
      <c r="AD208" s="164">
        <v>11.4</v>
      </c>
      <c r="AE208" s="163">
        <v>6.3</v>
      </c>
      <c r="AF208" s="163">
        <v>10.3</v>
      </c>
      <c r="AG208" s="163">
        <v>6.6</v>
      </c>
      <c r="AH208" s="163">
        <v>5.9</v>
      </c>
      <c r="AI208" s="163">
        <v>8.6999999999999993</v>
      </c>
      <c r="AJ208" s="163">
        <v>11.9</v>
      </c>
      <c r="AK208" s="163">
        <v>7.3</v>
      </c>
      <c r="AL208" s="162">
        <v>8.6</v>
      </c>
      <c r="AM208" s="162">
        <v>4.9000000000000004</v>
      </c>
      <c r="AN208" s="162">
        <v>10.4</v>
      </c>
      <c r="AO208" s="162">
        <v>7.9</v>
      </c>
      <c r="AP208" s="162">
        <v>8.1</v>
      </c>
      <c r="AQ208" s="162">
        <v>5.8</v>
      </c>
      <c r="AR208" s="162">
        <v>6.2</v>
      </c>
      <c r="AT208" s="161">
        <v>4.4000000000000004</v>
      </c>
      <c r="AU208" s="161">
        <v>7.9</v>
      </c>
      <c r="BB208" s="66">
        <v>7.8888888888888893</v>
      </c>
      <c r="BC208" s="66">
        <v>12.277777777777779</v>
      </c>
      <c r="BD208" s="66">
        <v>11.5</v>
      </c>
      <c r="BE208" s="66">
        <v>10.722222222222221</v>
      </c>
      <c r="BG208" s="66">
        <v>6.333333333333333</v>
      </c>
      <c r="BH208" s="66">
        <v>7.2222222222222223</v>
      </c>
      <c r="BI208" s="66">
        <v>4.8888888888888893</v>
      </c>
      <c r="BJ208" s="66">
        <v>5.7222222222222223</v>
      </c>
      <c r="BK208" s="66">
        <v>5.2777777777777777</v>
      </c>
      <c r="BL208" s="66">
        <v>15.388888888888889</v>
      </c>
      <c r="BN208" s="160">
        <v>0.71111111111111103</v>
      </c>
    </row>
    <row r="209" spans="1:66" x14ac:dyDescent="0.2">
      <c r="A209" s="160">
        <v>0.71458333333333302</v>
      </c>
      <c r="B209" s="160">
        <f t="shared" si="3"/>
        <v>3.4722222222219878E-3</v>
      </c>
      <c r="C209" s="170"/>
      <c r="D209" s="170">
        <v>5.6</v>
      </c>
      <c r="E209" s="170">
        <v>14.8</v>
      </c>
      <c r="F209" s="170">
        <v>6.1</v>
      </c>
      <c r="G209" s="170">
        <v>8.1</v>
      </c>
      <c r="H209" s="170">
        <v>11.9</v>
      </c>
      <c r="I209" s="170">
        <v>8.1</v>
      </c>
      <c r="J209" s="168">
        <v>8.6999999999999993</v>
      </c>
      <c r="K209" s="169">
        <v>9.6</v>
      </c>
      <c r="L209" s="169">
        <v>9.3000000000000007</v>
      </c>
      <c r="M209" s="169">
        <v>7.8</v>
      </c>
      <c r="N209" s="169">
        <v>7.7</v>
      </c>
      <c r="O209" s="169">
        <v>8</v>
      </c>
      <c r="P209" s="169">
        <v>16.3</v>
      </c>
      <c r="Q209" s="166"/>
      <c r="R209" s="167">
        <v>7.6</v>
      </c>
      <c r="S209" s="167">
        <v>6.8</v>
      </c>
      <c r="T209" s="167">
        <v>12.8</v>
      </c>
      <c r="U209" s="167">
        <v>6.6</v>
      </c>
      <c r="V209" s="167">
        <v>9.4</v>
      </c>
      <c r="W209" s="167">
        <v>14.6</v>
      </c>
      <c r="X209" s="164">
        <v>9.3000000000000007</v>
      </c>
      <c r="Y209" s="165"/>
      <c r="Z209" s="164">
        <v>7.7</v>
      </c>
      <c r="AA209" s="164">
        <v>5.8</v>
      </c>
      <c r="AB209" s="164">
        <v>9.1999999999999993</v>
      </c>
      <c r="AC209" s="164">
        <v>12.3</v>
      </c>
      <c r="AD209" s="164">
        <v>11.3</v>
      </c>
      <c r="AE209" s="163">
        <v>6.1</v>
      </c>
      <c r="AF209" s="163">
        <v>10.199999999999999</v>
      </c>
      <c r="AG209" s="163">
        <v>6.2</v>
      </c>
      <c r="AH209" s="163">
        <v>6.1</v>
      </c>
      <c r="AI209" s="163">
        <v>8.5</v>
      </c>
      <c r="AJ209" s="163">
        <v>11.8</v>
      </c>
      <c r="AK209" s="163">
        <v>7.2</v>
      </c>
      <c r="AL209" s="162">
        <v>8.4</v>
      </c>
      <c r="AM209" s="162">
        <v>4.8</v>
      </c>
      <c r="AN209" s="162">
        <v>9.9</v>
      </c>
      <c r="AO209" s="162">
        <v>7.7</v>
      </c>
      <c r="AP209" s="162">
        <v>7.9</v>
      </c>
      <c r="AQ209" s="162">
        <v>5.8</v>
      </c>
      <c r="AR209" s="162">
        <v>6.1</v>
      </c>
      <c r="AT209" s="161">
        <v>4.3</v>
      </c>
      <c r="AU209" s="161">
        <v>7.8</v>
      </c>
      <c r="BB209" s="66">
        <v>7.5</v>
      </c>
      <c r="BC209" s="66">
        <v>12.388888888888889</v>
      </c>
      <c r="BD209" s="66">
        <v>11.5</v>
      </c>
      <c r="BE209" s="66">
        <v>10.5</v>
      </c>
      <c r="BG209" s="66">
        <v>6</v>
      </c>
      <c r="BH209" s="66">
        <v>6.9444444444444446</v>
      </c>
      <c r="BI209" s="66">
        <v>5</v>
      </c>
      <c r="BJ209" s="66">
        <v>5.5</v>
      </c>
      <c r="BK209" s="66">
        <v>5.2222222222222223</v>
      </c>
      <c r="BL209" s="66">
        <v>15.555555555555555</v>
      </c>
      <c r="BN209" s="160">
        <v>0.71458333333333302</v>
      </c>
    </row>
    <row r="210" spans="1:66" x14ac:dyDescent="0.2">
      <c r="A210" s="160">
        <v>0.718055555555556</v>
      </c>
      <c r="B210" s="160">
        <f t="shared" si="3"/>
        <v>3.472222222222987E-3</v>
      </c>
      <c r="C210" s="170"/>
      <c r="D210" s="170">
        <v>5.4</v>
      </c>
      <c r="E210" s="170">
        <v>14.7</v>
      </c>
      <c r="F210" s="170">
        <v>6</v>
      </c>
      <c r="G210" s="170">
        <v>7.8</v>
      </c>
      <c r="H210" s="170">
        <v>11.9</v>
      </c>
      <c r="I210" s="170">
        <v>6.7</v>
      </c>
      <c r="J210" s="168">
        <v>8.3000000000000007</v>
      </c>
      <c r="K210" s="169">
        <v>9.1999999999999993</v>
      </c>
      <c r="L210" s="169">
        <v>9.1</v>
      </c>
      <c r="M210" s="169">
        <v>7.6</v>
      </c>
      <c r="N210" s="169">
        <v>7.4</v>
      </c>
      <c r="O210" s="169">
        <v>7.8</v>
      </c>
      <c r="P210" s="169">
        <v>16.2</v>
      </c>
      <c r="Q210" s="166"/>
      <c r="R210" s="167">
        <v>7.2</v>
      </c>
      <c r="S210" s="167">
        <v>6.4</v>
      </c>
      <c r="T210" s="167">
        <v>12.6</v>
      </c>
      <c r="U210" s="167">
        <v>6.4</v>
      </c>
      <c r="V210" s="167">
        <v>9.1999999999999993</v>
      </c>
      <c r="W210" s="167">
        <v>14.3</v>
      </c>
      <c r="X210" s="164">
        <v>9.3000000000000007</v>
      </c>
      <c r="Y210" s="165"/>
      <c r="Z210" s="164">
        <v>7.7</v>
      </c>
      <c r="AA210" s="164">
        <v>5.7</v>
      </c>
      <c r="AB210" s="164">
        <v>9.1</v>
      </c>
      <c r="AC210" s="164">
        <v>12</v>
      </c>
      <c r="AD210" s="164">
        <v>11.1</v>
      </c>
      <c r="AE210" s="163">
        <v>5.9</v>
      </c>
      <c r="AF210" s="163">
        <v>9.8000000000000007</v>
      </c>
      <c r="AG210" s="163">
        <v>5.7</v>
      </c>
      <c r="AH210" s="163">
        <v>6.4</v>
      </c>
      <c r="AI210" s="163">
        <v>8.1999999999999993</v>
      </c>
      <c r="AJ210" s="163">
        <v>11.7</v>
      </c>
      <c r="AK210" s="163">
        <v>7.1</v>
      </c>
      <c r="AL210" s="162">
        <v>8.1999999999999993</v>
      </c>
      <c r="AM210" s="162">
        <v>4.7</v>
      </c>
      <c r="AN210" s="162">
        <v>9.9</v>
      </c>
      <c r="AO210" s="162">
        <v>7.5</v>
      </c>
      <c r="AP210" s="162">
        <v>7.7</v>
      </c>
      <c r="AQ210" s="162">
        <v>5.8</v>
      </c>
      <c r="AR210" s="162">
        <v>5.9</v>
      </c>
      <c r="AT210" s="161">
        <v>4.2</v>
      </c>
      <c r="AU210" s="161">
        <v>7.6</v>
      </c>
      <c r="BB210" s="66">
        <v>7.333333333333333</v>
      </c>
      <c r="BC210" s="66">
        <v>12.388888888888889</v>
      </c>
      <c r="BD210" s="66">
        <v>11.444444444444445</v>
      </c>
      <c r="BE210" s="66">
        <v>10.277777777777779</v>
      </c>
      <c r="BG210" s="66">
        <v>5.666666666666667</v>
      </c>
      <c r="BH210" s="66">
        <v>6.7222222222222223</v>
      </c>
      <c r="BI210" s="66">
        <v>5</v>
      </c>
      <c r="BJ210" s="66">
        <v>5.3888888888888893</v>
      </c>
      <c r="BK210" s="66">
        <v>5.0555555555555554</v>
      </c>
      <c r="BL210" s="66">
        <v>15.5</v>
      </c>
      <c r="BN210" s="160">
        <v>0.718055555555556</v>
      </c>
    </row>
    <row r="211" spans="1:66" x14ac:dyDescent="0.2">
      <c r="A211" s="160">
        <v>0.72152777777777799</v>
      </c>
      <c r="B211" s="160">
        <f t="shared" si="3"/>
        <v>3.4722222222219878E-3</v>
      </c>
      <c r="C211" s="170"/>
      <c r="D211" s="170">
        <v>5.7</v>
      </c>
      <c r="E211" s="170">
        <v>14.8</v>
      </c>
      <c r="F211" s="170">
        <v>5.9</v>
      </c>
      <c r="G211" s="170">
        <v>7.5</v>
      </c>
      <c r="H211" s="170">
        <v>11.9</v>
      </c>
      <c r="I211" s="170">
        <v>7.2</v>
      </c>
      <c r="J211" s="168">
        <v>8.1</v>
      </c>
      <c r="K211" s="169">
        <v>8.8000000000000007</v>
      </c>
      <c r="L211" s="169">
        <v>8.6999999999999993</v>
      </c>
      <c r="M211" s="169">
        <v>7.4</v>
      </c>
      <c r="N211" s="169">
        <v>7.3</v>
      </c>
      <c r="O211" s="169">
        <v>7.7</v>
      </c>
      <c r="P211" s="169">
        <v>16.399999999999999</v>
      </c>
      <c r="Q211" s="166"/>
      <c r="R211" s="167">
        <v>6.7</v>
      </c>
      <c r="S211" s="167">
        <v>6.3</v>
      </c>
      <c r="T211" s="167">
        <v>12.1</v>
      </c>
      <c r="U211" s="167">
        <v>6.2</v>
      </c>
      <c r="V211" s="167">
        <v>8.9</v>
      </c>
      <c r="W211" s="167">
        <v>13.9</v>
      </c>
      <c r="X211" s="164">
        <v>9.1999999999999993</v>
      </c>
      <c r="Y211" s="165"/>
      <c r="Z211" s="164">
        <v>7.5</v>
      </c>
      <c r="AA211" s="164">
        <v>5.6</v>
      </c>
      <c r="AB211" s="164">
        <v>8.9</v>
      </c>
      <c r="AC211" s="164">
        <v>11.7</v>
      </c>
      <c r="AD211" s="164">
        <v>11.1</v>
      </c>
      <c r="AE211" s="163">
        <v>5.7</v>
      </c>
      <c r="AF211" s="163">
        <v>9.4</v>
      </c>
      <c r="AG211" s="163">
        <v>5.7</v>
      </c>
      <c r="AH211" s="163">
        <v>6.7</v>
      </c>
      <c r="AI211" s="163">
        <v>8.1999999999999993</v>
      </c>
      <c r="AJ211" s="163">
        <v>11.8</v>
      </c>
      <c r="AK211" s="163">
        <v>7.3</v>
      </c>
      <c r="AL211" s="162">
        <v>7.9</v>
      </c>
      <c r="AM211" s="162">
        <v>4.4000000000000004</v>
      </c>
      <c r="AN211" s="162">
        <v>9.8000000000000007</v>
      </c>
      <c r="AO211" s="162">
        <v>7.3</v>
      </c>
      <c r="AP211" s="162">
        <v>7.4</v>
      </c>
      <c r="AQ211" s="162">
        <v>5.9</v>
      </c>
      <c r="AR211" s="162">
        <v>5.9</v>
      </c>
      <c r="AT211" s="161">
        <v>4.2</v>
      </c>
      <c r="AU211" s="161">
        <v>7.4</v>
      </c>
      <c r="BB211" s="66">
        <v>7.0555555555555554</v>
      </c>
      <c r="BC211" s="66">
        <v>12.333333333333334</v>
      </c>
      <c r="BD211" s="66">
        <v>11.388888888888889</v>
      </c>
      <c r="BE211" s="66">
        <v>10.166666666666666</v>
      </c>
      <c r="BG211" s="66">
        <v>5.4444444444444446</v>
      </c>
      <c r="BH211" s="66">
        <v>6.6111111111111107</v>
      </c>
      <c r="BI211" s="66">
        <v>5.0555555555555554</v>
      </c>
      <c r="BJ211" s="66">
        <v>5.2222222222222223</v>
      </c>
      <c r="BK211" s="66">
        <v>4.833333333333333</v>
      </c>
      <c r="BL211" s="66">
        <v>15.444444444444445</v>
      </c>
      <c r="BN211" s="160">
        <v>0.72152777777777799</v>
      </c>
    </row>
    <row r="212" spans="1:66" x14ac:dyDescent="0.2">
      <c r="A212" s="160">
        <v>0.72499999999999998</v>
      </c>
      <c r="B212" s="160">
        <f t="shared" si="3"/>
        <v>3.4722222222219878E-3</v>
      </c>
      <c r="C212" s="170"/>
      <c r="D212" s="170">
        <v>5.5</v>
      </c>
      <c r="E212" s="170">
        <v>14.6</v>
      </c>
      <c r="F212" s="170">
        <v>5.7</v>
      </c>
      <c r="G212" s="170">
        <v>7.3</v>
      </c>
      <c r="H212" s="170">
        <v>11.8</v>
      </c>
      <c r="I212" s="170">
        <v>7.8</v>
      </c>
      <c r="J212" s="168">
        <v>7.9</v>
      </c>
      <c r="K212" s="169">
        <v>8.6999999999999993</v>
      </c>
      <c r="L212" s="169">
        <v>8.5</v>
      </c>
      <c r="M212" s="169">
        <v>7.1</v>
      </c>
      <c r="N212" s="169">
        <v>7.2</v>
      </c>
      <c r="O212" s="169">
        <v>7.7</v>
      </c>
      <c r="P212" s="169">
        <v>16.2</v>
      </c>
      <c r="Q212" s="166"/>
      <c r="R212" s="167">
        <v>6.5</v>
      </c>
      <c r="S212" s="167">
        <v>6.6</v>
      </c>
      <c r="T212" s="167">
        <v>11.4</v>
      </c>
      <c r="U212" s="167">
        <v>5.9</v>
      </c>
      <c r="V212" s="167">
        <v>8.8000000000000007</v>
      </c>
      <c r="W212" s="167">
        <v>13.6</v>
      </c>
      <c r="X212" s="164">
        <v>9</v>
      </c>
      <c r="Y212" s="165"/>
      <c r="Z212" s="164">
        <v>7.3</v>
      </c>
      <c r="AA212" s="164">
        <v>5.7</v>
      </c>
      <c r="AB212" s="164">
        <v>8.8000000000000007</v>
      </c>
      <c r="AC212" s="164">
        <v>11.5</v>
      </c>
      <c r="AD212" s="164">
        <v>10.9</v>
      </c>
      <c r="AE212" s="163">
        <v>5.4</v>
      </c>
      <c r="AF212" s="163">
        <v>9.3000000000000007</v>
      </c>
      <c r="AG212" s="163">
        <v>5.6</v>
      </c>
      <c r="AH212" s="163">
        <v>6.9</v>
      </c>
      <c r="AI212" s="163">
        <v>8.1</v>
      </c>
      <c r="AJ212" s="163">
        <v>11.8</v>
      </c>
      <c r="AK212" s="163">
        <v>7</v>
      </c>
      <c r="AL212" s="162">
        <v>7.7</v>
      </c>
      <c r="AM212" s="162">
        <v>4.2</v>
      </c>
      <c r="AN212" s="162">
        <v>9.5</v>
      </c>
      <c r="AO212" s="162">
        <v>7.2</v>
      </c>
      <c r="AP212" s="162">
        <v>7.2</v>
      </c>
      <c r="AQ212" s="162">
        <v>6</v>
      </c>
      <c r="AR212" s="162">
        <v>5.9</v>
      </c>
      <c r="AT212" s="161">
        <v>4.3</v>
      </c>
      <c r="AU212" s="161">
        <v>7.2</v>
      </c>
      <c r="BB212" s="66">
        <v>6.833333333333333</v>
      </c>
      <c r="BC212" s="66">
        <v>12.222222222222221</v>
      </c>
      <c r="BD212" s="66">
        <v>11.388888888888889</v>
      </c>
      <c r="BE212" s="66">
        <v>10.111111111111111</v>
      </c>
      <c r="BG212" s="66">
        <v>5.2777777777777777</v>
      </c>
      <c r="BH212" s="66">
        <v>6.5</v>
      </c>
      <c r="BI212" s="66">
        <v>5.2777777777777777</v>
      </c>
      <c r="BJ212" s="66">
        <v>4.9444444444444446</v>
      </c>
      <c r="BK212" s="66">
        <v>4.6111111111111107</v>
      </c>
      <c r="BL212" s="66">
        <v>15.166666666666666</v>
      </c>
      <c r="BN212" s="160">
        <v>0.72499999999999998</v>
      </c>
    </row>
    <row r="213" spans="1:66" x14ac:dyDescent="0.2">
      <c r="A213" s="160">
        <v>0.72847222222222197</v>
      </c>
      <c r="B213" s="160">
        <f t="shared" si="3"/>
        <v>3.4722222222219878E-3</v>
      </c>
      <c r="C213" s="170"/>
      <c r="D213" s="170">
        <v>5.4</v>
      </c>
      <c r="E213" s="170">
        <v>14.4</v>
      </c>
      <c r="F213" s="170">
        <v>5.4</v>
      </c>
      <c r="G213" s="170">
        <v>7.2</v>
      </c>
      <c r="H213" s="170">
        <v>11.6</v>
      </c>
      <c r="I213" s="170">
        <v>8.3000000000000007</v>
      </c>
      <c r="J213" s="168">
        <v>7.7</v>
      </c>
      <c r="K213" s="169">
        <v>8.6</v>
      </c>
      <c r="L213" s="169">
        <v>8.4</v>
      </c>
      <c r="M213" s="169">
        <v>7.8</v>
      </c>
      <c r="N213" s="169">
        <v>6.9</v>
      </c>
      <c r="O213" s="169">
        <v>7.6</v>
      </c>
      <c r="P213" s="169">
        <v>16</v>
      </c>
      <c r="Q213" s="166"/>
      <c r="R213" s="167">
        <v>6.9</v>
      </c>
      <c r="S213" s="167">
        <v>6.8</v>
      </c>
      <c r="T213" s="167">
        <v>11.3</v>
      </c>
      <c r="U213" s="167">
        <v>5.8</v>
      </c>
      <c r="V213" s="167">
        <v>8.8000000000000007</v>
      </c>
      <c r="W213" s="167">
        <v>13.3</v>
      </c>
      <c r="X213" s="164">
        <v>9.1</v>
      </c>
      <c r="Y213" s="165"/>
      <c r="Z213" s="164">
        <v>7.2</v>
      </c>
      <c r="AA213" s="164">
        <v>5.3</v>
      </c>
      <c r="AB213" s="164">
        <v>8.6999999999999993</v>
      </c>
      <c r="AC213" s="164">
        <v>11.3</v>
      </c>
      <c r="AD213" s="164">
        <v>10.9</v>
      </c>
      <c r="AE213" s="163">
        <v>5.2</v>
      </c>
      <c r="AF213" s="163">
        <v>9.4</v>
      </c>
      <c r="AG213" s="163">
        <v>5.2</v>
      </c>
      <c r="AH213" s="163">
        <v>6.8</v>
      </c>
      <c r="AI213" s="163">
        <v>7.9</v>
      </c>
      <c r="AJ213" s="163">
        <v>11.7</v>
      </c>
      <c r="AK213" s="163">
        <v>7.1</v>
      </c>
      <c r="AL213" s="162">
        <v>7.1</v>
      </c>
      <c r="AM213" s="162">
        <v>4.2</v>
      </c>
      <c r="AN213" s="162">
        <v>9.4</v>
      </c>
      <c r="AO213" s="162">
        <v>7.1</v>
      </c>
      <c r="AP213" s="162">
        <v>7.2</v>
      </c>
      <c r="AQ213" s="162">
        <v>6.1</v>
      </c>
      <c r="AR213" s="162">
        <v>5.8</v>
      </c>
      <c r="AT213" s="161">
        <v>4.2</v>
      </c>
      <c r="AU213" s="161">
        <v>7.1</v>
      </c>
      <c r="BB213" s="66">
        <v>6.7777777777777777</v>
      </c>
      <c r="BC213" s="66">
        <v>12.222222222222221</v>
      </c>
      <c r="BD213" s="66">
        <v>11.388888888888889</v>
      </c>
      <c r="BE213" s="66">
        <v>10.055555555555555</v>
      </c>
      <c r="BG213" s="66">
        <v>5.166666666666667</v>
      </c>
      <c r="BH213" s="66">
        <v>6.3888888888888893</v>
      </c>
      <c r="BI213" s="66">
        <v>5.2777777777777777</v>
      </c>
      <c r="BJ213" s="66">
        <v>4.7222222222222223</v>
      </c>
      <c r="BK213" s="66">
        <v>4.5</v>
      </c>
      <c r="BL213" s="66">
        <v>14.833333333333334</v>
      </c>
      <c r="BN213" s="160">
        <v>0.72847222222222197</v>
      </c>
    </row>
    <row r="214" spans="1:66" x14ac:dyDescent="0.2">
      <c r="A214" s="160">
        <v>0.73194444444444495</v>
      </c>
      <c r="B214" s="160">
        <f t="shared" si="3"/>
        <v>3.472222222222987E-3</v>
      </c>
      <c r="C214" s="170"/>
      <c r="D214" s="170">
        <v>5.2</v>
      </c>
      <c r="E214" s="170">
        <v>14.4</v>
      </c>
      <c r="F214" s="170">
        <v>5.2</v>
      </c>
      <c r="G214" s="170">
        <v>7.2</v>
      </c>
      <c r="H214" s="170">
        <v>11.5</v>
      </c>
      <c r="I214" s="170">
        <v>8.6</v>
      </c>
      <c r="J214" s="168">
        <v>7.4</v>
      </c>
      <c r="K214" s="169">
        <v>8.1999999999999993</v>
      </c>
      <c r="L214" s="169">
        <v>8.5</v>
      </c>
      <c r="M214" s="169">
        <v>7.8</v>
      </c>
      <c r="N214" s="169">
        <v>7.1</v>
      </c>
      <c r="O214" s="169">
        <v>7.6</v>
      </c>
      <c r="P214" s="169">
        <v>15.9</v>
      </c>
      <c r="Q214" s="166"/>
      <c r="R214" s="167">
        <v>6.9</v>
      </c>
      <c r="S214" s="167">
        <v>6.7</v>
      </c>
      <c r="T214" s="167">
        <v>11.8</v>
      </c>
      <c r="U214" s="167">
        <v>5.6</v>
      </c>
      <c r="V214" s="167">
        <v>8.6999999999999993</v>
      </c>
      <c r="W214" s="167">
        <v>13.1</v>
      </c>
      <c r="X214" s="164">
        <v>8.9</v>
      </c>
      <c r="Y214" s="165"/>
      <c r="Z214" s="164">
        <v>7.1</v>
      </c>
      <c r="AA214" s="164">
        <v>5.0999999999999996</v>
      </c>
      <c r="AB214" s="164">
        <v>8.6999999999999993</v>
      </c>
      <c r="AC214" s="164">
        <v>11</v>
      </c>
      <c r="AD214" s="164">
        <v>10.8</v>
      </c>
      <c r="AE214" s="163">
        <v>5</v>
      </c>
      <c r="AF214" s="163">
        <v>9.1999999999999993</v>
      </c>
      <c r="AG214" s="163">
        <v>5.2</v>
      </c>
      <c r="AH214" s="163">
        <v>6.7</v>
      </c>
      <c r="AI214" s="163">
        <v>7.9</v>
      </c>
      <c r="AJ214" s="163">
        <v>11.9</v>
      </c>
      <c r="AK214" s="163">
        <v>7.1</v>
      </c>
      <c r="AL214" s="162">
        <v>7.1</v>
      </c>
      <c r="AM214" s="162">
        <v>4.2</v>
      </c>
      <c r="AN214" s="162">
        <v>8.8000000000000007</v>
      </c>
      <c r="AO214" s="162">
        <v>6.8</v>
      </c>
      <c r="AP214" s="162">
        <v>7.1</v>
      </c>
      <c r="AQ214" s="162">
        <v>6.2</v>
      </c>
      <c r="AR214" s="162">
        <v>5.8</v>
      </c>
      <c r="AT214" s="161">
        <v>4.0999999999999996</v>
      </c>
      <c r="AU214" s="161">
        <v>6.8</v>
      </c>
      <c r="BB214" s="66">
        <v>6.666666666666667</v>
      </c>
      <c r="BC214" s="66">
        <v>11.833333333333334</v>
      </c>
      <c r="BD214" s="66">
        <v>11.388888888888889</v>
      </c>
      <c r="BE214" s="66">
        <v>10.055555555555555</v>
      </c>
      <c r="BG214" s="66">
        <v>5.2222222222222223</v>
      </c>
      <c r="BH214" s="66">
        <v>6.3888888888888893</v>
      </c>
      <c r="BI214" s="66">
        <v>5.2777777777777777</v>
      </c>
      <c r="BJ214" s="66">
        <v>4.4444444444444446</v>
      </c>
      <c r="BK214" s="66">
        <v>4.5</v>
      </c>
      <c r="BL214" s="66">
        <v>14.777777777777779</v>
      </c>
      <c r="BN214" s="160">
        <v>0.73194444444444495</v>
      </c>
    </row>
    <row r="215" spans="1:66" x14ac:dyDescent="0.2">
      <c r="A215" s="160">
        <v>0.73541666666666705</v>
      </c>
      <c r="B215" s="160">
        <f t="shared" si="3"/>
        <v>3.4722222222220989E-3</v>
      </c>
      <c r="C215" s="170"/>
      <c r="D215" s="170">
        <v>5.3</v>
      </c>
      <c r="E215" s="170">
        <v>14.2</v>
      </c>
      <c r="F215" s="170">
        <v>4.9000000000000004</v>
      </c>
      <c r="G215" s="170">
        <v>7</v>
      </c>
      <c r="H215" s="170">
        <v>11.4</v>
      </c>
      <c r="I215" s="170">
        <v>9.1</v>
      </c>
      <c r="J215" s="168">
        <v>7.2</v>
      </c>
      <c r="K215" s="169">
        <v>7.8</v>
      </c>
      <c r="L215" s="169">
        <v>8.4</v>
      </c>
      <c r="M215" s="169">
        <v>7.4</v>
      </c>
      <c r="N215" s="169">
        <v>7.3</v>
      </c>
      <c r="O215" s="169">
        <v>7.4</v>
      </c>
      <c r="P215" s="169">
        <v>15.9</v>
      </c>
      <c r="Q215" s="166"/>
      <c r="R215" s="167">
        <v>6.7</v>
      </c>
      <c r="S215" s="167">
        <v>6.4</v>
      </c>
      <c r="T215" s="167">
        <v>11.7</v>
      </c>
      <c r="U215" s="167">
        <v>5.5</v>
      </c>
      <c r="V215" s="167">
        <v>8.5</v>
      </c>
      <c r="W215" s="167">
        <v>13.1</v>
      </c>
      <c r="X215" s="164">
        <v>8.8000000000000007</v>
      </c>
      <c r="Y215" s="165"/>
      <c r="Z215" s="164">
        <v>7.1</v>
      </c>
      <c r="AA215" s="164">
        <v>4.7</v>
      </c>
      <c r="AB215" s="164">
        <v>8.4</v>
      </c>
      <c r="AC215" s="164">
        <v>10.4</v>
      </c>
      <c r="AD215" s="164">
        <v>10.7</v>
      </c>
      <c r="AE215" s="163">
        <v>4.8</v>
      </c>
      <c r="AF215" s="163">
        <v>8.6</v>
      </c>
      <c r="AG215" s="163">
        <v>5.4</v>
      </c>
      <c r="AH215" s="163">
        <v>6.3</v>
      </c>
      <c r="AI215" s="163">
        <v>7.8</v>
      </c>
      <c r="AJ215" s="163">
        <v>12</v>
      </c>
      <c r="AK215" s="163">
        <v>6.9</v>
      </c>
      <c r="AL215" s="162">
        <v>7.1</v>
      </c>
      <c r="AM215" s="162">
        <v>4.0999999999999996</v>
      </c>
      <c r="AN215" s="162">
        <v>8.4</v>
      </c>
      <c r="AO215" s="162">
        <v>6.6</v>
      </c>
      <c r="AP215" s="162">
        <v>6.8</v>
      </c>
      <c r="AQ215" s="162">
        <v>6.2</v>
      </c>
      <c r="AR215" s="162">
        <v>5.7</v>
      </c>
      <c r="AT215" s="161">
        <v>4.0999999999999996</v>
      </c>
      <c r="AU215" s="161">
        <v>6.6</v>
      </c>
      <c r="BB215" s="66">
        <v>6.333333333333333</v>
      </c>
      <c r="BC215" s="66">
        <v>11.722222222222221</v>
      </c>
      <c r="BD215" s="66">
        <v>11.333333333333334</v>
      </c>
      <c r="BE215" s="66">
        <v>10.055555555555555</v>
      </c>
      <c r="BG215" s="66">
        <v>5.2222222222222223</v>
      </c>
      <c r="BH215" s="66">
        <v>6.333333333333333</v>
      </c>
      <c r="BI215" s="66">
        <v>5.3888888888888893</v>
      </c>
      <c r="BJ215" s="66">
        <v>4.2222222222222223</v>
      </c>
      <c r="BK215" s="66">
        <v>4.4444444444444446</v>
      </c>
      <c r="BL215" s="66">
        <v>14.833333333333334</v>
      </c>
      <c r="BN215" s="160">
        <v>0.73541666666666705</v>
      </c>
    </row>
    <row r="216" spans="1:66" x14ac:dyDescent="0.2">
      <c r="A216" s="160">
        <v>0.73888888888888904</v>
      </c>
      <c r="B216" s="160">
        <f t="shared" si="3"/>
        <v>3.4722222222219878E-3</v>
      </c>
      <c r="C216" s="170"/>
      <c r="D216" s="170">
        <v>5.6</v>
      </c>
      <c r="E216" s="170">
        <v>14.3</v>
      </c>
      <c r="F216" s="170">
        <v>4.8</v>
      </c>
      <c r="G216" s="170">
        <v>6.8</v>
      </c>
      <c r="H216" s="170">
        <v>11.4</v>
      </c>
      <c r="I216" s="170">
        <v>7.4</v>
      </c>
      <c r="J216" s="168">
        <v>6.9</v>
      </c>
      <c r="K216" s="169">
        <v>7.5</v>
      </c>
      <c r="L216" s="169">
        <v>8.1999999999999993</v>
      </c>
      <c r="M216" s="169">
        <v>7.2</v>
      </c>
      <c r="N216" s="169">
        <v>6.8</v>
      </c>
      <c r="O216" s="169">
        <v>7</v>
      </c>
      <c r="P216" s="169">
        <v>15.9</v>
      </c>
      <c r="Q216" s="166"/>
      <c r="R216" s="167">
        <v>6.7</v>
      </c>
      <c r="S216" s="167">
        <v>6.3</v>
      </c>
      <c r="T216" s="167">
        <v>11.6</v>
      </c>
      <c r="U216" s="167">
        <v>5.3</v>
      </c>
      <c r="V216" s="167">
        <v>8.3000000000000007</v>
      </c>
      <c r="W216" s="167">
        <v>12.8</v>
      </c>
      <c r="X216" s="164">
        <v>8.8000000000000007</v>
      </c>
      <c r="Y216" s="165"/>
      <c r="Z216" s="164">
        <v>7</v>
      </c>
      <c r="AA216" s="164">
        <v>4.7</v>
      </c>
      <c r="AB216" s="164">
        <v>8.3000000000000007</v>
      </c>
      <c r="AC216" s="164">
        <v>10.199999999999999</v>
      </c>
      <c r="AD216" s="164">
        <v>10.6</v>
      </c>
      <c r="AE216" s="163">
        <v>4.7</v>
      </c>
      <c r="AF216" s="163">
        <v>7.9</v>
      </c>
      <c r="AG216" s="163">
        <v>5.6</v>
      </c>
      <c r="AH216" s="163">
        <v>6.3</v>
      </c>
      <c r="AI216" s="163">
        <v>7.8</v>
      </c>
      <c r="AJ216" s="163">
        <v>12.1</v>
      </c>
      <c r="AK216" s="163">
        <v>7</v>
      </c>
      <c r="AL216" s="162">
        <v>7.2</v>
      </c>
      <c r="AM216" s="162">
        <v>4.0999999999999996</v>
      </c>
      <c r="AN216" s="162">
        <v>8.6</v>
      </c>
      <c r="AO216" s="162">
        <v>6.3</v>
      </c>
      <c r="AP216" s="162">
        <v>5.7</v>
      </c>
      <c r="AQ216" s="162">
        <v>6.2</v>
      </c>
      <c r="AR216" s="162">
        <v>5.7</v>
      </c>
      <c r="AT216" s="161">
        <v>4.3</v>
      </c>
      <c r="AU216" s="161">
        <v>6.4</v>
      </c>
      <c r="BB216" s="66">
        <v>6.2222222222222223</v>
      </c>
      <c r="BC216" s="66">
        <v>11.5</v>
      </c>
      <c r="BD216" s="66">
        <v>11.222222222222221</v>
      </c>
      <c r="BE216" s="66">
        <v>10</v>
      </c>
      <c r="BG216" s="66">
        <v>5.5555555555555554</v>
      </c>
      <c r="BH216" s="66">
        <v>6.2222222222222223</v>
      </c>
      <c r="BI216" s="66">
        <v>5.5555555555555554</v>
      </c>
      <c r="BJ216" s="66">
        <v>4.0555555555555554</v>
      </c>
      <c r="BK216" s="66">
        <v>4.4444444444444446</v>
      </c>
      <c r="BL216" s="66">
        <v>14.888888888888889</v>
      </c>
      <c r="BN216" s="160">
        <v>0.73888888888888904</v>
      </c>
    </row>
    <row r="217" spans="1:66" x14ac:dyDescent="0.2">
      <c r="A217" s="160">
        <v>0.74236111111111103</v>
      </c>
      <c r="B217" s="160">
        <f t="shared" si="3"/>
        <v>3.4722222222219878E-3</v>
      </c>
      <c r="C217" s="170"/>
      <c r="D217" s="170">
        <v>5.9</v>
      </c>
      <c r="E217" s="170">
        <v>15.3</v>
      </c>
      <c r="F217" s="170">
        <v>4.8</v>
      </c>
      <c r="G217" s="170">
        <v>6.9</v>
      </c>
      <c r="H217" s="170">
        <v>11.1</v>
      </c>
      <c r="I217" s="170">
        <v>6</v>
      </c>
      <c r="J217" s="168">
        <v>6.2</v>
      </c>
      <c r="K217" s="169">
        <v>7.7</v>
      </c>
      <c r="L217" s="169">
        <v>7.3</v>
      </c>
      <c r="M217" s="169">
        <v>6.8</v>
      </c>
      <c r="N217" s="169">
        <v>6.4</v>
      </c>
      <c r="O217" s="169">
        <v>7.2</v>
      </c>
      <c r="P217" s="169">
        <v>15.6</v>
      </c>
      <c r="Q217" s="166"/>
      <c r="R217" s="167">
        <v>6.6</v>
      </c>
      <c r="S217" s="167">
        <v>6</v>
      </c>
      <c r="T217" s="167">
        <v>11.7</v>
      </c>
      <c r="U217" s="167">
        <v>5.2</v>
      </c>
      <c r="V217" s="167">
        <v>8.1999999999999993</v>
      </c>
      <c r="W217" s="167">
        <v>12.1</v>
      </c>
      <c r="X217" s="164">
        <v>8.8000000000000007</v>
      </c>
      <c r="Y217" s="165"/>
      <c r="Z217" s="164">
        <v>6.6</v>
      </c>
      <c r="AA217" s="164">
        <v>4.7</v>
      </c>
      <c r="AB217" s="164">
        <v>8.1999999999999993</v>
      </c>
      <c r="AC217" s="164">
        <v>9.9</v>
      </c>
      <c r="AD217" s="164">
        <v>10.1</v>
      </c>
      <c r="AE217" s="163">
        <v>4.7</v>
      </c>
      <c r="AF217" s="163">
        <v>7.6</v>
      </c>
      <c r="AG217" s="163">
        <v>5.9</v>
      </c>
      <c r="AH217" s="163">
        <v>6.3</v>
      </c>
      <c r="AI217" s="163">
        <v>7.7</v>
      </c>
      <c r="AJ217" s="163">
        <v>12.1</v>
      </c>
      <c r="AK217" s="163">
        <v>7.1</v>
      </c>
      <c r="AL217" s="162">
        <v>7.3</v>
      </c>
      <c r="AM217" s="162">
        <v>3.9</v>
      </c>
      <c r="AN217" s="162">
        <v>8.1999999999999993</v>
      </c>
      <c r="AO217" s="162">
        <v>6.1</v>
      </c>
      <c r="AP217" s="162">
        <v>5.7</v>
      </c>
      <c r="AQ217" s="162">
        <v>6.2</v>
      </c>
      <c r="AR217" s="162">
        <v>5.6</v>
      </c>
      <c r="AT217" s="161">
        <v>4.3</v>
      </c>
      <c r="AU217" s="161">
        <v>6.2</v>
      </c>
      <c r="BB217" s="66">
        <v>5.9444444444444446</v>
      </c>
      <c r="BC217" s="66">
        <v>11.666666666666666</v>
      </c>
      <c r="BD217" s="66">
        <v>11.166666666666666</v>
      </c>
      <c r="BE217" s="66">
        <v>9.9444444444444446</v>
      </c>
      <c r="BG217" s="66">
        <v>5.833333333333333</v>
      </c>
      <c r="BH217" s="66">
        <v>6.166666666666667</v>
      </c>
      <c r="BI217" s="66">
        <v>5.6111111111111107</v>
      </c>
      <c r="BJ217" s="66">
        <v>3.8888888888888888</v>
      </c>
      <c r="BK217" s="66">
        <v>4.5</v>
      </c>
      <c r="BL217" s="66">
        <v>14.722222222222221</v>
      </c>
      <c r="BN217" s="160">
        <v>0.74236111111111103</v>
      </c>
    </row>
    <row r="218" spans="1:66" x14ac:dyDescent="0.2">
      <c r="A218" s="160">
        <v>0.74583333333333302</v>
      </c>
      <c r="B218" s="160">
        <f t="shared" si="3"/>
        <v>3.4722222222219878E-3</v>
      </c>
      <c r="C218" s="170"/>
      <c r="D218" s="170">
        <v>6</v>
      </c>
      <c r="E218" s="170">
        <v>15.6</v>
      </c>
      <c r="F218" s="170">
        <v>4.7</v>
      </c>
      <c r="G218" s="170">
        <v>6.7</v>
      </c>
      <c r="H218" s="170">
        <v>11</v>
      </c>
      <c r="I218" s="170">
        <v>6.6</v>
      </c>
      <c r="J218" s="168">
        <v>6</v>
      </c>
      <c r="K218" s="169">
        <v>7.4</v>
      </c>
      <c r="L218" s="169">
        <v>7.2</v>
      </c>
      <c r="M218" s="169">
        <v>6.6</v>
      </c>
      <c r="N218" s="169">
        <v>6.2</v>
      </c>
      <c r="O218" s="169">
        <v>7.3</v>
      </c>
      <c r="P218" s="169">
        <v>15.2</v>
      </c>
      <c r="Q218" s="166"/>
      <c r="R218" s="167">
        <v>6.5</v>
      </c>
      <c r="S218" s="167">
        <v>5.9</v>
      </c>
      <c r="T218" s="167">
        <v>11.9</v>
      </c>
      <c r="U218" s="167">
        <v>5.0999999999999996</v>
      </c>
      <c r="V218" s="167">
        <v>8</v>
      </c>
      <c r="W218" s="167">
        <v>11.6</v>
      </c>
      <c r="X218" s="164">
        <v>8.6999999999999993</v>
      </c>
      <c r="Y218" s="165"/>
      <c r="Z218" s="164">
        <v>6.2</v>
      </c>
      <c r="AA218" s="164">
        <v>4.7</v>
      </c>
      <c r="AB218" s="164">
        <v>7.9</v>
      </c>
      <c r="AC218" s="164">
        <v>10</v>
      </c>
      <c r="AD218" s="164">
        <v>9.6</v>
      </c>
      <c r="AE218" s="163">
        <v>4.9000000000000004</v>
      </c>
      <c r="AF218" s="163">
        <v>7.5</v>
      </c>
      <c r="AG218" s="163">
        <v>6.1</v>
      </c>
      <c r="AH218" s="163">
        <v>6.4</v>
      </c>
      <c r="AI218" s="163">
        <v>7.6</v>
      </c>
      <c r="AJ218" s="163">
        <v>12.2</v>
      </c>
      <c r="AK218" s="163">
        <v>7.1</v>
      </c>
      <c r="AL218" s="162">
        <v>7.6</v>
      </c>
      <c r="AM218" s="162">
        <v>3.8</v>
      </c>
      <c r="AN218" s="162">
        <v>7.9</v>
      </c>
      <c r="AO218" s="162">
        <v>5.8</v>
      </c>
      <c r="AP218" s="162">
        <v>5.7</v>
      </c>
      <c r="AQ218" s="162">
        <v>6.2</v>
      </c>
      <c r="AR218" s="162">
        <v>5.6</v>
      </c>
      <c r="AT218" s="161">
        <v>4</v>
      </c>
      <c r="AU218" s="161">
        <v>5.9</v>
      </c>
      <c r="BB218" s="66">
        <v>5.833333333333333</v>
      </c>
      <c r="BC218" s="66">
        <v>11.777777777777779</v>
      </c>
      <c r="BD218" s="66">
        <v>11.222222222222221</v>
      </c>
      <c r="BE218" s="66">
        <v>9.9444444444444446</v>
      </c>
      <c r="BG218" s="66">
        <v>6.4444444444444446</v>
      </c>
      <c r="BH218" s="66">
        <v>6.1111111111111107</v>
      </c>
      <c r="BI218" s="66">
        <v>5.666666666666667</v>
      </c>
      <c r="BJ218" s="66">
        <v>3.6666666666666665</v>
      </c>
      <c r="BK218" s="66">
        <v>4.5</v>
      </c>
      <c r="BL218" s="66">
        <v>14.777777777777779</v>
      </c>
      <c r="BN218" s="160">
        <v>0.74583333333333302</v>
      </c>
    </row>
    <row r="219" spans="1:66" x14ac:dyDescent="0.2">
      <c r="A219" s="160">
        <v>0.749305555555556</v>
      </c>
      <c r="B219" s="160">
        <f t="shared" si="3"/>
        <v>3.472222222222987E-3</v>
      </c>
      <c r="C219" s="170"/>
      <c r="D219" s="170">
        <v>6.1</v>
      </c>
      <c r="E219" s="170">
        <v>15.3</v>
      </c>
      <c r="F219" s="170">
        <v>4.5999999999999996</v>
      </c>
      <c r="G219" s="170">
        <v>6.5</v>
      </c>
      <c r="H219" s="170">
        <v>10.8</v>
      </c>
      <c r="I219" s="170">
        <v>7.9</v>
      </c>
      <c r="J219" s="168">
        <v>6.1</v>
      </c>
      <c r="K219" s="169">
        <v>7.2</v>
      </c>
      <c r="L219" s="169">
        <v>6.9</v>
      </c>
      <c r="M219" s="169">
        <v>6.6</v>
      </c>
      <c r="N219" s="169">
        <v>6.1</v>
      </c>
      <c r="O219" s="169">
        <v>7.3</v>
      </c>
      <c r="P219" s="169">
        <v>14.7</v>
      </c>
      <c r="Q219" s="166"/>
      <c r="R219" s="167">
        <v>6.3</v>
      </c>
      <c r="S219" s="167">
        <v>5.8</v>
      </c>
      <c r="T219" s="167">
        <v>12.4</v>
      </c>
      <c r="U219" s="167">
        <v>5.0999999999999996</v>
      </c>
      <c r="V219" s="167">
        <v>7.8</v>
      </c>
      <c r="W219" s="167">
        <v>11.3</v>
      </c>
      <c r="X219" s="164">
        <v>8.6</v>
      </c>
      <c r="Y219" s="165"/>
      <c r="Z219" s="164">
        <v>6.6</v>
      </c>
      <c r="AA219" s="164">
        <v>4.4000000000000004</v>
      </c>
      <c r="AB219" s="164">
        <v>7.8</v>
      </c>
      <c r="AC219" s="164">
        <v>10.5</v>
      </c>
      <c r="AD219" s="164">
        <v>9.3000000000000007</v>
      </c>
      <c r="AE219" s="163">
        <v>4.8</v>
      </c>
      <c r="AF219" s="163">
        <v>7.4</v>
      </c>
      <c r="AG219" s="163">
        <v>6.1</v>
      </c>
      <c r="AH219" s="163">
        <v>6.4</v>
      </c>
      <c r="AI219" s="163">
        <v>7.4</v>
      </c>
      <c r="AJ219" s="163">
        <v>12.1</v>
      </c>
      <c r="AK219" s="163">
        <v>7.2</v>
      </c>
      <c r="AL219" s="162">
        <v>7.8</v>
      </c>
      <c r="AM219" s="162">
        <v>3.6</v>
      </c>
      <c r="AN219" s="162">
        <v>7.7</v>
      </c>
      <c r="AO219" s="162">
        <v>5.6</v>
      </c>
      <c r="AP219" s="162">
        <v>5.7</v>
      </c>
      <c r="AQ219" s="162">
        <v>6.3</v>
      </c>
      <c r="AR219" s="162">
        <v>5.6</v>
      </c>
      <c r="AT219" s="161">
        <v>4.2</v>
      </c>
      <c r="AU219" s="161">
        <v>5.6</v>
      </c>
      <c r="BB219" s="66">
        <v>5.7222222222222223</v>
      </c>
      <c r="BC219" s="66">
        <v>11.833333333333334</v>
      </c>
      <c r="BD219" s="66">
        <v>11.222222222222221</v>
      </c>
      <c r="BE219" s="66">
        <v>9.8333333333333339</v>
      </c>
      <c r="BG219" s="66">
        <v>7.1111111111111107</v>
      </c>
      <c r="BH219" s="66">
        <v>6.0555555555555554</v>
      </c>
      <c r="BI219" s="66">
        <v>5.6111111111111107</v>
      </c>
      <c r="BJ219" s="66">
        <v>3.6111111111111112</v>
      </c>
      <c r="BK219" s="66">
        <v>4.333333333333333</v>
      </c>
      <c r="BL219" s="66">
        <v>15.222222222222221</v>
      </c>
      <c r="BN219" s="160">
        <v>0.749305555555556</v>
      </c>
    </row>
    <row r="220" spans="1:66" x14ac:dyDescent="0.2">
      <c r="A220" s="160">
        <v>0.75277777777777799</v>
      </c>
      <c r="B220" s="160">
        <f t="shared" si="3"/>
        <v>3.4722222222219878E-3</v>
      </c>
      <c r="C220" s="170"/>
      <c r="D220" s="170">
        <v>6.3</v>
      </c>
      <c r="E220" s="170">
        <v>15.2</v>
      </c>
      <c r="F220" s="170">
        <v>4.7</v>
      </c>
      <c r="G220" s="170">
        <v>6.2</v>
      </c>
      <c r="H220" s="170">
        <v>10.7</v>
      </c>
      <c r="I220" s="170">
        <v>8.8000000000000007</v>
      </c>
      <c r="J220" s="168">
        <v>6.1</v>
      </c>
      <c r="K220" s="169">
        <v>6.9</v>
      </c>
      <c r="L220" s="169">
        <v>6.6</v>
      </c>
      <c r="M220" s="169">
        <v>6.6</v>
      </c>
      <c r="N220" s="169">
        <v>6.2</v>
      </c>
      <c r="O220" s="169">
        <v>7.2</v>
      </c>
      <c r="P220" s="169">
        <v>14.6</v>
      </c>
      <c r="Q220" s="166"/>
      <c r="R220" s="167">
        <v>6.1</v>
      </c>
      <c r="S220" s="167">
        <v>5.8</v>
      </c>
      <c r="T220" s="167">
        <v>12.8</v>
      </c>
      <c r="U220" s="167">
        <v>5.0999999999999996</v>
      </c>
      <c r="V220" s="167">
        <v>8.1999999999999993</v>
      </c>
      <c r="W220" s="167">
        <v>11.1</v>
      </c>
      <c r="X220" s="164">
        <v>8.4</v>
      </c>
      <c r="Y220" s="165"/>
      <c r="Z220" s="164">
        <v>6.4</v>
      </c>
      <c r="AA220" s="164">
        <v>4.0999999999999996</v>
      </c>
      <c r="AB220" s="164">
        <v>7.8</v>
      </c>
      <c r="AC220" s="164">
        <v>10.3</v>
      </c>
      <c r="AD220" s="164">
        <v>9.3000000000000007</v>
      </c>
      <c r="AE220" s="163">
        <v>4.5999999999999996</v>
      </c>
      <c r="AF220" s="163">
        <v>7.2</v>
      </c>
      <c r="AG220" s="163">
        <v>6.1</v>
      </c>
      <c r="AH220" s="163">
        <v>6.7</v>
      </c>
      <c r="AI220" s="163">
        <v>7.1</v>
      </c>
      <c r="AJ220" s="163">
        <v>12.2</v>
      </c>
      <c r="AK220" s="163">
        <v>7.2</v>
      </c>
      <c r="AL220" s="162">
        <v>8.1</v>
      </c>
      <c r="AM220" s="162">
        <v>3.6</v>
      </c>
      <c r="AN220" s="162">
        <v>7.9</v>
      </c>
      <c r="AO220" s="162">
        <v>5.4</v>
      </c>
      <c r="AP220" s="162">
        <v>5.7</v>
      </c>
      <c r="AQ220" s="162">
        <v>6.3</v>
      </c>
      <c r="AR220" s="162">
        <v>5.7</v>
      </c>
      <c r="AT220" s="161">
        <v>4.5999999999999996</v>
      </c>
      <c r="AU220" s="161">
        <v>5.2</v>
      </c>
      <c r="BB220" s="66">
        <v>5.4444444444444446</v>
      </c>
      <c r="BC220" s="66">
        <v>12.055555555555555</v>
      </c>
      <c r="BD220" s="66">
        <v>11.055555555555555</v>
      </c>
      <c r="BE220" s="66">
        <v>9.6666666666666661</v>
      </c>
      <c r="BG220" s="66">
        <v>7.833333333333333</v>
      </c>
      <c r="BH220" s="66">
        <v>6.0555555555555554</v>
      </c>
      <c r="BI220" s="66">
        <v>5.666666666666667</v>
      </c>
      <c r="BJ220" s="66">
        <v>3.6111111111111112</v>
      </c>
      <c r="BK220" s="66">
        <v>4.2222222222222223</v>
      </c>
      <c r="BL220" s="66">
        <v>15.5</v>
      </c>
      <c r="BN220" s="160">
        <v>0.75277777777777799</v>
      </c>
    </row>
    <row r="221" spans="1:66" x14ac:dyDescent="0.2">
      <c r="A221" s="160">
        <v>0.75624999999999998</v>
      </c>
      <c r="B221" s="160">
        <f t="shared" si="3"/>
        <v>3.4722222222219878E-3</v>
      </c>
      <c r="C221" s="170"/>
      <c r="D221" s="170">
        <v>6.4</v>
      </c>
      <c r="E221" s="170">
        <v>14.9</v>
      </c>
      <c r="F221" s="170">
        <v>4.8</v>
      </c>
      <c r="G221" s="170">
        <v>5.9</v>
      </c>
      <c r="H221" s="170">
        <v>10.6</v>
      </c>
      <c r="I221" s="170">
        <v>9.1</v>
      </c>
      <c r="J221" s="168">
        <v>6.3</v>
      </c>
      <c r="K221" s="169">
        <v>6.7</v>
      </c>
      <c r="L221" s="169">
        <v>6.6</v>
      </c>
      <c r="M221" s="169">
        <v>6.7</v>
      </c>
      <c r="N221" s="169">
        <v>6.2</v>
      </c>
      <c r="O221" s="169">
        <v>7.3</v>
      </c>
      <c r="P221" s="169">
        <v>14.3</v>
      </c>
      <c r="Q221" s="166"/>
      <c r="R221" s="167">
        <v>5.9</v>
      </c>
      <c r="S221" s="167">
        <v>5.7</v>
      </c>
      <c r="T221" s="167">
        <v>12.8</v>
      </c>
      <c r="U221" s="167">
        <v>5.2</v>
      </c>
      <c r="V221" s="167">
        <v>8</v>
      </c>
      <c r="W221" s="167">
        <v>10.9</v>
      </c>
      <c r="X221" s="164">
        <v>8.3000000000000007</v>
      </c>
      <c r="Y221" s="165"/>
      <c r="Z221" s="164">
        <v>6.3</v>
      </c>
      <c r="AA221" s="164">
        <v>4</v>
      </c>
      <c r="AB221" s="164">
        <v>7.8</v>
      </c>
      <c r="AC221" s="164">
        <v>10.1</v>
      </c>
      <c r="AD221" s="164">
        <v>9.6</v>
      </c>
      <c r="AE221" s="163">
        <v>4.5</v>
      </c>
      <c r="AF221" s="163">
        <v>7</v>
      </c>
      <c r="AG221" s="163">
        <v>6.1</v>
      </c>
      <c r="AH221" s="163">
        <v>7.2</v>
      </c>
      <c r="AI221" s="163">
        <v>7.1</v>
      </c>
      <c r="AJ221" s="163">
        <v>12.2</v>
      </c>
      <c r="AK221" s="163">
        <v>7.2</v>
      </c>
      <c r="AL221" s="162">
        <v>8.1999999999999993</v>
      </c>
      <c r="AM221" s="162">
        <v>3.7</v>
      </c>
      <c r="AN221" s="162">
        <v>8</v>
      </c>
      <c r="AO221" s="162">
        <v>5.3</v>
      </c>
      <c r="AP221" s="162">
        <v>5.8</v>
      </c>
      <c r="AQ221" s="162">
        <v>6.2</v>
      </c>
      <c r="AR221" s="162">
        <v>5.9</v>
      </c>
      <c r="AT221" s="161">
        <v>4.8</v>
      </c>
      <c r="AU221" s="161">
        <v>5</v>
      </c>
      <c r="BB221" s="66">
        <v>4.833333333333333</v>
      </c>
      <c r="BC221" s="66">
        <v>12</v>
      </c>
      <c r="BD221" s="66">
        <v>10.722222222222221</v>
      </c>
      <c r="BE221" s="66">
        <v>9.4444444444444446</v>
      </c>
      <c r="BG221" s="66">
        <v>8.3333333333333339</v>
      </c>
      <c r="BH221" s="66">
        <v>6</v>
      </c>
      <c r="BI221" s="66">
        <v>5.7777777777777777</v>
      </c>
      <c r="BJ221" s="66">
        <v>3.5555555555555554</v>
      </c>
      <c r="BK221" s="66">
        <v>4.2222222222222223</v>
      </c>
      <c r="BL221" s="66">
        <v>15.222222222222221</v>
      </c>
      <c r="BN221" s="160">
        <v>0.75624999999999998</v>
      </c>
    </row>
    <row r="222" spans="1:66" x14ac:dyDescent="0.2">
      <c r="A222" s="160">
        <v>0.75972222222222197</v>
      </c>
      <c r="B222" s="160">
        <f t="shared" si="3"/>
        <v>3.4722222222219878E-3</v>
      </c>
      <c r="C222" s="170"/>
      <c r="D222" s="170">
        <v>6.6</v>
      </c>
      <c r="E222" s="170">
        <v>14.6</v>
      </c>
      <c r="F222" s="170">
        <v>5.0999999999999996</v>
      </c>
      <c r="G222" s="170">
        <v>5.7</v>
      </c>
      <c r="H222" s="170">
        <v>10.3</v>
      </c>
      <c r="I222" s="170">
        <v>9.3000000000000007</v>
      </c>
      <c r="J222" s="168">
        <v>6.9</v>
      </c>
      <c r="K222" s="169">
        <v>6.5</v>
      </c>
      <c r="L222" s="169">
        <v>6.6</v>
      </c>
      <c r="M222" s="169">
        <v>6.9</v>
      </c>
      <c r="N222" s="169">
        <v>5.7</v>
      </c>
      <c r="O222" s="169">
        <v>7.4</v>
      </c>
      <c r="P222" s="169">
        <v>13.9</v>
      </c>
      <c r="Q222" s="166"/>
      <c r="R222" s="167">
        <v>5.7</v>
      </c>
      <c r="S222" s="167">
        <v>5.6</v>
      </c>
      <c r="T222" s="167">
        <v>12.7</v>
      </c>
      <c r="U222" s="167">
        <v>5.0999999999999996</v>
      </c>
      <c r="V222" s="167">
        <v>7.9</v>
      </c>
      <c r="W222" s="167">
        <v>10.8</v>
      </c>
      <c r="X222" s="164">
        <v>8.3000000000000007</v>
      </c>
      <c r="Y222" s="165"/>
      <c r="Z222" s="164">
        <v>6.3</v>
      </c>
      <c r="AA222" s="164">
        <v>4.0999999999999996</v>
      </c>
      <c r="AB222" s="164">
        <v>7.7</v>
      </c>
      <c r="AC222" s="164">
        <v>9.9</v>
      </c>
      <c r="AD222" s="164">
        <v>10</v>
      </c>
      <c r="AE222" s="163">
        <v>4.4000000000000004</v>
      </c>
      <c r="AF222" s="163">
        <v>6.9</v>
      </c>
      <c r="AG222" s="163">
        <v>6</v>
      </c>
      <c r="AH222" s="163">
        <v>7.6</v>
      </c>
      <c r="AI222" s="163">
        <v>7.2</v>
      </c>
      <c r="AJ222" s="163">
        <v>12.1</v>
      </c>
      <c r="AK222" s="163">
        <v>7.1</v>
      </c>
      <c r="AL222" s="162">
        <v>8.3000000000000007</v>
      </c>
      <c r="AM222" s="162">
        <v>3.8</v>
      </c>
      <c r="AN222" s="162">
        <v>7.8</v>
      </c>
      <c r="AO222" s="162">
        <v>5.2</v>
      </c>
      <c r="AP222" s="162">
        <v>5.9</v>
      </c>
      <c r="AQ222" s="162">
        <v>6.2</v>
      </c>
      <c r="AR222" s="162">
        <v>6.2</v>
      </c>
      <c r="AT222" s="161">
        <v>5.0999999999999996</v>
      </c>
      <c r="AU222" s="161">
        <v>4.8</v>
      </c>
      <c r="BB222" s="66">
        <v>4.666666666666667</v>
      </c>
      <c r="BC222" s="66">
        <v>11.888888888888889</v>
      </c>
      <c r="BD222" s="66">
        <v>10.666666666666666</v>
      </c>
      <c r="BE222" s="66">
        <v>9.5555555555555554</v>
      </c>
      <c r="BG222" s="66">
        <v>8.7777777777777786</v>
      </c>
      <c r="BH222" s="66">
        <v>5.8888888888888893</v>
      </c>
      <c r="BI222" s="66">
        <v>6</v>
      </c>
      <c r="BJ222" s="66">
        <v>3.6111111111111112</v>
      </c>
      <c r="BK222" s="66">
        <v>4.2222222222222223</v>
      </c>
      <c r="BL222" s="66">
        <v>15.277777777777779</v>
      </c>
      <c r="BN222" s="160">
        <v>0.75972222222222197</v>
      </c>
    </row>
    <row r="223" spans="1:66" x14ac:dyDescent="0.2">
      <c r="A223" s="160">
        <v>0.76319444444444495</v>
      </c>
      <c r="B223" s="160">
        <f t="shared" si="3"/>
        <v>3.472222222222987E-3</v>
      </c>
      <c r="C223" s="170"/>
      <c r="D223" s="170">
        <v>7.1</v>
      </c>
      <c r="E223" s="170">
        <v>14.2</v>
      </c>
      <c r="F223" s="170">
        <v>5.4</v>
      </c>
      <c r="G223" s="170">
        <v>5.7</v>
      </c>
      <c r="H223" s="170">
        <v>10.3</v>
      </c>
      <c r="I223" s="170">
        <v>9.3000000000000007</v>
      </c>
      <c r="J223" s="168">
        <v>7.4</v>
      </c>
      <c r="K223" s="169">
        <v>6.5</v>
      </c>
      <c r="L223" s="169">
        <v>6.5</v>
      </c>
      <c r="M223" s="169">
        <v>7.1</v>
      </c>
      <c r="N223" s="169">
        <v>5.4</v>
      </c>
      <c r="O223" s="169">
        <v>7.4</v>
      </c>
      <c r="P223" s="169">
        <v>13.9</v>
      </c>
      <c r="Q223" s="166"/>
      <c r="R223" s="167">
        <v>5.3</v>
      </c>
      <c r="S223" s="167">
        <v>5.4</v>
      </c>
      <c r="T223" s="167">
        <v>12.6</v>
      </c>
      <c r="U223" s="167">
        <v>5.0999999999999996</v>
      </c>
      <c r="V223" s="167">
        <v>8</v>
      </c>
      <c r="W223" s="167">
        <v>10.9</v>
      </c>
      <c r="X223" s="164">
        <v>8.3000000000000007</v>
      </c>
      <c r="Y223" s="165"/>
      <c r="Z223" s="164">
        <v>6.3</v>
      </c>
      <c r="AA223" s="164">
        <v>4.0999999999999996</v>
      </c>
      <c r="AB223" s="164">
        <v>7.8</v>
      </c>
      <c r="AC223" s="164">
        <v>9.8000000000000007</v>
      </c>
      <c r="AD223" s="164">
        <v>9.6999999999999993</v>
      </c>
      <c r="AE223" s="163">
        <v>4.5</v>
      </c>
      <c r="AF223" s="163">
        <v>7.1</v>
      </c>
      <c r="AG223" s="163">
        <v>5.8</v>
      </c>
      <c r="AH223" s="163">
        <v>8.1999999999999993</v>
      </c>
      <c r="AI223" s="163">
        <v>7.2</v>
      </c>
      <c r="AJ223" s="163">
        <v>11.9</v>
      </c>
      <c r="AK223" s="163">
        <v>6.9</v>
      </c>
      <c r="AL223" s="162">
        <v>8.4</v>
      </c>
      <c r="AM223" s="162">
        <v>3.9</v>
      </c>
      <c r="AN223" s="162">
        <v>7.8</v>
      </c>
      <c r="AO223" s="162">
        <v>5.0999999999999996</v>
      </c>
      <c r="AP223" s="162">
        <v>6.2</v>
      </c>
      <c r="AQ223" s="162">
        <v>6.2</v>
      </c>
      <c r="AR223" s="162">
        <v>6.5</v>
      </c>
      <c r="AT223" s="161">
        <v>5.5</v>
      </c>
      <c r="AU223" s="161">
        <v>4.5</v>
      </c>
      <c r="BB223" s="66">
        <v>5</v>
      </c>
      <c r="BC223" s="66">
        <v>11.888888888888889</v>
      </c>
      <c r="BD223" s="66">
        <v>12.111111111111111</v>
      </c>
      <c r="BE223" s="66">
        <v>9.5555555555555554</v>
      </c>
      <c r="BG223" s="66">
        <v>9.0555555555555554</v>
      </c>
      <c r="BH223" s="66">
        <v>5.7222222222222223</v>
      </c>
      <c r="BI223" s="66">
        <v>5.9444444444444446</v>
      </c>
      <c r="BJ223" s="66">
        <v>4.1111111111111107</v>
      </c>
      <c r="BK223" s="66">
        <v>4.3888888888888893</v>
      </c>
      <c r="BL223" s="66">
        <v>15.555555555555555</v>
      </c>
      <c r="BN223" s="160">
        <v>0.76319444444444495</v>
      </c>
    </row>
    <row r="224" spans="1:66" x14ac:dyDescent="0.2">
      <c r="A224" s="160">
        <v>0.76666666666666705</v>
      </c>
      <c r="B224" s="160">
        <f t="shared" si="3"/>
        <v>3.4722222222220989E-3</v>
      </c>
      <c r="C224" s="170"/>
      <c r="D224" s="170">
        <v>7.4</v>
      </c>
      <c r="E224" s="170">
        <v>13.8</v>
      </c>
      <c r="F224" s="170">
        <v>5.7</v>
      </c>
      <c r="G224" s="170">
        <v>5.6</v>
      </c>
      <c r="H224" s="170">
        <v>10.5</v>
      </c>
      <c r="I224" s="170">
        <v>9.1999999999999993</v>
      </c>
      <c r="J224" s="168">
        <v>7.9</v>
      </c>
      <c r="K224" s="169">
        <v>6.4</v>
      </c>
      <c r="L224" s="169">
        <v>6.6</v>
      </c>
      <c r="M224" s="169">
        <v>7.2</v>
      </c>
      <c r="N224" s="169">
        <v>5.3</v>
      </c>
      <c r="O224" s="169">
        <v>7.4</v>
      </c>
      <c r="P224" s="169">
        <v>14.1</v>
      </c>
      <c r="Q224" s="166"/>
      <c r="R224" s="167">
        <v>5.0999999999999996</v>
      </c>
      <c r="S224" s="167">
        <v>5.5</v>
      </c>
      <c r="T224" s="167">
        <v>12.4</v>
      </c>
      <c r="U224" s="167">
        <v>5.0999999999999996</v>
      </c>
      <c r="V224" s="167">
        <v>7.8</v>
      </c>
      <c r="W224" s="167">
        <v>10.7</v>
      </c>
      <c r="X224" s="164">
        <v>8.1999999999999993</v>
      </c>
      <c r="Y224" s="165"/>
      <c r="Z224" s="164">
        <v>5.9</v>
      </c>
      <c r="AA224" s="164">
        <v>4.2</v>
      </c>
      <c r="AB224" s="164">
        <v>7.8</v>
      </c>
      <c r="AC224" s="164">
        <v>9.8000000000000007</v>
      </c>
      <c r="AD224" s="164">
        <v>9.3000000000000007</v>
      </c>
      <c r="AE224" s="163">
        <v>4.4000000000000004</v>
      </c>
      <c r="AF224" s="163">
        <v>6.8</v>
      </c>
      <c r="AG224" s="163">
        <v>5.6</v>
      </c>
      <c r="AH224" s="163">
        <v>8.5</v>
      </c>
      <c r="AI224" s="163">
        <v>7.2</v>
      </c>
      <c r="AJ224" s="163">
        <v>12.4</v>
      </c>
      <c r="AK224" s="163">
        <v>6.8</v>
      </c>
      <c r="AL224" s="162">
        <v>8.4</v>
      </c>
      <c r="AM224" s="162">
        <v>4.4000000000000004</v>
      </c>
      <c r="AN224" s="162">
        <v>7.4</v>
      </c>
      <c r="AO224" s="162">
        <v>5</v>
      </c>
      <c r="AP224" s="162">
        <v>6.5</v>
      </c>
      <c r="AQ224" s="162">
        <v>6.3</v>
      </c>
      <c r="AR224" s="162">
        <v>6.6</v>
      </c>
      <c r="AT224" s="161">
        <v>6</v>
      </c>
      <c r="AU224" s="161">
        <v>4.3</v>
      </c>
      <c r="BB224" s="66">
        <v>5.6111111111111107</v>
      </c>
      <c r="BC224" s="66">
        <v>11.944444444444445</v>
      </c>
      <c r="BD224" s="66">
        <v>11.833333333333334</v>
      </c>
      <c r="BE224" s="66">
        <v>9.4444444444444446</v>
      </c>
      <c r="BG224" s="66">
        <v>9.1111111111111107</v>
      </c>
      <c r="BH224" s="66">
        <v>5.6111111111111107</v>
      </c>
      <c r="BI224" s="66">
        <v>6.1111111111111107</v>
      </c>
      <c r="BJ224" s="66">
        <v>4.6111111111111107</v>
      </c>
      <c r="BK224" s="66">
        <v>4.5</v>
      </c>
      <c r="BL224" s="66">
        <v>15.555555555555555</v>
      </c>
      <c r="BN224" s="160">
        <v>0.76666666666666705</v>
      </c>
    </row>
    <row r="225" spans="1:66" x14ac:dyDescent="0.2">
      <c r="A225" s="160">
        <v>0.77013888888888904</v>
      </c>
      <c r="B225" s="160">
        <f t="shared" si="3"/>
        <v>3.4722222222219878E-3</v>
      </c>
      <c r="C225" s="170"/>
      <c r="D225" s="170">
        <v>7.9</v>
      </c>
      <c r="E225" s="170">
        <v>13.7</v>
      </c>
      <c r="F225" s="170">
        <v>6.6</v>
      </c>
      <c r="G225" s="170">
        <v>5.4</v>
      </c>
      <c r="H225" s="170">
        <v>10.4</v>
      </c>
      <c r="I225" s="170">
        <v>9</v>
      </c>
      <c r="J225" s="168">
        <v>8.6</v>
      </c>
      <c r="K225" s="169">
        <v>6.3</v>
      </c>
      <c r="L225" s="169">
        <v>6.8</v>
      </c>
      <c r="M225" s="169">
        <v>7.4</v>
      </c>
      <c r="N225" s="169">
        <v>5.5</v>
      </c>
      <c r="O225" s="169">
        <v>7.3</v>
      </c>
      <c r="P225" s="169">
        <v>14</v>
      </c>
      <c r="Q225" s="166"/>
      <c r="R225" s="167">
        <v>4.8</v>
      </c>
      <c r="S225" s="167">
        <v>5.9</v>
      </c>
      <c r="T225" s="167">
        <v>12.2</v>
      </c>
      <c r="U225" s="167">
        <v>5.2</v>
      </c>
      <c r="V225" s="167">
        <v>7.7</v>
      </c>
      <c r="W225" s="167">
        <v>10.4</v>
      </c>
      <c r="X225" s="164">
        <v>8.1999999999999993</v>
      </c>
      <c r="Y225" s="165"/>
      <c r="Z225" s="164">
        <v>5.6</v>
      </c>
      <c r="AA225" s="164">
        <v>4.3</v>
      </c>
      <c r="AB225" s="164">
        <v>7.9</v>
      </c>
      <c r="AC225" s="164">
        <v>9.6999999999999993</v>
      </c>
      <c r="AD225" s="164">
        <v>9.1999999999999993</v>
      </c>
      <c r="AE225" s="163">
        <v>4.5</v>
      </c>
      <c r="AF225" s="163">
        <v>6.7</v>
      </c>
      <c r="AG225" s="163">
        <v>5.4</v>
      </c>
      <c r="AH225" s="163">
        <v>9.1999999999999993</v>
      </c>
      <c r="AI225" s="163">
        <v>7.3</v>
      </c>
      <c r="AJ225" s="163">
        <v>12.8</v>
      </c>
      <c r="AK225" s="163">
        <v>7.1</v>
      </c>
      <c r="AL225" s="162">
        <v>8.1999999999999993</v>
      </c>
      <c r="AM225" s="162">
        <v>4.8</v>
      </c>
      <c r="AN225" s="162">
        <v>7.1</v>
      </c>
      <c r="AO225" s="162">
        <v>4.9000000000000004</v>
      </c>
      <c r="AP225" s="162">
        <v>6.9</v>
      </c>
      <c r="AQ225" s="162">
        <v>6.4</v>
      </c>
      <c r="AR225" s="162">
        <v>6.8</v>
      </c>
      <c r="AT225" s="161">
        <v>6.8</v>
      </c>
      <c r="AU225" s="161">
        <v>4.0999999999999996</v>
      </c>
      <c r="BB225" s="66">
        <v>6.2222222222222223</v>
      </c>
      <c r="BC225" s="66">
        <v>11.944444444444445</v>
      </c>
      <c r="BD225" s="66">
        <v>11.833333333333334</v>
      </c>
      <c r="BE225" s="66">
        <v>9.2777777777777786</v>
      </c>
      <c r="BG225" s="66">
        <v>9.6666666666666661</v>
      </c>
      <c r="BH225" s="66">
        <v>5.5</v>
      </c>
      <c r="BI225" s="66">
        <v>6.6111111111111107</v>
      </c>
      <c r="BJ225" s="66">
        <v>5.7222222222222223</v>
      </c>
      <c r="BK225" s="66">
        <v>4.5</v>
      </c>
      <c r="BL225" s="66">
        <v>15.222222222222221</v>
      </c>
      <c r="BN225" s="160">
        <v>0.77013888888888904</v>
      </c>
    </row>
    <row r="226" spans="1:66" x14ac:dyDescent="0.2">
      <c r="A226" s="160">
        <v>0.77361111111111103</v>
      </c>
      <c r="B226" s="160">
        <f t="shared" si="3"/>
        <v>3.4722222222219878E-3</v>
      </c>
      <c r="C226" s="170"/>
      <c r="D226" s="170">
        <v>8.4</v>
      </c>
      <c r="E226" s="170">
        <v>13.1</v>
      </c>
      <c r="F226" s="170">
        <v>7.2</v>
      </c>
      <c r="G226" s="170">
        <v>5.4</v>
      </c>
      <c r="H226" s="170">
        <v>11.1</v>
      </c>
      <c r="I226" s="100"/>
      <c r="J226" s="168">
        <v>9.1</v>
      </c>
      <c r="K226" s="169">
        <v>6.1</v>
      </c>
      <c r="L226" s="169">
        <v>6.6</v>
      </c>
      <c r="M226" s="169">
        <v>7.7</v>
      </c>
      <c r="N226" s="169">
        <v>5.5</v>
      </c>
      <c r="O226" s="169">
        <v>7.2</v>
      </c>
      <c r="P226" s="169">
        <v>13.8</v>
      </c>
      <c r="Q226" s="166"/>
      <c r="R226" s="167">
        <v>4.5999999999999996</v>
      </c>
      <c r="S226" s="167">
        <v>6.3</v>
      </c>
      <c r="T226" s="167">
        <v>11.7</v>
      </c>
      <c r="U226" s="167">
        <v>5.3</v>
      </c>
      <c r="V226" s="167">
        <v>7.4</v>
      </c>
      <c r="W226" s="167">
        <v>10.3</v>
      </c>
      <c r="X226" s="164">
        <v>8.1999999999999993</v>
      </c>
      <c r="Y226" s="165"/>
      <c r="Z226" s="164">
        <v>4.9000000000000004</v>
      </c>
      <c r="AA226" s="164">
        <v>4.3</v>
      </c>
      <c r="AB226" s="164">
        <v>7.7</v>
      </c>
      <c r="AC226" s="164">
        <v>9.6999999999999993</v>
      </c>
      <c r="AD226" s="164">
        <v>9.1999999999999993</v>
      </c>
      <c r="AE226" s="163">
        <v>4.4000000000000004</v>
      </c>
      <c r="AF226" s="163">
        <v>6.7</v>
      </c>
      <c r="AG226" s="163">
        <v>5.2</v>
      </c>
      <c r="AH226" s="163">
        <v>10.199999999999999</v>
      </c>
      <c r="AI226" s="163">
        <v>7.2</v>
      </c>
      <c r="AJ226" s="163">
        <v>13.1</v>
      </c>
      <c r="AK226" s="163">
        <v>7.4</v>
      </c>
      <c r="AL226" s="162">
        <v>8.1</v>
      </c>
      <c r="AM226" s="162">
        <v>5.0999999999999996</v>
      </c>
      <c r="AN226" s="162">
        <v>6.8</v>
      </c>
      <c r="AO226" s="162">
        <v>4.8</v>
      </c>
      <c r="AP226" s="162">
        <v>7.3</v>
      </c>
      <c r="AQ226" s="162">
        <v>6.5</v>
      </c>
      <c r="AR226" s="162">
        <v>7.1</v>
      </c>
      <c r="AT226" s="161">
        <v>7.4</v>
      </c>
      <c r="AU226" s="161">
        <v>4.0999999999999996</v>
      </c>
      <c r="BB226" s="66">
        <v>6.7777777777777777</v>
      </c>
      <c r="BC226" s="66">
        <v>11.777777777777779</v>
      </c>
      <c r="BD226" s="66">
        <v>11.888888888888889</v>
      </c>
      <c r="BE226" s="66">
        <v>9.2777777777777786</v>
      </c>
      <c r="BG226" s="66">
        <v>10.166666666666666</v>
      </c>
      <c r="BH226" s="66">
        <v>5.3888888888888893</v>
      </c>
      <c r="BI226" s="66">
        <v>7.0555555555555554</v>
      </c>
      <c r="BJ226" s="66">
        <v>5.8888888888888893</v>
      </c>
      <c r="BK226" s="66">
        <v>4.4444444444444446</v>
      </c>
      <c r="BL226" s="66">
        <v>15</v>
      </c>
      <c r="BN226" s="160">
        <v>0.77361111111111103</v>
      </c>
    </row>
    <row r="227" spans="1:66" x14ac:dyDescent="0.2">
      <c r="A227" s="171">
        <v>0.77708333333333302</v>
      </c>
      <c r="B227" s="160">
        <f t="shared" si="3"/>
        <v>3.4722222222219878E-3</v>
      </c>
      <c r="C227" s="170"/>
      <c r="D227" s="170">
        <v>8.8000000000000007</v>
      </c>
      <c r="E227" s="170">
        <v>13</v>
      </c>
      <c r="F227" s="170">
        <v>8.1999999999999993</v>
      </c>
      <c r="G227" s="170">
        <v>5.3</v>
      </c>
      <c r="H227" s="170">
        <v>11.2</v>
      </c>
      <c r="I227" s="100"/>
      <c r="J227" s="168">
        <v>9.4</v>
      </c>
      <c r="K227" s="169">
        <v>5.8</v>
      </c>
      <c r="L227" s="169">
        <v>6.5</v>
      </c>
      <c r="M227" s="169">
        <v>7.8</v>
      </c>
      <c r="N227" s="169">
        <v>5.6</v>
      </c>
      <c r="O227" s="169">
        <v>7.3</v>
      </c>
      <c r="P227" s="169">
        <v>13.7</v>
      </c>
      <c r="Q227" s="166"/>
      <c r="R227" s="167">
        <v>4.3</v>
      </c>
      <c r="S227" s="167">
        <v>6.7</v>
      </c>
      <c r="T227" s="167">
        <v>11</v>
      </c>
      <c r="U227" s="167">
        <v>5.2</v>
      </c>
      <c r="V227" s="167">
        <v>7.2</v>
      </c>
      <c r="W227" s="167">
        <v>10.199999999999999</v>
      </c>
      <c r="X227" s="164">
        <v>8.4</v>
      </c>
      <c r="Y227" s="165"/>
      <c r="Z227" s="164">
        <v>4.7</v>
      </c>
      <c r="AA227" s="164">
        <v>4.2</v>
      </c>
      <c r="AB227" s="164">
        <v>7.3</v>
      </c>
      <c r="AC227" s="164">
        <v>9.6</v>
      </c>
      <c r="AD227" s="164">
        <v>9.3000000000000007</v>
      </c>
      <c r="AE227" s="163">
        <v>4.3</v>
      </c>
      <c r="AF227" s="163">
        <v>6.5</v>
      </c>
      <c r="AG227" s="163">
        <v>5</v>
      </c>
      <c r="AH227" s="163">
        <v>10.8</v>
      </c>
      <c r="AI227" s="163">
        <v>7.1</v>
      </c>
      <c r="AJ227" s="163">
        <v>13.2</v>
      </c>
      <c r="AK227" s="163">
        <v>7.4</v>
      </c>
      <c r="AL227" s="162">
        <v>7.9</v>
      </c>
      <c r="AM227" s="162">
        <v>5.6</v>
      </c>
      <c r="AN227" s="162">
        <v>6.9</v>
      </c>
      <c r="AO227" s="162">
        <v>4.8</v>
      </c>
      <c r="AP227" s="162">
        <v>7.7</v>
      </c>
      <c r="AQ227" s="162">
        <v>6.6</v>
      </c>
      <c r="AR227" s="162">
        <v>7.4</v>
      </c>
      <c r="AT227" s="161">
        <v>7.4</v>
      </c>
      <c r="AU227" s="161">
        <v>4</v>
      </c>
      <c r="BB227" s="66">
        <v>7.3888888888888893</v>
      </c>
      <c r="BC227" s="66">
        <v>11.555555555555555</v>
      </c>
      <c r="BD227" s="66">
        <v>11.833333333333334</v>
      </c>
      <c r="BE227" s="66">
        <v>9.3888888888888893</v>
      </c>
      <c r="BG227" s="66">
        <v>10.388888888888889</v>
      </c>
      <c r="BH227" s="66">
        <v>5.2777777777777777</v>
      </c>
      <c r="BI227" s="66">
        <v>7.5</v>
      </c>
      <c r="BJ227" s="66">
        <v>6.9444444444444446</v>
      </c>
      <c r="BK227" s="66">
        <v>4.3888888888888893</v>
      </c>
      <c r="BL227" s="66">
        <v>14.888888888888889</v>
      </c>
      <c r="BN227" s="171">
        <v>0.77708333333333302</v>
      </c>
    </row>
    <row r="228" spans="1:66" x14ac:dyDescent="0.2">
      <c r="A228" s="171">
        <v>0.780555555555556</v>
      </c>
      <c r="B228" s="160">
        <f t="shared" si="3"/>
        <v>3.472222222222987E-3</v>
      </c>
      <c r="C228" s="170"/>
      <c r="D228" s="170">
        <v>8.8000000000000007</v>
      </c>
      <c r="E228" s="170">
        <v>12.9</v>
      </c>
      <c r="F228" s="170">
        <v>9.3000000000000007</v>
      </c>
      <c r="G228" s="170">
        <v>5.2</v>
      </c>
      <c r="H228" s="170">
        <v>10.7</v>
      </c>
      <c r="I228" s="100"/>
      <c r="J228" s="168">
        <v>10</v>
      </c>
      <c r="K228" s="169">
        <v>5.7</v>
      </c>
      <c r="L228" s="169">
        <v>6.5</v>
      </c>
      <c r="M228" s="169">
        <v>7.6</v>
      </c>
      <c r="N228" s="169">
        <v>6.1</v>
      </c>
      <c r="O228" s="169">
        <v>7.4</v>
      </c>
      <c r="P228" s="169">
        <v>13.7</v>
      </c>
      <c r="Q228" s="166"/>
      <c r="R228" s="167">
        <v>4.4000000000000004</v>
      </c>
      <c r="S228" s="167">
        <v>6.9</v>
      </c>
      <c r="T228" s="167">
        <v>10.199999999999999</v>
      </c>
      <c r="U228" s="167">
        <v>5.6</v>
      </c>
      <c r="V228" s="167">
        <v>7.1</v>
      </c>
      <c r="W228" s="167">
        <v>10.199999999999999</v>
      </c>
      <c r="X228" s="164">
        <v>8.4</v>
      </c>
      <c r="Y228" s="165"/>
      <c r="Z228" s="164">
        <v>5</v>
      </c>
      <c r="AA228" s="164">
        <v>4.2</v>
      </c>
      <c r="AB228" s="164">
        <v>7.5</v>
      </c>
      <c r="AC228" s="164">
        <v>9.4</v>
      </c>
      <c r="AD228" s="164">
        <v>9.3000000000000007</v>
      </c>
      <c r="AE228" s="163">
        <v>4.4000000000000004</v>
      </c>
      <c r="AF228" s="163">
        <v>5.9</v>
      </c>
      <c r="AG228" s="163">
        <v>4.7</v>
      </c>
      <c r="AH228" s="163">
        <v>11.4</v>
      </c>
      <c r="AI228" s="163">
        <v>7.1</v>
      </c>
      <c r="AJ228" s="163">
        <v>13.3</v>
      </c>
      <c r="AK228" s="163">
        <v>7.5</v>
      </c>
      <c r="AL228" s="162">
        <v>7.7</v>
      </c>
      <c r="AM228" s="162">
        <v>6.1</v>
      </c>
      <c r="AN228" s="162">
        <v>7.2</v>
      </c>
      <c r="AO228" s="162">
        <v>4.5999999999999996</v>
      </c>
      <c r="AP228" s="162">
        <v>8</v>
      </c>
      <c r="AQ228" s="162">
        <v>6.7</v>
      </c>
      <c r="AR228" s="162">
        <v>7.8</v>
      </c>
      <c r="AT228" s="161">
        <v>7.7</v>
      </c>
      <c r="AU228" s="161">
        <v>4.0999999999999996</v>
      </c>
      <c r="BB228" s="66">
        <v>8.0555555555555554</v>
      </c>
      <c r="BC228" s="66">
        <v>11.444444444444445</v>
      </c>
      <c r="BD228" s="66">
        <v>11.944444444444445</v>
      </c>
      <c r="BE228" s="66">
        <v>9.3333333333333339</v>
      </c>
      <c r="BG228" s="66">
        <v>10.5</v>
      </c>
      <c r="BH228" s="66">
        <v>5.166666666666667</v>
      </c>
      <c r="BI228" s="66">
        <v>7.6111111111111107</v>
      </c>
      <c r="BJ228" s="66">
        <v>7.8888888888888893</v>
      </c>
      <c r="BK228" s="66">
        <v>4.2777777777777777</v>
      </c>
      <c r="BL228" s="66">
        <v>15</v>
      </c>
      <c r="BN228" s="171">
        <v>0.780555555555556</v>
      </c>
    </row>
    <row r="229" spans="1:66" x14ac:dyDescent="0.2">
      <c r="A229" s="171">
        <v>0.78402777777777799</v>
      </c>
      <c r="B229" s="160">
        <f t="shared" si="3"/>
        <v>3.4722222222219878E-3</v>
      </c>
      <c r="C229" s="170"/>
      <c r="D229" s="170">
        <v>9.1999999999999993</v>
      </c>
      <c r="E229" s="170">
        <v>12.9</v>
      </c>
      <c r="F229" s="170">
        <v>10</v>
      </c>
      <c r="G229" s="170">
        <v>5.2</v>
      </c>
      <c r="H229" s="170">
        <v>10.7</v>
      </c>
      <c r="I229" s="100"/>
      <c r="J229" s="168">
        <v>10.4</v>
      </c>
      <c r="K229" s="169">
        <v>5.6</v>
      </c>
      <c r="L229" s="169">
        <v>6.6</v>
      </c>
      <c r="M229" s="169">
        <v>7.6</v>
      </c>
      <c r="N229" s="169">
        <v>5.7</v>
      </c>
      <c r="O229" s="169">
        <v>7.4</v>
      </c>
      <c r="P229" s="169">
        <v>13.7</v>
      </c>
      <c r="Q229" s="166"/>
      <c r="R229" s="167">
        <v>4.5</v>
      </c>
      <c r="S229" s="167">
        <v>7</v>
      </c>
      <c r="T229" s="167">
        <v>9.5</v>
      </c>
      <c r="U229" s="167">
        <v>5.8</v>
      </c>
      <c r="V229" s="167">
        <v>7.1</v>
      </c>
      <c r="W229" s="166"/>
      <c r="X229" s="164">
        <v>8</v>
      </c>
      <c r="Y229" s="165"/>
      <c r="Z229" s="164">
        <v>5.4</v>
      </c>
      <c r="AA229" s="164">
        <v>4.0999999999999996</v>
      </c>
      <c r="AB229" s="164">
        <v>7.5</v>
      </c>
      <c r="AC229" s="164">
        <v>9.1999999999999993</v>
      </c>
      <c r="AD229" s="164">
        <v>9.3000000000000007</v>
      </c>
      <c r="AE229" s="163">
        <v>4.4000000000000004</v>
      </c>
      <c r="AF229" s="163">
        <v>6.1</v>
      </c>
      <c r="AG229" s="163">
        <v>4.5999999999999996</v>
      </c>
      <c r="AH229" s="163">
        <v>11.9</v>
      </c>
      <c r="AI229" s="163">
        <v>7</v>
      </c>
      <c r="AJ229" s="163">
        <v>13.3</v>
      </c>
      <c r="AK229" s="163">
        <v>7.6</v>
      </c>
      <c r="AL229" s="162">
        <v>7.8</v>
      </c>
      <c r="AM229" s="162">
        <v>6.6</v>
      </c>
      <c r="AN229" s="162">
        <v>6.8</v>
      </c>
      <c r="AO229" s="162">
        <v>4.4000000000000004</v>
      </c>
      <c r="AP229" s="162">
        <v>8.3000000000000007</v>
      </c>
      <c r="AQ229" s="162">
        <v>6.8</v>
      </c>
      <c r="AR229" s="162">
        <v>8.1999999999999993</v>
      </c>
      <c r="AT229" s="161">
        <v>8.4</v>
      </c>
      <c r="AU229" s="161">
        <v>4.2</v>
      </c>
      <c r="BB229" s="66">
        <v>8.5</v>
      </c>
      <c r="BC229" s="66">
        <v>11.277777777777779</v>
      </c>
      <c r="BD229" s="66">
        <v>12.333333333333334</v>
      </c>
      <c r="BE229" s="66">
        <v>9.1666666666666661</v>
      </c>
      <c r="BG229" s="66">
        <v>10.611111111111111</v>
      </c>
      <c r="BH229" s="66">
        <v>5</v>
      </c>
      <c r="BI229" s="66">
        <v>7.9444444444444446</v>
      </c>
      <c r="BJ229" s="66">
        <v>8.7777777777777786</v>
      </c>
      <c r="BK229" s="66">
        <v>4.2222222222222223</v>
      </c>
      <c r="BL229" s="66">
        <v>15.111111111111111</v>
      </c>
      <c r="BN229" s="171">
        <v>0.78402777777777799</v>
      </c>
    </row>
    <row r="230" spans="1:66" x14ac:dyDescent="0.2">
      <c r="A230" s="171">
        <v>0.78749999999999998</v>
      </c>
      <c r="B230" s="160">
        <f t="shared" si="3"/>
        <v>3.4722222222219878E-3</v>
      </c>
      <c r="C230" s="170"/>
      <c r="D230" s="170">
        <v>9.6999999999999993</v>
      </c>
      <c r="E230" s="170">
        <v>13.5</v>
      </c>
      <c r="F230" s="170">
        <v>10.5</v>
      </c>
      <c r="G230" s="170">
        <v>5.3</v>
      </c>
      <c r="H230" s="170">
        <v>11.4</v>
      </c>
      <c r="I230" s="100"/>
      <c r="J230" s="168">
        <v>10.7</v>
      </c>
      <c r="K230" s="169">
        <v>5.6</v>
      </c>
      <c r="L230" s="169">
        <v>6.7</v>
      </c>
      <c r="M230" s="169">
        <v>7.5</v>
      </c>
      <c r="N230" s="169">
        <v>5.6</v>
      </c>
      <c r="O230" s="169">
        <v>7.3</v>
      </c>
      <c r="P230" s="169">
        <v>13.4</v>
      </c>
      <c r="Q230" s="166"/>
      <c r="R230" s="167">
        <v>4.8</v>
      </c>
      <c r="S230" s="167">
        <v>7.2</v>
      </c>
      <c r="T230" s="167">
        <v>9.6</v>
      </c>
      <c r="U230" s="167">
        <v>5.7</v>
      </c>
      <c r="V230" s="167">
        <v>6.9</v>
      </c>
      <c r="W230" s="166"/>
      <c r="X230" s="164">
        <v>8.1</v>
      </c>
      <c r="Y230" s="165"/>
      <c r="Z230" s="164">
        <v>5.3</v>
      </c>
      <c r="AA230" s="164">
        <v>4.0999999999999996</v>
      </c>
      <c r="AB230" s="164">
        <v>7.4</v>
      </c>
      <c r="AC230" s="164">
        <v>9</v>
      </c>
      <c r="AD230" s="164">
        <v>9.4</v>
      </c>
      <c r="AE230" s="163">
        <v>4.4000000000000004</v>
      </c>
      <c r="AF230" s="163">
        <v>5.9</v>
      </c>
      <c r="AG230" s="163">
        <v>4.5</v>
      </c>
      <c r="AH230" s="163">
        <v>12.3</v>
      </c>
      <c r="AI230" s="163">
        <v>6.9</v>
      </c>
      <c r="AJ230" s="163">
        <v>13.3</v>
      </c>
      <c r="AK230" s="163">
        <v>7.6</v>
      </c>
      <c r="AL230" s="162">
        <v>7.8</v>
      </c>
      <c r="AM230" s="162">
        <v>6.6</v>
      </c>
      <c r="AN230" s="162">
        <v>6.4</v>
      </c>
      <c r="AO230" s="162">
        <v>4.3</v>
      </c>
      <c r="AP230" s="162">
        <v>8.6</v>
      </c>
      <c r="AQ230" s="162">
        <v>6.9</v>
      </c>
      <c r="AR230" s="162">
        <v>8.6</v>
      </c>
      <c r="AT230" s="161">
        <v>8.9</v>
      </c>
      <c r="AU230" s="161">
        <v>4.3</v>
      </c>
      <c r="BB230" s="66">
        <v>9.1111111111111107</v>
      </c>
      <c r="BC230" s="66">
        <v>10.888888888888889</v>
      </c>
      <c r="BD230" s="66">
        <v>12.722222222222221</v>
      </c>
      <c r="BE230" s="66">
        <v>9.3888888888888893</v>
      </c>
      <c r="BG230" s="66">
        <v>10.666666666666666</v>
      </c>
      <c r="BH230" s="66">
        <v>4.9444444444444446</v>
      </c>
      <c r="BI230" s="66">
        <v>8.2777777777777786</v>
      </c>
      <c r="BJ230" s="66">
        <v>10.388888888888889</v>
      </c>
      <c r="BK230" s="66">
        <v>4.2777777777777777</v>
      </c>
      <c r="BL230" s="66">
        <v>16.055555555555557</v>
      </c>
      <c r="BN230" s="171">
        <v>0.78749999999999998</v>
      </c>
    </row>
    <row r="231" spans="1:66" x14ac:dyDescent="0.2">
      <c r="A231" s="171">
        <v>0.79097222222222197</v>
      </c>
      <c r="B231" s="160">
        <f t="shared" si="3"/>
        <v>3.4722222222219878E-3</v>
      </c>
      <c r="C231" s="170"/>
      <c r="D231" s="170">
        <v>10.3</v>
      </c>
      <c r="E231" s="170">
        <v>14.2</v>
      </c>
      <c r="F231" s="170">
        <v>11</v>
      </c>
      <c r="G231" s="170">
        <v>5.2</v>
      </c>
      <c r="H231" s="170">
        <v>12.3</v>
      </c>
      <c r="I231" s="100"/>
      <c r="J231" s="168">
        <v>11.1</v>
      </c>
      <c r="K231" s="169">
        <v>5.5</v>
      </c>
      <c r="L231" s="169">
        <v>6.7</v>
      </c>
      <c r="M231" s="169">
        <v>7.6</v>
      </c>
      <c r="N231" s="169">
        <v>5.7</v>
      </c>
      <c r="O231" s="169">
        <v>7.3</v>
      </c>
      <c r="P231" s="169">
        <v>13.3</v>
      </c>
      <c r="Q231" s="166"/>
      <c r="R231" s="167">
        <v>4.8</v>
      </c>
      <c r="S231" s="167">
        <v>7.3</v>
      </c>
      <c r="T231" s="167">
        <v>9.6</v>
      </c>
      <c r="U231" s="167">
        <v>5.3</v>
      </c>
      <c r="V231" s="167">
        <v>6.9</v>
      </c>
      <c r="W231" s="166"/>
      <c r="X231" s="164">
        <v>8.1999999999999993</v>
      </c>
      <c r="Y231" s="165"/>
      <c r="Z231" s="164">
        <v>5.2</v>
      </c>
      <c r="AA231" s="164">
        <v>4.4000000000000004</v>
      </c>
      <c r="AB231" s="164">
        <v>7.8</v>
      </c>
      <c r="AC231" s="164">
        <v>8.8000000000000007</v>
      </c>
      <c r="AD231" s="164">
        <v>9.5</v>
      </c>
      <c r="AE231" s="163">
        <v>4.3</v>
      </c>
      <c r="AF231" s="163">
        <v>5.8</v>
      </c>
      <c r="AG231" s="163">
        <v>4.5999999999999996</v>
      </c>
      <c r="AH231" s="163">
        <v>12.9</v>
      </c>
      <c r="AI231" s="163">
        <v>6.7</v>
      </c>
      <c r="AJ231" s="163">
        <v>13.2</v>
      </c>
      <c r="AK231" s="163">
        <v>7.8</v>
      </c>
      <c r="AL231" s="162">
        <v>7.8</v>
      </c>
      <c r="AM231" s="162">
        <v>6.5</v>
      </c>
      <c r="AN231" s="162">
        <v>6.3</v>
      </c>
      <c r="AO231" s="162">
        <v>4.2</v>
      </c>
      <c r="AP231" s="162">
        <v>8.9</v>
      </c>
      <c r="AQ231" s="162">
        <v>7.1</v>
      </c>
      <c r="AR231" s="162">
        <v>8.8000000000000007</v>
      </c>
      <c r="AT231" s="161">
        <v>9.5</v>
      </c>
      <c r="AU231" s="161">
        <v>4.4000000000000004</v>
      </c>
      <c r="BB231" s="66">
        <v>9.5555555555555554</v>
      </c>
      <c r="BC231" s="66">
        <v>10.611111111111111</v>
      </c>
      <c r="BD231" s="66">
        <v>13.111111111111111</v>
      </c>
      <c r="BG231" s="66">
        <v>11</v>
      </c>
      <c r="BH231" s="66">
        <v>4.8888888888888893</v>
      </c>
      <c r="BI231" s="66">
        <v>8.4444444444444446</v>
      </c>
      <c r="BJ231" s="66">
        <v>11.111111111111111</v>
      </c>
      <c r="BK231" s="66">
        <v>4.2777777777777777</v>
      </c>
      <c r="BL231" s="66">
        <v>17.055555555555557</v>
      </c>
      <c r="BN231" s="171">
        <v>0.79097222222222197</v>
      </c>
    </row>
    <row r="232" spans="1:66" x14ac:dyDescent="0.2">
      <c r="A232" s="171">
        <v>0.79444444444444495</v>
      </c>
      <c r="B232" s="160">
        <f t="shared" si="3"/>
        <v>3.472222222222987E-3</v>
      </c>
      <c r="C232" s="170"/>
      <c r="D232" s="170">
        <v>10.7</v>
      </c>
      <c r="E232" s="170">
        <v>14.9</v>
      </c>
      <c r="F232" s="170">
        <v>11.4</v>
      </c>
      <c r="G232" s="170">
        <v>5.2</v>
      </c>
      <c r="H232" s="170">
        <v>13.2</v>
      </c>
      <c r="I232" s="100"/>
      <c r="J232" s="168">
        <v>11.3</v>
      </c>
      <c r="K232" s="169">
        <v>5.6</v>
      </c>
      <c r="L232" s="169">
        <v>6.7</v>
      </c>
      <c r="M232" s="169">
        <v>7.7</v>
      </c>
      <c r="N232" s="169">
        <v>5.8</v>
      </c>
      <c r="O232" s="169">
        <v>7.3</v>
      </c>
      <c r="P232" s="169">
        <v>13.4</v>
      </c>
      <c r="Q232" s="166"/>
      <c r="R232" s="167">
        <v>5</v>
      </c>
      <c r="S232" s="167">
        <v>7.1</v>
      </c>
      <c r="T232" s="167">
        <v>9.3000000000000007</v>
      </c>
      <c r="U232" s="167">
        <v>5.6</v>
      </c>
      <c r="V232" s="167">
        <v>6.8</v>
      </c>
      <c r="W232" s="166"/>
      <c r="X232" s="164">
        <v>8.4</v>
      </c>
      <c r="Y232" s="165"/>
      <c r="Z232" s="164">
        <v>5.0999999999999996</v>
      </c>
      <c r="AA232" s="164">
        <v>4.5999999999999996</v>
      </c>
      <c r="AB232" s="164">
        <v>8.1</v>
      </c>
      <c r="AC232" s="164">
        <v>8.9</v>
      </c>
      <c r="AD232" s="164">
        <v>9.8000000000000007</v>
      </c>
      <c r="AE232" s="163">
        <v>4.3</v>
      </c>
      <c r="AF232" s="163">
        <v>5.7</v>
      </c>
      <c r="AG232" s="163">
        <v>4.4000000000000004</v>
      </c>
      <c r="AH232" s="163">
        <v>12.7</v>
      </c>
      <c r="AI232" s="163">
        <v>6.4</v>
      </c>
      <c r="AJ232" s="163">
        <v>13.1</v>
      </c>
      <c r="AK232" s="163">
        <v>8.3000000000000007</v>
      </c>
      <c r="AL232" s="162">
        <v>7.9</v>
      </c>
      <c r="AM232" s="162">
        <v>6.4</v>
      </c>
      <c r="AN232" s="162">
        <v>5.8</v>
      </c>
      <c r="AO232" s="162">
        <v>4.2</v>
      </c>
      <c r="AP232" s="162">
        <v>9.1</v>
      </c>
      <c r="AQ232" s="162">
        <v>7.9</v>
      </c>
      <c r="AR232" s="162">
        <v>9.3000000000000007</v>
      </c>
      <c r="AT232" s="161">
        <v>9.1999999999999993</v>
      </c>
      <c r="AU232" s="161">
        <v>4.8</v>
      </c>
      <c r="BB232" s="66">
        <v>9.8888888888888893</v>
      </c>
      <c r="BC232" s="66">
        <v>10.611111111111111</v>
      </c>
      <c r="BD232" s="66">
        <v>13.166666666666666</v>
      </c>
      <c r="BG232" s="66">
        <v>11.055555555555555</v>
      </c>
      <c r="BH232" s="66">
        <v>4.8888888888888893</v>
      </c>
      <c r="BI232" s="66">
        <v>8.7777777777777786</v>
      </c>
      <c r="BJ232" s="66">
        <v>11.5</v>
      </c>
      <c r="BK232" s="66">
        <v>4.2777777777777777</v>
      </c>
      <c r="BL232" s="66">
        <v>17.388888888888889</v>
      </c>
      <c r="BN232" s="171">
        <v>0.79444444444444495</v>
      </c>
    </row>
    <row r="233" spans="1:66" x14ac:dyDescent="0.2">
      <c r="A233" s="171">
        <v>0.79791666666666705</v>
      </c>
      <c r="B233" s="160">
        <f t="shared" si="3"/>
        <v>3.4722222222220989E-3</v>
      </c>
      <c r="C233" s="170"/>
      <c r="D233" s="170">
        <v>10.9</v>
      </c>
      <c r="E233" s="170">
        <v>15.4</v>
      </c>
      <c r="F233" s="170">
        <v>11.7</v>
      </c>
      <c r="G233" s="170">
        <v>5.3</v>
      </c>
      <c r="H233" s="170">
        <v>14</v>
      </c>
      <c r="I233" s="100"/>
      <c r="J233" s="168">
        <v>11.6</v>
      </c>
      <c r="K233" s="169">
        <v>5.5</v>
      </c>
      <c r="L233" s="169">
        <v>6.7</v>
      </c>
      <c r="M233" s="169">
        <v>8</v>
      </c>
      <c r="N233" s="169">
        <v>5.8</v>
      </c>
      <c r="O233" s="169">
        <v>7.5</v>
      </c>
      <c r="P233" s="169">
        <v>13.3</v>
      </c>
      <c r="Q233" s="166"/>
      <c r="R233" s="167">
        <v>5.3</v>
      </c>
      <c r="S233" s="167">
        <v>7</v>
      </c>
      <c r="T233" s="167">
        <v>8.9</v>
      </c>
      <c r="U233" s="167">
        <v>5.8</v>
      </c>
      <c r="V233" s="167">
        <v>6.6</v>
      </c>
      <c r="W233" s="166"/>
      <c r="X233" s="164">
        <v>8.6999999999999993</v>
      </c>
      <c r="Y233" s="165"/>
      <c r="Z233" s="164">
        <v>5.0999999999999996</v>
      </c>
      <c r="AA233" s="164">
        <v>4.5999999999999996</v>
      </c>
      <c r="AB233" s="164">
        <v>8.1</v>
      </c>
      <c r="AC233" s="164">
        <v>8.8000000000000007</v>
      </c>
      <c r="AD233" s="164">
        <v>10.3</v>
      </c>
      <c r="AE233" s="163">
        <v>4.3</v>
      </c>
      <c r="AF233" s="163">
        <v>5.8</v>
      </c>
      <c r="AG233" s="163">
        <v>4.5</v>
      </c>
      <c r="AH233" s="163">
        <v>12.9</v>
      </c>
      <c r="AI233" s="163">
        <v>6.6</v>
      </c>
      <c r="AJ233" s="163">
        <v>13</v>
      </c>
      <c r="AK233" s="163">
        <v>9.1999999999999993</v>
      </c>
      <c r="AL233" s="162">
        <v>8</v>
      </c>
      <c r="AM233" s="162">
        <v>6.4</v>
      </c>
      <c r="AN233" s="162">
        <v>5.6</v>
      </c>
      <c r="AO233" s="162">
        <v>4.0999999999999996</v>
      </c>
      <c r="AP233" s="162">
        <v>9.1</v>
      </c>
      <c r="AQ233" s="162">
        <v>7.9</v>
      </c>
      <c r="AR233" s="162">
        <v>9.6999999999999993</v>
      </c>
      <c r="AT233" s="161">
        <v>8.9</v>
      </c>
      <c r="AU233" s="161">
        <v>5.2</v>
      </c>
      <c r="BB233" s="66">
        <v>10.111111111111111</v>
      </c>
      <c r="BC233" s="66">
        <v>10.777777777777779</v>
      </c>
      <c r="BD233" s="66">
        <v>12.944444444444445</v>
      </c>
      <c r="BG233" s="66">
        <v>10.666666666666666</v>
      </c>
      <c r="BH233" s="66">
        <v>4.9444444444444446</v>
      </c>
      <c r="BI233" s="66">
        <v>9.1666666666666661</v>
      </c>
      <c r="BJ233" s="66">
        <v>11.944444444444445</v>
      </c>
      <c r="BK233" s="66">
        <v>4.2222222222222223</v>
      </c>
      <c r="BL233" s="66">
        <v>17.388888888888889</v>
      </c>
      <c r="BN233" s="171">
        <v>0.79791666666666705</v>
      </c>
    </row>
    <row r="234" spans="1:66" x14ac:dyDescent="0.2">
      <c r="A234" s="171">
        <v>0.80138888888888904</v>
      </c>
      <c r="B234" s="160">
        <f t="shared" si="3"/>
        <v>3.4722222222219878E-3</v>
      </c>
      <c r="C234" s="170"/>
      <c r="D234" s="170">
        <v>11.4</v>
      </c>
      <c r="E234" s="170">
        <v>15.9</v>
      </c>
      <c r="F234" s="170">
        <v>11.9</v>
      </c>
      <c r="G234" s="170">
        <v>5.4</v>
      </c>
      <c r="H234" s="170">
        <v>14.6</v>
      </c>
      <c r="I234" s="100"/>
      <c r="J234" s="168">
        <v>11.7</v>
      </c>
      <c r="K234" s="169">
        <v>5.3</v>
      </c>
      <c r="L234" s="169">
        <v>6.7</v>
      </c>
      <c r="M234" s="169">
        <v>8.1</v>
      </c>
      <c r="N234" s="169">
        <v>5.8</v>
      </c>
      <c r="O234" s="169">
        <v>7.7</v>
      </c>
      <c r="P234" s="169">
        <v>12.4</v>
      </c>
      <c r="Q234" s="166"/>
      <c r="R234" s="167">
        <v>5.5</v>
      </c>
      <c r="S234" s="167">
        <v>7.1</v>
      </c>
      <c r="T234" s="167">
        <v>8.3000000000000007</v>
      </c>
      <c r="U234" s="167">
        <v>6.2</v>
      </c>
      <c r="V234" s="167">
        <v>6.5</v>
      </c>
      <c r="W234" s="166"/>
      <c r="X234" s="164">
        <v>8.8000000000000007</v>
      </c>
      <c r="Y234" s="165"/>
      <c r="Z234" s="164">
        <v>5</v>
      </c>
      <c r="AA234" s="164">
        <v>4.5999999999999996</v>
      </c>
      <c r="AB234" s="164">
        <v>8.3000000000000007</v>
      </c>
      <c r="AC234" s="164">
        <v>9.1</v>
      </c>
      <c r="AD234" s="164">
        <v>10.8</v>
      </c>
      <c r="AE234" s="163">
        <v>4.4000000000000004</v>
      </c>
      <c r="AF234" s="163">
        <v>5.8</v>
      </c>
      <c r="AG234" s="163">
        <v>4.4000000000000004</v>
      </c>
      <c r="AH234" s="163">
        <v>13.7</v>
      </c>
      <c r="AI234" s="163">
        <v>6.6</v>
      </c>
      <c r="AJ234" s="163">
        <v>12.8</v>
      </c>
      <c r="AK234" s="163">
        <v>10</v>
      </c>
      <c r="AL234" s="162">
        <v>7.9</v>
      </c>
      <c r="AM234" s="162">
        <v>6.4</v>
      </c>
      <c r="AN234" s="162">
        <v>5.6</v>
      </c>
      <c r="AO234" s="162">
        <v>4.0999999999999996</v>
      </c>
      <c r="AP234" s="162">
        <v>8.9</v>
      </c>
      <c r="AQ234" s="162">
        <v>7.9</v>
      </c>
      <c r="AR234" s="162">
        <v>10.1</v>
      </c>
      <c r="AT234" s="161">
        <v>8.6999999999999993</v>
      </c>
      <c r="AU234" s="161">
        <v>5.7</v>
      </c>
      <c r="BB234" s="66">
        <v>10.277777777777779</v>
      </c>
      <c r="BC234" s="66">
        <v>10.777777777777779</v>
      </c>
      <c r="BD234" s="66">
        <v>13.166666666666666</v>
      </c>
      <c r="BG234" s="66">
        <v>10.333333333333334</v>
      </c>
      <c r="BH234" s="66">
        <v>4.8888888888888893</v>
      </c>
      <c r="BI234" s="66">
        <v>9.1666666666666661</v>
      </c>
      <c r="BJ234" s="66">
        <v>12.277777777777779</v>
      </c>
      <c r="BK234" s="66">
        <v>4.166666666666667</v>
      </c>
      <c r="BL234" s="66">
        <v>17.444444444444443</v>
      </c>
      <c r="BN234" s="171">
        <v>0.80138888888888904</v>
      </c>
    </row>
    <row r="235" spans="1:66" x14ac:dyDescent="0.2">
      <c r="A235" s="171">
        <v>0.80486111111111103</v>
      </c>
      <c r="B235" s="160">
        <f t="shared" si="3"/>
        <v>3.4722222222219878E-3</v>
      </c>
      <c r="C235" s="170"/>
      <c r="D235" s="170">
        <v>11.6</v>
      </c>
      <c r="E235" s="170">
        <v>16.3</v>
      </c>
      <c r="F235" s="170">
        <v>11.5</v>
      </c>
      <c r="G235" s="170">
        <v>5.6</v>
      </c>
      <c r="H235" s="170">
        <v>15.1</v>
      </c>
      <c r="I235" s="100"/>
      <c r="J235" s="168">
        <v>11.8</v>
      </c>
      <c r="K235" s="169">
        <v>5.3</v>
      </c>
      <c r="L235" s="169">
        <v>6.7</v>
      </c>
      <c r="M235" s="169">
        <v>8</v>
      </c>
      <c r="N235" s="169">
        <v>5.8</v>
      </c>
      <c r="O235" s="169">
        <v>7.8</v>
      </c>
      <c r="P235" s="169">
        <v>12.2</v>
      </c>
      <c r="Q235" s="166"/>
      <c r="R235" s="167">
        <v>5.7</v>
      </c>
      <c r="S235" s="167">
        <v>7.3</v>
      </c>
      <c r="T235" s="167">
        <v>7.8</v>
      </c>
      <c r="U235" s="167">
        <v>6.6</v>
      </c>
      <c r="V235" s="167">
        <v>6.4</v>
      </c>
      <c r="W235" s="166"/>
      <c r="X235" s="164">
        <v>8.8000000000000007</v>
      </c>
      <c r="Y235" s="165"/>
      <c r="Z235" s="164">
        <v>4.8</v>
      </c>
      <c r="AA235" s="164">
        <v>4.7</v>
      </c>
      <c r="AB235" s="164">
        <v>8.6</v>
      </c>
      <c r="AC235" s="164">
        <v>9.1999999999999993</v>
      </c>
      <c r="AD235" s="164">
        <v>11.1</v>
      </c>
      <c r="AE235" s="163">
        <v>4.4000000000000004</v>
      </c>
      <c r="AF235" s="163">
        <v>5.8</v>
      </c>
      <c r="AG235" s="163">
        <v>4.5</v>
      </c>
      <c r="AH235" s="163">
        <v>14.4</v>
      </c>
      <c r="AI235" s="163">
        <v>6.4</v>
      </c>
      <c r="AJ235" s="163">
        <v>12.9</v>
      </c>
      <c r="AK235" s="163">
        <v>10.8</v>
      </c>
      <c r="AL235" s="162">
        <v>7.8</v>
      </c>
      <c r="AM235" s="162">
        <v>6.3</v>
      </c>
      <c r="AN235" s="162">
        <v>5.4</v>
      </c>
      <c r="AO235" s="162">
        <v>4</v>
      </c>
      <c r="AP235" s="162">
        <v>8.9</v>
      </c>
      <c r="AQ235" s="162">
        <v>8</v>
      </c>
      <c r="AR235" s="162">
        <v>10.4</v>
      </c>
      <c r="AT235" s="161">
        <v>8.6999999999999993</v>
      </c>
      <c r="AU235" s="161">
        <v>6.2</v>
      </c>
      <c r="BB235" s="66">
        <v>10.444444444444445</v>
      </c>
      <c r="BC235" s="66">
        <v>10.666666666666666</v>
      </c>
      <c r="BD235" s="66">
        <v>13.444444444444445</v>
      </c>
      <c r="BG235" s="66">
        <v>10.388888888888889</v>
      </c>
      <c r="BH235" s="66">
        <v>4.8888888888888893</v>
      </c>
      <c r="BI235" s="66">
        <v>9.0555555555555554</v>
      </c>
      <c r="BJ235" s="66">
        <v>12.444444444444445</v>
      </c>
      <c r="BK235" s="66">
        <v>4.2222222222222223</v>
      </c>
      <c r="BL235" s="66">
        <v>17.555555555555557</v>
      </c>
      <c r="BN235" s="171">
        <v>0.80486111111111103</v>
      </c>
    </row>
    <row r="236" spans="1:66" x14ac:dyDescent="0.2">
      <c r="A236" s="171">
        <v>0.80833333333333302</v>
      </c>
      <c r="B236" s="160">
        <f t="shared" si="3"/>
        <v>3.4722222222219878E-3</v>
      </c>
      <c r="C236" s="170"/>
      <c r="D236" s="170">
        <v>11.4</v>
      </c>
      <c r="E236" s="170">
        <v>16.7</v>
      </c>
      <c r="F236" s="170">
        <v>11.2</v>
      </c>
      <c r="G236" s="170">
        <v>5.4</v>
      </c>
      <c r="H236" s="170">
        <v>15.6</v>
      </c>
      <c r="I236" s="100"/>
      <c r="J236" s="168">
        <v>11.7</v>
      </c>
      <c r="K236" s="169">
        <v>5.4</v>
      </c>
      <c r="L236" s="169">
        <v>6.8</v>
      </c>
      <c r="M236" s="169">
        <v>8.1</v>
      </c>
      <c r="N236" s="169">
        <v>5.8</v>
      </c>
      <c r="O236" s="169">
        <v>8</v>
      </c>
      <c r="P236" s="169">
        <v>12</v>
      </c>
      <c r="Q236" s="166"/>
      <c r="R236" s="167">
        <v>5.9</v>
      </c>
      <c r="S236" s="167">
        <v>7.6</v>
      </c>
      <c r="T236" s="167">
        <v>7.4</v>
      </c>
      <c r="U236" s="167">
        <v>7.1</v>
      </c>
      <c r="V236" s="167">
        <v>6.3</v>
      </c>
      <c r="W236" s="166"/>
      <c r="X236" s="164">
        <v>8.5</v>
      </c>
      <c r="Y236" s="165"/>
      <c r="Z236" s="164">
        <v>4.9000000000000004</v>
      </c>
      <c r="AA236" s="164">
        <v>4.9000000000000004</v>
      </c>
      <c r="AB236" s="164">
        <v>9.1999999999999993</v>
      </c>
      <c r="AC236" s="164">
        <v>8.9</v>
      </c>
      <c r="AD236" s="164">
        <v>11.5</v>
      </c>
      <c r="AE236" s="163">
        <v>4.4000000000000004</v>
      </c>
      <c r="AF236" s="163">
        <v>5.7</v>
      </c>
      <c r="AG236" s="163">
        <v>4.7</v>
      </c>
      <c r="AH236" s="163">
        <v>14.6</v>
      </c>
      <c r="AI236" s="163">
        <v>6.2</v>
      </c>
      <c r="AJ236" s="163">
        <v>12.8</v>
      </c>
      <c r="AK236" s="163">
        <v>11.4</v>
      </c>
      <c r="AL236" s="162">
        <v>7.9</v>
      </c>
      <c r="AM236" s="162">
        <v>6.3</v>
      </c>
      <c r="AN236" s="162">
        <v>5.4</v>
      </c>
      <c r="AO236" s="162">
        <v>4</v>
      </c>
      <c r="AP236" s="162">
        <v>8.9</v>
      </c>
      <c r="AQ236" s="162">
        <v>8.3000000000000007</v>
      </c>
      <c r="AR236" s="162">
        <v>10.7</v>
      </c>
      <c r="AT236" s="161">
        <v>8.8000000000000007</v>
      </c>
      <c r="AU236" s="161">
        <v>6.6</v>
      </c>
      <c r="BB236" s="66">
        <v>10.722222222222221</v>
      </c>
      <c r="BC236" s="66">
        <v>10.666666666666666</v>
      </c>
      <c r="BD236" s="66">
        <v>13.777777777777779</v>
      </c>
      <c r="BG236" s="66">
        <v>10.611111111111111</v>
      </c>
      <c r="BH236" s="66">
        <v>4.8888888888888893</v>
      </c>
      <c r="BI236" s="66">
        <v>9.1666666666666661</v>
      </c>
      <c r="BJ236" s="66">
        <v>12.611111111111111</v>
      </c>
      <c r="BK236" s="66">
        <v>4.166666666666667</v>
      </c>
      <c r="BL236" s="66">
        <v>17.333333333333332</v>
      </c>
      <c r="BN236" s="171">
        <v>0.80833333333333302</v>
      </c>
    </row>
    <row r="237" spans="1:66" x14ac:dyDescent="0.2">
      <c r="A237" s="171">
        <v>0.811805555555556</v>
      </c>
      <c r="B237" s="160">
        <f t="shared" si="3"/>
        <v>3.472222222222987E-3</v>
      </c>
      <c r="C237" s="170"/>
      <c r="D237" s="170">
        <v>11.3</v>
      </c>
      <c r="E237" s="170">
        <v>16.899999999999999</v>
      </c>
      <c r="F237" s="170">
        <v>11</v>
      </c>
      <c r="G237" s="170">
        <v>4.8</v>
      </c>
      <c r="H237" s="170">
        <v>16.100000000000001</v>
      </c>
      <c r="I237" s="100"/>
      <c r="J237" s="168">
        <v>11.6</v>
      </c>
      <c r="K237" s="169">
        <v>5.4</v>
      </c>
      <c r="L237" s="169">
        <v>6.8</v>
      </c>
      <c r="M237" s="169">
        <v>8.1999999999999993</v>
      </c>
      <c r="N237" s="169">
        <v>6</v>
      </c>
      <c r="O237" s="169">
        <v>8.1999999999999993</v>
      </c>
      <c r="P237" s="169">
        <v>11.4</v>
      </c>
      <c r="Q237" s="166"/>
      <c r="R237" s="167">
        <v>6.2</v>
      </c>
      <c r="S237" s="167">
        <v>7.3</v>
      </c>
      <c r="T237" s="167">
        <v>6.9</v>
      </c>
      <c r="U237" s="167">
        <v>7.7</v>
      </c>
      <c r="V237" s="167">
        <v>6.3</v>
      </c>
      <c r="W237" s="166"/>
      <c r="X237" s="164">
        <v>9.3000000000000007</v>
      </c>
      <c r="Y237" s="165"/>
      <c r="Z237" s="164">
        <v>5</v>
      </c>
      <c r="AA237" s="164">
        <v>5</v>
      </c>
      <c r="AB237" s="164">
        <v>9.4</v>
      </c>
      <c r="AC237" s="164">
        <v>8.6999999999999993</v>
      </c>
      <c r="AD237" s="164">
        <v>11.9</v>
      </c>
      <c r="AE237" s="163">
        <v>4.4000000000000004</v>
      </c>
      <c r="AF237" s="163">
        <v>5.7</v>
      </c>
      <c r="AG237" s="163">
        <v>5.0999999999999996</v>
      </c>
      <c r="AH237" s="163">
        <v>15.2</v>
      </c>
      <c r="AI237" s="163">
        <v>6.3</v>
      </c>
      <c r="AJ237" s="163">
        <v>12.7</v>
      </c>
      <c r="AK237" s="163">
        <v>11.9</v>
      </c>
      <c r="AL237" s="162">
        <v>8.1</v>
      </c>
      <c r="AM237" s="162">
        <v>6.2</v>
      </c>
      <c r="AN237" s="162">
        <v>5.4</v>
      </c>
      <c r="AO237" s="162">
        <v>4.0999999999999996</v>
      </c>
      <c r="AP237" s="162">
        <v>9</v>
      </c>
      <c r="AQ237" s="162">
        <v>8.6</v>
      </c>
      <c r="AR237" s="162">
        <v>10.7</v>
      </c>
      <c r="AT237" s="161">
        <v>9</v>
      </c>
      <c r="AU237" s="161">
        <v>6.9</v>
      </c>
      <c r="BB237" s="66">
        <v>10.944444444444445</v>
      </c>
      <c r="BC237" s="66">
        <v>10.944444444444445</v>
      </c>
      <c r="BD237" s="66">
        <v>14.166666666666666</v>
      </c>
      <c r="BG237" s="66">
        <v>10.222222222222221</v>
      </c>
      <c r="BH237" s="66">
        <v>5.166666666666667</v>
      </c>
      <c r="BI237" s="66">
        <v>9.5</v>
      </c>
      <c r="BJ237" s="66">
        <v>12.777777777777779</v>
      </c>
      <c r="BK237" s="66">
        <v>4.2222222222222223</v>
      </c>
      <c r="BL237" s="66">
        <v>16.888888888888889</v>
      </c>
      <c r="BN237" s="171">
        <v>0.811805555555556</v>
      </c>
    </row>
    <row r="238" spans="1:66" x14ac:dyDescent="0.2">
      <c r="A238" s="171">
        <v>0.81527777777777799</v>
      </c>
      <c r="B238" s="160">
        <f t="shared" si="3"/>
        <v>3.4722222222219878E-3</v>
      </c>
      <c r="C238" s="170"/>
      <c r="D238" s="170">
        <v>11.2</v>
      </c>
      <c r="E238" s="170">
        <v>17.3</v>
      </c>
      <c r="F238" s="170">
        <v>10.9</v>
      </c>
      <c r="G238" s="170">
        <v>5.3</v>
      </c>
      <c r="H238" s="170">
        <v>16.600000000000001</v>
      </c>
      <c r="I238" s="100"/>
      <c r="J238" s="168">
        <v>11.5</v>
      </c>
      <c r="K238" s="169">
        <v>5.4</v>
      </c>
      <c r="L238" s="169">
        <v>6.9</v>
      </c>
      <c r="M238" s="169">
        <v>8.1999999999999993</v>
      </c>
      <c r="N238" s="169">
        <v>6.2</v>
      </c>
      <c r="O238" s="169">
        <v>8.1999999999999993</v>
      </c>
      <c r="P238" s="169">
        <v>11.6</v>
      </c>
      <c r="Q238" s="166"/>
      <c r="R238" s="167">
        <v>6.6</v>
      </c>
      <c r="S238" s="167">
        <v>7.2</v>
      </c>
      <c r="T238" s="167">
        <v>6.6</v>
      </c>
      <c r="U238" s="167">
        <v>8.4</v>
      </c>
      <c r="V238" s="167">
        <v>6.3</v>
      </c>
      <c r="W238" s="166"/>
      <c r="X238" s="164">
        <v>9.4</v>
      </c>
      <c r="Y238" s="165"/>
      <c r="Z238" s="164">
        <v>5.2</v>
      </c>
      <c r="AA238" s="164">
        <v>5.2</v>
      </c>
      <c r="AB238" s="164">
        <v>9.4</v>
      </c>
      <c r="AC238" s="164">
        <v>8.8000000000000007</v>
      </c>
      <c r="AD238" s="164">
        <v>12.4</v>
      </c>
      <c r="AE238" s="163">
        <v>4.2</v>
      </c>
      <c r="AF238" s="163">
        <v>5.9</v>
      </c>
      <c r="AG238" s="163">
        <v>5.3</v>
      </c>
      <c r="AH238" s="163">
        <v>15.7</v>
      </c>
      <c r="AI238" s="163">
        <v>6.3</v>
      </c>
      <c r="AJ238" s="163">
        <v>12.6</v>
      </c>
      <c r="AK238" s="163">
        <v>12.4</v>
      </c>
      <c r="AL238" s="162">
        <v>8.3000000000000007</v>
      </c>
      <c r="AM238" s="162">
        <v>6</v>
      </c>
      <c r="AN238" s="162">
        <v>4.4000000000000004</v>
      </c>
      <c r="AO238" s="162">
        <v>3.9</v>
      </c>
      <c r="AP238" s="162">
        <v>9.1</v>
      </c>
      <c r="AQ238" s="162">
        <v>9</v>
      </c>
      <c r="AR238" s="162">
        <v>10.9</v>
      </c>
      <c r="AT238" s="161">
        <v>9.1999999999999993</v>
      </c>
      <c r="AU238" s="161">
        <v>7.1</v>
      </c>
      <c r="BB238" s="66">
        <v>11</v>
      </c>
      <c r="BC238" s="66">
        <v>10.888888888888889</v>
      </c>
      <c r="BD238" s="66">
        <v>14.833333333333334</v>
      </c>
      <c r="BG238" s="66">
        <v>9.7777777777777786</v>
      </c>
      <c r="BH238" s="66">
        <v>5.166666666666667</v>
      </c>
      <c r="BI238" s="66">
        <v>9.5555555555555554</v>
      </c>
      <c r="BJ238" s="66">
        <v>12.833333333333334</v>
      </c>
      <c r="BK238" s="66">
        <v>4.5555555555555554</v>
      </c>
      <c r="BL238" s="66">
        <v>16.555555555555557</v>
      </c>
      <c r="BN238" s="171">
        <v>0.81527777777777799</v>
      </c>
    </row>
    <row r="239" spans="1:66" x14ac:dyDescent="0.2">
      <c r="A239" s="171">
        <v>0.81874999999999998</v>
      </c>
      <c r="B239" s="160">
        <f t="shared" si="3"/>
        <v>3.4722222222219878E-3</v>
      </c>
      <c r="C239" s="170"/>
      <c r="D239" s="170">
        <v>11.3</v>
      </c>
      <c r="E239" s="170">
        <v>17.399999999999999</v>
      </c>
      <c r="F239" s="170">
        <v>10.8</v>
      </c>
      <c r="G239" s="170">
        <v>5.8</v>
      </c>
      <c r="H239" s="170">
        <v>17.3</v>
      </c>
      <c r="I239" s="100"/>
      <c r="J239" s="168">
        <v>11.7</v>
      </c>
      <c r="K239" s="169">
        <v>5.4</v>
      </c>
      <c r="L239" s="169">
        <v>6.9</v>
      </c>
      <c r="M239" s="169">
        <v>8.4</v>
      </c>
      <c r="N239" s="169">
        <v>6.4</v>
      </c>
      <c r="O239" s="169">
        <v>8.1</v>
      </c>
      <c r="P239" s="169">
        <v>11.9</v>
      </c>
      <c r="Q239" s="166"/>
      <c r="R239" s="167">
        <v>7.2</v>
      </c>
      <c r="S239" s="167">
        <v>7.1</v>
      </c>
      <c r="T239" s="167">
        <v>6.3</v>
      </c>
      <c r="U239" s="167">
        <v>9.1</v>
      </c>
      <c r="V239" s="167">
        <v>6.3</v>
      </c>
      <c r="W239" s="166"/>
      <c r="X239" s="164">
        <v>9.5</v>
      </c>
      <c r="Y239" s="165"/>
      <c r="Z239" s="164">
        <v>5.2</v>
      </c>
      <c r="AA239" s="164">
        <v>5.6</v>
      </c>
      <c r="AB239" s="164">
        <v>9.6999999999999993</v>
      </c>
      <c r="AC239" s="164">
        <v>8.6</v>
      </c>
      <c r="AD239" s="164">
        <v>13</v>
      </c>
      <c r="AE239" s="163">
        <v>4.0999999999999996</v>
      </c>
      <c r="AF239" s="163">
        <v>5.9</v>
      </c>
      <c r="AG239" s="163">
        <v>5.6</v>
      </c>
      <c r="AH239" s="163">
        <v>16</v>
      </c>
      <c r="AI239" s="163">
        <v>6.2</v>
      </c>
      <c r="AJ239" s="163">
        <v>12.6</v>
      </c>
      <c r="AK239" s="163">
        <v>12.8</v>
      </c>
      <c r="AL239" s="162">
        <v>8.4</v>
      </c>
      <c r="AM239" s="162">
        <v>6.1</v>
      </c>
      <c r="AN239" s="162">
        <v>4.4000000000000004</v>
      </c>
      <c r="AO239" s="162">
        <v>3.8</v>
      </c>
      <c r="AP239" s="162">
        <v>9.1999999999999993</v>
      </c>
      <c r="AQ239" s="162">
        <v>9.1999999999999993</v>
      </c>
      <c r="AR239" s="162">
        <v>10.9</v>
      </c>
      <c r="AT239" s="161">
        <v>9.4</v>
      </c>
      <c r="AU239" s="161">
        <v>7.1</v>
      </c>
      <c r="BB239" s="66">
        <v>10.722222222222221</v>
      </c>
      <c r="BC239" s="66">
        <v>10.944444444444445</v>
      </c>
      <c r="BD239" s="66">
        <v>14.833333333333334</v>
      </c>
      <c r="BG239" s="66">
        <v>9.6111111111111107</v>
      </c>
      <c r="BH239" s="66">
        <v>5.2222222222222223</v>
      </c>
      <c r="BI239" s="66">
        <v>9.5555555555555554</v>
      </c>
      <c r="BJ239" s="66">
        <v>12.833333333333334</v>
      </c>
      <c r="BK239" s="66">
        <v>4.5555555555555554</v>
      </c>
      <c r="BL239" s="66">
        <v>16.888888888888889</v>
      </c>
      <c r="BN239" s="171">
        <v>0.81874999999999998</v>
      </c>
    </row>
    <row r="240" spans="1:66" x14ac:dyDescent="0.2">
      <c r="A240" s="171">
        <v>0.82222222222222197</v>
      </c>
      <c r="B240" s="160">
        <f t="shared" si="3"/>
        <v>3.4722222222219878E-3</v>
      </c>
      <c r="C240" s="170"/>
      <c r="D240" s="170">
        <v>11.2</v>
      </c>
      <c r="E240" s="170">
        <v>17.600000000000001</v>
      </c>
      <c r="F240" s="170">
        <v>10.5</v>
      </c>
      <c r="G240" s="170">
        <v>6.6</v>
      </c>
      <c r="H240" s="170">
        <v>17.600000000000001</v>
      </c>
      <c r="I240" s="100"/>
      <c r="J240" s="168">
        <v>11.8</v>
      </c>
      <c r="K240" s="169">
        <v>5.4</v>
      </c>
      <c r="L240" s="169">
        <v>6.9</v>
      </c>
      <c r="M240" s="169">
        <v>8.6</v>
      </c>
      <c r="N240" s="169">
        <v>6.6</v>
      </c>
      <c r="O240" s="169">
        <v>8.1</v>
      </c>
      <c r="P240" s="169">
        <v>11.9</v>
      </c>
      <c r="Q240" s="166"/>
      <c r="R240" s="167">
        <v>7.6</v>
      </c>
      <c r="S240" s="167">
        <v>7</v>
      </c>
      <c r="T240" s="167">
        <v>5.6</v>
      </c>
      <c r="U240" s="167">
        <v>9.5</v>
      </c>
      <c r="V240" s="167">
        <v>6.3</v>
      </c>
      <c r="W240" s="166"/>
      <c r="X240" s="164">
        <v>9.4</v>
      </c>
      <c r="Y240" s="165"/>
      <c r="Z240" s="164">
        <v>5.3</v>
      </c>
      <c r="AA240" s="164">
        <v>5.9</v>
      </c>
      <c r="AB240" s="164">
        <v>9.9</v>
      </c>
      <c r="AC240" s="164">
        <v>8.4</v>
      </c>
      <c r="AD240" s="164">
        <v>13.6</v>
      </c>
      <c r="AE240" s="163">
        <v>4.2</v>
      </c>
      <c r="AF240" s="163">
        <v>5.9</v>
      </c>
      <c r="AG240" s="163">
        <v>6.1</v>
      </c>
      <c r="AH240" s="163">
        <v>16.3</v>
      </c>
      <c r="AI240" s="163">
        <v>6.1</v>
      </c>
      <c r="AJ240" s="163">
        <v>12.4</v>
      </c>
      <c r="AK240" s="163">
        <v>13.2</v>
      </c>
      <c r="AL240" s="162">
        <v>8.4</v>
      </c>
      <c r="AM240" s="162">
        <v>6.1</v>
      </c>
      <c r="AN240" s="162">
        <v>4.5999999999999996</v>
      </c>
      <c r="AO240" s="162">
        <v>3.8</v>
      </c>
      <c r="AP240" s="162">
        <v>9.1999999999999993</v>
      </c>
      <c r="AQ240" s="162">
        <v>9.5</v>
      </c>
      <c r="AR240" s="162">
        <v>11.1</v>
      </c>
      <c r="AT240" s="161">
        <v>9.1</v>
      </c>
      <c r="AU240" s="161">
        <v>7</v>
      </c>
      <c r="BB240" s="66">
        <v>10.611111111111111</v>
      </c>
      <c r="BC240" s="66">
        <v>11.111111111111111</v>
      </c>
      <c r="BD240" s="66">
        <v>14.666666666666666</v>
      </c>
      <c r="BG240" s="66">
        <v>9.6111111111111107</v>
      </c>
      <c r="BH240" s="66">
        <v>5.2777777777777777</v>
      </c>
      <c r="BI240" s="66">
        <v>9.6111111111111107</v>
      </c>
      <c r="BJ240" s="66">
        <v>12.722222222222221</v>
      </c>
      <c r="BK240" s="66">
        <v>4.5555555555555554</v>
      </c>
      <c r="BL240" s="66">
        <v>17.277777777777779</v>
      </c>
      <c r="BN240" s="171">
        <v>0.82222222222222197</v>
      </c>
    </row>
    <row r="241" spans="1:66" x14ac:dyDescent="0.2">
      <c r="A241" s="171">
        <v>0.82569444444444495</v>
      </c>
      <c r="B241" s="160">
        <f t="shared" si="3"/>
        <v>3.472222222222987E-3</v>
      </c>
      <c r="C241" s="170"/>
      <c r="D241" s="170">
        <v>11.1</v>
      </c>
      <c r="E241" s="170">
        <v>17.399999999999999</v>
      </c>
      <c r="F241" s="170">
        <v>10.199999999999999</v>
      </c>
      <c r="G241" s="170">
        <v>7.5</v>
      </c>
      <c r="H241" s="170">
        <v>17.8</v>
      </c>
      <c r="I241" s="100"/>
      <c r="J241" s="168">
        <v>11.9</v>
      </c>
      <c r="K241" s="169">
        <v>5.4</v>
      </c>
      <c r="L241" s="169">
        <v>6.9</v>
      </c>
      <c r="M241" s="169">
        <v>8.6999999999999993</v>
      </c>
      <c r="N241" s="169">
        <v>6.7</v>
      </c>
      <c r="O241" s="169">
        <v>8.1999999999999993</v>
      </c>
      <c r="P241" s="168"/>
      <c r="Q241" s="166"/>
      <c r="R241" s="167">
        <v>8</v>
      </c>
      <c r="S241" s="167">
        <v>6.9</v>
      </c>
      <c r="T241" s="167">
        <v>5.8</v>
      </c>
      <c r="U241" s="167">
        <v>10</v>
      </c>
      <c r="V241" s="167">
        <v>6.2</v>
      </c>
      <c r="W241" s="166"/>
      <c r="X241" s="164">
        <v>9.1999999999999993</v>
      </c>
      <c r="Y241" s="165"/>
      <c r="Z241" s="164">
        <v>5.4</v>
      </c>
      <c r="AA241" s="164">
        <v>6.1</v>
      </c>
      <c r="AB241" s="164">
        <v>10.1</v>
      </c>
      <c r="AC241" s="164">
        <v>8.4</v>
      </c>
      <c r="AD241" s="164">
        <v>14.3</v>
      </c>
      <c r="AE241" s="163">
        <v>4.3</v>
      </c>
      <c r="AF241" s="163">
        <v>5.9</v>
      </c>
      <c r="AG241" s="163">
        <v>6.6</v>
      </c>
      <c r="AH241" s="163">
        <v>16.100000000000001</v>
      </c>
      <c r="AI241" s="163">
        <v>5.9</v>
      </c>
      <c r="AJ241" s="163">
        <v>12.2</v>
      </c>
      <c r="AK241" s="163">
        <v>13.2</v>
      </c>
      <c r="AL241" s="162">
        <v>8.4</v>
      </c>
      <c r="AM241" s="162">
        <v>6.2</v>
      </c>
      <c r="AN241" s="162">
        <v>4.4000000000000004</v>
      </c>
      <c r="AO241" s="162">
        <v>3.7</v>
      </c>
      <c r="AP241" s="162">
        <v>9.1</v>
      </c>
      <c r="AQ241" s="162">
        <v>9.9</v>
      </c>
      <c r="AR241" s="162">
        <v>11.3</v>
      </c>
      <c r="AT241" s="161">
        <v>8.9</v>
      </c>
      <c r="AU241" s="161">
        <v>6.9</v>
      </c>
      <c r="BB241" s="66">
        <v>10.5</v>
      </c>
      <c r="BC241" s="66">
        <v>11.388888888888889</v>
      </c>
      <c r="BD241" s="66">
        <v>14.666666666666666</v>
      </c>
      <c r="BG241" s="66">
        <v>9.5555555555555554</v>
      </c>
      <c r="BH241" s="66">
        <v>5.4444444444444446</v>
      </c>
      <c r="BI241" s="66">
        <v>9.5555555555555554</v>
      </c>
      <c r="BJ241" s="66">
        <v>12.444444444444445</v>
      </c>
      <c r="BK241" s="66">
        <v>4.7222222222222223</v>
      </c>
      <c r="BL241" s="66">
        <v>17.388888888888889</v>
      </c>
      <c r="BN241" s="171">
        <v>0.82569444444444495</v>
      </c>
    </row>
    <row r="242" spans="1:66" x14ac:dyDescent="0.2">
      <c r="A242" s="171">
        <v>0.82916666666666705</v>
      </c>
      <c r="B242" s="160">
        <f t="shared" si="3"/>
        <v>3.4722222222220989E-3</v>
      </c>
      <c r="C242" s="170"/>
      <c r="D242" s="170">
        <v>11.4</v>
      </c>
      <c r="E242" s="170">
        <v>17.3</v>
      </c>
      <c r="F242" s="170">
        <v>9.8000000000000007</v>
      </c>
      <c r="G242" s="170">
        <v>8.1999999999999993</v>
      </c>
      <c r="H242" s="170">
        <v>17.8</v>
      </c>
      <c r="I242" s="100"/>
      <c r="J242" s="168">
        <v>12.2</v>
      </c>
      <c r="K242" s="169">
        <v>5.5</v>
      </c>
      <c r="L242" s="169">
        <v>6.9</v>
      </c>
      <c r="M242" s="169">
        <v>8.8000000000000007</v>
      </c>
      <c r="N242" s="169">
        <v>7</v>
      </c>
      <c r="O242" s="169">
        <v>8.1999999999999993</v>
      </c>
      <c r="P242" s="168"/>
      <c r="Q242" s="166"/>
      <c r="R242" s="167">
        <v>8.5</v>
      </c>
      <c r="S242" s="167">
        <v>6.7</v>
      </c>
      <c r="T242" s="167">
        <v>5.8</v>
      </c>
      <c r="U242" s="167">
        <v>10.6</v>
      </c>
      <c r="V242" s="167">
        <v>6.3</v>
      </c>
      <c r="W242" s="166"/>
      <c r="X242" s="164">
        <v>9.6</v>
      </c>
      <c r="Y242" s="165"/>
      <c r="Z242" s="164">
        <v>5.4</v>
      </c>
      <c r="AA242" s="164">
        <v>6.4</v>
      </c>
      <c r="AB242" s="164">
        <v>10.199999999999999</v>
      </c>
      <c r="AC242" s="164">
        <v>8.5</v>
      </c>
      <c r="AD242" s="164">
        <v>14.5</v>
      </c>
      <c r="AE242" s="163">
        <v>4.3</v>
      </c>
      <c r="AF242" s="163">
        <v>5.9</v>
      </c>
      <c r="AG242" s="163">
        <v>7.3</v>
      </c>
      <c r="AH242" s="163">
        <v>15.4</v>
      </c>
      <c r="AI242" s="163">
        <v>5.9</v>
      </c>
      <c r="AJ242" s="163">
        <v>12.6</v>
      </c>
      <c r="AK242" s="163">
        <v>13.4</v>
      </c>
      <c r="AL242" s="162">
        <v>8.4</v>
      </c>
      <c r="AM242" s="162">
        <v>5.9</v>
      </c>
      <c r="AN242" s="162">
        <v>4.4000000000000004</v>
      </c>
      <c r="AO242" s="162">
        <v>3.8</v>
      </c>
      <c r="AP242" s="162">
        <v>8.9</v>
      </c>
      <c r="AQ242" s="162">
        <v>10.4</v>
      </c>
      <c r="AR242" s="162">
        <v>11.3</v>
      </c>
      <c r="AT242" s="161">
        <v>9.1999999999999993</v>
      </c>
      <c r="AU242" s="161">
        <v>6.8</v>
      </c>
      <c r="BB242" s="66">
        <v>10.277777777777779</v>
      </c>
      <c r="BC242" s="66">
        <v>12.055555555555555</v>
      </c>
      <c r="BD242" s="66">
        <v>14.611111111111111</v>
      </c>
      <c r="BG242" s="66">
        <v>9.5555555555555554</v>
      </c>
      <c r="BH242" s="66">
        <v>5.7777777777777777</v>
      </c>
      <c r="BI242" s="66">
        <v>9.5</v>
      </c>
      <c r="BJ242" s="66">
        <v>11.944444444444445</v>
      </c>
      <c r="BK242" s="66">
        <v>4.9444444444444446</v>
      </c>
      <c r="BL242" s="66">
        <v>17.777777777777779</v>
      </c>
      <c r="BN242" s="171">
        <v>0.82916666666666705</v>
      </c>
    </row>
    <row r="243" spans="1:66" x14ac:dyDescent="0.2">
      <c r="A243" s="171">
        <v>0.83263888888888904</v>
      </c>
      <c r="B243" s="160">
        <f t="shared" si="3"/>
        <v>3.4722222222219878E-3</v>
      </c>
      <c r="C243" s="170"/>
      <c r="D243" s="170">
        <v>11.8</v>
      </c>
      <c r="E243" s="170">
        <v>17.600000000000001</v>
      </c>
      <c r="F243" s="170">
        <v>9.4</v>
      </c>
      <c r="G243" s="170">
        <v>8.6999999999999993</v>
      </c>
      <c r="H243" s="170">
        <v>17.7</v>
      </c>
      <c r="I243" s="100"/>
      <c r="J243" s="168">
        <v>12.2</v>
      </c>
      <c r="K243" s="169">
        <v>5.4</v>
      </c>
      <c r="L243" s="169">
        <v>6.9</v>
      </c>
      <c r="M243" s="169">
        <v>8.9</v>
      </c>
      <c r="N243" s="169">
        <v>7.2</v>
      </c>
      <c r="O243" s="169">
        <v>8.1999999999999993</v>
      </c>
      <c r="P243" s="168"/>
      <c r="Q243" s="166"/>
      <c r="R243" s="167">
        <v>8.8000000000000007</v>
      </c>
      <c r="S243" s="167">
        <v>6.7</v>
      </c>
      <c r="T243" s="167">
        <v>5.5</v>
      </c>
      <c r="U243" s="167">
        <v>11.7</v>
      </c>
      <c r="V243" s="167">
        <v>6.2</v>
      </c>
      <c r="W243" s="166"/>
      <c r="X243" s="164">
        <v>10.3</v>
      </c>
      <c r="Y243" s="165"/>
      <c r="Z243" s="164">
        <v>5.7</v>
      </c>
      <c r="AA243" s="164">
        <v>7</v>
      </c>
      <c r="AB243" s="164">
        <v>10.199999999999999</v>
      </c>
      <c r="AC243" s="164">
        <v>8.6</v>
      </c>
      <c r="AD243" s="164"/>
      <c r="AE243" s="163">
        <v>4.4000000000000004</v>
      </c>
      <c r="AF243" s="163">
        <v>5.8</v>
      </c>
      <c r="AG243" s="163">
        <v>7.8</v>
      </c>
      <c r="AH243" s="163">
        <v>15.7</v>
      </c>
      <c r="AI243" s="163">
        <v>5.9</v>
      </c>
      <c r="AJ243" s="163">
        <v>12.6</v>
      </c>
      <c r="AK243" s="163">
        <v>13.6</v>
      </c>
      <c r="AL243" s="162">
        <v>8.5</v>
      </c>
      <c r="AM243" s="162">
        <v>5.8</v>
      </c>
      <c r="AN243" s="162">
        <v>4.8</v>
      </c>
      <c r="AO243" s="162">
        <v>3.8</v>
      </c>
      <c r="AP243" s="162">
        <v>8.9</v>
      </c>
      <c r="AQ243" s="162">
        <v>10.8</v>
      </c>
      <c r="AR243" s="162">
        <v>11.5</v>
      </c>
      <c r="AT243" s="161">
        <v>9.4</v>
      </c>
      <c r="AU243" s="161">
        <v>6.6</v>
      </c>
      <c r="BB243" s="66">
        <v>10.055555555555555</v>
      </c>
      <c r="BC243" s="66">
        <v>12.722222222222221</v>
      </c>
      <c r="BD243" s="66">
        <v>14.388888888888889</v>
      </c>
      <c r="BG243" s="66">
        <v>9.5</v>
      </c>
      <c r="BH243" s="66">
        <v>6.0555555555555554</v>
      </c>
      <c r="BI243" s="66">
        <v>9.7777777777777786</v>
      </c>
      <c r="BJ243" s="66">
        <v>11.5</v>
      </c>
      <c r="BK243" s="66">
        <v>5.2222222222222223</v>
      </c>
      <c r="BL243" s="66">
        <v>17.833333333333332</v>
      </c>
      <c r="BN243" s="171">
        <v>0.83263888888888904</v>
      </c>
    </row>
    <row r="244" spans="1:66" x14ac:dyDescent="0.2">
      <c r="A244" s="171">
        <v>0.83611111111111103</v>
      </c>
      <c r="B244" s="160">
        <f t="shared" si="3"/>
        <v>3.4722222222219878E-3</v>
      </c>
      <c r="C244" s="170"/>
      <c r="D244" s="170">
        <v>11.7</v>
      </c>
      <c r="E244" s="170">
        <v>17.399999999999999</v>
      </c>
      <c r="F244" s="170">
        <v>9.1</v>
      </c>
      <c r="G244" s="170">
        <v>9.3000000000000007</v>
      </c>
      <c r="H244" s="170">
        <v>17.399999999999999</v>
      </c>
      <c r="I244" s="100"/>
      <c r="J244" s="168">
        <v>12.2</v>
      </c>
      <c r="K244" s="169">
        <v>5.4</v>
      </c>
      <c r="L244" s="169">
        <v>6.9</v>
      </c>
      <c r="M244" s="169">
        <v>9.1999999999999993</v>
      </c>
      <c r="N244" s="169">
        <v>7.8</v>
      </c>
      <c r="O244" s="169">
        <v>8.1999999999999993</v>
      </c>
      <c r="P244" s="168"/>
      <c r="Q244" s="166"/>
      <c r="R244" s="167">
        <v>9.1</v>
      </c>
      <c r="S244" s="167">
        <v>6.8</v>
      </c>
      <c r="T244" s="167">
        <v>5.6</v>
      </c>
      <c r="U244" s="167">
        <v>11.8</v>
      </c>
      <c r="V244" s="167">
        <v>6.2</v>
      </c>
      <c r="W244" s="166"/>
      <c r="X244" s="164">
        <v>10.9</v>
      </c>
      <c r="Y244" s="165"/>
      <c r="Z244" s="164">
        <v>5.8</v>
      </c>
      <c r="AA244" s="164">
        <v>7</v>
      </c>
      <c r="AB244" s="164">
        <v>10.1</v>
      </c>
      <c r="AC244" s="164">
        <v>8.6</v>
      </c>
      <c r="AD244" s="164"/>
      <c r="AE244" s="163">
        <v>4.4000000000000004</v>
      </c>
      <c r="AF244" s="163">
        <v>5.6</v>
      </c>
      <c r="AG244" s="163">
        <v>8.4</v>
      </c>
      <c r="AH244" s="163">
        <v>16</v>
      </c>
      <c r="AI244" s="163">
        <v>5.7</v>
      </c>
      <c r="AJ244" s="163">
        <v>12.7</v>
      </c>
      <c r="AK244" s="163">
        <v>13.6</v>
      </c>
      <c r="AL244" s="162">
        <v>8.5</v>
      </c>
      <c r="AM244" s="162">
        <v>5.6</v>
      </c>
      <c r="AN244" s="162">
        <v>5.5</v>
      </c>
      <c r="AO244" s="162">
        <v>3.9</v>
      </c>
      <c r="AP244" s="162">
        <v>8.8000000000000007</v>
      </c>
      <c r="AQ244" s="162">
        <v>11.2</v>
      </c>
      <c r="AR244" s="162">
        <v>11.6</v>
      </c>
      <c r="AT244" s="161">
        <v>9.6</v>
      </c>
      <c r="AU244" s="161">
        <v>6.3</v>
      </c>
      <c r="BB244" s="66">
        <v>9.9444444444444446</v>
      </c>
      <c r="BC244" s="66">
        <v>13.277777777777779</v>
      </c>
      <c r="BD244" s="66">
        <v>14</v>
      </c>
      <c r="BG244" s="66">
        <v>9.3888888888888893</v>
      </c>
      <c r="BH244" s="66">
        <v>6.333333333333333</v>
      </c>
      <c r="BI244" s="66">
        <v>10.055555555555555</v>
      </c>
      <c r="BJ244" s="66">
        <v>11</v>
      </c>
      <c r="BK244" s="66">
        <v>5.5555555555555554</v>
      </c>
      <c r="BL244" s="66">
        <v>17.444444444444443</v>
      </c>
      <c r="BN244" s="171">
        <v>0.83611111111111103</v>
      </c>
    </row>
    <row r="245" spans="1:66" x14ac:dyDescent="0.2">
      <c r="A245" s="171">
        <v>0.83958333333333302</v>
      </c>
      <c r="B245" s="160">
        <f t="shared" si="3"/>
        <v>3.4722222222219878E-3</v>
      </c>
      <c r="C245" s="170"/>
      <c r="D245" s="170">
        <v>11.4</v>
      </c>
      <c r="E245" s="170">
        <v>17.600000000000001</v>
      </c>
      <c r="F245" s="170">
        <v>9</v>
      </c>
      <c r="G245" s="170">
        <v>10.3</v>
      </c>
      <c r="H245" s="170">
        <v>17.100000000000001</v>
      </c>
      <c r="I245" s="100"/>
      <c r="J245" s="168">
        <v>12</v>
      </c>
      <c r="K245" s="169">
        <v>5.3</v>
      </c>
      <c r="L245" s="169">
        <v>6.8</v>
      </c>
      <c r="M245" s="169">
        <v>9.4</v>
      </c>
      <c r="N245" s="169">
        <v>8.6</v>
      </c>
      <c r="O245" s="169">
        <v>8.1999999999999993</v>
      </c>
      <c r="P245" s="168"/>
      <c r="Q245" s="166"/>
      <c r="R245" s="167">
        <v>9.3000000000000007</v>
      </c>
      <c r="S245" s="167">
        <v>7</v>
      </c>
      <c r="T245" s="167">
        <v>5.7</v>
      </c>
      <c r="U245" s="167">
        <v>11.8</v>
      </c>
      <c r="V245" s="167">
        <v>6.2</v>
      </c>
      <c r="W245" s="166"/>
      <c r="X245" s="164">
        <v>11.7</v>
      </c>
      <c r="Y245" s="165"/>
      <c r="Z245" s="164">
        <v>5.9</v>
      </c>
      <c r="AA245" s="164">
        <v>7.5</v>
      </c>
      <c r="AB245" s="164">
        <v>10.6</v>
      </c>
      <c r="AC245" s="164">
        <v>8.4</v>
      </c>
      <c r="AD245" s="164"/>
      <c r="AE245" s="163">
        <v>4.3</v>
      </c>
      <c r="AF245" s="163">
        <v>5.6</v>
      </c>
      <c r="AG245" s="163">
        <v>9.1</v>
      </c>
      <c r="AH245" s="163">
        <v>16.3</v>
      </c>
      <c r="AI245" s="163">
        <v>5.7</v>
      </c>
      <c r="AJ245" s="163">
        <v>12.4</v>
      </c>
      <c r="AK245" s="163">
        <v>13.7</v>
      </c>
      <c r="AL245" s="162">
        <v>8.5</v>
      </c>
      <c r="AM245" s="162">
        <v>5.9</v>
      </c>
      <c r="AN245" s="162">
        <v>6.3</v>
      </c>
      <c r="AO245" s="162">
        <v>4.0999999999999996</v>
      </c>
      <c r="AP245" s="162">
        <v>8.6</v>
      </c>
      <c r="AQ245" s="162">
        <v>11.6</v>
      </c>
      <c r="AR245" s="162">
        <v>11.7</v>
      </c>
      <c r="AT245" s="161">
        <v>9.6999999999999993</v>
      </c>
      <c r="AU245" s="161">
        <v>6.2</v>
      </c>
      <c r="BB245" s="66">
        <v>9.7222222222222214</v>
      </c>
      <c r="BC245" s="66">
        <v>13.777777777777779</v>
      </c>
      <c r="BD245" s="66">
        <v>13.833333333333334</v>
      </c>
      <c r="BG245" s="66">
        <v>9.2777777777777786</v>
      </c>
      <c r="BH245" s="66">
        <v>6.5</v>
      </c>
      <c r="BI245" s="66">
        <v>10</v>
      </c>
      <c r="BJ245" s="66">
        <v>10.555555555555555</v>
      </c>
      <c r="BK245" s="66">
        <v>5.833333333333333</v>
      </c>
      <c r="BL245" s="66">
        <v>17.333333333333332</v>
      </c>
      <c r="BN245" s="171">
        <v>0.83958333333333302</v>
      </c>
    </row>
    <row r="246" spans="1:66" x14ac:dyDescent="0.2">
      <c r="A246" s="171">
        <v>0.843055555555556</v>
      </c>
      <c r="B246" s="160">
        <f t="shared" si="3"/>
        <v>3.472222222222987E-3</v>
      </c>
      <c r="C246" s="170"/>
      <c r="D246" s="170">
        <v>11.4</v>
      </c>
      <c r="E246" s="170">
        <v>17.3</v>
      </c>
      <c r="F246" s="170">
        <v>9</v>
      </c>
      <c r="G246" s="170">
        <v>11.1</v>
      </c>
      <c r="H246" s="170">
        <v>16.8</v>
      </c>
      <c r="I246" s="100"/>
      <c r="J246" s="168">
        <v>11.8</v>
      </c>
      <c r="K246" s="169">
        <v>5.4</v>
      </c>
      <c r="L246" s="169">
        <v>6.8</v>
      </c>
      <c r="M246" s="169">
        <v>9.6</v>
      </c>
      <c r="N246" s="169">
        <v>10.199999999999999</v>
      </c>
      <c r="O246" s="169">
        <v>8.1999999999999993</v>
      </c>
      <c r="P246" s="168"/>
      <c r="Q246" s="166"/>
      <c r="R246" s="167">
        <v>9.1999999999999993</v>
      </c>
      <c r="S246" s="167">
        <v>7.2</v>
      </c>
      <c r="T246" s="167">
        <v>5.9</v>
      </c>
      <c r="U246" s="167">
        <v>11.8</v>
      </c>
      <c r="V246" s="167">
        <v>6.2</v>
      </c>
      <c r="W246" s="166"/>
      <c r="X246" s="164">
        <v>12.3</v>
      </c>
      <c r="Y246" s="165"/>
      <c r="Z246" s="164">
        <v>5.9</v>
      </c>
      <c r="AA246" s="164">
        <v>7.8</v>
      </c>
      <c r="AB246" s="164">
        <v>11.1</v>
      </c>
      <c r="AC246" s="164">
        <v>8.4</v>
      </c>
      <c r="AD246" s="164"/>
      <c r="AE246" s="163">
        <v>4.4000000000000004</v>
      </c>
      <c r="AF246" s="163">
        <v>5.6</v>
      </c>
      <c r="AG246" s="163">
        <v>9.5</v>
      </c>
      <c r="AH246" s="163">
        <v>17.600000000000001</v>
      </c>
      <c r="AI246" s="163">
        <v>5.7</v>
      </c>
      <c r="AJ246" s="163">
        <v>12.5</v>
      </c>
      <c r="AK246" s="163">
        <v>13.9</v>
      </c>
      <c r="AL246" s="162">
        <v>8.4</v>
      </c>
      <c r="AM246" s="162">
        <v>5.9</v>
      </c>
      <c r="AN246" s="162">
        <v>6.9</v>
      </c>
      <c r="AO246" s="162">
        <v>4.4000000000000004</v>
      </c>
      <c r="AP246" s="162">
        <v>8.4</v>
      </c>
      <c r="AQ246" s="162">
        <v>11.8</v>
      </c>
      <c r="AR246" s="162">
        <v>11.7</v>
      </c>
      <c r="AT246" s="161">
        <v>9.6999999999999993</v>
      </c>
      <c r="AU246" s="161">
        <v>5.7</v>
      </c>
      <c r="BB246" s="66">
        <v>9.2222222222222214</v>
      </c>
      <c r="BC246" s="66">
        <v>14.166666666666666</v>
      </c>
      <c r="BD246" s="66">
        <v>13.833333333333334</v>
      </c>
      <c r="BG246" s="66">
        <v>9.3333333333333339</v>
      </c>
      <c r="BH246" s="66">
        <v>6.6111111111111107</v>
      </c>
      <c r="BI246" s="66">
        <v>10</v>
      </c>
      <c r="BJ246" s="66">
        <v>10.388888888888889</v>
      </c>
      <c r="BK246" s="66">
        <v>6.166666666666667</v>
      </c>
      <c r="BL246" s="66">
        <v>17.222222222222221</v>
      </c>
      <c r="BN246" s="171">
        <v>0.843055555555556</v>
      </c>
    </row>
    <row r="247" spans="1:66" x14ac:dyDescent="0.2">
      <c r="A247" s="171">
        <v>0.84652777777777799</v>
      </c>
      <c r="B247" s="160">
        <f t="shared" si="3"/>
        <v>3.4722222222219878E-3</v>
      </c>
      <c r="C247" s="170"/>
      <c r="D247" s="170">
        <v>11.7</v>
      </c>
      <c r="E247" s="170">
        <v>17.100000000000001</v>
      </c>
      <c r="F247" s="170">
        <v>9.1999999999999993</v>
      </c>
      <c r="G247" s="170">
        <v>11.9</v>
      </c>
      <c r="H247" s="170">
        <v>16.7</v>
      </c>
      <c r="I247" s="100"/>
      <c r="J247" s="168">
        <v>11.6</v>
      </c>
      <c r="K247" s="169">
        <v>5.4</v>
      </c>
      <c r="L247" s="169">
        <v>6.8</v>
      </c>
      <c r="M247" s="169">
        <v>9.8000000000000007</v>
      </c>
      <c r="N247" s="169">
        <v>10.7</v>
      </c>
      <c r="O247" s="169">
        <v>8.3000000000000007</v>
      </c>
      <c r="P247" s="168"/>
      <c r="Q247" s="166"/>
      <c r="R247" s="167">
        <v>8.8000000000000007</v>
      </c>
      <c r="S247" s="167">
        <v>7.3</v>
      </c>
      <c r="T247" s="167">
        <v>6.3</v>
      </c>
      <c r="U247" s="167">
        <v>11.7</v>
      </c>
      <c r="V247" s="167">
        <v>6.3</v>
      </c>
      <c r="W247" s="166"/>
      <c r="X247" s="164">
        <v>12.7</v>
      </c>
      <c r="Y247" s="165"/>
      <c r="Z247" s="164">
        <v>6.1</v>
      </c>
      <c r="AA247" s="164">
        <v>8.1999999999999993</v>
      </c>
      <c r="AB247" s="164">
        <v>11.6</v>
      </c>
      <c r="AC247" s="164">
        <v>8.6999999999999993</v>
      </c>
      <c r="AD247" s="164"/>
      <c r="AE247" s="163">
        <v>4.8</v>
      </c>
      <c r="AF247" s="163">
        <v>5.6</v>
      </c>
      <c r="AG247" s="163">
        <v>9.9</v>
      </c>
      <c r="AH247" s="163">
        <v>18.100000000000001</v>
      </c>
      <c r="AI247" s="163">
        <v>5.6</v>
      </c>
      <c r="AJ247" s="163">
        <v>12.5</v>
      </c>
      <c r="AK247" s="163">
        <v>14.1</v>
      </c>
      <c r="AL247" s="162">
        <v>8.4</v>
      </c>
      <c r="AM247" s="162">
        <v>5.9</v>
      </c>
      <c r="AN247" s="162">
        <v>7.3</v>
      </c>
      <c r="AO247" s="162">
        <v>4.9000000000000004</v>
      </c>
      <c r="AP247" s="162">
        <v>8.1999999999999993</v>
      </c>
      <c r="AQ247" s="162">
        <v>12.1</v>
      </c>
      <c r="AR247" s="162"/>
      <c r="AT247" s="161">
        <v>9.8000000000000007</v>
      </c>
      <c r="AU247" s="161">
        <v>5.6</v>
      </c>
      <c r="BB247" s="66">
        <v>8.7777777777777786</v>
      </c>
      <c r="BC247" s="66">
        <v>14.444444444444445</v>
      </c>
      <c r="BD247" s="66">
        <v>13.611111111111111</v>
      </c>
      <c r="BG247" s="66">
        <v>9.2777777777777786</v>
      </c>
      <c r="BH247" s="66">
        <v>6.9444444444444446</v>
      </c>
      <c r="BI247" s="66">
        <v>9.9444444444444446</v>
      </c>
      <c r="BJ247" s="66">
        <v>10</v>
      </c>
      <c r="BK247" s="66">
        <v>6.4444444444444446</v>
      </c>
      <c r="BL247" s="66">
        <v>16.722222222222221</v>
      </c>
      <c r="BN247" s="171">
        <v>0.84652777777777799</v>
      </c>
    </row>
    <row r="248" spans="1:66" x14ac:dyDescent="0.2">
      <c r="A248" s="171">
        <v>0.85</v>
      </c>
      <c r="B248" s="160">
        <f t="shared" si="3"/>
        <v>3.4722222222219878E-3</v>
      </c>
      <c r="C248" s="170"/>
      <c r="D248" s="170">
        <v>12.4</v>
      </c>
      <c r="E248" s="170">
        <v>17.100000000000001</v>
      </c>
      <c r="F248" s="170">
        <v>9.3000000000000007</v>
      </c>
      <c r="G248" s="170">
        <v>12.9</v>
      </c>
      <c r="H248" s="170">
        <v>16.600000000000001</v>
      </c>
      <c r="I248" s="100"/>
      <c r="J248" s="168">
        <v>11.2</v>
      </c>
      <c r="K248" s="169">
        <v>5.3</v>
      </c>
      <c r="L248" s="169">
        <v>6.7</v>
      </c>
      <c r="M248" s="169">
        <v>9.6</v>
      </c>
      <c r="N248" s="169">
        <v>11</v>
      </c>
      <c r="O248" s="169">
        <v>8.3000000000000007</v>
      </c>
      <c r="P248" s="168"/>
      <c r="Q248" s="166"/>
      <c r="R248" s="167">
        <v>8.6999999999999993</v>
      </c>
      <c r="S248" s="167">
        <v>7.3</v>
      </c>
      <c r="T248" s="167">
        <v>6.7</v>
      </c>
      <c r="U248" s="167">
        <v>11.6</v>
      </c>
      <c r="V248" s="167">
        <v>6.4</v>
      </c>
      <c r="W248" s="166"/>
      <c r="X248" s="164">
        <v>13.1</v>
      </c>
      <c r="Y248" s="165"/>
      <c r="Z248" s="164">
        <v>6.3</v>
      </c>
      <c r="AA248" s="164">
        <v>8.8000000000000007</v>
      </c>
      <c r="AB248" s="164">
        <v>11.9</v>
      </c>
      <c r="AC248" s="164">
        <v>9</v>
      </c>
      <c r="AD248" s="164"/>
      <c r="AE248" s="163">
        <v>5</v>
      </c>
      <c r="AF248" s="163">
        <v>5.7</v>
      </c>
      <c r="AG248" s="163">
        <v>10.199999999999999</v>
      </c>
      <c r="AH248" s="163">
        <v>14.7</v>
      </c>
      <c r="AI248" s="163">
        <v>5.0999999999999996</v>
      </c>
      <c r="AJ248" s="163">
        <v>12.3</v>
      </c>
      <c r="AK248" s="163">
        <v>14.4</v>
      </c>
      <c r="AL248" s="162">
        <v>8.4</v>
      </c>
      <c r="AM248" s="162">
        <v>5.8</v>
      </c>
      <c r="AN248" s="162">
        <v>7.7</v>
      </c>
      <c r="AO248" s="162">
        <v>5.6</v>
      </c>
      <c r="AP248" s="162">
        <v>8.1</v>
      </c>
      <c r="AQ248" s="162">
        <v>12.3</v>
      </c>
      <c r="AR248" s="162"/>
      <c r="AT248" s="161">
        <v>9.9</v>
      </c>
      <c r="AU248" s="161">
        <v>5.5</v>
      </c>
      <c r="BB248" s="66">
        <v>8.5555555555555554</v>
      </c>
      <c r="BC248" s="66">
        <v>14.833333333333334</v>
      </c>
      <c r="BD248" s="66">
        <v>13.333333333333334</v>
      </c>
      <c r="BG248" s="66">
        <v>9.3888888888888893</v>
      </c>
      <c r="BH248" s="66">
        <v>7.4444444444444446</v>
      </c>
      <c r="BI248" s="66">
        <v>9.7777777777777786</v>
      </c>
      <c r="BJ248" s="66">
        <v>9.5555555555555554</v>
      </c>
      <c r="BK248" s="66">
        <v>6.5555555555555554</v>
      </c>
      <c r="BL248" s="66">
        <v>16.277777777777779</v>
      </c>
      <c r="BN248" s="171">
        <v>0.85</v>
      </c>
    </row>
    <row r="249" spans="1:66" x14ac:dyDescent="0.2">
      <c r="A249" s="171">
        <v>0.85347222222222197</v>
      </c>
      <c r="B249" s="160">
        <f t="shared" si="3"/>
        <v>3.4722222222219878E-3</v>
      </c>
      <c r="C249" s="170"/>
      <c r="D249" s="170">
        <v>12.7</v>
      </c>
      <c r="E249" s="170">
        <v>16.8</v>
      </c>
      <c r="F249" s="170">
        <v>9.4</v>
      </c>
      <c r="G249" s="170">
        <v>13.7</v>
      </c>
      <c r="H249" s="170">
        <v>16.3</v>
      </c>
      <c r="I249" s="100"/>
      <c r="J249" s="168">
        <v>10.7</v>
      </c>
      <c r="K249" s="169">
        <v>5.3</v>
      </c>
      <c r="L249" s="169">
        <v>6.6</v>
      </c>
      <c r="M249" s="169">
        <v>9.6999999999999993</v>
      </c>
      <c r="N249" s="169">
        <v>11.4</v>
      </c>
      <c r="O249" s="169">
        <v>8.3000000000000007</v>
      </c>
      <c r="P249" s="168"/>
      <c r="Q249" s="166"/>
      <c r="R249" s="167">
        <v>8.8000000000000007</v>
      </c>
      <c r="S249" s="167">
        <v>7</v>
      </c>
      <c r="T249" s="167">
        <v>6.7</v>
      </c>
      <c r="U249" s="167">
        <v>11.3</v>
      </c>
      <c r="V249" s="167">
        <v>6.7</v>
      </c>
      <c r="W249" s="166"/>
      <c r="X249" s="164">
        <v>13.6</v>
      </c>
      <c r="Y249" s="165"/>
      <c r="Z249" s="164">
        <v>6.4</v>
      </c>
      <c r="AA249" s="164">
        <v>8.4</v>
      </c>
      <c r="AB249" s="164">
        <v>12.4</v>
      </c>
      <c r="AC249" s="164">
        <v>9.3000000000000007</v>
      </c>
      <c r="AD249" s="164"/>
      <c r="AE249" s="163">
        <v>5.0999999999999996</v>
      </c>
      <c r="AF249" s="163">
        <v>5.9</v>
      </c>
      <c r="AG249" s="163">
        <v>10.5</v>
      </c>
      <c r="AH249" s="163">
        <v>14.5</v>
      </c>
      <c r="AI249" s="163">
        <v>4.9000000000000004</v>
      </c>
      <c r="AJ249" s="163">
        <v>12.2</v>
      </c>
      <c r="AK249" s="163">
        <v>14.8</v>
      </c>
      <c r="AL249" s="162">
        <v>8.4</v>
      </c>
      <c r="AM249" s="162">
        <v>5.8</v>
      </c>
      <c r="AN249" s="162">
        <v>8.6</v>
      </c>
      <c r="AO249" s="162">
        <v>5.9</v>
      </c>
      <c r="AP249" s="162">
        <v>7.9</v>
      </c>
      <c r="AQ249" s="162">
        <v>12.7</v>
      </c>
      <c r="AR249" s="162"/>
      <c r="AT249" s="161">
        <v>10.6</v>
      </c>
      <c r="AU249" s="161">
        <v>5.5</v>
      </c>
      <c r="BB249" s="66">
        <v>8.2777777777777786</v>
      </c>
      <c r="BC249" s="66">
        <v>15.388888888888889</v>
      </c>
      <c r="BD249" s="66">
        <v>13.111111111111111</v>
      </c>
      <c r="BG249" s="66">
        <v>9.1666666666666661</v>
      </c>
      <c r="BH249" s="66">
        <v>7.8888888888888893</v>
      </c>
      <c r="BI249" s="66">
        <v>9.7777777777777786</v>
      </c>
      <c r="BJ249" s="66">
        <v>9.3333333333333339</v>
      </c>
      <c r="BK249" s="66">
        <v>6.666666666666667</v>
      </c>
      <c r="BL249" s="66">
        <v>16.277777777777779</v>
      </c>
      <c r="BN249" s="171">
        <v>0.85347222222222197</v>
      </c>
    </row>
    <row r="250" spans="1:66" x14ac:dyDescent="0.2">
      <c r="A250" s="171">
        <v>0.85694444444444495</v>
      </c>
      <c r="B250" s="160">
        <f t="shared" si="3"/>
        <v>3.472222222222987E-3</v>
      </c>
      <c r="C250" s="170"/>
      <c r="D250" s="170">
        <v>12.5</v>
      </c>
      <c r="E250" s="170">
        <v>16.7</v>
      </c>
      <c r="F250" s="170">
        <v>9.9</v>
      </c>
      <c r="G250" s="170">
        <v>14.4</v>
      </c>
      <c r="H250" s="170">
        <v>16.2</v>
      </c>
      <c r="I250" s="100"/>
      <c r="J250" s="168">
        <v>10.199999999999999</v>
      </c>
      <c r="K250" s="169">
        <v>5.4</v>
      </c>
      <c r="L250" s="169">
        <v>6.5</v>
      </c>
      <c r="M250" s="169">
        <v>9.8000000000000007</v>
      </c>
      <c r="N250" s="169">
        <v>11.8</v>
      </c>
      <c r="O250" s="169">
        <v>8</v>
      </c>
      <c r="P250" s="168"/>
      <c r="Q250" s="166"/>
      <c r="R250" s="167">
        <v>8.8000000000000007</v>
      </c>
      <c r="S250" s="167">
        <v>7.1</v>
      </c>
      <c r="T250" s="167">
        <v>6.8</v>
      </c>
      <c r="U250" s="167">
        <v>11.2</v>
      </c>
      <c r="V250" s="167">
        <v>6.8</v>
      </c>
      <c r="W250" s="166"/>
      <c r="X250" s="164">
        <v>14.1</v>
      </c>
      <c r="Y250" s="165"/>
      <c r="Z250" s="164">
        <v>6.3</v>
      </c>
      <c r="AA250" s="164">
        <v>8.4</v>
      </c>
      <c r="AB250" s="164">
        <v>12.9</v>
      </c>
      <c r="AC250" s="164">
        <v>9.6</v>
      </c>
      <c r="AD250" s="164"/>
      <c r="AE250" s="163">
        <v>5.4</v>
      </c>
      <c r="AF250" s="163">
        <v>6.1</v>
      </c>
      <c r="AG250" s="163">
        <v>10.8</v>
      </c>
      <c r="AH250" s="163">
        <v>14.2</v>
      </c>
      <c r="AI250" s="163">
        <v>4.9000000000000004</v>
      </c>
      <c r="AJ250" s="163">
        <v>12.2</v>
      </c>
      <c r="AK250" s="163">
        <v>15.1</v>
      </c>
      <c r="AL250" s="162">
        <v>8.6999999999999993</v>
      </c>
      <c r="AM250" s="162">
        <v>5.9</v>
      </c>
      <c r="AN250" s="162">
        <v>9.3000000000000007</v>
      </c>
      <c r="AO250" s="162">
        <v>6.3</v>
      </c>
      <c r="AP250" s="162">
        <v>7.7</v>
      </c>
      <c r="AQ250" s="162">
        <v>12.8</v>
      </c>
      <c r="AR250" s="162"/>
      <c r="AT250" s="161">
        <v>10.9</v>
      </c>
      <c r="AU250" s="161">
        <v>5.8</v>
      </c>
      <c r="BB250" s="66">
        <v>8</v>
      </c>
      <c r="BC250" s="66">
        <v>15.944444444444445</v>
      </c>
      <c r="BD250" s="66">
        <v>12.888888888888889</v>
      </c>
      <c r="BG250" s="66">
        <v>8.8333333333333339</v>
      </c>
      <c r="BH250" s="66">
        <v>8.2777777777777786</v>
      </c>
      <c r="BI250" s="66">
        <v>9.7777777777777786</v>
      </c>
      <c r="BJ250" s="66">
        <v>9.2222222222222214</v>
      </c>
      <c r="BK250" s="66">
        <v>6.8888888888888893</v>
      </c>
      <c r="BL250" s="66">
        <v>16.722222222222221</v>
      </c>
      <c r="BN250" s="171">
        <v>0.85694444444444495</v>
      </c>
    </row>
    <row r="251" spans="1:66" x14ac:dyDescent="0.2">
      <c r="A251" s="171">
        <v>0.86041666666666705</v>
      </c>
      <c r="B251" s="160">
        <f t="shared" si="3"/>
        <v>3.4722222222220989E-3</v>
      </c>
      <c r="C251" s="170"/>
      <c r="D251" s="170">
        <v>12.8</v>
      </c>
      <c r="E251" s="170">
        <v>16.7</v>
      </c>
      <c r="F251" s="170">
        <v>10.1</v>
      </c>
      <c r="G251" s="170">
        <v>14.9</v>
      </c>
      <c r="H251" s="170">
        <v>15.1</v>
      </c>
      <c r="I251" s="100"/>
      <c r="J251" s="168">
        <v>9.8000000000000007</v>
      </c>
      <c r="K251" s="169">
        <v>5.3</v>
      </c>
      <c r="L251" s="169">
        <v>6.4</v>
      </c>
      <c r="M251" s="169">
        <v>9.8000000000000007</v>
      </c>
      <c r="N251" s="169">
        <v>12</v>
      </c>
      <c r="O251" s="169">
        <v>7.8</v>
      </c>
      <c r="P251" s="168"/>
      <c r="Q251" s="166"/>
      <c r="R251" s="167">
        <v>8.8000000000000007</v>
      </c>
      <c r="S251" s="167">
        <v>7.3</v>
      </c>
      <c r="T251" s="167">
        <v>6.9</v>
      </c>
      <c r="U251" s="167">
        <v>11.2</v>
      </c>
      <c r="V251" s="167">
        <v>6.9</v>
      </c>
      <c r="W251" s="166"/>
      <c r="X251" s="164">
        <v>14.5</v>
      </c>
      <c r="Y251" s="165"/>
      <c r="Z251" s="164">
        <v>6.3</v>
      </c>
      <c r="AA251" s="164">
        <v>8.5</v>
      </c>
      <c r="AB251" s="164">
        <v>12.9</v>
      </c>
      <c r="AC251" s="164">
        <v>9.9</v>
      </c>
      <c r="AD251" s="164"/>
      <c r="AE251" s="163">
        <v>5.8</v>
      </c>
      <c r="AF251" s="163">
        <v>6.2</v>
      </c>
      <c r="AG251" s="163">
        <v>11.1</v>
      </c>
      <c r="AH251" s="163">
        <v>13.9</v>
      </c>
      <c r="AI251" s="163">
        <v>5.0999999999999996</v>
      </c>
      <c r="AJ251" s="163">
        <v>12.1</v>
      </c>
      <c r="AK251" s="163">
        <v>15.4</v>
      </c>
      <c r="AL251" s="162">
        <v>8.6999999999999993</v>
      </c>
      <c r="AM251" s="162">
        <v>6.2</v>
      </c>
      <c r="AN251" s="162">
        <v>9.9</v>
      </c>
      <c r="AO251" s="162">
        <v>6.8</v>
      </c>
      <c r="AP251" s="162">
        <v>7.6</v>
      </c>
      <c r="AQ251" s="162">
        <v>13</v>
      </c>
      <c r="AR251" s="162"/>
      <c r="AT251" s="161">
        <v>11.3</v>
      </c>
      <c r="AU251" s="161">
        <v>6.2</v>
      </c>
      <c r="BB251" s="66">
        <v>7.8888888888888893</v>
      </c>
      <c r="BC251" s="66">
        <v>16.444444444444443</v>
      </c>
      <c r="BD251" s="66">
        <v>12.722222222222221</v>
      </c>
      <c r="BG251" s="66">
        <v>8.6666666666666661</v>
      </c>
      <c r="BH251" s="66">
        <v>8.6111111111111107</v>
      </c>
      <c r="BI251" s="66">
        <v>9.9444444444444446</v>
      </c>
      <c r="BJ251" s="66">
        <v>9.0555555555555554</v>
      </c>
      <c r="BK251" s="66">
        <v>6.9444444444444446</v>
      </c>
      <c r="BL251" s="66">
        <v>17.055555555555557</v>
      </c>
      <c r="BN251" s="171">
        <v>0.86041666666666705</v>
      </c>
    </row>
    <row r="252" spans="1:66" x14ac:dyDescent="0.2">
      <c r="A252" s="171">
        <v>0.86388888888888904</v>
      </c>
      <c r="B252" s="160">
        <f t="shared" si="3"/>
        <v>3.4722222222219878E-3</v>
      </c>
      <c r="C252" s="170"/>
      <c r="D252" s="170">
        <v>13.3</v>
      </c>
      <c r="E252" s="170">
        <v>16.399999999999999</v>
      </c>
      <c r="F252" s="170">
        <v>9.6</v>
      </c>
      <c r="G252" s="170">
        <v>15.4</v>
      </c>
      <c r="H252" s="170">
        <v>14.7</v>
      </c>
      <c r="I252" s="100"/>
      <c r="J252" s="168">
        <v>9.6</v>
      </c>
      <c r="K252" s="169">
        <v>5.0999999999999996</v>
      </c>
      <c r="L252" s="169">
        <v>6.3</v>
      </c>
      <c r="M252" s="169">
        <v>9.6999999999999993</v>
      </c>
      <c r="N252" s="169">
        <v>11.9</v>
      </c>
      <c r="O252" s="169">
        <v>8.1999999999999993</v>
      </c>
      <c r="P252" s="168"/>
      <c r="Q252" s="166"/>
      <c r="R252" s="167">
        <v>8.6</v>
      </c>
      <c r="S252" s="167">
        <v>7.4</v>
      </c>
      <c r="T252" s="167">
        <v>7.3</v>
      </c>
      <c r="U252" s="167">
        <v>11.3</v>
      </c>
      <c r="V252" s="167">
        <v>6.7</v>
      </c>
      <c r="W252" s="166"/>
      <c r="X252" s="164">
        <v>15.2</v>
      </c>
      <c r="Y252" s="165"/>
      <c r="Z252" s="164">
        <v>6.4</v>
      </c>
      <c r="AA252" s="164">
        <v>8.9</v>
      </c>
      <c r="AB252" s="164">
        <v>13.3</v>
      </c>
      <c r="AC252" s="164">
        <v>10.3</v>
      </c>
      <c r="AD252" s="164"/>
      <c r="AE252" s="163">
        <v>6.2</v>
      </c>
      <c r="AF252" s="163">
        <v>6.3</v>
      </c>
      <c r="AG252" s="163">
        <v>11.4</v>
      </c>
      <c r="AH252" s="163">
        <v>14.4</v>
      </c>
      <c r="AI252" s="163">
        <v>5.3</v>
      </c>
      <c r="AJ252" s="163">
        <v>12</v>
      </c>
      <c r="AK252" s="163">
        <v>15.7</v>
      </c>
      <c r="AL252" s="162">
        <v>8.6999999999999993</v>
      </c>
      <c r="AM252" s="162">
        <v>6.4</v>
      </c>
      <c r="AN252" s="162">
        <v>10.4</v>
      </c>
      <c r="AO252" s="162">
        <v>7.2</v>
      </c>
      <c r="AP252" s="162">
        <v>7.4</v>
      </c>
      <c r="AQ252" s="162">
        <v>13.2</v>
      </c>
      <c r="AR252" s="162"/>
      <c r="AT252" s="161">
        <v>11.5</v>
      </c>
      <c r="AU252" s="161">
        <v>6.7</v>
      </c>
      <c r="BB252" s="66">
        <v>8</v>
      </c>
      <c r="BC252" s="66">
        <v>16.666666666666668</v>
      </c>
      <c r="BD252" s="66">
        <v>12.333333333333334</v>
      </c>
      <c r="BG252" s="66">
        <v>8.4444444444444446</v>
      </c>
      <c r="BH252" s="66">
        <v>8.8888888888888893</v>
      </c>
      <c r="BI252" s="66">
        <v>10.111111111111111</v>
      </c>
      <c r="BJ252" s="66">
        <v>9.1111111111111107</v>
      </c>
      <c r="BK252" s="66">
        <v>7</v>
      </c>
      <c r="BL252" s="66">
        <v>17</v>
      </c>
      <c r="BN252" s="171">
        <v>0.86388888888888904</v>
      </c>
    </row>
    <row r="253" spans="1:66" x14ac:dyDescent="0.2">
      <c r="A253" s="171">
        <v>0.86736111111111103</v>
      </c>
      <c r="B253" s="160">
        <f t="shared" si="3"/>
        <v>3.4722222222219878E-3</v>
      </c>
      <c r="C253" s="170"/>
      <c r="D253" s="170">
        <v>13.2</v>
      </c>
      <c r="E253" s="170">
        <v>16.3</v>
      </c>
      <c r="F253" s="170">
        <v>9.6</v>
      </c>
      <c r="G253" s="170">
        <v>16.100000000000001</v>
      </c>
      <c r="H253" s="170">
        <v>14.3</v>
      </c>
      <c r="I253" s="100"/>
      <c r="J253" s="168">
        <v>9.3000000000000007</v>
      </c>
      <c r="K253" s="169">
        <v>4.9000000000000004</v>
      </c>
      <c r="L253" s="169">
        <v>6.3</v>
      </c>
      <c r="M253" s="169">
        <v>8.9</v>
      </c>
      <c r="N253" s="169">
        <v>12</v>
      </c>
      <c r="O253" s="169">
        <v>8.3000000000000007</v>
      </c>
      <c r="P253" s="168"/>
      <c r="Q253" s="166"/>
      <c r="R253" s="167">
        <v>8.6999999999999993</v>
      </c>
      <c r="S253" s="167">
        <v>7.6</v>
      </c>
      <c r="T253" s="167">
        <v>7.8</v>
      </c>
      <c r="U253" s="167">
        <v>11.4</v>
      </c>
      <c r="V253" s="167">
        <v>6.6</v>
      </c>
      <c r="W253" s="166"/>
      <c r="X253" s="164">
        <v>15.2</v>
      </c>
      <c r="Y253" s="165"/>
      <c r="Z253" s="164">
        <v>6.6</v>
      </c>
      <c r="AA253" s="164">
        <v>9.1</v>
      </c>
      <c r="AB253" s="164">
        <v>13.6</v>
      </c>
      <c r="AC253" s="164">
        <v>10.4</v>
      </c>
      <c r="AD253" s="164"/>
      <c r="AE253" s="163">
        <v>6.3</v>
      </c>
      <c r="AF253" s="163">
        <v>6.8</v>
      </c>
      <c r="AG253" s="163">
        <v>11.8</v>
      </c>
      <c r="AH253" s="163">
        <v>14.8</v>
      </c>
      <c r="AI253" s="163">
        <v>5.4</v>
      </c>
      <c r="AJ253" s="163">
        <v>12</v>
      </c>
      <c r="AK253" s="163">
        <v>15.9</v>
      </c>
      <c r="AL253" s="162">
        <v>8.6999999999999993</v>
      </c>
      <c r="AM253" s="162">
        <v>7.1</v>
      </c>
      <c r="AN253" s="162">
        <v>11.2</v>
      </c>
      <c r="AO253" s="162">
        <v>7.7</v>
      </c>
      <c r="AP253" s="162">
        <v>7.2</v>
      </c>
      <c r="AQ253" s="162">
        <v>13.4</v>
      </c>
      <c r="AR253" s="162"/>
      <c r="AT253" s="161">
        <v>11.4</v>
      </c>
      <c r="AU253" s="161">
        <v>7.2</v>
      </c>
      <c r="BB253" s="66">
        <v>8.1666666666666661</v>
      </c>
      <c r="BC253" s="66">
        <v>17.055555555555557</v>
      </c>
      <c r="BD253" s="66">
        <v>11.944444444444445</v>
      </c>
      <c r="BG253" s="66">
        <v>8.2222222222222214</v>
      </c>
      <c r="BH253" s="66">
        <v>9.1111111111111107</v>
      </c>
      <c r="BI253" s="66">
        <v>10.111111111111111</v>
      </c>
      <c r="BJ253" s="66">
        <v>8.8888888888888893</v>
      </c>
      <c r="BK253" s="66">
        <v>7.166666666666667</v>
      </c>
      <c r="BL253" s="66">
        <v>16.666666666666668</v>
      </c>
      <c r="BN253" s="171">
        <v>0.86736111111111103</v>
      </c>
    </row>
    <row r="254" spans="1:66" x14ac:dyDescent="0.2">
      <c r="A254" s="171">
        <v>0.87083333333333302</v>
      </c>
      <c r="B254" s="160">
        <f t="shared" si="3"/>
        <v>3.4722222222219878E-3</v>
      </c>
      <c r="C254" s="170"/>
      <c r="D254" s="170">
        <v>13.1</v>
      </c>
      <c r="E254" s="170">
        <v>16.100000000000001</v>
      </c>
      <c r="F254" s="170">
        <v>9.8000000000000007</v>
      </c>
      <c r="G254" s="170">
        <v>16.600000000000001</v>
      </c>
      <c r="H254" s="170">
        <v>14</v>
      </c>
      <c r="I254" s="100"/>
      <c r="J254" s="168">
        <v>9.1</v>
      </c>
      <c r="K254" s="169">
        <v>4.8</v>
      </c>
      <c r="L254" s="169">
        <v>6.2</v>
      </c>
      <c r="M254" s="169">
        <v>9.1</v>
      </c>
      <c r="N254" s="169">
        <v>12</v>
      </c>
      <c r="O254" s="169">
        <v>8</v>
      </c>
      <c r="P254" s="168"/>
      <c r="Q254" s="166"/>
      <c r="R254" s="167">
        <v>8.9</v>
      </c>
      <c r="S254" s="167">
        <v>8.1</v>
      </c>
      <c r="T254" s="167">
        <v>8.1999999999999993</v>
      </c>
      <c r="U254" s="167">
        <v>11.6</v>
      </c>
      <c r="V254" s="167">
        <v>6.7</v>
      </c>
      <c r="W254" s="166"/>
      <c r="X254" s="164">
        <v>15.3</v>
      </c>
      <c r="Y254" s="165"/>
      <c r="Z254" s="164">
        <v>6.3</v>
      </c>
      <c r="AA254" s="164">
        <v>8.9</v>
      </c>
      <c r="AB254" s="164">
        <v>14</v>
      </c>
      <c r="AC254" s="164">
        <v>10.8</v>
      </c>
      <c r="AD254" s="164"/>
      <c r="AE254" s="163">
        <v>6.4</v>
      </c>
      <c r="AF254" s="163">
        <v>7.3</v>
      </c>
      <c r="AG254" s="163">
        <v>11.3</v>
      </c>
      <c r="AH254" s="163">
        <v>14.9</v>
      </c>
      <c r="AI254" s="163">
        <v>5.6</v>
      </c>
      <c r="AJ254" s="163">
        <v>12</v>
      </c>
      <c r="AK254" s="163">
        <v>16</v>
      </c>
      <c r="AL254" s="162">
        <v>8.6999999999999993</v>
      </c>
      <c r="AM254" s="162">
        <v>7.9</v>
      </c>
      <c r="AN254" s="162">
        <v>12.1</v>
      </c>
      <c r="AO254" s="162">
        <v>8.1</v>
      </c>
      <c r="AP254" s="162">
        <v>7.2</v>
      </c>
      <c r="AQ254" s="162">
        <v>13.5</v>
      </c>
      <c r="AR254" s="162"/>
      <c r="AT254" s="161">
        <v>11.4</v>
      </c>
      <c r="AU254" s="161">
        <v>7.8</v>
      </c>
      <c r="BB254" s="66">
        <v>8.3333333333333339</v>
      </c>
      <c r="BC254" s="66">
        <v>17.5</v>
      </c>
      <c r="BD254" s="66">
        <v>11.777777777777779</v>
      </c>
      <c r="BG254" s="66">
        <v>8.1666666666666661</v>
      </c>
      <c r="BH254" s="66">
        <v>9.3333333333333339</v>
      </c>
      <c r="BI254" s="66">
        <v>10</v>
      </c>
      <c r="BJ254" s="66">
        <v>8.6666666666666661</v>
      </c>
      <c r="BK254" s="66">
        <v>7.333333333333333</v>
      </c>
      <c r="BL254" s="66">
        <v>16.444444444444443</v>
      </c>
      <c r="BN254" s="171">
        <v>0.87083333333333302</v>
      </c>
    </row>
    <row r="255" spans="1:66" x14ac:dyDescent="0.2">
      <c r="A255" s="171">
        <v>0.874305555555556</v>
      </c>
      <c r="B255" s="160">
        <f t="shared" si="3"/>
        <v>3.472222222222987E-3</v>
      </c>
      <c r="C255" s="170"/>
      <c r="D255" s="170">
        <v>13.1</v>
      </c>
      <c r="E255" s="170">
        <v>16</v>
      </c>
      <c r="F255" s="170">
        <v>10.199999999999999</v>
      </c>
      <c r="G255" s="170">
        <v>17.7</v>
      </c>
      <c r="H255" s="170">
        <v>13.9</v>
      </c>
      <c r="I255" s="100"/>
      <c r="J255" s="168">
        <v>9</v>
      </c>
      <c r="K255" s="169">
        <v>4.8</v>
      </c>
      <c r="L255" s="169">
        <v>6.2</v>
      </c>
      <c r="M255" s="169">
        <v>9.4</v>
      </c>
      <c r="N255" s="169">
        <v>11.7</v>
      </c>
      <c r="O255" s="169">
        <v>8.1999999999999993</v>
      </c>
      <c r="P255" s="168"/>
      <c r="Q255" s="166"/>
      <c r="R255" s="167">
        <v>9.1</v>
      </c>
      <c r="S255" s="167">
        <v>8.3000000000000007</v>
      </c>
      <c r="T255" s="167">
        <v>8.6</v>
      </c>
      <c r="U255" s="167">
        <v>11.7</v>
      </c>
      <c r="V255" s="167">
        <v>6.6</v>
      </c>
      <c r="W255" s="166"/>
      <c r="X255" s="164">
        <v>15.4</v>
      </c>
      <c r="Y255" s="165"/>
      <c r="Z255" s="164">
        <v>6.6</v>
      </c>
      <c r="AA255" s="164">
        <v>8.9</v>
      </c>
      <c r="AB255" s="164">
        <v>14.3</v>
      </c>
      <c r="AC255" s="164">
        <v>11</v>
      </c>
      <c r="AD255" s="164"/>
      <c r="AE255" s="163">
        <v>6.4</v>
      </c>
      <c r="AF255" s="163">
        <v>7.7</v>
      </c>
      <c r="AG255" s="163">
        <v>10.8</v>
      </c>
      <c r="AH255" s="163">
        <v>14.6</v>
      </c>
      <c r="AI255" s="163">
        <v>5.7</v>
      </c>
      <c r="AJ255" s="163">
        <v>11.7</v>
      </c>
      <c r="AK255" s="163">
        <v>16.2</v>
      </c>
      <c r="AL255" s="162">
        <v>8.6999999999999993</v>
      </c>
      <c r="AM255" s="162">
        <v>8.8000000000000007</v>
      </c>
      <c r="AN255" s="162">
        <v>12</v>
      </c>
      <c r="AO255" s="162">
        <v>8.6</v>
      </c>
      <c r="AP255" s="162">
        <v>7.1</v>
      </c>
      <c r="AQ255" s="162">
        <v>13.6</v>
      </c>
      <c r="AR255" s="162"/>
      <c r="AT255" s="161">
        <v>11.7</v>
      </c>
      <c r="AU255" s="161">
        <v>8.4</v>
      </c>
      <c r="BB255" s="66">
        <v>8.5555555555555554</v>
      </c>
      <c r="BC255" s="66">
        <v>17.777777777777779</v>
      </c>
      <c r="BD255" s="66">
        <v>11.722222222222221</v>
      </c>
      <c r="BG255" s="66">
        <v>8.0555555555555554</v>
      </c>
      <c r="BH255" s="66">
        <v>9.5</v>
      </c>
      <c r="BI255" s="66">
        <v>9.8888888888888893</v>
      </c>
      <c r="BJ255" s="66">
        <v>8.7222222222222214</v>
      </c>
      <c r="BK255" s="66">
        <v>7.5</v>
      </c>
      <c r="BL255" s="66">
        <v>16.444444444444443</v>
      </c>
      <c r="BN255" s="171">
        <v>0.874305555555556</v>
      </c>
    </row>
    <row r="256" spans="1:66" x14ac:dyDescent="0.2">
      <c r="A256" s="160">
        <v>0.87777777777777799</v>
      </c>
      <c r="B256" s="160">
        <f t="shared" si="3"/>
        <v>3.4722222222219878E-3</v>
      </c>
      <c r="C256" s="170"/>
      <c r="D256" s="170">
        <v>13.2</v>
      </c>
      <c r="E256" s="170">
        <v>15.7</v>
      </c>
      <c r="F256" s="170">
        <v>10.6</v>
      </c>
      <c r="G256" s="170">
        <v>18.2</v>
      </c>
      <c r="H256" s="170">
        <v>13.8</v>
      </c>
      <c r="I256" s="100"/>
      <c r="J256" s="168">
        <v>8.6999999999999993</v>
      </c>
      <c r="K256" s="169">
        <v>4.9000000000000004</v>
      </c>
      <c r="L256" s="169">
        <v>6.1</v>
      </c>
      <c r="M256" s="169">
        <v>9.3000000000000007</v>
      </c>
      <c r="N256" s="169">
        <v>11.2</v>
      </c>
      <c r="O256" s="169">
        <v>8.4</v>
      </c>
      <c r="P256" s="168"/>
      <c r="Q256" s="166"/>
      <c r="R256" s="167">
        <v>9.1999999999999993</v>
      </c>
      <c r="S256" s="167">
        <v>8.4</v>
      </c>
      <c r="T256" s="167">
        <v>8.8000000000000007</v>
      </c>
      <c r="U256" s="167">
        <v>11.6</v>
      </c>
      <c r="V256" s="167">
        <v>6.6</v>
      </c>
      <c r="W256" s="166"/>
      <c r="X256" s="164">
        <v>15.7</v>
      </c>
      <c r="Y256" s="165"/>
      <c r="Z256" s="164">
        <v>7.3</v>
      </c>
      <c r="AA256" s="164">
        <v>9</v>
      </c>
      <c r="AB256" s="164">
        <v>14.7</v>
      </c>
      <c r="AC256" s="164">
        <v>11.2</v>
      </c>
      <c r="AD256" s="164"/>
      <c r="AE256" s="163">
        <v>6.2</v>
      </c>
      <c r="AF256" s="163">
        <v>8.1999999999999993</v>
      </c>
      <c r="AG256" s="163">
        <v>11.1</v>
      </c>
      <c r="AH256" s="163">
        <v>13.9</v>
      </c>
      <c r="AI256" s="163">
        <v>6.1</v>
      </c>
      <c r="AJ256" s="163">
        <v>11.6</v>
      </c>
      <c r="AK256" s="163">
        <v>16.5</v>
      </c>
      <c r="AL256" s="162">
        <v>8.8000000000000007</v>
      </c>
      <c r="AM256" s="162">
        <v>8.6</v>
      </c>
      <c r="AN256" s="162">
        <v>11.9</v>
      </c>
      <c r="AO256" s="162">
        <v>9.1999999999999993</v>
      </c>
      <c r="AP256" s="162">
        <v>7.3</v>
      </c>
      <c r="AQ256" s="162">
        <v>13.5</v>
      </c>
      <c r="AR256" s="162"/>
      <c r="AT256" s="161">
        <v>11.6</v>
      </c>
      <c r="AU256" s="161">
        <v>8.6999999999999993</v>
      </c>
      <c r="BB256" s="66">
        <v>8.8333333333333339</v>
      </c>
      <c r="BC256" s="66">
        <v>18.055555555555557</v>
      </c>
      <c r="BD256" s="66">
        <v>11.277777777777779</v>
      </c>
      <c r="BG256" s="66">
        <v>7.833333333333333</v>
      </c>
      <c r="BH256" s="66">
        <v>9.6666666666666661</v>
      </c>
      <c r="BI256" s="66">
        <v>9.7777777777777786</v>
      </c>
      <c r="BJ256" s="66">
        <v>8.3333333333333339</v>
      </c>
      <c r="BK256" s="66">
        <v>7.6111111111111107</v>
      </c>
      <c r="BL256" s="66">
        <v>16.222222222222221</v>
      </c>
      <c r="BN256" s="160">
        <v>0.87777777777777799</v>
      </c>
    </row>
    <row r="257" spans="1:66" x14ac:dyDescent="0.2">
      <c r="A257" s="160">
        <v>0.88124999999999998</v>
      </c>
      <c r="B257" s="160">
        <f t="shared" si="3"/>
        <v>3.4722222222219878E-3</v>
      </c>
      <c r="C257" s="170"/>
      <c r="D257" s="170">
        <v>13.2</v>
      </c>
      <c r="E257" s="170">
        <v>15.5</v>
      </c>
      <c r="F257" s="170">
        <v>11.3</v>
      </c>
      <c r="G257" s="170">
        <v>18.600000000000001</v>
      </c>
      <c r="H257" s="170">
        <v>13.8</v>
      </c>
      <c r="I257" s="100"/>
      <c r="J257" s="168">
        <v>8.5</v>
      </c>
      <c r="K257" s="169">
        <v>5</v>
      </c>
      <c r="L257" s="169">
        <v>6</v>
      </c>
      <c r="M257" s="169">
        <v>9.1999999999999993</v>
      </c>
      <c r="N257" s="169">
        <v>10.4</v>
      </c>
      <c r="O257" s="169">
        <v>8.9</v>
      </c>
      <c r="P257" s="168"/>
      <c r="Q257" s="166"/>
      <c r="R257" s="167">
        <v>9.4</v>
      </c>
      <c r="S257" s="167">
        <v>8.1999999999999993</v>
      </c>
      <c r="T257" s="167">
        <v>8.8000000000000007</v>
      </c>
      <c r="U257" s="167">
        <v>11.7</v>
      </c>
      <c r="V257" s="167">
        <v>6.8</v>
      </c>
      <c r="W257" s="166"/>
      <c r="X257" s="164">
        <v>15.4</v>
      </c>
      <c r="Y257" s="165"/>
      <c r="Z257" s="164">
        <v>7.6</v>
      </c>
      <c r="AA257" s="164">
        <v>9.1999999999999993</v>
      </c>
      <c r="AB257" s="164">
        <v>14.7</v>
      </c>
      <c r="AC257" s="164">
        <v>11.4</v>
      </c>
      <c r="AD257" s="164"/>
      <c r="AE257" s="163">
        <v>6.2</v>
      </c>
      <c r="AF257" s="163">
        <v>8.8000000000000007</v>
      </c>
      <c r="AG257" s="163">
        <v>11.2</v>
      </c>
      <c r="AH257" s="163">
        <v>14</v>
      </c>
      <c r="AI257" s="163">
        <v>6.6</v>
      </c>
      <c r="AJ257" s="163">
        <v>11.4</v>
      </c>
      <c r="AK257" s="163">
        <v>16.600000000000001</v>
      </c>
      <c r="AL257" s="162">
        <v>9</v>
      </c>
      <c r="AM257" s="162">
        <v>9</v>
      </c>
      <c r="AN257" s="162">
        <v>12.1</v>
      </c>
      <c r="AO257" s="162">
        <v>9.8000000000000007</v>
      </c>
      <c r="AP257" s="162">
        <v>7.1</v>
      </c>
      <c r="AQ257" s="162">
        <v>13.4</v>
      </c>
      <c r="AR257" s="162"/>
      <c r="AT257" s="161">
        <v>11.4</v>
      </c>
      <c r="AU257" s="161">
        <v>8.9</v>
      </c>
      <c r="BB257" s="66">
        <v>9</v>
      </c>
      <c r="BC257" s="66">
        <v>18.444444444444443</v>
      </c>
      <c r="BD257" s="66">
        <v>11.5</v>
      </c>
      <c r="BG257" s="66">
        <v>7.833333333333333</v>
      </c>
      <c r="BH257" s="66">
        <v>9.9444444444444446</v>
      </c>
      <c r="BI257" s="66">
        <v>9.6666666666666661</v>
      </c>
      <c r="BJ257" s="66">
        <v>8.3888888888888893</v>
      </c>
      <c r="BK257" s="66">
        <v>7.833333333333333</v>
      </c>
      <c r="BL257" s="66">
        <v>15.777777777777779</v>
      </c>
      <c r="BN257" s="160">
        <v>0.88124999999999998</v>
      </c>
    </row>
    <row r="258" spans="1:66" x14ac:dyDescent="0.2">
      <c r="A258" s="160">
        <v>0.88472222222222197</v>
      </c>
      <c r="B258" s="160">
        <f t="shared" si="3"/>
        <v>3.4722222222219878E-3</v>
      </c>
      <c r="C258" s="170"/>
      <c r="D258" s="170">
        <v>12.9</v>
      </c>
      <c r="E258" s="170">
        <v>15.3</v>
      </c>
      <c r="F258" s="170">
        <v>11.8</v>
      </c>
      <c r="G258" s="170">
        <v>19.100000000000001</v>
      </c>
      <c r="H258" s="170">
        <v>13.8</v>
      </c>
      <c r="I258" s="100"/>
      <c r="J258" s="168">
        <v>8.3000000000000007</v>
      </c>
      <c r="K258" s="169">
        <v>5.0999999999999996</v>
      </c>
      <c r="L258" s="169">
        <v>5.9</v>
      </c>
      <c r="M258" s="169">
        <v>9.1</v>
      </c>
      <c r="N258" s="169">
        <v>11.1</v>
      </c>
      <c r="O258" s="169">
        <v>9.3000000000000007</v>
      </c>
      <c r="P258" s="168"/>
      <c r="Q258" s="166"/>
      <c r="R258" s="167">
        <v>9.4</v>
      </c>
      <c r="S258" s="167">
        <v>8.6999999999999993</v>
      </c>
      <c r="T258" s="167">
        <v>9.1</v>
      </c>
      <c r="U258" s="167">
        <v>11.3</v>
      </c>
      <c r="V258" s="167">
        <v>7.3</v>
      </c>
      <c r="W258" s="166"/>
      <c r="X258" s="164">
        <v>15.2</v>
      </c>
      <c r="Y258" s="165"/>
      <c r="Z258" s="164">
        <v>8.1999999999999993</v>
      </c>
      <c r="AA258" s="164">
        <v>9.3000000000000007</v>
      </c>
      <c r="AB258" s="164">
        <v>14.8</v>
      </c>
      <c r="AC258" s="164">
        <v>11.8</v>
      </c>
      <c r="AD258" s="164"/>
      <c r="AE258" s="163">
        <v>6.6</v>
      </c>
      <c r="AF258" s="163">
        <v>9.6</v>
      </c>
      <c r="AG258" s="163">
        <v>11.6</v>
      </c>
      <c r="AH258" s="163">
        <v>14.8</v>
      </c>
      <c r="AI258" s="163">
        <v>7.3</v>
      </c>
      <c r="AJ258" s="163">
        <v>11.3</v>
      </c>
      <c r="AK258" s="163">
        <v>16.600000000000001</v>
      </c>
      <c r="AL258" s="162">
        <v>9.1</v>
      </c>
      <c r="AM258" s="162">
        <v>9.3000000000000007</v>
      </c>
      <c r="AN258" s="162">
        <v>12.1</v>
      </c>
      <c r="AO258" s="162">
        <v>10.199999999999999</v>
      </c>
      <c r="AP258" s="162">
        <v>6.9</v>
      </c>
      <c r="AQ258" s="162">
        <v>13.7</v>
      </c>
      <c r="AR258" s="162"/>
      <c r="AT258" s="161">
        <v>11.2</v>
      </c>
      <c r="AU258" s="161">
        <v>8.9</v>
      </c>
      <c r="BB258" s="66">
        <v>9.2777777777777786</v>
      </c>
      <c r="BC258" s="66">
        <v>18.611111111111111</v>
      </c>
      <c r="BD258" s="66">
        <v>12</v>
      </c>
      <c r="BG258" s="66">
        <v>8.0555555555555554</v>
      </c>
      <c r="BH258" s="66">
        <v>10.111111111111111</v>
      </c>
      <c r="BI258" s="66">
        <v>9.5555555555555554</v>
      </c>
      <c r="BJ258" s="66">
        <v>8.4444444444444446</v>
      </c>
      <c r="BK258" s="66">
        <v>7.8888888888888893</v>
      </c>
      <c r="BL258" s="66">
        <v>15.166666666666666</v>
      </c>
      <c r="BN258" s="160">
        <v>0.88472222222222197</v>
      </c>
    </row>
    <row r="259" spans="1:66" x14ac:dyDescent="0.2">
      <c r="A259" s="160">
        <v>0.88819444444444495</v>
      </c>
      <c r="B259" s="160">
        <f t="shared" si="3"/>
        <v>3.472222222222987E-3</v>
      </c>
      <c r="C259" s="170"/>
      <c r="D259" s="170">
        <v>13</v>
      </c>
      <c r="E259" s="170">
        <v>15.3</v>
      </c>
      <c r="F259" s="170">
        <v>12.2</v>
      </c>
      <c r="G259" s="170">
        <v>19.2</v>
      </c>
      <c r="H259" s="170">
        <v>13.7</v>
      </c>
      <c r="I259" s="100"/>
      <c r="J259" s="168">
        <v>8.3000000000000007</v>
      </c>
      <c r="K259" s="169">
        <v>5.3</v>
      </c>
      <c r="L259" s="169">
        <v>5.9</v>
      </c>
      <c r="M259" s="169">
        <v>8.8000000000000007</v>
      </c>
      <c r="N259" s="169">
        <v>12.2</v>
      </c>
      <c r="O259" s="169">
        <v>9.6</v>
      </c>
      <c r="P259" s="168"/>
      <c r="Q259" s="166"/>
      <c r="R259" s="167">
        <v>9.6</v>
      </c>
      <c r="S259" s="167">
        <v>8.9</v>
      </c>
      <c r="T259" s="167">
        <v>9.1999999999999993</v>
      </c>
      <c r="U259" s="167">
        <v>10.9</v>
      </c>
      <c r="V259" s="167">
        <v>8</v>
      </c>
      <c r="W259" s="166"/>
      <c r="X259" s="164">
        <v>15</v>
      </c>
      <c r="Y259" s="165"/>
      <c r="Z259" s="164">
        <v>8.6</v>
      </c>
      <c r="AA259" s="164">
        <v>9.4</v>
      </c>
      <c r="AB259" s="164">
        <v>15</v>
      </c>
      <c r="AC259" s="164">
        <v>12.1</v>
      </c>
      <c r="AD259" s="164"/>
      <c r="AE259" s="163">
        <v>7.2</v>
      </c>
      <c r="AF259" s="163">
        <v>10.1</v>
      </c>
      <c r="AG259" s="163">
        <v>12.1</v>
      </c>
      <c r="AH259" s="163">
        <v>15.2</v>
      </c>
      <c r="AI259" s="163">
        <v>7.9</v>
      </c>
      <c r="AJ259" s="163">
        <v>11.2</v>
      </c>
      <c r="AK259" s="163">
        <v>16.3</v>
      </c>
      <c r="AL259" s="162">
        <v>8.9</v>
      </c>
      <c r="AM259" s="162">
        <v>9.8000000000000007</v>
      </c>
      <c r="AN259" s="162">
        <v>11.9</v>
      </c>
      <c r="AO259" s="162">
        <v>10.4</v>
      </c>
      <c r="AP259" s="162">
        <v>6.9</v>
      </c>
      <c r="AQ259" s="162">
        <v>13.8</v>
      </c>
      <c r="AR259" s="162"/>
      <c r="AT259" s="161">
        <v>10.9</v>
      </c>
      <c r="AU259" s="161">
        <v>9</v>
      </c>
      <c r="BB259" s="66">
        <v>9.4444444444444446</v>
      </c>
      <c r="BC259" s="66">
        <v>18.166666666666668</v>
      </c>
      <c r="BD259" s="66">
        <v>11.722222222222221</v>
      </c>
      <c r="BG259" s="66">
        <v>8.3888888888888893</v>
      </c>
      <c r="BH259" s="66">
        <v>10.222222222222221</v>
      </c>
      <c r="BI259" s="66">
        <v>9.3888888888888893</v>
      </c>
      <c r="BJ259" s="66">
        <v>8.3888888888888893</v>
      </c>
      <c r="BK259" s="66">
        <v>7.9444444444444446</v>
      </c>
      <c r="BL259" s="66">
        <v>14.555555555555555</v>
      </c>
      <c r="BN259" s="160">
        <v>0.88819444444444495</v>
      </c>
    </row>
    <row r="260" spans="1:66" x14ac:dyDescent="0.2">
      <c r="A260" s="160">
        <v>0.89166666666666705</v>
      </c>
      <c r="B260" s="160">
        <f t="shared" si="3"/>
        <v>3.4722222222220989E-3</v>
      </c>
      <c r="C260" s="170"/>
      <c r="D260" s="170">
        <v>12.7</v>
      </c>
      <c r="E260" s="170">
        <v>15.4</v>
      </c>
      <c r="F260" s="170">
        <v>12.4</v>
      </c>
      <c r="G260" s="170">
        <v>19.3</v>
      </c>
      <c r="H260" s="170">
        <v>13.6</v>
      </c>
      <c r="I260" s="100"/>
      <c r="J260" s="168">
        <v>8.4</v>
      </c>
      <c r="K260" s="169">
        <v>5.6</v>
      </c>
      <c r="L260" s="169">
        <v>5.9</v>
      </c>
      <c r="M260" s="169">
        <v>8.6</v>
      </c>
      <c r="N260" s="169">
        <v>11.8</v>
      </c>
      <c r="O260" s="169">
        <v>9.8000000000000007</v>
      </c>
      <c r="P260" s="168"/>
      <c r="Q260" s="166"/>
      <c r="R260" s="167">
        <v>9.6999999999999993</v>
      </c>
      <c r="S260" s="167">
        <v>9.1999999999999993</v>
      </c>
      <c r="T260" s="167">
        <v>9.6999999999999993</v>
      </c>
      <c r="U260" s="167">
        <v>10.6</v>
      </c>
      <c r="V260" s="167">
        <v>8.8000000000000007</v>
      </c>
      <c r="W260" s="166"/>
      <c r="X260" s="164">
        <v>15</v>
      </c>
      <c r="Y260" s="165"/>
      <c r="Z260" s="164">
        <v>8.8000000000000007</v>
      </c>
      <c r="AA260" s="164">
        <v>9.6</v>
      </c>
      <c r="AB260" s="164">
        <v>15.1</v>
      </c>
      <c r="AC260" s="164">
        <v>12</v>
      </c>
      <c r="AD260" s="164"/>
      <c r="AE260" s="163">
        <v>8</v>
      </c>
      <c r="AF260" s="163">
        <v>10.7</v>
      </c>
      <c r="AG260" s="163">
        <v>12.7</v>
      </c>
      <c r="AH260" s="163">
        <v>15.5</v>
      </c>
      <c r="AI260" s="163">
        <v>8.5</v>
      </c>
      <c r="AJ260" s="163">
        <v>11.1</v>
      </c>
      <c r="AK260" s="163">
        <v>15.9</v>
      </c>
      <c r="AL260" s="162">
        <v>8.6</v>
      </c>
      <c r="AM260" s="162">
        <v>10.199999999999999</v>
      </c>
      <c r="AN260" s="162">
        <v>12.2</v>
      </c>
      <c r="AO260" s="162">
        <v>10.8</v>
      </c>
      <c r="AP260" s="162">
        <v>7</v>
      </c>
      <c r="AQ260" s="162">
        <v>13.7</v>
      </c>
      <c r="AR260" s="162"/>
      <c r="AT260" s="161">
        <v>10.7</v>
      </c>
      <c r="AU260" s="161">
        <v>9.1</v>
      </c>
      <c r="BB260" s="66">
        <v>9.5555555555555554</v>
      </c>
      <c r="BC260" s="66">
        <v>17.833333333333332</v>
      </c>
      <c r="BD260" s="66">
        <v>11.5</v>
      </c>
      <c r="BG260" s="66">
        <v>8.8333333333333339</v>
      </c>
      <c r="BH260" s="66">
        <v>10.388888888888889</v>
      </c>
      <c r="BI260" s="66">
        <v>9.2777777777777786</v>
      </c>
      <c r="BJ260" s="66">
        <v>8.3888888888888893</v>
      </c>
      <c r="BK260" s="66">
        <v>7.9444444444444446</v>
      </c>
      <c r="BN260" s="160">
        <v>0.89166666666666705</v>
      </c>
    </row>
    <row r="261" spans="1:66" x14ac:dyDescent="0.2">
      <c r="A261" s="160">
        <v>0.89513888888888904</v>
      </c>
      <c r="B261" s="160">
        <f t="shared" ref="B261:B291" si="4">A261-A260</f>
        <v>3.4722222222219878E-3</v>
      </c>
      <c r="C261" s="170"/>
      <c r="D261" s="170">
        <v>12.9</v>
      </c>
      <c r="E261" s="170">
        <v>15.2</v>
      </c>
      <c r="F261" s="170">
        <v>12.7</v>
      </c>
      <c r="G261" s="170">
        <v>19.2</v>
      </c>
      <c r="H261" s="170">
        <v>13.4</v>
      </c>
      <c r="I261" s="100"/>
      <c r="J261" s="168">
        <v>8.6999999999999993</v>
      </c>
      <c r="K261" s="169">
        <v>5.9</v>
      </c>
      <c r="L261" s="169">
        <v>5.8</v>
      </c>
      <c r="M261" s="169">
        <v>8.1</v>
      </c>
      <c r="N261" s="169">
        <v>11</v>
      </c>
      <c r="O261" s="169">
        <v>9.9</v>
      </c>
      <c r="P261" s="168"/>
      <c r="Q261" s="166"/>
      <c r="R261" s="167">
        <v>9.8000000000000007</v>
      </c>
      <c r="S261" s="167">
        <v>9.4</v>
      </c>
      <c r="T261" s="167">
        <v>9.4</v>
      </c>
      <c r="U261" s="167">
        <v>10.8</v>
      </c>
      <c r="V261" s="167">
        <v>9.6999999999999993</v>
      </c>
      <c r="W261" s="166"/>
      <c r="X261" s="164">
        <v>14.9</v>
      </c>
      <c r="Y261" s="165"/>
      <c r="Z261" s="164">
        <v>9.3000000000000007</v>
      </c>
      <c r="AA261" s="164">
        <v>9.6999999999999993</v>
      </c>
      <c r="AB261" s="164">
        <v>14.9</v>
      </c>
      <c r="AC261" s="164">
        <v>12.5</v>
      </c>
      <c r="AD261" s="164"/>
      <c r="AE261" s="163">
        <v>8.8000000000000007</v>
      </c>
      <c r="AF261" s="163">
        <v>11.3</v>
      </c>
      <c r="AG261" s="163">
        <v>13.2</v>
      </c>
      <c r="AH261" s="163">
        <v>15.7</v>
      </c>
      <c r="AI261" s="163">
        <v>9.1</v>
      </c>
      <c r="AJ261" s="163">
        <v>11.1</v>
      </c>
      <c r="AK261" s="163">
        <v>15.8</v>
      </c>
      <c r="AL261" s="162">
        <v>8.3000000000000007</v>
      </c>
      <c r="AM261" s="162">
        <v>10.3</v>
      </c>
      <c r="AN261" s="162">
        <v>12.3</v>
      </c>
      <c r="AO261" s="162">
        <v>11</v>
      </c>
      <c r="AP261" s="162">
        <v>7.2</v>
      </c>
      <c r="AQ261" s="162">
        <v>13.7</v>
      </c>
      <c r="AR261" s="162"/>
      <c r="AT261" s="161">
        <v>10.5</v>
      </c>
      <c r="AU261" s="161">
        <v>9.1</v>
      </c>
      <c r="BB261" s="66">
        <v>9.5555555555555554</v>
      </c>
      <c r="BC261" s="66">
        <v>17.722222222222221</v>
      </c>
      <c r="BD261" s="66">
        <v>11.555555555555555</v>
      </c>
      <c r="BG261" s="66">
        <v>9.3888888888888893</v>
      </c>
      <c r="BH261" s="66">
        <v>10.444444444444445</v>
      </c>
      <c r="BI261" s="66">
        <v>9.1666666666666661</v>
      </c>
      <c r="BJ261" s="66">
        <v>8.4444444444444446</v>
      </c>
      <c r="BK261" s="66">
        <v>7.7222222222222223</v>
      </c>
      <c r="BN261" s="160">
        <v>0.89513888888888904</v>
      </c>
    </row>
    <row r="262" spans="1:66" x14ac:dyDescent="0.2">
      <c r="A262" s="160">
        <v>0.89861111111111103</v>
      </c>
      <c r="B262" s="160">
        <f t="shared" si="4"/>
        <v>3.4722222222219878E-3</v>
      </c>
      <c r="C262" s="170"/>
      <c r="D262" s="170">
        <v>12.1</v>
      </c>
      <c r="E262" s="170">
        <v>15.4</v>
      </c>
      <c r="F262" s="170">
        <v>12.9</v>
      </c>
      <c r="G262" s="170">
        <v>19.100000000000001</v>
      </c>
      <c r="H262" s="170">
        <v>13.2</v>
      </c>
      <c r="I262" s="100"/>
      <c r="J262" s="168">
        <v>8.9</v>
      </c>
      <c r="K262" s="169">
        <v>6.3</v>
      </c>
      <c r="L262" s="169">
        <v>5.4</v>
      </c>
      <c r="M262" s="169">
        <v>7.9</v>
      </c>
      <c r="N262" s="169">
        <v>10.4</v>
      </c>
      <c r="O262" s="169">
        <v>9.9</v>
      </c>
      <c r="P262" s="168"/>
      <c r="Q262" s="166"/>
      <c r="R262" s="167">
        <v>9.9</v>
      </c>
      <c r="S262" s="167">
        <v>9.9</v>
      </c>
      <c r="T262" s="167">
        <v>9.6</v>
      </c>
      <c r="U262" s="167">
        <v>11.1</v>
      </c>
      <c r="V262" s="167">
        <v>10.3</v>
      </c>
      <c r="W262" s="166"/>
      <c r="X262" s="164">
        <v>14.8</v>
      </c>
      <c r="Y262" s="165"/>
      <c r="Z262" s="164">
        <v>9.8000000000000007</v>
      </c>
      <c r="AA262" s="164">
        <v>9.8000000000000007</v>
      </c>
      <c r="AB262" s="164">
        <v>14.9</v>
      </c>
      <c r="AC262" s="164">
        <v>13.1</v>
      </c>
      <c r="AD262" s="164"/>
      <c r="AE262" s="163">
        <v>9.6999999999999993</v>
      </c>
      <c r="AF262" s="163">
        <v>12.2</v>
      </c>
      <c r="AG262" s="163">
        <v>13.4</v>
      </c>
      <c r="AH262" s="163">
        <v>16.2</v>
      </c>
      <c r="AI262" s="163">
        <v>9.8000000000000007</v>
      </c>
      <c r="AJ262" s="163">
        <v>11.1</v>
      </c>
      <c r="AK262" s="163">
        <v>15.8</v>
      </c>
      <c r="AL262" s="162">
        <v>8.1</v>
      </c>
      <c r="AM262" s="162">
        <v>10.3</v>
      </c>
      <c r="AN262" s="162">
        <v>12.4</v>
      </c>
      <c r="AO262" s="162">
        <v>11.1</v>
      </c>
      <c r="AP262" s="162">
        <v>7.5</v>
      </c>
      <c r="AQ262" s="162">
        <v>13.6</v>
      </c>
      <c r="AR262" s="162"/>
      <c r="AT262" s="161">
        <v>10.3</v>
      </c>
      <c r="AU262" s="161">
        <v>9.1</v>
      </c>
      <c r="BB262" s="66">
        <v>9.5</v>
      </c>
      <c r="BC262" s="66">
        <v>17.388888888888889</v>
      </c>
      <c r="BD262" s="66">
        <v>11.722222222222221</v>
      </c>
      <c r="BG262" s="66">
        <v>10</v>
      </c>
      <c r="BH262" s="66">
        <v>10.5</v>
      </c>
      <c r="BI262" s="66">
        <v>9.1111111111111107</v>
      </c>
      <c r="BJ262" s="66">
        <v>8.2222222222222214</v>
      </c>
      <c r="BK262" s="66">
        <v>7.4444444444444446</v>
      </c>
      <c r="BN262" s="160">
        <v>0.89861111111111103</v>
      </c>
    </row>
    <row r="263" spans="1:66" x14ac:dyDescent="0.2">
      <c r="A263" s="160">
        <v>0.90208333333333302</v>
      </c>
      <c r="B263" s="160">
        <f t="shared" si="4"/>
        <v>3.4722222222219878E-3</v>
      </c>
      <c r="C263" s="170"/>
      <c r="D263" s="170">
        <v>12</v>
      </c>
      <c r="E263" s="170">
        <v>15.2</v>
      </c>
      <c r="F263" s="170">
        <v>12.9</v>
      </c>
      <c r="G263" s="170">
        <v>18.8</v>
      </c>
      <c r="H263" s="170">
        <v>12.9</v>
      </c>
      <c r="I263" s="100"/>
      <c r="J263" s="168">
        <v>9.1</v>
      </c>
      <c r="K263" s="169">
        <v>6.6</v>
      </c>
      <c r="L263" s="169">
        <v>5.3</v>
      </c>
      <c r="M263" s="169">
        <v>7.8</v>
      </c>
      <c r="N263" s="169">
        <v>10.4</v>
      </c>
      <c r="O263" s="169">
        <v>9.8000000000000007</v>
      </c>
      <c r="P263" s="168"/>
      <c r="Q263" s="166"/>
      <c r="R263" s="167">
        <v>10</v>
      </c>
      <c r="S263" s="167">
        <v>10.3</v>
      </c>
      <c r="T263" s="167">
        <v>9.9</v>
      </c>
      <c r="U263" s="167">
        <v>11.4</v>
      </c>
      <c r="V263" s="167">
        <v>10.9</v>
      </c>
      <c r="W263" s="166"/>
      <c r="X263" s="164">
        <v>14.7</v>
      </c>
      <c r="Y263" s="165"/>
      <c r="Z263" s="164">
        <v>10.199999999999999</v>
      </c>
      <c r="AA263" s="164">
        <v>9.8000000000000007</v>
      </c>
      <c r="AB263" s="164">
        <v>14.8</v>
      </c>
      <c r="AC263" s="164">
        <v>13.4</v>
      </c>
      <c r="AD263" s="164"/>
      <c r="AE263" s="163">
        <v>10.4</v>
      </c>
      <c r="AF263" s="163">
        <v>12.6</v>
      </c>
      <c r="AG263" s="163">
        <v>13.5</v>
      </c>
      <c r="AH263" s="163">
        <v>16.3</v>
      </c>
      <c r="AI263" s="163">
        <v>10.1</v>
      </c>
      <c r="AJ263" s="163">
        <v>11.3</v>
      </c>
      <c r="AK263" s="163">
        <v>15.7</v>
      </c>
      <c r="AL263" s="162">
        <v>7.9</v>
      </c>
      <c r="AM263" s="162">
        <v>10.1</v>
      </c>
      <c r="AN263" s="162">
        <v>12.6</v>
      </c>
      <c r="AO263" s="162">
        <v>11.2</v>
      </c>
      <c r="AP263" s="162">
        <v>7.8</v>
      </c>
      <c r="AQ263" s="162">
        <v>13.7</v>
      </c>
      <c r="AR263" s="162"/>
      <c r="AT263" s="161">
        <v>10.5</v>
      </c>
      <c r="AU263" s="161">
        <v>9.1</v>
      </c>
      <c r="BB263" s="66">
        <v>9.4444444444444446</v>
      </c>
      <c r="BC263" s="66">
        <v>17.111111111111111</v>
      </c>
      <c r="BD263" s="66">
        <v>11.944444444444445</v>
      </c>
      <c r="BG263" s="66">
        <v>10.888888888888889</v>
      </c>
      <c r="BH263" s="66">
        <v>10.5</v>
      </c>
      <c r="BI263" s="66">
        <v>9.1111111111111107</v>
      </c>
      <c r="BJ263" s="66">
        <v>7.8888888888888893</v>
      </c>
      <c r="BK263" s="66">
        <v>7.0555555555555554</v>
      </c>
      <c r="BN263" s="160">
        <v>0.90208333333333302</v>
      </c>
    </row>
    <row r="264" spans="1:66" x14ac:dyDescent="0.2">
      <c r="A264" s="160">
        <v>0.905555555555556</v>
      </c>
      <c r="B264" s="160">
        <f t="shared" si="4"/>
        <v>3.472222222222987E-3</v>
      </c>
      <c r="C264" s="170"/>
      <c r="D264" s="170">
        <v>12</v>
      </c>
      <c r="E264" s="170">
        <v>14.7</v>
      </c>
      <c r="F264" s="170">
        <v>12.6</v>
      </c>
      <c r="G264" s="170">
        <v>18.5</v>
      </c>
      <c r="H264" s="170">
        <v>12.7</v>
      </c>
      <c r="I264" s="100"/>
      <c r="J264" s="168">
        <v>9.3000000000000007</v>
      </c>
      <c r="K264" s="169">
        <v>6.9</v>
      </c>
      <c r="L264" s="169">
        <v>5.2</v>
      </c>
      <c r="M264" s="169">
        <v>7.5</v>
      </c>
      <c r="N264" s="169">
        <v>10.9</v>
      </c>
      <c r="O264" s="169">
        <v>9.6</v>
      </c>
      <c r="P264" s="168"/>
      <c r="Q264" s="166"/>
      <c r="R264" s="167">
        <v>10</v>
      </c>
      <c r="S264" s="167">
        <v>11.3</v>
      </c>
      <c r="T264" s="167">
        <v>9.9</v>
      </c>
      <c r="U264" s="167">
        <v>11.7</v>
      </c>
      <c r="V264" s="167">
        <v>11.5</v>
      </c>
      <c r="W264" s="166"/>
      <c r="X264" s="164">
        <v>14.6</v>
      </c>
      <c r="Y264" s="165"/>
      <c r="Z264" s="164">
        <v>10.6</v>
      </c>
      <c r="AA264" s="164">
        <v>9.4</v>
      </c>
      <c r="AB264" s="164">
        <v>14.8</v>
      </c>
      <c r="AC264" s="164">
        <v>14.1</v>
      </c>
      <c r="AD264" s="164"/>
      <c r="AE264" s="163">
        <v>10.6</v>
      </c>
      <c r="AF264" s="163">
        <v>12.3</v>
      </c>
      <c r="AG264" s="163">
        <v>13.7</v>
      </c>
      <c r="AH264" s="163">
        <v>16.399999999999999</v>
      </c>
      <c r="AI264" s="163">
        <v>10.4</v>
      </c>
      <c r="AJ264" s="163">
        <v>11.4</v>
      </c>
      <c r="AK264" s="163">
        <v>15.7</v>
      </c>
      <c r="AL264" s="162">
        <v>7.8</v>
      </c>
      <c r="AM264" s="162">
        <v>10.1</v>
      </c>
      <c r="AN264" s="162">
        <v>13</v>
      </c>
      <c r="AO264" s="162">
        <v>11.4</v>
      </c>
      <c r="AP264" s="162">
        <v>8.1999999999999993</v>
      </c>
      <c r="AQ264" s="162">
        <v>13.7</v>
      </c>
      <c r="AR264" s="162"/>
      <c r="AT264" s="161">
        <v>10.3</v>
      </c>
      <c r="AU264" s="161">
        <v>8.9</v>
      </c>
      <c r="BB264" s="66">
        <v>9.3333333333333339</v>
      </c>
      <c r="BC264" s="66">
        <v>17</v>
      </c>
      <c r="BD264" s="66">
        <v>12.222222222222221</v>
      </c>
      <c r="BG264" s="66">
        <v>10.833333333333334</v>
      </c>
      <c r="BH264" s="66">
        <v>10.555555555555555</v>
      </c>
      <c r="BI264" s="66">
        <v>9.1666666666666661</v>
      </c>
      <c r="BJ264" s="66">
        <v>7.333333333333333</v>
      </c>
      <c r="BK264" s="66">
        <v>6.7777777777777777</v>
      </c>
      <c r="BN264" s="160">
        <v>0.905555555555556</v>
      </c>
    </row>
    <row r="265" spans="1:66" x14ac:dyDescent="0.2">
      <c r="A265" s="160">
        <v>0.90902777777777799</v>
      </c>
      <c r="B265" s="160">
        <f t="shared" si="4"/>
        <v>3.4722222222219878E-3</v>
      </c>
      <c r="C265" s="170"/>
      <c r="D265" s="170">
        <v>12.3</v>
      </c>
      <c r="E265" s="170">
        <v>14.4</v>
      </c>
      <c r="F265" s="170">
        <v>11.8</v>
      </c>
      <c r="G265" s="170">
        <v>18.3</v>
      </c>
      <c r="H265" s="170">
        <v>12.4</v>
      </c>
      <c r="I265" s="100"/>
      <c r="J265" s="168">
        <v>9.3000000000000007</v>
      </c>
      <c r="K265" s="169">
        <v>7.1</v>
      </c>
      <c r="L265" s="169">
        <v>5.4</v>
      </c>
      <c r="M265" s="169">
        <v>7.5</v>
      </c>
      <c r="N265" s="169">
        <v>11.3</v>
      </c>
      <c r="O265" s="169">
        <v>9.4</v>
      </c>
      <c r="P265" s="168"/>
      <c r="Q265" s="166"/>
      <c r="R265" s="167">
        <v>9.9</v>
      </c>
      <c r="S265" s="167">
        <v>11.8</v>
      </c>
      <c r="T265" s="167">
        <v>10.1</v>
      </c>
      <c r="U265" s="167">
        <v>11.9</v>
      </c>
      <c r="V265" s="167">
        <v>12.1</v>
      </c>
      <c r="W265" s="166"/>
      <c r="X265" s="164">
        <v>14.5</v>
      </c>
      <c r="Y265" s="165"/>
      <c r="Z265" s="164">
        <v>10.9</v>
      </c>
      <c r="AA265" s="164">
        <v>9.3000000000000007</v>
      </c>
      <c r="AB265" s="164">
        <v>14.7</v>
      </c>
      <c r="AC265" s="164">
        <v>14.4</v>
      </c>
      <c r="AD265" s="164"/>
      <c r="AE265" s="163">
        <v>10.6</v>
      </c>
      <c r="AF265" s="163">
        <v>12.6</v>
      </c>
      <c r="AG265" s="163">
        <v>13.9</v>
      </c>
      <c r="AH265" s="163">
        <v>16.3</v>
      </c>
      <c r="AI265" s="163">
        <v>10.6</v>
      </c>
      <c r="AJ265" s="163">
        <v>11.4</v>
      </c>
      <c r="AK265" s="163">
        <v>16</v>
      </c>
      <c r="AL265" s="162">
        <v>7.7</v>
      </c>
      <c r="AM265" s="162">
        <v>10</v>
      </c>
      <c r="AN265" s="162">
        <v>13.5</v>
      </c>
      <c r="AO265" s="162">
        <v>11.6</v>
      </c>
      <c r="AP265" s="162">
        <v>8.5</v>
      </c>
      <c r="AQ265" s="162">
        <v>13.8</v>
      </c>
      <c r="AR265" s="162"/>
      <c r="AT265" s="161">
        <v>9.8000000000000007</v>
      </c>
      <c r="AU265" s="161">
        <v>8.9</v>
      </c>
      <c r="BB265" s="66">
        <v>9.2222222222222214</v>
      </c>
      <c r="BC265" s="66">
        <v>16.666666666666668</v>
      </c>
      <c r="BD265" s="66">
        <v>12</v>
      </c>
      <c r="BG265" s="66">
        <v>10.666666666666666</v>
      </c>
      <c r="BH265" s="66">
        <v>10.555555555555555</v>
      </c>
      <c r="BI265" s="66">
        <v>9.5</v>
      </c>
      <c r="BJ265" s="66">
        <v>6.833333333333333</v>
      </c>
      <c r="BK265" s="66">
        <v>6.8888888888888893</v>
      </c>
      <c r="BN265" s="160">
        <v>0.90902777777777799</v>
      </c>
    </row>
    <row r="266" spans="1:66" x14ac:dyDescent="0.2">
      <c r="A266" s="160">
        <v>0.91249999999999998</v>
      </c>
      <c r="B266" s="160">
        <f t="shared" si="4"/>
        <v>3.4722222222219878E-3</v>
      </c>
      <c r="C266" s="170"/>
      <c r="D266" s="170">
        <v>12.7</v>
      </c>
      <c r="E266" s="170">
        <v>14.7</v>
      </c>
      <c r="F266" s="170">
        <v>12</v>
      </c>
      <c r="G266" s="170">
        <v>17.100000000000001</v>
      </c>
      <c r="H266" s="170">
        <v>12.2</v>
      </c>
      <c r="I266" s="100"/>
      <c r="J266" s="168">
        <v>8.9</v>
      </c>
      <c r="K266" s="169">
        <v>7.2</v>
      </c>
      <c r="L266" s="169">
        <v>5.6</v>
      </c>
      <c r="M266" s="169">
        <v>7.8</v>
      </c>
      <c r="N266" s="169">
        <v>11.4</v>
      </c>
      <c r="O266" s="169">
        <v>9.3000000000000007</v>
      </c>
      <c r="P266" s="168"/>
      <c r="Q266" s="166"/>
      <c r="R266" s="167">
        <v>9.8000000000000007</v>
      </c>
      <c r="S266" s="167">
        <v>12.2</v>
      </c>
      <c r="T266" s="167">
        <v>10.1</v>
      </c>
      <c r="U266" s="167">
        <v>12.1</v>
      </c>
      <c r="V266" s="167">
        <v>12.4</v>
      </c>
      <c r="W266" s="166"/>
      <c r="X266" s="164">
        <v>14.7</v>
      </c>
      <c r="Y266" s="165"/>
      <c r="Z266" s="164">
        <v>11.1</v>
      </c>
      <c r="AA266" s="164">
        <v>9.3000000000000007</v>
      </c>
      <c r="AB266" s="164">
        <v>14.7</v>
      </c>
      <c r="AC266" s="164">
        <v>14.8</v>
      </c>
      <c r="AD266" s="164"/>
      <c r="AE266" s="163">
        <v>10.5</v>
      </c>
      <c r="AF266" s="163">
        <v>13</v>
      </c>
      <c r="AG266" s="163">
        <v>14.3</v>
      </c>
      <c r="AH266" s="163">
        <v>15.9</v>
      </c>
      <c r="AI266" s="163">
        <v>10.8</v>
      </c>
      <c r="AJ266" s="163">
        <v>11.3</v>
      </c>
      <c r="AK266" s="163">
        <v>16.2</v>
      </c>
      <c r="AL266" s="162">
        <v>7.6</v>
      </c>
      <c r="AM266" s="162">
        <v>9.9</v>
      </c>
      <c r="AN266" s="162">
        <v>12.8</v>
      </c>
      <c r="AO266" s="162">
        <v>11.9</v>
      </c>
      <c r="AP266" s="162">
        <v>8.8000000000000007</v>
      </c>
      <c r="AQ266" s="162">
        <v>13.8</v>
      </c>
      <c r="AR266" s="162"/>
      <c r="AT266" s="161">
        <v>9.1999999999999993</v>
      </c>
      <c r="AU266" s="161">
        <v>8.9</v>
      </c>
      <c r="BB266" s="66">
        <v>9.1111111111111107</v>
      </c>
      <c r="BC266" s="66">
        <v>16.555555555555557</v>
      </c>
      <c r="BD266" s="66">
        <v>11.777777777777779</v>
      </c>
      <c r="BG266" s="66">
        <v>11</v>
      </c>
      <c r="BH266" s="66">
        <v>10.611111111111111</v>
      </c>
      <c r="BI266" s="66">
        <v>10</v>
      </c>
      <c r="BJ266" s="66">
        <v>6.5555555555555554</v>
      </c>
      <c r="BK266" s="66">
        <v>6.9444444444444446</v>
      </c>
      <c r="BN266" s="160">
        <v>0.91249999999999998</v>
      </c>
    </row>
    <row r="267" spans="1:66" x14ac:dyDescent="0.2">
      <c r="A267" s="160">
        <v>0.91597222222222197</v>
      </c>
      <c r="B267" s="160">
        <f t="shared" si="4"/>
        <v>3.4722222222219878E-3</v>
      </c>
      <c r="C267" s="170"/>
      <c r="D267" s="170">
        <v>13.3</v>
      </c>
      <c r="E267" s="170">
        <v>15.2</v>
      </c>
      <c r="F267" s="170">
        <v>11.5</v>
      </c>
      <c r="G267" s="170">
        <v>17.5</v>
      </c>
      <c r="H267" s="170">
        <v>12</v>
      </c>
      <c r="I267" s="100"/>
      <c r="J267" s="168">
        <v>8.6</v>
      </c>
      <c r="K267" s="169">
        <v>7.3</v>
      </c>
      <c r="L267" s="169">
        <v>5.9</v>
      </c>
      <c r="M267" s="169">
        <v>8.1999999999999993</v>
      </c>
      <c r="N267" s="169">
        <v>11.7</v>
      </c>
      <c r="O267" s="169">
        <v>9.1</v>
      </c>
      <c r="P267" s="168"/>
      <c r="Q267" s="166"/>
      <c r="R267" s="167">
        <v>9.6999999999999993</v>
      </c>
      <c r="S267" s="167">
        <v>12.3</v>
      </c>
      <c r="T267" s="167">
        <v>9.8000000000000007</v>
      </c>
      <c r="U267" s="167">
        <v>12.3</v>
      </c>
      <c r="V267" s="167">
        <v>12.7</v>
      </c>
      <c r="W267" s="166"/>
      <c r="X267" s="164">
        <v>14.8</v>
      </c>
      <c r="Y267" s="165"/>
      <c r="Z267" s="164">
        <v>10.4</v>
      </c>
      <c r="AA267" s="164">
        <v>8.8000000000000007</v>
      </c>
      <c r="AB267" s="164">
        <v>14.6</v>
      </c>
      <c r="AC267" s="164">
        <v>15.2</v>
      </c>
      <c r="AD267" s="164"/>
      <c r="AE267" s="163">
        <v>10.3</v>
      </c>
      <c r="AF267" s="163">
        <v>13.5</v>
      </c>
      <c r="AG267" s="163">
        <v>14.6</v>
      </c>
      <c r="AH267" s="163">
        <v>15.9</v>
      </c>
      <c r="AI267" s="163">
        <v>10.8</v>
      </c>
      <c r="AJ267" s="163">
        <v>11.2</v>
      </c>
      <c r="AK267" s="163">
        <v>16.399999999999999</v>
      </c>
      <c r="AL267" s="162">
        <v>7.4</v>
      </c>
      <c r="AM267" s="162">
        <v>9.6999999999999993</v>
      </c>
      <c r="AN267" s="162">
        <v>13</v>
      </c>
      <c r="AO267" s="162">
        <v>12.4</v>
      </c>
      <c r="AP267" s="162">
        <v>9.1</v>
      </c>
      <c r="AQ267" s="162">
        <v>13.8</v>
      </c>
      <c r="AR267" s="162"/>
      <c r="AT267" s="161">
        <v>8.8000000000000007</v>
      </c>
      <c r="AU267" s="161">
        <v>8.9</v>
      </c>
      <c r="BB267" s="66">
        <v>9.1111111111111107</v>
      </c>
      <c r="BC267" s="66">
        <v>16.5</v>
      </c>
      <c r="BD267" s="66">
        <v>11.888888888888889</v>
      </c>
      <c r="BG267" s="66">
        <v>11.611111111111111</v>
      </c>
      <c r="BH267" s="66">
        <v>10.944444444444445</v>
      </c>
      <c r="BI267" s="66">
        <v>10.277777777777779</v>
      </c>
      <c r="BJ267" s="66">
        <v>6.1111111111111107</v>
      </c>
      <c r="BK267" s="66">
        <v>7</v>
      </c>
      <c r="BN267" s="160">
        <v>0.91597222222222197</v>
      </c>
    </row>
    <row r="268" spans="1:66" x14ac:dyDescent="0.2">
      <c r="A268" s="160">
        <v>0.91944444444444495</v>
      </c>
      <c r="B268" s="160">
        <f t="shared" si="4"/>
        <v>3.472222222222987E-3</v>
      </c>
      <c r="C268" s="170"/>
      <c r="D268" s="170">
        <v>13.8</v>
      </c>
      <c r="E268" s="170">
        <v>14.9</v>
      </c>
      <c r="F268" s="170">
        <v>11.6</v>
      </c>
      <c r="G268" s="170">
        <v>17.8</v>
      </c>
      <c r="H268" s="170">
        <v>11.8</v>
      </c>
      <c r="I268" s="100"/>
      <c r="J268" s="168">
        <v>8.1999999999999993</v>
      </c>
      <c r="K268" s="169">
        <v>7.2</v>
      </c>
      <c r="L268" s="169">
        <v>6.6</v>
      </c>
      <c r="M268" s="169">
        <v>8.1999999999999993</v>
      </c>
      <c r="N268" s="169">
        <v>11.9</v>
      </c>
      <c r="O268" s="169">
        <v>8.9</v>
      </c>
      <c r="P268" s="168"/>
      <c r="Q268" s="166"/>
      <c r="R268" s="167">
        <v>9.6</v>
      </c>
      <c r="S268" s="167">
        <v>12.7</v>
      </c>
      <c r="T268" s="167">
        <v>9.1999999999999993</v>
      </c>
      <c r="U268" s="167">
        <v>12.4</v>
      </c>
      <c r="V268" s="167">
        <v>12.9</v>
      </c>
      <c r="W268" s="166"/>
      <c r="X268" s="164">
        <v>14.6</v>
      </c>
      <c r="Y268" s="165"/>
      <c r="Z268" s="164">
        <v>9.6999999999999993</v>
      </c>
      <c r="AA268" s="164">
        <v>8.8000000000000007</v>
      </c>
      <c r="AB268" s="164">
        <v>14.4</v>
      </c>
      <c r="AC268" s="164">
        <v>15.9</v>
      </c>
      <c r="AD268" s="164"/>
      <c r="AE268" s="163">
        <v>10.1</v>
      </c>
      <c r="AF268" s="163">
        <v>14.2</v>
      </c>
      <c r="AG268" s="163">
        <v>14.9</v>
      </c>
      <c r="AH268" s="163">
        <v>15.8</v>
      </c>
      <c r="AI268" s="163">
        <v>10.7</v>
      </c>
      <c r="AJ268" s="163">
        <v>11.1</v>
      </c>
      <c r="AK268" s="163">
        <v>16.5</v>
      </c>
      <c r="AL268" s="162">
        <v>7.4</v>
      </c>
      <c r="AM268" s="162">
        <v>9.4</v>
      </c>
      <c r="AN268" s="162">
        <v>13.4</v>
      </c>
      <c r="AO268" s="162">
        <v>12.6</v>
      </c>
      <c r="AP268" s="162">
        <v>9.3000000000000007</v>
      </c>
      <c r="AQ268" s="162">
        <v>13.9</v>
      </c>
      <c r="AR268" s="162"/>
      <c r="AT268" s="161">
        <v>9</v>
      </c>
      <c r="AU268" s="161">
        <v>9.1</v>
      </c>
      <c r="BB268" s="66">
        <v>8.8888888888888893</v>
      </c>
      <c r="BC268" s="66">
        <v>16.444444444444443</v>
      </c>
      <c r="BD268" s="66">
        <v>12.222222222222221</v>
      </c>
      <c r="BG268" s="66">
        <v>12.111111111111111</v>
      </c>
      <c r="BH268" s="66">
        <v>10.777777777777779</v>
      </c>
      <c r="BI268" s="66">
        <v>10.333333333333334</v>
      </c>
      <c r="BJ268" s="66">
        <v>5.833333333333333</v>
      </c>
      <c r="BK268" s="66">
        <v>7.1111111111111107</v>
      </c>
      <c r="BN268" s="160">
        <v>0.91944444444444495</v>
      </c>
    </row>
    <row r="269" spans="1:66" x14ac:dyDescent="0.2">
      <c r="A269" s="160">
        <v>0.92291666666666705</v>
      </c>
      <c r="B269" s="160">
        <f t="shared" si="4"/>
        <v>3.4722222222220989E-3</v>
      </c>
      <c r="C269" s="170"/>
      <c r="D269" s="170">
        <v>14.1</v>
      </c>
      <c r="E269" s="170">
        <v>14.6</v>
      </c>
      <c r="F269" s="170">
        <v>12.1</v>
      </c>
      <c r="G269" s="170">
        <v>18.100000000000001</v>
      </c>
      <c r="H269" s="170">
        <v>11.6</v>
      </c>
      <c r="I269" s="100"/>
      <c r="J269" s="168">
        <v>8.1</v>
      </c>
      <c r="K269" s="169">
        <v>7.3</v>
      </c>
      <c r="L269" s="169">
        <v>7.2</v>
      </c>
      <c r="M269" s="169">
        <v>8.1999999999999993</v>
      </c>
      <c r="N269" s="169">
        <v>12.2</v>
      </c>
      <c r="O269" s="169">
        <v>9</v>
      </c>
      <c r="P269" s="168"/>
      <c r="Q269" s="166"/>
      <c r="R269" s="167">
        <v>9.8000000000000007</v>
      </c>
      <c r="S269" s="167">
        <v>12.9</v>
      </c>
      <c r="T269" s="167">
        <v>8.6</v>
      </c>
      <c r="U269" s="167">
        <v>12.5</v>
      </c>
      <c r="V269" s="167">
        <v>13.3</v>
      </c>
      <c r="W269" s="166"/>
      <c r="X269" s="164">
        <v>14.2</v>
      </c>
      <c r="Y269" s="165"/>
      <c r="Z269" s="164">
        <v>10.4</v>
      </c>
      <c r="AA269" s="164">
        <v>8.8000000000000007</v>
      </c>
      <c r="AB269" s="164">
        <v>14.6</v>
      </c>
      <c r="AC269" s="164">
        <v>16.7</v>
      </c>
      <c r="AD269" s="164"/>
      <c r="AE269" s="163">
        <v>9.8000000000000007</v>
      </c>
      <c r="AF269" s="163">
        <v>14.3</v>
      </c>
      <c r="AG269" s="163">
        <v>15.3</v>
      </c>
      <c r="AH269" s="163">
        <v>15.5</v>
      </c>
      <c r="AI269" s="163">
        <v>10</v>
      </c>
      <c r="AJ269" s="163">
        <v>10.9</v>
      </c>
      <c r="AK269" s="163">
        <v>16.5</v>
      </c>
      <c r="AL269" s="162">
        <v>7.2</v>
      </c>
      <c r="AM269" s="162">
        <v>9.1999999999999993</v>
      </c>
      <c r="AN269" s="162">
        <v>13.6</v>
      </c>
      <c r="AO269" s="162">
        <v>12.9</v>
      </c>
      <c r="AP269" s="162">
        <v>9.4</v>
      </c>
      <c r="AQ269" s="162">
        <v>14</v>
      </c>
      <c r="AR269" s="162"/>
      <c r="AT269" s="161">
        <v>9.1999999999999993</v>
      </c>
      <c r="AU269" s="161">
        <v>9.3000000000000007</v>
      </c>
      <c r="BB269" s="66">
        <v>8.6666666666666661</v>
      </c>
      <c r="BC269" s="66">
        <v>16.5</v>
      </c>
      <c r="BD269" s="66">
        <v>12.555555555555555</v>
      </c>
      <c r="BG269" s="66">
        <v>12.111111111111111</v>
      </c>
      <c r="BH269" s="66">
        <v>10.722222222222221</v>
      </c>
      <c r="BI269" s="66">
        <v>10.722222222222221</v>
      </c>
      <c r="BJ269" s="66">
        <v>5.666666666666667</v>
      </c>
      <c r="BK269" s="66">
        <v>7.3888888888888893</v>
      </c>
      <c r="BN269" s="160">
        <v>0.92291666666666705</v>
      </c>
    </row>
    <row r="270" spans="1:66" x14ac:dyDescent="0.2">
      <c r="A270" s="160">
        <v>0.92638888888888904</v>
      </c>
      <c r="B270" s="160">
        <f t="shared" si="4"/>
        <v>3.4722222222219878E-3</v>
      </c>
      <c r="C270" s="170"/>
      <c r="D270" s="170">
        <v>14.3</v>
      </c>
      <c r="E270" s="170">
        <v>14.1</v>
      </c>
      <c r="F270" s="170">
        <v>11.9</v>
      </c>
      <c r="G270" s="170">
        <v>18.3</v>
      </c>
      <c r="H270" s="170">
        <v>11.3</v>
      </c>
      <c r="I270" s="100"/>
      <c r="J270" s="168">
        <v>8.1</v>
      </c>
      <c r="K270" s="169">
        <v>7.3</v>
      </c>
      <c r="L270" s="169">
        <v>7.8</v>
      </c>
      <c r="M270" s="169">
        <v>7.9</v>
      </c>
      <c r="N270" s="169">
        <v>12.3</v>
      </c>
      <c r="O270" s="169">
        <v>8.9</v>
      </c>
      <c r="P270" s="168"/>
      <c r="Q270" s="166"/>
      <c r="R270" s="167">
        <v>10.6</v>
      </c>
      <c r="S270" s="167">
        <v>13.1</v>
      </c>
      <c r="T270" s="167">
        <v>8.1</v>
      </c>
      <c r="U270" s="167">
        <v>12.5</v>
      </c>
      <c r="V270" s="167">
        <v>12.9</v>
      </c>
      <c r="W270" s="166"/>
      <c r="X270" s="164">
        <v>13.9</v>
      </c>
      <c r="Y270" s="165"/>
      <c r="Z270" s="164">
        <v>10.9</v>
      </c>
      <c r="AA270" s="164">
        <v>8.8000000000000007</v>
      </c>
      <c r="AB270" s="164">
        <v>15.3</v>
      </c>
      <c r="AC270" s="164">
        <v>17.100000000000001</v>
      </c>
      <c r="AD270" s="164"/>
      <c r="AE270" s="163">
        <v>9.6</v>
      </c>
      <c r="AF270" s="163">
        <v>14</v>
      </c>
      <c r="AG270" s="163">
        <v>15.6</v>
      </c>
      <c r="AH270" s="163">
        <v>15.7</v>
      </c>
      <c r="AI270" s="163">
        <v>9.1999999999999993</v>
      </c>
      <c r="AJ270" s="163">
        <v>11</v>
      </c>
      <c r="AK270" s="163">
        <v>16.399999999999999</v>
      </c>
      <c r="AL270" s="162">
        <v>7.1</v>
      </c>
      <c r="AM270" s="162">
        <v>8.9</v>
      </c>
      <c r="AN270" s="162">
        <v>13.7</v>
      </c>
      <c r="AO270" s="162">
        <v>13.3</v>
      </c>
      <c r="AP270" s="162">
        <v>9.4</v>
      </c>
      <c r="AQ270" s="162">
        <v>14.1</v>
      </c>
      <c r="AR270" s="162"/>
      <c r="AT270" s="161">
        <v>8.9</v>
      </c>
      <c r="AU270" s="161">
        <v>9.6</v>
      </c>
      <c r="BB270" s="66">
        <v>8.2777777777777786</v>
      </c>
      <c r="BC270" s="66">
        <v>16.444444444444443</v>
      </c>
      <c r="BD270" s="66">
        <v>12.777777777777779</v>
      </c>
      <c r="BG270" s="66">
        <v>11.888888888888889</v>
      </c>
      <c r="BH270" s="66">
        <v>10.833333333333334</v>
      </c>
      <c r="BI270" s="66">
        <v>11.666666666666666</v>
      </c>
      <c r="BJ270" s="66">
        <v>5.3888888888888893</v>
      </c>
      <c r="BK270" s="66">
        <v>7.666666666666667</v>
      </c>
      <c r="BN270" s="160">
        <v>0.92638888888888904</v>
      </c>
    </row>
    <row r="271" spans="1:66" x14ac:dyDescent="0.2">
      <c r="A271" s="160">
        <v>0.92986111111111103</v>
      </c>
      <c r="B271" s="160">
        <f t="shared" si="4"/>
        <v>3.4722222222219878E-3</v>
      </c>
      <c r="C271" s="170"/>
      <c r="D271" s="170">
        <v>14.4</v>
      </c>
      <c r="E271" s="170">
        <v>13.6</v>
      </c>
      <c r="F271" s="170">
        <v>11.7</v>
      </c>
      <c r="G271" s="170">
        <v>18.3</v>
      </c>
      <c r="H271" s="170">
        <v>11.2</v>
      </c>
      <c r="I271" s="100"/>
      <c r="J271" s="168">
        <v>7.9</v>
      </c>
      <c r="K271" s="169">
        <v>7.2</v>
      </c>
      <c r="L271" s="169">
        <v>8.3000000000000007</v>
      </c>
      <c r="M271" s="169">
        <v>7.8</v>
      </c>
      <c r="N271" s="169">
        <v>12.4</v>
      </c>
      <c r="O271" s="169">
        <v>8.6999999999999993</v>
      </c>
      <c r="P271" s="168"/>
      <c r="Q271" s="166"/>
      <c r="R271" s="167">
        <v>10.7</v>
      </c>
      <c r="S271" s="167">
        <v>13.4</v>
      </c>
      <c r="T271" s="167">
        <v>7.7</v>
      </c>
      <c r="U271" s="167">
        <v>12.4</v>
      </c>
      <c r="V271" s="167">
        <v>12.6</v>
      </c>
      <c r="W271" s="166"/>
      <c r="X271" s="164">
        <v>13.6</v>
      </c>
      <c r="Y271" s="165"/>
      <c r="Z271" s="164">
        <v>11.3</v>
      </c>
      <c r="AA271" s="164">
        <v>8.9</v>
      </c>
      <c r="AB271" s="164">
        <v>15.7</v>
      </c>
      <c r="AC271" s="164">
        <v>16.8</v>
      </c>
      <c r="AD271" s="164"/>
      <c r="AE271" s="163">
        <v>9.5</v>
      </c>
      <c r="AF271" s="163">
        <v>14.2</v>
      </c>
      <c r="AG271" s="163">
        <v>15.7</v>
      </c>
      <c r="AH271" s="163">
        <v>15.7</v>
      </c>
      <c r="AI271" s="163">
        <v>8.6</v>
      </c>
      <c r="AJ271" s="163">
        <v>11</v>
      </c>
      <c r="AK271" s="163">
        <v>15.9</v>
      </c>
      <c r="AL271" s="162">
        <v>7.2</v>
      </c>
      <c r="AM271" s="162">
        <v>8.6999999999999993</v>
      </c>
      <c r="AN271" s="162">
        <v>13.7</v>
      </c>
      <c r="AO271" s="162">
        <v>14.4</v>
      </c>
      <c r="AP271" s="162">
        <v>9.6</v>
      </c>
      <c r="AQ271" s="162">
        <v>14.1</v>
      </c>
      <c r="AR271" s="162"/>
      <c r="AT271" s="161">
        <v>8.8000000000000007</v>
      </c>
      <c r="AU271" s="161">
        <v>9.6999999999999993</v>
      </c>
      <c r="BB271" s="66">
        <v>7.8888888888888893</v>
      </c>
      <c r="BC271" s="66">
        <v>16</v>
      </c>
      <c r="BD271" s="66">
        <v>13.055555555555555</v>
      </c>
      <c r="BG271" s="66">
        <v>11.722222222222221</v>
      </c>
      <c r="BH271" s="66">
        <v>11</v>
      </c>
      <c r="BI271" s="66">
        <v>12.055555555555555</v>
      </c>
      <c r="BJ271" s="66">
        <v>5.166666666666667</v>
      </c>
      <c r="BK271" s="66">
        <v>7.7777777777777777</v>
      </c>
      <c r="BN271" s="160">
        <v>0.92986111111111103</v>
      </c>
    </row>
    <row r="272" spans="1:66" x14ac:dyDescent="0.2">
      <c r="A272" s="160">
        <v>0.93333333333333302</v>
      </c>
      <c r="B272" s="160">
        <f t="shared" si="4"/>
        <v>3.4722222222219878E-3</v>
      </c>
      <c r="C272" s="170"/>
      <c r="D272" s="170">
        <v>14.3</v>
      </c>
      <c r="E272" s="170">
        <v>13.4</v>
      </c>
      <c r="F272" s="170">
        <v>11.6</v>
      </c>
      <c r="G272" s="170">
        <v>18</v>
      </c>
      <c r="H272" s="170">
        <v>11.1</v>
      </c>
      <c r="I272" s="100"/>
      <c r="J272" s="168">
        <v>7.9</v>
      </c>
      <c r="K272" s="169">
        <v>7.2</v>
      </c>
      <c r="L272" s="169">
        <v>8.6999999999999993</v>
      </c>
      <c r="M272" s="169">
        <v>7.9</v>
      </c>
      <c r="N272" s="169">
        <v>12.3</v>
      </c>
      <c r="O272" s="169">
        <v>8.5</v>
      </c>
      <c r="P272" s="168"/>
      <c r="Q272" s="166"/>
      <c r="R272" s="167">
        <v>10.6</v>
      </c>
      <c r="S272" s="167">
        <v>13.7</v>
      </c>
      <c r="T272" s="167">
        <v>7.4</v>
      </c>
      <c r="U272" s="167">
        <v>12.2</v>
      </c>
      <c r="V272" s="167">
        <v>13.1</v>
      </c>
      <c r="W272" s="166"/>
      <c r="X272" s="164">
        <v>13.3</v>
      </c>
      <c r="Y272" s="165"/>
      <c r="Z272" s="164">
        <v>11.6</v>
      </c>
      <c r="AA272" s="164">
        <v>8.6999999999999993</v>
      </c>
      <c r="AB272" s="164">
        <v>16</v>
      </c>
      <c r="AC272" s="164">
        <v>17.100000000000001</v>
      </c>
      <c r="AD272" s="164"/>
      <c r="AE272" s="163">
        <v>9.4</v>
      </c>
      <c r="AF272" s="163">
        <v>14.3</v>
      </c>
      <c r="AG272" s="163">
        <v>15.7</v>
      </c>
      <c r="AH272" s="163">
        <v>15.3</v>
      </c>
      <c r="AI272" s="163">
        <v>8.1</v>
      </c>
      <c r="AJ272" s="163">
        <v>10.9</v>
      </c>
      <c r="AK272" s="163">
        <v>15.6</v>
      </c>
      <c r="AL272" s="162">
        <v>7.2</v>
      </c>
      <c r="AM272" s="162">
        <v>8.5</v>
      </c>
      <c r="AN272" s="162">
        <v>13.6</v>
      </c>
      <c r="AO272" s="162">
        <v>14.7</v>
      </c>
      <c r="AP272" s="162">
        <v>9.6</v>
      </c>
      <c r="AQ272" s="162">
        <v>14.1</v>
      </c>
      <c r="AR272" s="162"/>
      <c r="AT272" s="161">
        <v>8.5</v>
      </c>
      <c r="AU272" s="161">
        <v>9.6999999999999993</v>
      </c>
      <c r="BB272" s="66">
        <v>7.666666666666667</v>
      </c>
      <c r="BC272" s="66">
        <v>15.666666666666666</v>
      </c>
      <c r="BD272" s="66">
        <v>13.166666666666666</v>
      </c>
      <c r="BG272" s="66">
        <v>11.555555555555555</v>
      </c>
      <c r="BH272" s="66">
        <v>11.277777777777779</v>
      </c>
      <c r="BI272" s="66">
        <v>11.777777777777779</v>
      </c>
      <c r="BJ272" s="66">
        <v>5</v>
      </c>
      <c r="BK272" s="66">
        <v>7.6111111111111107</v>
      </c>
      <c r="BN272" s="160">
        <v>0.93333333333333302</v>
      </c>
    </row>
    <row r="273" spans="1:66" x14ac:dyDescent="0.2">
      <c r="A273" s="160">
        <v>0.936805555555556</v>
      </c>
      <c r="B273" s="160">
        <f t="shared" si="4"/>
        <v>3.472222222222987E-3</v>
      </c>
      <c r="C273" s="170"/>
      <c r="D273" s="170">
        <v>14.3</v>
      </c>
      <c r="E273" s="170">
        <v>13.4</v>
      </c>
      <c r="F273" s="170">
        <v>11.3</v>
      </c>
      <c r="G273" s="170">
        <v>17.899999999999999</v>
      </c>
      <c r="H273" s="170">
        <v>10.9</v>
      </c>
      <c r="I273" s="100"/>
      <c r="J273" s="168">
        <v>7.8</v>
      </c>
      <c r="K273" s="169">
        <v>7.1</v>
      </c>
      <c r="L273" s="169">
        <v>8.9</v>
      </c>
      <c r="M273" s="169">
        <v>7.8</v>
      </c>
      <c r="N273" s="169">
        <v>12.2</v>
      </c>
      <c r="O273" s="169">
        <v>8.3000000000000007</v>
      </c>
      <c r="P273" s="168"/>
      <c r="Q273" s="166"/>
      <c r="R273" s="167">
        <v>10.8</v>
      </c>
      <c r="S273" s="167">
        <v>13.7</v>
      </c>
      <c r="T273" s="167">
        <v>7.1</v>
      </c>
      <c r="U273" s="167">
        <v>12.1</v>
      </c>
      <c r="V273" s="167">
        <v>13.2</v>
      </c>
      <c r="W273" s="166"/>
      <c r="X273" s="164">
        <v>13.2</v>
      </c>
      <c r="Y273" s="165"/>
      <c r="Z273" s="164">
        <v>11.7</v>
      </c>
      <c r="AA273" s="164">
        <v>8.6</v>
      </c>
      <c r="AB273" s="164">
        <v>16</v>
      </c>
      <c r="AC273" s="164">
        <v>17.399999999999999</v>
      </c>
      <c r="AD273" s="164"/>
      <c r="AE273" s="163">
        <v>9.4</v>
      </c>
      <c r="AF273" s="163">
        <v>14.1</v>
      </c>
      <c r="AG273" s="163">
        <v>15.7</v>
      </c>
      <c r="AH273" s="163">
        <v>14.9</v>
      </c>
      <c r="AI273" s="163">
        <v>7.7</v>
      </c>
      <c r="AJ273" s="163">
        <v>10.8</v>
      </c>
      <c r="AK273" s="163">
        <v>15.2</v>
      </c>
      <c r="AL273" s="162">
        <v>7.2</v>
      </c>
      <c r="AM273" s="162">
        <v>8.3000000000000007</v>
      </c>
      <c r="AN273" s="162">
        <v>13.5</v>
      </c>
      <c r="AO273" s="162">
        <v>14.5</v>
      </c>
      <c r="AP273" s="162">
        <v>9.6</v>
      </c>
      <c r="AQ273" s="162">
        <v>14.1</v>
      </c>
      <c r="AR273" s="162"/>
      <c r="AT273" s="161">
        <v>8.1999999999999993</v>
      </c>
      <c r="AU273" s="161">
        <v>9.8000000000000007</v>
      </c>
      <c r="BB273" s="66">
        <v>7.7222222222222223</v>
      </c>
      <c r="BC273" s="66">
        <v>15.666666666666666</v>
      </c>
      <c r="BD273" s="66">
        <v>12.944444444444445</v>
      </c>
      <c r="BG273" s="66">
        <v>11.333333333333334</v>
      </c>
      <c r="BH273" s="66">
        <v>11.611111111111111</v>
      </c>
      <c r="BI273" s="66">
        <v>11.888888888888889</v>
      </c>
      <c r="BJ273" s="66">
        <v>5</v>
      </c>
      <c r="BK273" s="66">
        <v>8</v>
      </c>
      <c r="BN273" s="160">
        <v>0.936805555555556</v>
      </c>
    </row>
    <row r="274" spans="1:66" x14ac:dyDescent="0.2">
      <c r="A274" s="160">
        <v>0.94027777777777799</v>
      </c>
      <c r="B274" s="160">
        <f t="shared" si="4"/>
        <v>3.4722222222219878E-3</v>
      </c>
      <c r="C274" s="170"/>
      <c r="D274" s="170">
        <v>14.1</v>
      </c>
      <c r="E274" s="170">
        <v>13.5</v>
      </c>
      <c r="F274" s="170">
        <v>10.8</v>
      </c>
      <c r="G274" s="170">
        <v>17.600000000000001</v>
      </c>
      <c r="H274" s="170">
        <v>10.8</v>
      </c>
      <c r="I274" s="100"/>
      <c r="J274" s="168">
        <v>7.6</v>
      </c>
      <c r="K274" s="169">
        <v>7</v>
      </c>
      <c r="L274" s="169">
        <v>9.1999999999999993</v>
      </c>
      <c r="M274" s="169">
        <v>7.8</v>
      </c>
      <c r="N274" s="169">
        <v>11.7</v>
      </c>
      <c r="O274" s="169">
        <v>8.1999999999999993</v>
      </c>
      <c r="P274" s="168"/>
      <c r="Q274" s="166"/>
      <c r="R274" s="167">
        <v>10.8</v>
      </c>
      <c r="S274" s="167">
        <v>13.8</v>
      </c>
      <c r="T274" s="167">
        <v>6.7</v>
      </c>
      <c r="U274" s="167">
        <v>11.9</v>
      </c>
      <c r="V274" s="167">
        <v>13.1</v>
      </c>
      <c r="W274" s="166"/>
      <c r="X274" s="164">
        <v>12.9</v>
      </c>
      <c r="Y274" s="165"/>
      <c r="Z274" s="164">
        <v>11.8</v>
      </c>
      <c r="AA274" s="164">
        <v>8.4</v>
      </c>
      <c r="AB274" s="164">
        <v>15.8</v>
      </c>
      <c r="AC274" s="164">
        <v>17.899999999999999</v>
      </c>
      <c r="AD274" s="164"/>
      <c r="AE274" s="163">
        <v>9.3000000000000007</v>
      </c>
      <c r="AF274" s="163">
        <v>13.8</v>
      </c>
      <c r="AG274" s="163">
        <v>15.4</v>
      </c>
      <c r="AH274" s="163">
        <v>14.7</v>
      </c>
      <c r="AI274" s="163">
        <v>7.6</v>
      </c>
      <c r="AJ274" s="163">
        <v>10.7</v>
      </c>
      <c r="AK274" s="163">
        <v>15.1</v>
      </c>
      <c r="AL274" s="162">
        <v>7.2</v>
      </c>
      <c r="AM274" s="162">
        <v>8.1999999999999993</v>
      </c>
      <c r="AN274" s="162">
        <v>13.4</v>
      </c>
      <c r="AO274" s="162">
        <v>14.7</v>
      </c>
      <c r="AP274" s="162">
        <v>9.6</v>
      </c>
      <c r="AQ274" s="162">
        <v>14.1</v>
      </c>
      <c r="AR274" s="162"/>
      <c r="AT274" s="161">
        <v>7.9</v>
      </c>
      <c r="AU274" s="161">
        <v>9.9</v>
      </c>
      <c r="BB274" s="66">
        <v>7.7777777777777777</v>
      </c>
      <c r="BC274" s="66">
        <v>16.166666666666668</v>
      </c>
      <c r="BD274" s="66">
        <v>12.5</v>
      </c>
      <c r="BG274" s="66">
        <v>11.111111111111111</v>
      </c>
      <c r="BH274" s="66">
        <v>11.722222222222221</v>
      </c>
      <c r="BI274" s="66">
        <v>12.055555555555555</v>
      </c>
      <c r="BJ274" s="66">
        <v>4.9444444444444446</v>
      </c>
      <c r="BK274" s="66">
        <v>8.9444444444444446</v>
      </c>
      <c r="BN274" s="160">
        <v>0.94027777777777799</v>
      </c>
    </row>
    <row r="275" spans="1:66" x14ac:dyDescent="0.2">
      <c r="A275" s="160">
        <v>0.94374999999999998</v>
      </c>
      <c r="B275" s="160">
        <f t="shared" si="4"/>
        <v>3.4722222222219878E-3</v>
      </c>
      <c r="C275" s="170"/>
      <c r="D275" s="170">
        <v>13.9</v>
      </c>
      <c r="E275" s="170">
        <v>13.8</v>
      </c>
      <c r="F275" s="170">
        <v>10.199999999999999</v>
      </c>
      <c r="G275" s="170">
        <v>17.2</v>
      </c>
      <c r="H275" s="170">
        <v>10.6</v>
      </c>
      <c r="I275" s="100"/>
      <c r="J275" s="168">
        <v>7.4</v>
      </c>
      <c r="K275" s="169">
        <v>7</v>
      </c>
      <c r="L275" s="169">
        <v>9.1999999999999993</v>
      </c>
      <c r="M275" s="169">
        <v>7.8</v>
      </c>
      <c r="N275" s="169">
        <v>11.6</v>
      </c>
      <c r="O275" s="169">
        <v>8.1</v>
      </c>
      <c r="P275" s="168"/>
      <c r="Q275" s="166"/>
      <c r="R275" s="167">
        <v>10.5</v>
      </c>
      <c r="S275" s="167">
        <v>13.3</v>
      </c>
      <c r="T275" s="167">
        <v>6.6</v>
      </c>
      <c r="U275" s="167">
        <v>11.9</v>
      </c>
      <c r="V275" s="167">
        <v>13</v>
      </c>
      <c r="W275" s="166"/>
      <c r="X275" s="164">
        <v>12.8</v>
      </c>
      <c r="Y275" s="165"/>
      <c r="Z275" s="164">
        <v>11.8</v>
      </c>
      <c r="AA275" s="164">
        <v>8.1999999999999993</v>
      </c>
      <c r="AB275" s="164">
        <v>15.6</v>
      </c>
      <c r="AC275" s="164">
        <v>18.3</v>
      </c>
      <c r="AD275" s="164"/>
      <c r="AE275" s="163">
        <v>9.4</v>
      </c>
      <c r="AF275" s="163">
        <v>13.4</v>
      </c>
      <c r="AG275" s="163">
        <v>15.2</v>
      </c>
      <c r="AH275" s="163">
        <v>14.7</v>
      </c>
      <c r="AI275" s="163">
        <v>7.4</v>
      </c>
      <c r="AJ275" s="163">
        <v>10.7</v>
      </c>
      <c r="AK275" s="163">
        <v>15.3</v>
      </c>
      <c r="AL275" s="162">
        <v>7.2</v>
      </c>
      <c r="AM275" s="162">
        <v>8.1999999999999993</v>
      </c>
      <c r="AN275" s="162">
        <v>13.3</v>
      </c>
      <c r="AO275" s="162">
        <v>14.8</v>
      </c>
      <c r="AP275" s="162">
        <v>9.6</v>
      </c>
      <c r="AQ275" s="162">
        <v>14.1</v>
      </c>
      <c r="AR275" s="162"/>
      <c r="AT275" s="161">
        <v>7.8</v>
      </c>
      <c r="AU275" s="161">
        <v>9.8000000000000007</v>
      </c>
      <c r="BB275" s="66">
        <v>7.6111111111111107</v>
      </c>
      <c r="BC275" s="66">
        <v>15.777777777777779</v>
      </c>
      <c r="BD275" s="66">
        <v>12.055555555555555</v>
      </c>
      <c r="BG275" s="66">
        <v>10.944444444444445</v>
      </c>
      <c r="BH275" s="66">
        <v>11.722222222222221</v>
      </c>
      <c r="BI275" s="66">
        <v>12.333333333333334</v>
      </c>
      <c r="BJ275" s="66">
        <v>5.166666666666667</v>
      </c>
      <c r="BK275" s="66">
        <v>9.6666666666666661</v>
      </c>
      <c r="BN275" s="160">
        <v>0.94374999999999998</v>
      </c>
    </row>
    <row r="276" spans="1:66" x14ac:dyDescent="0.2">
      <c r="A276" s="160">
        <v>0.94722222222222197</v>
      </c>
      <c r="B276" s="160">
        <f t="shared" si="4"/>
        <v>3.4722222222219878E-3</v>
      </c>
      <c r="C276" s="170"/>
      <c r="D276" s="170">
        <v>13.7</v>
      </c>
      <c r="E276" s="170">
        <v>14.1</v>
      </c>
      <c r="F276" s="170">
        <v>9.1999999999999993</v>
      </c>
      <c r="G276" s="170">
        <v>16.8</v>
      </c>
      <c r="H276" s="170">
        <v>10.3</v>
      </c>
      <c r="I276" s="100"/>
      <c r="J276" s="168">
        <v>7.4</v>
      </c>
      <c r="K276" s="169">
        <v>7</v>
      </c>
      <c r="L276" s="169">
        <v>9.3000000000000007</v>
      </c>
      <c r="M276" s="169">
        <v>7.9</v>
      </c>
      <c r="N276" s="169">
        <v>11.7</v>
      </c>
      <c r="O276" s="169">
        <v>7.9</v>
      </c>
      <c r="P276" s="168"/>
      <c r="Q276" s="166"/>
      <c r="R276" s="167">
        <v>10.4</v>
      </c>
      <c r="S276" s="167">
        <v>12.6</v>
      </c>
      <c r="T276" s="167">
        <v>6.6</v>
      </c>
      <c r="U276" s="167">
        <v>12</v>
      </c>
      <c r="V276" s="167">
        <v>12.8</v>
      </c>
      <c r="W276" s="166"/>
      <c r="X276" s="164">
        <v>12.3</v>
      </c>
      <c r="Y276" s="165"/>
      <c r="Z276" s="164">
        <v>11.7</v>
      </c>
      <c r="AA276" s="164">
        <v>8.5</v>
      </c>
      <c r="AB276" s="164">
        <v>15.4</v>
      </c>
      <c r="AC276" s="164">
        <v>18.7</v>
      </c>
      <c r="AD276" s="164"/>
      <c r="AE276" s="163">
        <v>9.8000000000000007</v>
      </c>
      <c r="AF276" s="163">
        <v>13.1</v>
      </c>
      <c r="AG276" s="163">
        <v>15.1</v>
      </c>
      <c r="AH276" s="163">
        <v>14.9</v>
      </c>
      <c r="AI276" s="163">
        <v>7.3</v>
      </c>
      <c r="AJ276" s="163">
        <v>10.7</v>
      </c>
      <c r="AK276" s="163">
        <v>15.5</v>
      </c>
      <c r="AL276" s="162">
        <v>7.2</v>
      </c>
      <c r="AM276" s="162">
        <v>8.1</v>
      </c>
      <c r="AN276" s="162">
        <v>13</v>
      </c>
      <c r="AO276" s="162">
        <v>14.5</v>
      </c>
      <c r="AP276" s="162">
        <v>9.5</v>
      </c>
      <c r="AQ276" s="162">
        <v>13.9</v>
      </c>
      <c r="AR276" s="162"/>
      <c r="AT276" s="161">
        <v>7.6</v>
      </c>
      <c r="AU276" s="161">
        <v>9.6999999999999993</v>
      </c>
      <c r="BB276" s="66">
        <v>7.5</v>
      </c>
      <c r="BC276" s="66">
        <v>16</v>
      </c>
      <c r="BD276" s="66">
        <v>11.611111111111111</v>
      </c>
      <c r="BG276" s="66">
        <v>10.777777777777779</v>
      </c>
      <c r="BH276" s="66">
        <v>12.111111111111111</v>
      </c>
      <c r="BI276" s="66">
        <v>12.666666666666666</v>
      </c>
      <c r="BJ276" s="66">
        <v>5.666666666666667</v>
      </c>
      <c r="BK276" s="66">
        <v>10.222222222222221</v>
      </c>
      <c r="BN276" s="160">
        <v>0.94722222222222197</v>
      </c>
    </row>
    <row r="277" spans="1:66" x14ac:dyDescent="0.2">
      <c r="A277" s="160">
        <v>0.95069444444444495</v>
      </c>
      <c r="B277" s="160">
        <f t="shared" si="4"/>
        <v>3.472222222222987E-3</v>
      </c>
      <c r="C277" s="170"/>
      <c r="D277" s="170">
        <v>13.3</v>
      </c>
      <c r="E277" s="170">
        <v>14.1</v>
      </c>
      <c r="F277" s="170">
        <v>8.8000000000000007</v>
      </c>
      <c r="G277" s="170">
        <v>16.399999999999999</v>
      </c>
      <c r="H277" s="170">
        <v>9.8000000000000007</v>
      </c>
      <c r="I277" s="100"/>
      <c r="J277" s="168">
        <v>7.3</v>
      </c>
      <c r="K277" s="169">
        <v>7.1</v>
      </c>
      <c r="L277" s="169">
        <v>9.3000000000000007</v>
      </c>
      <c r="M277" s="169">
        <v>7.9</v>
      </c>
      <c r="N277" s="169">
        <v>11.4</v>
      </c>
      <c r="O277" s="169">
        <v>7.9</v>
      </c>
      <c r="P277" s="168"/>
      <c r="Q277" s="166"/>
      <c r="R277" s="167">
        <v>10.5</v>
      </c>
      <c r="S277" s="167">
        <v>11.9</v>
      </c>
      <c r="T277" s="167">
        <v>6.7</v>
      </c>
      <c r="U277" s="167">
        <v>12.1</v>
      </c>
      <c r="V277" s="167">
        <v>12.6</v>
      </c>
      <c r="W277" s="166"/>
      <c r="X277" s="164">
        <v>11.8</v>
      </c>
      <c r="Y277" s="165"/>
      <c r="Z277" s="164">
        <v>11.6</v>
      </c>
      <c r="AA277" s="164">
        <v>8.4</v>
      </c>
      <c r="AB277" s="164">
        <v>15.3</v>
      </c>
      <c r="AC277" s="164">
        <v>19</v>
      </c>
      <c r="AD277" s="164"/>
      <c r="AE277" s="163">
        <v>10</v>
      </c>
      <c r="AF277" s="163">
        <v>11.8</v>
      </c>
      <c r="AG277" s="163">
        <v>14.8</v>
      </c>
      <c r="AH277" s="163">
        <v>15.3</v>
      </c>
      <c r="AI277" s="163">
        <v>7.1</v>
      </c>
      <c r="AJ277" s="163">
        <v>11.1</v>
      </c>
      <c r="AK277" s="163">
        <v>15.5</v>
      </c>
      <c r="AL277" s="162">
        <v>7</v>
      </c>
      <c r="AM277" s="162">
        <v>8</v>
      </c>
      <c r="AN277" s="162">
        <v>12.8</v>
      </c>
      <c r="AO277" s="162">
        <v>14.5</v>
      </c>
      <c r="AP277" s="162">
        <v>9.4</v>
      </c>
      <c r="AQ277" s="162">
        <v>13.7</v>
      </c>
      <c r="AR277" s="162"/>
      <c r="AT277" s="161">
        <v>7.5</v>
      </c>
      <c r="AU277" s="161">
        <v>9.8000000000000007</v>
      </c>
      <c r="BB277" s="66">
        <v>7.2777777777777777</v>
      </c>
      <c r="BC277" s="66">
        <v>15.833333333333334</v>
      </c>
      <c r="BD277" s="66">
        <v>10.722222222222221</v>
      </c>
      <c r="BG277" s="66">
        <v>10.388888888888889</v>
      </c>
      <c r="BH277" s="66">
        <v>12.555555555555555</v>
      </c>
      <c r="BI277" s="66">
        <v>12.888888888888889</v>
      </c>
      <c r="BJ277" s="66">
        <v>6.4444444444444446</v>
      </c>
      <c r="BK277" s="66">
        <v>10.777777777777779</v>
      </c>
      <c r="BN277" s="160">
        <v>0.95069444444444495</v>
      </c>
    </row>
    <row r="278" spans="1:66" x14ac:dyDescent="0.2">
      <c r="A278" s="160">
        <v>0.95416666666666705</v>
      </c>
      <c r="B278" s="160">
        <f t="shared" si="4"/>
        <v>3.4722222222220989E-3</v>
      </c>
      <c r="C278" s="170"/>
      <c r="D278" s="170">
        <v>13</v>
      </c>
      <c r="E278" s="170">
        <v>13.8</v>
      </c>
      <c r="F278" s="170">
        <v>8.4</v>
      </c>
      <c r="G278" s="170">
        <v>16.2</v>
      </c>
      <c r="H278" s="170">
        <v>9.6999999999999993</v>
      </c>
      <c r="I278" s="100"/>
      <c r="J278" s="168">
        <v>7.1</v>
      </c>
      <c r="K278" s="169">
        <v>7.2</v>
      </c>
      <c r="L278" s="169">
        <v>9.3000000000000007</v>
      </c>
      <c r="M278" s="169">
        <v>7.9</v>
      </c>
      <c r="N278" s="169">
        <v>11</v>
      </c>
      <c r="O278" s="169">
        <v>7.8</v>
      </c>
      <c r="P278" s="168"/>
      <c r="Q278" s="166"/>
      <c r="R278" s="167">
        <v>10.5</v>
      </c>
      <c r="S278" s="167">
        <v>11.6</v>
      </c>
      <c r="T278" s="167">
        <v>6.7</v>
      </c>
      <c r="U278" s="167">
        <v>11.9</v>
      </c>
      <c r="V278" s="167">
        <v>12.3</v>
      </c>
      <c r="W278" s="166"/>
      <c r="X278" s="164">
        <v>11.3</v>
      </c>
      <c r="Y278" s="165"/>
      <c r="Z278" s="164">
        <v>11.3</v>
      </c>
      <c r="AA278" s="164">
        <v>8.3000000000000007</v>
      </c>
      <c r="AB278" s="164">
        <v>15.3</v>
      </c>
      <c r="AC278" s="164">
        <v>19.3</v>
      </c>
      <c r="AD278" s="164"/>
      <c r="AE278" s="163">
        <v>9.9</v>
      </c>
      <c r="AF278" s="163">
        <v>11.6</v>
      </c>
      <c r="AG278" s="163">
        <v>14.6</v>
      </c>
      <c r="AH278" s="163">
        <v>15.2</v>
      </c>
      <c r="AI278" s="163">
        <v>6.9</v>
      </c>
      <c r="AJ278" s="163">
        <v>11.2</v>
      </c>
      <c r="AK278" s="163">
        <v>15.4</v>
      </c>
      <c r="AL278" s="162">
        <v>6.9</v>
      </c>
      <c r="AM278" s="162">
        <v>7.9</v>
      </c>
      <c r="AN278" s="162">
        <v>12.6</v>
      </c>
      <c r="AO278" s="162">
        <v>14.6</v>
      </c>
      <c r="AP278" s="162">
        <v>9.4</v>
      </c>
      <c r="AQ278" s="162">
        <v>13.6</v>
      </c>
      <c r="AR278" s="162"/>
      <c r="AT278" s="161">
        <v>7.4</v>
      </c>
      <c r="AU278" s="161">
        <v>10</v>
      </c>
      <c r="BB278" s="66">
        <v>7.1111111111111107</v>
      </c>
      <c r="BC278" s="66">
        <v>15.777777777777779</v>
      </c>
      <c r="BD278" s="66">
        <v>10.333333333333334</v>
      </c>
      <c r="BG278" s="66">
        <v>10.055555555555555</v>
      </c>
      <c r="BH278" s="66">
        <v>12.722222222222221</v>
      </c>
      <c r="BI278" s="66">
        <v>12.944444444444445</v>
      </c>
      <c r="BJ278" s="66">
        <v>7.1111111111111107</v>
      </c>
      <c r="BK278" s="66">
        <v>11.333333333333334</v>
      </c>
      <c r="BN278" s="160">
        <v>0.95416666666666705</v>
      </c>
    </row>
    <row r="279" spans="1:66" x14ac:dyDescent="0.2">
      <c r="A279" s="160">
        <v>0.95763888888888904</v>
      </c>
      <c r="B279" s="160">
        <f t="shared" si="4"/>
        <v>3.4722222222219878E-3</v>
      </c>
      <c r="C279" s="170"/>
      <c r="D279" s="170">
        <v>13</v>
      </c>
      <c r="E279" s="170">
        <v>13.3</v>
      </c>
      <c r="F279" s="170">
        <v>8.1</v>
      </c>
      <c r="G279" s="170">
        <v>15.9</v>
      </c>
      <c r="H279" s="170">
        <v>9.6</v>
      </c>
      <c r="I279" s="100"/>
      <c r="J279" s="168">
        <v>6.9</v>
      </c>
      <c r="K279" s="169">
        <v>7.3</v>
      </c>
      <c r="L279" s="169">
        <v>9.3000000000000007</v>
      </c>
      <c r="M279" s="169">
        <v>8</v>
      </c>
      <c r="N279" s="169">
        <v>10.7</v>
      </c>
      <c r="O279" s="169">
        <v>7.8</v>
      </c>
      <c r="P279" s="168"/>
      <c r="Q279" s="166"/>
      <c r="R279" s="167">
        <v>10.5</v>
      </c>
      <c r="S279" s="167">
        <v>11.2</v>
      </c>
      <c r="T279" s="167">
        <v>6.6</v>
      </c>
      <c r="U279" s="167">
        <v>11.6</v>
      </c>
      <c r="V279" s="167">
        <v>12</v>
      </c>
      <c r="W279" s="166"/>
      <c r="X279" s="164">
        <v>11</v>
      </c>
      <c r="Y279" s="165"/>
      <c r="Z279" s="164">
        <v>11.1</v>
      </c>
      <c r="AA279" s="164">
        <v>8.1999999999999993</v>
      </c>
      <c r="AB279" s="164">
        <v>15.1</v>
      </c>
      <c r="AC279" s="164">
        <v>19.600000000000001</v>
      </c>
      <c r="AD279" s="164"/>
      <c r="AE279" s="163">
        <v>9.8000000000000007</v>
      </c>
      <c r="AF279" s="163">
        <v>11.4</v>
      </c>
      <c r="AG279" s="163">
        <v>14.4</v>
      </c>
      <c r="AH279" s="163">
        <v>14.9</v>
      </c>
      <c r="AI279" s="163">
        <v>6.8</v>
      </c>
      <c r="AJ279" s="163">
        <v>11.3</v>
      </c>
      <c r="AK279" s="163">
        <v>15.3</v>
      </c>
      <c r="AL279" s="162">
        <v>6.9</v>
      </c>
      <c r="AM279" s="162">
        <v>7.9</v>
      </c>
      <c r="AN279" s="162">
        <v>12.5</v>
      </c>
      <c r="AO279" s="162">
        <v>14.7</v>
      </c>
      <c r="AP279" s="162">
        <v>9.4</v>
      </c>
      <c r="AQ279" s="162">
        <v>13.5</v>
      </c>
      <c r="AR279" s="162"/>
      <c r="AT279" s="161">
        <v>7.2</v>
      </c>
      <c r="AU279" s="161">
        <v>10.1</v>
      </c>
      <c r="BB279" s="66">
        <v>6.9444444444444446</v>
      </c>
      <c r="BC279" s="66">
        <v>15.833333333333334</v>
      </c>
      <c r="BD279" s="66">
        <v>10.055555555555555</v>
      </c>
      <c r="BG279" s="66">
        <v>9.7222222222222214</v>
      </c>
      <c r="BH279" s="66">
        <v>12.888888888888889</v>
      </c>
      <c r="BI279" s="66">
        <v>12.777777777777779</v>
      </c>
      <c r="BJ279" s="66">
        <v>7.666666666666667</v>
      </c>
      <c r="BK279" s="66">
        <v>11.833333333333334</v>
      </c>
      <c r="BN279" s="160">
        <v>0.95763888888888904</v>
      </c>
    </row>
    <row r="280" spans="1:66" x14ac:dyDescent="0.2">
      <c r="A280" s="160">
        <v>0.96111111111111103</v>
      </c>
      <c r="B280" s="160">
        <f t="shared" si="4"/>
        <v>3.4722222222219878E-3</v>
      </c>
      <c r="C280" s="170"/>
      <c r="D280" s="170">
        <v>13</v>
      </c>
      <c r="E280" s="170">
        <v>13.2</v>
      </c>
      <c r="F280" s="170">
        <v>7.8</v>
      </c>
      <c r="G280" s="170">
        <v>15.6</v>
      </c>
      <c r="H280" s="170">
        <v>9.3000000000000007</v>
      </c>
      <c r="I280" s="100"/>
      <c r="J280" s="168">
        <v>6.5</v>
      </c>
      <c r="K280" s="169">
        <v>7.4</v>
      </c>
      <c r="L280" s="169">
        <v>9.1999999999999993</v>
      </c>
      <c r="M280" s="169">
        <v>8</v>
      </c>
      <c r="N280" s="169">
        <v>10.6</v>
      </c>
      <c r="O280" s="169">
        <v>7.8</v>
      </c>
      <c r="P280" s="168"/>
      <c r="Q280" s="166"/>
      <c r="R280" s="167">
        <v>10.6</v>
      </c>
      <c r="S280" s="167">
        <v>10.9</v>
      </c>
      <c r="T280" s="167">
        <v>6.6</v>
      </c>
      <c r="U280" s="167">
        <v>11.2</v>
      </c>
      <c r="V280" s="167">
        <v>11.8</v>
      </c>
      <c r="W280" s="166"/>
      <c r="X280" s="164">
        <v>10.7</v>
      </c>
      <c r="Y280" s="165"/>
      <c r="Z280" s="164">
        <v>10.8</v>
      </c>
      <c r="AA280" s="164">
        <v>8</v>
      </c>
      <c r="AB280" s="164">
        <v>14.9</v>
      </c>
      <c r="AC280" s="164">
        <v>20.100000000000001</v>
      </c>
      <c r="AD280" s="164"/>
      <c r="AE280" s="163">
        <v>9.8000000000000007</v>
      </c>
      <c r="AF280" s="163">
        <v>11.3</v>
      </c>
      <c r="AG280" s="163">
        <v>14.4</v>
      </c>
      <c r="AH280" s="163">
        <v>14.7</v>
      </c>
      <c r="AI280" s="163">
        <v>6.7</v>
      </c>
      <c r="AJ280" s="163">
        <v>11.2</v>
      </c>
      <c r="AK280" s="163">
        <v>15.2</v>
      </c>
      <c r="AL280" s="162">
        <v>7.1</v>
      </c>
      <c r="AM280" s="162">
        <v>7.9</v>
      </c>
      <c r="AN280" s="162">
        <v>12.2</v>
      </c>
      <c r="AO280" s="162">
        <v>14.8</v>
      </c>
      <c r="AP280" s="162">
        <v>9.4</v>
      </c>
      <c r="AQ280" s="162">
        <v>13.6</v>
      </c>
      <c r="AR280" s="162"/>
      <c r="AT280" s="161">
        <v>7.1</v>
      </c>
      <c r="AU280" s="161">
        <v>9.9</v>
      </c>
      <c r="BB280" s="66">
        <v>6.7777777777777777</v>
      </c>
      <c r="BC280" s="66">
        <v>15.833333333333334</v>
      </c>
      <c r="BD280" s="66">
        <v>9.7777777777777786</v>
      </c>
      <c r="BG280" s="66">
        <v>9.5</v>
      </c>
      <c r="BH280" s="66">
        <v>12.944444444444445</v>
      </c>
      <c r="BI280" s="66">
        <v>12.555555555555555</v>
      </c>
      <c r="BJ280" s="66">
        <v>8.2222222222222214</v>
      </c>
      <c r="BK280" s="66">
        <v>12.055555555555555</v>
      </c>
      <c r="BN280" s="160">
        <v>0.96111111111111103</v>
      </c>
    </row>
    <row r="281" spans="1:66" x14ac:dyDescent="0.2">
      <c r="A281" s="160">
        <v>0.96458333333333302</v>
      </c>
      <c r="B281" s="160">
        <f t="shared" si="4"/>
        <v>3.4722222222219878E-3</v>
      </c>
      <c r="C281" s="170"/>
      <c r="D281" s="170">
        <v>12.9</v>
      </c>
      <c r="E281" s="170">
        <v>13.2</v>
      </c>
      <c r="F281" s="170">
        <v>7.6</v>
      </c>
      <c r="G281" s="170">
        <v>15.4</v>
      </c>
      <c r="H281" s="170">
        <v>8.9</v>
      </c>
      <c r="I281" s="100"/>
      <c r="J281" s="168">
        <v>6.1</v>
      </c>
      <c r="K281" s="169">
        <v>7.6</v>
      </c>
      <c r="L281" s="169">
        <v>8.9</v>
      </c>
      <c r="M281" s="169">
        <v>8.1</v>
      </c>
      <c r="N281" s="169">
        <v>10.4</v>
      </c>
      <c r="O281" s="169">
        <v>7.7</v>
      </c>
      <c r="P281" s="168"/>
      <c r="Q281" s="166"/>
      <c r="R281" s="167">
        <v>10.8</v>
      </c>
      <c r="S281" s="167">
        <v>10.6</v>
      </c>
      <c r="T281" s="167">
        <v>6.5</v>
      </c>
      <c r="U281" s="167">
        <v>11.1</v>
      </c>
      <c r="V281" s="167">
        <v>11.7</v>
      </c>
      <c r="W281" s="166"/>
      <c r="X281" s="164">
        <v>10.6</v>
      </c>
      <c r="Y281" s="165"/>
      <c r="Z281" s="164">
        <v>10.6</v>
      </c>
      <c r="AA281" s="164">
        <v>7.8</v>
      </c>
      <c r="AB281" s="164">
        <v>14.7</v>
      </c>
      <c r="AC281" s="164">
        <v>20.6</v>
      </c>
      <c r="AD281" s="164"/>
      <c r="AE281" s="163">
        <v>9.8000000000000007</v>
      </c>
      <c r="AF281" s="163">
        <v>11.2</v>
      </c>
      <c r="AG281" s="163">
        <v>14.4</v>
      </c>
      <c r="AH281" s="163">
        <v>14.8</v>
      </c>
      <c r="AI281" s="163">
        <v>7</v>
      </c>
      <c r="AJ281" s="163">
        <v>11.2</v>
      </c>
      <c r="AK281" s="163">
        <v>15</v>
      </c>
      <c r="AL281" s="162">
        <v>7.3</v>
      </c>
      <c r="AM281" s="162">
        <v>7.8</v>
      </c>
      <c r="AN281" s="162">
        <v>11.7</v>
      </c>
      <c r="AO281" s="162">
        <v>14.8</v>
      </c>
      <c r="AP281" s="162">
        <v>9.1999999999999993</v>
      </c>
      <c r="AQ281" s="162">
        <v>13.3</v>
      </c>
      <c r="AR281" s="162"/>
      <c r="AT281" s="161">
        <v>7</v>
      </c>
      <c r="AU281" s="161">
        <v>9.8000000000000007</v>
      </c>
      <c r="BB281" s="66">
        <v>6.833333333333333</v>
      </c>
      <c r="BC281" s="66">
        <v>15.833333333333334</v>
      </c>
      <c r="BD281" s="66">
        <v>9.5555555555555554</v>
      </c>
      <c r="BG281" s="66">
        <v>9.2222222222222214</v>
      </c>
      <c r="BH281" s="66">
        <v>12.888888888888889</v>
      </c>
      <c r="BI281" s="66">
        <v>11.944444444444445</v>
      </c>
      <c r="BJ281" s="66">
        <v>8.5</v>
      </c>
      <c r="BK281" s="66">
        <v>12.333333333333334</v>
      </c>
      <c r="BN281" s="160">
        <v>0.96458333333333302</v>
      </c>
    </row>
    <row r="282" spans="1:66" x14ac:dyDescent="0.2">
      <c r="A282" s="160">
        <v>0.968055555555556</v>
      </c>
      <c r="B282" s="160">
        <f t="shared" si="4"/>
        <v>3.472222222222987E-3</v>
      </c>
      <c r="C282" s="170"/>
      <c r="D282" s="170">
        <v>13.1</v>
      </c>
      <c r="E282" s="170">
        <v>13.4</v>
      </c>
      <c r="F282" s="170">
        <v>7.3</v>
      </c>
      <c r="G282" s="170">
        <v>15.1</v>
      </c>
      <c r="H282" s="170">
        <v>8.6</v>
      </c>
      <c r="I282" s="100"/>
      <c r="J282" s="168">
        <v>6</v>
      </c>
      <c r="K282" s="169">
        <v>7.7</v>
      </c>
      <c r="L282" s="169">
        <v>8.9</v>
      </c>
      <c r="M282" s="169">
        <v>8.1</v>
      </c>
      <c r="N282" s="169">
        <v>10.3</v>
      </c>
      <c r="O282" s="169">
        <v>7.7</v>
      </c>
      <c r="P282" s="168"/>
      <c r="Q282" s="166"/>
      <c r="R282" s="167">
        <v>11.1</v>
      </c>
      <c r="S282" s="167">
        <v>10.3</v>
      </c>
      <c r="T282" s="167">
        <v>6.3</v>
      </c>
      <c r="U282" s="167">
        <v>10.9</v>
      </c>
      <c r="V282" s="167">
        <v>11.6</v>
      </c>
      <c r="W282" s="166"/>
      <c r="X282" s="164">
        <v>10.3</v>
      </c>
      <c r="Y282" s="165"/>
      <c r="Z282" s="164">
        <v>10.4</v>
      </c>
      <c r="AA282" s="164">
        <v>7.8</v>
      </c>
      <c r="AB282" s="164">
        <v>14.6</v>
      </c>
      <c r="AC282" s="164">
        <v>20.9</v>
      </c>
      <c r="AD282" s="164"/>
      <c r="AE282" s="163">
        <v>9.6999999999999993</v>
      </c>
      <c r="AF282" s="163">
        <v>11</v>
      </c>
      <c r="AG282" s="163">
        <v>14.6</v>
      </c>
      <c r="AH282" s="163">
        <v>15.1</v>
      </c>
      <c r="AI282" s="163">
        <v>6.9</v>
      </c>
      <c r="AJ282" s="163">
        <v>11</v>
      </c>
      <c r="AK282" s="163">
        <v>14.8</v>
      </c>
      <c r="AL282" s="162">
        <v>7.4</v>
      </c>
      <c r="AM282" s="162">
        <v>7.9</v>
      </c>
      <c r="AN282" s="162">
        <v>11.5</v>
      </c>
      <c r="AO282" s="162">
        <v>14.9</v>
      </c>
      <c r="AP282" s="162">
        <v>8.9</v>
      </c>
      <c r="AQ282" s="162">
        <v>13.1</v>
      </c>
      <c r="AR282" s="162"/>
      <c r="AT282" s="161">
        <v>6.9</v>
      </c>
      <c r="AU282" s="161">
        <v>9.6</v>
      </c>
      <c r="BB282" s="66">
        <v>6.7777777777777777</v>
      </c>
      <c r="BC282" s="66">
        <v>15.666666666666666</v>
      </c>
      <c r="BD282" s="66">
        <v>9.3888888888888893</v>
      </c>
      <c r="BG282" s="66">
        <v>9</v>
      </c>
      <c r="BH282" s="66">
        <v>12.722222222222221</v>
      </c>
      <c r="BI282" s="66">
        <v>11.666666666666666</v>
      </c>
      <c r="BJ282" s="66">
        <v>9.1111111111111107</v>
      </c>
      <c r="BK282" s="66">
        <v>12.5</v>
      </c>
      <c r="BN282" s="160">
        <v>0.968055555555556</v>
      </c>
    </row>
    <row r="283" spans="1:66" x14ac:dyDescent="0.2">
      <c r="A283" s="160">
        <v>0.97152777777777799</v>
      </c>
      <c r="B283" s="160">
        <f t="shared" si="4"/>
        <v>3.4722222222219878E-3</v>
      </c>
      <c r="C283" s="170"/>
      <c r="D283" s="170">
        <v>12.1</v>
      </c>
      <c r="E283" s="170">
        <v>13.5</v>
      </c>
      <c r="F283" s="170">
        <v>7</v>
      </c>
      <c r="G283" s="170">
        <v>14.6</v>
      </c>
      <c r="H283" s="170">
        <v>8.3000000000000007</v>
      </c>
      <c r="I283" s="100"/>
      <c r="J283" s="168">
        <v>6.1</v>
      </c>
      <c r="K283" s="169">
        <v>7.9</v>
      </c>
      <c r="L283" s="169">
        <v>8.8000000000000007</v>
      </c>
      <c r="M283" s="169">
        <v>8.1</v>
      </c>
      <c r="N283" s="169">
        <v>10.199999999999999</v>
      </c>
      <c r="O283" s="169">
        <v>7.6</v>
      </c>
      <c r="P283" s="168"/>
      <c r="Q283" s="166"/>
      <c r="R283" s="167">
        <v>11.3</v>
      </c>
      <c r="S283" s="167">
        <v>9.9</v>
      </c>
      <c r="T283" s="167">
        <v>5.9</v>
      </c>
      <c r="U283" s="167">
        <v>10.8</v>
      </c>
      <c r="V283" s="167">
        <v>11.4</v>
      </c>
      <c r="W283" s="166"/>
      <c r="X283" s="164">
        <v>10</v>
      </c>
      <c r="Y283" s="165"/>
      <c r="Z283" s="164">
        <v>10.199999999999999</v>
      </c>
      <c r="AA283" s="164">
        <v>7.8</v>
      </c>
      <c r="AB283" s="164">
        <v>14.6</v>
      </c>
      <c r="AC283" s="164">
        <v>21.3</v>
      </c>
      <c r="AD283" s="164"/>
      <c r="AE283" s="163">
        <v>9.6</v>
      </c>
      <c r="AF283" s="163">
        <v>10.6</v>
      </c>
      <c r="AG283" s="163">
        <v>14.8</v>
      </c>
      <c r="AH283" s="163">
        <v>15.2</v>
      </c>
      <c r="AI283" s="163">
        <v>6.7</v>
      </c>
      <c r="AJ283" s="163">
        <v>10.6</v>
      </c>
      <c r="AK283" s="163">
        <v>14.4</v>
      </c>
      <c r="AL283" s="162">
        <v>7.3</v>
      </c>
      <c r="AM283" s="162">
        <v>7.9</v>
      </c>
      <c r="AN283" s="162">
        <v>11.1</v>
      </c>
      <c r="AO283" s="162">
        <v>15</v>
      </c>
      <c r="AP283" s="162">
        <v>8.8000000000000007</v>
      </c>
      <c r="AQ283" s="162">
        <v>12.9</v>
      </c>
      <c r="AR283" s="162"/>
      <c r="AT283" s="161">
        <v>6.9</v>
      </c>
      <c r="AU283" s="161">
        <v>9.6</v>
      </c>
      <c r="BB283" s="66">
        <v>6.666666666666667</v>
      </c>
      <c r="BC283" s="66">
        <v>15.444444444444445</v>
      </c>
      <c r="BD283" s="66">
        <v>9.4444444444444446</v>
      </c>
      <c r="BG283" s="66">
        <v>8.7777777777777786</v>
      </c>
      <c r="BH283" s="66">
        <v>12.333333333333334</v>
      </c>
      <c r="BI283" s="66">
        <v>11.388888888888889</v>
      </c>
      <c r="BJ283" s="66">
        <v>9.8888888888888893</v>
      </c>
      <c r="BK283" s="66">
        <v>12.666666666666666</v>
      </c>
      <c r="BN283" s="160">
        <v>0.97152777777777799</v>
      </c>
    </row>
    <row r="284" spans="1:66" x14ac:dyDescent="0.2">
      <c r="A284" s="160">
        <v>0.97499999999999998</v>
      </c>
      <c r="B284" s="160">
        <f t="shared" si="4"/>
        <v>3.4722222222219878E-3</v>
      </c>
      <c r="C284" s="170"/>
      <c r="D284" s="170">
        <v>11.5</v>
      </c>
      <c r="E284" s="170">
        <v>13.4</v>
      </c>
      <c r="F284" s="170">
        <v>6.8</v>
      </c>
      <c r="G284" s="170">
        <v>14.2</v>
      </c>
      <c r="H284" s="170">
        <v>8.1</v>
      </c>
      <c r="I284" s="100"/>
      <c r="J284" s="168">
        <v>6.2</v>
      </c>
      <c r="K284" s="169">
        <v>8.1999999999999993</v>
      </c>
      <c r="L284" s="169">
        <v>8.6999999999999993</v>
      </c>
      <c r="M284" s="169">
        <v>8.1</v>
      </c>
      <c r="N284" s="169">
        <v>10.1</v>
      </c>
      <c r="O284" s="169">
        <v>7.6</v>
      </c>
      <c r="P284" s="168"/>
      <c r="Q284" s="166"/>
      <c r="R284" s="167">
        <v>11.3</v>
      </c>
      <c r="S284" s="167">
        <v>9.6999999999999993</v>
      </c>
      <c r="T284" s="167">
        <v>5.6</v>
      </c>
      <c r="U284" s="167">
        <v>10.7</v>
      </c>
      <c r="V284" s="167">
        <v>11.5</v>
      </c>
      <c r="W284" s="166"/>
      <c r="X284" s="164">
        <v>9.6</v>
      </c>
      <c r="Y284" s="165"/>
      <c r="Z284" s="164">
        <v>9.9</v>
      </c>
      <c r="AA284" s="164">
        <v>8.3000000000000007</v>
      </c>
      <c r="AB284" s="164">
        <v>14.6</v>
      </c>
      <c r="AC284" s="164">
        <v>21.7</v>
      </c>
      <c r="AD284" s="164"/>
      <c r="AE284" s="163">
        <v>9.4</v>
      </c>
      <c r="AF284" s="163">
        <v>10.5</v>
      </c>
      <c r="AG284" s="163">
        <v>14.9</v>
      </c>
      <c r="AH284" s="163">
        <v>15.1</v>
      </c>
      <c r="AI284" s="163">
        <v>6.6</v>
      </c>
      <c r="AJ284" s="163">
        <v>10.7</v>
      </c>
      <c r="AK284" s="163">
        <v>13.3</v>
      </c>
      <c r="AL284" s="162">
        <v>7.4</v>
      </c>
      <c r="AM284" s="162">
        <v>7.9</v>
      </c>
      <c r="AN284" s="162">
        <v>10.5</v>
      </c>
      <c r="AO284" s="162">
        <v>15.9</v>
      </c>
      <c r="AP284" s="162">
        <v>8.5</v>
      </c>
      <c r="AQ284" s="162">
        <v>12.7</v>
      </c>
      <c r="AR284" s="162"/>
      <c r="AT284" s="161">
        <v>7.1</v>
      </c>
      <c r="AU284" s="161">
        <v>9.6</v>
      </c>
      <c r="BB284" s="66">
        <v>6.4444444444444446</v>
      </c>
      <c r="BC284" s="66">
        <v>15.5</v>
      </c>
      <c r="BD284" s="66">
        <v>9.8333333333333339</v>
      </c>
      <c r="BG284" s="66">
        <v>8.6111111111111107</v>
      </c>
      <c r="BH284" s="66">
        <v>12.222222222222221</v>
      </c>
      <c r="BI284" s="66">
        <v>11.055555555555555</v>
      </c>
      <c r="BJ284" s="66">
        <v>10.444444444444445</v>
      </c>
      <c r="BK284" s="66">
        <v>12.722222222222221</v>
      </c>
      <c r="BN284" s="160">
        <v>0.97499999999999998</v>
      </c>
    </row>
    <row r="285" spans="1:66" x14ac:dyDescent="0.2">
      <c r="A285" s="160">
        <v>0.97847222222222197</v>
      </c>
      <c r="B285" s="160">
        <f t="shared" si="4"/>
        <v>3.4722222222219878E-3</v>
      </c>
      <c r="C285" s="170"/>
      <c r="D285" s="170">
        <v>11.1</v>
      </c>
      <c r="E285" s="170">
        <v>13.5</v>
      </c>
      <c r="F285" s="170">
        <v>6.6</v>
      </c>
      <c r="G285" s="170">
        <v>13.8</v>
      </c>
      <c r="H285" s="170">
        <v>7.8</v>
      </c>
      <c r="I285" s="100"/>
      <c r="J285" s="168">
        <v>6.4</v>
      </c>
      <c r="K285" s="169">
        <v>8.1</v>
      </c>
      <c r="L285" s="169">
        <v>8.6999999999999993</v>
      </c>
      <c r="M285" s="169">
        <v>8.1999999999999993</v>
      </c>
      <c r="N285" s="169">
        <v>10.1</v>
      </c>
      <c r="O285" s="169">
        <v>7.6</v>
      </c>
      <c r="P285" s="168"/>
      <c r="Q285" s="166"/>
      <c r="R285" s="167">
        <v>11.7</v>
      </c>
      <c r="S285" s="167">
        <v>9.4</v>
      </c>
      <c r="T285" s="167">
        <v>5.3</v>
      </c>
      <c r="U285" s="167">
        <v>10.6</v>
      </c>
      <c r="V285" s="167">
        <v>11.6</v>
      </c>
      <c r="W285" s="166"/>
      <c r="X285" s="164">
        <v>9.3000000000000007</v>
      </c>
      <c r="Y285" s="165"/>
      <c r="Z285" s="164">
        <v>9.6999999999999993</v>
      </c>
      <c r="AA285" s="164">
        <v>8.1</v>
      </c>
      <c r="AB285" s="164">
        <v>14.3</v>
      </c>
      <c r="AC285" s="164">
        <v>21.7</v>
      </c>
      <c r="AD285" s="164"/>
      <c r="AE285" s="163">
        <v>9.4</v>
      </c>
      <c r="AF285" s="163">
        <v>10.4</v>
      </c>
      <c r="AG285" s="163">
        <v>15</v>
      </c>
      <c r="AH285" s="163">
        <v>14.7</v>
      </c>
      <c r="AI285" s="163">
        <v>6.5</v>
      </c>
      <c r="AJ285" s="163">
        <v>10.7</v>
      </c>
      <c r="AK285" s="163">
        <v>13</v>
      </c>
      <c r="AL285" s="162">
        <v>7.6</v>
      </c>
      <c r="AM285" s="162">
        <v>8</v>
      </c>
      <c r="AN285" s="162">
        <v>10.1</v>
      </c>
      <c r="AO285" s="162">
        <v>15.9</v>
      </c>
      <c r="AP285" s="162">
        <v>8.1999999999999993</v>
      </c>
      <c r="AQ285" s="162">
        <v>12.8</v>
      </c>
      <c r="AR285" s="162"/>
      <c r="AT285" s="161">
        <v>7</v>
      </c>
      <c r="AU285" s="161">
        <v>9.6</v>
      </c>
      <c r="BB285" s="66">
        <v>6.1111111111111107</v>
      </c>
      <c r="BC285" s="66">
        <v>15.166666666666666</v>
      </c>
      <c r="BD285" s="66">
        <v>9.5</v>
      </c>
      <c r="BG285" s="66">
        <v>8.4444444444444446</v>
      </c>
      <c r="BH285" s="66">
        <v>12.222222222222221</v>
      </c>
      <c r="BI285" s="66">
        <v>10.722222222222221</v>
      </c>
      <c r="BJ285" s="66">
        <v>10.722222222222221</v>
      </c>
      <c r="BK285" s="66">
        <v>12.833333333333334</v>
      </c>
      <c r="BN285" s="160">
        <v>0.97847222222222197</v>
      </c>
    </row>
    <row r="286" spans="1:66" x14ac:dyDescent="0.2">
      <c r="A286" s="160">
        <v>0.98194444444444495</v>
      </c>
      <c r="B286" s="160">
        <f t="shared" si="4"/>
        <v>3.472222222222987E-3</v>
      </c>
      <c r="C286" s="170"/>
      <c r="D286" s="170">
        <v>10.6</v>
      </c>
      <c r="E286" s="170">
        <v>13.4</v>
      </c>
      <c r="F286" s="170">
        <v>6.6</v>
      </c>
      <c r="G286" s="170">
        <v>13.4</v>
      </c>
      <c r="H286" s="170">
        <v>7.6</v>
      </c>
      <c r="I286" s="100"/>
      <c r="J286" s="168">
        <v>6.6</v>
      </c>
      <c r="K286" s="169">
        <v>8.1</v>
      </c>
      <c r="L286" s="169">
        <v>8.6999999999999993</v>
      </c>
      <c r="M286" s="169">
        <v>8.1</v>
      </c>
      <c r="N286" s="169">
        <v>10</v>
      </c>
      <c r="O286" s="169">
        <v>7.7</v>
      </c>
      <c r="P286" s="168"/>
      <c r="Q286" s="166"/>
      <c r="R286" s="167">
        <v>12.1</v>
      </c>
      <c r="S286" s="167">
        <v>9.1999999999999993</v>
      </c>
      <c r="T286" s="167">
        <v>5.2</v>
      </c>
      <c r="U286" s="167">
        <v>10.6</v>
      </c>
      <c r="V286" s="167">
        <v>11.5</v>
      </c>
      <c r="W286" s="166"/>
      <c r="X286" s="164">
        <v>9.1</v>
      </c>
      <c r="Y286" s="165"/>
      <c r="Z286" s="164">
        <v>9.6</v>
      </c>
      <c r="AA286" s="164">
        <v>7.9</v>
      </c>
      <c r="AB286" s="164">
        <v>14.1</v>
      </c>
      <c r="AC286" s="164">
        <v>21.6</v>
      </c>
      <c r="AD286" s="164"/>
      <c r="AE286" s="163">
        <v>9.3000000000000007</v>
      </c>
      <c r="AF286" s="163">
        <v>10.199999999999999</v>
      </c>
      <c r="AG286" s="163">
        <v>14.9</v>
      </c>
      <c r="AH286" s="163">
        <v>14.4</v>
      </c>
      <c r="AI286" s="163">
        <v>6.4</v>
      </c>
      <c r="AJ286" s="163">
        <v>10.5</v>
      </c>
      <c r="AK286" s="163">
        <v>12.6</v>
      </c>
      <c r="AL286" s="162">
        <v>7.7</v>
      </c>
      <c r="AM286" s="162">
        <v>8</v>
      </c>
      <c r="AN286" s="162">
        <v>10.8</v>
      </c>
      <c r="AO286" s="162">
        <v>15.5</v>
      </c>
      <c r="AP286" s="162">
        <v>8</v>
      </c>
      <c r="AQ286" s="162">
        <v>13.2</v>
      </c>
      <c r="AR286" s="162"/>
      <c r="AT286" s="161">
        <v>6.6</v>
      </c>
      <c r="AU286" s="161">
        <v>9.6</v>
      </c>
      <c r="BB286" s="66">
        <v>6</v>
      </c>
      <c r="BC286" s="66">
        <v>15.055555555555555</v>
      </c>
      <c r="BD286" s="66">
        <v>9.1666666666666661</v>
      </c>
      <c r="BG286" s="66">
        <v>8.3888888888888893</v>
      </c>
      <c r="BH286" s="66">
        <v>12.166666666666666</v>
      </c>
      <c r="BI286" s="66">
        <v>10.388888888888889</v>
      </c>
      <c r="BJ286" s="66">
        <v>10.833333333333334</v>
      </c>
      <c r="BK286" s="66">
        <v>13</v>
      </c>
      <c r="BN286" s="160">
        <v>0.98194444444444495</v>
      </c>
    </row>
    <row r="287" spans="1:66" x14ac:dyDescent="0.2">
      <c r="A287" s="160">
        <v>0.98541666666666705</v>
      </c>
      <c r="B287" s="160">
        <f t="shared" si="4"/>
        <v>3.4722222222220989E-3</v>
      </c>
      <c r="C287" s="170"/>
      <c r="D287" s="170">
        <v>10.6</v>
      </c>
      <c r="E287" s="170">
        <v>13.3</v>
      </c>
      <c r="F287" s="170">
        <v>6.6</v>
      </c>
      <c r="G287" s="170">
        <v>12.9</v>
      </c>
      <c r="H287" s="170">
        <v>7.5</v>
      </c>
      <c r="I287" s="100"/>
      <c r="J287" s="168">
        <v>6.9</v>
      </c>
      <c r="K287" s="169">
        <v>7.9</v>
      </c>
      <c r="L287" s="169">
        <v>8.5</v>
      </c>
      <c r="M287" s="169">
        <v>7.8</v>
      </c>
      <c r="N287" s="169">
        <v>9.9</v>
      </c>
      <c r="O287" s="169">
        <v>7.8</v>
      </c>
      <c r="P287" s="168"/>
      <c r="Q287" s="166"/>
      <c r="R287" s="167">
        <v>12.4</v>
      </c>
      <c r="S287" s="167">
        <v>8.9</v>
      </c>
      <c r="T287" s="167">
        <v>5.0999999999999996</v>
      </c>
      <c r="U287" s="167">
        <v>10.6</v>
      </c>
      <c r="V287" s="167">
        <v>11.4</v>
      </c>
      <c r="W287" s="166"/>
      <c r="X287" s="164">
        <v>8.9</v>
      </c>
      <c r="Y287" s="165"/>
      <c r="Z287" s="164">
        <v>9.4</v>
      </c>
      <c r="AA287" s="164">
        <v>8.1</v>
      </c>
      <c r="AB287" s="164">
        <v>13.7</v>
      </c>
      <c r="AC287" s="164">
        <v>21.6</v>
      </c>
      <c r="AD287" s="164"/>
      <c r="AE287" s="163">
        <v>9.3000000000000007</v>
      </c>
      <c r="AF287" s="163">
        <v>9.8000000000000007</v>
      </c>
      <c r="AG287" s="163">
        <v>14.8</v>
      </c>
      <c r="AH287" s="163">
        <v>14.2</v>
      </c>
      <c r="AI287" s="163">
        <v>6.4</v>
      </c>
      <c r="AJ287" s="163">
        <v>10.4</v>
      </c>
      <c r="AK287" s="163">
        <v>12.2</v>
      </c>
      <c r="AL287" s="162">
        <v>7.7</v>
      </c>
      <c r="AM287" s="162">
        <v>8</v>
      </c>
      <c r="AN287" s="162">
        <v>11.1</v>
      </c>
      <c r="AO287" s="162">
        <v>14.8</v>
      </c>
      <c r="AP287" s="162">
        <v>7.8</v>
      </c>
      <c r="AQ287" s="162">
        <v>13.2</v>
      </c>
      <c r="AR287" s="162"/>
      <c r="AT287" s="161">
        <v>6.1</v>
      </c>
      <c r="AU287" s="161">
        <v>9.6</v>
      </c>
      <c r="BB287" s="66">
        <v>5.8888888888888893</v>
      </c>
      <c r="BC287" s="66">
        <v>15.111111111111111</v>
      </c>
      <c r="BD287" s="66">
        <v>9.0555555555555554</v>
      </c>
      <c r="BG287" s="66">
        <v>8.5</v>
      </c>
      <c r="BH287" s="66">
        <v>12.222222222222221</v>
      </c>
      <c r="BI287" s="66">
        <v>10.055555555555555</v>
      </c>
      <c r="BJ287" s="66">
        <v>10.944444444444445</v>
      </c>
      <c r="BK287" s="66">
        <v>13.055555555555555</v>
      </c>
      <c r="BN287" s="160">
        <v>0.98541666666666705</v>
      </c>
    </row>
    <row r="288" spans="1:66" x14ac:dyDescent="0.2">
      <c r="A288" s="160">
        <v>0.98888888888888904</v>
      </c>
      <c r="B288" s="160">
        <f t="shared" si="4"/>
        <v>3.4722222222219878E-3</v>
      </c>
      <c r="C288" s="170"/>
      <c r="D288" s="170">
        <v>10.9</v>
      </c>
      <c r="E288" s="170">
        <v>13.2</v>
      </c>
      <c r="F288" s="170">
        <v>6.9</v>
      </c>
      <c r="G288" s="170">
        <v>12.3</v>
      </c>
      <c r="H288" s="170">
        <v>7.3</v>
      </c>
      <c r="I288" s="100"/>
      <c r="J288" s="168">
        <v>7</v>
      </c>
      <c r="K288" s="169">
        <v>7.8</v>
      </c>
      <c r="L288" s="169">
        <v>8.4</v>
      </c>
      <c r="M288" s="169">
        <v>7.6</v>
      </c>
      <c r="N288" s="169">
        <v>9.6999999999999993</v>
      </c>
      <c r="O288" s="169">
        <v>7.9</v>
      </c>
      <c r="P288" s="168"/>
      <c r="Q288" s="166"/>
      <c r="R288" s="167">
        <v>12.7</v>
      </c>
      <c r="S288" s="167">
        <v>8.9</v>
      </c>
      <c r="T288" s="167">
        <v>5.3</v>
      </c>
      <c r="U288" s="167">
        <v>10.7</v>
      </c>
      <c r="V288" s="167">
        <v>11.3</v>
      </c>
      <c r="W288" s="166"/>
      <c r="X288" s="164">
        <v>9</v>
      </c>
      <c r="Y288" s="165"/>
      <c r="Z288" s="164">
        <v>9.1999999999999993</v>
      </c>
      <c r="AA288" s="164">
        <v>8.4</v>
      </c>
      <c r="AB288" s="164">
        <v>13.6</v>
      </c>
      <c r="AC288" s="164">
        <v>21.7</v>
      </c>
      <c r="AD288" s="164"/>
      <c r="AE288" s="163">
        <v>9.3000000000000007</v>
      </c>
      <c r="AF288" s="163">
        <v>9.3000000000000007</v>
      </c>
      <c r="AG288" s="163">
        <v>14.7</v>
      </c>
      <c r="AH288" s="163">
        <v>13.8</v>
      </c>
      <c r="AI288" s="163">
        <v>6.6</v>
      </c>
      <c r="AJ288" s="163">
        <v>10.3</v>
      </c>
      <c r="AK288" s="163">
        <v>11.8</v>
      </c>
      <c r="AL288" s="162">
        <v>7.8</v>
      </c>
      <c r="AM288" s="162">
        <v>8.1</v>
      </c>
      <c r="AN288" s="162">
        <v>10.9</v>
      </c>
      <c r="AO288" s="162">
        <v>14.1</v>
      </c>
      <c r="AP288" s="162">
        <v>7.6</v>
      </c>
      <c r="AQ288" s="162">
        <v>13.1</v>
      </c>
      <c r="AR288" s="162"/>
      <c r="AT288" s="161">
        <v>5.7</v>
      </c>
      <c r="AU288" s="161">
        <v>9.4</v>
      </c>
      <c r="BB288" s="66">
        <v>5.8888888888888893</v>
      </c>
      <c r="BC288" s="66">
        <v>15.444444444444445</v>
      </c>
      <c r="BD288" s="66">
        <v>8.8888888888888893</v>
      </c>
      <c r="BF288" s="66">
        <v>8.8888888888888893</v>
      </c>
      <c r="BG288" s="66">
        <v>8.4444444444444446</v>
      </c>
      <c r="BH288" s="66">
        <v>12.222222222222221</v>
      </c>
      <c r="BI288" s="66">
        <v>9.7777777777777786</v>
      </c>
      <c r="BJ288" s="66">
        <v>10.833333333333334</v>
      </c>
      <c r="BK288" s="66">
        <v>13.277777777777779</v>
      </c>
      <c r="BN288" s="160">
        <v>0.98888888888888904</v>
      </c>
    </row>
    <row r="289" spans="1:66" x14ac:dyDescent="0.2">
      <c r="A289" s="160">
        <v>0.99236111111111103</v>
      </c>
      <c r="B289" s="160">
        <f t="shared" si="4"/>
        <v>3.4722222222219878E-3</v>
      </c>
      <c r="C289" s="170"/>
      <c r="D289" s="170">
        <v>10.9</v>
      </c>
      <c r="E289" s="170">
        <v>13</v>
      </c>
      <c r="F289" s="170">
        <v>7.1</v>
      </c>
      <c r="G289" s="170">
        <v>11.8</v>
      </c>
      <c r="H289" s="170">
        <v>6.9</v>
      </c>
      <c r="I289" s="100"/>
      <c r="J289" s="168">
        <v>6.8</v>
      </c>
      <c r="K289" s="169">
        <v>7.7</v>
      </c>
      <c r="L289" s="169">
        <v>8.3000000000000007</v>
      </c>
      <c r="M289" s="169">
        <v>7.5</v>
      </c>
      <c r="N289" s="169">
        <v>9.6999999999999993</v>
      </c>
      <c r="O289" s="169">
        <v>7.9</v>
      </c>
      <c r="P289" s="168"/>
      <c r="Q289" s="166"/>
      <c r="R289" s="167">
        <v>12.7</v>
      </c>
      <c r="S289" s="167">
        <v>9.1999999999999993</v>
      </c>
      <c r="T289" s="167">
        <v>5.2</v>
      </c>
      <c r="U289" s="167">
        <v>10.8</v>
      </c>
      <c r="V289" s="167">
        <v>11.2</v>
      </c>
      <c r="W289" s="166"/>
      <c r="X289" s="164">
        <v>9.3000000000000007</v>
      </c>
      <c r="Y289" s="165"/>
      <c r="Z289" s="164">
        <v>9.1</v>
      </c>
      <c r="AA289" s="164">
        <v>8.8000000000000007</v>
      </c>
      <c r="AB289" s="164">
        <v>13.5</v>
      </c>
      <c r="AC289" s="164">
        <v>21.8</v>
      </c>
      <c r="AD289" s="164"/>
      <c r="AE289" s="163">
        <v>9.1999999999999993</v>
      </c>
      <c r="AF289" s="163">
        <v>8.9</v>
      </c>
      <c r="AG289" s="163">
        <v>14.6</v>
      </c>
      <c r="AH289" s="163">
        <v>13.6</v>
      </c>
      <c r="AI289" s="163">
        <v>6.6</v>
      </c>
      <c r="AJ289" s="163">
        <v>10.7</v>
      </c>
      <c r="AK289" s="163">
        <v>11.6</v>
      </c>
      <c r="AL289" s="162">
        <v>7.8</v>
      </c>
      <c r="AM289" s="162">
        <v>8.1999999999999993</v>
      </c>
      <c r="AN289" s="162">
        <v>11.5</v>
      </c>
      <c r="AO289" s="162">
        <v>13.7</v>
      </c>
      <c r="AP289" s="162">
        <v>7.4</v>
      </c>
      <c r="AQ289" s="162">
        <v>12.8</v>
      </c>
      <c r="AR289" s="162"/>
      <c r="AT289" s="161">
        <v>5.4</v>
      </c>
      <c r="AU289" s="161">
        <v>9.4</v>
      </c>
      <c r="BB289" s="66">
        <v>5.8888888888888893</v>
      </c>
      <c r="BC289" s="66">
        <v>15.611111111111111</v>
      </c>
      <c r="BD289" s="66">
        <v>8.6666666666666661</v>
      </c>
      <c r="BF289" s="66">
        <v>8.7777777777777786</v>
      </c>
      <c r="BG289" s="66">
        <v>8.3888888888888893</v>
      </c>
      <c r="BH289" s="66">
        <v>12.222222222222221</v>
      </c>
      <c r="BI289" s="66">
        <v>9.4444444444444446</v>
      </c>
      <c r="BJ289" s="66">
        <v>10.611111111111111</v>
      </c>
      <c r="BK289" s="66">
        <v>13.444444444444445</v>
      </c>
      <c r="BN289" s="160">
        <v>0.99236111111111103</v>
      </c>
    </row>
    <row r="290" spans="1:66" x14ac:dyDescent="0.2">
      <c r="A290" s="160">
        <v>0.99583333333333302</v>
      </c>
      <c r="B290" s="160">
        <f t="shared" si="4"/>
        <v>3.4722222222219878E-3</v>
      </c>
      <c r="C290" s="170"/>
      <c r="D290" s="170">
        <v>10.4</v>
      </c>
      <c r="E290" s="170">
        <v>12.8</v>
      </c>
      <c r="F290" s="170">
        <v>7</v>
      </c>
      <c r="G290" s="170">
        <v>11.4</v>
      </c>
      <c r="H290" s="170">
        <v>6.7</v>
      </c>
      <c r="I290" s="100"/>
      <c r="J290" s="168">
        <v>6.8</v>
      </c>
      <c r="K290" s="169">
        <v>7.6</v>
      </c>
      <c r="L290" s="169">
        <v>8.1999999999999993</v>
      </c>
      <c r="M290" s="169">
        <v>7.5</v>
      </c>
      <c r="N290" s="169">
        <v>9.6</v>
      </c>
      <c r="O290" s="169">
        <v>8</v>
      </c>
      <c r="P290" s="168"/>
      <c r="Q290" s="166"/>
      <c r="R290" s="167">
        <v>12.7</v>
      </c>
      <c r="S290" s="167">
        <v>9.3000000000000007</v>
      </c>
      <c r="T290" s="167">
        <v>4.9000000000000004</v>
      </c>
      <c r="U290" s="167">
        <v>10.8</v>
      </c>
      <c r="V290" s="167">
        <v>11</v>
      </c>
      <c r="W290" s="166"/>
      <c r="X290" s="164">
        <v>9.1999999999999993</v>
      </c>
      <c r="Y290" s="165"/>
      <c r="Z290" s="164">
        <v>8.9</v>
      </c>
      <c r="AA290" s="164">
        <v>9.3000000000000007</v>
      </c>
      <c r="AB290" s="164">
        <v>13.1</v>
      </c>
      <c r="AC290" s="164">
        <v>21.4</v>
      </c>
      <c r="AD290" s="164"/>
      <c r="AE290" s="163">
        <v>9.1</v>
      </c>
      <c r="AF290" s="163">
        <v>8.6</v>
      </c>
      <c r="AG290" s="163">
        <v>14.3</v>
      </c>
      <c r="AH290" s="163">
        <v>13.3</v>
      </c>
      <c r="AI290" s="163">
        <v>6.5</v>
      </c>
      <c r="AJ290" s="163">
        <v>11.1</v>
      </c>
      <c r="AK290" s="163">
        <v>11.4</v>
      </c>
      <c r="AL290" s="162">
        <v>7.9</v>
      </c>
      <c r="AM290" s="162">
        <v>8.1999999999999993</v>
      </c>
      <c r="AN290" s="162">
        <v>11.1</v>
      </c>
      <c r="AO290" s="162">
        <v>13.5</v>
      </c>
      <c r="AP290" s="162">
        <v>7.2</v>
      </c>
      <c r="AQ290" s="162">
        <v>12.6</v>
      </c>
      <c r="AR290" s="162"/>
      <c r="AT290" s="161">
        <v>5.2</v>
      </c>
      <c r="AU290" s="161">
        <v>9.4</v>
      </c>
      <c r="BB290" s="66">
        <v>5.8888888888888893</v>
      </c>
      <c r="BC290" s="66">
        <v>15.722222222222221</v>
      </c>
      <c r="BD290" s="66">
        <v>8.6111111111111107</v>
      </c>
      <c r="BF290" s="66">
        <v>8.6666666666666661</v>
      </c>
      <c r="BG290" s="66">
        <v>8.3333333333333339</v>
      </c>
      <c r="BH290" s="66">
        <v>12.111111111111111</v>
      </c>
      <c r="BI290" s="66">
        <v>9.2222222222222214</v>
      </c>
      <c r="BJ290" s="66">
        <v>10.277777777777779</v>
      </c>
      <c r="BK290" s="66">
        <v>13.666666666666666</v>
      </c>
      <c r="BN290" s="160">
        <v>0.99583333333333302</v>
      </c>
    </row>
    <row r="291" spans="1:66" x14ac:dyDescent="0.2">
      <c r="A291" s="160">
        <v>0.999305555555556</v>
      </c>
      <c r="B291" s="160">
        <f t="shared" si="4"/>
        <v>3.472222222222987E-3</v>
      </c>
      <c r="C291" s="100"/>
      <c r="D291" s="170">
        <v>9.9</v>
      </c>
      <c r="E291" s="170">
        <v>12.8</v>
      </c>
      <c r="F291" s="170">
        <v>6.7</v>
      </c>
      <c r="G291" s="170">
        <v>11.1</v>
      </c>
      <c r="H291" s="170">
        <v>6.5</v>
      </c>
      <c r="I291" s="100"/>
      <c r="J291" s="11">
        <v>6.9</v>
      </c>
      <c r="K291" s="169">
        <v>7.5</v>
      </c>
      <c r="L291" s="169">
        <v>8.1</v>
      </c>
      <c r="M291" s="169">
        <v>7.4</v>
      </c>
      <c r="N291" s="169">
        <v>9.3000000000000007</v>
      </c>
      <c r="O291" s="169">
        <v>8</v>
      </c>
      <c r="P291" s="168"/>
      <c r="Q291" s="166"/>
      <c r="R291" s="167">
        <v>12.6</v>
      </c>
      <c r="S291" s="167">
        <v>9</v>
      </c>
      <c r="T291" s="167">
        <v>4.5999999999999996</v>
      </c>
      <c r="U291" s="167">
        <v>11</v>
      </c>
      <c r="V291" s="167">
        <v>10.8</v>
      </c>
      <c r="W291" s="166"/>
      <c r="X291" s="164">
        <v>9.1</v>
      </c>
      <c r="Y291" s="165"/>
      <c r="Z291" s="164">
        <v>8.8000000000000007</v>
      </c>
      <c r="AA291" s="164">
        <v>9.6999999999999993</v>
      </c>
      <c r="AB291" s="164">
        <v>12.7</v>
      </c>
      <c r="AC291" s="164">
        <v>20.9</v>
      </c>
      <c r="AD291" s="164"/>
      <c r="AE291" s="163">
        <v>9.3000000000000007</v>
      </c>
      <c r="AF291" s="163">
        <v>8.3000000000000007</v>
      </c>
      <c r="AG291" s="163">
        <v>14.2</v>
      </c>
      <c r="AH291" s="163">
        <v>12.9</v>
      </c>
      <c r="AI291" s="163">
        <v>6.4</v>
      </c>
      <c r="AJ291" s="163">
        <v>10.9</v>
      </c>
      <c r="AK291" s="163">
        <v>11</v>
      </c>
      <c r="AL291" s="162">
        <v>8</v>
      </c>
      <c r="AM291" s="162">
        <v>8.1999999999999993</v>
      </c>
      <c r="AN291" s="162">
        <v>10.9</v>
      </c>
      <c r="AO291" s="162">
        <v>13.4</v>
      </c>
      <c r="AP291" s="162">
        <v>7.1</v>
      </c>
      <c r="AQ291" s="162">
        <v>12.3</v>
      </c>
      <c r="AR291" s="162"/>
      <c r="AT291" s="161">
        <v>5</v>
      </c>
      <c r="AU291" s="161">
        <v>9.1</v>
      </c>
      <c r="BN291" s="160">
        <v>0.999305555555556</v>
      </c>
    </row>
    <row r="292" spans="1:66" x14ac:dyDescent="0.2">
      <c r="A292" s="11" t="s">
        <v>163</v>
      </c>
      <c r="C292" s="11" t="e">
        <f>STDEV(BloodGlucose[Monday week 1])</f>
        <v>#DIV/0!</v>
      </c>
      <c r="D292" s="11">
        <f>STDEV(BloodGlucose[Tues wk1])</f>
        <v>2.2665850588498531</v>
      </c>
      <c r="E292" s="11">
        <f>STDEV(BloodGlucose[Wed wk1])</f>
        <v>3.6993061935172569</v>
      </c>
      <c r="F292" s="11">
        <f>STDEV(BloodGlucose[Thurs wk1])</f>
        <v>2.6047121263825206</v>
      </c>
      <c r="G292" s="11">
        <f>STDEV(BloodGlucose[Fri wk1])</f>
        <v>4.3134902034421696</v>
      </c>
      <c r="H292" s="11">
        <f>STDEV(BloodGlucose[Sat wk1])</f>
        <v>3.8968730329285406</v>
      </c>
      <c r="I292" s="11">
        <f>STDEV(BloodGlucose[Sun wk1])</f>
        <v>3.4098266790747203</v>
      </c>
      <c r="J292" s="11">
        <f>STDEV(BloodGlucose[Mon wk2])</f>
        <v>4.4549916611854927</v>
      </c>
      <c r="K292" s="11">
        <f>STDEV(BloodGlucose[Tues Wk 2])</f>
        <v>3.8666440760884271</v>
      </c>
      <c r="L292" s="11">
        <f>STDEV(BloodGlucose[Wed wk 2])</f>
        <v>3.0957050036476264</v>
      </c>
      <c r="M292" s="11">
        <f>STDEV(BloodGlucose[Thurs wk2])</f>
        <v>2.0445881465765283</v>
      </c>
      <c r="N292" s="11">
        <f>STDEV(BloodGlucose[Fri wk2])</f>
        <v>2.5158433083689484</v>
      </c>
      <c r="O292" s="11">
        <f>STDEV(BloodGlucose[Sat wk 2])</f>
        <v>1.9136187134658038</v>
      </c>
      <c r="P292" s="11">
        <f>STDEV(BloodGlucose[Sun wk2])</f>
        <v>3.6163360371510804</v>
      </c>
      <c r="Q292" s="11" t="e">
        <f>STDEV(BloodGlucose[Mon wk3 (24/05)])</f>
        <v>#DIV/0!</v>
      </c>
      <c r="R292" s="11">
        <f>STDEV(BloodGlucose[Tues wk3])</f>
        <v>3.2765963946214165</v>
      </c>
      <c r="S292" s="11">
        <f>STDEV(BloodGlucose[Wed wk3])</f>
        <v>1.8739967957589934</v>
      </c>
      <c r="T292" s="11">
        <f>STDEV(BloodGlucose[Thurs wk3])</f>
        <v>3.1187641615663169</v>
      </c>
      <c r="U292" s="11">
        <f>STDEV(BloodGlucose[Fri wk3])</f>
        <v>3.7567051778214013</v>
      </c>
      <c r="V292" s="11">
        <f>STDEV(BloodGlucose[Sat wk3])</f>
        <v>2.1076958861497816</v>
      </c>
      <c r="W292" s="11">
        <f>STDEV(BloodGlucose[Sun wk3 (30/05)])</f>
        <v>3.5197846902760426</v>
      </c>
      <c r="X292" s="11">
        <f>STDEV(BloodGlucose[Mon wk4])</f>
        <v>2.1499482038339295</v>
      </c>
      <c r="Y292" s="11" t="e">
        <f>STDEV(BloodGlucose[Tues wk4 (01/06)])</f>
        <v>#DIV/0!</v>
      </c>
      <c r="Z292" s="11">
        <f>STDEV(BloodGlucose[Tues wk1])</f>
        <v>2.2665850588498531</v>
      </c>
      <c r="AA292" s="11">
        <f>STDEV(BloodGlucose[Wed wk1])</f>
        <v>3.6993061935172569</v>
      </c>
      <c r="AB292" s="11">
        <f>STDEV(BloodGlucose[Thurs wk1])</f>
        <v>2.6047121263825206</v>
      </c>
      <c r="AC292" s="11">
        <f>STDEV(BloodGlucose[Fri wk1])</f>
        <v>4.3134902034421696</v>
      </c>
      <c r="AD292" s="11">
        <f>STDEV(BloodGlucose[Sat wk1])</f>
        <v>3.8968730329285406</v>
      </c>
      <c r="AE292" s="11">
        <f>STDEV(BloodGlucose[Sun wk1])</f>
        <v>3.4098266790747203</v>
      </c>
      <c r="AF292" s="11">
        <f>STDEV(BloodGlucose[Mon wk2])</f>
        <v>4.4549916611854927</v>
      </c>
      <c r="AG292" s="11">
        <f>STDEV(BloodGlucose[Tues Wk 2])</f>
        <v>3.8666440760884271</v>
      </c>
      <c r="AH292" s="11">
        <f>STDEV(BloodGlucose[Tues wk1])</f>
        <v>2.2665850588498531</v>
      </c>
      <c r="AI292" s="11">
        <f>STDEV(BloodGlucose[Wed wk1])</f>
        <v>3.6993061935172569</v>
      </c>
      <c r="AJ292" s="11">
        <f>STDEV(BloodGlucose[Thurs wk1])</f>
        <v>2.6047121263825206</v>
      </c>
      <c r="AK292" s="11">
        <f>STDEV(BloodGlucose[Fri wk1])</f>
        <v>4.3134902034421696</v>
      </c>
      <c r="AL292" s="11">
        <f>STDEV(BloodGlucose[Sat wk1])</f>
        <v>3.8968730329285406</v>
      </c>
      <c r="AM292" s="11">
        <f>STDEV(BloodGlucose[Sun wk1])</f>
        <v>3.4098266790747203</v>
      </c>
      <c r="AN292" s="11">
        <f>STDEV(BloodGlucose[Mon wk2])</f>
        <v>4.4549916611854927</v>
      </c>
      <c r="AO292" s="11">
        <f>STDEV(BloodGlucose[Tues Wk 2])</f>
        <v>3.8666440760884271</v>
      </c>
      <c r="AP292" s="11">
        <f>STDEV(BloodGlucose[Wed wk 2])</f>
        <v>3.0957050036476264</v>
      </c>
      <c r="AQ292" s="11">
        <f>STDEV(BloodGlucose[Thurs wk2])</f>
        <v>2.0445881465765283</v>
      </c>
      <c r="AR292" s="11">
        <f>STDEV(BloodGlucose[Fri wk2])</f>
        <v>2.5158433083689484</v>
      </c>
      <c r="AS292" s="11">
        <f>STDEV(BloodGlucose[Sat wk 2])</f>
        <v>1.9136187134658038</v>
      </c>
      <c r="AT292" s="11">
        <f>STDEV(BloodGlucose[Sun wk2])</f>
        <v>3.6163360371510804</v>
      </c>
      <c r="AU292" s="11" t="e">
        <f>STDEV(BloodGlucose[Mon wk3 (24/05)])</f>
        <v>#DIV/0!</v>
      </c>
      <c r="AV292" s="11">
        <f>STDEV(BloodGlucose[Tues wk3])</f>
        <v>3.2765963946214165</v>
      </c>
      <c r="AW292" s="11">
        <f>STDEV(BloodGlucose[Wed wk3])</f>
        <v>1.8739967957589934</v>
      </c>
      <c r="AX292" s="11">
        <f>STDEV(BloodGlucose[Thurs wk3])</f>
        <v>3.1187641615663169</v>
      </c>
      <c r="AY292" s="11">
        <f>STDEV(BloodGlucose[Fri wk3])</f>
        <v>3.7567051778214013</v>
      </c>
      <c r="AZ292" s="11">
        <f>STDEV(BloodGlucose[Sat wk3])</f>
        <v>2.1076958861497816</v>
      </c>
      <c r="BA292" s="11">
        <f>STDEV(BloodGlucose[Sun wk3 (30/05)])</f>
        <v>3.5197846902760426</v>
      </c>
      <c r="BB292" s="11">
        <f>STDEV(BloodGlucose[Mon wk4])</f>
        <v>2.1499482038339295</v>
      </c>
      <c r="BC292" s="11" t="e">
        <f>STDEV(BloodGlucose[Tues wk4 (01/06)])</f>
        <v>#DIV/0!</v>
      </c>
      <c r="BD292" s="11">
        <f>STDEV(BloodGlucose[Wed wk4])</f>
        <v>2.0910208048472878</v>
      </c>
      <c r="BE292" s="11">
        <f>STDEV(BloodGlucose[Wed wk1])</f>
        <v>3.6993061935172569</v>
      </c>
      <c r="BF292" s="11">
        <f>STDEV(BloodGlucose[Thurs wk1])</f>
        <v>2.6047121263825206</v>
      </c>
      <c r="BG292" s="11">
        <f>STDEV(BloodGlucose[Fri wk1])</f>
        <v>4.3134902034421696</v>
      </c>
      <c r="BH292" s="11">
        <f>STDEV(BloodGlucose[Sat wk1])</f>
        <v>3.8968730329285406</v>
      </c>
      <c r="BI292" s="11">
        <f>STDEV(BloodGlucose[Tues wk1])</f>
        <v>2.2665850588498531</v>
      </c>
      <c r="BJ292" s="11">
        <f>STDEV(BloodGlucose[Wed wk1])</f>
        <v>3.6993061935172569</v>
      </c>
      <c r="BK292" s="11">
        <f>STDEV(BloodGlucose[Thurs wk1])</f>
        <v>2.6047121263825206</v>
      </c>
      <c r="BL292" s="11">
        <f>STDEV(BloodGlucose[Fri wk1])</f>
        <v>4.3134902034421696</v>
      </c>
      <c r="BM292" s="11">
        <f>STDEV(BloodGlucose[Sat wk1])</f>
        <v>3.8968730329285406</v>
      </c>
    </row>
    <row r="295" spans="1:66" ht="14" customHeight="1" x14ac:dyDescent="0.2"/>
  </sheetData>
  <mergeCells count="9">
    <mergeCell ref="AZ1:BF1"/>
    <mergeCell ref="BG1:BM1"/>
    <mergeCell ref="AS1:AY1"/>
    <mergeCell ref="J1:P1"/>
    <mergeCell ref="C1:I1"/>
    <mergeCell ref="Q1:W1"/>
    <mergeCell ref="X1:AD1"/>
    <mergeCell ref="AE1:AK1"/>
    <mergeCell ref="AL1:AR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C82F0-9286-1140-A03E-601DD82ECA31}">
  <sheetPr>
    <pageSetUpPr fitToPage="1"/>
  </sheetPr>
  <dimension ref="A1:BA52"/>
  <sheetViews>
    <sheetView topLeftCell="A15" zoomScaleNormal="100" workbookViewId="0">
      <pane xSplit="1" topLeftCell="K1" activePane="topRight" state="frozen"/>
      <selection pane="topRight" activeCell="R20" sqref="R20"/>
    </sheetView>
  </sheetViews>
  <sheetFormatPr baseColWidth="10" defaultRowHeight="16" x14ac:dyDescent="0.2"/>
  <cols>
    <col min="1" max="1" width="10.83203125" style="267"/>
  </cols>
  <sheetData>
    <row r="1" spans="1:53" s="267" customFormat="1" ht="40" x14ac:dyDescent="0.25">
      <c r="A1" s="270"/>
      <c r="B1" s="270" t="s">
        <v>97</v>
      </c>
      <c r="C1" s="270" t="s">
        <v>82</v>
      </c>
      <c r="D1" s="270" t="s">
        <v>69</v>
      </c>
      <c r="E1" s="270" t="s">
        <v>76</v>
      </c>
      <c r="F1" s="270" t="s">
        <v>63</v>
      </c>
      <c r="G1" s="270" t="s">
        <v>102</v>
      </c>
      <c r="H1" s="270" t="s">
        <v>81</v>
      </c>
      <c r="I1" s="270" t="s">
        <v>68</v>
      </c>
      <c r="J1" s="270" t="s">
        <v>135</v>
      </c>
      <c r="K1" s="270" t="s">
        <v>105</v>
      </c>
      <c r="L1" s="270" t="s">
        <v>98</v>
      </c>
      <c r="M1" s="270" t="s">
        <v>119</v>
      </c>
      <c r="N1" s="270" t="s">
        <v>92</v>
      </c>
      <c r="O1" s="270" t="s">
        <v>100</v>
      </c>
      <c r="P1" s="270" t="s">
        <v>75</v>
      </c>
      <c r="Q1" s="270" t="s">
        <v>99</v>
      </c>
      <c r="R1" s="270" t="s">
        <v>74</v>
      </c>
      <c r="S1" s="270" t="s">
        <v>65</v>
      </c>
      <c r="T1" s="270" t="s">
        <v>64</v>
      </c>
      <c r="U1" s="270" t="s">
        <v>109</v>
      </c>
      <c r="V1" s="270" t="s">
        <v>79</v>
      </c>
      <c r="W1" s="270" t="s">
        <v>91</v>
      </c>
      <c r="X1" s="270" t="s">
        <v>80</v>
      </c>
      <c r="Y1" s="270" t="s">
        <v>73</v>
      </c>
      <c r="Z1" s="270" t="s">
        <v>87</v>
      </c>
      <c r="AA1" s="270" t="s">
        <v>67</v>
      </c>
      <c r="AB1" s="270" t="s">
        <v>107</v>
      </c>
      <c r="AC1" s="270" t="s">
        <v>104</v>
      </c>
      <c r="AD1" s="270" t="s">
        <v>96</v>
      </c>
      <c r="AE1" s="270" t="s">
        <v>118</v>
      </c>
      <c r="AF1" s="270" t="s">
        <v>86</v>
      </c>
      <c r="AG1" s="270" t="s">
        <v>94</v>
      </c>
      <c r="AH1" s="270" t="s">
        <v>103</v>
      </c>
      <c r="AI1" s="270" t="s">
        <v>85</v>
      </c>
      <c r="AJ1" s="270" t="s">
        <v>95</v>
      </c>
      <c r="AK1" s="270" t="s">
        <v>66</v>
      </c>
      <c r="AL1" s="270" t="s">
        <v>121</v>
      </c>
      <c r="AM1" s="270" t="s">
        <v>78</v>
      </c>
      <c r="AN1" s="270" t="s">
        <v>117</v>
      </c>
      <c r="AO1" s="270" t="s">
        <v>72</v>
      </c>
      <c r="AP1" s="270" t="s">
        <v>116</v>
      </c>
      <c r="AQ1" s="270" t="s">
        <v>147</v>
      </c>
      <c r="AR1" s="270" t="s">
        <v>146</v>
      </c>
      <c r="AS1" s="270" t="s">
        <v>145</v>
      </c>
      <c r="AT1" s="270" t="s">
        <v>144</v>
      </c>
      <c r="AU1" s="270" t="s">
        <v>142</v>
      </c>
      <c r="AV1" s="270" t="s">
        <v>141</v>
      </c>
      <c r="AW1" s="270" t="s">
        <v>140</v>
      </c>
      <c r="AX1" s="270" t="s">
        <v>139</v>
      </c>
      <c r="AY1" s="270" t="s">
        <v>138</v>
      </c>
      <c r="AZ1" s="270" t="s">
        <v>122</v>
      </c>
      <c r="BA1" s="269" t="s">
        <v>137</v>
      </c>
    </row>
    <row r="2" spans="1:53" ht="20" x14ac:dyDescent="0.25">
      <c r="A2" s="271" t="s">
        <v>97</v>
      </c>
      <c r="B2" s="272">
        <v>1</v>
      </c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</row>
    <row r="3" spans="1:53" ht="20" x14ac:dyDescent="0.25">
      <c r="A3" s="271" t="s">
        <v>82</v>
      </c>
      <c r="B3" s="272">
        <v>0.88574578527576209</v>
      </c>
      <c r="C3" s="272">
        <v>1</v>
      </c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  <c r="AB3" s="272"/>
      <c r="AC3" s="272"/>
      <c r="AD3" s="272"/>
      <c r="AE3" s="272"/>
      <c r="AF3" s="272"/>
      <c r="AG3" s="272"/>
      <c r="AH3" s="272"/>
      <c r="AI3" s="272"/>
      <c r="AJ3" s="272"/>
      <c r="AK3" s="272"/>
      <c r="AL3" s="272"/>
      <c r="AM3" s="272"/>
      <c r="AN3" s="272"/>
      <c r="AO3" s="272"/>
      <c r="AP3" s="272"/>
      <c r="AQ3" s="272"/>
      <c r="AR3" s="272"/>
      <c r="AS3" s="272"/>
      <c r="AT3" s="272"/>
      <c r="AU3" s="272"/>
      <c r="AV3" s="272"/>
      <c r="AW3" s="272"/>
      <c r="AX3" s="272"/>
      <c r="AY3" s="272"/>
      <c r="AZ3" s="272"/>
    </row>
    <row r="4" spans="1:53" ht="20" x14ac:dyDescent="0.25">
      <c r="A4" s="271" t="s">
        <v>69</v>
      </c>
      <c r="B4" s="272">
        <v>0.6225961270087782</v>
      </c>
      <c r="C4" s="272">
        <v>0.59931676662918709</v>
      </c>
      <c r="D4" s="272">
        <v>1</v>
      </c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  <c r="AE4" s="272"/>
      <c r="AF4" s="272"/>
      <c r="AG4" s="272"/>
      <c r="AH4" s="272"/>
      <c r="AI4" s="272"/>
      <c r="AJ4" s="272"/>
      <c r="AK4" s="272"/>
      <c r="AL4" s="272"/>
      <c r="AM4" s="272"/>
      <c r="AN4" s="272"/>
      <c r="AO4" s="272"/>
      <c r="AP4" s="272"/>
      <c r="AQ4" s="272"/>
      <c r="AR4" s="272"/>
      <c r="AS4" s="272"/>
      <c r="AT4" s="272"/>
      <c r="AU4" s="272"/>
      <c r="AV4" s="272"/>
      <c r="AW4" s="272"/>
      <c r="AX4" s="272"/>
      <c r="AY4" s="272"/>
      <c r="AZ4" s="272"/>
    </row>
    <row r="5" spans="1:53" ht="20" x14ac:dyDescent="0.25">
      <c r="A5" s="271" t="s">
        <v>76</v>
      </c>
      <c r="B5" s="272">
        <v>0.95844216218866052</v>
      </c>
      <c r="C5" s="272">
        <v>0.91494482568286362</v>
      </c>
      <c r="D5" s="272">
        <v>0.7373892390594099</v>
      </c>
      <c r="E5" s="272">
        <v>1</v>
      </c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  <c r="AE5" s="272"/>
      <c r="AF5" s="272"/>
      <c r="AG5" s="272"/>
      <c r="AH5" s="272"/>
      <c r="AI5" s="272"/>
      <c r="AJ5" s="272"/>
      <c r="AK5" s="272"/>
      <c r="AL5" s="272"/>
      <c r="AM5" s="272"/>
      <c r="AN5" s="272"/>
      <c r="AO5" s="272"/>
      <c r="AP5" s="272"/>
      <c r="AQ5" s="272"/>
      <c r="AR5" s="272"/>
      <c r="AS5" s="272"/>
      <c r="AT5" s="272"/>
      <c r="AU5" s="272"/>
      <c r="AV5" s="272"/>
      <c r="AW5" s="272"/>
      <c r="AX5" s="272"/>
      <c r="AY5" s="272"/>
      <c r="AZ5" s="272"/>
    </row>
    <row r="6" spans="1:53" ht="20" x14ac:dyDescent="0.25">
      <c r="A6" s="271" t="s">
        <v>63</v>
      </c>
      <c r="B6" s="272">
        <v>-0.80849787934429651</v>
      </c>
      <c r="C6" s="272">
        <v>-0.44130976237521646</v>
      </c>
      <c r="D6" s="272">
        <v>0.16333908822357318</v>
      </c>
      <c r="E6" s="272">
        <v>-0.32266381001694694</v>
      </c>
      <c r="F6" s="272">
        <v>1</v>
      </c>
      <c r="G6" s="272"/>
      <c r="H6" s="272"/>
      <c r="I6" s="272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  <c r="AA6" s="272"/>
      <c r="AB6" s="272"/>
      <c r="AC6" s="272"/>
      <c r="AD6" s="272"/>
      <c r="AE6" s="272"/>
      <c r="AF6" s="272"/>
      <c r="AG6" s="272"/>
      <c r="AH6" s="272"/>
      <c r="AI6" s="272"/>
      <c r="AJ6" s="272"/>
      <c r="AK6" s="272"/>
      <c r="AL6" s="272"/>
      <c r="AM6" s="272"/>
      <c r="AN6" s="272"/>
      <c r="AO6" s="272"/>
      <c r="AP6" s="272"/>
      <c r="AQ6" s="272"/>
      <c r="AR6" s="272"/>
      <c r="AS6" s="272"/>
      <c r="AT6" s="272"/>
      <c r="AU6" s="272"/>
      <c r="AV6" s="272"/>
      <c r="AW6" s="272"/>
      <c r="AX6" s="272"/>
      <c r="AY6" s="272"/>
      <c r="AZ6" s="272"/>
    </row>
    <row r="7" spans="1:53" ht="20" x14ac:dyDescent="0.25">
      <c r="A7" s="271" t="s">
        <v>102</v>
      </c>
      <c r="B7" s="272">
        <v>5.8668141001766178E-2</v>
      </c>
      <c r="C7" s="272">
        <v>0.49370189767618389</v>
      </c>
      <c r="D7" s="272">
        <v>0.64870980600214301</v>
      </c>
      <c r="E7" s="272">
        <v>0.49565270643930803</v>
      </c>
      <c r="F7" s="272">
        <v>0.32179059223311673</v>
      </c>
      <c r="G7" s="272">
        <v>1</v>
      </c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</row>
    <row r="8" spans="1:53" ht="20" x14ac:dyDescent="0.25">
      <c r="A8" s="271" t="s">
        <v>81</v>
      </c>
      <c r="B8" s="272">
        <v>-8.6311341474087297E-2</v>
      </c>
      <c r="C8" s="272">
        <v>-0.30161950983475355</v>
      </c>
      <c r="D8" s="272">
        <v>-0.62953694907263558</v>
      </c>
      <c r="E8" s="272">
        <v>-9.6858270463045723E-2</v>
      </c>
      <c r="F8" s="272">
        <v>0.51328947101241496</v>
      </c>
      <c r="G8" s="272">
        <v>-5.9646060917834427E-2</v>
      </c>
      <c r="H8" s="272">
        <v>1</v>
      </c>
      <c r="I8" s="272"/>
      <c r="J8" s="272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2"/>
      <c r="AE8" s="272"/>
      <c r="AF8" s="272"/>
      <c r="AG8" s="272"/>
      <c r="AH8" s="272"/>
      <c r="AI8" s="272"/>
      <c r="AJ8" s="272"/>
      <c r="AK8" s="272"/>
      <c r="AL8" s="272"/>
      <c r="AM8" s="272"/>
      <c r="AN8" s="272"/>
      <c r="AO8" s="272"/>
      <c r="AP8" s="272"/>
      <c r="AQ8" s="272"/>
      <c r="AR8" s="272"/>
      <c r="AS8" s="272"/>
      <c r="AT8" s="272"/>
      <c r="AU8" s="272"/>
      <c r="AV8" s="272"/>
      <c r="AW8" s="272"/>
      <c r="AX8" s="272"/>
      <c r="AY8" s="272"/>
      <c r="AZ8" s="272"/>
    </row>
    <row r="9" spans="1:53" ht="20" x14ac:dyDescent="0.25">
      <c r="A9" s="271" t="s">
        <v>68</v>
      </c>
      <c r="B9" s="272">
        <v>0.95961491013911604</v>
      </c>
      <c r="C9" s="272">
        <v>0.79731772611837592</v>
      </c>
      <c r="D9" s="272">
        <v>0.84816244686908049</v>
      </c>
      <c r="E9" s="272">
        <v>0.93984813837411785</v>
      </c>
      <c r="F9" s="272">
        <v>-0.18630239455685652</v>
      </c>
      <c r="G9" s="272">
        <v>0.49793439687339691</v>
      </c>
      <c r="H9" s="272">
        <v>-0.10361597231083347</v>
      </c>
      <c r="I9" s="272">
        <v>1</v>
      </c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2"/>
      <c r="AE9" s="272"/>
      <c r="AF9" s="272"/>
      <c r="AG9" s="272"/>
      <c r="AH9" s="272"/>
      <c r="AI9" s="272"/>
      <c r="AJ9" s="272"/>
      <c r="AK9" s="272"/>
      <c r="AL9" s="272"/>
      <c r="AM9" s="272"/>
      <c r="AN9" s="272"/>
      <c r="AO9" s="272"/>
      <c r="AP9" s="272"/>
      <c r="AQ9" s="272"/>
      <c r="AR9" s="272"/>
      <c r="AS9" s="272"/>
      <c r="AT9" s="272"/>
      <c r="AU9" s="272"/>
      <c r="AV9" s="272"/>
      <c r="AW9" s="272"/>
      <c r="AX9" s="272"/>
      <c r="AY9" s="272"/>
      <c r="AZ9" s="272"/>
    </row>
    <row r="10" spans="1:53" ht="20" x14ac:dyDescent="0.25">
      <c r="A10" s="271" t="s">
        <v>135</v>
      </c>
      <c r="B10" s="272">
        <v>0.75304451338537848</v>
      </c>
      <c r="C10" s="272">
        <v>0.50686612047043389</v>
      </c>
      <c r="D10" s="272">
        <v>0.90859230206302244</v>
      </c>
      <c r="E10" s="272">
        <v>0.74065205916150412</v>
      </c>
      <c r="F10" s="272">
        <v>0.15824121473074454</v>
      </c>
      <c r="G10" s="272">
        <v>0.53561546480583622</v>
      </c>
      <c r="H10" s="272">
        <v>-1.5582078537616595E-2</v>
      </c>
      <c r="I10" s="272">
        <v>0.92445716731629057</v>
      </c>
      <c r="J10" s="272">
        <v>1</v>
      </c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2"/>
      <c r="AE10" s="272"/>
      <c r="AF10" s="272"/>
      <c r="AG10" s="272"/>
      <c r="AH10" s="272"/>
      <c r="AI10" s="272"/>
      <c r="AJ10" s="272"/>
      <c r="AK10" s="272"/>
      <c r="AL10" s="272"/>
      <c r="AM10" s="272"/>
      <c r="AN10" s="272"/>
      <c r="AO10" s="272"/>
      <c r="AP10" s="272"/>
      <c r="AQ10" s="272"/>
      <c r="AR10" s="272"/>
      <c r="AS10" s="272"/>
      <c r="AT10" s="272"/>
      <c r="AU10" s="272"/>
      <c r="AV10" s="272"/>
      <c r="AW10" s="272"/>
      <c r="AX10" s="272"/>
      <c r="AY10" s="272"/>
      <c r="AZ10" s="272"/>
    </row>
    <row r="11" spans="1:53" ht="20" x14ac:dyDescent="0.25">
      <c r="A11" s="271" t="s">
        <v>105</v>
      </c>
      <c r="B11" s="272">
        <v>0.49101010512671311</v>
      </c>
      <c r="C11" s="272">
        <v>0.52470356338729707</v>
      </c>
      <c r="D11" s="272">
        <v>0.85614526775393218</v>
      </c>
      <c r="E11" s="272">
        <v>0.71124101578782861</v>
      </c>
      <c r="F11" s="272">
        <v>0.37416713222981929</v>
      </c>
      <c r="G11" s="272">
        <v>0.65144886742452568</v>
      </c>
      <c r="H11" s="272">
        <v>0.36046340310702973</v>
      </c>
      <c r="I11" s="272">
        <v>0.86414385562784268</v>
      </c>
      <c r="J11" s="272">
        <v>0.91968090802694902</v>
      </c>
      <c r="K11" s="272">
        <v>1</v>
      </c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272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</row>
    <row r="12" spans="1:53" ht="20" x14ac:dyDescent="0.25">
      <c r="A12" s="271" t="s">
        <v>98</v>
      </c>
      <c r="B12" s="272">
        <v>0.66554379226402816</v>
      </c>
      <c r="C12" s="272">
        <v>0.58056321433039171</v>
      </c>
      <c r="D12" s="272">
        <v>0.94946626332726247</v>
      </c>
      <c r="E12" s="272">
        <v>0.75460955473265212</v>
      </c>
      <c r="F12" s="272">
        <v>0.28448896505704863</v>
      </c>
      <c r="G12" s="272">
        <v>0.67372360987624469</v>
      </c>
      <c r="H12" s="272">
        <v>-1.3055253243619709E-2</v>
      </c>
      <c r="I12" s="272">
        <v>0.86255496467399018</v>
      </c>
      <c r="J12" s="272">
        <v>0.92835629952625875</v>
      </c>
      <c r="K12" s="272">
        <v>0.94722218794570534</v>
      </c>
      <c r="L12" s="272">
        <v>1</v>
      </c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2"/>
      <c r="AE12" s="272"/>
      <c r="AF12" s="272"/>
      <c r="AG12" s="272"/>
      <c r="AH12" s="272"/>
      <c r="AI12" s="272"/>
      <c r="AJ12" s="272"/>
      <c r="AK12" s="272"/>
      <c r="AL12" s="272"/>
      <c r="AM12" s="272"/>
      <c r="AN12" s="272"/>
      <c r="AO12" s="272"/>
      <c r="AP12" s="272"/>
      <c r="AQ12" s="272"/>
      <c r="AR12" s="272"/>
      <c r="AS12" s="272"/>
      <c r="AT12" s="272"/>
      <c r="AU12" s="272"/>
      <c r="AV12" s="272"/>
      <c r="AW12" s="272"/>
      <c r="AX12" s="272"/>
      <c r="AY12" s="272"/>
      <c r="AZ12" s="272"/>
    </row>
    <row r="13" spans="1:53" ht="20" x14ac:dyDescent="0.25">
      <c r="A13" s="271" t="s">
        <v>119</v>
      </c>
      <c r="B13" s="272">
        <v>9.2148854399831878E-2</v>
      </c>
      <c r="C13" s="272">
        <v>0.27970876511269255</v>
      </c>
      <c r="D13" s="272">
        <v>0.48367796733930385</v>
      </c>
      <c r="E13" s="272">
        <v>0.42512469937672004</v>
      </c>
      <c r="F13" s="272">
        <v>0.63957933158275226</v>
      </c>
      <c r="G13" s="272">
        <v>0.66362149036505369</v>
      </c>
      <c r="H13" s="272">
        <v>0.88344866048353099</v>
      </c>
      <c r="I13" s="272">
        <v>0.44371079140415809</v>
      </c>
      <c r="J13" s="272">
        <v>0.52858252089674895</v>
      </c>
      <c r="K13" s="272">
        <v>0.77647232268518307</v>
      </c>
      <c r="L13" s="272">
        <v>0.67280403668218325</v>
      </c>
      <c r="M13" s="272">
        <v>1</v>
      </c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2"/>
      <c r="AS13" s="272"/>
      <c r="AT13" s="272"/>
      <c r="AU13" s="272"/>
      <c r="AV13" s="272"/>
      <c r="AW13" s="272"/>
      <c r="AX13" s="272"/>
      <c r="AY13" s="272"/>
      <c r="AZ13" s="272"/>
    </row>
    <row r="14" spans="1:53" ht="20" x14ac:dyDescent="0.25">
      <c r="A14" s="271" t="s">
        <v>92</v>
      </c>
      <c r="B14" s="272">
        <v>0.39357254025662725</v>
      </c>
      <c r="C14" s="272">
        <v>0.5334085888629243</v>
      </c>
      <c r="D14" s="272">
        <v>-0.16576194034373859</v>
      </c>
      <c r="E14" s="272">
        <v>0.19878354851846267</v>
      </c>
      <c r="F14" s="272">
        <v>-0.64613004131630736</v>
      </c>
      <c r="G14" s="272">
        <v>0.57198593258400687</v>
      </c>
      <c r="H14" s="272">
        <v>0.22898206441082755</v>
      </c>
      <c r="I14" s="272">
        <v>0.35829044496433132</v>
      </c>
      <c r="J14" s="272">
        <v>0.26967324489361028</v>
      </c>
      <c r="K14" s="272">
        <v>-8.4034347456711025E-2</v>
      </c>
      <c r="L14" s="272">
        <v>-3.0085937514528798E-2</v>
      </c>
      <c r="M14" s="272">
        <v>0.1723476433894261</v>
      </c>
      <c r="N14" s="272">
        <v>1</v>
      </c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/>
      <c r="AM14" s="272"/>
      <c r="AN14" s="272"/>
      <c r="AO14" s="272"/>
      <c r="AP14" s="272"/>
      <c r="AQ14" s="272"/>
      <c r="AR14" s="272"/>
      <c r="AS14" s="272"/>
      <c r="AT14" s="272"/>
      <c r="AU14" s="272"/>
      <c r="AV14" s="272"/>
      <c r="AW14" s="272"/>
      <c r="AX14" s="272"/>
      <c r="AY14" s="272"/>
      <c r="AZ14" s="272"/>
    </row>
    <row r="15" spans="1:53" ht="20" x14ac:dyDescent="0.25">
      <c r="A15" s="271" t="s">
        <v>100</v>
      </c>
      <c r="B15" s="272">
        <v>0.32971284379111987</v>
      </c>
      <c r="C15" s="272">
        <v>0.53668995458280866</v>
      </c>
      <c r="D15" s="272">
        <v>0.70929103905738589</v>
      </c>
      <c r="E15" s="272">
        <v>0.56262493246349543</v>
      </c>
      <c r="F15" s="272">
        <v>-0.16708519788393297</v>
      </c>
      <c r="G15" s="272">
        <v>0.7181369428056944</v>
      </c>
      <c r="H15" s="272">
        <v>-0.66302272261992434</v>
      </c>
      <c r="I15" s="272">
        <v>0.66466891226098457</v>
      </c>
      <c r="J15" s="272">
        <v>0.66884062255041199</v>
      </c>
      <c r="K15" s="272">
        <v>0.55097045788421195</v>
      </c>
      <c r="L15" s="272">
        <v>0.56628107165565755</v>
      </c>
      <c r="M15" s="272">
        <v>0.14111835207177525</v>
      </c>
      <c r="N15" s="272">
        <v>0.40742966427161159</v>
      </c>
      <c r="O15" s="272">
        <v>1</v>
      </c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2"/>
      <c r="AE15" s="272"/>
      <c r="AF15" s="272"/>
      <c r="AG15" s="272"/>
      <c r="AH15" s="272"/>
      <c r="AI15" s="272"/>
      <c r="AJ15" s="272"/>
      <c r="AK15" s="272"/>
      <c r="AL15" s="272"/>
      <c r="AM15" s="272"/>
      <c r="AN15" s="272"/>
      <c r="AO15" s="272"/>
      <c r="AP15" s="272"/>
      <c r="AQ15" s="272"/>
      <c r="AR15" s="272"/>
      <c r="AS15" s="272"/>
      <c r="AT15" s="272"/>
      <c r="AU15" s="272"/>
      <c r="AV15" s="272"/>
      <c r="AW15" s="272"/>
      <c r="AX15" s="272"/>
      <c r="AY15" s="272"/>
      <c r="AZ15" s="272"/>
    </row>
    <row r="16" spans="1:53" ht="20" x14ac:dyDescent="0.25">
      <c r="A16" s="271" t="s">
        <v>75</v>
      </c>
      <c r="B16" s="272">
        <v>0.91781869558951845</v>
      </c>
      <c r="C16" s="272">
        <v>0.75274300677215167</v>
      </c>
      <c r="D16" s="272">
        <v>0.41134308785132828</v>
      </c>
      <c r="E16" s="272">
        <v>0.7600764112228019</v>
      </c>
      <c r="F16" s="272">
        <v>-0.76910686590140198</v>
      </c>
      <c r="G16" s="272">
        <v>1.3224682176870171E-2</v>
      </c>
      <c r="H16" s="272">
        <v>-0.35739241972231206</v>
      </c>
      <c r="I16" s="272">
        <v>0.61742011826294851</v>
      </c>
      <c r="J16" s="272">
        <v>0.37579088367937424</v>
      </c>
      <c r="K16" s="272">
        <v>0.19536860930433328</v>
      </c>
      <c r="L16" s="272">
        <v>0.33582477798460431</v>
      </c>
      <c r="M16" s="272">
        <v>-0.20399359469271283</v>
      </c>
      <c r="N16" s="272">
        <v>0.46678582311820949</v>
      </c>
      <c r="O16" s="272">
        <v>0.36877061691655871</v>
      </c>
      <c r="P16" s="272">
        <v>1</v>
      </c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  <c r="AE16" s="272"/>
      <c r="AF16" s="272"/>
      <c r="AG16" s="272"/>
      <c r="AH16" s="272"/>
      <c r="AI16" s="272"/>
      <c r="AJ16" s="272"/>
      <c r="AK16" s="272"/>
      <c r="AL16" s="272"/>
      <c r="AM16" s="272"/>
      <c r="AN16" s="272"/>
      <c r="AO16" s="272"/>
      <c r="AP16" s="272"/>
      <c r="AQ16" s="272"/>
      <c r="AR16" s="272"/>
      <c r="AS16" s="272"/>
      <c r="AT16" s="272"/>
      <c r="AU16" s="272"/>
      <c r="AV16" s="272"/>
      <c r="AW16" s="272"/>
      <c r="AX16" s="272"/>
      <c r="AY16" s="272"/>
      <c r="AZ16" s="272"/>
    </row>
    <row r="17" spans="1:52" ht="20" x14ac:dyDescent="0.25">
      <c r="A17" s="271" t="s">
        <v>99</v>
      </c>
      <c r="B17" s="272">
        <v>0.92763542409189259</v>
      </c>
      <c r="C17" s="272">
        <v>0.78235727159455515</v>
      </c>
      <c r="D17" s="272">
        <v>0.4544320749908457</v>
      </c>
      <c r="E17" s="272">
        <v>0.80403593919050576</v>
      </c>
      <c r="F17" s="272">
        <v>-0.73991441519405399</v>
      </c>
      <c r="G17" s="272">
        <v>6.3669773624669621E-2</v>
      </c>
      <c r="H17" s="272">
        <v>-0.34672751161854198</v>
      </c>
      <c r="I17" s="272">
        <v>0.73343176026379731</v>
      </c>
      <c r="J17" s="272">
        <v>0.51011449637979156</v>
      </c>
      <c r="K17" s="272">
        <v>0.41066224565823978</v>
      </c>
      <c r="L17" s="272">
        <v>0.39011695285689713</v>
      </c>
      <c r="M17" s="272">
        <v>-0.15027516492060508</v>
      </c>
      <c r="N17" s="272">
        <v>0.46460324830201288</v>
      </c>
      <c r="O17" s="272">
        <v>0.46075538312974151</v>
      </c>
      <c r="P17" s="272">
        <v>0.96279965634000397</v>
      </c>
      <c r="Q17" s="272">
        <v>1</v>
      </c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  <c r="AE17" s="272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  <c r="AQ17" s="272"/>
      <c r="AR17" s="272"/>
      <c r="AS17" s="272"/>
      <c r="AT17" s="272"/>
      <c r="AU17" s="272"/>
      <c r="AV17" s="272"/>
      <c r="AW17" s="272"/>
      <c r="AX17" s="272"/>
      <c r="AY17" s="272"/>
      <c r="AZ17" s="272"/>
    </row>
    <row r="18" spans="1:52" ht="20" x14ac:dyDescent="0.25">
      <c r="A18" s="271" t="s">
        <v>74</v>
      </c>
      <c r="B18" s="272">
        <v>0.91200886569837114</v>
      </c>
      <c r="C18" s="272">
        <v>0.7089584642310367</v>
      </c>
      <c r="D18" s="272">
        <v>0.23425967391185626</v>
      </c>
      <c r="E18" s="272">
        <v>0.66462125664511618</v>
      </c>
      <c r="F18" s="272">
        <v>-0.89024784740135166</v>
      </c>
      <c r="G18" s="272">
        <v>-0.10548816320147342</v>
      </c>
      <c r="H18" s="272">
        <v>-0.42395351470058823</v>
      </c>
      <c r="I18" s="272">
        <v>0.57235046134989664</v>
      </c>
      <c r="J18" s="272">
        <v>0.24926795503433327</v>
      </c>
      <c r="K18" s="272">
        <v>3.673109365309974E-2</v>
      </c>
      <c r="L18" s="272">
        <v>0.1501344346954066</v>
      </c>
      <c r="M18" s="272">
        <v>-0.36181995428379177</v>
      </c>
      <c r="N18" s="272">
        <v>0.40841297465994786</v>
      </c>
      <c r="O18" s="272">
        <v>0.30748472716837844</v>
      </c>
      <c r="P18" s="272">
        <v>0.96216475378280431</v>
      </c>
      <c r="Q18" s="272">
        <v>0.94493277698684419</v>
      </c>
      <c r="R18" s="272">
        <v>1</v>
      </c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</row>
    <row r="19" spans="1:52" ht="20" x14ac:dyDescent="0.25">
      <c r="A19" s="271" t="s">
        <v>65</v>
      </c>
      <c r="B19" s="272">
        <v>-0.82739481462206532</v>
      </c>
      <c r="C19" s="272">
        <v>-0.90094302107640378</v>
      </c>
      <c r="D19" s="272">
        <v>0.2055913267154697</v>
      </c>
      <c r="E19" s="272">
        <v>-0.84082434336119027</v>
      </c>
      <c r="F19" s="272">
        <v>0.87627065432008855</v>
      </c>
      <c r="G19" s="272">
        <v>-0.41406405564246612</v>
      </c>
      <c r="H19" s="272">
        <v>-0.62957947220960597</v>
      </c>
      <c r="I19" s="272">
        <v>-0.75527455396267218</v>
      </c>
      <c r="J19" s="272">
        <v>-0.5361040169300183</v>
      </c>
      <c r="K19" s="272">
        <v>-0.30732150344597547</v>
      </c>
      <c r="L19" s="272">
        <v>-0.10318818357514521</v>
      </c>
      <c r="M19" s="272">
        <v>-0.75787312129261208</v>
      </c>
      <c r="N19" s="272">
        <v>-0.83126520386014591</v>
      </c>
      <c r="O19" s="272">
        <v>-0.30895835289849816</v>
      </c>
      <c r="P19" s="272">
        <v>-0.81383871354057002</v>
      </c>
      <c r="Q19" s="272">
        <v>-0.85303853082043879</v>
      </c>
      <c r="R19" s="272">
        <v>-0.87188138071003829</v>
      </c>
      <c r="S19" s="272">
        <v>1</v>
      </c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  <c r="AE19" s="272"/>
      <c r="AF19" s="272"/>
      <c r="AG19" s="272"/>
      <c r="AH19" s="272"/>
      <c r="AI19" s="272"/>
      <c r="AJ19" s="272"/>
      <c r="AK19" s="272"/>
      <c r="AL19" s="272"/>
      <c r="AM19" s="272"/>
      <c r="AN19" s="272"/>
      <c r="AO19" s="272"/>
      <c r="AP19" s="272"/>
      <c r="AQ19" s="272"/>
      <c r="AR19" s="272"/>
      <c r="AS19" s="272"/>
      <c r="AT19" s="272"/>
      <c r="AU19" s="272"/>
      <c r="AV19" s="272"/>
      <c r="AW19" s="272"/>
      <c r="AX19" s="272"/>
      <c r="AY19" s="272"/>
      <c r="AZ19" s="272"/>
    </row>
    <row r="20" spans="1:52" ht="20" x14ac:dyDescent="0.25">
      <c r="A20" s="271" t="s">
        <v>64</v>
      </c>
      <c r="B20" s="272">
        <v>0.81722349803802186</v>
      </c>
      <c r="C20" s="272">
        <v>0.32396731227839781</v>
      </c>
      <c r="D20" s="272">
        <v>-0.43237927552047556</v>
      </c>
      <c r="E20" s="272">
        <v>0.15383828182031845</v>
      </c>
      <c r="F20" s="272">
        <v>-0.89851966407947848</v>
      </c>
      <c r="G20" s="272">
        <v>-0.45857139902939081</v>
      </c>
      <c r="H20" s="272">
        <v>-0.59943101152903933</v>
      </c>
      <c r="I20" s="272">
        <v>-6.4867453505646294E-2</v>
      </c>
      <c r="J20" s="272">
        <v>-0.40840927280749462</v>
      </c>
      <c r="K20" s="272">
        <v>-0.50444014720594221</v>
      </c>
      <c r="L20" s="272">
        <v>-0.48689172039903489</v>
      </c>
      <c r="M20" s="272">
        <v>-0.72866273832888884</v>
      </c>
      <c r="N20" s="272">
        <v>-7.6248614406854265E-2</v>
      </c>
      <c r="O20" s="272">
        <v>-7.1154976958280269E-2</v>
      </c>
      <c r="P20" s="272">
        <v>0.54206250682890522</v>
      </c>
      <c r="Q20" s="272">
        <v>0.53180615328053749</v>
      </c>
      <c r="R20" s="272">
        <v>0.72544445072809582</v>
      </c>
      <c r="S20" s="272">
        <v>0.21031419594686562</v>
      </c>
      <c r="T20" s="272">
        <v>1</v>
      </c>
      <c r="U20" s="272"/>
      <c r="V20" s="272"/>
      <c r="W20" s="272"/>
      <c r="X20" s="272"/>
      <c r="Y20" s="272"/>
      <c r="Z20" s="272"/>
      <c r="AA20" s="272"/>
      <c r="AB20" s="272"/>
      <c r="AC20" s="272"/>
      <c r="AD20" s="272"/>
      <c r="AE20" s="272"/>
      <c r="AF20" s="272"/>
      <c r="AG20" s="272"/>
      <c r="AH20" s="272"/>
      <c r="AI20" s="272"/>
      <c r="AJ20" s="272"/>
      <c r="AK20" s="272"/>
      <c r="AL20" s="272"/>
      <c r="AM20" s="272"/>
      <c r="AN20" s="272"/>
      <c r="AO20" s="272"/>
      <c r="AP20" s="272"/>
      <c r="AQ20" s="272"/>
      <c r="AR20" s="272"/>
      <c r="AS20" s="272"/>
      <c r="AT20" s="272"/>
      <c r="AU20" s="272"/>
      <c r="AV20" s="272"/>
      <c r="AW20" s="272"/>
      <c r="AX20" s="272"/>
      <c r="AY20" s="272"/>
      <c r="AZ20" s="272"/>
    </row>
    <row r="21" spans="1:52" ht="20" x14ac:dyDescent="0.25">
      <c r="A21" s="271" t="s">
        <v>109</v>
      </c>
      <c r="B21" s="272">
        <v>-0.91766293548224709</v>
      </c>
      <c r="C21" s="272">
        <v>0.27735009811261113</v>
      </c>
      <c r="D21" s="272">
        <v>-0.49999999999999994</v>
      </c>
      <c r="E21" s="272">
        <v>-0.69337524528153738</v>
      </c>
      <c r="F21" s="272">
        <v>1.0000000000000002</v>
      </c>
      <c r="G21" s="272">
        <v>0.66577138248976342</v>
      </c>
      <c r="H21" s="272">
        <v>-0.98198050606196585</v>
      </c>
      <c r="I21" s="272">
        <v>-0.97072534339415018</v>
      </c>
      <c r="J21" s="272">
        <v>-0.5</v>
      </c>
      <c r="K21" s="272">
        <v>-0.94491118252306738</v>
      </c>
      <c r="L21" s="272">
        <v>-0.94491118252306794</v>
      </c>
      <c r="M21" s="272">
        <v>-1.0000000000000002</v>
      </c>
      <c r="N21" s="272">
        <v>0.5</v>
      </c>
      <c r="O21" s="272">
        <v>0.86602540378443926</v>
      </c>
      <c r="P21" s="272">
        <v>-0.49999999999999994</v>
      </c>
      <c r="Q21" s="272">
        <v>-0.86602540378443926</v>
      </c>
      <c r="R21" s="272">
        <v>-0.94491118252306772</v>
      </c>
      <c r="S21" s="272">
        <v>-0.8660254037844386</v>
      </c>
      <c r="T21" s="272">
        <v>-4.1869132231567234E-15</v>
      </c>
      <c r="U21" s="272">
        <v>1</v>
      </c>
      <c r="V21" s="272"/>
      <c r="W21" s="272"/>
      <c r="X21" s="272"/>
      <c r="Y21" s="272"/>
      <c r="Z21" s="272"/>
      <c r="AA21" s="272"/>
      <c r="AB21" s="272"/>
      <c r="AC21" s="272"/>
      <c r="AD21" s="272"/>
      <c r="AE21" s="272"/>
      <c r="AF21" s="272"/>
      <c r="AG21" s="272"/>
      <c r="AH21" s="272"/>
      <c r="AI21" s="272"/>
      <c r="AJ21" s="272"/>
      <c r="AK21" s="272"/>
      <c r="AL21" s="272"/>
      <c r="AM21" s="272"/>
      <c r="AN21" s="272"/>
      <c r="AO21" s="272"/>
      <c r="AP21" s="272"/>
      <c r="AQ21" s="272"/>
      <c r="AR21" s="272"/>
      <c r="AS21" s="272"/>
      <c r="AT21" s="272"/>
      <c r="AU21" s="272"/>
      <c r="AV21" s="272"/>
      <c r="AW21" s="272"/>
      <c r="AX21" s="272"/>
      <c r="AY21" s="272"/>
      <c r="AZ21" s="272"/>
    </row>
    <row r="22" spans="1:52" ht="20" x14ac:dyDescent="0.25">
      <c r="A22" s="271" t="s">
        <v>79</v>
      </c>
      <c r="B22" s="272">
        <v>9.2087616790716462E-2</v>
      </c>
      <c r="C22" s="272">
        <v>6.7154310229207495E-2</v>
      </c>
      <c r="D22" s="272">
        <v>2.1342585664893806E-3</v>
      </c>
      <c r="E22" s="272">
        <v>0.25194663123594302</v>
      </c>
      <c r="F22" s="272">
        <v>0.45094604819055228</v>
      </c>
      <c r="G22" s="272">
        <v>0.30933703399336548</v>
      </c>
      <c r="H22" s="272">
        <v>0.85320259690224853</v>
      </c>
      <c r="I22" s="272">
        <v>0.23595364390076612</v>
      </c>
      <c r="J22" s="272">
        <v>0.29056964217561532</v>
      </c>
      <c r="K22" s="272">
        <v>0.55734875797088701</v>
      </c>
      <c r="L22" s="272">
        <v>0.3676451718246328</v>
      </c>
      <c r="M22" s="272">
        <v>0.87126135123628556</v>
      </c>
      <c r="N22" s="272">
        <v>6.6233269288674651E-2</v>
      </c>
      <c r="O22" s="272">
        <v>-0.32415407258793111</v>
      </c>
      <c r="P22" s="272">
        <v>-0.20904458429770267</v>
      </c>
      <c r="Q22" s="272">
        <v>-0.15898021527588302</v>
      </c>
      <c r="R22" s="272">
        <v>-0.30946757320191809</v>
      </c>
      <c r="S22" s="272">
        <v>-0.7363623916219515</v>
      </c>
      <c r="T22" s="272">
        <v>-0.64855532073918298</v>
      </c>
      <c r="U22" s="272">
        <v>-0.90419443017946488</v>
      </c>
      <c r="V22" s="272">
        <v>1</v>
      </c>
      <c r="W22" s="272"/>
      <c r="X22" s="272"/>
      <c r="Y22" s="272"/>
      <c r="Z22" s="272"/>
      <c r="AA22" s="272"/>
      <c r="AB22" s="272"/>
      <c r="AC22" s="272"/>
      <c r="AD22" s="272"/>
      <c r="AE22" s="272"/>
      <c r="AF22" s="272"/>
      <c r="AG22" s="272"/>
      <c r="AH22" s="272"/>
      <c r="AI22" s="272"/>
      <c r="AJ22" s="272"/>
      <c r="AK22" s="272"/>
      <c r="AL22" s="272"/>
      <c r="AM22" s="272"/>
      <c r="AN22" s="272"/>
      <c r="AO22" s="272"/>
      <c r="AP22" s="272"/>
      <c r="AQ22" s="272"/>
      <c r="AR22" s="272"/>
      <c r="AS22" s="272"/>
      <c r="AT22" s="272"/>
      <c r="AU22" s="272"/>
      <c r="AV22" s="272"/>
      <c r="AW22" s="272"/>
      <c r="AX22" s="272"/>
      <c r="AY22" s="272"/>
      <c r="AZ22" s="272"/>
    </row>
    <row r="23" spans="1:52" ht="20" x14ac:dyDescent="0.25">
      <c r="A23" s="271" t="s">
        <v>91</v>
      </c>
      <c r="B23" s="272">
        <v>-0.77029320408945845</v>
      </c>
      <c r="C23" s="272">
        <v>-0.34218834411443488</v>
      </c>
      <c r="D23" s="272">
        <v>0.37592330626640563</v>
      </c>
      <c r="E23" s="272">
        <v>-0.22448926453097773</v>
      </c>
      <c r="F23" s="272">
        <v>0.7395399394572052</v>
      </c>
      <c r="G23" s="272">
        <v>0.18698704850407769</v>
      </c>
      <c r="H23" s="272">
        <v>-0.16569373475196059</v>
      </c>
      <c r="I23" s="272">
        <v>0.15599173664026134</v>
      </c>
      <c r="J23" s="272">
        <v>0.43700135518506278</v>
      </c>
      <c r="K23" s="272">
        <v>0.45459002345152183</v>
      </c>
      <c r="L23" s="272">
        <v>0.33088738043612592</v>
      </c>
      <c r="M23" s="272">
        <v>0.26250002214015383</v>
      </c>
      <c r="N23" s="272">
        <v>-0.49252044127480349</v>
      </c>
      <c r="O23" s="272">
        <v>0.25255874600013456</v>
      </c>
      <c r="P23" s="272">
        <v>-0.46153285769385161</v>
      </c>
      <c r="Q23" s="272">
        <v>-0.37660850779778399</v>
      </c>
      <c r="R23" s="272">
        <v>-0.6300235524708826</v>
      </c>
      <c r="S23" s="272">
        <v>0.83499748133238105</v>
      </c>
      <c r="T23" s="272">
        <v>-0.82707295665701008</v>
      </c>
      <c r="U23" s="272">
        <v>-0.75592894601845306</v>
      </c>
      <c r="V23" s="272">
        <v>-9.2492821426098784E-2</v>
      </c>
      <c r="W23" s="272">
        <v>1</v>
      </c>
      <c r="X23" s="272"/>
      <c r="Y23" s="272"/>
      <c r="Z23" s="272"/>
      <c r="AA23" s="272"/>
      <c r="AB23" s="272"/>
      <c r="AC23" s="272"/>
      <c r="AD23" s="272"/>
      <c r="AE23" s="272"/>
      <c r="AF23" s="272"/>
      <c r="AG23" s="272"/>
      <c r="AH23" s="272"/>
      <c r="AI23" s="272"/>
      <c r="AJ23" s="272"/>
      <c r="AK23" s="272"/>
      <c r="AL23" s="272"/>
      <c r="AM23" s="272"/>
      <c r="AN23" s="272"/>
      <c r="AO23" s="272"/>
      <c r="AP23" s="272"/>
      <c r="AQ23" s="272"/>
      <c r="AR23" s="272"/>
      <c r="AS23" s="272"/>
      <c r="AT23" s="272"/>
      <c r="AU23" s="272"/>
      <c r="AV23" s="272"/>
      <c r="AW23" s="272"/>
      <c r="AX23" s="272"/>
      <c r="AY23" s="272"/>
      <c r="AZ23" s="272"/>
    </row>
    <row r="24" spans="1:52" ht="20" x14ac:dyDescent="0.25">
      <c r="A24" s="271" t="s">
        <v>80</v>
      </c>
      <c r="B24" s="272">
        <v>4.0426002037950604E-2</v>
      </c>
      <c r="C24" s="272">
        <v>-0.39657445200823455</v>
      </c>
      <c r="D24" s="272">
        <v>-0.5366780868031088</v>
      </c>
      <c r="E24" s="272">
        <v>-0.11907341951116739</v>
      </c>
      <c r="F24" s="272">
        <v>0.49759421999201359</v>
      </c>
      <c r="G24" s="272">
        <v>-0.44593574100091382</v>
      </c>
      <c r="H24" s="272">
        <v>0.9006640767023173</v>
      </c>
      <c r="I24" s="272">
        <v>2.2888785459637115E-2</v>
      </c>
      <c r="J24" s="272">
        <v>0.27007152612436069</v>
      </c>
      <c r="K24" s="272">
        <v>0.10417922071850132</v>
      </c>
      <c r="L24" s="272">
        <v>-0.10551480943242496</v>
      </c>
      <c r="M24" s="272">
        <v>0.68431066681155328</v>
      </c>
      <c r="N24" s="272">
        <v>0.30434567321153216</v>
      </c>
      <c r="O24" s="272">
        <v>-0.60941262178093347</v>
      </c>
      <c r="P24" s="272">
        <v>-0.22499391288343959</v>
      </c>
      <c r="Q24" s="272">
        <v>-0.17764506953233794</v>
      </c>
      <c r="R24" s="272">
        <v>-0.37949032394350413</v>
      </c>
      <c r="S24" s="272">
        <v>-0.65041219445481679</v>
      </c>
      <c r="T24" s="272">
        <v>-0.82752680617531793</v>
      </c>
      <c r="U24" s="272">
        <v>-0.49999999999999994</v>
      </c>
      <c r="V24" s="272">
        <v>0.74329431901272469</v>
      </c>
      <c r="W24" s="272">
        <v>3.4259935788472286E-2</v>
      </c>
      <c r="X24" s="272">
        <v>1</v>
      </c>
      <c r="Y24" s="272"/>
      <c r="Z24" s="272"/>
      <c r="AA24" s="272"/>
      <c r="AB24" s="272"/>
      <c r="AC24" s="272"/>
      <c r="AD24" s="272"/>
      <c r="AE24" s="272"/>
      <c r="AF24" s="272"/>
      <c r="AG24" s="272"/>
      <c r="AH24" s="272"/>
      <c r="AI24" s="272"/>
      <c r="AJ24" s="272"/>
      <c r="AK24" s="272"/>
      <c r="AL24" s="272"/>
      <c r="AM24" s="272"/>
      <c r="AN24" s="272"/>
      <c r="AO24" s="272"/>
      <c r="AP24" s="272"/>
      <c r="AQ24" s="272"/>
      <c r="AR24" s="272"/>
      <c r="AS24" s="272"/>
      <c r="AT24" s="272"/>
      <c r="AU24" s="272"/>
      <c r="AV24" s="272"/>
      <c r="AW24" s="272"/>
      <c r="AX24" s="272"/>
      <c r="AY24" s="272"/>
      <c r="AZ24" s="272"/>
    </row>
    <row r="25" spans="1:52" ht="20" x14ac:dyDescent="0.25">
      <c r="A25" s="271" t="s">
        <v>73</v>
      </c>
      <c r="B25" s="272">
        <v>-0.57348122262443879</v>
      </c>
      <c r="C25" s="272">
        <v>-0.7626408407765366</v>
      </c>
      <c r="D25" s="272">
        <v>0.46129532690290553</v>
      </c>
      <c r="E25" s="272">
        <v>-0.70215944584336398</v>
      </c>
      <c r="F25" s="272">
        <v>0.8990510263772874</v>
      </c>
      <c r="G25" s="272">
        <v>-0.43739660906824307</v>
      </c>
      <c r="H25" s="272">
        <v>-0.39619317472142834</v>
      </c>
      <c r="I25" s="272">
        <v>-0.55259870023495827</v>
      </c>
      <c r="J25" s="272">
        <v>-0.28443983668960149</v>
      </c>
      <c r="K25" s="272">
        <v>-7.41186720072321E-2</v>
      </c>
      <c r="L25" s="272">
        <v>0.19922974560120282</v>
      </c>
      <c r="M25" s="272">
        <v>-0.40249749501873172</v>
      </c>
      <c r="N25" s="272">
        <v>-0.60586462095019589</v>
      </c>
      <c r="O25" s="272">
        <v>-0.50941184869726397</v>
      </c>
      <c r="P25" s="272">
        <v>-0.61678257620895827</v>
      </c>
      <c r="Q25" s="272">
        <v>-0.67899186115670629</v>
      </c>
      <c r="R25" s="272">
        <v>-0.71779103524183063</v>
      </c>
      <c r="S25" s="272">
        <v>0.93387407418847301</v>
      </c>
      <c r="T25" s="272">
        <v>-0.31985105801571589</v>
      </c>
      <c r="U25" s="272">
        <v>-0.94491118252306872</v>
      </c>
      <c r="V25" s="272">
        <v>-0.54460413976335353</v>
      </c>
      <c r="W25" s="272">
        <v>0.73921320385535483</v>
      </c>
      <c r="X25" s="272">
        <v>0.11111527106708334</v>
      </c>
      <c r="Y25" s="272">
        <v>1</v>
      </c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272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</row>
    <row r="26" spans="1:52" ht="20" x14ac:dyDescent="0.25">
      <c r="A26" s="271" t="s">
        <v>87</v>
      </c>
      <c r="B26" s="272">
        <v>-0.88824512700590708</v>
      </c>
      <c r="C26" s="272">
        <v>-0.87237463259487136</v>
      </c>
      <c r="D26" s="272">
        <v>-0.71937367444425104</v>
      </c>
      <c r="E26" s="272">
        <v>-0.89281922153848947</v>
      </c>
      <c r="F26" s="272">
        <v>0.93998295216193994</v>
      </c>
      <c r="G26" s="272">
        <v>-0.23616118090353616</v>
      </c>
      <c r="H26" s="272">
        <v>0.35510854495401983</v>
      </c>
      <c r="I26" s="272">
        <v>-0.85909084089115795</v>
      </c>
      <c r="J26" s="272">
        <v>-0.64547838373384747</v>
      </c>
      <c r="K26" s="272">
        <v>-0.26650769731759594</v>
      </c>
      <c r="L26" s="272">
        <v>-0.5546609325636318</v>
      </c>
      <c r="M26" s="272">
        <v>0.12260066370211579</v>
      </c>
      <c r="N26" s="272">
        <v>-0.47482711594166971</v>
      </c>
      <c r="O26" s="272">
        <v>-0.6176885572748293</v>
      </c>
      <c r="P26" s="272">
        <v>-0.92207709199289767</v>
      </c>
      <c r="Q26" s="272">
        <v>-0.93791213130736317</v>
      </c>
      <c r="R26" s="272">
        <v>-0.94444641710228594</v>
      </c>
      <c r="S26" s="272">
        <v>0.91972747614526873</v>
      </c>
      <c r="T26" s="272">
        <v>-0.84614103185004907</v>
      </c>
      <c r="U26" s="272">
        <v>0.86602540378444126</v>
      </c>
      <c r="V26" s="272">
        <v>0.10884405755597158</v>
      </c>
      <c r="W26" s="272">
        <v>0.75816495549842922</v>
      </c>
      <c r="X26" s="272">
        <v>1.7844397018243013E-2</v>
      </c>
      <c r="Y26" s="272">
        <v>0.79210299567326758</v>
      </c>
      <c r="Z26" s="272">
        <v>1</v>
      </c>
      <c r="AA26" s="272"/>
      <c r="AB26" s="272"/>
      <c r="AC26" s="272"/>
      <c r="AD26" s="272"/>
      <c r="AE26" s="272"/>
      <c r="AF26" s="272"/>
      <c r="AG26" s="272"/>
      <c r="AH26" s="272"/>
      <c r="AI26" s="272"/>
      <c r="AJ26" s="272"/>
      <c r="AK26" s="272"/>
      <c r="AL26" s="272"/>
      <c r="AM26" s="272"/>
      <c r="AN26" s="272"/>
      <c r="AO26" s="272"/>
      <c r="AP26" s="272"/>
      <c r="AQ26" s="272"/>
      <c r="AR26" s="272"/>
      <c r="AS26" s="272"/>
      <c r="AT26" s="272"/>
      <c r="AU26" s="272"/>
      <c r="AV26" s="272"/>
      <c r="AW26" s="272"/>
      <c r="AX26" s="272"/>
      <c r="AY26" s="272"/>
      <c r="AZ26" s="272"/>
    </row>
    <row r="27" spans="1:52" ht="20" x14ac:dyDescent="0.25">
      <c r="A27" s="271" t="s">
        <v>67</v>
      </c>
      <c r="B27" s="272">
        <v>0.94371984353234839</v>
      </c>
      <c r="C27" s="272">
        <v>0.85464331806624294</v>
      </c>
      <c r="D27" s="272">
        <v>0.65807071612170365</v>
      </c>
      <c r="E27" s="272">
        <v>0.90818973076214982</v>
      </c>
      <c r="F27" s="272">
        <v>-0.5705357799540286</v>
      </c>
      <c r="G27" s="272">
        <v>0.27579640101535935</v>
      </c>
      <c r="H27" s="272">
        <v>-0.34522324910291458</v>
      </c>
      <c r="I27" s="272">
        <v>0.89146797129240207</v>
      </c>
      <c r="J27" s="272">
        <v>0.67648858371779075</v>
      </c>
      <c r="K27" s="272">
        <v>0.48952005330860648</v>
      </c>
      <c r="L27" s="272">
        <v>0.60397430203452152</v>
      </c>
      <c r="M27" s="272">
        <v>5.7652363910307751E-2</v>
      </c>
      <c r="N27" s="272">
        <v>0.45986305135323047</v>
      </c>
      <c r="O27" s="272">
        <v>0.53992937401520458</v>
      </c>
      <c r="P27" s="272">
        <v>0.94737665414697914</v>
      </c>
      <c r="Q27" s="272">
        <v>0.95210625584438746</v>
      </c>
      <c r="R27" s="272">
        <v>0.86250091828721942</v>
      </c>
      <c r="S27" s="272">
        <v>-0.81270582840000483</v>
      </c>
      <c r="T27" s="272">
        <v>0.32402461681436601</v>
      </c>
      <c r="U27" s="272">
        <v>-1</v>
      </c>
      <c r="V27" s="272">
        <v>-0.11374456752342343</v>
      </c>
      <c r="W27" s="272">
        <v>-0.35371672296487877</v>
      </c>
      <c r="X27" s="272">
        <v>-0.24690935642503292</v>
      </c>
      <c r="Y27" s="272">
        <v>-0.60307391766504415</v>
      </c>
      <c r="Z27" s="272">
        <v>-0.93615121412679569</v>
      </c>
      <c r="AA27" s="272">
        <v>1</v>
      </c>
      <c r="AB27" s="272"/>
      <c r="AC27" s="272"/>
      <c r="AD27" s="272"/>
      <c r="AE27" s="272"/>
      <c r="AF27" s="272"/>
      <c r="AG27" s="272"/>
      <c r="AH27" s="272"/>
      <c r="AI27" s="272"/>
      <c r="AJ27" s="272"/>
      <c r="AK27" s="272"/>
      <c r="AL27" s="272"/>
      <c r="AM27" s="272"/>
      <c r="AN27" s="272"/>
      <c r="AO27" s="272"/>
      <c r="AP27" s="272"/>
      <c r="AQ27" s="272"/>
      <c r="AR27" s="272"/>
      <c r="AS27" s="272"/>
      <c r="AT27" s="272"/>
      <c r="AU27" s="272"/>
      <c r="AV27" s="272"/>
      <c r="AW27" s="272"/>
      <c r="AX27" s="272"/>
      <c r="AY27" s="272"/>
      <c r="AZ27" s="272"/>
    </row>
    <row r="28" spans="1:52" ht="20" x14ac:dyDescent="0.25">
      <c r="A28" s="271" t="s">
        <v>107</v>
      </c>
      <c r="B28" s="272">
        <v>0.70372767461117647</v>
      </c>
      <c r="C28" s="272">
        <v>0.6297960860605949</v>
      </c>
      <c r="D28" s="272">
        <v>0.9105521629038974</v>
      </c>
      <c r="E28" s="272">
        <v>0.80126703504453378</v>
      </c>
      <c r="F28" s="272">
        <v>0.22223283355064871</v>
      </c>
      <c r="G28" s="272">
        <v>0.65391203024272238</v>
      </c>
      <c r="H28" s="272">
        <v>5.2355675098500754E-2</v>
      </c>
      <c r="I28" s="272">
        <v>0.88521198513819566</v>
      </c>
      <c r="J28" s="272">
        <v>0.92027753818175417</v>
      </c>
      <c r="K28" s="272">
        <v>0.93224771879819268</v>
      </c>
      <c r="L28" s="272">
        <v>0.95414769216589024</v>
      </c>
      <c r="M28" s="272">
        <v>0.69789733405442456</v>
      </c>
      <c r="N28" s="272">
        <v>9.2038901679477911E-2</v>
      </c>
      <c r="O28" s="272">
        <v>0.52152060052220284</v>
      </c>
      <c r="P28" s="272">
        <v>0.39062507430415427</v>
      </c>
      <c r="Q28" s="272">
        <v>0.41991962002720246</v>
      </c>
      <c r="R28" s="272">
        <v>0.18953291847309173</v>
      </c>
      <c r="S28" s="272">
        <v>-0.47298189052241058</v>
      </c>
      <c r="T28" s="272">
        <v>-0.44761458289795653</v>
      </c>
      <c r="U28" s="272">
        <v>-0.99124070716193036</v>
      </c>
      <c r="V28" s="272">
        <v>0.44292619309743797</v>
      </c>
      <c r="W28" s="272">
        <v>0.26230951686785103</v>
      </c>
      <c r="X28" s="272">
        <v>8.7220576071875652E-2</v>
      </c>
      <c r="Y28" s="272">
        <v>-0.27984043912679146</v>
      </c>
      <c r="Z28" s="272">
        <v>-0.63539739135396478</v>
      </c>
      <c r="AA28" s="272">
        <v>0.63933133470607562</v>
      </c>
      <c r="AB28" s="272">
        <v>1</v>
      </c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  <c r="AT28" s="272"/>
      <c r="AU28" s="272"/>
      <c r="AV28" s="272"/>
      <c r="AW28" s="272"/>
      <c r="AX28" s="272"/>
      <c r="AY28" s="272"/>
      <c r="AZ28" s="272"/>
    </row>
    <row r="29" spans="1:52" ht="20" x14ac:dyDescent="0.25">
      <c r="A29" s="271" t="s">
        <v>104</v>
      </c>
      <c r="B29" s="272">
        <v>0.87310550229022321</v>
      </c>
      <c r="C29" s="272">
        <v>0.6415879826751385</v>
      </c>
      <c r="D29" s="272">
        <v>0.89685449120582306</v>
      </c>
      <c r="E29" s="272">
        <v>0.84294578166117506</v>
      </c>
      <c r="F29" s="272">
        <v>0.13563409269268742</v>
      </c>
      <c r="G29" s="272">
        <v>0.63862599503959694</v>
      </c>
      <c r="H29" s="272">
        <v>0.1274779834342091</v>
      </c>
      <c r="I29" s="272">
        <v>0.94039192788489634</v>
      </c>
      <c r="J29" s="272">
        <v>0.95638884635434585</v>
      </c>
      <c r="K29" s="272">
        <v>0.93377689583910883</v>
      </c>
      <c r="L29" s="272">
        <v>0.94305633665370481</v>
      </c>
      <c r="M29" s="272">
        <v>0.65000028772564666</v>
      </c>
      <c r="N29" s="272">
        <v>0.33577791937271051</v>
      </c>
      <c r="O29" s="272">
        <v>0.61956825090468337</v>
      </c>
      <c r="P29" s="272">
        <v>0.4572663470784572</v>
      </c>
      <c r="Q29" s="272">
        <v>0.52459209986444832</v>
      </c>
      <c r="R29" s="272">
        <v>0.28091572017218253</v>
      </c>
      <c r="S29" s="272">
        <v>-0.74528197152601916</v>
      </c>
      <c r="T29" s="272">
        <v>-0.35375637864921095</v>
      </c>
      <c r="U29" s="272">
        <v>-0.86602540378443993</v>
      </c>
      <c r="V29" s="272">
        <v>0.44443820699370806</v>
      </c>
      <c r="W29" s="272">
        <v>0.19870357043989006</v>
      </c>
      <c r="X29" s="272">
        <v>0.17227685181701435</v>
      </c>
      <c r="Y29" s="272">
        <v>-0.56685938903180011</v>
      </c>
      <c r="Z29" s="272">
        <v>-0.72751127735581689</v>
      </c>
      <c r="AA29" s="272">
        <v>0.70672795825726709</v>
      </c>
      <c r="AB29" s="272">
        <v>0.95950082828083172</v>
      </c>
      <c r="AC29" s="272">
        <v>1</v>
      </c>
      <c r="AD29" s="272"/>
      <c r="AE29" s="272"/>
      <c r="AF29" s="272"/>
      <c r="AG29" s="272"/>
      <c r="AH29" s="272"/>
      <c r="AI29" s="272"/>
      <c r="AJ29" s="272"/>
      <c r="AK29" s="272"/>
      <c r="AL29" s="272"/>
      <c r="AM29" s="272"/>
      <c r="AN29" s="272"/>
      <c r="AO29" s="272"/>
      <c r="AP29" s="272"/>
      <c r="AQ29" s="272"/>
      <c r="AR29" s="272"/>
      <c r="AS29" s="272"/>
      <c r="AT29" s="272"/>
      <c r="AU29" s="272"/>
      <c r="AV29" s="272"/>
      <c r="AW29" s="272"/>
      <c r="AX29" s="272"/>
      <c r="AY29" s="272"/>
      <c r="AZ29" s="272"/>
    </row>
    <row r="30" spans="1:52" ht="20" x14ac:dyDescent="0.25">
      <c r="A30" s="271" t="s">
        <v>96</v>
      </c>
      <c r="B30" s="272">
        <v>0.81271948099555058</v>
      </c>
      <c r="C30" s="272">
        <v>0.63717748214734815</v>
      </c>
      <c r="D30" s="272">
        <v>0.34242867308182884</v>
      </c>
      <c r="E30" s="272">
        <v>0.81654561617529053</v>
      </c>
      <c r="F30" s="272">
        <v>-0.46097595150986076</v>
      </c>
      <c r="G30" s="272">
        <v>-4.4062180765915088E-2</v>
      </c>
      <c r="H30" s="272">
        <v>0.38047114285659772</v>
      </c>
      <c r="I30" s="272">
        <v>0.84770266468865152</v>
      </c>
      <c r="J30" s="272">
        <v>0.7852875444511801</v>
      </c>
      <c r="K30" s="272">
        <v>0.69318712148974448</v>
      </c>
      <c r="L30" s="272">
        <v>0.6643952185455797</v>
      </c>
      <c r="M30" s="272">
        <v>0.49328114702665476</v>
      </c>
      <c r="N30" s="272">
        <v>0.32352588151987943</v>
      </c>
      <c r="O30" s="272">
        <v>-4.3832780611762545E-2</v>
      </c>
      <c r="P30" s="272">
        <v>0.67954799639647323</v>
      </c>
      <c r="Q30" s="272">
        <v>0.70732464506725989</v>
      </c>
      <c r="R30" s="272">
        <v>0.60777330447256772</v>
      </c>
      <c r="S30" s="272">
        <v>-0.78191556698132492</v>
      </c>
      <c r="T30" s="272">
        <v>0.44126874636285601</v>
      </c>
      <c r="U30" s="272">
        <v>-1</v>
      </c>
      <c r="V30" s="272">
        <v>0.5982133252873576</v>
      </c>
      <c r="W30" s="272">
        <v>-0.69337924886176538</v>
      </c>
      <c r="X30" s="272">
        <v>0.62501308650540821</v>
      </c>
      <c r="Y30" s="272">
        <v>-0.19668255922400435</v>
      </c>
      <c r="Z30" s="272">
        <v>-0.54157384266657671</v>
      </c>
      <c r="AA30" s="272">
        <v>0.68624644839380267</v>
      </c>
      <c r="AB30" s="272">
        <v>0.81039087767422091</v>
      </c>
      <c r="AC30" s="272">
        <v>0.93343076658724256</v>
      </c>
      <c r="AD30" s="272">
        <v>1</v>
      </c>
      <c r="AE30" s="272"/>
      <c r="AF30" s="272"/>
      <c r="AG30" s="272"/>
      <c r="AH30" s="272"/>
      <c r="AI30" s="272"/>
      <c r="AJ30" s="272"/>
      <c r="AK30" s="272"/>
      <c r="AL30" s="272"/>
      <c r="AM30" s="272"/>
      <c r="AN30" s="272"/>
      <c r="AO30" s="272"/>
      <c r="AP30" s="272"/>
      <c r="AQ30" s="272"/>
      <c r="AR30" s="272"/>
      <c r="AS30" s="272"/>
      <c r="AT30" s="272"/>
      <c r="AU30" s="272"/>
      <c r="AV30" s="272"/>
      <c r="AW30" s="272"/>
      <c r="AX30" s="272"/>
      <c r="AY30" s="272"/>
      <c r="AZ30" s="272"/>
    </row>
    <row r="31" spans="1:52" ht="20" x14ac:dyDescent="0.25">
      <c r="A31" s="271" t="s">
        <v>118</v>
      </c>
      <c r="B31" s="272">
        <v>0.795583637146831</v>
      </c>
      <c r="C31" s="272">
        <v>0.73061437464053613</v>
      </c>
      <c r="D31" s="272">
        <v>0.58270864493053265</v>
      </c>
      <c r="E31" s="272">
        <v>0.75957677789368494</v>
      </c>
      <c r="F31" s="272">
        <v>-0.68404081987422294</v>
      </c>
      <c r="G31" s="272">
        <v>0.19373631562344917</v>
      </c>
      <c r="H31" s="272">
        <v>-0.62298347324658865</v>
      </c>
      <c r="I31" s="272">
        <v>0.73600022639986018</v>
      </c>
      <c r="J31" s="272">
        <v>0.56588368072200568</v>
      </c>
      <c r="K31" s="272">
        <v>0.37120369065841019</v>
      </c>
      <c r="L31" s="272">
        <v>0.45786781373691038</v>
      </c>
      <c r="M31" s="272">
        <v>-0.19017102024912363</v>
      </c>
      <c r="N31" s="272">
        <v>3.7530017092300666E-2</v>
      </c>
      <c r="O31" s="272">
        <v>0.67046480211993664</v>
      </c>
      <c r="P31" s="272">
        <v>0.87339240622021208</v>
      </c>
      <c r="Q31" s="272">
        <v>0.88585140074877811</v>
      </c>
      <c r="R31" s="272">
        <v>0.88066914551200215</v>
      </c>
      <c r="S31" s="272">
        <v>-0.72981847778197717</v>
      </c>
      <c r="T31" s="272">
        <v>0.43581602377058748</v>
      </c>
      <c r="U31" s="272">
        <v>1</v>
      </c>
      <c r="V31" s="272">
        <v>-0.40840760076930549</v>
      </c>
      <c r="W31" s="272">
        <v>-0.2261046487759415</v>
      </c>
      <c r="X31" s="272">
        <v>-0.64116093064085578</v>
      </c>
      <c r="Y31" s="272">
        <v>-0.85146632823459112</v>
      </c>
      <c r="Z31" s="272">
        <v>-0.90944959554509119</v>
      </c>
      <c r="AA31" s="272">
        <v>0.90839473604455168</v>
      </c>
      <c r="AB31" s="272">
        <v>0.43769299923242183</v>
      </c>
      <c r="AC31" s="272">
        <v>0.54053520754323559</v>
      </c>
      <c r="AD31" s="272">
        <v>0.38445077630546953</v>
      </c>
      <c r="AE31" s="272">
        <v>1</v>
      </c>
      <c r="AF31" s="272"/>
      <c r="AG31" s="272"/>
      <c r="AH31" s="272"/>
      <c r="AI31" s="272"/>
      <c r="AJ31" s="272"/>
      <c r="AK31" s="272"/>
      <c r="AL31" s="272"/>
      <c r="AM31" s="272"/>
      <c r="AN31" s="272"/>
      <c r="AO31" s="272"/>
      <c r="AP31" s="272"/>
      <c r="AQ31" s="272"/>
      <c r="AR31" s="272"/>
      <c r="AS31" s="272"/>
      <c r="AT31" s="272"/>
      <c r="AU31" s="272"/>
      <c r="AV31" s="272"/>
      <c r="AW31" s="272"/>
      <c r="AX31" s="272"/>
      <c r="AY31" s="272"/>
      <c r="AZ31" s="272"/>
    </row>
    <row r="32" spans="1:52" ht="20" x14ac:dyDescent="0.25">
      <c r="A32" s="271" t="s">
        <v>86</v>
      </c>
      <c r="B32" s="272">
        <v>0.10911079502339419</v>
      </c>
      <c r="C32" s="272">
        <v>0.1783475371431707</v>
      </c>
      <c r="D32" s="272">
        <v>0.42020539910251009</v>
      </c>
      <c r="E32" s="272">
        <v>0.36005963813082031</v>
      </c>
      <c r="F32" s="272">
        <v>0.65493220451443601</v>
      </c>
      <c r="G32" s="272">
        <v>0.58265137038727843</v>
      </c>
      <c r="H32" s="272">
        <v>0.929310923466524</v>
      </c>
      <c r="I32" s="272">
        <v>0.41301751115364854</v>
      </c>
      <c r="J32" s="272">
        <v>0.51650176019284022</v>
      </c>
      <c r="K32" s="272">
        <v>0.72669911727084746</v>
      </c>
      <c r="L32" s="272">
        <v>0.60415170675951957</v>
      </c>
      <c r="M32" s="272">
        <v>0.92978616314976414</v>
      </c>
      <c r="N32" s="272">
        <v>0.45424038031091457</v>
      </c>
      <c r="O32" s="272">
        <v>8.0666597441079291E-2</v>
      </c>
      <c r="P32" s="272">
        <v>-0.22027338510582131</v>
      </c>
      <c r="Q32" s="272">
        <v>-0.16710570878177364</v>
      </c>
      <c r="R32" s="272">
        <v>-0.40368052732454796</v>
      </c>
      <c r="S32" s="272">
        <v>-0.81650520789361702</v>
      </c>
      <c r="T32" s="272">
        <v>-0.7918986993801812</v>
      </c>
      <c r="U32" s="272">
        <v>0.75592894601845384</v>
      </c>
      <c r="V32" s="272">
        <v>0.88993802735210792</v>
      </c>
      <c r="W32" s="272">
        <v>0.27391679121979134</v>
      </c>
      <c r="X32" s="272">
        <v>0.88832960746856382</v>
      </c>
      <c r="Y32" s="272">
        <v>-0.26648686951468331</v>
      </c>
      <c r="Z32" s="272">
        <v>9.7152677949675914E-2</v>
      </c>
      <c r="AA32" s="272">
        <v>1.3857323192826239E-2</v>
      </c>
      <c r="AB32" s="272">
        <v>0.64782013771089209</v>
      </c>
      <c r="AC32" s="272">
        <v>0.62468429932102332</v>
      </c>
      <c r="AD32" s="272">
        <v>0.69253550260761376</v>
      </c>
      <c r="AE32" s="272">
        <v>-0.2744429789692609</v>
      </c>
      <c r="AF32" s="272">
        <v>1</v>
      </c>
      <c r="AG32" s="272"/>
      <c r="AH32" s="272"/>
      <c r="AI32" s="272"/>
      <c r="AJ32" s="272"/>
      <c r="AK32" s="272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</row>
    <row r="33" spans="1:52" ht="20" x14ac:dyDescent="0.25">
      <c r="A33" s="271" t="s">
        <v>94</v>
      </c>
      <c r="B33" s="272">
        <v>0.12228565898359685</v>
      </c>
      <c r="C33" s="272">
        <v>0.48733597038585086</v>
      </c>
      <c r="D33" s="272">
        <v>0.28952217169599137</v>
      </c>
      <c r="E33" s="272">
        <v>0.43227466312826557</v>
      </c>
      <c r="F33" s="272">
        <v>-4.2980217485370863E-2</v>
      </c>
      <c r="G33" s="272">
        <v>0.80861361138418864</v>
      </c>
      <c r="H33" s="272">
        <v>-3.2660772036760453E-2</v>
      </c>
      <c r="I33" s="272">
        <v>0.30449585930884082</v>
      </c>
      <c r="J33" s="272">
        <v>0.15502081282887192</v>
      </c>
      <c r="K33" s="272">
        <v>0.31728340298051361</v>
      </c>
      <c r="L33" s="272">
        <v>0.29632065207020247</v>
      </c>
      <c r="M33" s="272">
        <v>0.42438952147268794</v>
      </c>
      <c r="N33" s="272">
        <v>0.33166478157108559</v>
      </c>
      <c r="O33" s="272">
        <v>0.63509125309220993</v>
      </c>
      <c r="P33" s="272">
        <v>5.4098102828786201E-2</v>
      </c>
      <c r="Q33" s="272">
        <v>6.2468397752284424E-2</v>
      </c>
      <c r="R33" s="272">
        <v>6.0961244444507776E-2</v>
      </c>
      <c r="S33" s="272">
        <v>-0.46804933756998529</v>
      </c>
      <c r="T33" s="272">
        <v>2.4318308089873275E-3</v>
      </c>
      <c r="U33" s="272">
        <v>0.69337524528153593</v>
      </c>
      <c r="V33" s="272">
        <v>0.20292001197145068</v>
      </c>
      <c r="W33" s="272">
        <v>-0.17845978214156483</v>
      </c>
      <c r="X33" s="272">
        <v>-0.51379884387061225</v>
      </c>
      <c r="Y33" s="272">
        <v>-0.655156824621284</v>
      </c>
      <c r="Z33" s="272">
        <v>-0.27266103314935819</v>
      </c>
      <c r="AA33" s="272">
        <v>0.1988266055956241</v>
      </c>
      <c r="AB33" s="272">
        <v>0.3642941768808991</v>
      </c>
      <c r="AC33" s="272">
        <v>0.37166715454671034</v>
      </c>
      <c r="AD33" s="272">
        <v>-0.14649991235576024</v>
      </c>
      <c r="AE33" s="272">
        <v>0.25873783634168618</v>
      </c>
      <c r="AF33" s="272">
        <v>0.24486898680474056</v>
      </c>
      <c r="AG33" s="272">
        <v>1</v>
      </c>
      <c r="AH33" s="272"/>
      <c r="AI33" s="272"/>
      <c r="AJ33" s="272"/>
      <c r="AK33" s="272"/>
      <c r="AL33" s="272"/>
      <c r="AM33" s="272"/>
      <c r="AN33" s="272"/>
      <c r="AO33" s="272"/>
      <c r="AP33" s="272"/>
      <c r="AQ33" s="272"/>
      <c r="AR33" s="272"/>
      <c r="AS33" s="272"/>
      <c r="AT33" s="272"/>
      <c r="AU33" s="272"/>
      <c r="AV33" s="272"/>
      <c r="AW33" s="272"/>
      <c r="AX33" s="272"/>
      <c r="AY33" s="272"/>
      <c r="AZ33" s="272"/>
    </row>
    <row r="34" spans="1:52" ht="20" x14ac:dyDescent="0.25">
      <c r="A34" s="271" t="s">
        <v>103</v>
      </c>
      <c r="B34" s="272">
        <v>0.55617859619214116</v>
      </c>
      <c r="C34" s="272">
        <v>0.68027256001815672</v>
      </c>
      <c r="D34" s="272">
        <v>0.6705454638818853</v>
      </c>
      <c r="E34" s="272">
        <v>0.74289326887106499</v>
      </c>
      <c r="F34" s="272">
        <v>0.21956528016532439</v>
      </c>
      <c r="G34" s="272">
        <v>0.45970793707972768</v>
      </c>
      <c r="H34" s="272">
        <v>0.253368184011316</v>
      </c>
      <c r="I34" s="272">
        <v>0.72162528660378289</v>
      </c>
      <c r="J34" s="272">
        <v>0.64422577285990601</v>
      </c>
      <c r="K34" s="272">
        <v>0.83980537655841392</v>
      </c>
      <c r="L34" s="272">
        <v>0.80801668467643895</v>
      </c>
      <c r="M34" s="272">
        <v>0.76133481843156625</v>
      </c>
      <c r="N34" s="272">
        <v>-0.21389552509741103</v>
      </c>
      <c r="O34" s="272">
        <v>0.22096332053594916</v>
      </c>
      <c r="P34" s="272">
        <v>0.24435242216111108</v>
      </c>
      <c r="Q34" s="272">
        <v>0.30737791797429531</v>
      </c>
      <c r="R34" s="272">
        <v>0.14037823317242556</v>
      </c>
      <c r="S34" s="272">
        <v>-0.18026727688513655</v>
      </c>
      <c r="T34" s="272">
        <v>-0.25143371412899035</v>
      </c>
      <c r="U34" s="272">
        <v>-0.82199493652678679</v>
      </c>
      <c r="V34" s="272">
        <v>0.5563802328512043</v>
      </c>
      <c r="W34" s="272">
        <v>9.1840770815149089E-2</v>
      </c>
      <c r="X34" s="272">
        <v>-8.719283640423927E-3</v>
      </c>
      <c r="Y34" s="272">
        <v>6.0426154222612369E-2</v>
      </c>
      <c r="Z34" s="272">
        <v>-0.35039897275237936</v>
      </c>
      <c r="AA34" s="272">
        <v>0.46647522328550728</v>
      </c>
      <c r="AB34" s="272">
        <v>0.79181554768996831</v>
      </c>
      <c r="AC34" s="272">
        <v>0.75028321269288267</v>
      </c>
      <c r="AD34" s="272">
        <v>0.6747171239473867</v>
      </c>
      <c r="AE34" s="272">
        <v>0.26295882050917568</v>
      </c>
      <c r="AF34" s="272">
        <v>0.64693107247419657</v>
      </c>
      <c r="AG34" s="272">
        <v>0.32335754684165313</v>
      </c>
      <c r="AH34" s="272">
        <v>1</v>
      </c>
      <c r="AI34" s="272"/>
      <c r="AJ34" s="272"/>
      <c r="AK34" s="272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2"/>
      <c r="AW34" s="272"/>
      <c r="AX34" s="272"/>
      <c r="AY34" s="272"/>
      <c r="AZ34" s="272"/>
    </row>
    <row r="35" spans="1:52" ht="20" x14ac:dyDescent="0.25">
      <c r="A35" s="271" t="s">
        <v>85</v>
      </c>
      <c r="B35" s="272">
        <v>0.5271480347780495</v>
      </c>
      <c r="C35" s="272">
        <v>0.86100986550636005</v>
      </c>
      <c r="D35" s="272">
        <v>0.86584270320579637</v>
      </c>
      <c r="E35" s="272">
        <v>0.95249529841324088</v>
      </c>
      <c r="F35" s="272">
        <v>0.63161512252220509</v>
      </c>
      <c r="G35" s="272">
        <v>0.95256897332399504</v>
      </c>
      <c r="H35" s="272">
        <v>0.80625337432829791</v>
      </c>
      <c r="I35" s="272">
        <v>0.88103119147495346</v>
      </c>
      <c r="J35" s="272">
        <v>0.79684646065605835</v>
      </c>
      <c r="K35" s="272">
        <v>0.89826682595263152</v>
      </c>
      <c r="L35" s="272">
        <v>0.92080558880079133</v>
      </c>
      <c r="M35" s="272">
        <v>0.82963427570681669</v>
      </c>
      <c r="N35" s="272" t="e">
        <v>#DIV/0!</v>
      </c>
      <c r="O35" s="272">
        <v>0.78630551847799235</v>
      </c>
      <c r="P35" s="272">
        <v>0.5123337724136553</v>
      </c>
      <c r="Q35" s="272">
        <v>0.53859580142546881</v>
      </c>
      <c r="R35" s="272">
        <v>0.29883767086948915</v>
      </c>
      <c r="S35" s="272" t="e">
        <v>#DIV/0!</v>
      </c>
      <c r="T35" s="272">
        <v>-0.79906462141184631</v>
      </c>
      <c r="U35" s="272" t="e">
        <v>#DIV/0!</v>
      </c>
      <c r="V35" s="272">
        <v>0.54284058855196438</v>
      </c>
      <c r="W35" s="272">
        <v>0.38113662340118731</v>
      </c>
      <c r="X35" s="272">
        <v>0.58779400279498861</v>
      </c>
      <c r="Y35" s="272" t="e">
        <v>#DIV/0!</v>
      </c>
      <c r="Z35" s="272">
        <v>0.432068135378328</v>
      </c>
      <c r="AA35" s="272">
        <v>0.74856507111444559</v>
      </c>
      <c r="AB35" s="272">
        <v>0.94181120793836792</v>
      </c>
      <c r="AC35" s="272">
        <v>0.88888747726804029</v>
      </c>
      <c r="AD35" s="272">
        <v>0.43531441792025849</v>
      </c>
      <c r="AE35" s="272">
        <v>0.6041194240795571</v>
      </c>
      <c r="AF35" s="272">
        <v>0.82644113308532485</v>
      </c>
      <c r="AG35" s="272">
        <v>0.80790568235085625</v>
      </c>
      <c r="AH35" s="272">
        <v>0.86895042568088654</v>
      </c>
      <c r="AI35" s="272">
        <v>1</v>
      </c>
      <c r="AJ35" s="272"/>
      <c r="AK35" s="272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2"/>
      <c r="AW35" s="272"/>
      <c r="AX35" s="272"/>
      <c r="AY35" s="272"/>
      <c r="AZ35" s="272"/>
    </row>
    <row r="36" spans="1:52" ht="20" x14ac:dyDescent="0.25">
      <c r="A36" s="271" t="s">
        <v>95</v>
      </c>
      <c r="B36" s="272">
        <v>0.85487492407448396</v>
      </c>
      <c r="C36" s="272">
        <v>0.68995737240840704</v>
      </c>
      <c r="D36" s="272">
        <v>0.35907983229849111</v>
      </c>
      <c r="E36" s="272">
        <v>0.84096245772029354</v>
      </c>
      <c r="F36" s="272">
        <v>-0.51468830848531311</v>
      </c>
      <c r="G36" s="272">
        <v>0.16447814976564834</v>
      </c>
      <c r="H36" s="272">
        <v>0.39070192637872614</v>
      </c>
      <c r="I36" s="272">
        <v>0.8451281242292904</v>
      </c>
      <c r="J36" s="272">
        <v>0.69454420588360455</v>
      </c>
      <c r="K36" s="272">
        <v>0.76945165012043626</v>
      </c>
      <c r="L36" s="272">
        <v>0.7174134490504509</v>
      </c>
      <c r="M36" s="272">
        <v>0.58248050603770829</v>
      </c>
      <c r="N36" s="272">
        <v>0.31016208520745514</v>
      </c>
      <c r="O36" s="272">
        <v>-7.0387989795421366E-2</v>
      </c>
      <c r="P36" s="272">
        <v>0.69679259801714966</v>
      </c>
      <c r="Q36" s="272">
        <v>0.68567562340690458</v>
      </c>
      <c r="R36" s="272">
        <v>0.64812262522218866</v>
      </c>
      <c r="S36" s="272">
        <v>-0.68867128601070926</v>
      </c>
      <c r="T36" s="272">
        <v>0.4591653189552799</v>
      </c>
      <c r="U36" s="272">
        <v>-0.75592894601845484</v>
      </c>
      <c r="V36" s="272">
        <v>0.55208426555021439</v>
      </c>
      <c r="W36" s="272">
        <v>-0.79456794494293581</v>
      </c>
      <c r="X36" s="272">
        <v>0.26427972808431399</v>
      </c>
      <c r="Y36" s="272">
        <v>-0.48396826510049157</v>
      </c>
      <c r="Z36" s="272">
        <v>-0.63638557028112264</v>
      </c>
      <c r="AA36" s="272">
        <v>0.70476770712802128</v>
      </c>
      <c r="AB36" s="272">
        <v>0.8521961415750321</v>
      </c>
      <c r="AC36" s="272">
        <v>0.90221309154429707</v>
      </c>
      <c r="AD36" s="272">
        <v>0.92731473898602301</v>
      </c>
      <c r="AE36" s="272">
        <v>0.43008827727321214</v>
      </c>
      <c r="AF36" s="272">
        <v>0.53306489802171952</v>
      </c>
      <c r="AG36" s="272">
        <v>0.22502456695477924</v>
      </c>
      <c r="AH36" s="272">
        <v>0.79508929202874912</v>
      </c>
      <c r="AI36" s="272">
        <v>0.83204340406046684</v>
      </c>
      <c r="AJ36" s="272">
        <v>1</v>
      </c>
      <c r="AK36" s="272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2"/>
      <c r="AW36" s="272"/>
      <c r="AX36" s="272"/>
      <c r="AY36" s="272"/>
      <c r="AZ36" s="272"/>
    </row>
    <row r="37" spans="1:52" ht="20" x14ac:dyDescent="0.25">
      <c r="A37" s="271" t="s">
        <v>66</v>
      </c>
      <c r="B37" s="272">
        <v>0.6941672058027214</v>
      </c>
      <c r="C37" s="272">
        <v>0.70895580681591341</v>
      </c>
      <c r="D37" s="272">
        <v>0.83497670530498191</v>
      </c>
      <c r="E37" s="272">
        <v>0.80299976669324014</v>
      </c>
      <c r="F37" s="272">
        <v>5.5258495789408169E-2</v>
      </c>
      <c r="G37" s="272">
        <v>0.72957705787628047</v>
      </c>
      <c r="H37" s="272">
        <v>-0.15774713031551296</v>
      </c>
      <c r="I37" s="272">
        <v>0.78571986079648026</v>
      </c>
      <c r="J37" s="272">
        <v>0.74700849850387208</v>
      </c>
      <c r="K37" s="272">
        <v>0.81354019259521682</v>
      </c>
      <c r="L37" s="272">
        <v>0.83972611503142958</v>
      </c>
      <c r="M37" s="272">
        <v>0.64392852817181301</v>
      </c>
      <c r="N37" s="272">
        <v>-0.15457472419956481</v>
      </c>
      <c r="O37" s="272">
        <v>0.61160869647003047</v>
      </c>
      <c r="P37" s="272">
        <v>0.34855846507561489</v>
      </c>
      <c r="Q37" s="272">
        <v>0.35355409875579674</v>
      </c>
      <c r="R37" s="272">
        <v>0.22001936856830775</v>
      </c>
      <c r="S37" s="272">
        <v>-0.74221507327630243</v>
      </c>
      <c r="T37" s="272">
        <v>-0.26344392894468494</v>
      </c>
      <c r="U37" s="272">
        <v>-0.83223971956382414</v>
      </c>
      <c r="V37" s="272">
        <v>0.36072435636990124</v>
      </c>
      <c r="W37" s="272">
        <v>4.3926868290653419E-2</v>
      </c>
      <c r="X37" s="272">
        <v>-0.33921404940265298</v>
      </c>
      <c r="Y37" s="272">
        <v>-0.79698985910650422</v>
      </c>
      <c r="Z37" s="272">
        <v>-0.74361049340048646</v>
      </c>
      <c r="AA37" s="272">
        <v>0.5653825430943501</v>
      </c>
      <c r="AB37" s="272">
        <v>0.90343327022763231</v>
      </c>
      <c r="AC37" s="272">
        <v>0.87001217340815606</v>
      </c>
      <c r="AD37" s="272">
        <v>0.600552577723935</v>
      </c>
      <c r="AE37" s="272">
        <v>0.46154699606419708</v>
      </c>
      <c r="AF37" s="272">
        <v>0.55501693428070276</v>
      </c>
      <c r="AG37" s="272">
        <v>0.6541885607494986</v>
      </c>
      <c r="AH37" s="272">
        <v>0.74070128395661894</v>
      </c>
      <c r="AI37" s="272">
        <v>0.98040225797213609</v>
      </c>
      <c r="AJ37" s="272">
        <v>0.69492637638214461</v>
      </c>
      <c r="AK37" s="272">
        <v>1</v>
      </c>
      <c r="AL37" s="272"/>
      <c r="AM37" s="272"/>
      <c r="AN37" s="272"/>
      <c r="AO37" s="272"/>
      <c r="AP37" s="272"/>
      <c r="AQ37" s="272"/>
      <c r="AR37" s="272"/>
      <c r="AS37" s="272"/>
      <c r="AT37" s="272"/>
      <c r="AU37" s="272"/>
      <c r="AV37" s="272"/>
      <c r="AW37" s="272"/>
      <c r="AX37" s="272"/>
      <c r="AY37" s="272"/>
      <c r="AZ37" s="272"/>
    </row>
    <row r="38" spans="1:52" ht="20" x14ac:dyDescent="0.25">
      <c r="A38" s="271" t="s">
        <v>121</v>
      </c>
      <c r="B38" s="272">
        <v>0.87514700868376005</v>
      </c>
      <c r="C38" s="272">
        <v>0.91157713392693163</v>
      </c>
      <c r="D38" s="272">
        <v>0.65274304258154425</v>
      </c>
      <c r="E38" s="272">
        <v>0.95008112793119526</v>
      </c>
      <c r="F38" s="272">
        <v>-0.18431733206292822</v>
      </c>
      <c r="G38" s="272">
        <v>0.62135466975457898</v>
      </c>
      <c r="H38" s="272">
        <v>4.7810531092436312E-2</v>
      </c>
      <c r="I38" s="272">
        <v>0.8672545763343773</v>
      </c>
      <c r="J38" s="272">
        <v>0.64284729215817649</v>
      </c>
      <c r="K38" s="272">
        <v>0.70861127817683522</v>
      </c>
      <c r="L38" s="272">
        <v>0.72054413047198929</v>
      </c>
      <c r="M38" s="272">
        <v>0.59276491117303176</v>
      </c>
      <c r="N38" s="272">
        <v>0.4910699505241784</v>
      </c>
      <c r="O38" s="272">
        <v>0.47308386482675119</v>
      </c>
      <c r="P38" s="272">
        <v>0.61388926315719283</v>
      </c>
      <c r="Q38" s="272">
        <v>0.65052349778022567</v>
      </c>
      <c r="R38" s="272">
        <v>0.50608576537143257</v>
      </c>
      <c r="S38" s="272">
        <v>-0.89219868816228864</v>
      </c>
      <c r="T38" s="272">
        <v>7.5107164065177479E-2</v>
      </c>
      <c r="U38" s="272">
        <v>-1</v>
      </c>
      <c r="V38" s="272">
        <v>0.43532674194348858</v>
      </c>
      <c r="W38" s="272">
        <v>-0.2768273913560747</v>
      </c>
      <c r="X38" s="272">
        <v>-9.3153587263244506E-2</v>
      </c>
      <c r="Y38" s="272">
        <v>-0.72639395291744702</v>
      </c>
      <c r="Z38" s="272">
        <v>-0.78677518305027416</v>
      </c>
      <c r="AA38" s="272">
        <v>0.77563390547769318</v>
      </c>
      <c r="AB38" s="272">
        <v>0.78564417947529097</v>
      </c>
      <c r="AC38" s="272">
        <v>0.79745736256139432</v>
      </c>
      <c r="AD38" s="272">
        <v>0.83614574412958242</v>
      </c>
      <c r="AE38" s="272">
        <v>0.56541284803749059</v>
      </c>
      <c r="AF38" s="272">
        <v>0.52369421837754337</v>
      </c>
      <c r="AG38" s="272">
        <v>0.5646055335129434</v>
      </c>
      <c r="AH38" s="272">
        <v>0.82030862134961569</v>
      </c>
      <c r="AI38" s="272">
        <v>0.96441652251638799</v>
      </c>
      <c r="AJ38" s="272">
        <v>0.87987338838097706</v>
      </c>
      <c r="AK38" s="272">
        <v>0.8332554151622299</v>
      </c>
      <c r="AL38" s="272">
        <v>1</v>
      </c>
      <c r="AM38" s="272"/>
      <c r="AN38" s="272"/>
      <c r="AO38" s="272"/>
      <c r="AP38" s="272"/>
      <c r="AQ38" s="272"/>
      <c r="AR38" s="272"/>
      <c r="AS38" s="272"/>
      <c r="AT38" s="272"/>
      <c r="AU38" s="272"/>
      <c r="AV38" s="272"/>
      <c r="AW38" s="272"/>
      <c r="AX38" s="272"/>
      <c r="AY38" s="272"/>
      <c r="AZ38" s="272"/>
    </row>
    <row r="39" spans="1:52" ht="20" x14ac:dyDescent="0.25">
      <c r="A39" s="271" t="s">
        <v>78</v>
      </c>
      <c r="B39" s="272">
        <v>8.0957793855758499E-3</v>
      </c>
      <c r="C39" s="272">
        <v>0.31801138913525528</v>
      </c>
      <c r="D39" s="272">
        <v>0.49734083412126462</v>
      </c>
      <c r="E39" s="272">
        <v>0.47443543020095452</v>
      </c>
      <c r="F39" s="272">
        <v>0.55894900689863436</v>
      </c>
      <c r="G39" s="272">
        <v>0.7523368941361922</v>
      </c>
      <c r="H39" s="272">
        <v>0.82200690229346851</v>
      </c>
      <c r="I39" s="272">
        <v>0.49748151438712956</v>
      </c>
      <c r="J39" s="272">
        <v>0.56144313847367522</v>
      </c>
      <c r="K39" s="272">
        <v>0.76042272539061662</v>
      </c>
      <c r="L39" s="272">
        <v>0.65867325512996289</v>
      </c>
      <c r="M39" s="272">
        <v>0.91000453937135239</v>
      </c>
      <c r="N39" s="272">
        <v>0.73247646087535856</v>
      </c>
      <c r="O39" s="272">
        <v>0.28009989407706193</v>
      </c>
      <c r="P39" s="272">
        <v>-0.12983165371057973</v>
      </c>
      <c r="Q39" s="272">
        <v>-7.5856018348781806E-2</v>
      </c>
      <c r="R39" s="272">
        <v>-0.29620990948188758</v>
      </c>
      <c r="S39" s="272">
        <v>-0.95355926005514546</v>
      </c>
      <c r="T39" s="272">
        <v>-0.71430282230522468</v>
      </c>
      <c r="U39" s="272">
        <v>1</v>
      </c>
      <c r="V39" s="272">
        <v>0.83888249487922095</v>
      </c>
      <c r="W39" s="272">
        <v>0.21093403003475289</v>
      </c>
      <c r="X39" s="272">
        <v>0.36871021555707834</v>
      </c>
      <c r="Y39" s="272">
        <v>-0.85019491148428594</v>
      </c>
      <c r="Z39" s="272">
        <v>9.4554728129744803E-2</v>
      </c>
      <c r="AA39" s="272">
        <v>0.12623525364842553</v>
      </c>
      <c r="AB39" s="272">
        <v>0.71011695021214583</v>
      </c>
      <c r="AC39" s="272">
        <v>0.6984010155885666</v>
      </c>
      <c r="AD39" s="272">
        <v>0.17184125627928004</v>
      </c>
      <c r="AE39" s="272">
        <v>-0.1089526709432851</v>
      </c>
      <c r="AF39" s="272">
        <v>0.82022769711791532</v>
      </c>
      <c r="AG39" s="272">
        <v>0.60798148135077124</v>
      </c>
      <c r="AH39" s="272">
        <v>0.66038270222182793</v>
      </c>
      <c r="AI39" s="272">
        <v>0.85945059758529851</v>
      </c>
      <c r="AJ39" s="272">
        <v>0.6121776951181046</v>
      </c>
      <c r="AK39" s="272">
        <v>0.67780844805305962</v>
      </c>
      <c r="AL39" s="272">
        <v>0.63169933650225951</v>
      </c>
      <c r="AM39" s="272">
        <v>1</v>
      </c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</row>
    <row r="40" spans="1:52" ht="20" x14ac:dyDescent="0.25">
      <c r="A40" s="271" t="s">
        <v>117</v>
      </c>
      <c r="B40" s="272">
        <v>-0.71472446610404605</v>
      </c>
      <c r="C40" s="272">
        <v>-0.3239643755427305</v>
      </c>
      <c r="D40" s="272">
        <v>0.48301598111949567</v>
      </c>
      <c r="E40" s="272">
        <v>-0.15861877241627922</v>
      </c>
      <c r="F40" s="272">
        <v>0.97898201853143629</v>
      </c>
      <c r="G40" s="272">
        <v>0.52510852575314704</v>
      </c>
      <c r="H40" s="272">
        <v>0.19686506086188169</v>
      </c>
      <c r="I40" s="272">
        <v>2.618058979122441E-2</v>
      </c>
      <c r="J40" s="272">
        <v>0.37309625092797682</v>
      </c>
      <c r="K40" s="272">
        <v>0.6005722021874309</v>
      </c>
      <c r="L40" s="272">
        <v>0.54031935836715594</v>
      </c>
      <c r="M40" s="272">
        <v>0.6515468809286169</v>
      </c>
      <c r="N40" s="272">
        <v>-0.48598769064670666</v>
      </c>
      <c r="O40" s="272">
        <v>5.6028351329844739E-2</v>
      </c>
      <c r="P40" s="272">
        <v>-0.68745810036643074</v>
      </c>
      <c r="Q40" s="272">
        <v>-0.66303086004940504</v>
      </c>
      <c r="R40" s="272">
        <v>-0.85776411844920286</v>
      </c>
      <c r="S40" s="272">
        <v>0.89998309920272823</v>
      </c>
      <c r="T40" s="272">
        <v>-0.95132580934159805</v>
      </c>
      <c r="U40" s="272">
        <v>-0.7559289460184544</v>
      </c>
      <c r="V40" s="272">
        <v>0.32895617732530402</v>
      </c>
      <c r="W40" s="272">
        <v>0.81236132311448217</v>
      </c>
      <c r="X40" s="272">
        <v>0.36951514155213205</v>
      </c>
      <c r="Y40" s="272">
        <v>0.78766831042407526</v>
      </c>
      <c r="Z40" s="272">
        <v>0.73761246894783183</v>
      </c>
      <c r="AA40" s="272">
        <v>-0.42821254197711067</v>
      </c>
      <c r="AB40" s="272">
        <v>0.4491503604131723</v>
      </c>
      <c r="AC40" s="272">
        <v>0.34708185427445748</v>
      </c>
      <c r="AD40" s="272">
        <v>-0.12376799754319236</v>
      </c>
      <c r="AE40" s="272">
        <v>-0.57384135752016974</v>
      </c>
      <c r="AF40" s="272">
        <v>0.63079320839121222</v>
      </c>
      <c r="AG40" s="272">
        <v>4.4115822486278454E-2</v>
      </c>
      <c r="AH40" s="272">
        <v>0.38078261291838655</v>
      </c>
      <c r="AI40" s="272">
        <v>0.84920317692149394</v>
      </c>
      <c r="AJ40" s="272">
        <v>-0.56462344540686504</v>
      </c>
      <c r="AK40" s="272">
        <v>0.28373736626008594</v>
      </c>
      <c r="AL40" s="272">
        <v>-1.8875091204728116E-2</v>
      </c>
      <c r="AM40" s="272">
        <v>0.54859298903143594</v>
      </c>
      <c r="AN40" s="272">
        <v>1</v>
      </c>
      <c r="AO40" s="272"/>
      <c r="AP40" s="272"/>
      <c r="AQ40" s="272"/>
      <c r="AR40" s="272"/>
      <c r="AS40" s="272"/>
      <c r="AT40" s="272"/>
      <c r="AU40" s="272"/>
      <c r="AV40" s="272"/>
      <c r="AW40" s="272"/>
      <c r="AX40" s="272"/>
      <c r="AY40" s="272"/>
      <c r="AZ40" s="272"/>
    </row>
    <row r="41" spans="1:52" ht="20" x14ac:dyDescent="0.25">
      <c r="A41" s="271" t="s">
        <v>72</v>
      </c>
      <c r="B41" s="272">
        <v>0.13135560661384196</v>
      </c>
      <c r="C41" s="272">
        <v>-0.25365915820055118</v>
      </c>
      <c r="D41" s="272">
        <v>-0.15767411933149689</v>
      </c>
      <c r="E41" s="272">
        <v>-4.9808619329024806E-2</v>
      </c>
      <c r="F41" s="272">
        <v>0.41287298017813523</v>
      </c>
      <c r="G41" s="272">
        <v>-0.4416526581086444</v>
      </c>
      <c r="H41" s="272">
        <v>0.63780703378725268</v>
      </c>
      <c r="I41" s="272">
        <v>0.15203774869958125</v>
      </c>
      <c r="J41" s="272">
        <v>0.54871173348942615</v>
      </c>
      <c r="K41" s="272">
        <v>0.33564133117384054</v>
      </c>
      <c r="L41" s="272">
        <v>7.8039136858362571E-2</v>
      </c>
      <c r="M41" s="272">
        <v>0.46297193374080325</v>
      </c>
      <c r="N41" s="272">
        <v>0.37948801973336188</v>
      </c>
      <c r="O41" s="272">
        <v>-0.4540592980731063</v>
      </c>
      <c r="P41" s="272">
        <v>-1.2165476427078988E-2</v>
      </c>
      <c r="Q41" s="272">
        <v>6.8785605736443795E-2</v>
      </c>
      <c r="R41" s="272">
        <v>-0.24635910004111267</v>
      </c>
      <c r="S41" s="272">
        <v>-0.54182769623994353</v>
      </c>
      <c r="T41" s="272">
        <v>-0.70461757349780074</v>
      </c>
      <c r="U41" s="272">
        <v>-0.7559289460184544</v>
      </c>
      <c r="V41" s="272">
        <v>0.43902971747169267</v>
      </c>
      <c r="W41" s="272">
        <v>0.18687736826541934</v>
      </c>
      <c r="X41" s="272">
        <v>0.93390780136372353</v>
      </c>
      <c r="Y41" s="272">
        <v>0.17743682898111107</v>
      </c>
      <c r="Z41" s="272">
        <v>-2.9166937575751391E-2</v>
      </c>
      <c r="AA41" s="272">
        <v>-6.3934925977196022E-2</v>
      </c>
      <c r="AB41" s="272">
        <v>0.20127190473461931</v>
      </c>
      <c r="AC41" s="272">
        <v>0.30237938984615664</v>
      </c>
      <c r="AD41" s="272">
        <v>0.65877084277383657</v>
      </c>
      <c r="AE41" s="272">
        <v>-0.59372564633227165</v>
      </c>
      <c r="AF41" s="272">
        <v>0.80097323497841177</v>
      </c>
      <c r="AG41" s="272">
        <v>-0.65469742427443745</v>
      </c>
      <c r="AH41" s="272">
        <v>-1.4024456529291414E-2</v>
      </c>
      <c r="AI41" s="272">
        <v>-8.0232990098806495E-2</v>
      </c>
      <c r="AJ41" s="272">
        <v>0.15906247704022977</v>
      </c>
      <c r="AK41" s="272">
        <v>-0.32590524671593263</v>
      </c>
      <c r="AL41" s="272">
        <v>-6.3300529913112913E-2</v>
      </c>
      <c r="AM41" s="272">
        <v>9.9135741726925519E-2</v>
      </c>
      <c r="AN41" s="272">
        <v>0.53148010741516338</v>
      </c>
      <c r="AO41" s="272">
        <v>1</v>
      </c>
      <c r="AP41" s="272"/>
      <c r="AQ41" s="272"/>
      <c r="AR41" s="272"/>
      <c r="AS41" s="272"/>
      <c r="AT41" s="272"/>
      <c r="AU41" s="272"/>
      <c r="AV41" s="272"/>
      <c r="AW41" s="272"/>
      <c r="AX41" s="272"/>
      <c r="AY41" s="272"/>
      <c r="AZ41" s="272"/>
    </row>
    <row r="42" spans="1:52" ht="20" x14ac:dyDescent="0.25">
      <c r="A42" s="271" t="s">
        <v>116</v>
      </c>
      <c r="B42" s="272">
        <v>0.82675691849601829</v>
      </c>
      <c r="C42" s="272">
        <v>0.66995288242456763</v>
      </c>
      <c r="D42" s="272">
        <v>0.42297404186477255</v>
      </c>
      <c r="E42" s="272">
        <v>0.69535545457358294</v>
      </c>
      <c r="F42" s="272">
        <v>-0.78796951301159479</v>
      </c>
      <c r="G42" s="272">
        <v>-3.1362290896096191E-2</v>
      </c>
      <c r="H42" s="272">
        <v>-0.55030431013809356</v>
      </c>
      <c r="I42" s="272">
        <v>0.67369040022076176</v>
      </c>
      <c r="J42" s="272">
        <v>0.43843214001878633</v>
      </c>
      <c r="K42" s="272">
        <v>0.15609856893004095</v>
      </c>
      <c r="L42" s="272">
        <v>0.29890431552363667</v>
      </c>
      <c r="M42" s="272">
        <v>-0.32355948249320349</v>
      </c>
      <c r="N42" s="272">
        <v>0.30205531095806615</v>
      </c>
      <c r="O42" s="272">
        <v>0.4494514931728974</v>
      </c>
      <c r="P42" s="272">
        <v>0.96812712485733665</v>
      </c>
      <c r="Q42" s="272">
        <v>0.95135642899427142</v>
      </c>
      <c r="R42" s="272">
        <v>0.95045999375275014</v>
      </c>
      <c r="S42" s="272">
        <v>-0.87357410513501477</v>
      </c>
      <c r="T42" s="272">
        <v>0.54228621916691999</v>
      </c>
      <c r="U42" s="272">
        <v>-0.9449111825230686</v>
      </c>
      <c r="V42" s="272">
        <v>-0.37034465454304988</v>
      </c>
      <c r="W42" s="272">
        <v>-0.44556819533424991</v>
      </c>
      <c r="X42" s="272">
        <v>-0.43338972020171307</v>
      </c>
      <c r="Y42" s="272">
        <v>-0.75006791935343098</v>
      </c>
      <c r="Z42" s="272">
        <v>-0.91185389383615334</v>
      </c>
      <c r="AA42" s="272">
        <v>0.90739918770707273</v>
      </c>
      <c r="AB42" s="272">
        <v>0.32726878841867968</v>
      </c>
      <c r="AC42" s="272">
        <v>0.41591968855578609</v>
      </c>
      <c r="AD42" s="272">
        <v>0.51825767280048018</v>
      </c>
      <c r="AE42" s="272">
        <v>0.95085333068265199</v>
      </c>
      <c r="AF42" s="272">
        <v>-0.35945888387653957</v>
      </c>
      <c r="AG42" s="272">
        <v>2.9917538956406579E-2</v>
      </c>
      <c r="AH42" s="272">
        <v>0.12687647662968005</v>
      </c>
      <c r="AI42" s="272">
        <v>0.38263953292386249</v>
      </c>
      <c r="AJ42" s="272">
        <v>0.52875106460256593</v>
      </c>
      <c r="AK42" s="272">
        <v>0.29547685984282646</v>
      </c>
      <c r="AL42" s="272">
        <v>0.48982160273742947</v>
      </c>
      <c r="AM42" s="272">
        <v>-0.25194490198878711</v>
      </c>
      <c r="AN42" s="272">
        <v>-0.70430617661652717</v>
      </c>
      <c r="AO42" s="272">
        <v>-0.24888224487997665</v>
      </c>
      <c r="AP42" s="272">
        <v>1</v>
      </c>
      <c r="AQ42" s="272"/>
      <c r="AR42" s="272"/>
      <c r="AS42" s="272"/>
      <c r="AT42" s="272"/>
      <c r="AU42" s="272"/>
      <c r="AV42" s="272"/>
      <c r="AW42" s="272"/>
      <c r="AX42" s="272"/>
      <c r="AY42" s="272"/>
      <c r="AZ42" s="272"/>
    </row>
    <row r="43" spans="1:52" ht="40" x14ac:dyDescent="0.25">
      <c r="A43" s="271" t="s">
        <v>643</v>
      </c>
      <c r="B43" s="272">
        <v>-0.29183290860514799</v>
      </c>
      <c r="C43" s="272">
        <v>7.7140985892953443E-2</v>
      </c>
      <c r="D43" s="272">
        <v>0.54068570011062767</v>
      </c>
      <c r="E43" s="272">
        <v>0.23096809122024153</v>
      </c>
      <c r="F43" s="272">
        <v>0.74972625290024819</v>
      </c>
      <c r="G43" s="272">
        <v>0.6770913978890758</v>
      </c>
      <c r="H43" s="272">
        <v>0.8860410772028835</v>
      </c>
      <c r="I43" s="272">
        <v>0.47366792746424635</v>
      </c>
      <c r="J43" s="272">
        <v>0.62712895196599672</v>
      </c>
      <c r="K43" s="272">
        <v>0.83047263044060626</v>
      </c>
      <c r="L43" s="272">
        <v>0.69292840270884881</v>
      </c>
      <c r="M43" s="272">
        <v>0.90574828338442959</v>
      </c>
      <c r="N43" s="272">
        <v>0.20775831533950759</v>
      </c>
      <c r="O43" s="272">
        <v>0.32163853656637775</v>
      </c>
      <c r="P43" s="272">
        <v>-0.31589486462972255</v>
      </c>
      <c r="Q43" s="272">
        <v>-0.16687733624782947</v>
      </c>
      <c r="R43" s="272">
        <v>-0.55306775757255899</v>
      </c>
      <c r="S43" s="272">
        <v>-0.34491913345989067</v>
      </c>
      <c r="T43" s="272">
        <v>-0.79990311433516259</v>
      </c>
      <c r="U43" s="272">
        <v>-0.49999999999999994</v>
      </c>
      <c r="V43" s="272">
        <v>0.65481171376667047</v>
      </c>
      <c r="W43" s="272">
        <v>0.56174787639043933</v>
      </c>
      <c r="X43" s="272">
        <v>0.7066293146425211</v>
      </c>
      <c r="Y43" s="272">
        <v>-8.2020213339629958E-2</v>
      </c>
      <c r="Z43" s="272">
        <v>0.53609576655006497</v>
      </c>
      <c r="AA43" s="272">
        <v>-0.21489926799793937</v>
      </c>
      <c r="AB43" s="272">
        <v>0.61941427083330658</v>
      </c>
      <c r="AC43" s="272">
        <v>0.59181071532664509</v>
      </c>
      <c r="AD43" s="272">
        <v>8.9133100339176263E-2</v>
      </c>
      <c r="AE43" s="272">
        <v>-0.20043556505324536</v>
      </c>
      <c r="AF43" s="272">
        <v>0.88387198093052644</v>
      </c>
      <c r="AG43" s="272">
        <v>0.4024626325324096</v>
      </c>
      <c r="AH43" s="272">
        <v>0.6612569976965581</v>
      </c>
      <c r="AI43" s="272">
        <v>0.93233334729278095</v>
      </c>
      <c r="AJ43" s="272">
        <v>0.19470192528000319</v>
      </c>
      <c r="AK43" s="272">
        <v>0.60619902272444992</v>
      </c>
      <c r="AL43" s="272">
        <v>0.36369274650368061</v>
      </c>
      <c r="AM43" s="272">
        <v>0.87426675245625607</v>
      </c>
      <c r="AN43" s="272">
        <v>0.81596062805519209</v>
      </c>
      <c r="AO43" s="272">
        <v>0.47725225346190475</v>
      </c>
      <c r="AP43" s="272">
        <v>-0.53359648922404912</v>
      </c>
      <c r="AQ43" s="272">
        <v>1</v>
      </c>
      <c r="AR43" s="272"/>
      <c r="AS43" s="272"/>
      <c r="AT43" s="272"/>
      <c r="AU43" s="272"/>
      <c r="AV43" s="272"/>
      <c r="AW43" s="272"/>
      <c r="AX43" s="272"/>
      <c r="AY43" s="272"/>
      <c r="AZ43" s="272"/>
    </row>
    <row r="44" spans="1:52" ht="40" x14ac:dyDescent="0.25">
      <c r="A44" s="271" t="s">
        <v>146</v>
      </c>
      <c r="B44" s="272">
        <v>-7.519447706678424E-2</v>
      </c>
      <c r="C44" s="272">
        <v>8.0144821977725517E-2</v>
      </c>
      <c r="D44" s="272">
        <v>0.37124927278748093</v>
      </c>
      <c r="E44" s="272">
        <v>0.28335299028563865</v>
      </c>
      <c r="F44" s="272">
        <v>0.66675366532832037</v>
      </c>
      <c r="G44" s="272">
        <v>0.5743338789130672</v>
      </c>
      <c r="H44" s="272">
        <v>0.95778449180651137</v>
      </c>
      <c r="I44" s="272">
        <v>0.35550204630834686</v>
      </c>
      <c r="J44" s="272">
        <v>0.50454774461449803</v>
      </c>
      <c r="K44" s="272">
        <v>0.71346531230847898</v>
      </c>
      <c r="L44" s="272">
        <v>0.58956823471285558</v>
      </c>
      <c r="M44" s="272">
        <v>0.93592596736134259</v>
      </c>
      <c r="N44" s="272">
        <v>0.46834671610990064</v>
      </c>
      <c r="O44" s="272">
        <v>5.4784291589257739E-2</v>
      </c>
      <c r="P44" s="272">
        <v>-0.25699844731803245</v>
      </c>
      <c r="Q44" s="272">
        <v>-0.22878224335298669</v>
      </c>
      <c r="R44" s="272">
        <v>-0.44018369530135276</v>
      </c>
      <c r="S44" s="272">
        <v>-0.72533954171398407</v>
      </c>
      <c r="T44" s="272">
        <v>-0.81156925475532671</v>
      </c>
      <c r="U44" s="272">
        <v>-0.75592894601845184</v>
      </c>
      <c r="V44" s="272">
        <v>0.89419149359770456</v>
      </c>
      <c r="W44" s="272">
        <v>0.24351110987067853</v>
      </c>
      <c r="X44" s="272">
        <v>0.88684631320767138</v>
      </c>
      <c r="Y44" s="272">
        <v>-0.49617854247446003</v>
      </c>
      <c r="Z44" s="272">
        <v>0.29093617835022073</v>
      </c>
      <c r="AA44" s="272">
        <v>-5.439658685836183E-2</v>
      </c>
      <c r="AB44" s="272">
        <v>0.6186014332764741</v>
      </c>
      <c r="AC44" s="272">
        <v>0.59986438475068904</v>
      </c>
      <c r="AD44" s="272">
        <v>0.47627966530215993</v>
      </c>
      <c r="AE44" s="272">
        <v>-0.33506245026165837</v>
      </c>
      <c r="AF44" s="272">
        <v>0.98132964625341979</v>
      </c>
      <c r="AG44" s="272">
        <v>0.30180441766631882</v>
      </c>
      <c r="AH44" s="272">
        <v>0.59305721100320663</v>
      </c>
      <c r="AI44" s="272">
        <v>0.78943498011135116</v>
      </c>
      <c r="AJ44" s="272">
        <v>0.48627615451254003</v>
      </c>
      <c r="AK44" s="272">
        <v>0.49471586656270339</v>
      </c>
      <c r="AL44" s="272">
        <v>0.44699562064555087</v>
      </c>
      <c r="AM44" s="272">
        <v>0.93693515507894609</v>
      </c>
      <c r="AN44" s="272">
        <v>0.65815134285725263</v>
      </c>
      <c r="AO44" s="272">
        <v>0.64883560862045975</v>
      </c>
      <c r="AP44" s="272">
        <v>-0.39948645317760717</v>
      </c>
      <c r="AQ44" s="272">
        <v>0.86091191397522249</v>
      </c>
      <c r="AR44" s="272">
        <v>1</v>
      </c>
      <c r="AS44" s="272"/>
      <c r="AT44" s="272"/>
      <c r="AU44" s="272"/>
      <c r="AV44" s="272"/>
      <c r="AW44" s="272"/>
      <c r="AX44" s="272"/>
      <c r="AY44" s="272"/>
      <c r="AZ44" s="272"/>
    </row>
    <row r="45" spans="1:52" ht="40" x14ac:dyDescent="0.25">
      <c r="A45" s="271" t="s">
        <v>145</v>
      </c>
      <c r="B45" s="272">
        <v>0.84308022344737288</v>
      </c>
      <c r="C45" s="272">
        <v>0.85524605762703643</v>
      </c>
      <c r="D45" s="272">
        <v>0.64699595868037751</v>
      </c>
      <c r="E45" s="272">
        <v>0.8134839924462709</v>
      </c>
      <c r="F45" s="272">
        <v>-0.35781666787641897</v>
      </c>
      <c r="G45" s="272">
        <v>0.47201286690745098</v>
      </c>
      <c r="H45" s="272">
        <v>-0.41632825691693254</v>
      </c>
      <c r="I45" s="272">
        <v>0.69879352918921289</v>
      </c>
      <c r="J45" s="272">
        <v>0.459780704418562</v>
      </c>
      <c r="K45" s="272">
        <v>0.46690512194584272</v>
      </c>
      <c r="L45" s="272">
        <v>0.58810061697695282</v>
      </c>
      <c r="M45" s="272">
        <v>0.25436684257761133</v>
      </c>
      <c r="N45" s="272">
        <v>-5.992930661011929E-2</v>
      </c>
      <c r="O45" s="272">
        <v>0.59769931970341317</v>
      </c>
      <c r="P45" s="272">
        <v>0.64596654886239824</v>
      </c>
      <c r="Q45" s="272">
        <v>0.6340876654744767</v>
      </c>
      <c r="R45" s="272">
        <v>0.59449866338825552</v>
      </c>
      <c r="S45" s="272">
        <v>-0.67701045462793596</v>
      </c>
      <c r="T45" s="272">
        <v>0.17473443545867157</v>
      </c>
      <c r="U45" s="272">
        <v>0.8660254037844386</v>
      </c>
      <c r="V45" s="272">
        <v>1.4894204329306273E-2</v>
      </c>
      <c r="W45" s="272">
        <v>-0.2615771426098577</v>
      </c>
      <c r="X45" s="272">
        <v>-0.44194960449402859</v>
      </c>
      <c r="Y45" s="272">
        <v>-0.47208923428297384</v>
      </c>
      <c r="Z45" s="272">
        <v>-0.86097113892893029</v>
      </c>
      <c r="AA45" s="272">
        <v>0.75186090684087281</v>
      </c>
      <c r="AB45" s="272">
        <v>0.58525151025809052</v>
      </c>
      <c r="AC45" s="272">
        <v>0.56129629859173025</v>
      </c>
      <c r="AD45" s="272">
        <v>0.54818523433861044</v>
      </c>
      <c r="AE45" s="272">
        <v>0.72608106785928139</v>
      </c>
      <c r="AF45" s="272">
        <v>0.15977530632061673</v>
      </c>
      <c r="AG45" s="272">
        <v>0.48810633801147252</v>
      </c>
      <c r="AH45" s="272">
        <v>0.60745255462808168</v>
      </c>
      <c r="AI45" s="272">
        <v>0.85351322252247563</v>
      </c>
      <c r="AJ45" s="272">
        <v>0.56547384954314384</v>
      </c>
      <c r="AK45" s="272">
        <v>0.84322117234436578</v>
      </c>
      <c r="AL45" s="272">
        <v>0.80392795258698957</v>
      </c>
      <c r="AM45" s="272">
        <v>0.23957815482064301</v>
      </c>
      <c r="AN45" s="272">
        <v>-0.22599595753187746</v>
      </c>
      <c r="AO45" s="272">
        <v>-0.37909478872867614</v>
      </c>
      <c r="AP45" s="272">
        <v>0.61601326405195089</v>
      </c>
      <c r="AQ45" s="272">
        <v>0.20012577843373233</v>
      </c>
      <c r="AR45" s="272">
        <v>8.6820777059354537E-2</v>
      </c>
      <c r="AS45" s="272">
        <v>1</v>
      </c>
      <c r="AT45" s="272"/>
      <c r="AU45" s="272"/>
      <c r="AV45" s="272"/>
      <c r="AW45" s="272"/>
      <c r="AX45" s="272"/>
      <c r="AY45" s="272"/>
      <c r="AZ45" s="272"/>
    </row>
    <row r="46" spans="1:52" ht="40" x14ac:dyDescent="0.25">
      <c r="A46" s="271" t="s">
        <v>144</v>
      </c>
      <c r="B46" s="272">
        <v>-9.6520160170059724E-2</v>
      </c>
      <c r="C46" s="272">
        <v>5.1336116117883454E-2</v>
      </c>
      <c r="D46" s="272">
        <v>0.39910632338356217</v>
      </c>
      <c r="E46" s="272">
        <v>0.24283922387069326</v>
      </c>
      <c r="F46" s="272">
        <v>0.76850767330563252</v>
      </c>
      <c r="G46" s="272">
        <v>0.53958636720152953</v>
      </c>
      <c r="H46" s="272">
        <v>0.94363046818552654</v>
      </c>
      <c r="I46" s="272">
        <v>0.31720446226019866</v>
      </c>
      <c r="J46" s="272">
        <v>0.48656801579860687</v>
      </c>
      <c r="K46" s="272">
        <v>0.70938745509360235</v>
      </c>
      <c r="L46" s="272">
        <v>0.5802362562297021</v>
      </c>
      <c r="M46" s="272">
        <v>0.93426988027690272</v>
      </c>
      <c r="N46" s="272">
        <v>0.1329046732418489</v>
      </c>
      <c r="O46" s="272">
        <v>7.7732303874994751E-3</v>
      </c>
      <c r="P46" s="272">
        <v>-0.3460289633189933</v>
      </c>
      <c r="Q46" s="272">
        <v>-0.28703358860598821</v>
      </c>
      <c r="R46" s="272">
        <v>-0.5284611064324154</v>
      </c>
      <c r="S46" s="272">
        <v>-0.66835431773772702</v>
      </c>
      <c r="T46" s="272">
        <v>-0.86893125765633128</v>
      </c>
      <c r="U46" s="272">
        <v>-0.97072534339415095</v>
      </c>
      <c r="V46" s="272">
        <v>0.87166357111086112</v>
      </c>
      <c r="W46" s="272">
        <v>0.39773520764777692</v>
      </c>
      <c r="X46" s="272">
        <v>0.91754605179051807</v>
      </c>
      <c r="Y46" s="272">
        <v>-7.384606721031968E-2</v>
      </c>
      <c r="Z46" s="272">
        <v>0.28687766665373376</v>
      </c>
      <c r="AA46" s="272">
        <v>-0.10352838995675459</v>
      </c>
      <c r="AB46" s="272">
        <v>0.61204475418433346</v>
      </c>
      <c r="AC46" s="272">
        <v>0.56290227687553773</v>
      </c>
      <c r="AD46" s="272">
        <v>0.52207136074348481</v>
      </c>
      <c r="AE46" s="272">
        <v>-0.37600250572650723</v>
      </c>
      <c r="AF46" s="272">
        <v>0.96967995760319292</v>
      </c>
      <c r="AG46" s="272">
        <v>0.17138243365719233</v>
      </c>
      <c r="AH46" s="272">
        <v>0.60167227945295088</v>
      </c>
      <c r="AI46" s="272">
        <v>0.80611006740277891</v>
      </c>
      <c r="AJ46" s="272">
        <v>0.33888389491756998</v>
      </c>
      <c r="AK46" s="272">
        <v>0.47534147840829322</v>
      </c>
      <c r="AL46" s="272">
        <v>0.39669863338965944</v>
      </c>
      <c r="AM46" s="272">
        <v>0.81426995969246252</v>
      </c>
      <c r="AN46" s="272">
        <v>0.74253068823460078</v>
      </c>
      <c r="AO46" s="272">
        <v>0.82570317463078091</v>
      </c>
      <c r="AP46" s="272">
        <v>-0.46051029392480308</v>
      </c>
      <c r="AQ46" s="272">
        <v>0.89082985196726916</v>
      </c>
      <c r="AR46" s="272">
        <v>0.96251046346237334</v>
      </c>
      <c r="AS46" s="272">
        <v>4.3923465076187822E-2</v>
      </c>
      <c r="AT46" s="272">
        <v>1</v>
      </c>
      <c r="AU46" s="272"/>
      <c r="AV46" s="272"/>
      <c r="AW46" s="272"/>
      <c r="AX46" s="272"/>
      <c r="AY46" s="272"/>
      <c r="AZ46" s="272"/>
    </row>
    <row r="47" spans="1:52" ht="40" x14ac:dyDescent="0.25">
      <c r="A47" s="271" t="s">
        <v>142</v>
      </c>
      <c r="B47" s="272">
        <v>0.80591898940394768</v>
      </c>
      <c r="C47" s="272">
        <v>0.60390877035164436</v>
      </c>
      <c r="D47" s="272">
        <v>0.15190297565592623</v>
      </c>
      <c r="E47" s="272">
        <v>0.53616426778567317</v>
      </c>
      <c r="F47" s="272">
        <v>-0.92566140979320533</v>
      </c>
      <c r="G47" s="272">
        <v>-0.1251439764823164</v>
      </c>
      <c r="H47" s="272">
        <v>-0.57895505925866686</v>
      </c>
      <c r="I47" s="272">
        <v>0.45684950898039661</v>
      </c>
      <c r="J47" s="272">
        <v>0.16076945004418186</v>
      </c>
      <c r="K47" s="272">
        <v>-8.5443687770315246E-2</v>
      </c>
      <c r="L47" s="272">
        <v>1.9483558919966591E-2</v>
      </c>
      <c r="M47" s="272">
        <v>-0.49288587619171376</v>
      </c>
      <c r="N47" s="272">
        <v>0.59972150664544976</v>
      </c>
      <c r="O47" s="272">
        <v>0.37053038167694174</v>
      </c>
      <c r="P47" s="272">
        <v>0.89476404907170848</v>
      </c>
      <c r="Q47" s="272">
        <v>0.88176719821621341</v>
      </c>
      <c r="R47" s="272">
        <v>0.95690609084727063</v>
      </c>
      <c r="S47" s="272">
        <v>-0.87797235088834114</v>
      </c>
      <c r="T47" s="272">
        <v>0.76316680049341923</v>
      </c>
      <c r="U47" s="272">
        <v>0.38124642583150808</v>
      </c>
      <c r="V47" s="272">
        <v>-0.46465577209260372</v>
      </c>
      <c r="W47" s="272">
        <v>-0.59039755638946567</v>
      </c>
      <c r="X47" s="272">
        <v>-0.56044836077822136</v>
      </c>
      <c r="Y47" s="272">
        <v>-0.9230926032802268</v>
      </c>
      <c r="Z47" s="272">
        <v>-0.92823931933285231</v>
      </c>
      <c r="AA47" s="272">
        <v>0.77504459392168568</v>
      </c>
      <c r="AB47" s="272">
        <v>6.2820420769113816E-2</v>
      </c>
      <c r="AC47" s="272">
        <v>0.17035726346586938</v>
      </c>
      <c r="AD47" s="272">
        <v>0.44022921894435441</v>
      </c>
      <c r="AE47" s="272">
        <v>0.87281382810501018</v>
      </c>
      <c r="AF47" s="272">
        <v>-0.53228671124764482</v>
      </c>
      <c r="AG47" s="272">
        <v>9.4255946653351366E-2</v>
      </c>
      <c r="AH47" s="272">
        <v>-4.4955539671477633E-2</v>
      </c>
      <c r="AI47" s="272">
        <v>4.9626557929078531E-2</v>
      </c>
      <c r="AJ47" s="272">
        <v>0.46710560955403552</v>
      </c>
      <c r="AK47" s="272">
        <v>0.11003691168669746</v>
      </c>
      <c r="AL47" s="272">
        <v>0.35765414920538691</v>
      </c>
      <c r="AM47" s="272">
        <v>-0.40203825375488594</v>
      </c>
      <c r="AN47" s="272">
        <v>-0.88245293574590156</v>
      </c>
      <c r="AO47" s="272">
        <v>-0.41305863170965174</v>
      </c>
      <c r="AP47" s="272">
        <v>0.92930159412257363</v>
      </c>
      <c r="AQ47" s="272">
        <v>-0.67209892708901808</v>
      </c>
      <c r="AR47" s="272">
        <v>-0.58234182933150647</v>
      </c>
      <c r="AS47" s="272">
        <v>0.49061353008969022</v>
      </c>
      <c r="AT47" s="272">
        <v>-0.64799899293259999</v>
      </c>
      <c r="AU47" s="272">
        <v>1</v>
      </c>
      <c r="AV47" s="272"/>
      <c r="AW47" s="272"/>
      <c r="AX47" s="272"/>
      <c r="AY47" s="272"/>
      <c r="AZ47" s="272"/>
    </row>
    <row r="48" spans="1:52" ht="40" x14ac:dyDescent="0.25">
      <c r="A48" s="271" t="s">
        <v>141</v>
      </c>
      <c r="B48" s="272">
        <v>0.87232726972043895</v>
      </c>
      <c r="C48" s="272">
        <v>0.52938251983842843</v>
      </c>
      <c r="D48" s="272">
        <v>0.14749930120168667</v>
      </c>
      <c r="E48" s="272">
        <v>0.56703874037454682</v>
      </c>
      <c r="F48" s="272">
        <v>-0.81148120576584337</v>
      </c>
      <c r="G48" s="272">
        <v>-0.25871880548620868</v>
      </c>
      <c r="H48" s="272">
        <v>-0.25660911566996342</v>
      </c>
      <c r="I48" s="272">
        <v>0.54255207655201687</v>
      </c>
      <c r="J48" s="272">
        <v>0.29196727102578968</v>
      </c>
      <c r="K48" s="272">
        <v>4.0095096957984154E-2</v>
      </c>
      <c r="L48" s="272">
        <v>0.11866051576416584</v>
      </c>
      <c r="M48" s="272">
        <v>-0.37459880738637413</v>
      </c>
      <c r="N48" s="272">
        <v>0.33093100241064205</v>
      </c>
      <c r="O48" s="272">
        <v>0.13458675053821459</v>
      </c>
      <c r="P48" s="272">
        <v>0.91201008786290938</v>
      </c>
      <c r="Q48" s="272">
        <v>0.90627803388732853</v>
      </c>
      <c r="R48" s="272">
        <v>0.92534094773485109</v>
      </c>
      <c r="S48" s="272">
        <v>-0.71241956850734267</v>
      </c>
      <c r="T48" s="272">
        <v>0.66359984126480243</v>
      </c>
      <c r="U48" s="272">
        <v>-0.8029550685469653</v>
      </c>
      <c r="V48" s="272">
        <v>-0.2581841848097865</v>
      </c>
      <c r="W48" s="272">
        <v>-0.5867080203774675</v>
      </c>
      <c r="X48" s="272">
        <v>-4.6483419017937101E-2</v>
      </c>
      <c r="Y48" s="272">
        <v>-0.47733907444709922</v>
      </c>
      <c r="Z48" s="272">
        <v>-0.87851696972991333</v>
      </c>
      <c r="AA48" s="272">
        <v>0.79459147932297902</v>
      </c>
      <c r="AB48" s="272">
        <v>0.15592358747350843</v>
      </c>
      <c r="AC48" s="272">
        <v>0.27975610404133383</v>
      </c>
      <c r="AD48" s="272">
        <v>0.74298989117518555</v>
      </c>
      <c r="AE48" s="272">
        <v>0.76541176770649344</v>
      </c>
      <c r="AF48" s="272">
        <v>-0.37552804887361169</v>
      </c>
      <c r="AG48" s="272">
        <v>-0.1885935103630372</v>
      </c>
      <c r="AH48" s="272">
        <v>6.0932513277907226E-2</v>
      </c>
      <c r="AI48" s="272">
        <v>-7.947110000058305E-2</v>
      </c>
      <c r="AJ48" s="272">
        <v>0.74717993110302539</v>
      </c>
      <c r="AK48" s="272">
        <v>-8.8412912038627264E-3</v>
      </c>
      <c r="AL48" s="272">
        <v>0.3756646646320978</v>
      </c>
      <c r="AM48" s="272">
        <v>-0.3158461961256912</v>
      </c>
      <c r="AN48" s="272">
        <v>-0.7442365001847332</v>
      </c>
      <c r="AO48" s="272">
        <v>0.1391695911060116</v>
      </c>
      <c r="AP48" s="272">
        <v>0.89624134118199361</v>
      </c>
      <c r="AQ48" s="272">
        <v>-0.6829921568367463</v>
      </c>
      <c r="AR48" s="272">
        <v>-0.404804162160874</v>
      </c>
      <c r="AS48" s="272">
        <v>0.34729887990258412</v>
      </c>
      <c r="AT48" s="272">
        <v>-0.47237609780679951</v>
      </c>
      <c r="AU48" s="272">
        <v>0.88519395041440174</v>
      </c>
      <c r="AV48" s="272">
        <v>1</v>
      </c>
      <c r="AW48" s="272"/>
      <c r="AX48" s="272"/>
      <c r="AY48" s="272"/>
      <c r="AZ48" s="272"/>
    </row>
    <row r="49" spans="1:52" ht="40" x14ac:dyDescent="0.25">
      <c r="A49" s="271" t="s">
        <v>140</v>
      </c>
      <c r="B49" s="272">
        <v>0.89003361467894782</v>
      </c>
      <c r="C49" s="272">
        <v>0.45323721595149136</v>
      </c>
      <c r="D49" s="272">
        <v>-0.14472601697696286</v>
      </c>
      <c r="E49" s="272">
        <v>0.39669138893028155</v>
      </c>
      <c r="F49" s="272">
        <v>-0.94446418296940604</v>
      </c>
      <c r="G49" s="272">
        <v>-0.38534777996234587</v>
      </c>
      <c r="H49" s="272">
        <v>-0.29734642357045027</v>
      </c>
      <c r="I49" s="272">
        <v>0.29047465005671286</v>
      </c>
      <c r="J49" s="272">
        <v>-5.0561183462122107E-2</v>
      </c>
      <c r="K49" s="272">
        <v>-0.26829675083265092</v>
      </c>
      <c r="L49" s="272">
        <v>-0.20101438618180467</v>
      </c>
      <c r="M49" s="272">
        <v>-0.5443747863530396</v>
      </c>
      <c r="N49" s="272">
        <v>0.57106512562700551</v>
      </c>
      <c r="O49" s="272">
        <v>4.1726585652054782E-2</v>
      </c>
      <c r="P49" s="272">
        <v>0.82421155749387875</v>
      </c>
      <c r="Q49" s="272">
        <v>0.81107604870156047</v>
      </c>
      <c r="R49" s="272">
        <v>0.91094757001655535</v>
      </c>
      <c r="S49" s="272">
        <v>-0.89202351281537884</v>
      </c>
      <c r="T49" s="272">
        <v>0.85694167278293853</v>
      </c>
      <c r="U49" s="272">
        <v>0.97072534339415029</v>
      </c>
      <c r="V49" s="272">
        <v>-0.28873482483408536</v>
      </c>
      <c r="W49" s="272">
        <v>-0.7678835572728242</v>
      </c>
      <c r="X49" s="272">
        <v>-0.13088679522299698</v>
      </c>
      <c r="Y49" s="272">
        <v>-0.74071187878768996</v>
      </c>
      <c r="Z49" s="272">
        <v>-0.93536292541868638</v>
      </c>
      <c r="AA49" s="272">
        <v>0.63013655831951565</v>
      </c>
      <c r="AB49" s="272">
        <v>-0.14300159080147645</v>
      </c>
      <c r="AC49" s="272">
        <v>-2.4075305449079005E-2</v>
      </c>
      <c r="AD49" s="272">
        <v>0.71673165995933275</v>
      </c>
      <c r="AE49" s="272">
        <v>0.65044438753215861</v>
      </c>
      <c r="AF49" s="272">
        <v>-0.53247600632203063</v>
      </c>
      <c r="AG49" s="272">
        <v>-0.12356651689314554</v>
      </c>
      <c r="AH49" s="272">
        <v>-0.12707029436498424</v>
      </c>
      <c r="AI49" s="272">
        <v>-0.64883552323295957</v>
      </c>
      <c r="AJ49" s="272">
        <v>0.73006104516459547</v>
      </c>
      <c r="AK49" s="272">
        <v>-0.10798084711944089</v>
      </c>
      <c r="AL49" s="272">
        <v>0.24836873755611241</v>
      </c>
      <c r="AM49" s="272">
        <v>-0.47379993667091447</v>
      </c>
      <c r="AN49" s="272">
        <v>-0.93535102217223687</v>
      </c>
      <c r="AO49" s="272">
        <v>-6.6358592783125007E-3</v>
      </c>
      <c r="AP49" s="272">
        <v>0.80591916105011641</v>
      </c>
      <c r="AQ49" s="272">
        <v>-0.73860633508146656</v>
      </c>
      <c r="AR49" s="272">
        <v>-0.54027022505634337</v>
      </c>
      <c r="AS49" s="272">
        <v>0.29174478546151505</v>
      </c>
      <c r="AT49" s="272">
        <v>-0.64717844399465552</v>
      </c>
      <c r="AU49" s="272">
        <v>0.89556083454206181</v>
      </c>
      <c r="AV49" s="272">
        <v>0.92006647926409624</v>
      </c>
      <c r="AW49" s="272">
        <v>1</v>
      </c>
      <c r="AX49" s="272"/>
      <c r="AY49" s="272"/>
      <c r="AZ49" s="272"/>
    </row>
    <row r="50" spans="1:52" ht="40" x14ac:dyDescent="0.25">
      <c r="A50" s="271" t="s">
        <v>139</v>
      </c>
      <c r="B50" s="272">
        <v>0.98956341491869626</v>
      </c>
      <c r="C50" s="272">
        <v>0.90290198533570276</v>
      </c>
      <c r="D50" s="272">
        <v>0.61341367661005197</v>
      </c>
      <c r="E50" s="272">
        <v>0.97467169220132965</v>
      </c>
      <c r="F50" s="272">
        <v>-0.45828798990770997</v>
      </c>
      <c r="G50" s="272">
        <v>0.3762751645052313</v>
      </c>
      <c r="H50" s="272">
        <v>-4.6977709233652638E-2</v>
      </c>
      <c r="I50" s="272">
        <v>0.91481441367280225</v>
      </c>
      <c r="J50" s="272">
        <v>0.65993538435874199</v>
      </c>
      <c r="K50" s="272">
        <v>0.59553822204302331</v>
      </c>
      <c r="L50" s="272">
        <v>0.63883897851868621</v>
      </c>
      <c r="M50" s="272">
        <v>0.3079026162273088</v>
      </c>
      <c r="N50" s="272">
        <v>0.35949364779566606</v>
      </c>
      <c r="O50" s="272">
        <v>0.44267292312647311</v>
      </c>
      <c r="P50" s="272">
        <v>0.85610920831576598</v>
      </c>
      <c r="Q50" s="272">
        <v>0.87063211881959102</v>
      </c>
      <c r="R50" s="272">
        <v>0.76372869754807082</v>
      </c>
      <c r="S50" s="272">
        <v>-0.83383229128020653</v>
      </c>
      <c r="T50" s="272">
        <v>0.2998663886206186</v>
      </c>
      <c r="U50" s="272">
        <v>-0.6933752452815356</v>
      </c>
      <c r="V50" s="272">
        <v>0.20382352957879527</v>
      </c>
      <c r="W50" s="272">
        <v>-0.42587391613650716</v>
      </c>
      <c r="X50" s="272">
        <v>-8.6820183236430065E-2</v>
      </c>
      <c r="Y50" s="272">
        <v>-0.66073263727766374</v>
      </c>
      <c r="Z50" s="272">
        <v>-0.88841105123798836</v>
      </c>
      <c r="AA50" s="272">
        <v>0.93577864534631783</v>
      </c>
      <c r="AB50" s="272">
        <v>0.70125283359964041</v>
      </c>
      <c r="AC50" s="272">
        <v>0.76261110205597216</v>
      </c>
      <c r="AD50" s="272">
        <v>0.84142924362353144</v>
      </c>
      <c r="AE50" s="272">
        <v>0.77645721836048665</v>
      </c>
      <c r="AF50" s="272">
        <v>0.2631881297097392</v>
      </c>
      <c r="AG50" s="272">
        <v>0.36467746251486771</v>
      </c>
      <c r="AH50" s="272">
        <v>0.65068368243843899</v>
      </c>
      <c r="AI50" s="272">
        <v>0.93664741083988068</v>
      </c>
      <c r="AJ50" s="272">
        <v>0.87380560965655396</v>
      </c>
      <c r="AK50" s="272">
        <v>0.68993172618565157</v>
      </c>
      <c r="AL50" s="272">
        <v>0.91908737790722428</v>
      </c>
      <c r="AM50" s="272">
        <v>0.36504279367611386</v>
      </c>
      <c r="AN50" s="272">
        <v>-0.32975210585766168</v>
      </c>
      <c r="AO50" s="272">
        <v>-1.3477012319370617E-2</v>
      </c>
      <c r="AP50" s="272">
        <v>0.76240553045639659</v>
      </c>
      <c r="AQ50" s="272">
        <v>2.3969701938827401E-2</v>
      </c>
      <c r="AR50" s="272">
        <v>0.19827322001794984</v>
      </c>
      <c r="AS50" s="272">
        <v>0.78475718384503634</v>
      </c>
      <c r="AT50" s="272">
        <v>0.12457884678590538</v>
      </c>
      <c r="AU50" s="272">
        <v>0.6361747815324148</v>
      </c>
      <c r="AV50" s="272">
        <v>0.68202096323858052</v>
      </c>
      <c r="AW50" s="272">
        <v>0.54004733343113465</v>
      </c>
      <c r="AX50" s="272">
        <v>1</v>
      </c>
      <c r="AY50" s="272"/>
      <c r="AZ50" s="272"/>
    </row>
    <row r="51" spans="1:52" ht="40" x14ac:dyDescent="0.25">
      <c r="A51" s="271" t="s">
        <v>138</v>
      </c>
      <c r="B51" s="272">
        <v>-5.2087284252845555E-2</v>
      </c>
      <c r="C51" s="272">
        <v>0.12573277559509241</v>
      </c>
      <c r="D51" s="272">
        <v>0.38813180104954392</v>
      </c>
      <c r="E51" s="272">
        <v>0.3156331506853764</v>
      </c>
      <c r="F51" s="272">
        <v>0.63902542868492851</v>
      </c>
      <c r="G51" s="272">
        <v>0.56033109579233553</v>
      </c>
      <c r="H51" s="272">
        <v>0.86798643969237088</v>
      </c>
      <c r="I51" s="272">
        <v>0.40983695691927308</v>
      </c>
      <c r="J51" s="272">
        <v>0.52969886461893001</v>
      </c>
      <c r="K51" s="272">
        <v>0.70060131533867598</v>
      </c>
      <c r="L51" s="272">
        <v>0.5676575017713209</v>
      </c>
      <c r="M51" s="272">
        <v>0.89328806593008814</v>
      </c>
      <c r="N51" s="272">
        <v>0.58482620795914897</v>
      </c>
      <c r="O51" s="272">
        <v>6.1534650853919085E-2</v>
      </c>
      <c r="P51" s="272">
        <v>-0.20450779486880821</v>
      </c>
      <c r="Q51" s="272">
        <v>-0.14506575024071516</v>
      </c>
      <c r="R51" s="272">
        <v>-0.40120213480110961</v>
      </c>
      <c r="S51" s="272">
        <v>-0.74936010715900292</v>
      </c>
      <c r="T51" s="272">
        <v>-0.77330015233083416</v>
      </c>
      <c r="U51" s="272">
        <v>-0.50000000000000011</v>
      </c>
      <c r="V51" s="272">
        <v>0.84317557924237918</v>
      </c>
      <c r="W51" s="272">
        <v>0.29538444044575757</v>
      </c>
      <c r="X51" s="272">
        <v>0.87447437286549634</v>
      </c>
      <c r="Y51" s="272">
        <v>-0.55647431431278693</v>
      </c>
      <c r="Z51" s="272">
        <v>0.2610451105362252</v>
      </c>
      <c r="AA51" s="272">
        <v>1.056701699177387E-2</v>
      </c>
      <c r="AB51" s="272">
        <v>0.62376515824188572</v>
      </c>
      <c r="AC51" s="272">
        <v>0.61835629702255401</v>
      </c>
      <c r="AD51" s="272">
        <v>0.51118986831413771</v>
      </c>
      <c r="AE51" s="272">
        <v>-0.29799646773445393</v>
      </c>
      <c r="AF51" s="272">
        <v>0.97188554719744602</v>
      </c>
      <c r="AG51" s="272">
        <v>0.24513994991014346</v>
      </c>
      <c r="AH51" s="272">
        <v>0.56284637992938524</v>
      </c>
      <c r="AI51" s="272">
        <v>0.80820084496359934</v>
      </c>
      <c r="AJ51" s="272">
        <v>0.47060011824049908</v>
      </c>
      <c r="AK51" s="272">
        <v>0.44596853366042105</v>
      </c>
      <c r="AL51" s="272">
        <v>0.46039398542788679</v>
      </c>
      <c r="AM51" s="272">
        <v>0.91659394385318727</v>
      </c>
      <c r="AN51" s="272">
        <v>0.64553750839828405</v>
      </c>
      <c r="AO51" s="272">
        <v>0.79499119584129141</v>
      </c>
      <c r="AP51" s="272">
        <v>-0.34658619538860624</v>
      </c>
      <c r="AQ51" s="272">
        <v>0.8026284712259405</v>
      </c>
      <c r="AR51" s="272">
        <v>0.96478102944642308</v>
      </c>
      <c r="AS51" s="272">
        <v>3.1146647654732847E-2</v>
      </c>
      <c r="AT51" s="272">
        <v>0.94921992341948414</v>
      </c>
      <c r="AU51" s="272">
        <v>-0.51461721487510337</v>
      </c>
      <c r="AV51" s="272">
        <v>-0.31581112036799031</v>
      </c>
      <c r="AW51" s="272">
        <v>-0.48639625255021596</v>
      </c>
      <c r="AX51" s="272">
        <v>0.23218713447646755</v>
      </c>
      <c r="AY51" s="272">
        <v>1</v>
      </c>
      <c r="AZ51" s="272"/>
    </row>
    <row r="52" spans="1:52" ht="40" x14ac:dyDescent="0.25">
      <c r="A52" s="271" t="s">
        <v>122</v>
      </c>
      <c r="B52" s="272">
        <v>-0.19154851305434428</v>
      </c>
      <c r="C52" s="272">
        <v>6.9982644986141818E-2</v>
      </c>
      <c r="D52" s="272">
        <v>-0.21554467683605355</v>
      </c>
      <c r="E52" s="272">
        <v>-0.36671866882608478</v>
      </c>
      <c r="F52" s="272">
        <v>-0.32759963841648126</v>
      </c>
      <c r="G52" s="272">
        <v>0.79514401837622106</v>
      </c>
      <c r="H52" s="272">
        <v>-0.29425719044379717</v>
      </c>
      <c r="I52" s="272">
        <v>-0.27412291653520177</v>
      </c>
      <c r="J52" s="272">
        <v>-0.2901595898779849</v>
      </c>
      <c r="K52" s="272">
        <v>-0.32921122679911879</v>
      </c>
      <c r="L52" s="272">
        <v>-0.14670682435610069</v>
      </c>
      <c r="M52" s="272">
        <v>-0.24953504210705657</v>
      </c>
      <c r="N52" s="272">
        <v>0.75153069686327512</v>
      </c>
      <c r="O52" s="272">
        <v>0.5402954800228118</v>
      </c>
      <c r="P52" s="272">
        <v>-0.13418924515606892</v>
      </c>
      <c r="Q52" s="272">
        <v>2.4439638454759214E-3</v>
      </c>
      <c r="R52" s="272">
        <v>-0.12591584100882203</v>
      </c>
      <c r="S52" s="272">
        <v>-0.70553855047540037</v>
      </c>
      <c r="T52" s="272">
        <v>-0.10482848367219225</v>
      </c>
      <c r="U52" s="272">
        <v>0.79240581569306123</v>
      </c>
      <c r="V52" s="272">
        <v>-0.22213349184009779</v>
      </c>
      <c r="W52" s="272">
        <v>-0.75952616677209184</v>
      </c>
      <c r="X52" s="272">
        <v>-0.16825500719517122</v>
      </c>
      <c r="Y52" s="272">
        <v>-0.41349623859459039</v>
      </c>
      <c r="Z52" s="272">
        <v>-0.56772415045181746</v>
      </c>
      <c r="AA52" s="272">
        <v>-4.2468033721301271E-2</v>
      </c>
      <c r="AB52" s="272">
        <v>-0.56028538303160158</v>
      </c>
      <c r="AC52" s="272">
        <v>-0.22617450341167547</v>
      </c>
      <c r="AD52" s="272">
        <v>-0.1089813124322614</v>
      </c>
      <c r="AE52" s="272">
        <v>0.22213242457753946</v>
      </c>
      <c r="AF52" s="272">
        <v>-6.3138444384468584E-2</v>
      </c>
      <c r="AG52" s="272">
        <v>0.33031870083773035</v>
      </c>
      <c r="AH52" s="272">
        <v>-0.50835711868308753</v>
      </c>
      <c r="AI52" s="272" t="e">
        <v>#DIV/0!</v>
      </c>
      <c r="AJ52" s="272">
        <v>-0.23379610779697188</v>
      </c>
      <c r="AK52" s="272">
        <v>-0.70223532813574197</v>
      </c>
      <c r="AL52" s="272">
        <v>-3.855000776640647E-2</v>
      </c>
      <c r="AM52" s="272">
        <v>0.49802739682360109</v>
      </c>
      <c r="AN52" s="272">
        <v>-0.22108935565391949</v>
      </c>
      <c r="AO52" s="272">
        <v>-8.6012429507368371E-2</v>
      </c>
      <c r="AP52" s="272">
        <v>-0.4306056215080698</v>
      </c>
      <c r="AQ52" s="272">
        <v>-0.24247725331668904</v>
      </c>
      <c r="AR52" s="272">
        <v>1.3466210996211033E-2</v>
      </c>
      <c r="AS52" s="272">
        <v>0.54578870267654211</v>
      </c>
      <c r="AT52" s="272">
        <v>-0.21476808603345404</v>
      </c>
      <c r="AU52" s="272">
        <v>0.18468869968855753</v>
      </c>
      <c r="AV52" s="272">
        <v>-0.14969335024906544</v>
      </c>
      <c r="AW52" s="272">
        <v>0.1308623014125706</v>
      </c>
      <c r="AX52" s="272">
        <v>-0.23479629390431761</v>
      </c>
      <c r="AY52" s="272">
        <v>-1.8516969809676698E-2</v>
      </c>
      <c r="AZ52" s="272">
        <v>1</v>
      </c>
    </row>
  </sheetData>
  <conditionalFormatting sqref="A1:BA52">
    <cfRule type="colorScale" priority="27">
      <colorScale>
        <cfvo type="min"/>
        <cfvo type="percentile" val="50"/>
        <cfvo type="max"/>
        <color rgb="FFFFFF00"/>
        <color rgb="FFFFC000"/>
        <color rgb="FFFF0000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scale="21" fitToHeight="5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18DFD-8EBD-8742-A908-9245FF483316}">
  <dimension ref="A1:CF598"/>
  <sheetViews>
    <sheetView zoomScale="110" zoomScaleNormal="110" workbookViewId="0">
      <pane xSplit="1" topLeftCell="B1" activePane="topRight" state="frozen"/>
      <selection activeCell="A77" sqref="A77"/>
      <selection pane="topRight" activeCell="A13" sqref="A13:F62"/>
    </sheetView>
  </sheetViews>
  <sheetFormatPr baseColWidth="10" defaultRowHeight="15" x14ac:dyDescent="0.2"/>
  <cols>
    <col min="1" max="1" width="10.83203125" style="11"/>
    <col min="2" max="2" width="11" style="11" bestFit="1" customWidth="1"/>
    <col min="3" max="3" width="11.1640625" style="11" bestFit="1" customWidth="1"/>
    <col min="4" max="6" width="11" style="11" bestFit="1" customWidth="1"/>
    <col min="7" max="7" width="11.1640625" style="11" bestFit="1" customWidth="1"/>
    <col min="8" max="9" width="11" style="11" bestFit="1" customWidth="1"/>
    <col min="10" max="10" width="12.1640625" style="11" bestFit="1" customWidth="1"/>
    <col min="11" max="12" width="11" style="11" bestFit="1" customWidth="1"/>
    <col min="13" max="13" width="11.6640625" style="11" bestFit="1" customWidth="1"/>
    <col min="14" max="14" width="11" style="11" bestFit="1" customWidth="1"/>
    <col min="15" max="15" width="11.1640625" style="11" bestFit="1" customWidth="1"/>
    <col min="16" max="16" width="12.1640625" style="11" bestFit="1" customWidth="1"/>
    <col min="17" max="18" width="11.6640625" style="11" bestFit="1" customWidth="1"/>
    <col min="19" max="19" width="11.1640625" style="11" bestFit="1" customWidth="1"/>
    <col min="20" max="20" width="11.6640625" style="11" bestFit="1" customWidth="1"/>
    <col min="21" max="21" width="12.83203125" style="11" bestFit="1" customWidth="1"/>
    <col min="22" max="24" width="11.6640625" style="11" bestFit="1" customWidth="1"/>
    <col min="25" max="25" width="11.1640625" style="11" bestFit="1" customWidth="1"/>
    <col min="26" max="26" width="12.1640625" style="11" bestFit="1" customWidth="1"/>
    <col min="27" max="28" width="11.6640625" style="11" bestFit="1" customWidth="1"/>
    <col min="29" max="30" width="11" style="11" bestFit="1" customWidth="1"/>
    <col min="31" max="32" width="12.1640625" style="11" bestFit="1" customWidth="1"/>
    <col min="33" max="33" width="11.33203125" style="11" bestFit="1" customWidth="1"/>
    <col min="34" max="34" width="11.6640625" style="11" bestFit="1" customWidth="1"/>
    <col min="35" max="37" width="12.1640625" style="11" bestFit="1" customWidth="1"/>
    <col min="38" max="38" width="12.83203125" style="11" bestFit="1" customWidth="1"/>
    <col min="39" max="39" width="12.1640625" style="11" bestFit="1" customWidth="1"/>
    <col min="40" max="40" width="11.6640625" style="11" bestFit="1" customWidth="1"/>
    <col min="41" max="41" width="12.1640625" style="11" bestFit="1" customWidth="1"/>
    <col min="42" max="54" width="11" style="11" bestFit="1" customWidth="1"/>
    <col min="55" max="55" width="11.1640625" style="11" bestFit="1" customWidth="1"/>
    <col min="56" max="59" width="11" style="11" bestFit="1" customWidth="1"/>
    <col min="60" max="60" width="11.1640625" style="11" bestFit="1" customWidth="1"/>
    <col min="61" max="62" width="11" style="11" bestFit="1" customWidth="1"/>
    <col min="63" max="63" width="11.1640625" style="11" bestFit="1" customWidth="1"/>
    <col min="64" max="64" width="11" style="11" bestFit="1" customWidth="1"/>
    <col min="65" max="16384" width="10.83203125" style="11"/>
  </cols>
  <sheetData>
    <row r="1" spans="1:64" ht="32" x14ac:dyDescent="0.2">
      <c r="A1" s="136" t="s">
        <v>155</v>
      </c>
      <c r="B1" s="110" t="s">
        <v>136</v>
      </c>
      <c r="C1" s="110" t="s">
        <v>97</v>
      </c>
      <c r="D1" s="110" t="s">
        <v>82</v>
      </c>
      <c r="E1" s="110" t="s">
        <v>69</v>
      </c>
      <c r="F1" s="110" t="s">
        <v>76</v>
      </c>
      <c r="G1" s="110" t="s">
        <v>63</v>
      </c>
      <c r="H1" s="110" t="s">
        <v>102</v>
      </c>
      <c r="I1" s="109" t="s">
        <v>81</v>
      </c>
      <c r="J1" s="109" t="s">
        <v>68</v>
      </c>
      <c r="K1" s="109" t="s">
        <v>135</v>
      </c>
      <c r="L1" s="109" t="s">
        <v>105</v>
      </c>
      <c r="M1" s="109" t="s">
        <v>98</v>
      </c>
      <c r="N1" s="109" t="s">
        <v>119</v>
      </c>
      <c r="O1" s="109" t="s">
        <v>92</v>
      </c>
      <c r="P1" s="108" t="s">
        <v>134</v>
      </c>
      <c r="Q1" s="108" t="s">
        <v>100</v>
      </c>
      <c r="R1" s="108" t="s">
        <v>75</v>
      </c>
      <c r="S1" s="108" t="s">
        <v>99</v>
      </c>
      <c r="T1" s="108" t="s">
        <v>74</v>
      </c>
      <c r="U1" s="108" t="s">
        <v>65</v>
      </c>
      <c r="V1" s="108" t="s">
        <v>64</v>
      </c>
      <c r="W1" s="107" t="s">
        <v>109</v>
      </c>
      <c r="X1" s="107" t="s">
        <v>133</v>
      </c>
      <c r="Y1" s="107" t="s">
        <v>79</v>
      </c>
      <c r="Z1" s="107" t="s">
        <v>91</v>
      </c>
      <c r="AA1" s="107" t="s">
        <v>80</v>
      </c>
      <c r="AB1" s="107" t="s">
        <v>73</v>
      </c>
      <c r="AC1" s="107" t="s">
        <v>87</v>
      </c>
      <c r="AD1" s="106" t="s">
        <v>67</v>
      </c>
      <c r="AE1" s="106" t="s">
        <v>107</v>
      </c>
      <c r="AF1" s="106" t="s">
        <v>104</v>
      </c>
      <c r="AG1" s="106" t="s">
        <v>96</v>
      </c>
      <c r="AH1" s="106" t="s">
        <v>118</v>
      </c>
      <c r="AI1" s="106" t="s">
        <v>86</v>
      </c>
      <c r="AJ1" s="106" t="s">
        <v>94</v>
      </c>
      <c r="AK1" s="105" t="s">
        <v>103</v>
      </c>
      <c r="AL1" s="105" t="s">
        <v>85</v>
      </c>
      <c r="AM1" s="105" t="s">
        <v>95</v>
      </c>
      <c r="AN1" s="105" t="s">
        <v>66</v>
      </c>
      <c r="AO1" s="105" t="s">
        <v>121</v>
      </c>
      <c r="AP1" s="105" t="s">
        <v>78</v>
      </c>
      <c r="AQ1" s="105" t="s">
        <v>117</v>
      </c>
      <c r="AR1" s="104" t="s">
        <v>132</v>
      </c>
      <c r="AS1" s="104" t="s">
        <v>72</v>
      </c>
      <c r="AT1" s="104" t="s">
        <v>116</v>
      </c>
      <c r="AU1" s="104" t="s">
        <v>131</v>
      </c>
      <c r="AV1" s="104" t="s">
        <v>130</v>
      </c>
      <c r="AW1" s="104" t="s">
        <v>129</v>
      </c>
      <c r="AX1" s="104" t="s">
        <v>128</v>
      </c>
      <c r="AY1" s="104" t="s">
        <v>149</v>
      </c>
      <c r="AZ1" s="104" t="s">
        <v>148</v>
      </c>
      <c r="BA1" s="104" t="s">
        <v>147</v>
      </c>
      <c r="BB1" s="104" t="s">
        <v>146</v>
      </c>
      <c r="BC1" s="104" t="s">
        <v>145</v>
      </c>
      <c r="BD1" s="104" t="s">
        <v>144</v>
      </c>
      <c r="BE1" s="104" t="s">
        <v>143</v>
      </c>
      <c r="BF1" s="104" t="s">
        <v>142</v>
      </c>
      <c r="BG1" s="104" t="s">
        <v>141</v>
      </c>
      <c r="BH1" s="104" t="s">
        <v>140</v>
      </c>
      <c r="BI1" s="104" t="s">
        <v>139</v>
      </c>
      <c r="BJ1" s="104" t="s">
        <v>138</v>
      </c>
      <c r="BK1" s="104" t="s">
        <v>122</v>
      </c>
      <c r="BL1" s="103" t="s">
        <v>137</v>
      </c>
    </row>
    <row r="2" spans="1:64" ht="16" x14ac:dyDescent="0.2">
      <c r="A2" s="160">
        <v>0.29097222222222202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</row>
    <row r="3" spans="1:64" ht="16" x14ac:dyDescent="0.2">
      <c r="A3" s="160">
        <v>0.29444444444444501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</row>
    <row r="4" spans="1:64" ht="16" x14ac:dyDescent="0.2">
      <c r="A4" s="160">
        <v>0.297916666666667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</row>
    <row r="5" spans="1:64" ht="16" x14ac:dyDescent="0.2">
      <c r="A5" s="160">
        <v>0.30138888888888898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</row>
    <row r="6" spans="1:64" ht="16" x14ac:dyDescent="0.2">
      <c r="A6" s="160">
        <v>0.30486111111111103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</row>
    <row r="7" spans="1:64" ht="16" x14ac:dyDescent="0.2">
      <c r="A7" s="160">
        <v>0.30833333333333401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</row>
    <row r="8" spans="1:64" ht="16" x14ac:dyDescent="0.2">
      <c r="A8" s="160">
        <v>0.311805555555556</v>
      </c>
      <c r="B8"/>
      <c r="C8"/>
      <c r="D8"/>
      <c r="E8"/>
      <c r="F8"/>
      <c r="G8"/>
      <c r="H8"/>
      <c r="I8"/>
      <c r="J8"/>
      <c r="K8"/>
      <c r="L8" s="161">
        <v>3.6</v>
      </c>
      <c r="M8"/>
      <c r="N8"/>
      <c r="O8"/>
      <c r="P8"/>
      <c r="Q8"/>
      <c r="R8"/>
      <c r="S8" s="161">
        <v>7.7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89"/>
      <c r="BC8"/>
      <c r="BD8"/>
      <c r="BE8"/>
      <c r="BF8"/>
      <c r="BG8"/>
      <c r="BH8"/>
      <c r="BI8"/>
      <c r="BJ8"/>
      <c r="BK8"/>
      <c r="BL8"/>
    </row>
    <row r="9" spans="1:64" ht="16" x14ac:dyDescent="0.2">
      <c r="A9" s="160">
        <v>0.31527777777777799</v>
      </c>
      <c r="B9"/>
      <c r="C9"/>
      <c r="D9"/>
      <c r="E9"/>
      <c r="F9"/>
      <c r="G9"/>
      <c r="H9"/>
      <c r="I9"/>
      <c r="J9"/>
      <c r="K9"/>
      <c r="L9" s="161">
        <v>3.6</v>
      </c>
      <c r="M9"/>
      <c r="N9"/>
      <c r="O9"/>
      <c r="P9"/>
      <c r="Q9"/>
      <c r="R9"/>
      <c r="S9" s="161">
        <v>7.9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189"/>
      <c r="BC9"/>
      <c r="BD9"/>
      <c r="BE9"/>
      <c r="BF9"/>
      <c r="BG9"/>
      <c r="BH9"/>
      <c r="BI9"/>
      <c r="BJ9"/>
      <c r="BK9"/>
      <c r="BL9"/>
    </row>
    <row r="10" spans="1:64" ht="16" x14ac:dyDescent="0.2">
      <c r="A10" s="160">
        <v>0.31874999999999998</v>
      </c>
      <c r="B10"/>
      <c r="C10"/>
      <c r="D10"/>
      <c r="E10"/>
      <c r="F10"/>
      <c r="G10"/>
      <c r="H10"/>
      <c r="I10"/>
      <c r="J10"/>
      <c r="K10"/>
      <c r="L10" s="161">
        <v>3.5</v>
      </c>
      <c r="M10"/>
      <c r="N10"/>
      <c r="O10"/>
      <c r="P10"/>
      <c r="Q10"/>
      <c r="R10" s="161">
        <v>7.9</v>
      </c>
      <c r="S10" s="161">
        <v>8.3000000000000007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66">
        <v>3.4444444444444446</v>
      </c>
      <c r="BB10" s="189"/>
      <c r="BC10"/>
      <c r="BD10"/>
      <c r="BE10"/>
      <c r="BF10"/>
      <c r="BG10"/>
      <c r="BH10"/>
      <c r="BI10"/>
      <c r="BJ10"/>
      <c r="BK10"/>
      <c r="BL10"/>
    </row>
    <row r="11" spans="1:64" ht="16" x14ac:dyDescent="0.2">
      <c r="A11" s="160">
        <v>0.32222222222222202</v>
      </c>
      <c r="B11"/>
      <c r="C11"/>
      <c r="D11"/>
      <c r="E11"/>
      <c r="F11"/>
      <c r="G11"/>
      <c r="H11"/>
      <c r="I11"/>
      <c r="J11" s="161">
        <v>8.8000000000000007</v>
      </c>
      <c r="K11" s="161">
        <v>4.2</v>
      </c>
      <c r="L11" s="161">
        <v>3.9</v>
      </c>
      <c r="M11"/>
      <c r="N11"/>
      <c r="O11"/>
      <c r="P11"/>
      <c r="Q11" s="161">
        <v>7</v>
      </c>
      <c r="R11" s="161">
        <v>7.9</v>
      </c>
      <c r="S11" s="161">
        <v>8.4</v>
      </c>
      <c r="T11"/>
      <c r="U11"/>
      <c r="V11"/>
      <c r="W11"/>
      <c r="X11"/>
      <c r="Y11"/>
      <c r="Z11" s="161">
        <v>5.5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66">
        <v>3.5</v>
      </c>
      <c r="BB11" s="189"/>
      <c r="BC11"/>
      <c r="BD11"/>
      <c r="BE11"/>
      <c r="BF11"/>
      <c r="BG11"/>
      <c r="BH11"/>
      <c r="BI11"/>
      <c r="BJ11"/>
      <c r="BK11"/>
      <c r="BL11"/>
    </row>
    <row r="12" spans="1:64" ht="16" x14ac:dyDescent="0.2">
      <c r="A12" s="160">
        <v>0.32569444444444501</v>
      </c>
      <c r="B12"/>
      <c r="C12"/>
      <c r="D12"/>
      <c r="E12"/>
      <c r="F12"/>
      <c r="G12"/>
      <c r="H12"/>
      <c r="I12"/>
      <c r="J12" s="161">
        <v>9</v>
      </c>
      <c r="K12" s="161">
        <v>4.2</v>
      </c>
      <c r="L12" s="161">
        <v>3.8</v>
      </c>
      <c r="M12"/>
      <c r="N12"/>
      <c r="O12"/>
      <c r="Q12" s="161">
        <v>7</v>
      </c>
      <c r="R12" s="161">
        <v>8.1</v>
      </c>
      <c r="S12" s="161">
        <v>8.1999999999999993</v>
      </c>
      <c r="T12"/>
      <c r="U12"/>
      <c r="V12"/>
      <c r="W12"/>
      <c r="X12"/>
      <c r="Y12"/>
      <c r="Z12" s="161">
        <v>5.6</v>
      </c>
      <c r="AA12"/>
      <c r="AB12"/>
      <c r="AC12"/>
      <c r="AD12"/>
      <c r="AE12"/>
      <c r="AF12"/>
      <c r="AG12"/>
      <c r="AH12" s="161">
        <v>8.8000000000000007</v>
      </c>
      <c r="AI12"/>
      <c r="AJ12"/>
      <c r="AK12"/>
      <c r="AL12"/>
      <c r="AM12"/>
      <c r="AN12"/>
      <c r="AO12"/>
      <c r="AP12"/>
      <c r="AQ12"/>
      <c r="AR12"/>
      <c r="AS12"/>
      <c r="AT12" s="161"/>
      <c r="AU12"/>
      <c r="AV12"/>
      <c r="AW12"/>
      <c r="AX12"/>
      <c r="AY12"/>
      <c r="AZ12"/>
      <c r="BA12" s="66">
        <v>3.4444444444444446</v>
      </c>
      <c r="BB12" s="189"/>
      <c r="BC12"/>
      <c r="BD12"/>
      <c r="BE12"/>
      <c r="BF12"/>
      <c r="BG12"/>
      <c r="BH12"/>
      <c r="BI12"/>
      <c r="BJ12"/>
      <c r="BK12"/>
      <c r="BL12"/>
    </row>
    <row r="13" spans="1:64" ht="16" x14ac:dyDescent="0.2">
      <c r="A13" s="160">
        <v>0.329166666666667</v>
      </c>
      <c r="B13"/>
      <c r="C13"/>
      <c r="D13"/>
      <c r="E13" s="161">
        <v>5.8</v>
      </c>
      <c r="F13" s="161">
        <v>6.3</v>
      </c>
      <c r="G13"/>
      <c r="H13"/>
      <c r="I13"/>
      <c r="J13" s="161">
        <v>9.1</v>
      </c>
      <c r="K13" s="161">
        <v>4.3</v>
      </c>
      <c r="L13" s="161">
        <v>3.8</v>
      </c>
      <c r="M13" s="161">
        <v>5.7</v>
      </c>
      <c r="N13"/>
      <c r="O13"/>
      <c r="P13" s="161"/>
      <c r="Q13" s="161">
        <v>7.1</v>
      </c>
      <c r="R13" s="161">
        <v>7.8</v>
      </c>
      <c r="S13" s="161">
        <v>8.3000000000000007</v>
      </c>
      <c r="T13"/>
      <c r="U13"/>
      <c r="V13"/>
      <c r="W13"/>
      <c r="X13"/>
      <c r="Y13"/>
      <c r="Z13" s="161">
        <v>6.2</v>
      </c>
      <c r="AA13"/>
      <c r="AB13"/>
      <c r="AC13"/>
      <c r="AD13"/>
      <c r="AE13"/>
      <c r="AF13" s="161">
        <v>4.7</v>
      </c>
      <c r="AG13"/>
      <c r="AH13" s="161">
        <v>9.1999999999999993</v>
      </c>
      <c r="AI13"/>
      <c r="AJ13"/>
      <c r="AK13" s="161">
        <v>7.9</v>
      </c>
      <c r="AL13"/>
      <c r="AM13"/>
      <c r="AN13" s="161"/>
      <c r="AO13"/>
      <c r="AP13"/>
      <c r="AQ13"/>
      <c r="AR13"/>
      <c r="AS13"/>
      <c r="AT13" s="161"/>
      <c r="AU13"/>
      <c r="AV13"/>
      <c r="AW13"/>
      <c r="AX13"/>
      <c r="AY13"/>
      <c r="AZ13"/>
      <c r="BA13" s="66">
        <v>3.5</v>
      </c>
      <c r="BB13" s="189"/>
      <c r="BC13"/>
      <c r="BD13"/>
      <c r="BE13"/>
      <c r="BF13"/>
      <c r="BG13"/>
      <c r="BH13"/>
      <c r="BI13"/>
      <c r="BJ13"/>
      <c r="BK13"/>
      <c r="BL13"/>
    </row>
    <row r="14" spans="1:64" x14ac:dyDescent="0.2">
      <c r="A14" s="113">
        <v>0.33263888888888898</v>
      </c>
      <c r="B14" s="135"/>
      <c r="C14" s="135"/>
      <c r="D14" s="130">
        <v>9.6</v>
      </c>
      <c r="E14" s="130">
        <v>5.9</v>
      </c>
      <c r="F14" s="130">
        <v>6.4</v>
      </c>
      <c r="G14" s="130">
        <v>4.9000000000000004</v>
      </c>
      <c r="H14" s="130">
        <v>6.6</v>
      </c>
      <c r="I14" s="129"/>
      <c r="J14" s="128">
        <v>9.6999999999999993</v>
      </c>
      <c r="K14" s="128">
        <v>4.9000000000000004</v>
      </c>
      <c r="L14" s="128">
        <v>4.2</v>
      </c>
      <c r="M14" s="128">
        <v>5.7</v>
      </c>
      <c r="N14" s="128">
        <v>4.4000000000000004</v>
      </c>
      <c r="O14" s="129"/>
      <c r="P14" s="127"/>
      <c r="Q14" s="127"/>
      <c r="R14" s="126">
        <v>7.2</v>
      </c>
      <c r="S14" s="126">
        <v>8</v>
      </c>
      <c r="T14" s="126">
        <v>8.4</v>
      </c>
      <c r="U14" s="127"/>
      <c r="V14" s="126">
        <v>7.2</v>
      </c>
      <c r="W14" s="124"/>
      <c r="X14" s="125"/>
      <c r="Y14" s="125"/>
      <c r="Z14" s="124">
        <v>6.2</v>
      </c>
      <c r="AA14" s="124"/>
      <c r="AB14" s="124"/>
      <c r="AC14" s="124"/>
      <c r="AD14" s="123">
        <v>6.9</v>
      </c>
      <c r="AE14" s="123">
        <v>6.3</v>
      </c>
      <c r="AF14" s="123">
        <v>4.7</v>
      </c>
      <c r="AG14" s="123"/>
      <c r="AH14" s="123">
        <v>9.5</v>
      </c>
      <c r="AI14" s="123">
        <v>5.2</v>
      </c>
      <c r="AJ14" s="123"/>
      <c r="AK14" s="122">
        <v>8.8000000000000007</v>
      </c>
      <c r="AL14" s="122">
        <v>7.4</v>
      </c>
      <c r="AM14" s="122"/>
      <c r="AN14" s="122"/>
      <c r="AO14" s="122">
        <v>7.2</v>
      </c>
      <c r="AP14" s="122">
        <v>4.3</v>
      </c>
      <c r="AQ14" s="122">
        <v>4.8</v>
      </c>
      <c r="AR14" s="120"/>
      <c r="AS14" s="121"/>
      <c r="AT14" s="121">
        <v>8.1999999999999993</v>
      </c>
      <c r="AU14" s="120"/>
      <c r="AV14" s="120"/>
      <c r="AW14" s="120"/>
      <c r="AX14" s="120"/>
      <c r="AY14" s="120"/>
      <c r="AZ14" s="120"/>
      <c r="BA14" s="120"/>
      <c r="BB14" s="120"/>
      <c r="BC14" s="119">
        <v>9.5555555555555554</v>
      </c>
      <c r="BD14" s="119">
        <v>5.6111111111111107</v>
      </c>
      <c r="BE14" s="120"/>
      <c r="BF14" s="119">
        <v>9.2222222222222214</v>
      </c>
      <c r="BG14" s="119">
        <v>7.5555555555555554</v>
      </c>
      <c r="BH14" s="119">
        <v>9.1666666666666661</v>
      </c>
      <c r="BI14" s="119">
        <v>5.833333333333333</v>
      </c>
      <c r="BJ14" s="119">
        <v>5.333333333333333</v>
      </c>
      <c r="BK14" s="120"/>
      <c r="BL14" s="118"/>
    </row>
    <row r="15" spans="1:64" x14ac:dyDescent="0.2">
      <c r="A15" s="114">
        <v>0.33611111111111103</v>
      </c>
      <c r="B15" s="135"/>
      <c r="C15" s="135"/>
      <c r="D15" s="130">
        <v>9.8000000000000007</v>
      </c>
      <c r="E15" s="130">
        <v>5.5</v>
      </c>
      <c r="F15" s="130">
        <v>6.8</v>
      </c>
      <c r="G15" s="130">
        <v>4.8</v>
      </c>
      <c r="H15" s="130">
        <v>6.6</v>
      </c>
      <c r="I15" s="129"/>
      <c r="J15" s="128">
        <v>10.3</v>
      </c>
      <c r="K15" s="128">
        <v>5.3</v>
      </c>
      <c r="L15" s="128">
        <v>4.4000000000000004</v>
      </c>
      <c r="M15" s="128">
        <v>5.7</v>
      </c>
      <c r="N15" s="128">
        <v>4.4000000000000004</v>
      </c>
      <c r="O15" s="129"/>
      <c r="P15" s="127"/>
      <c r="Q15" s="126">
        <v>6.4</v>
      </c>
      <c r="R15" s="126">
        <v>7.1</v>
      </c>
      <c r="S15" s="126">
        <v>8.4</v>
      </c>
      <c r="T15" s="126">
        <v>8.8000000000000007</v>
      </c>
      <c r="U15" s="127"/>
      <c r="V15" s="126">
        <v>7.3</v>
      </c>
      <c r="W15" s="124"/>
      <c r="X15" s="125"/>
      <c r="Y15" s="125"/>
      <c r="Z15" s="124">
        <v>6.1</v>
      </c>
      <c r="AA15" s="124"/>
      <c r="AB15" s="124"/>
      <c r="AC15" s="124"/>
      <c r="AD15" s="123">
        <v>7.4</v>
      </c>
      <c r="AE15" s="123">
        <v>6.5</v>
      </c>
      <c r="AF15" s="123">
        <v>4.7</v>
      </c>
      <c r="AG15" s="123"/>
      <c r="AH15" s="123">
        <v>9.8000000000000007</v>
      </c>
      <c r="AI15" s="123">
        <v>5.2</v>
      </c>
      <c r="AJ15" s="123"/>
      <c r="AK15" s="122">
        <v>9.1999999999999993</v>
      </c>
      <c r="AL15" s="122">
        <v>7.5</v>
      </c>
      <c r="AM15" s="122"/>
      <c r="AN15" s="122"/>
      <c r="AO15" s="122">
        <v>7.5</v>
      </c>
      <c r="AP15" s="122">
        <v>4.4000000000000004</v>
      </c>
      <c r="AQ15" s="122">
        <v>4.4000000000000004</v>
      </c>
      <c r="AR15" s="133"/>
      <c r="AS15" s="134"/>
      <c r="AT15" s="134">
        <v>8.3000000000000007</v>
      </c>
      <c r="AU15" s="133"/>
      <c r="AV15" s="133"/>
      <c r="AW15" s="133"/>
      <c r="AX15" s="133"/>
      <c r="AY15" s="133"/>
      <c r="AZ15" s="133"/>
      <c r="BA15" s="133"/>
      <c r="BB15" s="132">
        <v>7.3888888888888893</v>
      </c>
      <c r="BC15" s="132">
        <v>9.7777777777777786</v>
      </c>
      <c r="BD15" s="132">
        <v>5.6111111111111107</v>
      </c>
      <c r="BE15" s="133"/>
      <c r="BF15" s="132">
        <v>9.9444444444444446</v>
      </c>
      <c r="BG15" s="132">
        <v>8.2777777777777786</v>
      </c>
      <c r="BH15" s="132">
        <v>9.6111111111111107</v>
      </c>
      <c r="BI15" s="132">
        <v>6.2222222222222223</v>
      </c>
      <c r="BJ15" s="132">
        <v>5.4444444444444446</v>
      </c>
      <c r="BK15" s="133"/>
      <c r="BL15" s="131"/>
    </row>
    <row r="16" spans="1:64" x14ac:dyDescent="0.2">
      <c r="A16" s="113">
        <v>0.33958333333333302</v>
      </c>
      <c r="B16" s="135"/>
      <c r="C16" s="135"/>
      <c r="D16" s="130">
        <v>10.3</v>
      </c>
      <c r="E16" s="130">
        <v>5.6</v>
      </c>
      <c r="F16" s="130">
        <v>6.9</v>
      </c>
      <c r="G16" s="130">
        <v>4.8</v>
      </c>
      <c r="H16" s="130">
        <v>6.6</v>
      </c>
      <c r="I16" s="129"/>
      <c r="J16" s="128">
        <v>10.9</v>
      </c>
      <c r="K16" s="128">
        <v>5.9</v>
      </c>
      <c r="L16" s="128">
        <v>4.7</v>
      </c>
      <c r="M16" s="128">
        <v>5.8</v>
      </c>
      <c r="N16" s="128">
        <v>4.7</v>
      </c>
      <c r="O16" s="129"/>
      <c r="P16" s="127"/>
      <c r="Q16" s="126">
        <v>6.8</v>
      </c>
      <c r="R16" s="126">
        <v>7.4</v>
      </c>
      <c r="S16" s="126">
        <v>9.4</v>
      </c>
      <c r="T16" s="126">
        <v>9.1999999999999993</v>
      </c>
      <c r="U16" s="127"/>
      <c r="V16" s="126">
        <v>7.7</v>
      </c>
      <c r="W16" s="124"/>
      <c r="X16" s="125"/>
      <c r="Y16" s="125"/>
      <c r="Z16" s="124">
        <v>5.9</v>
      </c>
      <c r="AA16" s="124"/>
      <c r="AB16" s="124"/>
      <c r="AC16" s="124"/>
      <c r="AD16" s="123">
        <v>7.8</v>
      </c>
      <c r="AE16" s="123">
        <v>6.8</v>
      </c>
      <c r="AF16" s="123">
        <v>5.6</v>
      </c>
      <c r="AG16" s="123"/>
      <c r="AH16" s="123">
        <v>9.3000000000000007</v>
      </c>
      <c r="AI16" s="123">
        <v>5.2</v>
      </c>
      <c r="AJ16" s="123">
        <v>7.9</v>
      </c>
      <c r="AK16" s="122">
        <v>9.4</v>
      </c>
      <c r="AL16" s="122">
        <v>7.6</v>
      </c>
      <c r="AM16" s="122"/>
      <c r="AN16" s="122">
        <v>9.4</v>
      </c>
      <c r="AO16" s="122">
        <v>7.7</v>
      </c>
      <c r="AP16" s="122">
        <v>4.4000000000000004</v>
      </c>
      <c r="AQ16" s="122">
        <v>4.4000000000000004</v>
      </c>
      <c r="AR16" s="120"/>
      <c r="AS16" s="121"/>
      <c r="AT16" s="121">
        <v>8.5</v>
      </c>
      <c r="AU16" s="120"/>
      <c r="AV16" s="120"/>
      <c r="AW16" s="120"/>
      <c r="AX16" s="120"/>
      <c r="AY16" s="120"/>
      <c r="AZ16" s="120"/>
      <c r="BA16" s="120"/>
      <c r="BB16" s="119">
        <v>7.4444444444444446</v>
      </c>
      <c r="BC16" s="119">
        <v>7.8888888888888893</v>
      </c>
      <c r="BD16" s="119">
        <v>5.666666666666667</v>
      </c>
      <c r="BE16" s="120"/>
      <c r="BF16" s="119">
        <v>10.555555555555555</v>
      </c>
      <c r="BG16" s="119">
        <v>9.0555555555555554</v>
      </c>
      <c r="BH16" s="119">
        <v>10</v>
      </c>
      <c r="BI16" s="119">
        <v>6.3888888888888893</v>
      </c>
      <c r="BJ16" s="119">
        <v>5.5555555555555554</v>
      </c>
      <c r="BK16" s="120"/>
      <c r="BL16" s="118"/>
    </row>
    <row r="17" spans="1:64" x14ac:dyDescent="0.2">
      <c r="A17" s="114">
        <v>0.343055555555556</v>
      </c>
      <c r="B17" s="135"/>
      <c r="C17" s="135"/>
      <c r="D17" s="130">
        <v>10.6</v>
      </c>
      <c r="E17" s="130">
        <v>5.8</v>
      </c>
      <c r="F17" s="130">
        <v>7.2</v>
      </c>
      <c r="G17" s="130">
        <v>4.7</v>
      </c>
      <c r="H17" s="130">
        <v>6.7</v>
      </c>
      <c r="I17" s="129"/>
      <c r="J17" s="128">
        <v>11.1</v>
      </c>
      <c r="K17" s="128">
        <v>6.5</v>
      </c>
      <c r="L17" s="128">
        <v>5.3</v>
      </c>
      <c r="M17" s="128">
        <v>6.2</v>
      </c>
      <c r="N17" s="128">
        <v>4.8</v>
      </c>
      <c r="O17" s="129"/>
      <c r="P17" s="127"/>
      <c r="Q17" s="126">
        <v>7.4</v>
      </c>
      <c r="R17" s="126">
        <v>7.9</v>
      </c>
      <c r="S17" s="126">
        <v>9.9</v>
      </c>
      <c r="T17" s="126">
        <v>9.6999999999999993</v>
      </c>
      <c r="U17" s="127"/>
      <c r="V17" s="126">
        <v>7.8</v>
      </c>
      <c r="W17" s="124"/>
      <c r="X17" s="125"/>
      <c r="Y17" s="125"/>
      <c r="Z17" s="124">
        <v>6.1</v>
      </c>
      <c r="AA17" s="124"/>
      <c r="AB17" s="124"/>
      <c r="AC17" s="124"/>
      <c r="AD17" s="123">
        <v>8.4</v>
      </c>
      <c r="AE17" s="123">
        <v>7.2</v>
      </c>
      <c r="AF17" s="123">
        <v>6</v>
      </c>
      <c r="AG17" s="123"/>
      <c r="AH17" s="123">
        <v>10.1</v>
      </c>
      <c r="AI17" s="123">
        <v>4.5999999999999996</v>
      </c>
      <c r="AJ17" s="123">
        <v>8</v>
      </c>
      <c r="AK17" s="122">
        <v>9.4</v>
      </c>
      <c r="AL17" s="122">
        <v>6.9</v>
      </c>
      <c r="AM17" s="122"/>
      <c r="AN17" s="122">
        <v>9.6</v>
      </c>
      <c r="AO17" s="122">
        <v>7.6</v>
      </c>
      <c r="AP17" s="122">
        <v>4.5999999999999996</v>
      </c>
      <c r="AQ17" s="122">
        <v>4.5999999999999996</v>
      </c>
      <c r="AR17" s="133"/>
      <c r="AS17" s="134"/>
      <c r="AT17" s="134">
        <v>8.9</v>
      </c>
      <c r="AU17" s="133"/>
      <c r="AV17" s="133"/>
      <c r="AW17" s="133"/>
      <c r="AX17" s="133"/>
      <c r="AY17" s="133"/>
      <c r="AZ17" s="133"/>
      <c r="BA17" s="132">
        <v>3.7222222222222223</v>
      </c>
      <c r="BB17" s="132">
        <v>7.3888888888888893</v>
      </c>
      <c r="BC17" s="132">
        <v>7.8888888888888893</v>
      </c>
      <c r="BD17" s="132">
        <v>5.6111111111111107</v>
      </c>
      <c r="BE17" s="133"/>
      <c r="BF17" s="132">
        <v>11</v>
      </c>
      <c r="BG17" s="132">
        <v>10.166666666666666</v>
      </c>
      <c r="BH17" s="132">
        <v>10.277777777777779</v>
      </c>
      <c r="BI17" s="132">
        <v>6.5555555555555554</v>
      </c>
      <c r="BJ17" s="132">
        <v>5.7777777777777777</v>
      </c>
      <c r="BK17" s="133"/>
      <c r="BL17" s="131"/>
    </row>
    <row r="18" spans="1:64" x14ac:dyDescent="0.2">
      <c r="A18" s="113">
        <v>0.34652777777777799</v>
      </c>
      <c r="B18" s="135"/>
      <c r="C18" s="135"/>
      <c r="D18" s="130">
        <v>10.6</v>
      </c>
      <c r="E18" s="130">
        <v>6.3</v>
      </c>
      <c r="F18" s="130">
        <v>7.9</v>
      </c>
      <c r="G18" s="130">
        <v>4.5999999999999996</v>
      </c>
      <c r="H18" s="130">
        <v>7.1</v>
      </c>
      <c r="I18" s="129"/>
      <c r="J18" s="128">
        <v>11.7</v>
      </c>
      <c r="K18" s="128">
        <v>7.2</v>
      </c>
      <c r="L18" s="128">
        <v>5.4</v>
      </c>
      <c r="M18" s="128">
        <v>6.9</v>
      </c>
      <c r="N18" s="128">
        <v>4.8</v>
      </c>
      <c r="O18" s="129"/>
      <c r="P18" s="127"/>
      <c r="Q18" s="126">
        <v>8.1</v>
      </c>
      <c r="R18" s="126">
        <v>8</v>
      </c>
      <c r="S18" s="126">
        <v>10.199999999999999</v>
      </c>
      <c r="T18" s="126">
        <v>10.1</v>
      </c>
      <c r="U18" s="127"/>
      <c r="V18" s="126">
        <v>7.7</v>
      </c>
      <c r="W18" s="124"/>
      <c r="X18" s="125"/>
      <c r="Y18" s="124">
        <v>7.6</v>
      </c>
      <c r="Z18" s="124">
        <v>6.4</v>
      </c>
      <c r="AA18" s="124"/>
      <c r="AB18" s="124"/>
      <c r="AC18" s="124"/>
      <c r="AD18" s="123">
        <v>9</v>
      </c>
      <c r="AE18" s="123">
        <v>7.7</v>
      </c>
      <c r="AF18" s="123">
        <v>6.8</v>
      </c>
      <c r="AG18" s="123"/>
      <c r="AH18" s="123">
        <v>11.1</v>
      </c>
      <c r="AI18" s="123">
        <v>4.7</v>
      </c>
      <c r="AJ18" s="123">
        <v>8.1</v>
      </c>
      <c r="AK18" s="122">
        <v>9.6999999999999993</v>
      </c>
      <c r="AL18" s="122">
        <v>6.9</v>
      </c>
      <c r="AM18" s="122"/>
      <c r="AN18" s="122">
        <v>9.9</v>
      </c>
      <c r="AO18" s="122">
        <v>7.6</v>
      </c>
      <c r="AP18" s="122">
        <v>4.7</v>
      </c>
      <c r="AQ18" s="122">
        <v>4.9000000000000004</v>
      </c>
      <c r="AR18" s="120"/>
      <c r="AS18" s="121"/>
      <c r="AT18" s="121">
        <v>10.1</v>
      </c>
      <c r="AU18" s="120"/>
      <c r="AV18" s="120"/>
      <c r="AW18" s="120"/>
      <c r="AX18" s="120"/>
      <c r="AY18" s="120"/>
      <c r="AZ18" s="120"/>
      <c r="BA18" s="119">
        <v>3.8333333333333335</v>
      </c>
      <c r="BB18" s="119">
        <v>7.2777777777777777</v>
      </c>
      <c r="BC18" s="119">
        <v>8.1666666666666661</v>
      </c>
      <c r="BD18" s="119">
        <v>5.6111111111111107</v>
      </c>
      <c r="BE18" s="120"/>
      <c r="BF18" s="119">
        <v>11.388888888888889</v>
      </c>
      <c r="BG18" s="119">
        <v>11.222222222222221</v>
      </c>
      <c r="BH18" s="119">
        <v>10.555555555555555</v>
      </c>
      <c r="BI18" s="119">
        <v>7.166666666666667</v>
      </c>
      <c r="BJ18" s="119">
        <v>5.9444444444444446</v>
      </c>
      <c r="BK18" s="120"/>
      <c r="BL18" s="118"/>
    </row>
    <row r="19" spans="1:64" x14ac:dyDescent="0.2">
      <c r="A19" s="114">
        <v>0.35</v>
      </c>
      <c r="B19" s="135"/>
      <c r="C19" s="135"/>
      <c r="D19" s="130">
        <v>10.6</v>
      </c>
      <c r="E19" s="130">
        <v>6.9</v>
      </c>
      <c r="F19" s="130">
        <v>8.6999999999999993</v>
      </c>
      <c r="G19" s="130">
        <v>4.5999999999999996</v>
      </c>
      <c r="H19" s="130">
        <v>7.2</v>
      </c>
      <c r="I19" s="129"/>
      <c r="J19" s="128">
        <v>12.1</v>
      </c>
      <c r="K19" s="128">
        <v>7.8</v>
      </c>
      <c r="L19" s="128">
        <v>5.5</v>
      </c>
      <c r="M19" s="128">
        <v>7.6</v>
      </c>
      <c r="N19" s="128">
        <v>4.9000000000000004</v>
      </c>
      <c r="O19" s="129"/>
      <c r="P19" s="127"/>
      <c r="Q19" s="126">
        <v>8.5</v>
      </c>
      <c r="R19" s="126">
        <v>8.4</v>
      </c>
      <c r="S19" s="126">
        <v>10.6</v>
      </c>
      <c r="T19" s="126">
        <v>10.5</v>
      </c>
      <c r="U19" s="127"/>
      <c r="V19" s="126">
        <v>7.6</v>
      </c>
      <c r="W19" s="124"/>
      <c r="X19" s="125"/>
      <c r="Y19" s="124">
        <v>7.8</v>
      </c>
      <c r="Z19" s="124">
        <v>6.6</v>
      </c>
      <c r="AA19" s="124"/>
      <c r="AB19" s="124"/>
      <c r="AC19" s="124"/>
      <c r="AD19" s="123">
        <v>9.6</v>
      </c>
      <c r="AE19" s="123">
        <v>8.8000000000000007</v>
      </c>
      <c r="AF19" s="123">
        <v>7.6</v>
      </c>
      <c r="AG19" s="123"/>
      <c r="AH19" s="123">
        <v>12.1</v>
      </c>
      <c r="AI19" s="123">
        <v>4.7</v>
      </c>
      <c r="AJ19" s="123">
        <v>8.1999999999999993</v>
      </c>
      <c r="AK19" s="122">
        <v>9.6</v>
      </c>
      <c r="AL19" s="122">
        <v>7.1</v>
      </c>
      <c r="AM19" s="122"/>
      <c r="AN19" s="122">
        <v>10.3</v>
      </c>
      <c r="AO19" s="122">
        <v>7.8</v>
      </c>
      <c r="AP19" s="122">
        <v>4.8</v>
      </c>
      <c r="AQ19" s="122">
        <v>4.9000000000000004</v>
      </c>
      <c r="AR19" s="133"/>
      <c r="AS19" s="134"/>
      <c r="AT19" s="134">
        <v>11.4</v>
      </c>
      <c r="AU19" s="133"/>
      <c r="AV19" s="133"/>
      <c r="AW19" s="133"/>
      <c r="AX19" s="133"/>
      <c r="AY19" s="133"/>
      <c r="AZ19" s="133"/>
      <c r="BA19" s="132">
        <v>3.9444444444444446</v>
      </c>
      <c r="BB19" s="132">
        <v>7.5555555555555554</v>
      </c>
      <c r="BC19" s="132">
        <v>8.4444444444444446</v>
      </c>
      <c r="BD19" s="132">
        <v>5.5555555555555554</v>
      </c>
      <c r="BE19" s="133"/>
      <c r="BF19" s="132">
        <v>11.722222222222221</v>
      </c>
      <c r="BG19" s="132">
        <v>11.722222222222221</v>
      </c>
      <c r="BH19" s="132">
        <v>10.722222222222221</v>
      </c>
      <c r="BI19" s="132">
        <v>7.333333333333333</v>
      </c>
      <c r="BJ19" s="132">
        <v>6.0555555555555554</v>
      </c>
      <c r="BK19" s="133"/>
      <c r="BL19" s="131"/>
    </row>
    <row r="20" spans="1:64" x14ac:dyDescent="0.2">
      <c r="A20" s="113">
        <v>0.35347222222222202</v>
      </c>
      <c r="B20" s="135"/>
      <c r="C20" s="135"/>
      <c r="D20" s="130">
        <v>10.3</v>
      </c>
      <c r="E20" s="130">
        <v>7.6</v>
      </c>
      <c r="F20" s="130">
        <v>8.6999999999999993</v>
      </c>
      <c r="G20" s="130">
        <v>4.4000000000000004</v>
      </c>
      <c r="H20" s="130">
        <v>7.2</v>
      </c>
      <c r="I20" s="129"/>
      <c r="J20" s="128">
        <v>13.2</v>
      </c>
      <c r="K20" s="128">
        <v>8.9</v>
      </c>
      <c r="L20" s="128">
        <v>6.3</v>
      </c>
      <c r="M20" s="128">
        <v>8.3000000000000007</v>
      </c>
      <c r="N20" s="128">
        <v>4.9000000000000004</v>
      </c>
      <c r="O20" s="129"/>
      <c r="P20" s="127"/>
      <c r="Q20" s="126">
        <v>8.8000000000000007</v>
      </c>
      <c r="R20" s="126">
        <v>9</v>
      </c>
      <c r="S20" s="126">
        <v>11.2</v>
      </c>
      <c r="T20" s="126">
        <v>10.9</v>
      </c>
      <c r="U20" s="127"/>
      <c r="V20" s="126">
        <v>7.5</v>
      </c>
      <c r="W20" s="124"/>
      <c r="X20" s="125"/>
      <c r="Y20" s="124">
        <v>8.1</v>
      </c>
      <c r="Z20" s="124">
        <v>6.6</v>
      </c>
      <c r="AA20" s="124"/>
      <c r="AB20" s="124"/>
      <c r="AC20" s="124"/>
      <c r="AD20" s="123">
        <v>10.4</v>
      </c>
      <c r="AE20" s="123">
        <v>9.3000000000000007</v>
      </c>
      <c r="AF20" s="123">
        <v>8.4</v>
      </c>
      <c r="AG20" s="123"/>
      <c r="AH20" s="123">
        <v>12.8</v>
      </c>
      <c r="AI20" s="123">
        <v>4.7</v>
      </c>
      <c r="AJ20" s="123">
        <v>8.6</v>
      </c>
      <c r="AK20" s="122">
        <v>9.5</v>
      </c>
      <c r="AL20" s="122">
        <v>7.4</v>
      </c>
      <c r="AM20" s="122"/>
      <c r="AN20" s="122">
        <v>10.8</v>
      </c>
      <c r="AO20" s="122">
        <v>8.1</v>
      </c>
      <c r="AP20" s="122">
        <v>4.8</v>
      </c>
      <c r="AQ20" s="122">
        <v>5</v>
      </c>
      <c r="AR20" s="120"/>
      <c r="AS20" s="121"/>
      <c r="AT20" s="121">
        <v>12.5</v>
      </c>
      <c r="AU20" s="120"/>
      <c r="AV20" s="120"/>
      <c r="AW20" s="120"/>
      <c r="AX20" s="120"/>
      <c r="AY20" s="120"/>
      <c r="AZ20" s="120"/>
      <c r="BA20" s="119">
        <v>4.166666666666667</v>
      </c>
      <c r="BB20" s="119">
        <v>7.7777777777777777</v>
      </c>
      <c r="BC20" s="119">
        <v>8.7777777777777786</v>
      </c>
      <c r="BD20" s="119">
        <v>5.5555555555555554</v>
      </c>
      <c r="BE20" s="120"/>
      <c r="BF20" s="119">
        <v>12.166666666666666</v>
      </c>
      <c r="BG20" s="119">
        <v>11.944444444444445</v>
      </c>
      <c r="BH20" s="119">
        <v>10.722222222222221</v>
      </c>
      <c r="BI20" s="119">
        <v>7.9444444444444446</v>
      </c>
      <c r="BJ20" s="119">
        <v>6.2222222222222223</v>
      </c>
      <c r="BK20" s="120"/>
      <c r="BL20" s="118"/>
    </row>
    <row r="21" spans="1:64" x14ac:dyDescent="0.2">
      <c r="A21" s="114">
        <v>0.35694444444444501</v>
      </c>
      <c r="B21" s="135"/>
      <c r="C21" s="130">
        <v>10.9</v>
      </c>
      <c r="D21" s="130">
        <v>10.1</v>
      </c>
      <c r="E21" s="130">
        <v>8.5</v>
      </c>
      <c r="F21" s="130">
        <v>9.1999999999999993</v>
      </c>
      <c r="G21" s="130">
        <v>4.4000000000000004</v>
      </c>
      <c r="H21" s="130">
        <v>7.6</v>
      </c>
      <c r="I21" s="129"/>
      <c r="J21" s="128">
        <v>14.2</v>
      </c>
      <c r="K21" s="128">
        <v>9.9</v>
      </c>
      <c r="L21" s="128">
        <v>6.3</v>
      </c>
      <c r="M21" s="128">
        <v>8.9</v>
      </c>
      <c r="N21" s="128">
        <v>4.9000000000000004</v>
      </c>
      <c r="O21" s="129"/>
      <c r="P21" s="127"/>
      <c r="Q21" s="126">
        <v>8.8000000000000007</v>
      </c>
      <c r="R21" s="126">
        <v>9.5</v>
      </c>
      <c r="S21" s="126">
        <v>12.1</v>
      </c>
      <c r="T21" s="126">
        <v>11.4</v>
      </c>
      <c r="U21" s="127"/>
      <c r="V21" s="126">
        <v>7.3</v>
      </c>
      <c r="W21" s="124"/>
      <c r="X21" s="125"/>
      <c r="Y21" s="124">
        <v>8.4</v>
      </c>
      <c r="Z21" s="124">
        <v>6.1</v>
      </c>
      <c r="AA21" s="124"/>
      <c r="AB21" s="124"/>
      <c r="AC21" s="124"/>
      <c r="AD21" s="123">
        <v>10.7</v>
      </c>
      <c r="AE21" s="123">
        <v>9.6</v>
      </c>
      <c r="AF21" s="123">
        <v>9.1</v>
      </c>
      <c r="AG21" s="123"/>
      <c r="AH21" s="123">
        <v>13.7</v>
      </c>
      <c r="AI21" s="123">
        <v>5.0999999999999996</v>
      </c>
      <c r="AJ21" s="123">
        <v>8.6</v>
      </c>
      <c r="AK21" s="122">
        <v>9.4</v>
      </c>
      <c r="AL21" s="122">
        <v>8.1</v>
      </c>
      <c r="AM21" s="122"/>
      <c r="AN21" s="122">
        <v>11.5</v>
      </c>
      <c r="AO21" s="122">
        <v>8.3000000000000007</v>
      </c>
      <c r="AP21" s="122">
        <v>4.9000000000000004</v>
      </c>
      <c r="AQ21" s="122">
        <v>5.0999999999999996</v>
      </c>
      <c r="AR21" s="133"/>
      <c r="AS21" s="134"/>
      <c r="AT21" s="134">
        <v>13.9</v>
      </c>
      <c r="AU21" s="133"/>
      <c r="AV21" s="133"/>
      <c r="AW21" s="133"/>
      <c r="AX21" s="133"/>
      <c r="AY21" s="133"/>
      <c r="AZ21" s="133"/>
      <c r="BA21" s="132">
        <v>4.6111111111111107</v>
      </c>
      <c r="BB21" s="132">
        <v>7.833333333333333</v>
      </c>
      <c r="BC21" s="132">
        <v>9.1111111111111107</v>
      </c>
      <c r="BD21" s="132">
        <v>5.5555555555555554</v>
      </c>
      <c r="BE21" s="133"/>
      <c r="BF21" s="132">
        <v>12.444444444444445</v>
      </c>
      <c r="BG21" s="132">
        <v>12</v>
      </c>
      <c r="BH21" s="132">
        <v>10.666666666666666</v>
      </c>
      <c r="BI21" s="132">
        <v>8.7777777777777786</v>
      </c>
      <c r="BJ21" s="132">
        <v>6.333333333333333</v>
      </c>
      <c r="BK21" s="133"/>
      <c r="BL21" s="131"/>
    </row>
    <row r="22" spans="1:64" x14ac:dyDescent="0.2">
      <c r="A22" s="113">
        <v>0.360416666666667</v>
      </c>
      <c r="B22" s="135"/>
      <c r="C22" s="130">
        <v>11</v>
      </c>
      <c r="D22" s="130">
        <v>10.4</v>
      </c>
      <c r="E22" s="130">
        <v>9.6</v>
      </c>
      <c r="F22" s="130">
        <v>9.6</v>
      </c>
      <c r="G22" s="130">
        <v>4.4000000000000004</v>
      </c>
      <c r="H22" s="130">
        <v>8</v>
      </c>
      <c r="I22" s="129"/>
      <c r="J22" s="128">
        <v>14.6</v>
      </c>
      <c r="K22" s="128">
        <v>10.7</v>
      </c>
      <c r="L22" s="128">
        <v>6.5</v>
      </c>
      <c r="M22" s="128">
        <v>9.5</v>
      </c>
      <c r="N22" s="128">
        <v>4.9000000000000004</v>
      </c>
      <c r="O22" s="129"/>
      <c r="P22" s="127"/>
      <c r="Q22" s="126">
        <v>9.1999999999999993</v>
      </c>
      <c r="R22" s="126">
        <v>10.1</v>
      </c>
      <c r="S22" s="126">
        <v>12.4</v>
      </c>
      <c r="T22" s="126">
        <v>11.7</v>
      </c>
      <c r="U22" s="127"/>
      <c r="V22" s="126">
        <v>7</v>
      </c>
      <c r="W22" s="124"/>
      <c r="X22" s="125"/>
      <c r="Y22" s="124">
        <v>8.1999999999999993</v>
      </c>
      <c r="Z22" s="124">
        <v>5.9</v>
      </c>
      <c r="AA22" s="124"/>
      <c r="AB22" s="124"/>
      <c r="AC22" s="124"/>
      <c r="AD22" s="123">
        <v>11.6</v>
      </c>
      <c r="AE22" s="123">
        <v>9.9</v>
      </c>
      <c r="AF22" s="123">
        <v>9.6</v>
      </c>
      <c r="AG22" s="123"/>
      <c r="AH22" s="123">
        <v>14.6</v>
      </c>
      <c r="AI22" s="123">
        <v>5.4</v>
      </c>
      <c r="AJ22" s="123">
        <v>8.6999999999999993</v>
      </c>
      <c r="AK22" s="122">
        <v>9.3000000000000007</v>
      </c>
      <c r="AL22" s="122">
        <v>8.6999999999999993</v>
      </c>
      <c r="AM22" s="122"/>
      <c r="AN22" s="122">
        <v>12.2</v>
      </c>
      <c r="AO22" s="122">
        <v>8.5</v>
      </c>
      <c r="AP22" s="122">
        <v>5</v>
      </c>
      <c r="AQ22" s="122">
        <v>5.2</v>
      </c>
      <c r="AR22" s="120"/>
      <c r="AS22" s="121"/>
      <c r="AT22" s="121">
        <v>14.7</v>
      </c>
      <c r="AU22" s="120"/>
      <c r="AV22" s="120"/>
      <c r="AW22" s="120"/>
      <c r="AX22" s="120"/>
      <c r="AY22" s="120"/>
      <c r="AZ22" s="120"/>
      <c r="BA22" s="119">
        <v>4.9444444444444446</v>
      </c>
      <c r="BB22" s="119">
        <v>8.2777777777777786</v>
      </c>
      <c r="BC22" s="119">
        <v>9.2222222222222214</v>
      </c>
      <c r="BD22" s="119">
        <v>5.7777777777777777</v>
      </c>
      <c r="BE22" s="120"/>
      <c r="BF22" s="119">
        <v>12.777777777777779</v>
      </c>
      <c r="BG22" s="119">
        <v>11.944444444444445</v>
      </c>
      <c r="BH22" s="119">
        <v>10.555555555555555</v>
      </c>
      <c r="BI22" s="119">
        <v>9.2777777777777786</v>
      </c>
      <c r="BJ22" s="119">
        <v>6.3888888888888893</v>
      </c>
      <c r="BK22" s="120"/>
      <c r="BL22" s="118"/>
    </row>
    <row r="23" spans="1:64" x14ac:dyDescent="0.2">
      <c r="A23" s="114">
        <v>0.36388888888888898</v>
      </c>
      <c r="B23" s="135"/>
      <c r="C23" s="130">
        <v>11.2</v>
      </c>
      <c r="D23" s="130">
        <v>11</v>
      </c>
      <c r="E23" s="130">
        <v>10.1</v>
      </c>
      <c r="F23" s="130">
        <v>10.4</v>
      </c>
      <c r="G23" s="130">
        <v>4.4000000000000004</v>
      </c>
      <c r="H23" s="130">
        <v>8.6</v>
      </c>
      <c r="I23" s="129"/>
      <c r="J23" s="128">
        <v>14.6</v>
      </c>
      <c r="K23" s="128">
        <v>11.2</v>
      </c>
      <c r="L23" s="128">
        <v>6.8</v>
      </c>
      <c r="M23" s="128">
        <v>10</v>
      </c>
      <c r="N23" s="128">
        <v>5</v>
      </c>
      <c r="O23" s="129"/>
      <c r="P23" s="127"/>
      <c r="Q23" s="126">
        <v>9.9</v>
      </c>
      <c r="R23" s="126">
        <v>10.5</v>
      </c>
      <c r="S23" s="126">
        <v>12.7</v>
      </c>
      <c r="T23" s="126">
        <v>12.1</v>
      </c>
      <c r="U23" s="127"/>
      <c r="V23" s="126">
        <v>6.9</v>
      </c>
      <c r="W23" s="124"/>
      <c r="X23" s="125"/>
      <c r="Y23" s="124">
        <v>7.9</v>
      </c>
      <c r="Z23" s="124">
        <v>6.7</v>
      </c>
      <c r="AA23" s="124"/>
      <c r="AB23" s="124"/>
      <c r="AC23" s="124">
        <v>11.9</v>
      </c>
      <c r="AD23" s="123">
        <v>12.4</v>
      </c>
      <c r="AE23" s="123">
        <v>10.9</v>
      </c>
      <c r="AF23" s="123">
        <v>9.9</v>
      </c>
      <c r="AG23" s="123"/>
      <c r="AH23" s="123">
        <v>15.2</v>
      </c>
      <c r="AI23" s="123">
        <v>5.5</v>
      </c>
      <c r="AJ23" s="123">
        <v>8.4</v>
      </c>
      <c r="AK23" s="122">
        <v>9.3000000000000007</v>
      </c>
      <c r="AL23" s="122">
        <v>9.6</v>
      </c>
      <c r="AM23" s="122"/>
      <c r="AN23" s="122">
        <v>12.8</v>
      </c>
      <c r="AO23" s="122">
        <v>8.9</v>
      </c>
      <c r="AP23" s="122">
        <v>5.3</v>
      </c>
      <c r="AQ23" s="122">
        <v>5.2</v>
      </c>
      <c r="AR23" s="133"/>
      <c r="AS23" s="134"/>
      <c r="AT23" s="134">
        <v>15.4</v>
      </c>
      <c r="AU23" s="133"/>
      <c r="AV23" s="133"/>
      <c r="AW23" s="133"/>
      <c r="AX23" s="133"/>
      <c r="AY23" s="133"/>
      <c r="AZ23" s="133"/>
      <c r="BA23" s="132">
        <v>5.5</v>
      </c>
      <c r="BB23" s="132">
        <v>8.3888888888888893</v>
      </c>
      <c r="BC23" s="132">
        <v>9.3888888888888893</v>
      </c>
      <c r="BD23" s="132">
        <v>5.8888888888888893</v>
      </c>
      <c r="BE23" s="133"/>
      <c r="BF23" s="132">
        <v>12.888888888888889</v>
      </c>
      <c r="BG23" s="132">
        <v>11.833333333333334</v>
      </c>
      <c r="BH23" s="132">
        <v>10.555555555555555</v>
      </c>
      <c r="BI23" s="132">
        <v>9.6666666666666661</v>
      </c>
      <c r="BJ23" s="132">
        <v>6.5555555555555554</v>
      </c>
      <c r="BK23" s="133"/>
      <c r="BL23" s="131"/>
    </row>
    <row r="24" spans="1:64" x14ac:dyDescent="0.2">
      <c r="A24" s="113">
        <v>0.36736111111111103</v>
      </c>
      <c r="B24" s="130"/>
      <c r="C24" s="130">
        <v>11.4</v>
      </c>
      <c r="D24" s="130">
        <v>11.6</v>
      </c>
      <c r="E24" s="130">
        <v>10.8</v>
      </c>
      <c r="F24" s="130">
        <v>11.2</v>
      </c>
      <c r="G24" s="130">
        <v>4.4000000000000004</v>
      </c>
      <c r="H24" s="130">
        <v>9.1999999999999993</v>
      </c>
      <c r="I24" s="129"/>
      <c r="J24" s="128">
        <v>15.2</v>
      </c>
      <c r="K24" s="128">
        <v>11.4</v>
      </c>
      <c r="L24" s="128">
        <v>6.5</v>
      </c>
      <c r="M24" s="128">
        <v>10.7</v>
      </c>
      <c r="N24" s="128">
        <v>5.3</v>
      </c>
      <c r="O24" s="129"/>
      <c r="P24" s="127"/>
      <c r="Q24" s="126">
        <v>10.3</v>
      </c>
      <c r="R24" s="126">
        <v>10.8</v>
      </c>
      <c r="S24" s="126">
        <v>12.9</v>
      </c>
      <c r="T24" s="126">
        <v>12.4</v>
      </c>
      <c r="U24" s="127"/>
      <c r="V24" s="126">
        <v>6.8</v>
      </c>
      <c r="W24" s="124"/>
      <c r="X24" s="125"/>
      <c r="Y24" s="124">
        <v>7.8</v>
      </c>
      <c r="Z24" s="124">
        <v>7.3</v>
      </c>
      <c r="AA24" s="124"/>
      <c r="AB24" s="124"/>
      <c r="AC24" s="124">
        <v>12.2</v>
      </c>
      <c r="AD24" s="123">
        <v>13</v>
      </c>
      <c r="AE24" s="123">
        <v>11.7</v>
      </c>
      <c r="AF24" s="123">
        <v>10.4</v>
      </c>
      <c r="AG24" s="123">
        <v>10.1</v>
      </c>
      <c r="AH24" s="123">
        <v>15.6</v>
      </c>
      <c r="AI24" s="123">
        <v>5.7</v>
      </c>
      <c r="AJ24" s="123">
        <v>8.4</v>
      </c>
      <c r="AK24" s="122">
        <v>9.6</v>
      </c>
      <c r="AL24" s="122">
        <v>10.1</v>
      </c>
      <c r="AM24" s="122"/>
      <c r="AN24" s="122">
        <v>13.4</v>
      </c>
      <c r="AO24" s="122">
        <v>9.6999999999999993</v>
      </c>
      <c r="AP24" s="122">
        <v>5.4</v>
      </c>
      <c r="AQ24" s="122">
        <v>5.3</v>
      </c>
      <c r="AR24" s="120"/>
      <c r="AS24" s="121"/>
      <c r="AT24" s="121">
        <v>15.1</v>
      </c>
      <c r="AU24" s="120"/>
      <c r="AV24" s="120"/>
      <c r="AW24" s="120"/>
      <c r="AX24" s="120"/>
      <c r="AY24" s="120"/>
      <c r="AZ24" s="120"/>
      <c r="BA24" s="119">
        <v>6.0555555555555554</v>
      </c>
      <c r="BB24" s="119">
        <v>8.3888888888888893</v>
      </c>
      <c r="BC24" s="119">
        <v>9.8333333333333339</v>
      </c>
      <c r="BD24" s="119">
        <v>6.1111111111111107</v>
      </c>
      <c r="BE24" s="120"/>
      <c r="BF24" s="119">
        <v>12.555555555555555</v>
      </c>
      <c r="BG24" s="119">
        <v>11.944444444444445</v>
      </c>
      <c r="BH24" s="119">
        <v>10.388888888888889</v>
      </c>
      <c r="BI24" s="119">
        <v>9.9444444444444446</v>
      </c>
      <c r="BJ24" s="119">
        <v>6.666666666666667</v>
      </c>
      <c r="BK24" s="120"/>
      <c r="BL24" s="118"/>
    </row>
    <row r="25" spans="1:64" x14ac:dyDescent="0.2">
      <c r="A25" s="114">
        <v>0.37083333333333302</v>
      </c>
      <c r="B25" s="130"/>
      <c r="C25" s="130">
        <v>11.3</v>
      </c>
      <c r="D25" s="130">
        <v>12.3</v>
      </c>
      <c r="E25" s="130">
        <v>11.1</v>
      </c>
      <c r="F25" s="130">
        <v>11.5</v>
      </c>
      <c r="G25" s="130">
        <v>4.5999999999999996</v>
      </c>
      <c r="H25" s="130">
        <v>9.8000000000000007</v>
      </c>
      <c r="I25" s="129">
        <v>9.9</v>
      </c>
      <c r="J25" s="128">
        <v>15.7</v>
      </c>
      <c r="K25" s="128">
        <v>11.2</v>
      </c>
      <c r="L25" s="128">
        <v>6.8</v>
      </c>
      <c r="M25" s="128">
        <v>10.6</v>
      </c>
      <c r="N25" s="128">
        <v>5.5</v>
      </c>
      <c r="O25" s="129"/>
      <c r="P25" s="127"/>
      <c r="Q25" s="126">
        <v>10.7</v>
      </c>
      <c r="R25" s="126">
        <v>10.7</v>
      </c>
      <c r="S25" s="126">
        <v>13.2</v>
      </c>
      <c r="T25" s="126">
        <v>12.2</v>
      </c>
      <c r="U25" s="127"/>
      <c r="V25" s="126">
        <v>6.7</v>
      </c>
      <c r="W25" s="124"/>
      <c r="X25" s="125"/>
      <c r="Y25" s="124">
        <v>7.7</v>
      </c>
      <c r="Z25" s="124">
        <v>7.3</v>
      </c>
      <c r="AA25" s="124"/>
      <c r="AB25" s="124"/>
      <c r="AC25" s="124">
        <v>12.5</v>
      </c>
      <c r="AD25" s="123">
        <v>13.2</v>
      </c>
      <c r="AE25" s="123">
        <v>12.5</v>
      </c>
      <c r="AF25" s="123">
        <v>10.7</v>
      </c>
      <c r="AG25" s="123">
        <v>10.1</v>
      </c>
      <c r="AH25" s="123">
        <v>15.4</v>
      </c>
      <c r="AI25" s="123">
        <v>5.7</v>
      </c>
      <c r="AJ25" s="123">
        <v>8.6999999999999993</v>
      </c>
      <c r="AK25" s="122">
        <v>10.1</v>
      </c>
      <c r="AL25" s="122">
        <v>10.4</v>
      </c>
      <c r="AM25" s="122">
        <v>9.6</v>
      </c>
      <c r="AN25" s="122">
        <v>14</v>
      </c>
      <c r="AO25" s="122">
        <v>10.6</v>
      </c>
      <c r="AP25" s="122">
        <v>5.7</v>
      </c>
      <c r="AQ25" s="122">
        <v>5.4</v>
      </c>
      <c r="AR25" s="133"/>
      <c r="AS25" s="134"/>
      <c r="AT25" s="134">
        <v>15.3</v>
      </c>
      <c r="AU25" s="133"/>
      <c r="AV25" s="133"/>
      <c r="AW25" s="133"/>
      <c r="AX25" s="133"/>
      <c r="AY25" s="133"/>
      <c r="AZ25" s="133"/>
      <c r="BA25" s="132">
        <v>6.2222222222222223</v>
      </c>
      <c r="BB25" s="132">
        <v>8.0555555555555554</v>
      </c>
      <c r="BC25" s="132">
        <v>10.166666666666666</v>
      </c>
      <c r="BD25" s="132">
        <v>6.5555555555555554</v>
      </c>
      <c r="BE25" s="133"/>
      <c r="BF25" s="132">
        <v>12.222222222222221</v>
      </c>
      <c r="BG25" s="132">
        <v>11.777777777777779</v>
      </c>
      <c r="BH25" s="132">
        <v>10.277777777777779</v>
      </c>
      <c r="BI25" s="132">
        <v>10.055555555555555</v>
      </c>
      <c r="BJ25" s="132">
        <v>6.6111111111111107</v>
      </c>
      <c r="BK25" s="133"/>
      <c r="BL25" s="131"/>
    </row>
    <row r="26" spans="1:64" x14ac:dyDescent="0.2">
      <c r="A26" s="113">
        <v>0.374305555555556</v>
      </c>
      <c r="B26" s="130"/>
      <c r="C26" s="130">
        <v>11.4</v>
      </c>
      <c r="D26" s="130">
        <v>13.1</v>
      </c>
      <c r="E26" s="130">
        <v>11.6</v>
      </c>
      <c r="F26" s="130">
        <v>11.9</v>
      </c>
      <c r="G26" s="130">
        <v>4.7</v>
      </c>
      <c r="H26" s="130">
        <v>10.199999999999999</v>
      </c>
      <c r="I26" s="129">
        <v>9.6999999999999993</v>
      </c>
      <c r="J26" s="128">
        <v>15.9</v>
      </c>
      <c r="K26" s="128">
        <v>11.1</v>
      </c>
      <c r="L26" s="128">
        <v>7.1</v>
      </c>
      <c r="M26" s="128">
        <v>10.7</v>
      </c>
      <c r="N26" s="128">
        <v>5.9</v>
      </c>
      <c r="O26" s="129"/>
      <c r="P26" s="127"/>
      <c r="Q26" s="126">
        <v>10.7</v>
      </c>
      <c r="R26" s="126">
        <v>10.5</v>
      </c>
      <c r="S26" s="126">
        <v>13.2</v>
      </c>
      <c r="T26" s="126">
        <v>11.9</v>
      </c>
      <c r="U26" s="127"/>
      <c r="V26" s="126">
        <v>6.6</v>
      </c>
      <c r="W26" s="124"/>
      <c r="X26" s="125"/>
      <c r="Y26" s="124">
        <v>7.9</v>
      </c>
      <c r="Z26" s="124">
        <v>7.4</v>
      </c>
      <c r="AA26" s="124"/>
      <c r="AB26" s="124"/>
      <c r="AC26" s="124">
        <v>11.9</v>
      </c>
      <c r="AD26" s="123">
        <v>13.2</v>
      </c>
      <c r="AE26" s="123">
        <v>12.8</v>
      </c>
      <c r="AF26" s="123">
        <v>10.8</v>
      </c>
      <c r="AG26" s="123">
        <v>9.9</v>
      </c>
      <c r="AH26" s="123">
        <v>15.2</v>
      </c>
      <c r="AI26" s="123">
        <v>6.1</v>
      </c>
      <c r="AJ26" s="123">
        <v>9.1</v>
      </c>
      <c r="AK26" s="122">
        <v>10.7</v>
      </c>
      <c r="AL26" s="122">
        <v>10.5</v>
      </c>
      <c r="AM26" s="122">
        <v>9.3000000000000007</v>
      </c>
      <c r="AN26" s="122">
        <v>14.3</v>
      </c>
      <c r="AO26" s="122">
        <v>11</v>
      </c>
      <c r="AP26" s="122">
        <v>6</v>
      </c>
      <c r="AQ26" s="122">
        <v>5.4</v>
      </c>
      <c r="AR26" s="120"/>
      <c r="AS26" s="121"/>
      <c r="AT26" s="121">
        <v>15.2</v>
      </c>
      <c r="AU26" s="120"/>
      <c r="AV26" s="120"/>
      <c r="AW26" s="120"/>
      <c r="AX26" s="120"/>
      <c r="AY26" s="120"/>
      <c r="AZ26" s="120"/>
      <c r="BA26" s="119">
        <v>6.6111111111111107</v>
      </c>
      <c r="BB26" s="119">
        <v>8.2222222222222214</v>
      </c>
      <c r="BC26" s="119">
        <v>10.388888888888889</v>
      </c>
      <c r="BD26" s="119">
        <v>7</v>
      </c>
      <c r="BE26" s="120"/>
      <c r="BF26" s="119">
        <v>12.333333333333334</v>
      </c>
      <c r="BG26" s="119">
        <v>11.388888888888889</v>
      </c>
      <c r="BH26" s="119">
        <v>10.166666666666666</v>
      </c>
      <c r="BI26" s="119">
        <v>10.277777777777779</v>
      </c>
      <c r="BJ26" s="119">
        <v>8</v>
      </c>
      <c r="BK26" s="120"/>
      <c r="BL26" s="118"/>
    </row>
    <row r="27" spans="1:64" x14ac:dyDescent="0.2">
      <c r="A27" s="114">
        <v>0.37777777777777799</v>
      </c>
      <c r="B27" s="130"/>
      <c r="C27" s="130">
        <v>11.8</v>
      </c>
      <c r="D27" s="130">
        <v>13.6</v>
      </c>
      <c r="E27" s="130">
        <v>11.9</v>
      </c>
      <c r="F27" s="130">
        <v>12.2</v>
      </c>
      <c r="G27" s="130">
        <v>4.8</v>
      </c>
      <c r="H27" s="130">
        <v>10.8</v>
      </c>
      <c r="I27" s="129">
        <v>9.4</v>
      </c>
      <c r="J27" s="128">
        <v>16.100000000000001</v>
      </c>
      <c r="K27" s="128">
        <v>11.2</v>
      </c>
      <c r="L27" s="128">
        <v>7.2</v>
      </c>
      <c r="M27" s="128">
        <v>11.1</v>
      </c>
      <c r="N27" s="128">
        <v>6.7</v>
      </c>
      <c r="O27" s="129"/>
      <c r="P27" s="127"/>
      <c r="Q27" s="126">
        <v>10.7</v>
      </c>
      <c r="R27" s="126">
        <v>10.3</v>
      </c>
      <c r="S27" s="126">
        <v>13.4</v>
      </c>
      <c r="T27" s="126">
        <v>12.1</v>
      </c>
      <c r="U27" s="127"/>
      <c r="V27" s="126">
        <v>6.4</v>
      </c>
      <c r="W27" s="124"/>
      <c r="X27" s="125"/>
      <c r="Y27" s="124">
        <v>8.1</v>
      </c>
      <c r="Z27" s="124">
        <v>7.4</v>
      </c>
      <c r="AA27" s="124"/>
      <c r="AB27" s="124"/>
      <c r="AC27" s="124">
        <v>11.1</v>
      </c>
      <c r="AD27" s="123">
        <v>13.2</v>
      </c>
      <c r="AE27" s="123">
        <v>12.6</v>
      </c>
      <c r="AF27" s="123">
        <v>10.7</v>
      </c>
      <c r="AG27" s="123">
        <v>9.8000000000000007</v>
      </c>
      <c r="AH27" s="123">
        <v>15</v>
      </c>
      <c r="AI27" s="123">
        <v>6.6</v>
      </c>
      <c r="AJ27" s="123">
        <v>9.1999999999999993</v>
      </c>
      <c r="AK27" s="122">
        <v>11.1</v>
      </c>
      <c r="AL27" s="122">
        <v>10.8</v>
      </c>
      <c r="AM27" s="122">
        <v>9.1999999999999993</v>
      </c>
      <c r="AN27" s="122">
        <v>14.6</v>
      </c>
      <c r="AO27" s="122">
        <v>11.4</v>
      </c>
      <c r="AP27" s="122">
        <v>6.2</v>
      </c>
      <c r="AQ27" s="122"/>
      <c r="AR27" s="133"/>
      <c r="AS27" s="134"/>
      <c r="AT27" s="134">
        <v>14.8</v>
      </c>
      <c r="AU27" s="133"/>
      <c r="AV27" s="133"/>
      <c r="AW27" s="133"/>
      <c r="AX27" s="133"/>
      <c r="AY27" s="133"/>
      <c r="AZ27" s="133"/>
      <c r="BA27" s="132">
        <v>7.0555555555555554</v>
      </c>
      <c r="BB27" s="132">
        <v>8.3888888888888893</v>
      </c>
      <c r="BC27" s="132">
        <v>10.444444444444445</v>
      </c>
      <c r="BD27" s="132">
        <v>7.5555555555555554</v>
      </c>
      <c r="BE27" s="133"/>
      <c r="BF27" s="132">
        <v>12.5</v>
      </c>
      <c r="BG27" s="132">
        <v>11.055555555555555</v>
      </c>
      <c r="BH27" s="132">
        <v>10</v>
      </c>
      <c r="BI27" s="132">
        <v>10.444444444444445</v>
      </c>
      <c r="BJ27" s="132">
        <v>8.1666666666666661</v>
      </c>
      <c r="BK27" s="133"/>
      <c r="BL27" s="131"/>
    </row>
    <row r="28" spans="1:64" x14ac:dyDescent="0.2">
      <c r="A28" s="113">
        <v>0.38124999999999998</v>
      </c>
      <c r="B28" s="130"/>
      <c r="C28" s="130">
        <v>12.1</v>
      </c>
      <c r="D28" s="130">
        <v>14.1</v>
      </c>
      <c r="E28" s="130">
        <v>11.9</v>
      </c>
      <c r="F28" s="130">
        <v>12.3</v>
      </c>
      <c r="G28" s="130">
        <v>4.9000000000000004</v>
      </c>
      <c r="H28" s="130">
        <v>11.4</v>
      </c>
      <c r="I28" s="129">
        <v>9.6</v>
      </c>
      <c r="J28" s="128">
        <v>16</v>
      </c>
      <c r="K28" s="128">
        <v>11.2</v>
      </c>
      <c r="L28" s="128">
        <v>7.2</v>
      </c>
      <c r="M28" s="128">
        <v>11.3</v>
      </c>
      <c r="N28" s="128">
        <v>7.6</v>
      </c>
      <c r="O28" s="129"/>
      <c r="P28" s="127"/>
      <c r="Q28" s="126">
        <v>10.8</v>
      </c>
      <c r="R28" s="126">
        <v>10.199999999999999</v>
      </c>
      <c r="S28" s="126">
        <v>13.5</v>
      </c>
      <c r="T28" s="126">
        <v>11.9</v>
      </c>
      <c r="U28" s="127"/>
      <c r="V28" s="126">
        <v>6.6</v>
      </c>
      <c r="W28" s="124"/>
      <c r="X28" s="125"/>
      <c r="Y28" s="124">
        <v>8.4</v>
      </c>
      <c r="Z28" s="124">
        <v>7.3</v>
      </c>
      <c r="AA28" s="124"/>
      <c r="AB28" s="124"/>
      <c r="AC28" s="124">
        <v>11.4</v>
      </c>
      <c r="AD28" s="123">
        <v>13.1</v>
      </c>
      <c r="AE28" s="123">
        <v>12.7</v>
      </c>
      <c r="AF28" s="123">
        <v>10.8</v>
      </c>
      <c r="AG28" s="123">
        <v>10</v>
      </c>
      <c r="AH28" s="123">
        <v>14.8</v>
      </c>
      <c r="AI28" s="123">
        <v>6.9</v>
      </c>
      <c r="AJ28" s="123">
        <v>9.8000000000000007</v>
      </c>
      <c r="AK28" s="122">
        <v>11.5</v>
      </c>
      <c r="AL28" s="122">
        <v>11</v>
      </c>
      <c r="AM28" s="122">
        <v>9.4</v>
      </c>
      <c r="AN28" s="122">
        <v>15.1</v>
      </c>
      <c r="AO28" s="122">
        <v>11.8</v>
      </c>
      <c r="AP28" s="122">
        <v>6.4</v>
      </c>
      <c r="AQ28" s="122"/>
      <c r="AR28" s="120"/>
      <c r="AS28" s="121"/>
      <c r="AT28" s="121">
        <v>14.5</v>
      </c>
      <c r="AU28" s="120"/>
      <c r="AV28" s="120"/>
      <c r="AW28" s="120"/>
      <c r="AX28" s="120"/>
      <c r="AY28" s="120"/>
      <c r="AZ28" s="120"/>
      <c r="BA28" s="119">
        <v>7.333333333333333</v>
      </c>
      <c r="BB28" s="119">
        <v>8.6111111111111107</v>
      </c>
      <c r="BC28" s="119">
        <v>10.5</v>
      </c>
      <c r="BD28" s="119">
        <v>7.7777777777777777</v>
      </c>
      <c r="BE28" s="120"/>
      <c r="BF28" s="119">
        <v>12.5</v>
      </c>
      <c r="BG28" s="119">
        <v>10.777777777777779</v>
      </c>
      <c r="BH28" s="119">
        <v>9.8333333333333339</v>
      </c>
      <c r="BI28" s="119">
        <v>10.555555555555555</v>
      </c>
      <c r="BJ28" s="119">
        <v>8.2222222222222214</v>
      </c>
      <c r="BK28" s="120"/>
      <c r="BL28" s="118"/>
    </row>
    <row r="29" spans="1:64" x14ac:dyDescent="0.2">
      <c r="A29" s="114">
        <v>0.38472222222222202</v>
      </c>
      <c r="B29" s="130"/>
      <c r="C29" s="130">
        <v>12.3</v>
      </c>
      <c r="D29" s="130">
        <v>14.4</v>
      </c>
      <c r="E29" s="130">
        <v>11.6</v>
      </c>
      <c r="F29" s="130">
        <v>12.5</v>
      </c>
      <c r="G29" s="130">
        <v>5.0999999999999996</v>
      </c>
      <c r="H29" s="130">
        <v>12.3</v>
      </c>
      <c r="I29" s="129">
        <v>10.199999999999999</v>
      </c>
      <c r="J29" s="128">
        <v>15.7</v>
      </c>
      <c r="K29" s="128">
        <v>11.2</v>
      </c>
      <c r="L29" s="128">
        <v>7.6</v>
      </c>
      <c r="M29" s="128">
        <v>11.4</v>
      </c>
      <c r="N29" s="128">
        <v>8.3000000000000007</v>
      </c>
      <c r="O29" s="129"/>
      <c r="P29" s="127"/>
      <c r="Q29" s="126">
        <v>10.6</v>
      </c>
      <c r="R29" s="126">
        <v>10.199999999999999</v>
      </c>
      <c r="S29" s="126">
        <v>13.3</v>
      </c>
      <c r="T29" s="126">
        <v>11.6</v>
      </c>
      <c r="U29" s="127"/>
      <c r="V29" s="126">
        <v>6.9</v>
      </c>
      <c r="W29" s="124"/>
      <c r="X29" s="125"/>
      <c r="Y29" s="124">
        <v>8.5</v>
      </c>
      <c r="Z29" s="124">
        <v>6.9</v>
      </c>
      <c r="AA29" s="124">
        <v>6.3</v>
      </c>
      <c r="AB29" s="124"/>
      <c r="AC29" s="124">
        <v>12.4</v>
      </c>
      <c r="AD29" s="123">
        <v>13</v>
      </c>
      <c r="AE29" s="123">
        <v>12.8</v>
      </c>
      <c r="AF29" s="123">
        <v>10.8</v>
      </c>
      <c r="AG29" s="123">
        <v>9.8000000000000007</v>
      </c>
      <c r="AH29" s="123">
        <v>14.7</v>
      </c>
      <c r="AI29" s="123">
        <v>7</v>
      </c>
      <c r="AJ29" s="123">
        <v>10.199999999999999</v>
      </c>
      <c r="AK29" s="122">
        <v>11.9</v>
      </c>
      <c r="AL29" s="122">
        <v>10.9</v>
      </c>
      <c r="AM29" s="122">
        <v>9.6</v>
      </c>
      <c r="AN29" s="122">
        <v>15.6</v>
      </c>
      <c r="AO29" s="122">
        <v>12.1</v>
      </c>
      <c r="AP29" s="122">
        <v>6.7</v>
      </c>
      <c r="AQ29" s="122"/>
      <c r="AR29" s="133"/>
      <c r="AS29" s="134"/>
      <c r="AT29" s="134">
        <v>14.1</v>
      </c>
      <c r="AU29" s="133"/>
      <c r="AV29" s="133"/>
      <c r="AW29" s="133"/>
      <c r="AX29" s="133"/>
      <c r="AY29" s="133"/>
      <c r="AZ29" s="133"/>
      <c r="BA29" s="132">
        <v>7.4444444444444446</v>
      </c>
      <c r="BB29" s="132">
        <v>8.6111111111111107</v>
      </c>
      <c r="BC29" s="132">
        <v>10.888888888888889</v>
      </c>
      <c r="BD29" s="132">
        <v>8.1111111111111107</v>
      </c>
      <c r="BE29" s="133"/>
      <c r="BF29" s="132">
        <v>12.222222222222221</v>
      </c>
      <c r="BG29" s="132">
        <v>10.555555555555555</v>
      </c>
      <c r="BH29" s="132">
        <v>9.6111111111111107</v>
      </c>
      <c r="BI29" s="132">
        <v>10.777777777777779</v>
      </c>
      <c r="BJ29" s="132">
        <v>8.2222222222222214</v>
      </c>
      <c r="BK29" s="133"/>
      <c r="BL29" s="131"/>
    </row>
    <row r="30" spans="1:64" x14ac:dyDescent="0.2">
      <c r="A30" s="113">
        <v>0.38819444444444501</v>
      </c>
      <c r="B30" s="130"/>
      <c r="C30" s="130">
        <v>12.5</v>
      </c>
      <c r="D30" s="130">
        <v>14.4</v>
      </c>
      <c r="E30" s="130">
        <v>11.4</v>
      </c>
      <c r="F30" s="130">
        <v>12.5</v>
      </c>
      <c r="G30" s="130">
        <v>5.2</v>
      </c>
      <c r="H30" s="130">
        <v>12.6</v>
      </c>
      <c r="I30" s="129">
        <v>10.8</v>
      </c>
      <c r="J30" s="128">
        <v>15.6</v>
      </c>
      <c r="K30" s="128">
        <v>10.9</v>
      </c>
      <c r="L30" s="128">
        <v>8</v>
      </c>
      <c r="M30" s="128">
        <v>11.6</v>
      </c>
      <c r="N30" s="128">
        <v>8.8000000000000007</v>
      </c>
      <c r="O30" s="129"/>
      <c r="P30" s="127"/>
      <c r="Q30" s="126">
        <v>10.7</v>
      </c>
      <c r="R30" s="126">
        <v>9.9</v>
      </c>
      <c r="S30" s="126">
        <v>12.6</v>
      </c>
      <c r="T30" s="126">
        <v>11.4</v>
      </c>
      <c r="U30" s="127"/>
      <c r="V30" s="126">
        <v>7.2</v>
      </c>
      <c r="W30" s="124"/>
      <c r="X30" s="125"/>
      <c r="Y30" s="124">
        <v>8.8000000000000007</v>
      </c>
      <c r="Z30" s="124">
        <v>6.9</v>
      </c>
      <c r="AA30" s="124">
        <v>6.4</v>
      </c>
      <c r="AB30" s="124"/>
      <c r="AC30" s="124">
        <v>12.7</v>
      </c>
      <c r="AD30" s="123">
        <v>12.7</v>
      </c>
      <c r="AE30" s="123">
        <v>12.7</v>
      </c>
      <c r="AF30" s="123">
        <v>10.8</v>
      </c>
      <c r="AG30" s="123">
        <v>9.6</v>
      </c>
      <c r="AH30" s="123">
        <v>14.5</v>
      </c>
      <c r="AI30" s="123">
        <v>7.3</v>
      </c>
      <c r="AJ30" s="123">
        <v>10.6</v>
      </c>
      <c r="AK30" s="122">
        <v>12.1</v>
      </c>
      <c r="AL30" s="122">
        <v>11</v>
      </c>
      <c r="AM30" s="122">
        <v>9.6999999999999993</v>
      </c>
      <c r="AN30" s="122">
        <v>15.4</v>
      </c>
      <c r="AO30" s="122">
        <v>12.4</v>
      </c>
      <c r="AP30" s="122">
        <v>7.1</v>
      </c>
      <c r="AQ30" s="122"/>
      <c r="AR30" s="120"/>
      <c r="AS30" s="121"/>
      <c r="AT30" s="121">
        <v>13.7</v>
      </c>
      <c r="AU30" s="120"/>
      <c r="AV30" s="120"/>
      <c r="AW30" s="120"/>
      <c r="AX30" s="120"/>
      <c r="AY30" s="120"/>
      <c r="AZ30" s="120"/>
      <c r="BA30" s="119">
        <v>7.9444444444444446</v>
      </c>
      <c r="BB30" s="119">
        <v>8.8333333333333339</v>
      </c>
      <c r="BC30" s="119">
        <v>10.944444444444445</v>
      </c>
      <c r="BD30" s="119">
        <v>8.2777777777777786</v>
      </c>
      <c r="BE30" s="120"/>
      <c r="BF30" s="119">
        <v>12.111111111111111</v>
      </c>
      <c r="BG30" s="119">
        <v>10.388888888888889</v>
      </c>
      <c r="BH30" s="119">
        <v>9.3888888888888893</v>
      </c>
      <c r="BI30" s="119">
        <v>10.833333333333334</v>
      </c>
      <c r="BJ30" s="119">
        <v>8.4444444444444446</v>
      </c>
      <c r="BK30" s="120"/>
      <c r="BL30" s="118"/>
    </row>
    <row r="31" spans="1:64" x14ac:dyDescent="0.2">
      <c r="A31" s="114">
        <v>0.391666666666667</v>
      </c>
      <c r="B31" s="130"/>
      <c r="C31" s="130">
        <v>12.7</v>
      </c>
      <c r="D31" s="130">
        <v>14.4</v>
      </c>
      <c r="E31" s="130">
        <v>11.2</v>
      </c>
      <c r="F31" s="130">
        <v>12.4</v>
      </c>
      <c r="G31" s="130">
        <v>5.3</v>
      </c>
      <c r="H31" s="130">
        <v>12.8</v>
      </c>
      <c r="I31" s="129">
        <v>11.3</v>
      </c>
      <c r="J31" s="128">
        <v>15.6</v>
      </c>
      <c r="K31" s="128">
        <v>10.6</v>
      </c>
      <c r="L31" s="128">
        <v>8.1</v>
      </c>
      <c r="M31" s="128">
        <v>11.5</v>
      </c>
      <c r="N31" s="128">
        <v>8.8000000000000007</v>
      </c>
      <c r="O31" s="129"/>
      <c r="P31" s="127"/>
      <c r="Q31" s="126">
        <v>10.6</v>
      </c>
      <c r="R31" s="126">
        <v>9.6999999999999993</v>
      </c>
      <c r="S31" s="126">
        <v>12.1</v>
      </c>
      <c r="T31" s="126">
        <v>11.3</v>
      </c>
      <c r="U31" s="127"/>
      <c r="V31" s="126">
        <v>7.2</v>
      </c>
      <c r="W31" s="124"/>
      <c r="X31" s="125"/>
      <c r="Y31" s="124">
        <v>9.1</v>
      </c>
      <c r="Z31" s="124">
        <v>7.3</v>
      </c>
      <c r="AA31" s="124">
        <v>6.7</v>
      </c>
      <c r="AB31" s="124"/>
      <c r="AC31" s="124">
        <v>12.6</v>
      </c>
      <c r="AD31" s="123">
        <v>12.2</v>
      </c>
      <c r="AE31" s="123">
        <v>12.6</v>
      </c>
      <c r="AF31" s="123">
        <v>10.9</v>
      </c>
      <c r="AG31" s="123">
        <v>10.3</v>
      </c>
      <c r="AH31" s="123">
        <v>14.3</v>
      </c>
      <c r="AI31" s="123">
        <v>7.8</v>
      </c>
      <c r="AJ31" s="123">
        <v>11.3</v>
      </c>
      <c r="AK31" s="122">
        <v>12.3</v>
      </c>
      <c r="AL31" s="122">
        <v>11</v>
      </c>
      <c r="AM31" s="122">
        <v>9.6999999999999993</v>
      </c>
      <c r="AN31" s="122">
        <v>15.3</v>
      </c>
      <c r="AO31" s="122">
        <v>12.7</v>
      </c>
      <c r="AP31" s="122">
        <v>7.4</v>
      </c>
      <c r="AQ31" s="122"/>
      <c r="AR31" s="133"/>
      <c r="AS31" s="134"/>
      <c r="AT31" s="134">
        <v>12.8</v>
      </c>
      <c r="AU31" s="133"/>
      <c r="AV31" s="133"/>
      <c r="AW31" s="133"/>
      <c r="AX31" s="133"/>
      <c r="AY31" s="133"/>
      <c r="AZ31" s="133"/>
      <c r="BA31" s="132">
        <v>8.6111111111111107</v>
      </c>
      <c r="BB31" s="132">
        <v>9.0555555555555554</v>
      </c>
      <c r="BC31" s="132">
        <v>11.111111111111111</v>
      </c>
      <c r="BD31" s="132">
        <v>8.3333333333333339</v>
      </c>
      <c r="BE31" s="133"/>
      <c r="BF31" s="132">
        <v>11.888888888888889</v>
      </c>
      <c r="BG31" s="132">
        <v>10.222222222222221</v>
      </c>
      <c r="BH31" s="132">
        <v>9.2777777777777786</v>
      </c>
      <c r="BI31" s="132">
        <v>10.888888888888889</v>
      </c>
      <c r="BJ31" s="132">
        <v>8.8333333333333339</v>
      </c>
      <c r="BK31" s="133"/>
      <c r="BL31" s="131"/>
    </row>
    <row r="32" spans="1:64" x14ac:dyDescent="0.2">
      <c r="A32" s="113">
        <v>0.39513888888888898</v>
      </c>
      <c r="B32" s="130"/>
      <c r="C32" s="130">
        <v>12.6</v>
      </c>
      <c r="D32" s="130">
        <v>14.2</v>
      </c>
      <c r="E32" s="130">
        <v>10.9</v>
      </c>
      <c r="F32" s="130">
        <v>12.3</v>
      </c>
      <c r="G32" s="130">
        <v>5.4</v>
      </c>
      <c r="H32" s="130">
        <v>12.7</v>
      </c>
      <c r="I32" s="129">
        <v>11.9</v>
      </c>
      <c r="J32" s="128">
        <v>15.4</v>
      </c>
      <c r="K32" s="128">
        <v>10.6</v>
      </c>
      <c r="L32" s="128">
        <v>8</v>
      </c>
      <c r="M32" s="128">
        <v>11.4</v>
      </c>
      <c r="N32" s="128">
        <v>9.3000000000000007</v>
      </c>
      <c r="O32" s="129"/>
      <c r="P32" s="127"/>
      <c r="Q32" s="126">
        <v>10.4</v>
      </c>
      <c r="R32" s="126">
        <v>9.4</v>
      </c>
      <c r="S32" s="126">
        <v>11.7</v>
      </c>
      <c r="T32" s="126">
        <v>11.4</v>
      </c>
      <c r="U32" s="127"/>
      <c r="V32" s="126">
        <v>7.1</v>
      </c>
      <c r="W32" s="124"/>
      <c r="X32" s="125"/>
      <c r="Y32" s="124">
        <v>9.6</v>
      </c>
      <c r="Z32" s="124">
        <v>7.4</v>
      </c>
      <c r="AA32" s="124">
        <v>7.1</v>
      </c>
      <c r="AB32" s="124"/>
      <c r="AC32" s="124">
        <v>12.6</v>
      </c>
      <c r="AD32" s="123">
        <v>12.1</v>
      </c>
      <c r="AE32" s="123">
        <v>12.6</v>
      </c>
      <c r="AF32" s="123">
        <v>11.2</v>
      </c>
      <c r="AG32" s="123">
        <v>10.6</v>
      </c>
      <c r="AH32" s="123">
        <v>14.2</v>
      </c>
      <c r="AI32" s="123">
        <v>8.1</v>
      </c>
      <c r="AJ32" s="123">
        <v>11.8</v>
      </c>
      <c r="AK32" s="122">
        <v>12.4</v>
      </c>
      <c r="AL32" s="122">
        <v>11</v>
      </c>
      <c r="AM32" s="122">
        <v>10.199999999999999</v>
      </c>
      <c r="AN32" s="122">
        <v>15.2</v>
      </c>
      <c r="AO32" s="122">
        <v>12.7</v>
      </c>
      <c r="AP32" s="122">
        <v>7.9</v>
      </c>
      <c r="AQ32" s="122"/>
      <c r="AR32" s="120"/>
      <c r="AS32" s="121">
        <v>7.1</v>
      </c>
      <c r="AT32" s="121">
        <v>12.2</v>
      </c>
      <c r="AU32" s="120"/>
      <c r="AV32" s="120"/>
      <c r="AW32" s="120"/>
      <c r="AX32" s="120"/>
      <c r="AY32" s="120"/>
      <c r="AZ32" s="120"/>
      <c r="BA32" s="119">
        <v>9.2222222222222214</v>
      </c>
      <c r="BB32" s="119">
        <v>9.3888888888888893</v>
      </c>
      <c r="BC32" s="119">
        <v>10.777777777777779</v>
      </c>
      <c r="BD32" s="119">
        <v>8.5555555555555554</v>
      </c>
      <c r="BE32" s="120"/>
      <c r="BF32" s="119">
        <v>11.722222222222221</v>
      </c>
      <c r="BG32" s="119">
        <v>10.055555555555555</v>
      </c>
      <c r="BH32" s="119">
        <v>9.1666666666666661</v>
      </c>
      <c r="BI32" s="119">
        <v>11</v>
      </c>
      <c r="BJ32" s="119">
        <v>9.1111111111111107</v>
      </c>
      <c r="BK32" s="120"/>
      <c r="BL32" s="118"/>
    </row>
    <row r="33" spans="1:64" x14ac:dyDescent="0.2">
      <c r="A33" s="114">
        <v>0.39861111111111103</v>
      </c>
      <c r="B33" s="130"/>
      <c r="C33" s="130">
        <v>12.6</v>
      </c>
      <c r="D33" s="130">
        <v>14.2</v>
      </c>
      <c r="E33" s="130">
        <v>10.7</v>
      </c>
      <c r="F33" s="130">
        <v>12.3</v>
      </c>
      <c r="G33" s="130">
        <v>5.6</v>
      </c>
      <c r="H33" s="130">
        <v>12.9</v>
      </c>
      <c r="I33" s="129">
        <v>12.6</v>
      </c>
      <c r="J33" s="128">
        <v>15.2</v>
      </c>
      <c r="K33" s="128">
        <v>10.3</v>
      </c>
      <c r="L33" s="128">
        <v>7.8</v>
      </c>
      <c r="M33" s="128">
        <v>11.5</v>
      </c>
      <c r="N33" s="128">
        <v>9.8000000000000007</v>
      </c>
      <c r="O33" s="129"/>
      <c r="P33" s="127"/>
      <c r="Q33" s="126">
        <v>10</v>
      </c>
      <c r="R33" s="126">
        <v>9.3000000000000007</v>
      </c>
      <c r="S33" s="126">
        <v>11.6</v>
      </c>
      <c r="T33" s="126">
        <v>11.2</v>
      </c>
      <c r="U33" s="127"/>
      <c r="V33" s="126">
        <v>6.9</v>
      </c>
      <c r="W33" s="124"/>
      <c r="X33" s="125"/>
      <c r="Y33" s="124">
        <v>9.3000000000000007</v>
      </c>
      <c r="Z33" s="124">
        <v>6.4</v>
      </c>
      <c r="AA33" s="124">
        <v>7.6</v>
      </c>
      <c r="AB33" s="124"/>
      <c r="AC33" s="124">
        <v>12.4</v>
      </c>
      <c r="AD33" s="123">
        <v>12.2</v>
      </c>
      <c r="AE33" s="123">
        <v>12.5</v>
      </c>
      <c r="AF33" s="123">
        <v>11.2</v>
      </c>
      <c r="AG33" s="123">
        <v>10.3</v>
      </c>
      <c r="AH33" s="123">
        <v>13.9</v>
      </c>
      <c r="AI33" s="123">
        <v>8.4</v>
      </c>
      <c r="AJ33" s="123">
        <v>12.2</v>
      </c>
      <c r="AK33" s="122">
        <v>12.5</v>
      </c>
      <c r="AL33" s="122">
        <v>11</v>
      </c>
      <c r="AM33" s="122">
        <v>10.7</v>
      </c>
      <c r="AN33" s="122">
        <v>15.3</v>
      </c>
      <c r="AO33" s="122">
        <v>12.8</v>
      </c>
      <c r="AP33" s="122">
        <v>8.1999999999999993</v>
      </c>
      <c r="AQ33" s="122"/>
      <c r="AR33" s="133"/>
      <c r="AS33" s="134">
        <v>6.9</v>
      </c>
      <c r="AT33" s="134">
        <v>11.7</v>
      </c>
      <c r="AU33" s="133"/>
      <c r="AV33" s="133"/>
      <c r="AW33" s="133"/>
      <c r="AX33" s="133"/>
      <c r="AY33" s="133"/>
      <c r="AZ33" s="133"/>
      <c r="BA33" s="132">
        <v>9.4444444444444446</v>
      </c>
      <c r="BB33" s="132">
        <v>10.055555555555555</v>
      </c>
      <c r="BC33" s="132">
        <v>10.5</v>
      </c>
      <c r="BD33" s="132">
        <v>8.8333333333333339</v>
      </c>
      <c r="BE33" s="133"/>
      <c r="BF33" s="132">
        <v>11.388888888888889</v>
      </c>
      <c r="BG33" s="132">
        <v>9.9444444444444446</v>
      </c>
      <c r="BH33" s="132">
        <v>9.1111111111111107</v>
      </c>
      <c r="BI33" s="132">
        <v>11.055555555555555</v>
      </c>
      <c r="BJ33" s="132">
        <v>9.4444444444444446</v>
      </c>
      <c r="BK33" s="133"/>
      <c r="BL33" s="131"/>
    </row>
    <row r="34" spans="1:64" x14ac:dyDescent="0.2">
      <c r="A34" s="113">
        <v>0.40208333333333302</v>
      </c>
      <c r="B34" s="130"/>
      <c r="C34" s="130">
        <v>12.6</v>
      </c>
      <c r="D34" s="130">
        <v>13.4</v>
      </c>
      <c r="E34" s="130">
        <v>10.3</v>
      </c>
      <c r="F34" s="130">
        <v>12.2</v>
      </c>
      <c r="G34" s="130">
        <v>5.6</v>
      </c>
      <c r="H34" s="130">
        <v>13</v>
      </c>
      <c r="I34" s="129">
        <v>12.9</v>
      </c>
      <c r="J34" s="128">
        <v>15.2</v>
      </c>
      <c r="K34" s="128">
        <v>10.199999999999999</v>
      </c>
      <c r="L34" s="128">
        <v>7.6</v>
      </c>
      <c r="M34" s="128">
        <v>11.3</v>
      </c>
      <c r="N34" s="128">
        <v>10.3</v>
      </c>
      <c r="O34" s="129"/>
      <c r="P34" s="127"/>
      <c r="Q34" s="126">
        <v>9.6</v>
      </c>
      <c r="R34" s="126">
        <v>9.1999999999999993</v>
      </c>
      <c r="S34" s="126">
        <v>11.2</v>
      </c>
      <c r="T34" s="126">
        <v>10.9</v>
      </c>
      <c r="U34" s="127"/>
      <c r="V34" s="126">
        <v>6.8</v>
      </c>
      <c r="W34" s="124"/>
      <c r="X34" s="125"/>
      <c r="Y34" s="124">
        <v>10</v>
      </c>
      <c r="Z34" s="124">
        <v>5.9</v>
      </c>
      <c r="AA34" s="124">
        <v>7.9</v>
      </c>
      <c r="AB34" s="124"/>
      <c r="AC34" s="124">
        <v>12.3</v>
      </c>
      <c r="AD34" s="123">
        <v>12</v>
      </c>
      <c r="AE34" s="123">
        <v>12.6</v>
      </c>
      <c r="AF34" s="123">
        <v>10.8</v>
      </c>
      <c r="AG34" s="123">
        <v>10.4</v>
      </c>
      <c r="AH34" s="123">
        <v>13.7</v>
      </c>
      <c r="AI34" s="123">
        <v>8.6999999999999993</v>
      </c>
      <c r="AJ34" s="123">
        <v>12.3</v>
      </c>
      <c r="AK34" s="122">
        <v>12.5</v>
      </c>
      <c r="AL34" s="122">
        <v>11.5</v>
      </c>
      <c r="AM34" s="122">
        <v>11.1</v>
      </c>
      <c r="AN34" s="122">
        <v>15.4</v>
      </c>
      <c r="AO34" s="122">
        <v>12.7</v>
      </c>
      <c r="AP34" s="122">
        <v>8.4</v>
      </c>
      <c r="AQ34" s="122">
        <v>7.2</v>
      </c>
      <c r="AR34" s="120"/>
      <c r="AS34" s="121">
        <v>7.1</v>
      </c>
      <c r="AT34" s="121">
        <v>11.3</v>
      </c>
      <c r="AU34" s="120"/>
      <c r="AV34" s="120"/>
      <c r="AW34" s="120"/>
      <c r="AX34" s="120"/>
      <c r="AY34" s="120"/>
      <c r="AZ34" s="120"/>
      <c r="BA34" s="119">
        <v>9.3333333333333339</v>
      </c>
      <c r="BB34" s="119">
        <v>10.111111111111111</v>
      </c>
      <c r="BC34" s="119">
        <v>10.611111111111111</v>
      </c>
      <c r="BD34" s="119">
        <v>9.2777777777777786</v>
      </c>
      <c r="BE34" s="120"/>
      <c r="BF34" s="119">
        <v>11</v>
      </c>
      <c r="BG34" s="119">
        <v>9.8333333333333339</v>
      </c>
      <c r="BH34" s="119">
        <v>9.0555555555555554</v>
      </c>
      <c r="BI34" s="119">
        <v>10.944444444444445</v>
      </c>
      <c r="BJ34" s="119">
        <v>9.8888888888888893</v>
      </c>
      <c r="BK34" s="120"/>
      <c r="BL34" s="118"/>
    </row>
    <row r="35" spans="1:64" x14ac:dyDescent="0.2">
      <c r="A35" s="114">
        <v>0.405555555555556</v>
      </c>
      <c r="B35" s="130"/>
      <c r="C35" s="130">
        <v>12</v>
      </c>
      <c r="D35" s="130">
        <v>13.1</v>
      </c>
      <c r="E35" s="130">
        <v>10.4</v>
      </c>
      <c r="F35" s="130">
        <v>12.2</v>
      </c>
      <c r="G35" s="130">
        <v>5.5</v>
      </c>
      <c r="H35" s="130">
        <v>12.9</v>
      </c>
      <c r="I35" s="129">
        <v>13.3</v>
      </c>
      <c r="J35" s="128">
        <v>15.2</v>
      </c>
      <c r="K35" s="128">
        <v>10.199999999999999</v>
      </c>
      <c r="L35" s="128">
        <v>7.7</v>
      </c>
      <c r="M35" s="128">
        <v>11.2</v>
      </c>
      <c r="N35" s="128">
        <v>10.5</v>
      </c>
      <c r="O35" s="129"/>
      <c r="P35" s="127"/>
      <c r="Q35" s="126">
        <v>9.6</v>
      </c>
      <c r="R35" s="126">
        <v>8.9</v>
      </c>
      <c r="S35" s="126">
        <v>10.9</v>
      </c>
      <c r="T35" s="126">
        <v>10.199999999999999</v>
      </c>
      <c r="U35" s="127"/>
      <c r="V35" s="127"/>
      <c r="W35" s="124"/>
      <c r="X35" s="125"/>
      <c r="Y35" s="124">
        <v>10.6</v>
      </c>
      <c r="Z35" s="124">
        <v>6</v>
      </c>
      <c r="AA35" s="124">
        <v>8.6</v>
      </c>
      <c r="AB35" s="124"/>
      <c r="AC35" s="124">
        <v>12.6</v>
      </c>
      <c r="AD35" s="123">
        <v>11.6</v>
      </c>
      <c r="AE35" s="123">
        <v>12.9</v>
      </c>
      <c r="AF35" s="123">
        <v>10.6</v>
      </c>
      <c r="AG35" s="123">
        <v>10.3</v>
      </c>
      <c r="AH35" s="123">
        <v>13.2</v>
      </c>
      <c r="AI35" s="123">
        <v>9</v>
      </c>
      <c r="AJ35" s="123">
        <v>12.3</v>
      </c>
      <c r="AK35" s="122">
        <v>12.4</v>
      </c>
      <c r="AL35" s="122">
        <v>11.4</v>
      </c>
      <c r="AM35" s="122">
        <v>11.3</v>
      </c>
      <c r="AN35" s="122">
        <v>15.3</v>
      </c>
      <c r="AO35" s="122">
        <v>12.6</v>
      </c>
      <c r="AP35" s="122">
        <v>8.6999999999999993</v>
      </c>
      <c r="AQ35" s="122">
        <v>7.4</v>
      </c>
      <c r="AR35" s="133"/>
      <c r="AS35" s="134">
        <v>7.2</v>
      </c>
      <c r="AT35" s="134">
        <v>10.9</v>
      </c>
      <c r="AU35" s="133"/>
      <c r="AV35" s="133"/>
      <c r="AW35" s="133"/>
      <c r="AX35" s="133"/>
      <c r="AY35" s="133"/>
      <c r="AZ35" s="133"/>
      <c r="BA35" s="132">
        <v>9.1666666666666661</v>
      </c>
      <c r="BB35" s="132">
        <v>10.5</v>
      </c>
      <c r="BC35" s="132">
        <v>10.5</v>
      </c>
      <c r="BD35" s="132">
        <v>9.8888888888888893</v>
      </c>
      <c r="BE35" s="133"/>
      <c r="BF35" s="132">
        <v>10.611111111111111</v>
      </c>
      <c r="BG35" s="132">
        <v>9.7777777777777786</v>
      </c>
      <c r="BH35" s="132">
        <v>9.0555555555555554</v>
      </c>
      <c r="BI35" s="132">
        <v>10.833333333333334</v>
      </c>
      <c r="BJ35" s="132">
        <v>10.555555555555555</v>
      </c>
      <c r="BK35" s="133"/>
      <c r="BL35" s="131"/>
    </row>
    <row r="36" spans="1:64" x14ac:dyDescent="0.2">
      <c r="A36" s="113">
        <v>0.40902777777777799</v>
      </c>
      <c r="B36" s="130"/>
      <c r="C36" s="130">
        <v>11.6</v>
      </c>
      <c r="D36" s="130">
        <v>12.9</v>
      </c>
      <c r="E36" s="130">
        <v>10.1</v>
      </c>
      <c r="F36" s="130">
        <v>12.2</v>
      </c>
      <c r="G36" s="130">
        <v>5.6</v>
      </c>
      <c r="H36" s="130">
        <v>12.8</v>
      </c>
      <c r="I36" s="129">
        <v>13.8</v>
      </c>
      <c r="J36" s="128">
        <v>15.4</v>
      </c>
      <c r="K36" s="128">
        <v>10.199999999999999</v>
      </c>
      <c r="L36" s="128">
        <v>7.6</v>
      </c>
      <c r="M36" s="128">
        <v>10.9</v>
      </c>
      <c r="N36" s="128">
        <v>11.2</v>
      </c>
      <c r="O36" s="129"/>
      <c r="P36" s="127"/>
      <c r="Q36" s="126">
        <v>9.8000000000000007</v>
      </c>
      <c r="R36" s="126">
        <v>8.6999999999999993</v>
      </c>
      <c r="S36" s="126">
        <v>10.8</v>
      </c>
      <c r="T36" s="126">
        <v>9.8000000000000007</v>
      </c>
      <c r="U36" s="127"/>
      <c r="V36" s="127"/>
      <c r="W36" s="124"/>
      <c r="X36" s="125"/>
      <c r="Y36" s="124">
        <v>11.8</v>
      </c>
      <c r="Z36" s="124">
        <v>5.9</v>
      </c>
      <c r="AA36" s="124">
        <v>9.3000000000000007</v>
      </c>
      <c r="AB36" s="124"/>
      <c r="AC36" s="124">
        <v>12.8</v>
      </c>
      <c r="AD36" s="123">
        <v>11.3</v>
      </c>
      <c r="AE36" s="123">
        <v>12.6</v>
      </c>
      <c r="AF36" s="123">
        <v>10.5</v>
      </c>
      <c r="AG36" s="123">
        <v>10.6</v>
      </c>
      <c r="AH36" s="123">
        <v>12.6</v>
      </c>
      <c r="AI36" s="123">
        <v>9.5</v>
      </c>
      <c r="AJ36" s="123">
        <v>12</v>
      </c>
      <c r="AK36" s="122">
        <v>12.3</v>
      </c>
      <c r="AL36" s="122">
        <v>11.5</v>
      </c>
      <c r="AM36" s="122">
        <v>11.4</v>
      </c>
      <c r="AN36" s="122">
        <v>15.1</v>
      </c>
      <c r="AO36" s="122">
        <v>12.5</v>
      </c>
      <c r="AP36" s="122">
        <v>8.9</v>
      </c>
      <c r="AQ36" s="122">
        <v>7.7</v>
      </c>
      <c r="AR36" s="120"/>
      <c r="AS36" s="121">
        <v>7.3</v>
      </c>
      <c r="AT36" s="121">
        <v>11.1</v>
      </c>
      <c r="AU36" s="120"/>
      <c r="AV36" s="120"/>
      <c r="AW36" s="120"/>
      <c r="AX36" s="120"/>
      <c r="AY36" s="120"/>
      <c r="AZ36" s="120"/>
      <c r="BA36" s="119">
        <v>9.0555555555555554</v>
      </c>
      <c r="BB36" s="119">
        <v>10.944444444444445</v>
      </c>
      <c r="BC36" s="119">
        <v>10.333333333333334</v>
      </c>
      <c r="BD36" s="119">
        <v>10.611111111111111</v>
      </c>
      <c r="BE36" s="120"/>
      <c r="BF36" s="119">
        <v>10.388888888888889</v>
      </c>
      <c r="BG36" s="119">
        <v>9.5555555555555554</v>
      </c>
      <c r="BH36" s="119">
        <v>9.2222222222222214</v>
      </c>
      <c r="BI36" s="119">
        <v>10.666666666666666</v>
      </c>
      <c r="BJ36" s="119">
        <v>11.166666666666666</v>
      </c>
      <c r="BK36" s="120"/>
      <c r="BL36" s="118"/>
    </row>
    <row r="37" spans="1:64" x14ac:dyDescent="0.2">
      <c r="A37" s="114">
        <v>0.41249999999999998</v>
      </c>
      <c r="B37" s="130"/>
      <c r="C37" s="130">
        <v>11.6</v>
      </c>
      <c r="D37" s="130">
        <v>12.6</v>
      </c>
      <c r="E37" s="130">
        <v>9.5</v>
      </c>
      <c r="F37" s="130">
        <v>12</v>
      </c>
      <c r="G37" s="130">
        <v>6.2</v>
      </c>
      <c r="H37" s="130">
        <v>12.6</v>
      </c>
      <c r="I37" s="129">
        <v>14</v>
      </c>
      <c r="J37" s="128">
        <v>15.2</v>
      </c>
      <c r="K37" s="128">
        <v>10.3</v>
      </c>
      <c r="L37" s="128">
        <v>7.4</v>
      </c>
      <c r="M37" s="128">
        <v>10.7</v>
      </c>
      <c r="N37" s="128">
        <v>11.5</v>
      </c>
      <c r="O37" s="129"/>
      <c r="P37" s="127"/>
      <c r="Q37" s="126">
        <v>9.4</v>
      </c>
      <c r="R37" s="126">
        <v>8.6999999999999993</v>
      </c>
      <c r="S37" s="126">
        <v>10.9</v>
      </c>
      <c r="T37" s="126">
        <v>9.5</v>
      </c>
      <c r="U37" s="127"/>
      <c r="V37" s="127"/>
      <c r="W37" s="124"/>
      <c r="X37" s="125"/>
      <c r="Y37" s="124">
        <v>12.9</v>
      </c>
      <c r="Z37" s="124">
        <v>6.2</v>
      </c>
      <c r="AA37" s="124">
        <v>10</v>
      </c>
      <c r="AB37" s="124"/>
      <c r="AC37" s="124">
        <v>12.8</v>
      </c>
      <c r="AD37" s="123">
        <v>11</v>
      </c>
      <c r="AE37" s="123">
        <v>12.3</v>
      </c>
      <c r="AF37" s="123">
        <v>10.6</v>
      </c>
      <c r="AG37" s="123">
        <v>11.1</v>
      </c>
      <c r="AH37" s="123">
        <v>12.3</v>
      </c>
      <c r="AI37" s="123">
        <v>9.9</v>
      </c>
      <c r="AJ37" s="123">
        <v>11.7</v>
      </c>
      <c r="AK37" s="122">
        <v>12.1</v>
      </c>
      <c r="AL37" s="122">
        <v>11.3</v>
      </c>
      <c r="AM37" s="122">
        <v>11.1</v>
      </c>
      <c r="AN37" s="122">
        <v>15</v>
      </c>
      <c r="AO37" s="122">
        <v>12.4</v>
      </c>
      <c r="AP37" s="122">
        <v>9.1999999999999993</v>
      </c>
      <c r="AQ37" s="122">
        <v>7.9</v>
      </c>
      <c r="AR37" s="133"/>
      <c r="AS37" s="134">
        <v>8</v>
      </c>
      <c r="AT37" s="134">
        <v>10.9</v>
      </c>
      <c r="AU37" s="133"/>
      <c r="AV37" s="133"/>
      <c r="AW37" s="133"/>
      <c r="AX37" s="133"/>
      <c r="AY37" s="133"/>
      <c r="AZ37" s="133"/>
      <c r="BA37" s="132">
        <v>9.1111111111111107</v>
      </c>
      <c r="BB37" s="132">
        <v>11.055555555555555</v>
      </c>
      <c r="BC37" s="132">
        <v>10.277777777777779</v>
      </c>
      <c r="BD37" s="132">
        <v>11.444444444444445</v>
      </c>
      <c r="BE37" s="133"/>
      <c r="BF37" s="132">
        <v>10.055555555555555</v>
      </c>
      <c r="BG37" s="132">
        <v>9.5</v>
      </c>
      <c r="BH37" s="132">
        <v>9</v>
      </c>
      <c r="BI37" s="132">
        <v>10.333333333333334</v>
      </c>
      <c r="BJ37" s="132">
        <v>12.166666666666666</v>
      </c>
      <c r="BK37" s="133"/>
      <c r="BL37" s="131"/>
    </row>
    <row r="38" spans="1:64" x14ac:dyDescent="0.2">
      <c r="A38" s="113">
        <v>0.41597222222222202</v>
      </c>
      <c r="B38" s="130"/>
      <c r="C38" s="130">
        <v>11.1</v>
      </c>
      <c r="D38" s="130">
        <v>12.2</v>
      </c>
      <c r="E38" s="130">
        <v>9.5</v>
      </c>
      <c r="F38" s="130">
        <v>11.8</v>
      </c>
      <c r="G38" s="130">
        <v>6.4</v>
      </c>
      <c r="H38" s="130">
        <v>12.1</v>
      </c>
      <c r="I38" s="129">
        <v>13.9</v>
      </c>
      <c r="J38" s="128">
        <v>15.2</v>
      </c>
      <c r="K38" s="128">
        <v>10.3</v>
      </c>
      <c r="L38" s="128">
        <v>7.3</v>
      </c>
      <c r="M38" s="128">
        <v>10.3</v>
      </c>
      <c r="N38" s="128">
        <v>11.6</v>
      </c>
      <c r="O38" s="129"/>
      <c r="P38" s="127"/>
      <c r="Q38" s="126">
        <v>9.4</v>
      </c>
      <c r="R38" s="126">
        <v>8.4</v>
      </c>
      <c r="S38" s="126">
        <v>10.9</v>
      </c>
      <c r="T38" s="126">
        <v>9.1</v>
      </c>
      <c r="U38" s="126">
        <v>8.5</v>
      </c>
      <c r="V38" s="127"/>
      <c r="W38" s="124"/>
      <c r="X38" s="125"/>
      <c r="Y38" s="124">
        <v>13.6</v>
      </c>
      <c r="Z38" s="124">
        <v>6.7</v>
      </c>
      <c r="AA38" s="124">
        <v>10.4</v>
      </c>
      <c r="AB38" s="124">
        <v>6.2</v>
      </c>
      <c r="AC38" s="124">
        <v>13.1</v>
      </c>
      <c r="AD38" s="123">
        <v>10.4</v>
      </c>
      <c r="AE38" s="123">
        <v>12.1</v>
      </c>
      <c r="AF38" s="123">
        <v>10.6</v>
      </c>
      <c r="AG38" s="123">
        <v>11.8</v>
      </c>
      <c r="AH38" s="123">
        <v>12.3</v>
      </c>
      <c r="AI38" s="123">
        <v>10.5</v>
      </c>
      <c r="AJ38" s="123">
        <v>11.3</v>
      </c>
      <c r="AK38" s="122">
        <v>11.7</v>
      </c>
      <c r="AL38" s="122">
        <v>11.2</v>
      </c>
      <c r="AM38" s="122">
        <v>10.8</v>
      </c>
      <c r="AN38" s="122">
        <v>14.8</v>
      </c>
      <c r="AO38" s="122">
        <v>12.1</v>
      </c>
      <c r="AP38" s="122">
        <v>9.3000000000000007</v>
      </c>
      <c r="AQ38" s="122">
        <v>8.1999999999999993</v>
      </c>
      <c r="AR38" s="120"/>
      <c r="AS38" s="121">
        <v>8.9</v>
      </c>
      <c r="AT38" s="121">
        <v>10.5</v>
      </c>
      <c r="AU38" s="120"/>
      <c r="AV38" s="120"/>
      <c r="AW38" s="120"/>
      <c r="AX38" s="120"/>
      <c r="AY38" s="120"/>
      <c r="AZ38" s="120"/>
      <c r="BA38" s="119">
        <v>9.1111111111111107</v>
      </c>
      <c r="BB38" s="119">
        <v>11.222222222222221</v>
      </c>
      <c r="BC38" s="119">
        <v>9.8888888888888893</v>
      </c>
      <c r="BD38" s="119">
        <v>11.777777777777779</v>
      </c>
      <c r="BE38" s="120"/>
      <c r="BF38" s="119">
        <v>10</v>
      </c>
      <c r="BG38" s="119">
        <v>9.6111111111111107</v>
      </c>
      <c r="BH38" s="119">
        <v>8.8333333333333339</v>
      </c>
      <c r="BI38" s="119">
        <v>10.111111111111111</v>
      </c>
      <c r="BJ38" s="119">
        <v>12.944444444444445</v>
      </c>
      <c r="BK38" s="120"/>
      <c r="BL38" s="118"/>
    </row>
    <row r="39" spans="1:64" x14ac:dyDescent="0.2">
      <c r="A39" s="114">
        <v>0.41944444444444501</v>
      </c>
      <c r="B39" s="130"/>
      <c r="C39" s="130">
        <v>10.7</v>
      </c>
      <c r="D39" s="130">
        <v>12.1</v>
      </c>
      <c r="E39" s="130">
        <v>9.1999999999999993</v>
      </c>
      <c r="F39" s="130">
        <v>11.6</v>
      </c>
      <c r="G39" s="130">
        <v>6.7</v>
      </c>
      <c r="H39" s="130">
        <v>11.3</v>
      </c>
      <c r="I39" s="129">
        <v>13.9</v>
      </c>
      <c r="J39" s="128">
        <v>15.1</v>
      </c>
      <c r="K39" s="128">
        <v>10.7</v>
      </c>
      <c r="L39" s="128">
        <v>7.3</v>
      </c>
      <c r="M39" s="128">
        <v>10.199999999999999</v>
      </c>
      <c r="N39" s="128">
        <v>11.4</v>
      </c>
      <c r="O39" s="129"/>
      <c r="P39" s="127"/>
      <c r="Q39" s="126">
        <v>9.5</v>
      </c>
      <c r="R39" s="126">
        <v>8.1999999999999993</v>
      </c>
      <c r="S39" s="126">
        <v>10.6</v>
      </c>
      <c r="T39" s="126">
        <v>8.8000000000000007</v>
      </c>
      <c r="U39" s="126">
        <v>8.5</v>
      </c>
      <c r="V39" s="127"/>
      <c r="W39" s="124"/>
      <c r="X39" s="125"/>
      <c r="Y39" s="124">
        <v>13.8</v>
      </c>
      <c r="Z39" s="124">
        <v>7</v>
      </c>
      <c r="AA39" s="124">
        <v>10.7</v>
      </c>
      <c r="AB39" s="124">
        <v>6.3</v>
      </c>
      <c r="AC39" s="124">
        <v>13.4</v>
      </c>
      <c r="AD39" s="123">
        <v>10.5</v>
      </c>
      <c r="AE39" s="123">
        <v>12.1</v>
      </c>
      <c r="AF39" s="123">
        <v>10.7</v>
      </c>
      <c r="AG39" s="123">
        <v>12</v>
      </c>
      <c r="AH39" s="123">
        <v>11.8</v>
      </c>
      <c r="AI39" s="123">
        <v>10.7</v>
      </c>
      <c r="AJ39" s="123">
        <v>10.9</v>
      </c>
      <c r="AK39" s="122">
        <v>11.4</v>
      </c>
      <c r="AL39" s="122">
        <v>11.2</v>
      </c>
      <c r="AM39" s="122">
        <v>10.199999999999999</v>
      </c>
      <c r="AN39" s="122">
        <v>14.8</v>
      </c>
      <c r="AO39" s="122">
        <v>12</v>
      </c>
      <c r="AP39" s="122">
        <v>9.3000000000000007</v>
      </c>
      <c r="AQ39" s="122">
        <v>8.6</v>
      </c>
      <c r="AR39" s="133"/>
      <c r="AS39" s="134">
        <v>9.3000000000000007</v>
      </c>
      <c r="AT39" s="134">
        <v>10.1</v>
      </c>
      <c r="AU39" s="133"/>
      <c r="AV39" s="133"/>
      <c r="AW39" s="133"/>
      <c r="AX39" s="133"/>
      <c r="AY39" s="133"/>
      <c r="AZ39" s="133"/>
      <c r="BA39" s="132">
        <v>9.1111111111111107</v>
      </c>
      <c r="BB39" s="132">
        <v>11.388888888888889</v>
      </c>
      <c r="BC39" s="132">
        <v>9.4444444444444446</v>
      </c>
      <c r="BD39" s="132">
        <v>11.944444444444445</v>
      </c>
      <c r="BE39" s="133"/>
      <c r="BF39" s="132">
        <v>9.8888888888888893</v>
      </c>
      <c r="BG39" s="132">
        <v>9.3888888888888893</v>
      </c>
      <c r="BH39" s="132">
        <v>8.6111111111111107</v>
      </c>
      <c r="BI39" s="132">
        <v>9.8333333333333339</v>
      </c>
      <c r="BJ39" s="132">
        <v>12.722222222222221</v>
      </c>
      <c r="BK39" s="133"/>
      <c r="BL39" s="131"/>
    </row>
    <row r="40" spans="1:64" x14ac:dyDescent="0.2">
      <c r="A40" s="113">
        <v>0.422916666666667</v>
      </c>
      <c r="B40" s="130"/>
      <c r="C40" s="130">
        <v>10.4</v>
      </c>
      <c r="D40" s="130">
        <v>11.6</v>
      </c>
      <c r="E40" s="130">
        <v>9.4</v>
      </c>
      <c r="F40" s="130">
        <v>11.2</v>
      </c>
      <c r="G40" s="130">
        <v>6.8</v>
      </c>
      <c r="H40" s="130">
        <v>11.6</v>
      </c>
      <c r="I40" s="129">
        <v>13.8</v>
      </c>
      <c r="J40" s="128">
        <v>14.7</v>
      </c>
      <c r="K40" s="128">
        <v>10.9</v>
      </c>
      <c r="L40" s="128">
        <v>7.3</v>
      </c>
      <c r="M40" s="128">
        <v>10.4</v>
      </c>
      <c r="N40" s="128">
        <v>11.2</v>
      </c>
      <c r="O40" s="129"/>
      <c r="P40" s="127"/>
      <c r="Q40" s="126">
        <v>9.6</v>
      </c>
      <c r="R40" s="126">
        <v>8.1999999999999993</v>
      </c>
      <c r="S40" s="126">
        <v>10.6</v>
      </c>
      <c r="T40" s="126">
        <v>8.6</v>
      </c>
      <c r="U40" s="126">
        <v>8.6</v>
      </c>
      <c r="V40" s="127"/>
      <c r="W40" s="124"/>
      <c r="X40" s="125"/>
      <c r="Y40" s="124">
        <v>13</v>
      </c>
      <c r="Z40" s="124">
        <v>7</v>
      </c>
      <c r="AA40" s="124">
        <v>10.7</v>
      </c>
      <c r="AB40" s="124">
        <v>6.5</v>
      </c>
      <c r="AC40" s="124">
        <v>13.6</v>
      </c>
      <c r="AD40" s="123">
        <v>10.5</v>
      </c>
      <c r="AE40" s="123">
        <v>12</v>
      </c>
      <c r="AF40" s="123">
        <v>10.9</v>
      </c>
      <c r="AG40" s="123">
        <v>11.6</v>
      </c>
      <c r="AH40" s="123">
        <v>11.4</v>
      </c>
      <c r="AI40" s="123">
        <v>10.6</v>
      </c>
      <c r="AJ40" s="123">
        <v>10.6</v>
      </c>
      <c r="AK40" s="122">
        <v>11.2</v>
      </c>
      <c r="AL40" s="122"/>
      <c r="AM40" s="122">
        <v>9.9</v>
      </c>
      <c r="AN40" s="122">
        <v>14.5</v>
      </c>
      <c r="AO40" s="122">
        <v>11.6</v>
      </c>
      <c r="AP40" s="122">
        <v>9.3000000000000007</v>
      </c>
      <c r="AQ40" s="122">
        <v>9.1999999999999993</v>
      </c>
      <c r="AR40" s="120"/>
      <c r="AS40" s="121">
        <v>10.199999999999999</v>
      </c>
      <c r="AT40" s="121">
        <v>9.6</v>
      </c>
      <c r="AU40" s="120"/>
      <c r="AV40" s="120"/>
      <c r="AW40" s="120"/>
      <c r="AX40" s="120"/>
      <c r="AY40" s="120"/>
      <c r="AZ40" s="120"/>
      <c r="BA40" s="119">
        <v>9.1666666666666661</v>
      </c>
      <c r="BB40" s="119">
        <v>11.111111111111111</v>
      </c>
      <c r="BC40" s="119">
        <v>9.3333333333333339</v>
      </c>
      <c r="BD40" s="119">
        <v>12</v>
      </c>
      <c r="BE40" s="120"/>
      <c r="BF40" s="119">
        <v>9.6666666666666661</v>
      </c>
      <c r="BG40" s="119">
        <v>9.2222222222222214</v>
      </c>
      <c r="BH40" s="119">
        <v>8.5</v>
      </c>
      <c r="BI40" s="119">
        <v>9.7222222222222214</v>
      </c>
      <c r="BJ40" s="119">
        <v>12.888888888888889</v>
      </c>
      <c r="BK40" s="120"/>
      <c r="BL40" s="118"/>
    </row>
    <row r="41" spans="1:64" x14ac:dyDescent="0.2">
      <c r="A41" s="114">
        <v>0.42638888888888898</v>
      </c>
      <c r="B41" s="130"/>
      <c r="C41" s="130">
        <v>10.199999999999999</v>
      </c>
      <c r="D41" s="130">
        <v>11.3</v>
      </c>
      <c r="E41" s="130">
        <v>9.8000000000000007</v>
      </c>
      <c r="F41" s="130">
        <v>10.9</v>
      </c>
      <c r="G41" s="130">
        <v>6.7</v>
      </c>
      <c r="H41" s="130">
        <v>11.4</v>
      </c>
      <c r="I41" s="129">
        <v>13.9</v>
      </c>
      <c r="J41" s="128">
        <v>14.3</v>
      </c>
      <c r="K41" s="128">
        <v>11</v>
      </c>
      <c r="L41" s="128">
        <v>7.6</v>
      </c>
      <c r="M41" s="128">
        <v>10.1</v>
      </c>
      <c r="N41" s="128">
        <v>10.7</v>
      </c>
      <c r="O41" s="129"/>
      <c r="P41" s="127"/>
      <c r="Q41" s="126">
        <v>9.6</v>
      </c>
      <c r="R41" s="126">
        <v>8.3000000000000007</v>
      </c>
      <c r="S41" s="126">
        <v>10.7</v>
      </c>
      <c r="T41" s="126">
        <v>8.4</v>
      </c>
      <c r="U41" s="126">
        <v>8.6999999999999993</v>
      </c>
      <c r="V41" s="127"/>
      <c r="W41" s="124"/>
      <c r="X41" s="125"/>
      <c r="Y41" s="124">
        <v>11.7</v>
      </c>
      <c r="Z41" s="124">
        <v>6.9</v>
      </c>
      <c r="AA41" s="124">
        <v>10.9</v>
      </c>
      <c r="AB41" s="124">
        <v>6.7</v>
      </c>
      <c r="AC41" s="124">
        <v>13.8</v>
      </c>
      <c r="AD41" s="123">
        <v>10.4</v>
      </c>
      <c r="AE41" s="123">
        <v>12.3</v>
      </c>
      <c r="AF41" s="123">
        <v>11</v>
      </c>
      <c r="AG41" s="123">
        <v>11.3</v>
      </c>
      <c r="AH41" s="123">
        <v>11.2</v>
      </c>
      <c r="AI41" s="123">
        <v>10.5</v>
      </c>
      <c r="AJ41" s="123">
        <v>10.1</v>
      </c>
      <c r="AK41" s="122">
        <v>10.8</v>
      </c>
      <c r="AL41" s="122"/>
      <c r="AM41" s="122">
        <v>10.1</v>
      </c>
      <c r="AN41" s="122">
        <v>14.3</v>
      </c>
      <c r="AO41" s="122">
        <v>11.1</v>
      </c>
      <c r="AP41" s="122">
        <v>9.1</v>
      </c>
      <c r="AQ41" s="122">
        <v>9.6999999999999993</v>
      </c>
      <c r="AR41" s="133"/>
      <c r="AS41" s="134">
        <v>10.8</v>
      </c>
      <c r="AT41" s="134">
        <v>9.3000000000000007</v>
      </c>
      <c r="AU41" s="133"/>
      <c r="AV41" s="133"/>
      <c r="AW41" s="133"/>
      <c r="AX41" s="133"/>
      <c r="AY41" s="133"/>
      <c r="AZ41" s="133"/>
      <c r="BA41" s="132">
        <v>9.1666666666666661</v>
      </c>
      <c r="BB41" s="132">
        <v>11</v>
      </c>
      <c r="BC41" s="132">
        <v>9.2222222222222214</v>
      </c>
      <c r="BD41" s="132">
        <v>12.111111111111111</v>
      </c>
      <c r="BE41" s="133"/>
      <c r="BF41" s="132">
        <v>9.4444444444444446</v>
      </c>
      <c r="BG41" s="132">
        <v>9.1111111111111107</v>
      </c>
      <c r="BH41" s="132">
        <v>8.4444444444444446</v>
      </c>
      <c r="BI41" s="132">
        <v>9.3888888888888893</v>
      </c>
      <c r="BJ41" s="132">
        <v>13.222222222222221</v>
      </c>
      <c r="BK41" s="133"/>
      <c r="BL41" s="131"/>
    </row>
    <row r="42" spans="1:64" x14ac:dyDescent="0.2">
      <c r="A42" s="113">
        <v>0.42986111111111103</v>
      </c>
      <c r="B42" s="130"/>
      <c r="C42" s="130">
        <v>9.9</v>
      </c>
      <c r="D42" s="130">
        <v>11.3</v>
      </c>
      <c r="E42" s="130">
        <v>9.6999999999999993</v>
      </c>
      <c r="F42" s="130">
        <v>10.6</v>
      </c>
      <c r="G42" s="130">
        <v>6.8</v>
      </c>
      <c r="H42" s="130">
        <v>11.1</v>
      </c>
      <c r="I42" s="129">
        <v>14.1</v>
      </c>
      <c r="J42" s="128">
        <v>14.6</v>
      </c>
      <c r="K42" s="128">
        <v>10.8</v>
      </c>
      <c r="L42" s="128">
        <v>7.8</v>
      </c>
      <c r="M42" s="128">
        <v>10.199999999999999</v>
      </c>
      <c r="N42" s="128">
        <v>10.199999999999999</v>
      </c>
      <c r="O42" s="129"/>
      <c r="P42" s="127"/>
      <c r="Q42" s="126">
        <v>9.4</v>
      </c>
      <c r="R42" s="126">
        <v>7.8</v>
      </c>
      <c r="S42" s="126">
        <v>10.3</v>
      </c>
      <c r="T42" s="126">
        <v>8.1999999999999993</v>
      </c>
      <c r="U42" s="126">
        <v>8.9</v>
      </c>
      <c r="V42" s="127"/>
      <c r="W42" s="124"/>
      <c r="X42" s="125"/>
      <c r="Y42" s="124">
        <v>11.1</v>
      </c>
      <c r="Z42" s="124">
        <v>7.1</v>
      </c>
      <c r="AA42" s="124">
        <v>10.9</v>
      </c>
      <c r="AB42" s="124">
        <v>7.4</v>
      </c>
      <c r="AC42" s="124">
        <v>14</v>
      </c>
      <c r="AD42" s="123">
        <v>10.1</v>
      </c>
      <c r="AE42" s="123">
        <v>12.2</v>
      </c>
      <c r="AF42" s="123">
        <v>11.1</v>
      </c>
      <c r="AG42" s="123">
        <v>11.1</v>
      </c>
      <c r="AH42" s="123">
        <v>10.9</v>
      </c>
      <c r="AI42" s="123">
        <v>10.5</v>
      </c>
      <c r="AJ42" s="123">
        <v>9.6999999999999993</v>
      </c>
      <c r="AK42" s="122">
        <v>10.6</v>
      </c>
      <c r="AL42" s="122"/>
      <c r="AM42" s="122">
        <v>9.9</v>
      </c>
      <c r="AN42" s="122">
        <v>14</v>
      </c>
      <c r="AO42" s="122">
        <v>10.7</v>
      </c>
      <c r="AP42" s="122">
        <v>8.8000000000000007</v>
      </c>
      <c r="AQ42" s="122">
        <v>10.3</v>
      </c>
      <c r="AR42" s="120"/>
      <c r="AS42" s="121">
        <v>10.8</v>
      </c>
      <c r="AT42" s="121">
        <v>9.3000000000000007</v>
      </c>
      <c r="AU42" s="120"/>
      <c r="AV42" s="120"/>
      <c r="AW42" s="120"/>
      <c r="AX42" s="120"/>
      <c r="AY42" s="120"/>
      <c r="AZ42" s="120"/>
      <c r="BA42" s="119">
        <v>9.3333333333333339</v>
      </c>
      <c r="BB42" s="119">
        <v>10.944444444444445</v>
      </c>
      <c r="BC42" s="119">
        <v>9.1111111111111107</v>
      </c>
      <c r="BD42" s="119">
        <v>12.111111111111111</v>
      </c>
      <c r="BE42" s="120"/>
      <c r="BF42" s="119">
        <v>9.2777777777777786</v>
      </c>
      <c r="BG42" s="119">
        <v>9</v>
      </c>
      <c r="BH42" s="119">
        <v>8.5</v>
      </c>
      <c r="BI42" s="119">
        <v>9.1666666666666661</v>
      </c>
      <c r="BJ42" s="119">
        <v>13.777777777777779</v>
      </c>
      <c r="BK42" s="120"/>
      <c r="BL42" s="118"/>
    </row>
    <row r="43" spans="1:64" x14ac:dyDescent="0.2">
      <c r="A43" s="114">
        <v>0.43333333333333302</v>
      </c>
      <c r="B43" s="130"/>
      <c r="C43" s="130">
        <v>9.6</v>
      </c>
      <c r="D43" s="130">
        <v>11.4</v>
      </c>
      <c r="E43" s="130">
        <v>9.6999999999999993</v>
      </c>
      <c r="F43" s="130">
        <v>10.3</v>
      </c>
      <c r="G43" s="130">
        <v>7</v>
      </c>
      <c r="H43" s="130">
        <v>11.1</v>
      </c>
      <c r="I43" s="129">
        <v>13.9</v>
      </c>
      <c r="J43" s="128">
        <v>14.8</v>
      </c>
      <c r="K43" s="128">
        <v>10.3</v>
      </c>
      <c r="L43" s="128">
        <v>7.9</v>
      </c>
      <c r="M43" s="128">
        <v>10.4</v>
      </c>
      <c r="N43" s="128">
        <v>9.9</v>
      </c>
      <c r="O43" s="128">
        <v>6.3</v>
      </c>
      <c r="P43" s="127"/>
      <c r="Q43" s="126">
        <v>9.1999999999999993</v>
      </c>
      <c r="R43" s="126">
        <v>7.8</v>
      </c>
      <c r="S43" s="126">
        <v>9.9</v>
      </c>
      <c r="T43" s="126">
        <v>8.1</v>
      </c>
      <c r="U43" s="126">
        <v>9</v>
      </c>
      <c r="V43" s="126">
        <v>5.8</v>
      </c>
      <c r="W43" s="124"/>
      <c r="X43" s="125"/>
      <c r="Y43" s="124">
        <v>10.6</v>
      </c>
      <c r="Z43" s="124">
        <v>7.4</v>
      </c>
      <c r="AA43" s="124">
        <v>10.7</v>
      </c>
      <c r="AB43" s="124">
        <v>7.7</v>
      </c>
      <c r="AC43" s="124">
        <v>14.3</v>
      </c>
      <c r="AD43" s="123">
        <v>9.6999999999999993</v>
      </c>
      <c r="AE43" s="123">
        <v>11.9</v>
      </c>
      <c r="AF43" s="123">
        <v>10.9</v>
      </c>
      <c r="AG43" s="123">
        <v>10.8</v>
      </c>
      <c r="AH43" s="123">
        <v>10.8</v>
      </c>
      <c r="AI43" s="123">
        <v>10.3</v>
      </c>
      <c r="AJ43" s="123">
        <v>9.6</v>
      </c>
      <c r="AK43" s="122">
        <v>10.7</v>
      </c>
      <c r="AL43" s="122"/>
      <c r="AM43" s="122">
        <v>10.4</v>
      </c>
      <c r="AN43" s="122">
        <v>13.7</v>
      </c>
      <c r="AO43" s="122">
        <v>10.3</v>
      </c>
      <c r="AP43" s="122">
        <v>8.6999999999999993</v>
      </c>
      <c r="AQ43" s="122">
        <v>10.7</v>
      </c>
      <c r="AR43" s="133"/>
      <c r="AS43" s="134">
        <v>10.8</v>
      </c>
      <c r="AT43" s="134">
        <v>9.1</v>
      </c>
      <c r="AU43" s="133"/>
      <c r="AV43" s="133"/>
      <c r="AW43" s="133"/>
      <c r="AX43" s="133"/>
      <c r="AY43" s="133"/>
      <c r="AZ43" s="133"/>
      <c r="BA43" s="132">
        <v>9.4444444444444446</v>
      </c>
      <c r="BB43" s="132">
        <v>11</v>
      </c>
      <c r="BC43" s="132">
        <v>8.9444444444444446</v>
      </c>
      <c r="BD43" s="132">
        <v>11.722222222222221</v>
      </c>
      <c r="BE43" s="133"/>
      <c r="BF43" s="132">
        <v>9.3333333333333339</v>
      </c>
      <c r="BG43" s="132">
        <v>8.8888888888888893</v>
      </c>
      <c r="BH43" s="132">
        <v>8.3333333333333339</v>
      </c>
      <c r="BI43" s="132">
        <v>8.8888888888888893</v>
      </c>
      <c r="BJ43" s="132">
        <v>14.277777777777779</v>
      </c>
      <c r="BK43" s="133"/>
      <c r="BL43" s="131"/>
    </row>
    <row r="44" spans="1:64" x14ac:dyDescent="0.2">
      <c r="A44" s="113">
        <v>0.436805555555556</v>
      </c>
      <c r="B44" s="130"/>
      <c r="C44" s="130">
        <v>9.3000000000000007</v>
      </c>
      <c r="D44" s="130">
        <v>11.2</v>
      </c>
      <c r="E44" s="130">
        <v>9.6999999999999993</v>
      </c>
      <c r="F44" s="130">
        <v>10.1</v>
      </c>
      <c r="G44" s="130">
        <v>7.2</v>
      </c>
      <c r="H44" s="130">
        <v>11.2</v>
      </c>
      <c r="I44" s="129">
        <v>13.6</v>
      </c>
      <c r="J44" s="128">
        <v>14.7</v>
      </c>
      <c r="K44" s="128">
        <v>10.199999999999999</v>
      </c>
      <c r="L44" s="128">
        <v>7.7</v>
      </c>
      <c r="M44" s="128">
        <v>10.1</v>
      </c>
      <c r="N44" s="128">
        <v>9.6999999999999993</v>
      </c>
      <c r="O44" s="128">
        <v>6.7</v>
      </c>
      <c r="P44" s="127"/>
      <c r="Q44" s="126">
        <v>9.1999999999999993</v>
      </c>
      <c r="R44" s="126">
        <v>8</v>
      </c>
      <c r="S44" s="126">
        <v>9.8000000000000007</v>
      </c>
      <c r="T44" s="126">
        <v>7.8</v>
      </c>
      <c r="U44" s="126">
        <v>9.1</v>
      </c>
      <c r="V44" s="126">
        <v>5.7</v>
      </c>
      <c r="W44" s="124"/>
      <c r="X44" s="125"/>
      <c r="Y44" s="124">
        <v>10.4</v>
      </c>
      <c r="Z44" s="124">
        <v>7.7</v>
      </c>
      <c r="AA44" s="124">
        <v>10.8</v>
      </c>
      <c r="AB44" s="124">
        <v>8.1</v>
      </c>
      <c r="AC44" s="124">
        <v>14.8</v>
      </c>
      <c r="AD44" s="123">
        <v>9.6999999999999993</v>
      </c>
      <c r="AE44" s="123">
        <v>12.1</v>
      </c>
      <c r="AF44" s="123">
        <v>10.7</v>
      </c>
      <c r="AG44" s="123">
        <v>10.4</v>
      </c>
      <c r="AH44" s="123">
        <v>10.4</v>
      </c>
      <c r="AI44" s="123">
        <v>10.199999999999999</v>
      </c>
      <c r="AJ44" s="123">
        <v>9.5</v>
      </c>
      <c r="AK44" s="122">
        <v>10.8</v>
      </c>
      <c r="AL44" s="122"/>
      <c r="AM44" s="122">
        <v>10.199999999999999</v>
      </c>
      <c r="AN44" s="122">
        <v>13.7</v>
      </c>
      <c r="AO44" s="122">
        <v>10.1</v>
      </c>
      <c r="AP44" s="122">
        <v>8.6999999999999993</v>
      </c>
      <c r="AQ44" s="122">
        <v>11.1</v>
      </c>
      <c r="AR44" s="120"/>
      <c r="AS44" s="121">
        <v>10.7</v>
      </c>
      <c r="AT44" s="121">
        <v>8.8000000000000007</v>
      </c>
      <c r="AU44" s="120"/>
      <c r="AV44" s="120"/>
      <c r="AW44" s="120"/>
      <c r="AX44" s="120"/>
      <c r="AY44" s="120"/>
      <c r="AZ44" s="120"/>
      <c r="BA44" s="119">
        <v>9.4444444444444446</v>
      </c>
      <c r="BB44" s="119">
        <v>11.388888888888889</v>
      </c>
      <c r="BC44" s="119">
        <v>8.8888888888888893</v>
      </c>
      <c r="BD44" s="119">
        <v>11.222222222222221</v>
      </c>
      <c r="BE44" s="120"/>
      <c r="BF44" s="119">
        <v>9.3333333333333339</v>
      </c>
      <c r="BG44" s="119">
        <v>8.8333333333333339</v>
      </c>
      <c r="BH44" s="119">
        <v>8.2222222222222214</v>
      </c>
      <c r="BI44" s="119">
        <v>8.6111111111111107</v>
      </c>
      <c r="BJ44" s="119">
        <v>14.222222222222221</v>
      </c>
      <c r="BK44" s="120"/>
      <c r="BL44" s="118"/>
    </row>
    <row r="45" spans="1:64" x14ac:dyDescent="0.2">
      <c r="A45" s="114">
        <v>0.44027777777777799</v>
      </c>
      <c r="B45" s="130"/>
      <c r="C45" s="130">
        <v>9.1</v>
      </c>
      <c r="D45" s="130">
        <v>10.9</v>
      </c>
      <c r="E45" s="130">
        <v>9.6</v>
      </c>
      <c r="F45" s="130">
        <v>9.4</v>
      </c>
      <c r="G45" s="130">
        <v>7.3</v>
      </c>
      <c r="H45" s="130">
        <v>11.1</v>
      </c>
      <c r="I45" s="129">
        <v>13.7</v>
      </c>
      <c r="J45" s="128">
        <v>14.3</v>
      </c>
      <c r="K45" s="128">
        <v>10.6</v>
      </c>
      <c r="L45" s="128">
        <v>7.2</v>
      </c>
      <c r="M45" s="128">
        <v>10.4</v>
      </c>
      <c r="N45" s="128">
        <v>9.6999999999999993</v>
      </c>
      <c r="O45" s="128">
        <v>7.1</v>
      </c>
      <c r="P45" s="127"/>
      <c r="Q45" s="126">
        <v>9.1</v>
      </c>
      <c r="R45" s="126">
        <v>7.8</v>
      </c>
      <c r="S45" s="126">
        <v>9.6</v>
      </c>
      <c r="T45" s="126">
        <v>7.7</v>
      </c>
      <c r="U45" s="126">
        <v>9.1999999999999993</v>
      </c>
      <c r="V45" s="126">
        <v>5.8</v>
      </c>
      <c r="W45" s="124"/>
      <c r="X45" s="125"/>
      <c r="Y45" s="124">
        <v>10.5</v>
      </c>
      <c r="Z45" s="124">
        <v>7.7</v>
      </c>
      <c r="AA45" s="124">
        <v>10.7</v>
      </c>
      <c r="AB45" s="124">
        <v>8.9</v>
      </c>
      <c r="AC45" s="124">
        <v>15.1</v>
      </c>
      <c r="AD45" s="123">
        <v>9.9</v>
      </c>
      <c r="AE45" s="123">
        <v>12.2</v>
      </c>
      <c r="AF45" s="123">
        <v>10.3</v>
      </c>
      <c r="AG45" s="123">
        <v>10.199999999999999</v>
      </c>
      <c r="AH45" s="123">
        <v>9.9</v>
      </c>
      <c r="AI45" s="123">
        <v>10.1</v>
      </c>
      <c r="AJ45" s="123">
        <v>9.1</v>
      </c>
      <c r="AK45" s="122">
        <v>11</v>
      </c>
      <c r="AL45" s="122"/>
      <c r="AM45" s="122">
        <v>9.9</v>
      </c>
      <c r="AN45" s="122">
        <v>13.2</v>
      </c>
      <c r="AO45" s="122">
        <v>10.1</v>
      </c>
      <c r="AP45" s="122">
        <v>8.5</v>
      </c>
      <c r="AQ45" s="122">
        <v>11.5</v>
      </c>
      <c r="AR45" s="133"/>
      <c r="AS45" s="134">
        <v>10.4</v>
      </c>
      <c r="AT45" s="134">
        <v>8.6</v>
      </c>
      <c r="AU45" s="133"/>
      <c r="AV45" s="133"/>
      <c r="AW45" s="133"/>
      <c r="AX45" s="133"/>
      <c r="AY45" s="133"/>
      <c r="AZ45" s="133"/>
      <c r="BA45" s="132">
        <v>9.5</v>
      </c>
      <c r="BB45" s="132">
        <v>11.333333333333334</v>
      </c>
      <c r="BC45" s="132">
        <v>8.8888888888888893</v>
      </c>
      <c r="BD45" s="132">
        <v>11</v>
      </c>
      <c r="BE45" s="133"/>
      <c r="BF45" s="132">
        <v>9.1111111111111107</v>
      </c>
      <c r="BG45" s="132">
        <v>8.9444444444444446</v>
      </c>
      <c r="BH45" s="132">
        <v>8.1111111111111107</v>
      </c>
      <c r="BI45" s="132">
        <v>8.3888888888888893</v>
      </c>
      <c r="BJ45" s="132">
        <v>13.722222222222221</v>
      </c>
      <c r="BK45" s="133"/>
      <c r="BL45" s="131"/>
    </row>
    <row r="46" spans="1:64" x14ac:dyDescent="0.2">
      <c r="A46" s="113">
        <v>0.44374999999999998</v>
      </c>
      <c r="B46" s="130"/>
      <c r="C46" s="130">
        <v>8.9</v>
      </c>
      <c r="D46" s="130">
        <v>10.8</v>
      </c>
      <c r="E46" s="130">
        <v>9.8000000000000007</v>
      </c>
      <c r="F46" s="130">
        <v>9.1999999999999993</v>
      </c>
      <c r="G46" s="130">
        <v>7.4</v>
      </c>
      <c r="H46" s="130">
        <v>11.1</v>
      </c>
      <c r="I46" s="129">
        <v>13.6</v>
      </c>
      <c r="J46" s="128">
        <v>14.2</v>
      </c>
      <c r="K46" s="128">
        <v>11.1</v>
      </c>
      <c r="L46" s="128">
        <v>7.2</v>
      </c>
      <c r="M46" s="128">
        <v>10.7</v>
      </c>
      <c r="N46" s="128">
        <v>9.8000000000000007</v>
      </c>
      <c r="O46" s="128">
        <v>7.1</v>
      </c>
      <c r="P46" s="127"/>
      <c r="Q46" s="126">
        <v>8.9</v>
      </c>
      <c r="R46" s="126">
        <v>7.7</v>
      </c>
      <c r="S46" s="126">
        <v>9.5</v>
      </c>
      <c r="T46" s="126">
        <v>7.6</v>
      </c>
      <c r="U46" s="126">
        <v>9.3000000000000007</v>
      </c>
      <c r="V46" s="126">
        <v>5.8</v>
      </c>
      <c r="W46" s="124"/>
      <c r="X46" s="125"/>
      <c r="Y46" s="124">
        <v>10.7</v>
      </c>
      <c r="Z46" s="124">
        <v>7.8</v>
      </c>
      <c r="AA46" s="124">
        <v>10.3</v>
      </c>
      <c r="AB46" s="124">
        <v>9.6999999999999993</v>
      </c>
      <c r="AC46" s="124">
        <v>15.3</v>
      </c>
      <c r="AD46" s="123">
        <v>9.8000000000000007</v>
      </c>
      <c r="AE46" s="123">
        <v>11.9</v>
      </c>
      <c r="AF46" s="123">
        <v>10.1</v>
      </c>
      <c r="AG46" s="123">
        <v>9.9</v>
      </c>
      <c r="AH46" s="123">
        <v>10.199999999999999</v>
      </c>
      <c r="AI46" s="123">
        <v>9.6999999999999993</v>
      </c>
      <c r="AJ46" s="123">
        <v>8.9</v>
      </c>
      <c r="AK46" s="122">
        <v>11.2</v>
      </c>
      <c r="AL46" s="122"/>
      <c r="AM46" s="122">
        <v>9.6999999999999993</v>
      </c>
      <c r="AN46" s="122">
        <v>12.8</v>
      </c>
      <c r="AO46" s="122">
        <v>9.9</v>
      </c>
      <c r="AP46" s="122">
        <v>8.1999999999999993</v>
      </c>
      <c r="AQ46" s="122">
        <v>11.9</v>
      </c>
      <c r="AR46" s="120"/>
      <c r="AS46" s="121">
        <v>9.9</v>
      </c>
      <c r="AT46" s="121">
        <v>8.4</v>
      </c>
      <c r="AU46" s="120"/>
      <c r="AV46" s="120"/>
      <c r="AW46" s="120"/>
      <c r="AX46" s="120"/>
      <c r="AY46" s="120"/>
      <c r="AZ46" s="120"/>
      <c r="BA46" s="119">
        <v>9.3333333333333339</v>
      </c>
      <c r="BB46" s="119">
        <v>10.944444444444445</v>
      </c>
      <c r="BC46" s="119">
        <v>8.8888888888888893</v>
      </c>
      <c r="BD46" s="119">
        <v>10.888888888888889</v>
      </c>
      <c r="BE46" s="120"/>
      <c r="BF46" s="119">
        <v>8.7777777777777786</v>
      </c>
      <c r="BG46" s="119">
        <v>8.8888888888888893</v>
      </c>
      <c r="BH46" s="119">
        <v>7.8888888888888893</v>
      </c>
      <c r="BI46" s="119">
        <v>8.1666666666666661</v>
      </c>
      <c r="BJ46" s="119">
        <v>13.055555555555555</v>
      </c>
      <c r="BK46" s="120"/>
      <c r="BL46" s="118"/>
    </row>
    <row r="47" spans="1:64" x14ac:dyDescent="0.2">
      <c r="A47" s="114">
        <v>0.44722222222222202</v>
      </c>
      <c r="B47" s="130"/>
      <c r="C47" s="130">
        <v>8.5</v>
      </c>
      <c r="D47" s="130">
        <v>10.7</v>
      </c>
      <c r="E47" s="130">
        <v>10.1</v>
      </c>
      <c r="F47" s="130">
        <v>8.8000000000000007</v>
      </c>
      <c r="G47" s="130">
        <v>7.5</v>
      </c>
      <c r="H47" s="130">
        <v>11</v>
      </c>
      <c r="I47" s="129">
        <v>13.5</v>
      </c>
      <c r="J47" s="128">
        <v>14.1</v>
      </c>
      <c r="K47" s="128">
        <v>10.8</v>
      </c>
      <c r="L47" s="128">
        <v>7.4</v>
      </c>
      <c r="M47" s="128">
        <v>11</v>
      </c>
      <c r="N47" s="128">
        <v>9.8000000000000007</v>
      </c>
      <c r="O47" s="128">
        <v>6.7</v>
      </c>
      <c r="P47" s="127"/>
      <c r="Q47" s="126">
        <v>8.6</v>
      </c>
      <c r="R47" s="126">
        <v>7.6</v>
      </c>
      <c r="S47" s="126">
        <v>9.3000000000000007</v>
      </c>
      <c r="T47" s="126">
        <v>7.4</v>
      </c>
      <c r="U47" s="126">
        <v>9.4</v>
      </c>
      <c r="V47" s="126">
        <v>5.7</v>
      </c>
      <c r="W47" s="124"/>
      <c r="X47" s="125"/>
      <c r="Y47" s="124">
        <v>10.9</v>
      </c>
      <c r="Z47" s="124">
        <v>7.9</v>
      </c>
      <c r="AA47" s="124">
        <v>10.1</v>
      </c>
      <c r="AB47" s="124">
        <v>10.199999999999999</v>
      </c>
      <c r="AC47" s="124">
        <v>15.6</v>
      </c>
      <c r="AD47" s="123">
        <v>9.5</v>
      </c>
      <c r="AE47" s="123">
        <v>11.8</v>
      </c>
      <c r="AF47" s="123">
        <v>10</v>
      </c>
      <c r="AG47" s="123">
        <v>9.6999999999999993</v>
      </c>
      <c r="AH47" s="123">
        <v>10.199999999999999</v>
      </c>
      <c r="AI47" s="123">
        <v>9.3000000000000007</v>
      </c>
      <c r="AJ47" s="123">
        <v>8.6999999999999993</v>
      </c>
      <c r="AK47" s="122">
        <v>11.3</v>
      </c>
      <c r="AL47" s="122"/>
      <c r="AM47" s="122">
        <v>9.3000000000000007</v>
      </c>
      <c r="AN47" s="122">
        <v>12.4</v>
      </c>
      <c r="AO47" s="122">
        <v>9.8000000000000007</v>
      </c>
      <c r="AP47" s="122">
        <v>7.8</v>
      </c>
      <c r="AQ47" s="122">
        <v>12.3</v>
      </c>
      <c r="AR47" s="133"/>
      <c r="AS47" s="134">
        <v>9.8000000000000007</v>
      </c>
      <c r="AT47" s="134">
        <v>8.3000000000000007</v>
      </c>
      <c r="AU47" s="133"/>
      <c r="AV47" s="133"/>
      <c r="AW47" s="133"/>
      <c r="AX47" s="133"/>
      <c r="AY47" s="133"/>
      <c r="AZ47" s="133"/>
      <c r="BA47" s="132">
        <v>9.2777777777777786</v>
      </c>
      <c r="BB47" s="132">
        <v>10.777777777777779</v>
      </c>
      <c r="BC47" s="132">
        <v>8.8888888888888893</v>
      </c>
      <c r="BD47" s="132">
        <v>10.833333333333334</v>
      </c>
      <c r="BE47" s="133"/>
      <c r="BF47" s="132">
        <v>8.3888888888888893</v>
      </c>
      <c r="BG47" s="132">
        <v>8.7777777777777786</v>
      </c>
      <c r="BH47" s="132">
        <v>7.7222222222222223</v>
      </c>
      <c r="BI47" s="132">
        <v>7.9444444444444446</v>
      </c>
      <c r="BJ47" s="132">
        <v>12.555555555555555</v>
      </c>
      <c r="BK47" s="132">
        <v>7</v>
      </c>
      <c r="BL47" s="131"/>
    </row>
    <row r="48" spans="1:64" x14ac:dyDescent="0.2">
      <c r="A48" s="113">
        <v>0.45069444444444501</v>
      </c>
      <c r="B48" s="130"/>
      <c r="C48" s="130">
        <v>8.1999999999999993</v>
      </c>
      <c r="D48" s="130">
        <v>10.7</v>
      </c>
      <c r="E48" s="130">
        <v>10</v>
      </c>
      <c r="F48" s="130">
        <v>8.8000000000000007</v>
      </c>
      <c r="G48" s="130">
        <v>7.7</v>
      </c>
      <c r="H48" s="130">
        <v>11</v>
      </c>
      <c r="I48" s="129">
        <v>13.4</v>
      </c>
      <c r="J48" s="128">
        <v>13.7</v>
      </c>
      <c r="K48" s="128">
        <v>10.7</v>
      </c>
      <c r="L48" s="128">
        <v>7.6</v>
      </c>
      <c r="M48" s="128">
        <v>11.1</v>
      </c>
      <c r="N48" s="128">
        <v>9.6999999999999993</v>
      </c>
      <c r="O48" s="128">
        <v>6.2</v>
      </c>
      <c r="P48" s="127"/>
      <c r="Q48" s="126">
        <v>8.5</v>
      </c>
      <c r="R48" s="126">
        <v>7.2</v>
      </c>
      <c r="S48" s="126">
        <v>8.9</v>
      </c>
      <c r="T48" s="126">
        <v>7.2</v>
      </c>
      <c r="U48" s="126">
        <v>9.5</v>
      </c>
      <c r="V48" s="126">
        <v>5.7</v>
      </c>
      <c r="W48" s="124"/>
      <c r="X48" s="125"/>
      <c r="Y48" s="124">
        <v>10.9</v>
      </c>
      <c r="Z48" s="124">
        <v>7.8</v>
      </c>
      <c r="AA48" s="124">
        <v>10</v>
      </c>
      <c r="AB48" s="124">
        <v>10.4</v>
      </c>
      <c r="AC48" s="124">
        <v>15.3</v>
      </c>
      <c r="AD48" s="123">
        <v>9.1999999999999993</v>
      </c>
      <c r="AE48" s="123">
        <v>11.7</v>
      </c>
      <c r="AF48" s="123">
        <v>9.9</v>
      </c>
      <c r="AG48" s="123">
        <v>9.3000000000000007</v>
      </c>
      <c r="AH48" s="123">
        <v>9.9</v>
      </c>
      <c r="AI48" s="123">
        <v>9.1</v>
      </c>
      <c r="AJ48" s="123">
        <v>8.3000000000000007</v>
      </c>
      <c r="AK48" s="122">
        <v>11.4</v>
      </c>
      <c r="AL48" s="122"/>
      <c r="AM48" s="122">
        <v>8.9</v>
      </c>
      <c r="AN48" s="122">
        <v>12.4</v>
      </c>
      <c r="AO48" s="122">
        <v>9.6</v>
      </c>
      <c r="AP48" s="122">
        <v>7.4</v>
      </c>
      <c r="AQ48" s="122">
        <v>12.5</v>
      </c>
      <c r="AR48" s="120"/>
      <c r="AS48" s="121">
        <v>10</v>
      </c>
      <c r="AT48" s="121">
        <v>8.1</v>
      </c>
      <c r="AU48" s="120"/>
      <c r="AV48" s="120"/>
      <c r="AW48" s="120"/>
      <c r="AX48" s="120"/>
      <c r="AY48" s="120"/>
      <c r="AZ48" s="120"/>
      <c r="BA48" s="119">
        <v>9.2222222222222214</v>
      </c>
      <c r="BB48" s="119">
        <v>10.5</v>
      </c>
      <c r="BC48" s="119">
        <v>8.8888888888888893</v>
      </c>
      <c r="BD48" s="119">
        <v>10.944444444444445</v>
      </c>
      <c r="BE48" s="120"/>
      <c r="BF48" s="119">
        <v>8.1666666666666661</v>
      </c>
      <c r="BG48" s="119">
        <v>8.6111111111111107</v>
      </c>
      <c r="BH48" s="119">
        <v>7.6111111111111107</v>
      </c>
      <c r="BI48" s="119">
        <v>7.7222222222222223</v>
      </c>
      <c r="BJ48" s="119">
        <v>11.888888888888889</v>
      </c>
      <c r="BK48" s="119">
        <v>6.833333333333333</v>
      </c>
      <c r="BL48" s="118"/>
    </row>
    <row r="49" spans="1:64" x14ac:dyDescent="0.2">
      <c r="A49" s="114">
        <v>0.454166666666667</v>
      </c>
      <c r="B49" s="130"/>
      <c r="C49" s="130">
        <v>7.9</v>
      </c>
      <c r="D49" s="130">
        <v>10.7</v>
      </c>
      <c r="E49" s="130">
        <v>10</v>
      </c>
      <c r="F49" s="130">
        <v>9.3000000000000007</v>
      </c>
      <c r="G49" s="130">
        <v>7.9</v>
      </c>
      <c r="H49" s="130">
        <v>10.8</v>
      </c>
      <c r="I49" s="129">
        <v>13.3</v>
      </c>
      <c r="J49" s="128">
        <v>13.7</v>
      </c>
      <c r="K49" s="128">
        <v>10.4</v>
      </c>
      <c r="L49" s="128">
        <v>7.6</v>
      </c>
      <c r="M49" s="128">
        <v>11.1</v>
      </c>
      <c r="N49" s="128">
        <v>9.5</v>
      </c>
      <c r="O49" s="128">
        <v>5.7</v>
      </c>
      <c r="P49" s="127"/>
      <c r="Q49" s="126">
        <v>8.4</v>
      </c>
      <c r="R49" s="126">
        <v>7.2</v>
      </c>
      <c r="S49" s="126">
        <v>9</v>
      </c>
      <c r="T49" s="126">
        <v>7.1</v>
      </c>
      <c r="U49" s="126">
        <v>9.6</v>
      </c>
      <c r="V49" s="126">
        <v>5.7</v>
      </c>
      <c r="W49" s="124"/>
      <c r="X49" s="125"/>
      <c r="Y49" s="124">
        <v>11</v>
      </c>
      <c r="Z49" s="124">
        <v>8</v>
      </c>
      <c r="AA49" s="124">
        <v>10</v>
      </c>
      <c r="AB49" s="124">
        <v>10.6</v>
      </c>
      <c r="AC49" s="124">
        <v>14.8</v>
      </c>
      <c r="AD49" s="123">
        <v>9.1999999999999993</v>
      </c>
      <c r="AE49" s="123">
        <v>11.6</v>
      </c>
      <c r="AF49" s="123">
        <v>9.6999999999999993</v>
      </c>
      <c r="AG49" s="123">
        <v>9.1999999999999993</v>
      </c>
      <c r="AH49" s="123">
        <v>9.8000000000000007</v>
      </c>
      <c r="AI49" s="123">
        <v>9.1999999999999993</v>
      </c>
      <c r="AJ49" s="123">
        <v>8.1</v>
      </c>
      <c r="AK49" s="122">
        <v>11.3</v>
      </c>
      <c r="AL49" s="122"/>
      <c r="AM49" s="122">
        <v>8.6</v>
      </c>
      <c r="AN49" s="122">
        <v>12.5</v>
      </c>
      <c r="AO49" s="122">
        <v>9.3000000000000007</v>
      </c>
      <c r="AP49" s="122">
        <v>7.2</v>
      </c>
      <c r="AQ49" s="122">
        <v>12.6</v>
      </c>
      <c r="AR49" s="133"/>
      <c r="AS49" s="134">
        <v>9.9</v>
      </c>
      <c r="AT49" s="134">
        <v>8.1</v>
      </c>
      <c r="AU49" s="133"/>
      <c r="AV49" s="133"/>
      <c r="AW49" s="133"/>
      <c r="AX49" s="133"/>
      <c r="AY49" s="133"/>
      <c r="AZ49" s="133"/>
      <c r="BA49" s="132">
        <v>9.2222222222222214</v>
      </c>
      <c r="BB49" s="132">
        <v>10.611111111111111</v>
      </c>
      <c r="BC49" s="132">
        <v>9.2222222222222214</v>
      </c>
      <c r="BD49" s="132">
        <v>11.055555555555555</v>
      </c>
      <c r="BE49" s="133"/>
      <c r="BF49" s="132">
        <v>8.0555555555555554</v>
      </c>
      <c r="BG49" s="132">
        <v>8.5</v>
      </c>
      <c r="BH49" s="132">
        <v>7.4444444444444446</v>
      </c>
      <c r="BI49" s="132">
        <v>7.5555555555555554</v>
      </c>
      <c r="BJ49" s="132">
        <v>11.333333333333334</v>
      </c>
      <c r="BK49" s="132">
        <v>6.5555555555555554</v>
      </c>
      <c r="BL49" s="131"/>
    </row>
    <row r="50" spans="1:64" x14ac:dyDescent="0.2">
      <c r="A50" s="113">
        <v>0.45763888888888898</v>
      </c>
      <c r="B50" s="130"/>
      <c r="C50" s="130">
        <v>7.7</v>
      </c>
      <c r="D50" s="130">
        <v>10.3</v>
      </c>
      <c r="E50" s="130">
        <v>10.1</v>
      </c>
      <c r="F50" s="130">
        <v>9.1</v>
      </c>
      <c r="G50" s="130">
        <v>8</v>
      </c>
      <c r="H50" s="130">
        <v>10.6</v>
      </c>
      <c r="I50" s="129">
        <v>13.4</v>
      </c>
      <c r="J50" s="128">
        <v>13.4</v>
      </c>
      <c r="K50" s="128">
        <v>10.199999999999999</v>
      </c>
      <c r="L50" s="128">
        <v>7.6</v>
      </c>
      <c r="M50" s="128">
        <v>11</v>
      </c>
      <c r="N50" s="128">
        <v>9.3000000000000007</v>
      </c>
      <c r="O50" s="128">
        <v>5.5</v>
      </c>
      <c r="P50" s="127"/>
      <c r="Q50" s="126">
        <v>8.4</v>
      </c>
      <c r="R50" s="126">
        <v>7</v>
      </c>
      <c r="S50" s="126">
        <v>9.1</v>
      </c>
      <c r="T50" s="126">
        <v>7.1</v>
      </c>
      <c r="U50" s="126">
        <v>9.6999999999999993</v>
      </c>
      <c r="V50" s="126">
        <v>5.7</v>
      </c>
      <c r="W50" s="124"/>
      <c r="X50" s="125"/>
      <c r="Y50" s="124">
        <v>11.1</v>
      </c>
      <c r="Z50" s="124">
        <v>7.8</v>
      </c>
      <c r="AA50" s="124">
        <v>9.9</v>
      </c>
      <c r="AB50" s="124">
        <v>10.7</v>
      </c>
      <c r="AC50" s="124">
        <v>15.1</v>
      </c>
      <c r="AD50" s="123">
        <v>9.1</v>
      </c>
      <c r="AE50" s="123">
        <v>11.5</v>
      </c>
      <c r="AF50" s="123">
        <v>9.4</v>
      </c>
      <c r="AG50" s="123">
        <v>9.1999999999999993</v>
      </c>
      <c r="AH50" s="123">
        <v>9.8000000000000007</v>
      </c>
      <c r="AI50" s="123">
        <v>8.9</v>
      </c>
      <c r="AJ50" s="123">
        <v>7.4</v>
      </c>
      <c r="AK50" s="122">
        <v>11.4</v>
      </c>
      <c r="AL50" s="122"/>
      <c r="AM50" s="122">
        <v>8.6999999999999993</v>
      </c>
      <c r="AN50" s="122">
        <v>12.7</v>
      </c>
      <c r="AO50" s="122">
        <v>9.1</v>
      </c>
      <c r="AP50" s="122">
        <v>7.2</v>
      </c>
      <c r="AQ50" s="122">
        <v>12.6</v>
      </c>
      <c r="AR50" s="120"/>
      <c r="AS50" s="121">
        <v>9.6</v>
      </c>
      <c r="AT50" s="121">
        <v>8.1</v>
      </c>
      <c r="AU50" s="120"/>
      <c r="AV50" s="120"/>
      <c r="AW50" s="120"/>
      <c r="AX50" s="120"/>
      <c r="AY50" s="120"/>
      <c r="AZ50" s="120"/>
      <c r="BA50" s="119">
        <v>9.1666666666666661</v>
      </c>
      <c r="BB50" s="119">
        <v>10.555555555555555</v>
      </c>
      <c r="BC50" s="119">
        <v>9.1666666666666661</v>
      </c>
      <c r="BD50" s="119">
        <v>11.055555555555555</v>
      </c>
      <c r="BE50" s="120"/>
      <c r="BF50" s="119">
        <v>8.1111111111111107</v>
      </c>
      <c r="BG50" s="119">
        <v>8.3333333333333339</v>
      </c>
      <c r="BH50" s="119">
        <v>7.333333333333333</v>
      </c>
      <c r="BI50" s="119">
        <v>7.3888888888888893</v>
      </c>
      <c r="BJ50" s="119">
        <v>10.833333333333334</v>
      </c>
      <c r="BK50" s="119">
        <v>6.6111111111111107</v>
      </c>
      <c r="BL50" s="118"/>
    </row>
    <row r="51" spans="1:64" x14ac:dyDescent="0.2">
      <c r="A51" s="114">
        <v>0.46111111111111103</v>
      </c>
      <c r="B51" s="130"/>
      <c r="C51" s="130">
        <v>7.6</v>
      </c>
      <c r="D51" s="130">
        <v>9.9</v>
      </c>
      <c r="E51" s="130">
        <v>10.1</v>
      </c>
      <c r="F51" s="130">
        <v>8.6999999999999993</v>
      </c>
      <c r="G51" s="130">
        <v>8.1</v>
      </c>
      <c r="H51" s="130">
        <v>9.9</v>
      </c>
      <c r="I51" s="129">
        <v>13.1</v>
      </c>
      <c r="J51" s="128">
        <v>13.3</v>
      </c>
      <c r="K51" s="128">
        <v>10</v>
      </c>
      <c r="L51" s="128">
        <v>7.5</v>
      </c>
      <c r="M51" s="128">
        <v>10.9</v>
      </c>
      <c r="N51" s="128">
        <v>9.3000000000000007</v>
      </c>
      <c r="O51" s="128">
        <v>5.7</v>
      </c>
      <c r="P51" s="127"/>
      <c r="Q51" s="126">
        <v>8.1999999999999993</v>
      </c>
      <c r="R51" s="126">
        <v>6.9</v>
      </c>
      <c r="S51" s="126">
        <v>8.6999999999999993</v>
      </c>
      <c r="T51" s="126">
        <v>6.9</v>
      </c>
      <c r="U51" s="126">
        <v>9.8000000000000007</v>
      </c>
      <c r="V51" s="126">
        <v>5.7</v>
      </c>
      <c r="W51" s="124"/>
      <c r="X51" s="125"/>
      <c r="Y51" s="124">
        <v>10.9</v>
      </c>
      <c r="Z51" s="124">
        <v>7.3</v>
      </c>
      <c r="AA51" s="124">
        <v>9.9</v>
      </c>
      <c r="AB51" s="124">
        <v>10.8</v>
      </c>
      <c r="AC51" s="124">
        <v>15.2</v>
      </c>
      <c r="AD51" s="123">
        <v>8.8000000000000007</v>
      </c>
      <c r="AE51" s="123">
        <v>11.2</v>
      </c>
      <c r="AF51" s="123">
        <v>9.6999999999999993</v>
      </c>
      <c r="AG51" s="123">
        <v>9.1999999999999993</v>
      </c>
      <c r="AH51" s="123">
        <v>10.1</v>
      </c>
      <c r="AI51" s="123">
        <v>8.6</v>
      </c>
      <c r="AJ51" s="123">
        <v>7.6</v>
      </c>
      <c r="AK51" s="122">
        <v>11.4</v>
      </c>
      <c r="AL51" s="122"/>
      <c r="AM51" s="122">
        <v>9.1</v>
      </c>
      <c r="AN51" s="122">
        <v>12.9</v>
      </c>
      <c r="AO51" s="122">
        <v>8.8000000000000007</v>
      </c>
      <c r="AP51" s="122">
        <v>7.2</v>
      </c>
      <c r="AQ51" s="122">
        <v>12.6</v>
      </c>
      <c r="AR51" s="133"/>
      <c r="AS51" s="134">
        <v>9.1999999999999993</v>
      </c>
      <c r="AT51" s="134">
        <v>7.9</v>
      </c>
      <c r="AU51" s="133"/>
      <c r="AV51" s="133"/>
      <c r="AW51" s="133"/>
      <c r="AX51" s="133"/>
      <c r="AY51" s="133"/>
      <c r="AZ51" s="133"/>
      <c r="BA51" s="132">
        <v>9.0555555555555554</v>
      </c>
      <c r="BB51" s="132">
        <v>10.277777777777779</v>
      </c>
      <c r="BC51" s="132">
        <v>9.1666666666666661</v>
      </c>
      <c r="BD51" s="132">
        <v>10.944444444444445</v>
      </c>
      <c r="BE51" s="133"/>
      <c r="BF51" s="132">
        <v>8.1666666666666661</v>
      </c>
      <c r="BG51" s="132">
        <v>8.1666666666666661</v>
      </c>
      <c r="BH51" s="132">
        <v>7.2222222222222223</v>
      </c>
      <c r="BI51" s="132">
        <v>7.2222222222222223</v>
      </c>
      <c r="BJ51" s="132">
        <v>10.333333333333334</v>
      </c>
      <c r="BK51" s="132">
        <v>6.7777777777777777</v>
      </c>
      <c r="BL51" s="131"/>
    </row>
    <row r="52" spans="1:64" x14ac:dyDescent="0.2">
      <c r="A52" s="113">
        <v>0.46458333333333302</v>
      </c>
      <c r="B52" s="130"/>
      <c r="C52" s="130">
        <v>7.3</v>
      </c>
      <c r="D52" s="130">
        <v>9.8000000000000007</v>
      </c>
      <c r="E52" s="130">
        <v>9.9</v>
      </c>
      <c r="F52" s="130">
        <v>8.6</v>
      </c>
      <c r="G52" s="130">
        <v>8.1999999999999993</v>
      </c>
      <c r="H52" s="130">
        <v>9.6</v>
      </c>
      <c r="I52" s="129">
        <v>12.7</v>
      </c>
      <c r="J52" s="128">
        <v>13.1</v>
      </c>
      <c r="K52" s="128">
        <v>9.9</v>
      </c>
      <c r="L52" s="128">
        <v>7.5</v>
      </c>
      <c r="M52" s="128">
        <v>10.8</v>
      </c>
      <c r="N52" s="128">
        <v>9.4</v>
      </c>
      <c r="O52" s="128">
        <v>5.7</v>
      </c>
      <c r="P52" s="127"/>
      <c r="Q52" s="126">
        <v>8</v>
      </c>
      <c r="R52" s="126">
        <v>6.8</v>
      </c>
      <c r="S52" s="126">
        <v>8.3000000000000007</v>
      </c>
      <c r="T52" s="126">
        <v>6.9</v>
      </c>
      <c r="U52" s="126">
        <v>9.8000000000000007</v>
      </c>
      <c r="V52" s="126">
        <v>5.7</v>
      </c>
      <c r="W52" s="124"/>
      <c r="X52" s="125"/>
      <c r="Y52" s="124">
        <v>10.199999999999999</v>
      </c>
      <c r="Z52" s="124">
        <v>7.7</v>
      </c>
      <c r="AA52" s="124">
        <v>9.6999999999999993</v>
      </c>
      <c r="AB52" s="124">
        <v>10.7</v>
      </c>
      <c r="AC52" s="124">
        <v>15.7</v>
      </c>
      <c r="AD52" s="123">
        <v>8.6</v>
      </c>
      <c r="AE52" s="123">
        <v>11.3</v>
      </c>
      <c r="AF52" s="123">
        <v>9.6</v>
      </c>
      <c r="AG52" s="123">
        <v>8.8000000000000007</v>
      </c>
      <c r="AH52" s="123">
        <v>10.3</v>
      </c>
      <c r="AI52" s="123">
        <v>8.4</v>
      </c>
      <c r="AJ52" s="123">
        <v>7.7</v>
      </c>
      <c r="AK52" s="122">
        <v>11.3</v>
      </c>
      <c r="AL52" s="122"/>
      <c r="AM52" s="122">
        <v>8.9</v>
      </c>
      <c r="AN52" s="122">
        <v>13.1</v>
      </c>
      <c r="AO52" s="122">
        <v>8.6</v>
      </c>
      <c r="AP52" s="122">
        <v>7.2</v>
      </c>
      <c r="AQ52" s="122">
        <v>12.6</v>
      </c>
      <c r="AR52" s="120"/>
      <c r="AS52" s="121">
        <v>9.1</v>
      </c>
      <c r="AT52" s="121">
        <v>8</v>
      </c>
      <c r="AU52" s="120"/>
      <c r="AV52" s="120"/>
      <c r="AW52" s="120"/>
      <c r="AX52" s="120"/>
      <c r="AY52" s="120"/>
      <c r="AZ52" s="120"/>
      <c r="BA52" s="119">
        <v>9.1666666666666661</v>
      </c>
      <c r="BB52" s="119">
        <v>10.222222222222221</v>
      </c>
      <c r="BC52" s="119">
        <v>9</v>
      </c>
      <c r="BD52" s="119">
        <v>10.722222222222221</v>
      </c>
      <c r="BE52" s="120"/>
      <c r="BF52" s="119">
        <v>8</v>
      </c>
      <c r="BG52" s="119">
        <v>8.0555555555555554</v>
      </c>
      <c r="BH52" s="119">
        <v>7.2222222222222223</v>
      </c>
      <c r="BI52" s="119">
        <v>7.0555555555555554</v>
      </c>
      <c r="BJ52" s="119">
        <v>9.6111111111111107</v>
      </c>
      <c r="BK52" s="119">
        <v>6.9444444444444446</v>
      </c>
      <c r="BL52" s="118"/>
    </row>
    <row r="53" spans="1:64" x14ac:dyDescent="0.2">
      <c r="A53" s="112">
        <v>0.468055555555556</v>
      </c>
      <c r="B53" s="130"/>
      <c r="C53" s="130">
        <v>7.1</v>
      </c>
      <c r="D53" s="130">
        <v>10.1</v>
      </c>
      <c r="E53" s="130">
        <v>9.8000000000000007</v>
      </c>
      <c r="F53" s="130">
        <v>8.6</v>
      </c>
      <c r="G53" s="130">
        <v>8</v>
      </c>
      <c r="H53" s="130">
        <v>9.3000000000000007</v>
      </c>
      <c r="I53" s="129">
        <v>12.7</v>
      </c>
      <c r="J53" s="128">
        <v>13.1</v>
      </c>
      <c r="K53" s="128">
        <v>9.8000000000000007</v>
      </c>
      <c r="L53" s="128">
        <v>7.3</v>
      </c>
      <c r="M53" s="128">
        <v>10.3</v>
      </c>
      <c r="N53" s="128">
        <v>9.4</v>
      </c>
      <c r="O53" s="128">
        <v>5.6</v>
      </c>
      <c r="P53" s="127"/>
      <c r="Q53" s="126">
        <v>7.8</v>
      </c>
      <c r="R53" s="126">
        <v>6.7</v>
      </c>
      <c r="S53" s="126">
        <v>7.8</v>
      </c>
      <c r="T53" s="126">
        <v>7.1</v>
      </c>
      <c r="U53" s="126">
        <v>9.8000000000000007</v>
      </c>
      <c r="V53" s="126">
        <v>5.8</v>
      </c>
      <c r="W53" s="124"/>
      <c r="X53" s="125"/>
      <c r="Y53" s="124">
        <v>9.6999999999999993</v>
      </c>
      <c r="Z53" s="124">
        <v>8.3000000000000007</v>
      </c>
      <c r="AA53" s="124">
        <v>9.5</v>
      </c>
      <c r="AB53" s="124">
        <v>10.6</v>
      </c>
      <c r="AC53" s="124">
        <v>16</v>
      </c>
      <c r="AD53" s="123">
        <v>8.4</v>
      </c>
      <c r="AE53" s="123">
        <v>11.4</v>
      </c>
      <c r="AF53" s="123">
        <v>9.3000000000000007</v>
      </c>
      <c r="AG53" s="123">
        <v>8.4</v>
      </c>
      <c r="AH53" s="123">
        <v>10.5</v>
      </c>
      <c r="AI53" s="123">
        <v>8.3000000000000007</v>
      </c>
      <c r="AJ53" s="123">
        <v>8.1999999999999993</v>
      </c>
      <c r="AK53" s="122">
        <v>11.1</v>
      </c>
      <c r="AL53" s="122"/>
      <c r="AM53" s="122">
        <v>8.6</v>
      </c>
      <c r="AN53" s="122">
        <v>13.1</v>
      </c>
      <c r="AO53" s="122">
        <v>8.4</v>
      </c>
      <c r="AP53" s="122">
        <v>7.1</v>
      </c>
      <c r="AQ53" s="122">
        <v>12.5</v>
      </c>
      <c r="AR53" s="133"/>
      <c r="AS53" s="134">
        <v>8.8000000000000007</v>
      </c>
      <c r="AT53" s="134">
        <v>7.8</v>
      </c>
      <c r="AU53" s="133"/>
      <c r="AV53" s="133"/>
      <c r="AW53" s="133"/>
      <c r="AX53" s="133"/>
      <c r="AY53" s="133"/>
      <c r="AZ53" s="133"/>
      <c r="BA53" s="132">
        <v>9.2222222222222214</v>
      </c>
      <c r="BB53" s="132">
        <v>9.8333333333333339</v>
      </c>
      <c r="BC53" s="132">
        <v>8.9444444444444446</v>
      </c>
      <c r="BD53" s="132">
        <v>10.277777777777779</v>
      </c>
      <c r="BE53" s="133"/>
      <c r="BF53" s="132">
        <v>7.9444444444444446</v>
      </c>
      <c r="BG53" s="132">
        <v>7.833333333333333</v>
      </c>
      <c r="BH53" s="132">
        <v>7.1111111111111107</v>
      </c>
      <c r="BI53" s="132">
        <v>6.833333333333333</v>
      </c>
      <c r="BJ53" s="132">
        <v>9.3888888888888893</v>
      </c>
      <c r="BK53" s="132">
        <v>6.666666666666667</v>
      </c>
      <c r="BL53" s="131"/>
    </row>
    <row r="54" spans="1:64" x14ac:dyDescent="0.2">
      <c r="A54" s="112">
        <v>0.47152777777777799</v>
      </c>
      <c r="B54" s="130"/>
      <c r="C54" s="130">
        <v>6.9</v>
      </c>
      <c r="D54" s="130">
        <v>9.9</v>
      </c>
      <c r="E54" s="130">
        <v>9.6999999999999993</v>
      </c>
      <c r="F54" s="130">
        <v>8.4</v>
      </c>
      <c r="G54" s="130">
        <v>7.9</v>
      </c>
      <c r="H54" s="130">
        <v>8.1999999999999993</v>
      </c>
      <c r="I54" s="129">
        <v>12.6</v>
      </c>
      <c r="J54" s="128">
        <v>13.1</v>
      </c>
      <c r="K54" s="128">
        <v>9.8000000000000007</v>
      </c>
      <c r="L54" s="128">
        <v>7.3</v>
      </c>
      <c r="M54" s="128">
        <v>10.1</v>
      </c>
      <c r="N54" s="128">
        <v>9.1999999999999993</v>
      </c>
      <c r="O54" s="128">
        <v>5.6</v>
      </c>
      <c r="P54" s="127"/>
      <c r="Q54" s="126">
        <v>7.9</v>
      </c>
      <c r="R54" s="126">
        <v>6.6</v>
      </c>
      <c r="S54" s="126">
        <v>7.6</v>
      </c>
      <c r="T54" s="126">
        <v>6.7</v>
      </c>
      <c r="U54" s="126">
        <v>9.8000000000000007</v>
      </c>
      <c r="V54" s="126">
        <v>5.9</v>
      </c>
      <c r="W54" s="124"/>
      <c r="X54" s="125"/>
      <c r="Y54" s="124">
        <v>9.6</v>
      </c>
      <c r="Z54" s="124">
        <v>8.6999999999999993</v>
      </c>
      <c r="AA54" s="124">
        <v>9.1999999999999993</v>
      </c>
      <c r="AB54" s="124">
        <v>10.5</v>
      </c>
      <c r="AC54" s="124">
        <v>16.399999999999999</v>
      </c>
      <c r="AD54" s="123">
        <v>8.3000000000000007</v>
      </c>
      <c r="AE54" s="123">
        <v>11.2</v>
      </c>
      <c r="AF54" s="123">
        <v>9.1999999999999993</v>
      </c>
      <c r="AG54" s="123">
        <v>7.9</v>
      </c>
      <c r="AH54" s="123">
        <v>10.4</v>
      </c>
      <c r="AI54" s="123">
        <v>8.1999999999999993</v>
      </c>
      <c r="AJ54" s="123">
        <v>8.4</v>
      </c>
      <c r="AK54" s="122">
        <v>11.2</v>
      </c>
      <c r="AL54" s="122"/>
      <c r="AM54" s="122">
        <v>8.1999999999999993</v>
      </c>
      <c r="AN54" s="122">
        <v>13.2</v>
      </c>
      <c r="AO54" s="122">
        <v>8.3000000000000007</v>
      </c>
      <c r="AP54" s="122">
        <v>7.1</v>
      </c>
      <c r="AQ54" s="122">
        <v>12.2</v>
      </c>
      <c r="AR54" s="120"/>
      <c r="AS54" s="121">
        <v>8.6</v>
      </c>
      <c r="AT54" s="121">
        <v>7.9</v>
      </c>
      <c r="AU54" s="120"/>
      <c r="AV54" s="120"/>
      <c r="AW54" s="120"/>
      <c r="AX54" s="120"/>
      <c r="AY54" s="120"/>
      <c r="AZ54" s="120"/>
      <c r="BA54" s="119">
        <v>9.2222222222222214</v>
      </c>
      <c r="BB54" s="119">
        <v>9.5555555555555554</v>
      </c>
      <c r="BC54" s="119">
        <v>8.9444444444444446</v>
      </c>
      <c r="BD54" s="119">
        <v>10</v>
      </c>
      <c r="BE54" s="120"/>
      <c r="BF54" s="119">
        <v>8.0555555555555554</v>
      </c>
      <c r="BG54" s="119">
        <v>7.666666666666667</v>
      </c>
      <c r="BH54" s="119">
        <v>7</v>
      </c>
      <c r="BI54" s="119">
        <v>6.7222222222222223</v>
      </c>
      <c r="BJ54" s="119">
        <v>9.5555555555555554</v>
      </c>
      <c r="BK54" s="119">
        <v>6.166666666666667</v>
      </c>
      <c r="BL54" s="118"/>
    </row>
    <row r="55" spans="1:64" x14ac:dyDescent="0.2">
      <c r="A55" s="112">
        <v>0.47499999999999998</v>
      </c>
      <c r="B55" s="130"/>
      <c r="C55" s="130">
        <v>6.7</v>
      </c>
      <c r="D55" s="130">
        <v>9.5</v>
      </c>
      <c r="E55" s="130">
        <v>9.6</v>
      </c>
      <c r="F55" s="130">
        <v>8.4</v>
      </c>
      <c r="G55" s="130">
        <v>7.9</v>
      </c>
      <c r="H55" s="130">
        <v>7.9</v>
      </c>
      <c r="I55" s="129">
        <v>12.4</v>
      </c>
      <c r="J55" s="128">
        <v>12.9</v>
      </c>
      <c r="K55" s="128">
        <v>9.6</v>
      </c>
      <c r="L55" s="128">
        <v>7.2</v>
      </c>
      <c r="M55" s="128">
        <v>9.9</v>
      </c>
      <c r="N55" s="128">
        <v>8.8000000000000007</v>
      </c>
      <c r="O55" s="128">
        <v>5.5</v>
      </c>
      <c r="P55" s="127"/>
      <c r="Q55" s="126">
        <v>8.3000000000000007</v>
      </c>
      <c r="R55" s="126">
        <v>6.5</v>
      </c>
      <c r="S55" s="126">
        <v>7.6</v>
      </c>
      <c r="T55" s="126">
        <v>6.4</v>
      </c>
      <c r="U55" s="126">
        <v>9.8000000000000007</v>
      </c>
      <c r="V55" s="126">
        <v>5.9</v>
      </c>
      <c r="W55" s="124"/>
      <c r="X55" s="125"/>
      <c r="Y55" s="124">
        <v>9.6</v>
      </c>
      <c r="Z55" s="124">
        <v>8.6</v>
      </c>
      <c r="AA55" s="124">
        <v>8.8000000000000007</v>
      </c>
      <c r="AB55" s="124">
        <v>10.4</v>
      </c>
      <c r="AC55" s="124">
        <v>16.600000000000001</v>
      </c>
      <c r="AD55" s="123">
        <v>8.1</v>
      </c>
      <c r="AE55" s="123">
        <v>11.2</v>
      </c>
      <c r="AF55" s="123">
        <v>9.1</v>
      </c>
      <c r="AG55" s="123">
        <v>7.6</v>
      </c>
      <c r="AH55" s="123">
        <v>10.3</v>
      </c>
      <c r="AI55" s="123">
        <v>7.9</v>
      </c>
      <c r="AJ55" s="123">
        <v>8.6999999999999993</v>
      </c>
      <c r="AK55" s="122">
        <v>11.1</v>
      </c>
      <c r="AL55" s="122"/>
      <c r="AM55" s="122">
        <v>7.8</v>
      </c>
      <c r="AN55" s="122">
        <v>13.5</v>
      </c>
      <c r="AO55" s="122">
        <v>8.1999999999999993</v>
      </c>
      <c r="AP55" s="122">
        <v>6.9</v>
      </c>
      <c r="AQ55" s="122">
        <v>12</v>
      </c>
      <c r="AR55" s="133"/>
      <c r="AS55" s="134">
        <v>8.4</v>
      </c>
      <c r="AT55" s="134">
        <v>7.9</v>
      </c>
      <c r="AU55" s="133"/>
      <c r="AV55" s="133"/>
      <c r="AW55" s="133"/>
      <c r="AX55" s="133"/>
      <c r="AY55" s="133"/>
      <c r="AZ55" s="133"/>
      <c r="BA55" s="132">
        <v>9.2222222222222214</v>
      </c>
      <c r="BB55" s="132">
        <v>9.5555555555555554</v>
      </c>
      <c r="BC55" s="132">
        <v>8.7777777777777786</v>
      </c>
      <c r="BD55" s="132">
        <v>9.5</v>
      </c>
      <c r="BE55" s="133"/>
      <c r="BF55" s="132">
        <v>8.3888888888888893</v>
      </c>
      <c r="BG55" s="132">
        <v>7.4444444444444446</v>
      </c>
      <c r="BH55" s="132">
        <v>6.8888888888888893</v>
      </c>
      <c r="BI55" s="132">
        <v>6.6111111111111107</v>
      </c>
      <c r="BJ55" s="132">
        <v>9.5</v>
      </c>
      <c r="BK55" s="132">
        <v>5.7777777777777777</v>
      </c>
      <c r="BL55" s="131"/>
    </row>
    <row r="56" spans="1:64" x14ac:dyDescent="0.2">
      <c r="A56" s="112">
        <v>0.47847222222222202</v>
      </c>
      <c r="B56" s="130"/>
      <c r="C56" s="130">
        <v>6.6</v>
      </c>
      <c r="D56" s="130">
        <v>9.6999999999999993</v>
      </c>
      <c r="E56" s="130">
        <v>9.6</v>
      </c>
      <c r="F56" s="130">
        <v>8.1999999999999993</v>
      </c>
      <c r="G56" s="130">
        <v>7.8</v>
      </c>
      <c r="H56" s="130">
        <v>8.9</v>
      </c>
      <c r="I56" s="129">
        <v>12.4</v>
      </c>
      <c r="J56" s="128">
        <v>12.7</v>
      </c>
      <c r="K56" s="128">
        <v>9.4</v>
      </c>
      <c r="L56" s="128">
        <v>6.9</v>
      </c>
      <c r="M56" s="128">
        <v>9.8000000000000007</v>
      </c>
      <c r="N56" s="128">
        <v>8.6</v>
      </c>
      <c r="O56" s="128">
        <v>5.4</v>
      </c>
      <c r="P56" s="127"/>
      <c r="Q56" s="126">
        <v>8.6999999999999993</v>
      </c>
      <c r="R56" s="126">
        <v>6.3</v>
      </c>
      <c r="S56" s="126">
        <v>7.7</v>
      </c>
      <c r="T56" s="126">
        <v>6.6</v>
      </c>
      <c r="U56" s="126">
        <v>9.9</v>
      </c>
      <c r="V56" s="126">
        <v>5.9</v>
      </c>
      <c r="W56" s="124"/>
      <c r="X56" s="125"/>
      <c r="Y56" s="124">
        <v>9.4</v>
      </c>
      <c r="Z56" s="124">
        <v>8.6999999999999993</v>
      </c>
      <c r="AA56" s="124">
        <v>8.8000000000000007</v>
      </c>
      <c r="AB56" s="124">
        <v>10</v>
      </c>
      <c r="AC56" s="124">
        <v>16.2</v>
      </c>
      <c r="AD56" s="123">
        <v>8</v>
      </c>
      <c r="AE56" s="123">
        <v>11.3</v>
      </c>
      <c r="AF56" s="123">
        <v>9</v>
      </c>
      <c r="AG56" s="123">
        <v>7.1</v>
      </c>
      <c r="AH56" s="123">
        <v>10.4</v>
      </c>
      <c r="AI56" s="123">
        <v>7.7</v>
      </c>
      <c r="AJ56" s="123">
        <v>9.4</v>
      </c>
      <c r="AK56" s="122">
        <v>11</v>
      </c>
      <c r="AL56" s="122"/>
      <c r="AM56" s="122">
        <v>7.7</v>
      </c>
      <c r="AN56" s="122">
        <v>13.4</v>
      </c>
      <c r="AO56" s="122">
        <v>8.1</v>
      </c>
      <c r="AP56" s="122">
        <v>6.9</v>
      </c>
      <c r="AQ56" s="122">
        <v>11.8</v>
      </c>
      <c r="AR56" s="120"/>
      <c r="AS56" s="121">
        <v>8.3000000000000007</v>
      </c>
      <c r="AT56" s="121">
        <v>7.8</v>
      </c>
      <c r="AU56" s="120"/>
      <c r="AV56" s="120"/>
      <c r="AW56" s="120"/>
      <c r="AX56" s="120"/>
      <c r="AY56" s="120"/>
      <c r="AZ56" s="120"/>
      <c r="BA56" s="119">
        <v>8.6666666666666661</v>
      </c>
      <c r="BB56" s="119">
        <v>9.3333333333333339</v>
      </c>
      <c r="BC56" s="119">
        <v>8.6666666666666661</v>
      </c>
      <c r="BD56" s="119">
        <v>9.6111111111111107</v>
      </c>
      <c r="BE56" s="120"/>
      <c r="BF56" s="119">
        <v>8.6666666666666661</v>
      </c>
      <c r="BG56" s="119">
        <v>7.2777777777777777</v>
      </c>
      <c r="BH56" s="119">
        <v>6.8888888888888893</v>
      </c>
      <c r="BI56" s="119">
        <v>6.4444444444444446</v>
      </c>
      <c r="BJ56" s="119">
        <v>9.2777777777777786</v>
      </c>
      <c r="BK56" s="119">
        <v>5.5555555555555554</v>
      </c>
      <c r="BL56" s="118"/>
    </row>
    <row r="57" spans="1:64" x14ac:dyDescent="0.2">
      <c r="A57" s="112">
        <v>0.48194444444444501</v>
      </c>
      <c r="B57" s="130"/>
      <c r="C57" s="130">
        <v>6.1</v>
      </c>
      <c r="D57" s="130">
        <v>10</v>
      </c>
      <c r="E57" s="130">
        <v>9.4</v>
      </c>
      <c r="F57" s="130">
        <v>7.9</v>
      </c>
      <c r="G57" s="130">
        <v>7.8</v>
      </c>
      <c r="H57" s="130">
        <v>10.199999999999999</v>
      </c>
      <c r="I57" s="129">
        <v>12.1</v>
      </c>
      <c r="J57" s="128">
        <v>12.5</v>
      </c>
      <c r="K57" s="128">
        <v>9.6999999999999993</v>
      </c>
      <c r="L57" s="128">
        <v>6.7</v>
      </c>
      <c r="M57" s="128">
        <v>9.4</v>
      </c>
      <c r="N57" s="128">
        <v>8.5</v>
      </c>
      <c r="O57" s="128">
        <v>5.7</v>
      </c>
      <c r="P57" s="127"/>
      <c r="Q57" s="126">
        <v>9.3000000000000007</v>
      </c>
      <c r="R57" s="126">
        <v>6.4</v>
      </c>
      <c r="S57" s="126">
        <v>7.6</v>
      </c>
      <c r="T57" s="126">
        <v>6.3</v>
      </c>
      <c r="U57" s="126">
        <v>9.8000000000000007</v>
      </c>
      <c r="V57" s="126">
        <v>5.9</v>
      </c>
      <c r="W57" s="124"/>
      <c r="X57" s="125"/>
      <c r="Y57" s="124">
        <v>9.1</v>
      </c>
      <c r="Z57" s="124">
        <v>8.6999999999999993</v>
      </c>
      <c r="AA57" s="124">
        <v>8.6</v>
      </c>
      <c r="AB57" s="124">
        <v>9.6999999999999993</v>
      </c>
      <c r="AC57" s="124">
        <v>15.6</v>
      </c>
      <c r="AD57" s="123">
        <v>7.7</v>
      </c>
      <c r="AE57" s="123">
        <v>11.2</v>
      </c>
      <c r="AF57" s="123">
        <v>8.6999999999999993</v>
      </c>
      <c r="AG57" s="123">
        <v>6.8</v>
      </c>
      <c r="AH57" s="123">
        <v>10.6</v>
      </c>
      <c r="AI57" s="123">
        <v>7.4</v>
      </c>
      <c r="AJ57" s="123">
        <v>10.199999999999999</v>
      </c>
      <c r="AK57" s="122">
        <v>10.4</v>
      </c>
      <c r="AL57" s="122"/>
      <c r="AM57" s="122">
        <v>7.5</v>
      </c>
      <c r="AN57" s="122">
        <v>13.4</v>
      </c>
      <c r="AO57" s="122">
        <v>7.9</v>
      </c>
      <c r="AP57" s="122">
        <v>6.8</v>
      </c>
      <c r="AQ57" s="122">
        <v>11.7</v>
      </c>
      <c r="AR57" s="133"/>
      <c r="AS57" s="134">
        <v>8.1</v>
      </c>
      <c r="AT57" s="134">
        <v>7.7</v>
      </c>
      <c r="AU57" s="133"/>
      <c r="AV57" s="133"/>
      <c r="AW57" s="133"/>
      <c r="AX57" s="133"/>
      <c r="AY57" s="133"/>
      <c r="AZ57" s="133"/>
      <c r="BA57" s="132">
        <v>8.5555555555555554</v>
      </c>
      <c r="BB57" s="132">
        <v>9.3333333333333339</v>
      </c>
      <c r="BC57" s="132">
        <v>8.6666666666666661</v>
      </c>
      <c r="BD57" s="132">
        <v>9.4444444444444446</v>
      </c>
      <c r="BE57" s="133"/>
      <c r="BF57" s="132">
        <v>8.5</v>
      </c>
      <c r="BG57" s="132">
        <v>7.1111111111111107</v>
      </c>
      <c r="BH57" s="132">
        <v>6.7222222222222223</v>
      </c>
      <c r="BI57" s="132">
        <v>6.333333333333333</v>
      </c>
      <c r="BJ57" s="132">
        <v>8.9444444444444446</v>
      </c>
      <c r="BK57" s="132">
        <v>5.833333333333333</v>
      </c>
      <c r="BL57" s="131"/>
    </row>
    <row r="58" spans="1:64" x14ac:dyDescent="0.2">
      <c r="A58" s="112">
        <v>0.485416666666667</v>
      </c>
      <c r="B58" s="130"/>
      <c r="C58" s="130">
        <v>5.8</v>
      </c>
      <c r="D58" s="130">
        <v>9.8000000000000007</v>
      </c>
      <c r="E58" s="130">
        <v>9.4</v>
      </c>
      <c r="F58" s="130">
        <v>7.7</v>
      </c>
      <c r="G58" s="130">
        <v>6.9</v>
      </c>
      <c r="H58" s="130">
        <v>11.8</v>
      </c>
      <c r="I58" s="129">
        <v>11.9</v>
      </c>
      <c r="J58" s="128">
        <v>12.3</v>
      </c>
      <c r="K58" s="128">
        <v>9.8000000000000007</v>
      </c>
      <c r="L58" s="128">
        <v>6.7</v>
      </c>
      <c r="M58" s="128">
        <v>9.1999999999999993</v>
      </c>
      <c r="N58" s="128">
        <v>7.8</v>
      </c>
      <c r="O58" s="128">
        <v>6</v>
      </c>
      <c r="P58" s="127"/>
      <c r="Q58" s="126">
        <v>9.8000000000000007</v>
      </c>
      <c r="R58" s="126">
        <v>6.2</v>
      </c>
      <c r="S58" s="126">
        <v>7.6</v>
      </c>
      <c r="T58" s="126">
        <v>6.4</v>
      </c>
      <c r="U58" s="126">
        <v>9.6</v>
      </c>
      <c r="V58" s="126">
        <v>5.9</v>
      </c>
      <c r="W58" s="124">
        <v>10.7</v>
      </c>
      <c r="X58" s="125"/>
      <c r="Y58" s="124">
        <v>8.9</v>
      </c>
      <c r="Z58" s="124">
        <v>8.3000000000000007</v>
      </c>
      <c r="AA58" s="124">
        <v>8.3000000000000007</v>
      </c>
      <c r="AB58" s="124">
        <v>9.4</v>
      </c>
      <c r="AC58" s="124">
        <v>15.2</v>
      </c>
      <c r="AD58" s="123">
        <v>7.8</v>
      </c>
      <c r="AE58" s="123">
        <v>11</v>
      </c>
      <c r="AF58" s="123">
        <v>8.6</v>
      </c>
      <c r="AG58" s="123">
        <v>6.5</v>
      </c>
      <c r="AH58" s="123">
        <v>10.6</v>
      </c>
      <c r="AI58" s="123">
        <v>7.3</v>
      </c>
      <c r="AJ58" s="123">
        <v>10.8</v>
      </c>
      <c r="AK58" s="122">
        <v>9.9</v>
      </c>
      <c r="AL58" s="122"/>
      <c r="AM58" s="122">
        <v>7.3</v>
      </c>
      <c r="AN58" s="122">
        <v>13.6</v>
      </c>
      <c r="AO58" s="122">
        <v>7.8</v>
      </c>
      <c r="AP58" s="122">
        <v>6.9</v>
      </c>
      <c r="AQ58" s="122">
        <v>11.7</v>
      </c>
      <c r="AR58" s="120"/>
      <c r="AS58" s="121">
        <v>8.1999999999999993</v>
      </c>
      <c r="AT58" s="121">
        <v>7.6</v>
      </c>
      <c r="AU58" s="120"/>
      <c r="AV58" s="120"/>
      <c r="AW58" s="120"/>
      <c r="AX58" s="120"/>
      <c r="AY58" s="120"/>
      <c r="AZ58" s="120"/>
      <c r="BA58" s="119">
        <v>8.6666666666666661</v>
      </c>
      <c r="BB58" s="119">
        <v>9.3333333333333339</v>
      </c>
      <c r="BC58" s="119">
        <v>8.8333333333333339</v>
      </c>
      <c r="BD58" s="119">
        <v>9.2222222222222214</v>
      </c>
      <c r="BE58" s="120"/>
      <c r="BF58" s="119">
        <v>8.8888888888888893</v>
      </c>
      <c r="BG58" s="119">
        <v>6.9444444444444446</v>
      </c>
      <c r="BH58" s="119">
        <v>6.6111111111111107</v>
      </c>
      <c r="BI58" s="119">
        <v>6</v>
      </c>
      <c r="BJ58" s="119">
        <v>8.8333333333333339</v>
      </c>
      <c r="BK58" s="119">
        <v>6.6111111111111107</v>
      </c>
      <c r="BL58" s="118"/>
    </row>
    <row r="59" spans="1:64" x14ac:dyDescent="0.2">
      <c r="A59" s="112">
        <v>0.48888888888888898</v>
      </c>
      <c r="B59" s="130"/>
      <c r="C59" s="130">
        <v>5.6</v>
      </c>
      <c r="D59" s="130">
        <v>9.4</v>
      </c>
      <c r="E59" s="130">
        <v>9.1999999999999993</v>
      </c>
      <c r="F59" s="130">
        <v>7.4</v>
      </c>
      <c r="G59" s="130">
        <v>6.9</v>
      </c>
      <c r="H59" s="130">
        <v>12.9</v>
      </c>
      <c r="I59" s="129">
        <v>11.8</v>
      </c>
      <c r="J59" s="128">
        <v>12.2</v>
      </c>
      <c r="K59" s="128">
        <v>8.6999999999999993</v>
      </c>
      <c r="L59" s="128">
        <v>6.6</v>
      </c>
      <c r="M59" s="128">
        <v>9.1</v>
      </c>
      <c r="N59" s="128">
        <v>7.8</v>
      </c>
      <c r="O59" s="128">
        <v>6.3</v>
      </c>
      <c r="P59" s="127"/>
      <c r="Q59" s="126">
        <v>10.199999999999999</v>
      </c>
      <c r="R59" s="126">
        <v>6.1</v>
      </c>
      <c r="S59" s="126">
        <v>7.4</v>
      </c>
      <c r="T59" s="126">
        <v>6.3</v>
      </c>
      <c r="U59" s="126">
        <v>9.5</v>
      </c>
      <c r="V59" s="126">
        <v>5.9</v>
      </c>
      <c r="W59" s="124">
        <v>10.7</v>
      </c>
      <c r="X59" s="125"/>
      <c r="Y59" s="124">
        <v>8.6</v>
      </c>
      <c r="Z59" s="124">
        <v>8.1</v>
      </c>
      <c r="AA59" s="124">
        <v>8.1</v>
      </c>
      <c r="AB59" s="124">
        <v>9.3000000000000007</v>
      </c>
      <c r="AC59" s="124">
        <v>15.1</v>
      </c>
      <c r="AD59" s="123">
        <v>7.8</v>
      </c>
      <c r="AE59" s="123">
        <v>10.7</v>
      </c>
      <c r="AF59" s="123">
        <v>8.4</v>
      </c>
      <c r="AG59" s="123">
        <v>6.5</v>
      </c>
      <c r="AH59" s="123">
        <v>10.6</v>
      </c>
      <c r="AI59" s="123">
        <v>7.5</v>
      </c>
      <c r="AJ59" s="123">
        <v>11.4</v>
      </c>
      <c r="AK59" s="122">
        <v>9.5</v>
      </c>
      <c r="AL59" s="122"/>
      <c r="AM59" s="122">
        <v>6.9</v>
      </c>
      <c r="AN59" s="122">
        <v>13.1</v>
      </c>
      <c r="AO59" s="122">
        <v>7.8</v>
      </c>
      <c r="AP59" s="122">
        <v>6.9</v>
      </c>
      <c r="AQ59" s="122">
        <v>11.5</v>
      </c>
      <c r="AR59" s="133"/>
      <c r="AS59" s="134">
        <v>8</v>
      </c>
      <c r="AT59" s="134">
        <v>7.5</v>
      </c>
      <c r="AU59" s="133"/>
      <c r="AV59" s="133"/>
      <c r="AW59" s="133"/>
      <c r="AX59" s="133"/>
      <c r="AY59" s="133"/>
      <c r="AZ59" s="133"/>
      <c r="BA59" s="132">
        <v>8.6111111111111107</v>
      </c>
      <c r="BB59" s="132">
        <v>9.2222222222222214</v>
      </c>
      <c r="BC59" s="132">
        <v>8.9444444444444446</v>
      </c>
      <c r="BD59" s="132">
        <v>9.1111111111111107</v>
      </c>
      <c r="BE59" s="133"/>
      <c r="BF59" s="132">
        <v>9.2777777777777786</v>
      </c>
      <c r="BG59" s="132">
        <v>6.7777777777777777</v>
      </c>
      <c r="BH59" s="132">
        <v>6.666666666666667</v>
      </c>
      <c r="BI59" s="132">
        <v>5.833333333333333</v>
      </c>
      <c r="BJ59" s="132">
        <v>8.7222222222222214</v>
      </c>
      <c r="BK59" s="132">
        <v>7.0555555555555554</v>
      </c>
      <c r="BL59" s="131"/>
    </row>
    <row r="60" spans="1:64" x14ac:dyDescent="0.2">
      <c r="A60" s="112">
        <v>0.49236111111111103</v>
      </c>
      <c r="B60" s="130"/>
      <c r="C60" s="130">
        <v>5.3</v>
      </c>
      <c r="D60" s="130">
        <v>9.6999999999999993</v>
      </c>
      <c r="E60" s="130">
        <v>9.1999999999999993</v>
      </c>
      <c r="F60" s="130">
        <v>7.3</v>
      </c>
      <c r="G60" s="130">
        <v>7.3</v>
      </c>
      <c r="H60" s="130">
        <v>13.2</v>
      </c>
      <c r="I60" s="129">
        <v>11.4</v>
      </c>
      <c r="J60" s="128">
        <v>11.9</v>
      </c>
      <c r="K60" s="128">
        <v>8.6999999999999993</v>
      </c>
      <c r="L60" s="128">
        <v>6.4</v>
      </c>
      <c r="M60" s="128">
        <v>8.9</v>
      </c>
      <c r="N60" s="128">
        <v>7.6</v>
      </c>
      <c r="O60" s="128">
        <v>6.3</v>
      </c>
      <c r="P60" s="127"/>
      <c r="Q60" s="126">
        <v>10.6</v>
      </c>
      <c r="R60" s="126">
        <v>6.1</v>
      </c>
      <c r="S60" s="126">
        <v>7.2</v>
      </c>
      <c r="T60" s="126">
        <v>6.1</v>
      </c>
      <c r="U60" s="126">
        <v>9.4</v>
      </c>
      <c r="V60" s="126">
        <v>5.9</v>
      </c>
      <c r="W60" s="124">
        <v>11</v>
      </c>
      <c r="X60" s="125"/>
      <c r="Y60" s="124">
        <v>8.1999999999999993</v>
      </c>
      <c r="Z60" s="124">
        <v>8</v>
      </c>
      <c r="AA60" s="124">
        <v>8.1</v>
      </c>
      <c r="AB60" s="124">
        <v>9.1</v>
      </c>
      <c r="AC60" s="124">
        <v>15.3</v>
      </c>
      <c r="AD60" s="123">
        <v>7.7</v>
      </c>
      <c r="AE60" s="123">
        <v>8.9</v>
      </c>
      <c r="AF60" s="123">
        <v>8.1999999999999993</v>
      </c>
      <c r="AG60" s="123">
        <v>6.4</v>
      </c>
      <c r="AH60" s="123">
        <v>10.7</v>
      </c>
      <c r="AI60" s="123">
        <v>7.6</v>
      </c>
      <c r="AJ60" s="123">
        <v>11.6</v>
      </c>
      <c r="AK60" s="122">
        <v>9.1999999999999993</v>
      </c>
      <c r="AL60" s="122"/>
      <c r="AM60" s="122">
        <v>6.7</v>
      </c>
      <c r="AN60" s="122">
        <v>12.7</v>
      </c>
      <c r="AO60" s="122">
        <v>7.7</v>
      </c>
      <c r="AP60" s="122">
        <v>7.1</v>
      </c>
      <c r="AQ60" s="122">
        <v>11.4</v>
      </c>
      <c r="AR60" s="120"/>
      <c r="AS60" s="121">
        <v>7.9</v>
      </c>
      <c r="AT60" s="121">
        <v>7.3</v>
      </c>
      <c r="AU60" s="120"/>
      <c r="AV60" s="120"/>
      <c r="AW60" s="120"/>
      <c r="AX60" s="120"/>
      <c r="AY60" s="120"/>
      <c r="AZ60" s="120"/>
      <c r="BA60" s="119">
        <v>8.6111111111111107</v>
      </c>
      <c r="BB60" s="119">
        <v>9.1666666666666661</v>
      </c>
      <c r="BC60" s="119">
        <v>9.0555555555555554</v>
      </c>
      <c r="BD60" s="119">
        <v>8.7777777777777786</v>
      </c>
      <c r="BE60" s="120"/>
      <c r="BF60" s="119">
        <v>9.2222222222222214</v>
      </c>
      <c r="BG60" s="119">
        <v>6.666666666666667</v>
      </c>
      <c r="BH60" s="119">
        <v>6.833333333333333</v>
      </c>
      <c r="BI60" s="119">
        <v>5.7777777777777777</v>
      </c>
      <c r="BJ60" s="119">
        <v>8.7222222222222214</v>
      </c>
      <c r="BK60" s="119">
        <v>7.333333333333333</v>
      </c>
      <c r="BL60" s="118"/>
    </row>
    <row r="61" spans="1:64" x14ac:dyDescent="0.2">
      <c r="A61" s="112">
        <v>0.49583333333333302</v>
      </c>
      <c r="B61" s="130"/>
      <c r="C61" s="130">
        <v>5.3</v>
      </c>
      <c r="D61" s="130">
        <v>9.8000000000000007</v>
      </c>
      <c r="E61" s="130">
        <v>9.1</v>
      </c>
      <c r="F61" s="130">
        <v>7.1</v>
      </c>
      <c r="G61" s="130">
        <v>7.5</v>
      </c>
      <c r="H61" s="130">
        <v>13.1</v>
      </c>
      <c r="I61" s="129">
        <v>11.2</v>
      </c>
      <c r="J61" s="128">
        <v>11.6</v>
      </c>
      <c r="K61" s="128">
        <v>8.6</v>
      </c>
      <c r="L61" s="128">
        <v>6.1</v>
      </c>
      <c r="M61" s="128">
        <v>8.8000000000000007</v>
      </c>
      <c r="N61" s="128">
        <v>7.8</v>
      </c>
      <c r="O61" s="128">
        <v>6.3</v>
      </c>
      <c r="P61" s="127"/>
      <c r="Q61" s="126">
        <v>11.1</v>
      </c>
      <c r="R61" s="126">
        <v>5.9</v>
      </c>
      <c r="S61" s="126">
        <v>7.3</v>
      </c>
      <c r="T61" s="126">
        <v>5.9</v>
      </c>
      <c r="U61" s="126">
        <v>9.6</v>
      </c>
      <c r="V61" s="126">
        <v>5.9</v>
      </c>
      <c r="W61" s="124"/>
      <c r="X61" s="125"/>
      <c r="Y61" s="124">
        <v>8</v>
      </c>
      <c r="Z61" s="124">
        <v>7.7</v>
      </c>
      <c r="AA61" s="124">
        <v>7.9</v>
      </c>
      <c r="AB61" s="124">
        <v>8.8000000000000007</v>
      </c>
      <c r="AC61" s="124">
        <v>15.4</v>
      </c>
      <c r="AD61" s="123">
        <v>7.6</v>
      </c>
      <c r="AE61" s="123">
        <v>9.1</v>
      </c>
      <c r="AF61" s="123">
        <v>8.1999999999999993</v>
      </c>
      <c r="AG61" s="123">
        <v>6</v>
      </c>
      <c r="AH61" s="123">
        <v>11</v>
      </c>
      <c r="AI61" s="123">
        <v>7.1</v>
      </c>
      <c r="AJ61" s="123">
        <v>11.2</v>
      </c>
      <c r="AK61" s="122">
        <v>9</v>
      </c>
      <c r="AL61" s="122"/>
      <c r="AM61" s="122">
        <v>6.4</v>
      </c>
      <c r="AN61" s="122">
        <v>12.5</v>
      </c>
      <c r="AO61" s="122">
        <v>7.6</v>
      </c>
      <c r="AP61" s="122">
        <v>7.1</v>
      </c>
      <c r="AQ61" s="122">
        <v>11.3</v>
      </c>
      <c r="AR61" s="133"/>
      <c r="AS61" s="134">
        <v>7.7</v>
      </c>
      <c r="AT61" s="134">
        <v>7</v>
      </c>
      <c r="AU61" s="133"/>
      <c r="AV61" s="133"/>
      <c r="AW61" s="133"/>
      <c r="AX61" s="133"/>
      <c r="AY61" s="133"/>
      <c r="AZ61" s="133"/>
      <c r="BA61" s="132">
        <v>8.4444444444444446</v>
      </c>
      <c r="BB61" s="132">
        <v>9.1111111111111107</v>
      </c>
      <c r="BC61" s="132">
        <v>9.1111111111111107</v>
      </c>
      <c r="BD61" s="132">
        <v>8.2222222222222214</v>
      </c>
      <c r="BE61" s="133"/>
      <c r="BF61" s="132">
        <v>8.6666666666666661</v>
      </c>
      <c r="BG61" s="132">
        <v>6.5555555555555554</v>
      </c>
      <c r="BH61" s="132">
        <v>6.7777777777777777</v>
      </c>
      <c r="BI61" s="132">
        <v>5.666666666666667</v>
      </c>
      <c r="BJ61" s="132">
        <v>8.6111111111111107</v>
      </c>
      <c r="BK61" s="132">
        <v>7.3888888888888893</v>
      </c>
      <c r="BL61" s="131"/>
    </row>
    <row r="62" spans="1:64" x14ac:dyDescent="0.2">
      <c r="A62" s="112">
        <v>0.499305555555556</v>
      </c>
      <c r="B62" s="130"/>
      <c r="C62" s="130">
        <v>5.4</v>
      </c>
      <c r="D62" s="130">
        <v>9.6999999999999993</v>
      </c>
      <c r="E62" s="130">
        <v>9.1</v>
      </c>
      <c r="F62" s="130">
        <v>6.9</v>
      </c>
      <c r="G62" s="130">
        <v>7.7</v>
      </c>
      <c r="H62" s="130">
        <v>13.7</v>
      </c>
      <c r="I62" s="129">
        <v>10.9</v>
      </c>
      <c r="J62" s="128">
        <v>11.6</v>
      </c>
      <c r="K62" s="128">
        <v>8.5</v>
      </c>
      <c r="L62" s="128">
        <v>5.9</v>
      </c>
      <c r="M62" s="128">
        <v>9.1</v>
      </c>
      <c r="N62" s="128">
        <v>7.8</v>
      </c>
      <c r="O62" s="128">
        <v>6.3</v>
      </c>
      <c r="P62" s="127"/>
      <c r="Q62" s="126">
        <v>11.3</v>
      </c>
      <c r="R62" s="126">
        <v>5.7</v>
      </c>
      <c r="S62" s="126">
        <v>7.2</v>
      </c>
      <c r="T62" s="126">
        <v>6.1</v>
      </c>
      <c r="U62" s="126">
        <v>9.6</v>
      </c>
      <c r="V62" s="126">
        <v>6</v>
      </c>
      <c r="W62" s="124"/>
      <c r="X62" s="125"/>
      <c r="Y62" s="124">
        <v>8.1</v>
      </c>
      <c r="Z62" s="124">
        <v>7.9</v>
      </c>
      <c r="AA62" s="124">
        <v>7.8</v>
      </c>
      <c r="AB62" s="124">
        <v>9</v>
      </c>
      <c r="AC62" s="124">
        <v>15.6</v>
      </c>
      <c r="AD62" s="123">
        <v>7.2</v>
      </c>
      <c r="AE62" s="123">
        <v>9.3000000000000007</v>
      </c>
      <c r="AF62" s="123">
        <v>8.1</v>
      </c>
      <c r="AG62" s="123">
        <v>5.7</v>
      </c>
      <c r="AH62" s="123">
        <v>10.6</v>
      </c>
      <c r="AI62" s="123">
        <v>6.8</v>
      </c>
      <c r="AJ62" s="123">
        <v>11.1</v>
      </c>
      <c r="AK62" s="122">
        <v>9</v>
      </c>
      <c r="AL62" s="122"/>
      <c r="AM62" s="122">
        <v>6.1</v>
      </c>
      <c r="AN62" s="122">
        <v>12.3</v>
      </c>
      <c r="AO62" s="122">
        <v>7.5</v>
      </c>
      <c r="AP62" s="122">
        <v>7.3</v>
      </c>
      <c r="AQ62" s="122">
        <v>11.1</v>
      </c>
      <c r="AR62" s="120"/>
      <c r="AS62" s="121">
        <v>7.3</v>
      </c>
      <c r="AT62" s="121">
        <v>6.9</v>
      </c>
      <c r="AU62" s="120"/>
      <c r="AV62" s="120"/>
      <c r="AW62" s="120"/>
      <c r="AX62" s="120"/>
      <c r="AY62" s="120"/>
      <c r="AZ62" s="120"/>
      <c r="BA62" s="119">
        <v>8.2777777777777786</v>
      </c>
      <c r="BB62" s="119">
        <v>9</v>
      </c>
      <c r="BC62" s="119">
        <v>8.8333333333333339</v>
      </c>
      <c r="BD62" s="119">
        <v>8</v>
      </c>
      <c r="BE62" s="120"/>
      <c r="BF62" s="119">
        <v>8.2777777777777786</v>
      </c>
      <c r="BG62" s="119">
        <v>6.3888888888888893</v>
      </c>
      <c r="BH62" s="119">
        <v>6.8888888888888893</v>
      </c>
      <c r="BI62" s="119">
        <v>4.7222222222222223</v>
      </c>
      <c r="BJ62" s="119">
        <v>8.3333333333333339</v>
      </c>
      <c r="BK62" s="119">
        <v>7.333333333333333</v>
      </c>
      <c r="BL62" s="118"/>
    </row>
    <row r="63" spans="1:64" customFormat="1" ht="16" x14ac:dyDescent="0.2">
      <c r="A63" s="160">
        <v>0.50277777777777799</v>
      </c>
      <c r="C63" s="161">
        <v>5.7</v>
      </c>
      <c r="H63" s="161">
        <v>14.2</v>
      </c>
      <c r="J63" s="161"/>
      <c r="K63" s="161"/>
      <c r="N63" s="161">
        <v>7.3</v>
      </c>
      <c r="AA63" s="161">
        <v>7.6</v>
      </c>
      <c r="AB63" s="161">
        <v>9</v>
      </c>
      <c r="AC63" s="190">
        <v>15.5</v>
      </c>
      <c r="AG63" s="161">
        <v>5.4</v>
      </c>
      <c r="AI63" s="161">
        <v>6.7</v>
      </c>
      <c r="AJ63" s="161">
        <v>11.1</v>
      </c>
      <c r="AK63" s="161">
        <v>9</v>
      </c>
      <c r="AL63" s="161"/>
      <c r="AP63" s="161">
        <v>7.5</v>
      </c>
      <c r="AQ63" s="161">
        <v>11.1</v>
      </c>
      <c r="AS63" s="161">
        <v>7.3</v>
      </c>
      <c r="BC63" s="66">
        <v>8.6111111111111107</v>
      </c>
      <c r="BD63" s="66">
        <v>8.1666666666666661</v>
      </c>
    </row>
    <row r="64" spans="1:64" customFormat="1" ht="16" x14ac:dyDescent="0.2">
      <c r="A64" s="160">
        <v>0.50624999999999998</v>
      </c>
      <c r="C64" s="161">
        <v>6</v>
      </c>
      <c r="J64" s="161"/>
      <c r="K64" s="161"/>
      <c r="N64" s="161">
        <v>7.4</v>
      </c>
      <c r="AA64" s="161">
        <v>7.6</v>
      </c>
      <c r="AB64" s="161">
        <v>8.9</v>
      </c>
      <c r="AC64" s="190">
        <v>15.3</v>
      </c>
      <c r="AG64" s="161">
        <v>5.4</v>
      </c>
      <c r="AI64" s="161">
        <v>6.6</v>
      </c>
      <c r="AJ64" s="161">
        <v>11.1</v>
      </c>
      <c r="AP64" s="161">
        <v>7.8</v>
      </c>
      <c r="AQ64" s="161">
        <v>10.9</v>
      </c>
      <c r="AS64" s="161">
        <v>7.3</v>
      </c>
      <c r="BC64" s="66">
        <v>8.2222222222222214</v>
      </c>
      <c r="BD64" s="66">
        <v>8.0555555555555554</v>
      </c>
    </row>
    <row r="65" spans="1:56" customFormat="1" ht="16" x14ac:dyDescent="0.2">
      <c r="A65" s="160">
        <v>0.50972222222222197</v>
      </c>
      <c r="C65" s="161">
        <v>6.3</v>
      </c>
      <c r="J65" s="161"/>
      <c r="K65" s="161"/>
      <c r="N65" s="161">
        <v>7.7</v>
      </c>
      <c r="AA65" s="161">
        <v>7.2</v>
      </c>
      <c r="AB65" s="161">
        <v>8.8000000000000007</v>
      </c>
      <c r="AC65" s="190">
        <v>14.9</v>
      </c>
      <c r="AG65" s="161">
        <v>5.3</v>
      </c>
      <c r="AI65" s="161">
        <v>6.4</v>
      </c>
      <c r="AJ65" s="161">
        <v>11.1</v>
      </c>
      <c r="AP65" s="161">
        <v>8.1999999999999993</v>
      </c>
      <c r="AQ65" s="161">
        <v>8.5</v>
      </c>
      <c r="AS65" s="161">
        <v>7.2</v>
      </c>
      <c r="BD65" s="66">
        <v>7.833333333333333</v>
      </c>
    </row>
    <row r="66" spans="1:56" customFormat="1" ht="16" x14ac:dyDescent="0.2">
      <c r="A66" s="160">
        <v>0.51319444444444495</v>
      </c>
      <c r="C66" s="161">
        <v>6.7</v>
      </c>
      <c r="J66" s="161"/>
      <c r="K66" s="161"/>
      <c r="N66" s="161">
        <v>7.9</v>
      </c>
      <c r="AA66" s="161">
        <v>7.2</v>
      </c>
      <c r="AB66" s="161">
        <v>8.4</v>
      </c>
      <c r="AC66" s="190">
        <v>14.6</v>
      </c>
      <c r="AG66" s="161">
        <v>4.7</v>
      </c>
      <c r="AI66" s="161">
        <v>6.4</v>
      </c>
      <c r="AJ66" s="161">
        <v>11.1</v>
      </c>
      <c r="AP66" s="161">
        <v>8.6</v>
      </c>
      <c r="AQ66" s="161">
        <v>8.4</v>
      </c>
      <c r="AS66" s="161">
        <v>6.9</v>
      </c>
      <c r="BD66" s="66">
        <v>7.7777777777777777</v>
      </c>
    </row>
    <row r="67" spans="1:56" customFormat="1" ht="16" x14ac:dyDescent="0.2">
      <c r="A67" s="160">
        <v>0.51666666666666705</v>
      </c>
      <c r="C67" s="161">
        <v>7.1</v>
      </c>
      <c r="J67" s="161"/>
      <c r="K67" s="161"/>
      <c r="N67" s="161">
        <v>8.3000000000000007</v>
      </c>
      <c r="AA67" s="161">
        <v>7.2</v>
      </c>
      <c r="AB67" s="161">
        <v>8.1999999999999993</v>
      </c>
      <c r="AC67" s="190">
        <v>14.5</v>
      </c>
      <c r="AG67" s="161">
        <v>4.3</v>
      </c>
      <c r="AI67" s="161">
        <v>6.3</v>
      </c>
      <c r="AJ67" s="161">
        <v>11.1</v>
      </c>
      <c r="AP67" s="161">
        <v>8.9</v>
      </c>
      <c r="AQ67" s="161">
        <v>8.3000000000000007</v>
      </c>
      <c r="AS67" s="161">
        <v>6.6</v>
      </c>
      <c r="BD67" s="66">
        <v>7.7222222222222223</v>
      </c>
    </row>
    <row r="68" spans="1:56" customFormat="1" ht="16" x14ac:dyDescent="0.2">
      <c r="A68" s="160">
        <v>0.52013888888888904</v>
      </c>
      <c r="J68" s="161"/>
      <c r="K68" s="161"/>
      <c r="N68" s="161">
        <v>8.4</v>
      </c>
      <c r="AA68" s="161">
        <v>7.2</v>
      </c>
      <c r="AB68" s="161">
        <v>8.1</v>
      </c>
      <c r="AC68" s="190">
        <v>14.8</v>
      </c>
      <c r="AG68" s="161">
        <v>3.9</v>
      </c>
      <c r="AI68" s="161">
        <v>6.2</v>
      </c>
      <c r="AJ68" s="161">
        <v>11.1</v>
      </c>
      <c r="AP68" s="161">
        <v>9.1</v>
      </c>
      <c r="AQ68" s="161">
        <v>8.4</v>
      </c>
      <c r="AS68" s="161">
        <v>6.5</v>
      </c>
      <c r="BD68" s="66">
        <v>7.8888888888888893</v>
      </c>
    </row>
    <row r="69" spans="1:56" customFormat="1" ht="16" x14ac:dyDescent="0.2">
      <c r="A69" s="160">
        <v>0.52361111111111103</v>
      </c>
      <c r="J69" s="161"/>
      <c r="K69" s="161"/>
      <c r="N69" s="161">
        <v>8.6999999999999993</v>
      </c>
      <c r="AA69" s="161">
        <v>7.1</v>
      </c>
      <c r="AB69" s="161">
        <v>8.1</v>
      </c>
      <c r="AC69" s="190">
        <v>14.7</v>
      </c>
      <c r="AG69" s="161">
        <v>3.9</v>
      </c>
      <c r="AI69" s="161">
        <v>6.2</v>
      </c>
      <c r="AQ69" s="161">
        <v>8.4</v>
      </c>
      <c r="AS69" s="161">
        <v>6.6</v>
      </c>
      <c r="BD69" s="66">
        <v>8.1666666666666661</v>
      </c>
    </row>
    <row r="70" spans="1:56" customFormat="1" ht="16" x14ac:dyDescent="0.2">
      <c r="A70" s="160">
        <v>0.52708333333333302</v>
      </c>
      <c r="J70" s="161"/>
      <c r="K70" s="161"/>
      <c r="AA70" s="161">
        <v>6.9</v>
      </c>
      <c r="AB70" s="161">
        <v>7.9</v>
      </c>
      <c r="AC70" s="190">
        <v>14.7</v>
      </c>
      <c r="AG70" s="161">
        <v>4.2</v>
      </c>
      <c r="AI70" s="161">
        <v>6.3</v>
      </c>
      <c r="AQ70" s="161">
        <v>8.6</v>
      </c>
      <c r="AS70" s="161">
        <v>6.5</v>
      </c>
      <c r="BD70" s="66">
        <v>8.3333333333333339</v>
      </c>
    </row>
    <row r="71" spans="1:56" customFormat="1" ht="16" x14ac:dyDescent="0.2">
      <c r="A71" s="160">
        <v>0.530555555555556</v>
      </c>
      <c r="J71" s="161"/>
      <c r="K71" s="161"/>
      <c r="AA71" s="161">
        <v>7</v>
      </c>
      <c r="AB71" s="161">
        <v>7.5</v>
      </c>
      <c r="AC71" s="190">
        <v>14.8</v>
      </c>
      <c r="AQ71" s="161">
        <v>8.6999999999999993</v>
      </c>
      <c r="AS71" s="161">
        <v>5.5</v>
      </c>
      <c r="BD71" s="66">
        <v>8.5</v>
      </c>
    </row>
    <row r="72" spans="1:56" customFormat="1" ht="16" x14ac:dyDescent="0.2">
      <c r="A72" s="160">
        <v>0.53402777777777799</v>
      </c>
      <c r="AA72" s="161">
        <v>6.9</v>
      </c>
      <c r="AB72" s="161">
        <v>7.6</v>
      </c>
      <c r="AC72" s="190">
        <v>15.2</v>
      </c>
      <c r="AQ72" s="161">
        <v>8.9</v>
      </c>
      <c r="AS72" s="161">
        <v>5.4</v>
      </c>
      <c r="BD72" s="66">
        <v>8.8333333333333339</v>
      </c>
    </row>
    <row r="73" spans="1:56" customFormat="1" ht="16" x14ac:dyDescent="0.2">
      <c r="A73" s="160">
        <v>0.53749999999999998</v>
      </c>
      <c r="AA73" s="161">
        <v>6.1</v>
      </c>
      <c r="AB73" s="161">
        <v>7.6</v>
      </c>
      <c r="AC73" s="190">
        <v>15.5</v>
      </c>
      <c r="AQ73" s="161">
        <v>9.1999999999999993</v>
      </c>
      <c r="AS73" s="161">
        <v>5.7</v>
      </c>
      <c r="BD73" s="66">
        <v>9.1666666666666661</v>
      </c>
    </row>
    <row r="74" spans="1:56" customFormat="1" ht="16" x14ac:dyDescent="0.2">
      <c r="A74" s="160">
        <v>0.54097222222222197</v>
      </c>
      <c r="AA74" s="161">
        <v>6.1</v>
      </c>
      <c r="AB74" s="161">
        <v>7.5</v>
      </c>
      <c r="AC74" s="190">
        <v>15.8</v>
      </c>
      <c r="AQ74" s="161">
        <v>9.3000000000000007</v>
      </c>
      <c r="AS74" s="161">
        <v>6.1</v>
      </c>
      <c r="BD74" s="66">
        <v>9.3333333333333339</v>
      </c>
    </row>
    <row r="75" spans="1:56" customFormat="1" ht="16" x14ac:dyDescent="0.2">
      <c r="A75" s="160">
        <v>0.54444444444444495</v>
      </c>
      <c r="AA75" s="161">
        <v>6.1</v>
      </c>
      <c r="AB75" s="161">
        <v>8</v>
      </c>
      <c r="AC75" s="190">
        <v>15.9</v>
      </c>
      <c r="AQ75" s="161">
        <v>9.3000000000000007</v>
      </c>
      <c r="AS75" s="161">
        <v>6.7</v>
      </c>
    </row>
    <row r="76" spans="1:56" customFormat="1" ht="16" x14ac:dyDescent="0.2">
      <c r="A76" s="160">
        <v>0.54791666666666705</v>
      </c>
      <c r="AB76" s="161">
        <v>8.1999999999999993</v>
      </c>
      <c r="AC76" s="190">
        <v>16.2</v>
      </c>
      <c r="AQ76" s="161">
        <v>9.6</v>
      </c>
      <c r="AS76" s="161">
        <v>7.3</v>
      </c>
    </row>
    <row r="77" spans="1:56" customFormat="1" ht="16" x14ac:dyDescent="0.2">
      <c r="A77" s="160">
        <v>0.55138888888888904</v>
      </c>
      <c r="AB77" s="161">
        <v>8.9</v>
      </c>
      <c r="AC77" s="190">
        <v>16.600000000000001</v>
      </c>
      <c r="AQ77" s="161">
        <v>10.199999999999999</v>
      </c>
      <c r="AS77" s="161">
        <v>7.2</v>
      </c>
    </row>
    <row r="78" spans="1:56" customFormat="1" ht="16" x14ac:dyDescent="0.2">
      <c r="A78" s="160">
        <v>0.55486111111111103</v>
      </c>
      <c r="AB78" s="161">
        <v>9.8000000000000007</v>
      </c>
      <c r="AC78" s="190">
        <v>16.8</v>
      </c>
      <c r="AQ78" s="161">
        <v>10.4</v>
      </c>
    </row>
    <row r="79" spans="1:56" customFormat="1" ht="16" x14ac:dyDescent="0.2">
      <c r="A79" s="160">
        <v>0.55833333333333302</v>
      </c>
      <c r="AB79" s="161">
        <v>10.6</v>
      </c>
      <c r="AC79" s="190">
        <v>17.399999999999999</v>
      </c>
      <c r="AQ79" s="161">
        <v>10.5</v>
      </c>
    </row>
    <row r="80" spans="1:56" customFormat="1" ht="16" x14ac:dyDescent="0.2">
      <c r="A80" s="160">
        <v>0.561805555555556</v>
      </c>
      <c r="AB80" s="161">
        <v>11.4</v>
      </c>
      <c r="AC80" s="190">
        <v>17.600000000000001</v>
      </c>
      <c r="AQ80" s="161">
        <v>10.7</v>
      </c>
    </row>
    <row r="81" spans="1:65" customFormat="1" ht="16" x14ac:dyDescent="0.2">
      <c r="A81" s="160">
        <v>0.56527777777777799</v>
      </c>
      <c r="AB81" s="161">
        <v>11.9</v>
      </c>
      <c r="AC81" s="190">
        <v>17.5</v>
      </c>
    </row>
    <row r="82" spans="1:65" customFormat="1" ht="16" x14ac:dyDescent="0.2">
      <c r="A82" s="160">
        <v>0.56874999999999998</v>
      </c>
      <c r="AB82" s="161">
        <v>12.4</v>
      </c>
      <c r="AC82" s="190">
        <v>17.399999999999999</v>
      </c>
    </row>
    <row r="83" spans="1:65" customFormat="1" ht="16" x14ac:dyDescent="0.2">
      <c r="A83" s="160">
        <v>0.57222222222222197</v>
      </c>
      <c r="AB83" s="161">
        <v>13</v>
      </c>
      <c r="AC83" s="190">
        <v>17.3</v>
      </c>
    </row>
    <row r="84" spans="1:65" customFormat="1" ht="16" x14ac:dyDescent="0.2">
      <c r="A84" s="160">
        <v>0.57569444444444495</v>
      </c>
      <c r="AB84" s="161">
        <v>13.6</v>
      </c>
      <c r="AC84" s="190">
        <v>17.100000000000001</v>
      </c>
    </row>
    <row r="85" spans="1:65" customFormat="1" ht="16" x14ac:dyDescent="0.2">
      <c r="A85" s="160">
        <v>0.57916666666666705</v>
      </c>
    </row>
    <row r="86" spans="1:65" x14ac:dyDescent="0.2">
      <c r="A86" s="11" t="s">
        <v>56</v>
      </c>
      <c r="C86" s="11" t="e">
        <f t="shared" ref="C86:AH86" si="0">STDEV(B15:B62)</f>
        <v>#DIV/0!</v>
      </c>
      <c r="D86" s="11">
        <f t="shared" si="0"/>
        <v>2.4439025549365763</v>
      </c>
      <c r="E86" s="11">
        <f t="shared" si="0"/>
        <v>1.5666614795447535</v>
      </c>
      <c r="F86" s="11">
        <f t="shared" si="0"/>
        <v>1.4994088669721264</v>
      </c>
      <c r="G86" s="11">
        <f t="shared" si="0"/>
        <v>1.8969133195388725</v>
      </c>
      <c r="H86" s="11">
        <f t="shared" si="0"/>
        <v>1.3417398993272904</v>
      </c>
      <c r="I86" s="11">
        <f t="shared" si="0"/>
        <v>2.0712304476749659</v>
      </c>
      <c r="J86" s="11">
        <f t="shared" si="0"/>
        <v>1.4079736354702268</v>
      </c>
      <c r="K86" s="11">
        <f t="shared" si="0"/>
        <v>1.5374751338587724</v>
      </c>
      <c r="L86" s="11">
        <f t="shared" si="0"/>
        <v>1.3952792114892827</v>
      </c>
      <c r="M86" s="11">
        <f t="shared" si="0"/>
        <v>0.85443150192942974</v>
      </c>
      <c r="N86" s="11">
        <f t="shared" si="0"/>
        <v>1.4754356851428354</v>
      </c>
      <c r="O86" s="11">
        <f t="shared" si="0"/>
        <v>2.1948915141449041</v>
      </c>
      <c r="P86" s="11">
        <f t="shared" si="0"/>
        <v>0.52743171171850844</v>
      </c>
      <c r="Q86" s="11" t="e">
        <f t="shared" si="0"/>
        <v>#DIV/0!</v>
      </c>
      <c r="R86" s="11">
        <f t="shared" si="0"/>
        <v>1.1251162272506166</v>
      </c>
      <c r="S86" s="11">
        <f t="shared" si="0"/>
        <v>1.4648542153881541</v>
      </c>
      <c r="T86" s="11">
        <f t="shared" si="0"/>
        <v>1.9473386093780505</v>
      </c>
      <c r="U86" s="11">
        <f t="shared" si="0"/>
        <v>2.1188072049224282</v>
      </c>
      <c r="V86" s="11">
        <f t="shared" si="0"/>
        <v>0.44560819860800011</v>
      </c>
      <c r="W86" s="11">
        <f t="shared" si="0"/>
        <v>0.71392289320057301</v>
      </c>
      <c r="X86" s="11">
        <f t="shared" si="0"/>
        <v>0.17320508075688815</v>
      </c>
      <c r="Y86" s="11" t="e">
        <f t="shared" si="0"/>
        <v>#DIV/0!</v>
      </c>
      <c r="Z86" s="11">
        <f t="shared" si="0"/>
        <v>1.6595666953038144</v>
      </c>
      <c r="AA86" s="11">
        <f t="shared" si="0"/>
        <v>0.82706865083346115</v>
      </c>
      <c r="AB86" s="11">
        <f t="shared" si="0"/>
        <v>1.3817017846651436</v>
      </c>
      <c r="AC86" s="11">
        <f t="shared" si="0"/>
        <v>1.5203946855997554</v>
      </c>
      <c r="AD86" s="11">
        <f t="shared" si="0"/>
        <v>1.5700543025069185</v>
      </c>
      <c r="AE86" s="11">
        <f t="shared" si="0"/>
        <v>1.8817608605160909</v>
      </c>
      <c r="AF86" s="11">
        <f t="shared" si="0"/>
        <v>1.6775900901705039</v>
      </c>
      <c r="AG86" s="11">
        <f t="shared" si="0"/>
        <v>1.5214293741168319</v>
      </c>
      <c r="AH86" s="11">
        <f t="shared" si="0"/>
        <v>1.6940118397934296</v>
      </c>
      <c r="AI86" s="11">
        <f t="shared" ref="AI86:BK86" si="1">STDEV(AH15:AH62)</f>
        <v>1.9523399308710909</v>
      </c>
      <c r="AJ86" s="11">
        <f t="shared" si="1"/>
        <v>1.8758213331122062</v>
      </c>
      <c r="AK86" s="11">
        <f t="shared" si="1"/>
        <v>1.4659471085511064</v>
      </c>
      <c r="AL86" s="11">
        <f t="shared" si="1"/>
        <v>1.0842194957173652</v>
      </c>
      <c r="AM86" s="11">
        <f t="shared" si="1"/>
        <v>1.6954055562018189</v>
      </c>
      <c r="AN86" s="11">
        <f t="shared" si="1"/>
        <v>1.3850887477921168</v>
      </c>
      <c r="AO86" s="11">
        <f t="shared" si="1"/>
        <v>1.5850422476765538</v>
      </c>
      <c r="AP86" s="11">
        <f t="shared" si="1"/>
        <v>1.8630743676221586</v>
      </c>
      <c r="AQ86" s="11">
        <f t="shared" si="1"/>
        <v>1.4700542157223671</v>
      </c>
      <c r="AR86" s="11">
        <f t="shared" si="1"/>
        <v>3.0771898805526452</v>
      </c>
      <c r="AS86" s="11" t="e">
        <f t="shared" si="1"/>
        <v>#DIV/0!</v>
      </c>
      <c r="AT86" s="11">
        <f t="shared" si="1"/>
        <v>1.2532280898389054</v>
      </c>
      <c r="AU86" s="11">
        <f t="shared" si="1"/>
        <v>2.7031297528962281</v>
      </c>
      <c r="AV86" s="11" t="e">
        <f t="shared" si="1"/>
        <v>#DIV/0!</v>
      </c>
      <c r="AW86" s="11" t="e">
        <f t="shared" si="1"/>
        <v>#DIV/0!</v>
      </c>
      <c r="AX86" s="11" t="e">
        <f t="shared" si="1"/>
        <v>#DIV/0!</v>
      </c>
      <c r="AY86" s="11" t="e">
        <f t="shared" si="1"/>
        <v>#DIV/0!</v>
      </c>
      <c r="AZ86" s="11" t="e">
        <f t="shared" si="1"/>
        <v>#DIV/0!</v>
      </c>
      <c r="BA86" s="11" t="e">
        <f t="shared" si="1"/>
        <v>#DIV/0!</v>
      </c>
      <c r="BB86" s="11">
        <f t="shared" si="1"/>
        <v>1.7895243967738352</v>
      </c>
      <c r="BC86" s="11">
        <f t="shared" si="1"/>
        <v>1.2763760212983557</v>
      </c>
      <c r="BD86" s="11">
        <f t="shared" si="1"/>
        <v>0.82199736558624881</v>
      </c>
      <c r="BE86" s="11">
        <f t="shared" si="1"/>
        <v>2.1962616290317869</v>
      </c>
      <c r="BF86" s="11" t="e">
        <f t="shared" si="1"/>
        <v>#DIV/0!</v>
      </c>
      <c r="BG86" s="11">
        <f t="shared" si="1"/>
        <v>1.6433754751899943</v>
      </c>
      <c r="BH86" s="11">
        <f t="shared" si="1"/>
        <v>1.6315242865736732</v>
      </c>
      <c r="BI86" s="11">
        <f t="shared" si="1"/>
        <v>1.3585571921166271</v>
      </c>
      <c r="BJ86" s="11">
        <f t="shared" si="1"/>
        <v>1.8378495696402555</v>
      </c>
      <c r="BK86" s="11">
        <f t="shared" si="1"/>
        <v>2.578750213563227</v>
      </c>
      <c r="BL86" s="11">
        <f>STDEV(BK15:BK62)</f>
        <v>0.5641921279153459</v>
      </c>
    </row>
    <row r="87" spans="1:65" x14ac:dyDescent="0.2">
      <c r="A87" s="11" t="s">
        <v>153</v>
      </c>
      <c r="C87" s="11" t="e">
        <v>#DIV/0!</v>
      </c>
      <c r="D87" s="11">
        <v>2.2665850588498531</v>
      </c>
      <c r="E87" s="11">
        <v>3.6993061935172569</v>
      </c>
      <c r="F87" s="11">
        <v>2.6047121263825206</v>
      </c>
      <c r="G87" s="11">
        <v>4.3134902034421696</v>
      </c>
      <c r="H87" s="11">
        <v>3.8968730329285406</v>
      </c>
      <c r="I87" s="11">
        <v>3.4098266790747203</v>
      </c>
      <c r="J87" s="11">
        <v>4.4549916611854927</v>
      </c>
      <c r="K87" s="11">
        <v>3.8666440760884271</v>
      </c>
      <c r="L87" s="11">
        <v>3.0957050036476264</v>
      </c>
      <c r="M87" s="11">
        <v>2.0445881465765283</v>
      </c>
      <c r="N87" s="11">
        <v>2.5158433083689484</v>
      </c>
      <c r="O87" s="11">
        <v>1.9136187134658038</v>
      </c>
      <c r="P87" s="11">
        <v>3.6163360371510804</v>
      </c>
      <c r="Q87" s="11" t="e">
        <v>#DIV/0!</v>
      </c>
      <c r="R87" s="11">
        <v>3.2765963946214165</v>
      </c>
      <c r="S87" s="11">
        <v>1.8739967957589934</v>
      </c>
      <c r="T87" s="11">
        <v>3.1187641615663169</v>
      </c>
      <c r="U87" s="11">
        <v>3.7567051778214013</v>
      </c>
      <c r="V87" s="11">
        <v>2.1076958861497816</v>
      </c>
      <c r="W87" s="11">
        <v>3.5197846902760426</v>
      </c>
      <c r="X87" s="11">
        <v>2.1499482038339295</v>
      </c>
      <c r="Y87" s="11" t="e">
        <v>#DIV/0!</v>
      </c>
      <c r="Z87" s="11">
        <v>2.2665850588498531</v>
      </c>
      <c r="AA87" s="11">
        <v>3.6993061935172569</v>
      </c>
      <c r="AB87" s="11">
        <v>2.6047121263825206</v>
      </c>
      <c r="AC87" s="11">
        <v>4.3134902034421696</v>
      </c>
      <c r="AD87" s="11">
        <v>3.8968730329285406</v>
      </c>
      <c r="AE87" s="11">
        <v>3.4098266790747203</v>
      </c>
      <c r="AF87" s="11">
        <v>4.4549916611854927</v>
      </c>
      <c r="AG87" s="11">
        <v>3.8666440760884271</v>
      </c>
      <c r="AH87" s="11">
        <v>2.2665850588498531</v>
      </c>
      <c r="AI87" s="11">
        <v>3.6993061935172569</v>
      </c>
      <c r="AJ87" s="11">
        <v>2.6047121263825206</v>
      </c>
      <c r="AK87" s="11">
        <v>4.3134902034421696</v>
      </c>
      <c r="AL87" s="11">
        <v>3.8968730329285406</v>
      </c>
      <c r="AM87" s="11">
        <v>3.4098266790747203</v>
      </c>
      <c r="AN87" s="11">
        <v>4.4549916611854927</v>
      </c>
      <c r="AO87" s="11">
        <v>3.8666440760884271</v>
      </c>
      <c r="AP87" s="11">
        <v>3.0957050036476264</v>
      </c>
      <c r="AQ87" s="11">
        <v>2.0445881465765283</v>
      </c>
      <c r="AR87" s="11">
        <v>2.5158433083689484</v>
      </c>
      <c r="AS87" s="11">
        <v>1.9136187134658038</v>
      </c>
      <c r="AT87" s="11">
        <v>3.6163360371510804</v>
      </c>
      <c r="AU87" s="11" t="e">
        <v>#DIV/0!</v>
      </c>
      <c r="AV87" s="11">
        <v>3.2765963946214165</v>
      </c>
      <c r="AW87" s="11">
        <v>1.8739967957589934</v>
      </c>
      <c r="AX87" s="11">
        <v>3.1187641615663169</v>
      </c>
      <c r="AY87" s="11">
        <v>3.7567051778214013</v>
      </c>
      <c r="AZ87" s="11">
        <v>2.1076958861497816</v>
      </c>
      <c r="BA87" s="11">
        <v>3.5197846902760426</v>
      </c>
      <c r="BB87" s="11">
        <v>2.1499482038339295</v>
      </c>
      <c r="BC87" s="11" t="e">
        <v>#DIV/0!</v>
      </c>
      <c r="BD87" s="11">
        <v>2.0910208048472878</v>
      </c>
      <c r="BE87" s="11">
        <v>3.6993061935172569</v>
      </c>
      <c r="BF87" s="11">
        <v>2.6047121263825206</v>
      </c>
      <c r="BG87" s="11">
        <v>4.3134902034421696</v>
      </c>
      <c r="BH87" s="11">
        <v>3.8968730329285406</v>
      </c>
      <c r="BI87" s="11">
        <v>2.2665850588498531</v>
      </c>
      <c r="BJ87" s="11">
        <v>3.6993061935172569</v>
      </c>
      <c r="BK87" s="11">
        <v>2.6047121263825206</v>
      </c>
      <c r="BL87" s="11">
        <v>4.3134902034421696</v>
      </c>
    </row>
    <row r="88" spans="1:65" x14ac:dyDescent="0.2">
      <c r="A88" s="11" t="s">
        <v>55</v>
      </c>
    </row>
    <row r="89" spans="1:65" x14ac:dyDescent="0.2">
      <c r="A89" s="11" t="s">
        <v>54</v>
      </c>
      <c r="BM89" s="66"/>
    </row>
    <row r="90" spans="1:65" x14ac:dyDescent="0.2">
      <c r="A90" s="11" t="s">
        <v>49</v>
      </c>
      <c r="B90" s="11" t="s">
        <v>157</v>
      </c>
      <c r="C90" s="66">
        <f>MAX(C$2:C$62)</f>
        <v>12.7</v>
      </c>
      <c r="D90" s="66">
        <f t="shared" ref="D90:BL90" si="2">MAX(D$2:D$62)</f>
        <v>14.4</v>
      </c>
      <c r="E90" s="66">
        <f t="shared" si="2"/>
        <v>11.9</v>
      </c>
      <c r="F90" s="66">
        <f t="shared" si="2"/>
        <v>12.5</v>
      </c>
      <c r="G90" s="66">
        <f t="shared" si="2"/>
        <v>8.1999999999999993</v>
      </c>
      <c r="H90" s="66">
        <f t="shared" si="2"/>
        <v>13.7</v>
      </c>
      <c r="I90" s="66">
        <f t="shared" si="2"/>
        <v>14.1</v>
      </c>
      <c r="J90" s="66">
        <f t="shared" si="2"/>
        <v>16.100000000000001</v>
      </c>
      <c r="K90" s="66">
        <f t="shared" si="2"/>
        <v>11.4</v>
      </c>
      <c r="L90" s="66">
        <f t="shared" si="2"/>
        <v>8.1</v>
      </c>
      <c r="M90" s="66">
        <f t="shared" si="2"/>
        <v>11.6</v>
      </c>
      <c r="N90" s="66">
        <f t="shared" si="2"/>
        <v>11.6</v>
      </c>
      <c r="O90" s="66">
        <f t="shared" si="2"/>
        <v>7.1</v>
      </c>
      <c r="P90" s="66">
        <f t="shared" si="2"/>
        <v>0</v>
      </c>
      <c r="Q90" s="66">
        <f t="shared" si="2"/>
        <v>11.3</v>
      </c>
      <c r="R90" s="66">
        <f t="shared" si="2"/>
        <v>10.8</v>
      </c>
      <c r="S90" s="66">
        <f t="shared" si="2"/>
        <v>13.5</v>
      </c>
      <c r="T90" s="66">
        <f t="shared" si="2"/>
        <v>12.4</v>
      </c>
      <c r="U90" s="66">
        <f t="shared" si="2"/>
        <v>9.9</v>
      </c>
      <c r="V90" s="66">
        <f t="shared" si="2"/>
        <v>7.8</v>
      </c>
      <c r="W90" s="66">
        <f t="shared" si="2"/>
        <v>11</v>
      </c>
      <c r="X90" s="66">
        <f t="shared" si="2"/>
        <v>0</v>
      </c>
      <c r="Y90" s="66">
        <f t="shared" si="2"/>
        <v>13.8</v>
      </c>
      <c r="Z90" s="66">
        <f t="shared" si="2"/>
        <v>8.6999999999999993</v>
      </c>
      <c r="AA90" s="66">
        <f t="shared" si="2"/>
        <v>10.9</v>
      </c>
      <c r="AB90" s="66">
        <f t="shared" si="2"/>
        <v>10.8</v>
      </c>
      <c r="AC90" s="66">
        <f t="shared" si="2"/>
        <v>16.600000000000001</v>
      </c>
      <c r="AD90" s="66">
        <f t="shared" si="2"/>
        <v>13.2</v>
      </c>
      <c r="AE90" s="66">
        <f t="shared" si="2"/>
        <v>12.9</v>
      </c>
      <c r="AF90" s="66">
        <f t="shared" si="2"/>
        <v>11.2</v>
      </c>
      <c r="AG90" s="66">
        <f t="shared" si="2"/>
        <v>12</v>
      </c>
      <c r="AH90" s="66">
        <f t="shared" si="2"/>
        <v>15.6</v>
      </c>
      <c r="AI90" s="66">
        <f t="shared" si="2"/>
        <v>10.7</v>
      </c>
      <c r="AJ90" s="66">
        <f t="shared" si="2"/>
        <v>12.3</v>
      </c>
      <c r="AK90" s="66">
        <f t="shared" si="2"/>
        <v>12.5</v>
      </c>
      <c r="AL90" s="66">
        <f t="shared" si="2"/>
        <v>11.5</v>
      </c>
      <c r="AM90" s="66">
        <f t="shared" si="2"/>
        <v>11.4</v>
      </c>
      <c r="AN90" s="66">
        <f t="shared" si="2"/>
        <v>15.6</v>
      </c>
      <c r="AO90" s="66">
        <f t="shared" si="2"/>
        <v>12.8</v>
      </c>
      <c r="AP90" s="66">
        <f t="shared" si="2"/>
        <v>9.3000000000000007</v>
      </c>
      <c r="AQ90" s="66">
        <f t="shared" si="2"/>
        <v>12.6</v>
      </c>
      <c r="AR90" s="66">
        <f t="shared" si="2"/>
        <v>0</v>
      </c>
      <c r="AS90" s="66">
        <f t="shared" si="2"/>
        <v>10.8</v>
      </c>
      <c r="AT90" s="66">
        <f t="shared" si="2"/>
        <v>15.4</v>
      </c>
      <c r="AU90" s="66">
        <f t="shared" si="2"/>
        <v>0</v>
      </c>
      <c r="AV90" s="66">
        <f t="shared" si="2"/>
        <v>0</v>
      </c>
      <c r="AW90" s="66">
        <f t="shared" si="2"/>
        <v>0</v>
      </c>
      <c r="AX90" s="66">
        <f t="shared" si="2"/>
        <v>0</v>
      </c>
      <c r="AY90" s="66">
        <f t="shared" si="2"/>
        <v>0</v>
      </c>
      <c r="AZ90" s="66">
        <f t="shared" si="2"/>
        <v>0</v>
      </c>
      <c r="BA90" s="66">
        <f t="shared" si="2"/>
        <v>9.5</v>
      </c>
      <c r="BB90" s="66">
        <f t="shared" si="2"/>
        <v>11.388888888888889</v>
      </c>
      <c r="BC90" s="66">
        <f t="shared" si="2"/>
        <v>11.111111111111111</v>
      </c>
      <c r="BD90" s="66">
        <f t="shared" si="2"/>
        <v>12.111111111111111</v>
      </c>
      <c r="BE90" s="66">
        <f t="shared" si="2"/>
        <v>0</v>
      </c>
      <c r="BF90" s="66">
        <f t="shared" si="2"/>
        <v>12.888888888888889</v>
      </c>
      <c r="BG90" s="66">
        <f t="shared" si="2"/>
        <v>12</v>
      </c>
      <c r="BH90" s="66">
        <f t="shared" si="2"/>
        <v>10.722222222222221</v>
      </c>
      <c r="BI90" s="66">
        <f t="shared" si="2"/>
        <v>11.055555555555555</v>
      </c>
      <c r="BJ90" s="66">
        <f t="shared" si="2"/>
        <v>14.277777777777779</v>
      </c>
      <c r="BK90" s="66">
        <f t="shared" si="2"/>
        <v>7.3888888888888893</v>
      </c>
      <c r="BL90" s="66">
        <f t="shared" si="2"/>
        <v>0</v>
      </c>
    </row>
    <row r="95" spans="1:65" ht="37" x14ac:dyDescent="0.45">
      <c r="A95" s="111" t="s">
        <v>156</v>
      </c>
      <c r="B95" s="111"/>
      <c r="C95" s="111"/>
    </row>
    <row r="96" spans="1:65" ht="32" x14ac:dyDescent="0.2">
      <c r="A96" s="117" t="s">
        <v>155</v>
      </c>
      <c r="B96" s="97" t="s">
        <v>136</v>
      </c>
      <c r="C96" s="97" t="s">
        <v>97</v>
      </c>
      <c r="D96" s="97" t="s">
        <v>82</v>
      </c>
      <c r="E96" s="97" t="s">
        <v>69</v>
      </c>
      <c r="F96" s="97" t="s">
        <v>76</v>
      </c>
      <c r="G96" s="97" t="s">
        <v>63</v>
      </c>
      <c r="H96" s="97" t="s">
        <v>102</v>
      </c>
      <c r="I96" s="94" t="s">
        <v>81</v>
      </c>
      <c r="J96" s="94" t="s">
        <v>68</v>
      </c>
      <c r="K96" s="94" t="s">
        <v>135</v>
      </c>
      <c r="L96" s="94" t="s">
        <v>105</v>
      </c>
      <c r="M96" s="94" t="s">
        <v>98</v>
      </c>
      <c r="N96" s="94" t="s">
        <v>119</v>
      </c>
      <c r="O96" s="94" t="s">
        <v>92</v>
      </c>
      <c r="P96" s="96" t="s">
        <v>134</v>
      </c>
      <c r="Q96" s="96" t="s">
        <v>100</v>
      </c>
      <c r="R96" s="96" t="s">
        <v>75</v>
      </c>
      <c r="S96" s="96" t="s">
        <v>99</v>
      </c>
      <c r="T96" s="96" t="s">
        <v>74</v>
      </c>
      <c r="U96" s="96" t="s">
        <v>65</v>
      </c>
      <c r="V96" s="96" t="s">
        <v>64</v>
      </c>
      <c r="W96" s="95" t="s">
        <v>109</v>
      </c>
      <c r="X96" s="95" t="s">
        <v>133</v>
      </c>
      <c r="Y96" s="95" t="s">
        <v>79</v>
      </c>
      <c r="Z96" s="95" t="s">
        <v>91</v>
      </c>
      <c r="AA96" s="95" t="s">
        <v>80</v>
      </c>
      <c r="AB96" s="95" t="s">
        <v>73</v>
      </c>
      <c r="AC96" s="95" t="s">
        <v>87</v>
      </c>
      <c r="AD96" s="82" t="s">
        <v>67</v>
      </c>
      <c r="AE96" s="82" t="s">
        <v>107</v>
      </c>
      <c r="AF96" s="82" t="s">
        <v>104</v>
      </c>
      <c r="AG96" s="82" t="s">
        <v>96</v>
      </c>
      <c r="AH96" s="82" t="s">
        <v>118</v>
      </c>
      <c r="AI96" s="82" t="s">
        <v>86</v>
      </c>
      <c r="AJ96" s="82" t="s">
        <v>94</v>
      </c>
      <c r="AK96" s="93" t="s">
        <v>103</v>
      </c>
      <c r="AL96" s="93" t="s">
        <v>85</v>
      </c>
      <c r="AM96" s="93" t="s">
        <v>95</v>
      </c>
      <c r="AN96" s="93" t="s">
        <v>66</v>
      </c>
      <c r="AO96" s="93" t="s">
        <v>121</v>
      </c>
      <c r="AP96" s="93" t="s">
        <v>78</v>
      </c>
      <c r="AQ96" s="93" t="s">
        <v>117</v>
      </c>
      <c r="AR96" s="92" t="s">
        <v>132</v>
      </c>
      <c r="AS96" s="92" t="s">
        <v>72</v>
      </c>
      <c r="AT96" s="92" t="s">
        <v>116</v>
      </c>
      <c r="AU96" s="92" t="s">
        <v>131</v>
      </c>
      <c r="AV96" s="92" t="s">
        <v>130</v>
      </c>
      <c r="AW96" s="92" t="s">
        <v>129</v>
      </c>
      <c r="AX96" s="92" t="s">
        <v>128</v>
      </c>
      <c r="AY96" s="92" t="s">
        <v>149</v>
      </c>
      <c r="AZ96" s="92" t="s">
        <v>148</v>
      </c>
      <c r="BA96" s="92" t="s">
        <v>147</v>
      </c>
      <c r="BB96" s="92" t="s">
        <v>146</v>
      </c>
      <c r="BC96" s="92" t="s">
        <v>145</v>
      </c>
      <c r="BD96" s="92" t="s">
        <v>144</v>
      </c>
      <c r="BE96" s="92" t="s">
        <v>143</v>
      </c>
      <c r="BF96" s="92" t="s">
        <v>142</v>
      </c>
      <c r="BG96" s="92" t="s">
        <v>141</v>
      </c>
      <c r="BH96" s="92" t="s">
        <v>140</v>
      </c>
      <c r="BI96" s="92" t="s">
        <v>139</v>
      </c>
      <c r="BJ96" s="92" t="s">
        <v>138</v>
      </c>
      <c r="BK96" s="92" t="s">
        <v>122</v>
      </c>
      <c r="BL96" s="116" t="s">
        <v>137</v>
      </c>
      <c r="BM96" s="115" t="s">
        <v>154</v>
      </c>
    </row>
    <row r="97" spans="1:65" ht="16" x14ac:dyDescent="0.2">
      <c r="A97" s="191">
        <v>0.29097222222222202</v>
      </c>
      <c r="B97" s="192"/>
      <c r="C97" s="192"/>
      <c r="D97" s="192"/>
      <c r="E97" s="192"/>
      <c r="F97" s="192"/>
      <c r="G97" s="192"/>
      <c r="H97" s="192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  <c r="AD97" s="192"/>
      <c r="AE97" s="192"/>
      <c r="AF97" s="192"/>
      <c r="AG97" s="192"/>
      <c r="AH97" s="192"/>
      <c r="AI97" s="192"/>
      <c r="AJ97" s="192"/>
      <c r="AK97" s="192"/>
      <c r="AL97" s="192"/>
      <c r="AM97" s="192"/>
      <c r="AN97" s="192"/>
      <c r="AO97" s="192"/>
      <c r="AP97" s="192"/>
      <c r="AQ97" s="192"/>
      <c r="AR97" s="192"/>
      <c r="AS97" s="192"/>
      <c r="AT97" s="192"/>
      <c r="AU97" s="192"/>
      <c r="AV97" s="192"/>
      <c r="AW97" s="192"/>
      <c r="AX97" s="192"/>
      <c r="AY97" s="192"/>
      <c r="AZ97" s="192"/>
      <c r="BA97" s="192"/>
      <c r="BB97" s="192"/>
      <c r="BC97" s="192"/>
      <c r="BD97" s="192"/>
      <c r="BE97" s="192"/>
      <c r="BF97" s="192"/>
      <c r="BG97" s="192"/>
      <c r="BH97" s="192"/>
      <c r="BI97" s="192"/>
      <c r="BJ97" s="192"/>
      <c r="BK97" s="192"/>
      <c r="BL97" s="192"/>
      <c r="BM97" s="17"/>
    </row>
    <row r="98" spans="1:65" ht="16" x14ac:dyDescent="0.2">
      <c r="A98" s="191">
        <v>0.29444444444444501</v>
      </c>
      <c r="B98" s="192"/>
      <c r="C98" s="192"/>
      <c r="D98" s="192"/>
      <c r="E98" s="192"/>
      <c r="F98" s="192"/>
      <c r="G98" s="192"/>
      <c r="H98" s="192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  <c r="AA98" s="192"/>
      <c r="AB98" s="192"/>
      <c r="AC98" s="192"/>
      <c r="AD98" s="192"/>
      <c r="AE98" s="192"/>
      <c r="AF98" s="192"/>
      <c r="AG98" s="192"/>
      <c r="AH98" s="192"/>
      <c r="AI98" s="192"/>
      <c r="AJ98" s="192"/>
      <c r="AK98" s="192"/>
      <c r="AL98" s="192"/>
      <c r="AM98" s="192"/>
      <c r="AN98" s="192"/>
      <c r="AO98" s="192"/>
      <c r="AP98" s="192"/>
      <c r="AQ98" s="192"/>
      <c r="AR98" s="192"/>
      <c r="AS98" s="192"/>
      <c r="AT98" s="192"/>
      <c r="AU98" s="192"/>
      <c r="AV98" s="192"/>
      <c r="AW98" s="192"/>
      <c r="AX98" s="192"/>
      <c r="AY98" s="192"/>
      <c r="AZ98" s="192"/>
      <c r="BA98" s="192"/>
      <c r="BB98" s="192"/>
      <c r="BC98" s="192"/>
      <c r="BD98" s="192"/>
      <c r="BE98" s="192"/>
      <c r="BF98" s="192"/>
      <c r="BG98" s="192"/>
      <c r="BH98" s="192"/>
      <c r="BI98" s="192"/>
      <c r="BJ98" s="192"/>
      <c r="BK98" s="192"/>
      <c r="BL98" s="192"/>
      <c r="BM98" s="17"/>
    </row>
    <row r="99" spans="1:65" ht="16" x14ac:dyDescent="0.2">
      <c r="A99" s="191">
        <v>0.297916666666667</v>
      </c>
      <c r="B99" s="192"/>
      <c r="C99" s="192"/>
      <c r="D99" s="192"/>
      <c r="E99" s="192"/>
      <c r="F99" s="192"/>
      <c r="G99" s="192"/>
      <c r="H99" s="192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  <c r="AA99" s="192"/>
      <c r="AB99" s="192"/>
      <c r="AC99" s="192"/>
      <c r="AD99" s="192"/>
      <c r="AE99" s="192"/>
      <c r="AF99" s="192"/>
      <c r="AG99" s="192"/>
      <c r="AH99" s="192"/>
      <c r="AI99" s="192"/>
      <c r="AJ99" s="192"/>
      <c r="AK99" s="192"/>
      <c r="AL99" s="192"/>
      <c r="AM99" s="192"/>
      <c r="AN99" s="192"/>
      <c r="AO99" s="192"/>
      <c r="AP99" s="192"/>
      <c r="AQ99" s="192"/>
      <c r="AR99" s="192"/>
      <c r="AS99" s="192"/>
      <c r="AT99" s="192"/>
      <c r="AU99" s="192"/>
      <c r="AV99" s="192"/>
      <c r="AW99" s="192"/>
      <c r="AX99" s="192"/>
      <c r="AY99" s="192"/>
      <c r="AZ99" s="192"/>
      <c r="BA99" s="192"/>
      <c r="BB99" s="192"/>
      <c r="BC99" s="192"/>
      <c r="BD99" s="192"/>
      <c r="BE99" s="192"/>
      <c r="BF99" s="192"/>
      <c r="BG99" s="192"/>
      <c r="BH99" s="192"/>
      <c r="BI99" s="192"/>
      <c r="BJ99" s="192"/>
      <c r="BK99" s="192"/>
      <c r="BL99" s="192"/>
      <c r="BM99" s="17"/>
    </row>
    <row r="100" spans="1:65" ht="16" x14ac:dyDescent="0.2">
      <c r="A100" s="191">
        <v>0.30138888888888898</v>
      </c>
      <c r="B100" s="192"/>
      <c r="C100" s="192"/>
      <c r="D100" s="192"/>
      <c r="E100" s="192"/>
      <c r="F100" s="192"/>
      <c r="G100" s="192"/>
      <c r="H100" s="192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  <c r="AA100" s="192"/>
      <c r="AB100" s="192"/>
      <c r="AC100" s="192"/>
      <c r="AD100" s="192"/>
      <c r="AE100" s="192"/>
      <c r="AF100" s="192"/>
      <c r="AG100" s="192"/>
      <c r="AH100" s="192"/>
      <c r="AI100" s="192"/>
      <c r="AJ100" s="192"/>
      <c r="AK100" s="192"/>
      <c r="AL100" s="192"/>
      <c r="AM100" s="192"/>
      <c r="AN100" s="192"/>
      <c r="AO100" s="192"/>
      <c r="AP100" s="192"/>
      <c r="AQ100" s="192"/>
      <c r="AR100" s="192"/>
      <c r="AS100" s="192"/>
      <c r="AT100" s="192"/>
      <c r="AU100" s="192"/>
      <c r="AV100" s="192"/>
      <c r="AW100" s="192"/>
      <c r="AX100" s="192"/>
      <c r="AY100" s="192"/>
      <c r="AZ100" s="192"/>
      <c r="BA100" s="192"/>
      <c r="BB100" s="192"/>
      <c r="BC100" s="192"/>
      <c r="BD100" s="192"/>
      <c r="BE100" s="192"/>
      <c r="BF100" s="192"/>
      <c r="BG100" s="192"/>
      <c r="BH100" s="192"/>
      <c r="BI100" s="192"/>
      <c r="BJ100" s="192"/>
      <c r="BK100" s="192"/>
      <c r="BL100" s="192"/>
      <c r="BM100" s="17"/>
    </row>
    <row r="101" spans="1:65" ht="16" x14ac:dyDescent="0.2">
      <c r="A101" s="191">
        <v>0.30486111111111103</v>
      </c>
      <c r="B101" s="192"/>
      <c r="C101" s="192"/>
      <c r="D101" s="192"/>
      <c r="E101" s="192"/>
      <c r="F101" s="192"/>
      <c r="G101" s="192"/>
      <c r="H101" s="192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  <c r="AA101" s="192"/>
      <c r="AB101" s="192"/>
      <c r="AC101" s="192"/>
      <c r="AD101" s="192"/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92"/>
      <c r="AS101" s="192"/>
      <c r="AT101" s="192"/>
      <c r="AU101" s="192"/>
      <c r="AV101" s="192"/>
      <c r="AW101" s="192"/>
      <c r="AX101" s="192"/>
      <c r="AY101" s="192"/>
      <c r="AZ101" s="192"/>
      <c r="BA101" s="192"/>
      <c r="BB101" s="192"/>
      <c r="BC101" s="192"/>
      <c r="BD101" s="192"/>
      <c r="BE101" s="192"/>
      <c r="BF101" s="192"/>
      <c r="BG101" s="192"/>
      <c r="BH101" s="192"/>
      <c r="BI101" s="192"/>
      <c r="BJ101" s="192"/>
      <c r="BK101" s="192"/>
      <c r="BL101" s="192"/>
      <c r="BM101" s="17"/>
    </row>
    <row r="102" spans="1:65" ht="16" x14ac:dyDescent="0.2">
      <c r="A102" s="191">
        <v>0.30833333333333401</v>
      </c>
      <c r="B102" s="192"/>
      <c r="C102" s="192"/>
      <c r="D102" s="192"/>
      <c r="E102" s="192"/>
      <c r="F102" s="192"/>
      <c r="G102" s="192"/>
      <c r="H102" s="192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  <c r="AB102" s="192"/>
      <c r="AC102" s="192"/>
      <c r="AD102" s="192"/>
      <c r="AE102" s="192"/>
      <c r="AF102" s="192"/>
      <c r="AG102" s="192"/>
      <c r="AH102" s="192"/>
      <c r="AI102" s="192"/>
      <c r="AJ102" s="192"/>
      <c r="AK102" s="192"/>
      <c r="AL102" s="192"/>
      <c r="AM102" s="192"/>
      <c r="AN102" s="192"/>
      <c r="AO102" s="192"/>
      <c r="AP102" s="192"/>
      <c r="AQ102" s="192"/>
      <c r="AR102" s="192"/>
      <c r="AS102" s="192"/>
      <c r="AT102" s="192"/>
      <c r="AU102" s="192"/>
      <c r="AV102" s="192"/>
      <c r="AW102" s="192"/>
      <c r="AX102" s="192"/>
      <c r="AY102" s="192"/>
      <c r="AZ102" s="192"/>
      <c r="BA102" s="192"/>
      <c r="BB102" s="192"/>
      <c r="BC102" s="192"/>
      <c r="BD102" s="192"/>
      <c r="BE102" s="192"/>
      <c r="BF102" s="192"/>
      <c r="BG102" s="192"/>
      <c r="BH102" s="192"/>
      <c r="BI102" s="192"/>
      <c r="BJ102" s="192"/>
      <c r="BK102" s="192"/>
      <c r="BL102" s="192"/>
      <c r="BM102" s="17"/>
    </row>
    <row r="103" spans="1:65" ht="16" x14ac:dyDescent="0.2">
      <c r="A103" s="191">
        <v>0.311805555555556</v>
      </c>
      <c r="B103" s="192"/>
      <c r="C103" s="192"/>
      <c r="D103" s="192"/>
      <c r="E103" s="192"/>
      <c r="F103" s="192"/>
      <c r="G103" s="192"/>
      <c r="H103" s="192"/>
      <c r="I103" s="192"/>
      <c r="J103" s="192"/>
      <c r="K103" s="192"/>
      <c r="L103" s="17">
        <f>(L8-L$8)</f>
        <v>0</v>
      </c>
      <c r="M103" s="192"/>
      <c r="N103" s="192"/>
      <c r="O103" s="192"/>
      <c r="P103" s="192"/>
      <c r="Q103" s="192"/>
      <c r="R103" s="192"/>
      <c r="S103" s="17">
        <f>+(S8-S$8)</f>
        <v>0</v>
      </c>
      <c r="T103" s="192"/>
      <c r="U103" s="192"/>
      <c r="V103" s="192"/>
      <c r="W103" s="192"/>
      <c r="X103" s="192"/>
      <c r="Y103" s="192"/>
      <c r="Z103" s="192"/>
      <c r="AA103" s="192"/>
      <c r="AB103" s="192"/>
      <c r="AC103" s="192"/>
      <c r="AD103" s="192"/>
      <c r="AE103" s="192"/>
      <c r="AF103" s="192"/>
      <c r="AG103" s="192"/>
      <c r="AH103" s="192"/>
      <c r="AI103" s="192"/>
      <c r="AJ103" s="192"/>
      <c r="AK103" s="192"/>
      <c r="AL103" s="192"/>
      <c r="AM103" s="192"/>
      <c r="AN103" s="192"/>
      <c r="AO103" s="192"/>
      <c r="AP103" s="192"/>
      <c r="AQ103" s="192"/>
      <c r="AR103" s="192"/>
      <c r="AS103" s="192"/>
      <c r="AT103" s="192"/>
      <c r="AU103" s="192"/>
      <c r="AV103" s="192"/>
      <c r="AW103" s="192"/>
      <c r="AX103" s="192"/>
      <c r="AY103" s="192"/>
      <c r="AZ103" s="192"/>
      <c r="BA103" s="192"/>
      <c r="BB103" s="193"/>
      <c r="BC103" s="192"/>
      <c r="BD103" s="192"/>
      <c r="BE103" s="192"/>
      <c r="BF103" s="192"/>
      <c r="BG103" s="192"/>
      <c r="BH103" s="192"/>
      <c r="BI103" s="192"/>
      <c r="BJ103" s="192"/>
      <c r="BK103" s="192"/>
      <c r="BL103" s="192"/>
      <c r="BM103" s="17">
        <v>0</v>
      </c>
    </row>
    <row r="104" spans="1:65" ht="16" x14ac:dyDescent="0.2">
      <c r="A104" s="191">
        <v>0.31527777777777799</v>
      </c>
      <c r="B104" s="192"/>
      <c r="C104" s="192"/>
      <c r="D104" s="192"/>
      <c r="E104" s="192"/>
      <c r="F104" s="192"/>
      <c r="G104" s="192"/>
      <c r="H104" s="192"/>
      <c r="I104" s="192"/>
      <c r="J104" s="192"/>
      <c r="K104" s="192"/>
      <c r="L104" s="17">
        <f t="shared" ref="L104:L151" si="3">(L9-L$8)</f>
        <v>0</v>
      </c>
      <c r="M104" s="192"/>
      <c r="N104" s="192"/>
      <c r="O104" s="192"/>
      <c r="P104" s="192"/>
      <c r="Q104" s="192"/>
      <c r="R104" s="192"/>
      <c r="S104" s="17">
        <f t="shared" ref="S104:S151" si="4">+(S9-S$8)</f>
        <v>0.20000000000000018</v>
      </c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  <c r="AD104" s="192"/>
      <c r="AE104" s="192"/>
      <c r="AF104" s="192"/>
      <c r="AG104" s="192"/>
      <c r="AH104" s="192"/>
      <c r="AI104" s="192"/>
      <c r="AJ104" s="192"/>
      <c r="AK104" s="192"/>
      <c r="AL104" s="192"/>
      <c r="AM104" s="192"/>
      <c r="AN104" s="192"/>
      <c r="AO104" s="192"/>
      <c r="AP104" s="192"/>
      <c r="AQ104" s="192"/>
      <c r="AR104" s="192"/>
      <c r="AS104" s="192"/>
      <c r="AT104" s="192"/>
      <c r="AU104" s="192"/>
      <c r="AV104" s="192"/>
      <c r="AW104" s="192"/>
      <c r="AX104" s="192"/>
      <c r="AY104" s="192"/>
      <c r="AZ104" s="192"/>
      <c r="BA104" s="192"/>
      <c r="BB104" s="193"/>
      <c r="BC104" s="192"/>
      <c r="BD104" s="192"/>
      <c r="BE104" s="192"/>
      <c r="BF104" s="192"/>
      <c r="BG104" s="192"/>
      <c r="BH104" s="192"/>
      <c r="BI104" s="192"/>
      <c r="BJ104" s="192"/>
      <c r="BK104" s="192"/>
      <c r="BL104" s="192"/>
      <c r="BM104" s="17">
        <v>5</v>
      </c>
    </row>
    <row r="105" spans="1:65" ht="16" x14ac:dyDescent="0.2">
      <c r="A105" s="191">
        <v>0.31874999999999998</v>
      </c>
      <c r="B105" s="192"/>
      <c r="C105" s="192"/>
      <c r="D105" s="192"/>
      <c r="E105" s="192"/>
      <c r="F105" s="192"/>
      <c r="G105" s="192"/>
      <c r="H105" s="192"/>
      <c r="I105" s="192"/>
      <c r="J105" s="192"/>
      <c r="K105" s="192"/>
      <c r="L105" s="17">
        <f t="shared" si="3"/>
        <v>-0.10000000000000009</v>
      </c>
      <c r="M105" s="192"/>
      <c r="N105" s="192"/>
      <c r="O105" s="192"/>
      <c r="P105" s="192"/>
      <c r="Q105" s="192"/>
      <c r="R105" s="17">
        <f>(R10-R$10)</f>
        <v>0</v>
      </c>
      <c r="S105" s="17">
        <f t="shared" si="4"/>
        <v>0.60000000000000053</v>
      </c>
      <c r="T105" s="192"/>
      <c r="U105" s="192"/>
      <c r="V105" s="192"/>
      <c r="W105" s="192"/>
      <c r="X105" s="192"/>
      <c r="Y105" s="192"/>
      <c r="Z105" s="192"/>
      <c r="AA105" s="192"/>
      <c r="AB105" s="192"/>
      <c r="AC105" s="192"/>
      <c r="AD105" s="192"/>
      <c r="AE105" s="192"/>
      <c r="AF105" s="192"/>
      <c r="AG105" s="192"/>
      <c r="AH105" s="192"/>
      <c r="AI105" s="192"/>
      <c r="AJ105" s="192"/>
      <c r="AK105" s="192"/>
      <c r="AL105" s="192"/>
      <c r="AM105" s="192"/>
      <c r="AN105" s="192"/>
      <c r="AO105" s="192"/>
      <c r="AP105" s="192"/>
      <c r="AQ105" s="192"/>
      <c r="AR105" s="192"/>
      <c r="AS105" s="192"/>
      <c r="AT105" s="192"/>
      <c r="AU105" s="192"/>
      <c r="AV105" s="192"/>
      <c r="AW105" s="192"/>
      <c r="AX105" s="192"/>
      <c r="AY105" s="192"/>
      <c r="AZ105" s="192"/>
      <c r="BA105" s="194">
        <f>(BA10-BA$10)</f>
        <v>0</v>
      </c>
      <c r="BB105" s="193"/>
      <c r="BC105" s="192"/>
      <c r="BD105" s="192"/>
      <c r="BE105" s="192"/>
      <c r="BF105" s="192"/>
      <c r="BG105" s="192"/>
      <c r="BH105" s="192"/>
      <c r="BI105" s="192"/>
      <c r="BJ105" s="192"/>
      <c r="BK105" s="192"/>
      <c r="BL105" s="192"/>
      <c r="BM105" s="17">
        <v>10</v>
      </c>
    </row>
    <row r="106" spans="1:65" ht="16" x14ac:dyDescent="0.2">
      <c r="A106" s="191">
        <v>0.32222222222222202</v>
      </c>
      <c r="B106" s="192"/>
      <c r="C106" s="192"/>
      <c r="D106" s="192"/>
      <c r="E106" s="192"/>
      <c r="F106" s="192"/>
      <c r="G106" s="192"/>
      <c r="H106" s="192"/>
      <c r="I106" s="192"/>
      <c r="J106" s="17">
        <f>(J11-J$11)</f>
        <v>0</v>
      </c>
      <c r="K106" s="17">
        <f>(K11-K$11)</f>
        <v>0</v>
      </c>
      <c r="L106" s="17">
        <f t="shared" si="3"/>
        <v>0.29999999999999982</v>
      </c>
      <c r="M106" s="192"/>
      <c r="N106" s="192"/>
      <c r="O106" s="192"/>
      <c r="P106" s="192"/>
      <c r="Q106" s="17">
        <f>(Q11-Q$11)</f>
        <v>0</v>
      </c>
      <c r="R106" s="17">
        <f t="shared" ref="R106:R153" si="5">(R11-R$10)</f>
        <v>0</v>
      </c>
      <c r="S106" s="17">
        <f t="shared" si="4"/>
        <v>0.70000000000000018</v>
      </c>
      <c r="T106" s="192"/>
      <c r="U106" s="192"/>
      <c r="V106" s="192"/>
      <c r="W106" s="192"/>
      <c r="X106" s="192"/>
      <c r="Y106" s="192"/>
      <c r="Z106" s="17">
        <f>(Z11-Z$11)</f>
        <v>0</v>
      </c>
      <c r="AA106" s="192"/>
      <c r="AB106" s="192"/>
      <c r="AC106" s="192"/>
      <c r="AD106" s="192"/>
      <c r="AE106" s="192"/>
      <c r="AF106" s="192"/>
      <c r="AG106" s="192"/>
      <c r="AH106" s="192"/>
      <c r="AI106" s="192"/>
      <c r="AJ106" s="192"/>
      <c r="AK106" s="192"/>
      <c r="AL106" s="192"/>
      <c r="AM106" s="192"/>
      <c r="AN106" s="192"/>
      <c r="AO106" s="192"/>
      <c r="AP106" s="192"/>
      <c r="AQ106" s="192"/>
      <c r="AR106" s="192"/>
      <c r="AS106" s="192"/>
      <c r="AT106" s="192"/>
      <c r="AU106" s="192"/>
      <c r="AV106" s="192"/>
      <c r="AW106" s="192"/>
      <c r="AX106" s="192"/>
      <c r="AY106" s="192"/>
      <c r="AZ106" s="192"/>
      <c r="BA106" s="194">
        <f t="shared" ref="BA106:BA153" si="6">(BA11-BA$10)</f>
        <v>5.5555555555555358E-2</v>
      </c>
      <c r="BB106" s="193"/>
      <c r="BC106" s="192"/>
      <c r="BD106" s="192"/>
      <c r="BE106" s="192"/>
      <c r="BF106" s="192"/>
      <c r="BG106" s="192"/>
      <c r="BH106" s="192"/>
      <c r="BI106" s="192"/>
      <c r="BJ106" s="192"/>
      <c r="BK106" s="192"/>
      <c r="BL106" s="192"/>
      <c r="BM106" s="17">
        <v>15</v>
      </c>
    </row>
    <row r="107" spans="1:65" ht="16" x14ac:dyDescent="0.2">
      <c r="A107" s="191">
        <v>0.32569444444444501</v>
      </c>
      <c r="B107" s="192"/>
      <c r="C107" s="192"/>
      <c r="D107" s="192"/>
      <c r="E107" s="192"/>
      <c r="F107" s="192"/>
      <c r="G107" s="192"/>
      <c r="H107" s="192"/>
      <c r="I107" s="192"/>
      <c r="J107" s="17">
        <f t="shared" ref="J107:K157" si="7">(J12-J$11)</f>
        <v>0.19999999999999929</v>
      </c>
      <c r="K107" s="17">
        <f t="shared" si="7"/>
        <v>0</v>
      </c>
      <c r="L107" s="17">
        <f t="shared" si="3"/>
        <v>0.19999999999999973</v>
      </c>
      <c r="M107" s="192"/>
      <c r="N107" s="192"/>
      <c r="O107" s="192"/>
      <c r="P107" s="17"/>
      <c r="Q107" s="17">
        <f t="shared" ref="Q107:Q154" si="8">(Q12-Q$11)</f>
        <v>0</v>
      </c>
      <c r="R107" s="17">
        <f t="shared" si="5"/>
        <v>0.19999999999999929</v>
      </c>
      <c r="S107" s="17">
        <f t="shared" si="4"/>
        <v>0.49999999999999911</v>
      </c>
      <c r="T107" s="192"/>
      <c r="U107" s="192"/>
      <c r="V107" s="192"/>
      <c r="W107" s="192"/>
      <c r="X107" s="192"/>
      <c r="Y107" s="192"/>
      <c r="Z107" s="17">
        <f t="shared" ref="Z107:Z154" si="9">(Z12-Z$11)</f>
        <v>9.9999999999999645E-2</v>
      </c>
      <c r="AA107" s="192"/>
      <c r="AB107" s="192"/>
      <c r="AC107" s="192"/>
      <c r="AD107" s="192"/>
      <c r="AE107" s="192"/>
      <c r="AF107" s="192"/>
      <c r="AG107" s="192"/>
      <c r="AH107" s="17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92"/>
      <c r="AT107" s="17"/>
      <c r="AU107" s="192"/>
      <c r="AV107" s="192"/>
      <c r="AW107" s="192"/>
      <c r="AX107" s="192"/>
      <c r="AY107" s="192"/>
      <c r="AZ107" s="192"/>
      <c r="BA107" s="194">
        <f t="shared" si="6"/>
        <v>0</v>
      </c>
      <c r="BB107" s="193"/>
      <c r="BC107" s="192"/>
      <c r="BD107" s="192"/>
      <c r="BE107" s="192"/>
      <c r="BF107" s="192"/>
      <c r="BG107" s="192"/>
      <c r="BH107" s="192"/>
      <c r="BI107" s="192"/>
      <c r="BJ107" s="192"/>
      <c r="BK107" s="192"/>
      <c r="BL107" s="192"/>
      <c r="BM107" s="17">
        <v>20</v>
      </c>
    </row>
    <row r="108" spans="1:65" ht="16" x14ac:dyDescent="0.2">
      <c r="A108" s="191">
        <v>0.329166666666667</v>
      </c>
      <c r="B108" s="192"/>
      <c r="C108" s="192"/>
      <c r="D108" s="192"/>
      <c r="E108" s="17">
        <f>(E13-E$13)</f>
        <v>0</v>
      </c>
      <c r="F108" s="17">
        <f>(F13-F$13)</f>
        <v>0</v>
      </c>
      <c r="G108" s="192"/>
      <c r="H108" s="192"/>
      <c r="I108" s="192"/>
      <c r="J108" s="17">
        <f t="shared" si="7"/>
        <v>0.29999999999999893</v>
      </c>
      <c r="K108" s="17">
        <f t="shared" si="7"/>
        <v>9.9999999999999645E-2</v>
      </c>
      <c r="L108" s="17">
        <f t="shared" si="3"/>
        <v>0.19999999999999973</v>
      </c>
      <c r="M108" s="17">
        <f>(M13-M$13)</f>
        <v>0</v>
      </c>
      <c r="N108" s="192"/>
      <c r="O108" s="192"/>
      <c r="P108" s="17"/>
      <c r="Q108" s="17">
        <f t="shared" si="8"/>
        <v>9.9999999999999645E-2</v>
      </c>
      <c r="R108" s="17">
        <f t="shared" si="5"/>
        <v>-0.10000000000000053</v>
      </c>
      <c r="S108" s="17">
        <f t="shared" si="4"/>
        <v>0.60000000000000053</v>
      </c>
      <c r="T108" s="192"/>
      <c r="U108" s="192"/>
      <c r="V108" s="192"/>
      <c r="W108" s="192"/>
      <c r="X108" s="192"/>
      <c r="Y108" s="192"/>
      <c r="Z108" s="17">
        <f t="shared" si="9"/>
        <v>0.70000000000000018</v>
      </c>
      <c r="AA108" s="192"/>
      <c r="AB108" s="192"/>
      <c r="AC108" s="192"/>
      <c r="AD108" s="192"/>
      <c r="AE108" s="192"/>
      <c r="AF108" s="17">
        <f>(AF13-AF$13)</f>
        <v>0</v>
      </c>
      <c r="AG108" s="192"/>
      <c r="AH108" s="17"/>
      <c r="AI108" s="192"/>
      <c r="AJ108" s="192"/>
      <c r="AK108" s="17">
        <f>(AK13-AK$13)</f>
        <v>0</v>
      </c>
      <c r="AL108" s="192"/>
      <c r="AM108" s="192"/>
      <c r="AN108" s="17"/>
      <c r="AO108" s="192"/>
      <c r="AP108" s="192"/>
      <c r="AQ108" s="192"/>
      <c r="AR108" s="192"/>
      <c r="AS108" s="192"/>
      <c r="AT108" s="17"/>
      <c r="AU108" s="192"/>
      <c r="AV108" s="192"/>
      <c r="AW108" s="192"/>
      <c r="AX108" s="192"/>
      <c r="AY108" s="192"/>
      <c r="AZ108" s="192"/>
      <c r="BA108" s="194">
        <f t="shared" si="6"/>
        <v>5.5555555555555358E-2</v>
      </c>
      <c r="BB108" s="193"/>
      <c r="BC108" s="192"/>
      <c r="BD108" s="192"/>
      <c r="BE108" s="192"/>
      <c r="BF108" s="192"/>
      <c r="BG108" s="192"/>
      <c r="BH108" s="192"/>
      <c r="BI108" s="192"/>
      <c r="BJ108" s="192"/>
      <c r="BK108" s="192"/>
      <c r="BL108" s="192"/>
      <c r="BM108" s="17">
        <v>25</v>
      </c>
    </row>
    <row r="109" spans="1:65" x14ac:dyDescent="0.2">
      <c r="A109" s="195">
        <v>0.33263888888888898</v>
      </c>
      <c r="B109" s="17">
        <f t="shared" ref="B109:B140" si="10">(B14-$B$14)</f>
        <v>0</v>
      </c>
      <c r="C109" s="17"/>
      <c r="D109" s="17">
        <f t="shared" ref="D109:D140" si="11">(D14-$D$14)</f>
        <v>0</v>
      </c>
      <c r="E109" s="17">
        <f t="shared" ref="E109:F156" si="12">(E14-E$13)</f>
        <v>0.10000000000000053</v>
      </c>
      <c r="F109" s="17">
        <f t="shared" si="12"/>
        <v>0.10000000000000053</v>
      </c>
      <c r="G109" s="17">
        <f t="shared" ref="G109:G140" si="13">(G14-$G$14)</f>
        <v>0</v>
      </c>
      <c r="H109" s="17"/>
      <c r="I109" s="17"/>
      <c r="J109" s="17">
        <f t="shared" si="7"/>
        <v>0.89999999999999858</v>
      </c>
      <c r="K109" s="17">
        <f t="shared" si="7"/>
        <v>0.70000000000000018</v>
      </c>
      <c r="L109" s="17">
        <f t="shared" si="3"/>
        <v>0.60000000000000009</v>
      </c>
      <c r="M109" s="17">
        <f t="shared" ref="M109:M156" si="14">(M14-M$13)</f>
        <v>0</v>
      </c>
      <c r="N109" s="17"/>
      <c r="O109" s="17"/>
      <c r="P109" s="17">
        <f t="shared" ref="P109:P140" si="15">(P14-$P$14)</f>
        <v>0</v>
      </c>
      <c r="Q109" s="17"/>
      <c r="R109" s="17">
        <f t="shared" si="5"/>
        <v>-0.70000000000000018</v>
      </c>
      <c r="S109" s="17">
        <f t="shared" si="4"/>
        <v>0.29999999999999982</v>
      </c>
      <c r="T109" s="17">
        <f t="shared" ref="T109:T154" si="16">(T14-$T$14)</f>
        <v>0</v>
      </c>
      <c r="U109" s="17"/>
      <c r="V109" s="17">
        <f t="shared" ref="V109:V129" si="17">(V14-$V$14)</f>
        <v>0</v>
      </c>
      <c r="W109" s="17">
        <f>(W14-$W$14)</f>
        <v>0</v>
      </c>
      <c r="X109" s="17">
        <f t="shared" ref="X109:X140" si="18">(X14-$X$14)</f>
        <v>0</v>
      </c>
      <c r="Y109" s="17"/>
      <c r="Z109" s="17">
        <f t="shared" si="9"/>
        <v>0.70000000000000018</v>
      </c>
      <c r="AA109" s="17"/>
      <c r="AB109" s="17"/>
      <c r="AC109" s="17"/>
      <c r="AD109" s="17">
        <f t="shared" ref="AD109:AD140" si="19">(AD14-$AD$14)</f>
        <v>0</v>
      </c>
      <c r="AE109" s="17">
        <f t="shared" ref="AE109:AE140" si="20">(AE14-$AE$14)</f>
        <v>0</v>
      </c>
      <c r="AF109" s="17">
        <f t="shared" ref="AF109:AF156" si="21">(AF14-AF$13)</f>
        <v>0</v>
      </c>
      <c r="AG109" s="17"/>
      <c r="AH109" s="17">
        <f>(AH12-AH$12)</f>
        <v>0</v>
      </c>
      <c r="AI109" s="17"/>
      <c r="AJ109" s="17"/>
      <c r="AK109" s="17">
        <f t="shared" ref="AK109:AK156" si="22">(AK14-AK$13)</f>
        <v>0.90000000000000036</v>
      </c>
      <c r="AL109" s="17">
        <f t="shared" ref="AL109:AL134" si="23">(AL14-$AL$14)</f>
        <v>0</v>
      </c>
      <c r="AM109" s="17"/>
      <c r="AN109" s="17"/>
      <c r="AO109" s="17">
        <f t="shared" ref="AO109:AO140" si="24">(AO14-$AO$14)</f>
        <v>0</v>
      </c>
      <c r="AP109" s="17"/>
      <c r="AQ109" s="17"/>
      <c r="AR109" s="17">
        <f t="shared" ref="AR109:AR140" si="25">(AR14-$AR$14)</f>
        <v>0</v>
      </c>
      <c r="AS109" s="17"/>
      <c r="AT109" s="17">
        <f>(AT14-$AT$14)</f>
        <v>0</v>
      </c>
      <c r="AU109" s="17">
        <f t="shared" ref="AU109:AU140" si="26">(AU14-$AU$14)</f>
        <v>0</v>
      </c>
      <c r="AV109" s="17">
        <f t="shared" ref="AV109:AV140" si="27">(AV14-$AV$14)</f>
        <v>0</v>
      </c>
      <c r="AW109" s="17">
        <f t="shared" ref="AW109:AW140" si="28">(AW14-$AW$14)</f>
        <v>0</v>
      </c>
      <c r="AX109" s="17">
        <f t="shared" ref="AX109:AX140" si="29">(AX14-$AX$14)</f>
        <v>0</v>
      </c>
      <c r="AY109" s="17">
        <f t="shared" ref="AY109:AY140" si="30">(AY14-$AY$14)</f>
        <v>0</v>
      </c>
      <c r="AZ109" s="17">
        <f t="shared" ref="AZ109:AZ140" si="31">(AZ14-$AZ$14)</f>
        <v>0</v>
      </c>
      <c r="BA109" s="194"/>
      <c r="BB109" s="17"/>
      <c r="BC109" s="194"/>
      <c r="BD109" s="194"/>
      <c r="BE109" s="17">
        <f t="shared" ref="BE109:BE140" si="32">(BE14-$BE$14)</f>
        <v>0</v>
      </c>
      <c r="BF109" s="194">
        <f t="shared" ref="BF109:BF140" si="33">(BF14-$BF$14)</f>
        <v>0</v>
      </c>
      <c r="BG109" s="194">
        <f t="shared" ref="BG109:BG140" si="34">(BG14-$BG$14)</f>
        <v>0</v>
      </c>
      <c r="BH109" s="194">
        <f t="shared" ref="BH109:BH140" si="35">(BH14-$BH$14)</f>
        <v>0</v>
      </c>
      <c r="BI109" s="194">
        <f t="shared" ref="BI109:BI140" si="36">(BI14-$BI$14)</f>
        <v>0</v>
      </c>
      <c r="BJ109" s="194">
        <f t="shared" ref="BJ109:BJ140" si="37">(BJ14-$BJ$14)</f>
        <v>0</v>
      </c>
      <c r="BK109" s="17"/>
      <c r="BL109" s="17">
        <f t="shared" ref="BL109:BL140" si="38">(BL14-$BL$14)</f>
        <v>0</v>
      </c>
      <c r="BM109" s="17">
        <v>30</v>
      </c>
    </row>
    <row r="110" spans="1:65" x14ac:dyDescent="0.2">
      <c r="A110" s="196">
        <v>0.33611111111111103</v>
      </c>
      <c r="B110" s="17">
        <f t="shared" si="10"/>
        <v>0</v>
      </c>
      <c r="C110" s="17"/>
      <c r="D110" s="17">
        <f t="shared" si="11"/>
        <v>0.20000000000000107</v>
      </c>
      <c r="E110" s="17">
        <f t="shared" si="12"/>
        <v>-0.29999999999999982</v>
      </c>
      <c r="F110" s="17">
        <f t="shared" si="12"/>
        <v>0.5</v>
      </c>
      <c r="G110" s="17">
        <f t="shared" si="13"/>
        <v>-0.10000000000000053</v>
      </c>
      <c r="H110" s="17">
        <f>(H15-$H$15)</f>
        <v>0</v>
      </c>
      <c r="I110" s="17"/>
      <c r="J110" s="17">
        <f t="shared" si="7"/>
        <v>1.5</v>
      </c>
      <c r="K110" s="17">
        <f t="shared" si="7"/>
        <v>1.0999999999999996</v>
      </c>
      <c r="L110" s="17">
        <f t="shared" si="3"/>
        <v>0.80000000000000027</v>
      </c>
      <c r="M110" s="17">
        <f t="shared" si="14"/>
        <v>0</v>
      </c>
      <c r="N110" s="17"/>
      <c r="O110" s="17"/>
      <c r="P110" s="17">
        <f t="shared" si="15"/>
        <v>0</v>
      </c>
      <c r="Q110" s="17">
        <f t="shared" si="8"/>
        <v>-0.59999999999999964</v>
      </c>
      <c r="R110" s="17">
        <f t="shared" si="5"/>
        <v>-0.80000000000000071</v>
      </c>
      <c r="S110" s="17">
        <f t="shared" si="4"/>
        <v>0.70000000000000018</v>
      </c>
      <c r="T110" s="17">
        <f t="shared" si="16"/>
        <v>0.40000000000000036</v>
      </c>
      <c r="U110" s="17"/>
      <c r="V110" s="17">
        <f t="shared" si="17"/>
        <v>9.9999999999999645E-2</v>
      </c>
      <c r="W110" s="17"/>
      <c r="X110" s="17">
        <f t="shared" si="18"/>
        <v>0</v>
      </c>
      <c r="Y110" s="17"/>
      <c r="Z110" s="17">
        <f t="shared" si="9"/>
        <v>0.59999999999999964</v>
      </c>
      <c r="AA110" s="17"/>
      <c r="AB110" s="17"/>
      <c r="AC110" s="17"/>
      <c r="AD110" s="17">
        <f t="shared" si="19"/>
        <v>0.5</v>
      </c>
      <c r="AE110" s="17">
        <f t="shared" si="20"/>
        <v>0.20000000000000018</v>
      </c>
      <c r="AF110" s="17">
        <f t="shared" si="21"/>
        <v>0</v>
      </c>
      <c r="AG110" s="17"/>
      <c r="AH110" s="17">
        <f t="shared" ref="AH110:AH157" si="39">(AH13-AH$12)</f>
        <v>0.39999999999999858</v>
      </c>
      <c r="AI110" s="17"/>
      <c r="AJ110" s="17"/>
      <c r="AK110" s="17">
        <f t="shared" si="22"/>
        <v>1.2999999999999989</v>
      </c>
      <c r="AL110" s="17">
        <f t="shared" si="23"/>
        <v>9.9999999999999645E-2</v>
      </c>
      <c r="AM110" s="17"/>
      <c r="AN110" s="17"/>
      <c r="AO110" s="17">
        <f t="shared" si="24"/>
        <v>0.29999999999999982</v>
      </c>
      <c r="AP110" s="17"/>
      <c r="AQ110" s="17"/>
      <c r="AR110" s="17">
        <f t="shared" si="25"/>
        <v>0</v>
      </c>
      <c r="AS110" s="17"/>
      <c r="AT110" s="17">
        <f t="shared" ref="AT110:AT157" si="40">(AT15-$AT$14)</f>
        <v>0.10000000000000142</v>
      </c>
      <c r="AU110" s="17">
        <f t="shared" si="26"/>
        <v>0</v>
      </c>
      <c r="AV110" s="17">
        <f t="shared" si="27"/>
        <v>0</v>
      </c>
      <c r="AW110" s="17">
        <f t="shared" si="28"/>
        <v>0</v>
      </c>
      <c r="AX110" s="17">
        <f t="shared" si="29"/>
        <v>0</v>
      </c>
      <c r="AY110" s="17">
        <f t="shared" si="30"/>
        <v>0</v>
      </c>
      <c r="AZ110" s="17">
        <f t="shared" si="31"/>
        <v>0</v>
      </c>
      <c r="BA110" s="194"/>
      <c r="BB110" s="194">
        <f t="shared" ref="BB110:BB157" si="41">(BB15-$BB$15)</f>
        <v>0</v>
      </c>
      <c r="BC110" s="194"/>
      <c r="BD110" s="194"/>
      <c r="BE110" s="17">
        <f t="shared" si="32"/>
        <v>0</v>
      </c>
      <c r="BF110" s="194">
        <f t="shared" si="33"/>
        <v>0.72222222222222321</v>
      </c>
      <c r="BG110" s="194">
        <f t="shared" si="34"/>
        <v>0.72222222222222321</v>
      </c>
      <c r="BH110" s="194">
        <f t="shared" si="35"/>
        <v>0.44444444444444464</v>
      </c>
      <c r="BI110" s="194">
        <f t="shared" si="36"/>
        <v>0.38888888888888928</v>
      </c>
      <c r="BJ110" s="194">
        <f t="shared" si="37"/>
        <v>0.1111111111111116</v>
      </c>
      <c r="BK110" s="17"/>
      <c r="BL110" s="17">
        <f t="shared" si="38"/>
        <v>0</v>
      </c>
      <c r="BM110" s="17">
        <v>35</v>
      </c>
    </row>
    <row r="111" spans="1:65" x14ac:dyDescent="0.2">
      <c r="A111" s="195">
        <v>0.33958333333333302</v>
      </c>
      <c r="B111" s="17">
        <f t="shared" si="10"/>
        <v>0</v>
      </c>
      <c r="C111" s="17"/>
      <c r="D111" s="17">
        <f t="shared" si="11"/>
        <v>0.70000000000000107</v>
      </c>
      <c r="E111" s="17">
        <f t="shared" si="12"/>
        <v>-0.20000000000000018</v>
      </c>
      <c r="F111" s="17">
        <f t="shared" si="12"/>
        <v>0.60000000000000053</v>
      </c>
      <c r="G111" s="17">
        <f t="shared" si="13"/>
        <v>-0.10000000000000053</v>
      </c>
      <c r="H111" s="17">
        <f t="shared" ref="H111:H158" si="42">(H16-$H$15)</f>
        <v>0</v>
      </c>
      <c r="I111" s="17"/>
      <c r="J111" s="17">
        <f t="shared" si="7"/>
        <v>2.0999999999999996</v>
      </c>
      <c r="K111" s="17">
        <f t="shared" si="7"/>
        <v>1.7000000000000002</v>
      </c>
      <c r="L111" s="17">
        <f t="shared" si="3"/>
        <v>1.1000000000000001</v>
      </c>
      <c r="M111" s="17">
        <f t="shared" si="14"/>
        <v>9.9999999999999645E-2</v>
      </c>
      <c r="N111" s="17"/>
      <c r="O111" s="17"/>
      <c r="P111" s="17">
        <f t="shared" si="15"/>
        <v>0</v>
      </c>
      <c r="Q111" s="17">
        <f t="shared" si="8"/>
        <v>-0.20000000000000018</v>
      </c>
      <c r="R111" s="17">
        <f t="shared" si="5"/>
        <v>-0.5</v>
      </c>
      <c r="S111" s="17">
        <f t="shared" si="4"/>
        <v>1.7000000000000002</v>
      </c>
      <c r="T111" s="17">
        <f t="shared" si="16"/>
        <v>0.79999999999999893</v>
      </c>
      <c r="U111" s="17"/>
      <c r="V111" s="17">
        <f t="shared" si="17"/>
        <v>0.5</v>
      </c>
      <c r="W111" s="17"/>
      <c r="X111" s="17">
        <f t="shared" si="18"/>
        <v>0</v>
      </c>
      <c r="Y111" s="17"/>
      <c r="Z111" s="17">
        <f t="shared" si="9"/>
        <v>0.40000000000000036</v>
      </c>
      <c r="AA111" s="17"/>
      <c r="AB111" s="17"/>
      <c r="AC111" s="17"/>
      <c r="AD111" s="17">
        <f t="shared" si="19"/>
        <v>0.89999999999999947</v>
      </c>
      <c r="AE111" s="17">
        <f t="shared" si="20"/>
        <v>0.5</v>
      </c>
      <c r="AF111" s="17">
        <f t="shared" si="21"/>
        <v>0.89999999999999947</v>
      </c>
      <c r="AG111" s="17"/>
      <c r="AH111" s="17">
        <f t="shared" si="39"/>
        <v>0.69999999999999929</v>
      </c>
      <c r="AI111" s="17"/>
      <c r="AJ111" s="17"/>
      <c r="AK111" s="17">
        <f t="shared" si="22"/>
        <v>1.5</v>
      </c>
      <c r="AL111" s="17">
        <f t="shared" si="23"/>
        <v>0.19999999999999929</v>
      </c>
      <c r="AM111" s="17"/>
      <c r="AN111" s="17">
        <f t="shared" ref="AN111:AN157" si="43">(AN16-$AN$16)</f>
        <v>0</v>
      </c>
      <c r="AO111" s="17">
        <f t="shared" si="24"/>
        <v>0.5</v>
      </c>
      <c r="AP111" s="17"/>
      <c r="AQ111" s="17"/>
      <c r="AR111" s="17">
        <f t="shared" si="25"/>
        <v>0</v>
      </c>
      <c r="AS111" s="17"/>
      <c r="AT111" s="17">
        <f t="shared" si="40"/>
        <v>0.30000000000000071</v>
      </c>
      <c r="AU111" s="17">
        <f t="shared" si="26"/>
        <v>0</v>
      </c>
      <c r="AV111" s="17">
        <f t="shared" si="27"/>
        <v>0</v>
      </c>
      <c r="AW111" s="17">
        <f t="shared" si="28"/>
        <v>0</v>
      </c>
      <c r="AX111" s="17">
        <f t="shared" si="29"/>
        <v>0</v>
      </c>
      <c r="AY111" s="17">
        <f t="shared" si="30"/>
        <v>0</v>
      </c>
      <c r="AZ111" s="17">
        <f t="shared" si="31"/>
        <v>0</v>
      </c>
      <c r="BA111" s="194"/>
      <c r="BB111" s="194">
        <f t="shared" si="41"/>
        <v>5.5555555555555358E-2</v>
      </c>
      <c r="BC111" s="194"/>
      <c r="BD111" s="194"/>
      <c r="BE111" s="17">
        <f t="shared" si="32"/>
        <v>0</v>
      </c>
      <c r="BF111" s="194">
        <f t="shared" si="33"/>
        <v>1.3333333333333339</v>
      </c>
      <c r="BG111" s="194">
        <f t="shared" si="34"/>
        <v>1.5</v>
      </c>
      <c r="BH111" s="194">
        <f t="shared" si="35"/>
        <v>0.83333333333333393</v>
      </c>
      <c r="BI111" s="194">
        <f t="shared" si="36"/>
        <v>0.55555555555555625</v>
      </c>
      <c r="BJ111" s="194">
        <f t="shared" si="37"/>
        <v>0.22222222222222232</v>
      </c>
      <c r="BK111" s="17"/>
      <c r="BL111" s="17">
        <f t="shared" si="38"/>
        <v>0</v>
      </c>
      <c r="BM111" s="17">
        <v>40</v>
      </c>
    </row>
    <row r="112" spans="1:65" x14ac:dyDescent="0.2">
      <c r="A112" s="196">
        <v>0.343055555555556</v>
      </c>
      <c r="B112" s="17">
        <f t="shared" si="10"/>
        <v>0</v>
      </c>
      <c r="C112" s="17"/>
      <c r="D112" s="17">
        <f t="shared" si="11"/>
        <v>1</v>
      </c>
      <c r="E112" s="17">
        <f t="shared" si="12"/>
        <v>0</v>
      </c>
      <c r="F112" s="17">
        <f t="shared" si="12"/>
        <v>0.90000000000000036</v>
      </c>
      <c r="G112" s="17">
        <f t="shared" si="13"/>
        <v>-0.20000000000000018</v>
      </c>
      <c r="H112" s="17">
        <f t="shared" si="42"/>
        <v>0.10000000000000053</v>
      </c>
      <c r="I112" s="17"/>
      <c r="J112" s="17">
        <f t="shared" si="7"/>
        <v>2.2999999999999989</v>
      </c>
      <c r="K112" s="17">
        <f t="shared" si="7"/>
        <v>2.2999999999999998</v>
      </c>
      <c r="L112" s="17">
        <f t="shared" si="3"/>
        <v>1.6999999999999997</v>
      </c>
      <c r="M112" s="17">
        <f t="shared" si="14"/>
        <v>0.5</v>
      </c>
      <c r="N112" s="17"/>
      <c r="O112" s="17"/>
      <c r="P112" s="17">
        <f t="shared" si="15"/>
        <v>0</v>
      </c>
      <c r="Q112" s="17">
        <f t="shared" si="8"/>
        <v>0.40000000000000036</v>
      </c>
      <c r="R112" s="17">
        <f t="shared" si="5"/>
        <v>0</v>
      </c>
      <c r="S112" s="17">
        <f t="shared" si="4"/>
        <v>2.2000000000000002</v>
      </c>
      <c r="T112" s="17">
        <f t="shared" si="16"/>
        <v>1.2999999999999989</v>
      </c>
      <c r="U112" s="17"/>
      <c r="V112" s="197">
        <f t="shared" si="17"/>
        <v>0.59999999999999964</v>
      </c>
      <c r="W112" s="17"/>
      <c r="X112" s="17">
        <f t="shared" si="18"/>
        <v>0</v>
      </c>
      <c r="Y112" s="17"/>
      <c r="Z112" s="17">
        <f t="shared" si="9"/>
        <v>0.59999999999999964</v>
      </c>
      <c r="AA112" s="17"/>
      <c r="AB112" s="17"/>
      <c r="AC112" s="17"/>
      <c r="AD112" s="17">
        <f t="shared" si="19"/>
        <v>1.5</v>
      </c>
      <c r="AE112" s="17">
        <f t="shared" si="20"/>
        <v>0.90000000000000036</v>
      </c>
      <c r="AF112" s="17">
        <f t="shared" si="21"/>
        <v>1.2999999999999998</v>
      </c>
      <c r="AG112" s="17"/>
      <c r="AH112" s="17">
        <f t="shared" si="39"/>
        <v>1</v>
      </c>
      <c r="AI112" s="17"/>
      <c r="AJ112" s="17"/>
      <c r="AK112" s="17">
        <f t="shared" si="22"/>
        <v>1.5</v>
      </c>
      <c r="AL112" s="17">
        <f t="shared" si="23"/>
        <v>-0.5</v>
      </c>
      <c r="AM112" s="17"/>
      <c r="AN112" s="17">
        <f t="shared" si="43"/>
        <v>0.19999999999999929</v>
      </c>
      <c r="AO112" s="17">
        <f t="shared" si="24"/>
        <v>0.39999999999999947</v>
      </c>
      <c r="AP112" s="17"/>
      <c r="AQ112" s="17"/>
      <c r="AR112" s="17">
        <f t="shared" si="25"/>
        <v>0</v>
      </c>
      <c r="AS112" s="17"/>
      <c r="AT112" s="17">
        <f t="shared" si="40"/>
        <v>0.70000000000000107</v>
      </c>
      <c r="AU112" s="17">
        <f t="shared" si="26"/>
        <v>0</v>
      </c>
      <c r="AV112" s="17">
        <f t="shared" si="27"/>
        <v>0</v>
      </c>
      <c r="AW112" s="17">
        <f t="shared" si="28"/>
        <v>0</v>
      </c>
      <c r="AX112" s="17">
        <f t="shared" si="29"/>
        <v>0</v>
      </c>
      <c r="AY112" s="17">
        <f t="shared" si="30"/>
        <v>0</v>
      </c>
      <c r="AZ112" s="17">
        <f t="shared" si="31"/>
        <v>0</v>
      </c>
      <c r="BA112" s="194">
        <f t="shared" si="6"/>
        <v>0.27777777777777768</v>
      </c>
      <c r="BB112" s="194">
        <f t="shared" si="41"/>
        <v>0</v>
      </c>
      <c r="BC112" s="194">
        <f>(BC17-$BC$17)</f>
        <v>0</v>
      </c>
      <c r="BD112" s="194"/>
      <c r="BE112" s="17">
        <f t="shared" si="32"/>
        <v>0</v>
      </c>
      <c r="BF112" s="194">
        <f t="shared" si="33"/>
        <v>1.7777777777777786</v>
      </c>
      <c r="BG112" s="194">
        <f t="shared" si="34"/>
        <v>2.6111111111111107</v>
      </c>
      <c r="BH112" s="194">
        <f t="shared" si="35"/>
        <v>1.1111111111111125</v>
      </c>
      <c r="BI112" s="194">
        <f t="shared" si="36"/>
        <v>0.72222222222222232</v>
      </c>
      <c r="BJ112" s="194">
        <f t="shared" si="37"/>
        <v>0.44444444444444464</v>
      </c>
      <c r="BK112" s="17"/>
      <c r="BL112" s="17">
        <f t="shared" si="38"/>
        <v>0</v>
      </c>
      <c r="BM112" s="17">
        <v>45</v>
      </c>
    </row>
    <row r="113" spans="1:65" x14ac:dyDescent="0.2">
      <c r="A113" s="195">
        <v>0.34652777777777799</v>
      </c>
      <c r="B113" s="17">
        <f t="shared" si="10"/>
        <v>0</v>
      </c>
      <c r="C113" s="17"/>
      <c r="D113" s="17">
        <f t="shared" si="11"/>
        <v>1</v>
      </c>
      <c r="E113" s="17">
        <f t="shared" si="12"/>
        <v>0.5</v>
      </c>
      <c r="F113" s="17">
        <f t="shared" si="12"/>
        <v>1.6000000000000005</v>
      </c>
      <c r="G113" s="17">
        <f t="shared" si="13"/>
        <v>-0.30000000000000071</v>
      </c>
      <c r="H113" s="17">
        <f t="shared" si="42"/>
        <v>0.5</v>
      </c>
      <c r="I113" s="17"/>
      <c r="J113" s="17">
        <f t="shared" si="7"/>
        <v>2.8999999999999986</v>
      </c>
      <c r="K113" s="17">
        <f t="shared" si="7"/>
        <v>3</v>
      </c>
      <c r="L113" s="17">
        <f t="shared" si="3"/>
        <v>1.8000000000000003</v>
      </c>
      <c r="M113" s="17">
        <f t="shared" si="14"/>
        <v>1.2000000000000002</v>
      </c>
      <c r="N113" s="17"/>
      <c r="O113" s="17"/>
      <c r="P113" s="17">
        <f t="shared" si="15"/>
        <v>0</v>
      </c>
      <c r="Q113" s="17">
        <f t="shared" si="8"/>
        <v>1.0999999999999996</v>
      </c>
      <c r="R113" s="17">
        <f t="shared" si="5"/>
        <v>9.9999999999999645E-2</v>
      </c>
      <c r="S113" s="17">
        <f t="shared" si="4"/>
        <v>2.4999999999999991</v>
      </c>
      <c r="T113" s="17">
        <f t="shared" si="16"/>
        <v>1.6999999999999993</v>
      </c>
      <c r="U113" s="17"/>
      <c r="V113" s="17">
        <f t="shared" si="17"/>
        <v>0.5</v>
      </c>
      <c r="W113" s="17"/>
      <c r="X113" s="17">
        <f t="shared" si="18"/>
        <v>0</v>
      </c>
      <c r="Y113" s="17">
        <f t="shared" ref="Y113:Y157" si="44">(Y18-$Y$18)</f>
        <v>0</v>
      </c>
      <c r="Z113" s="17">
        <f t="shared" si="9"/>
        <v>0.90000000000000036</v>
      </c>
      <c r="AA113" s="17"/>
      <c r="AB113" s="17"/>
      <c r="AC113" s="17"/>
      <c r="AD113" s="17">
        <f t="shared" si="19"/>
        <v>2.0999999999999996</v>
      </c>
      <c r="AE113" s="17">
        <f t="shared" si="20"/>
        <v>1.4000000000000004</v>
      </c>
      <c r="AF113" s="17">
        <f t="shared" si="21"/>
        <v>2.0999999999999996</v>
      </c>
      <c r="AG113" s="17"/>
      <c r="AH113" s="17">
        <f t="shared" si="39"/>
        <v>0.5</v>
      </c>
      <c r="AI113" s="17"/>
      <c r="AJ113" s="17"/>
      <c r="AK113" s="17">
        <f t="shared" si="22"/>
        <v>1.7999999999999989</v>
      </c>
      <c r="AL113" s="17">
        <f t="shared" si="23"/>
        <v>-0.5</v>
      </c>
      <c r="AM113" s="17"/>
      <c r="AN113" s="17">
        <f t="shared" si="43"/>
        <v>0.5</v>
      </c>
      <c r="AO113" s="17">
        <f t="shared" si="24"/>
        <v>0.39999999999999947</v>
      </c>
      <c r="AP113" s="17"/>
      <c r="AQ113" s="17"/>
      <c r="AR113" s="17">
        <f t="shared" si="25"/>
        <v>0</v>
      </c>
      <c r="AS113" s="17"/>
      <c r="AT113" s="17">
        <f t="shared" si="40"/>
        <v>1.9000000000000004</v>
      </c>
      <c r="AU113" s="17">
        <f t="shared" si="26"/>
        <v>0</v>
      </c>
      <c r="AV113" s="17">
        <f t="shared" si="27"/>
        <v>0</v>
      </c>
      <c r="AW113" s="17">
        <f t="shared" si="28"/>
        <v>0</v>
      </c>
      <c r="AX113" s="17">
        <f t="shared" si="29"/>
        <v>0</v>
      </c>
      <c r="AY113" s="17">
        <f t="shared" si="30"/>
        <v>0</v>
      </c>
      <c r="AZ113" s="17">
        <f t="shared" si="31"/>
        <v>0</v>
      </c>
      <c r="BA113" s="194">
        <f t="shared" si="6"/>
        <v>0.38888888888888884</v>
      </c>
      <c r="BB113" s="194">
        <f t="shared" si="41"/>
        <v>-0.1111111111111116</v>
      </c>
      <c r="BC113" s="194">
        <f t="shared" ref="BC113:BC159" si="45">(BC18-$BC$17)</f>
        <v>0.27777777777777679</v>
      </c>
      <c r="BD113" s="194"/>
      <c r="BE113" s="17">
        <f t="shared" si="32"/>
        <v>0</v>
      </c>
      <c r="BF113" s="194">
        <f t="shared" si="33"/>
        <v>2.1666666666666679</v>
      </c>
      <c r="BG113" s="194">
        <f t="shared" si="34"/>
        <v>3.6666666666666661</v>
      </c>
      <c r="BH113" s="194">
        <f t="shared" si="35"/>
        <v>1.3888888888888893</v>
      </c>
      <c r="BI113" s="194">
        <f t="shared" si="36"/>
        <v>1.3333333333333339</v>
      </c>
      <c r="BJ113" s="194">
        <f t="shared" si="37"/>
        <v>0.6111111111111116</v>
      </c>
      <c r="BK113" s="17"/>
      <c r="BL113" s="17">
        <f t="shared" si="38"/>
        <v>0</v>
      </c>
      <c r="BM113" s="17">
        <v>50</v>
      </c>
    </row>
    <row r="114" spans="1:65" x14ac:dyDescent="0.2">
      <c r="A114" s="196">
        <v>0.35</v>
      </c>
      <c r="B114" s="17">
        <f t="shared" si="10"/>
        <v>0</v>
      </c>
      <c r="C114" s="17"/>
      <c r="D114" s="17">
        <f t="shared" si="11"/>
        <v>1</v>
      </c>
      <c r="E114" s="17">
        <f t="shared" si="12"/>
        <v>1.1000000000000005</v>
      </c>
      <c r="F114" s="17">
        <f t="shared" si="12"/>
        <v>2.3999999999999995</v>
      </c>
      <c r="G114" s="17">
        <f t="shared" si="13"/>
        <v>-0.30000000000000071</v>
      </c>
      <c r="H114" s="17">
        <f t="shared" si="42"/>
        <v>0.60000000000000053</v>
      </c>
      <c r="I114" s="17"/>
      <c r="J114" s="17">
        <f t="shared" si="7"/>
        <v>3.2999999999999989</v>
      </c>
      <c r="K114" s="17">
        <f t="shared" si="7"/>
        <v>3.5999999999999996</v>
      </c>
      <c r="L114" s="17">
        <f t="shared" si="3"/>
        <v>1.9</v>
      </c>
      <c r="M114" s="17">
        <f t="shared" si="14"/>
        <v>1.8999999999999995</v>
      </c>
      <c r="N114" s="17"/>
      <c r="O114" s="17"/>
      <c r="P114" s="17">
        <f t="shared" si="15"/>
        <v>0</v>
      </c>
      <c r="Q114" s="17">
        <f t="shared" si="8"/>
        <v>1.5</v>
      </c>
      <c r="R114" s="17">
        <f t="shared" si="5"/>
        <v>0.5</v>
      </c>
      <c r="S114" s="17">
        <f t="shared" si="4"/>
        <v>2.8999999999999995</v>
      </c>
      <c r="T114" s="17">
        <f t="shared" si="16"/>
        <v>2.0999999999999996</v>
      </c>
      <c r="U114" s="17"/>
      <c r="V114" s="17">
        <f t="shared" si="17"/>
        <v>0.39999999999999947</v>
      </c>
      <c r="W114" s="17"/>
      <c r="X114" s="17">
        <f t="shared" si="18"/>
        <v>0</v>
      </c>
      <c r="Y114" s="17">
        <f t="shared" si="44"/>
        <v>0.20000000000000018</v>
      </c>
      <c r="Z114" s="17">
        <f t="shared" si="9"/>
        <v>1.0999999999999996</v>
      </c>
      <c r="AA114" s="17"/>
      <c r="AB114" s="17"/>
      <c r="AC114" s="17"/>
      <c r="AD114" s="17">
        <f t="shared" si="19"/>
        <v>2.6999999999999993</v>
      </c>
      <c r="AE114" s="17">
        <f t="shared" si="20"/>
        <v>2.5000000000000009</v>
      </c>
      <c r="AF114" s="17">
        <f t="shared" si="21"/>
        <v>2.8999999999999995</v>
      </c>
      <c r="AG114" s="17"/>
      <c r="AH114" s="17">
        <f t="shared" si="39"/>
        <v>1.2999999999999989</v>
      </c>
      <c r="AI114" s="17"/>
      <c r="AJ114" s="17"/>
      <c r="AK114" s="17">
        <f t="shared" si="22"/>
        <v>1.6999999999999993</v>
      </c>
      <c r="AL114" s="17">
        <f t="shared" si="23"/>
        <v>-0.30000000000000071</v>
      </c>
      <c r="AM114" s="17"/>
      <c r="AN114" s="17">
        <f t="shared" si="43"/>
        <v>0.90000000000000036</v>
      </c>
      <c r="AO114" s="17">
        <f t="shared" si="24"/>
        <v>0.59999999999999964</v>
      </c>
      <c r="AP114" s="17"/>
      <c r="AQ114" s="17"/>
      <c r="AR114" s="17">
        <f t="shared" si="25"/>
        <v>0</v>
      </c>
      <c r="AS114" s="17"/>
      <c r="AT114" s="17">
        <f t="shared" si="40"/>
        <v>3.2000000000000011</v>
      </c>
      <c r="AU114" s="17">
        <f t="shared" si="26"/>
        <v>0</v>
      </c>
      <c r="AV114" s="17">
        <f t="shared" si="27"/>
        <v>0</v>
      </c>
      <c r="AW114" s="17">
        <f t="shared" si="28"/>
        <v>0</v>
      </c>
      <c r="AX114" s="17">
        <f t="shared" si="29"/>
        <v>0</v>
      </c>
      <c r="AY114" s="17">
        <f t="shared" si="30"/>
        <v>0</v>
      </c>
      <c r="AZ114" s="17">
        <f t="shared" si="31"/>
        <v>0</v>
      </c>
      <c r="BA114" s="194">
        <f t="shared" si="6"/>
        <v>0.5</v>
      </c>
      <c r="BB114" s="194">
        <f t="shared" si="41"/>
        <v>0.16666666666666607</v>
      </c>
      <c r="BC114" s="194">
        <f t="shared" si="45"/>
        <v>0.55555555555555536</v>
      </c>
      <c r="BD114" s="194"/>
      <c r="BE114" s="17">
        <f t="shared" si="32"/>
        <v>0</v>
      </c>
      <c r="BF114" s="194">
        <f t="shared" si="33"/>
        <v>2.5</v>
      </c>
      <c r="BG114" s="194">
        <f t="shared" si="34"/>
        <v>4.1666666666666661</v>
      </c>
      <c r="BH114" s="198">
        <f t="shared" si="35"/>
        <v>1.5555555555555554</v>
      </c>
      <c r="BI114" s="194">
        <f t="shared" si="36"/>
        <v>1.5</v>
      </c>
      <c r="BJ114" s="194">
        <f t="shared" si="37"/>
        <v>0.72222222222222232</v>
      </c>
      <c r="BK114" s="17"/>
      <c r="BL114" s="17">
        <f t="shared" si="38"/>
        <v>0</v>
      </c>
      <c r="BM114" s="17">
        <v>55</v>
      </c>
    </row>
    <row r="115" spans="1:65" x14ac:dyDescent="0.2">
      <c r="A115" s="195">
        <v>0.35347222222222202</v>
      </c>
      <c r="B115" s="17">
        <f t="shared" si="10"/>
        <v>0</v>
      </c>
      <c r="C115" s="17"/>
      <c r="D115" s="17">
        <f t="shared" si="11"/>
        <v>0.70000000000000107</v>
      </c>
      <c r="E115" s="17">
        <f t="shared" si="12"/>
        <v>1.7999999999999998</v>
      </c>
      <c r="F115" s="17">
        <f t="shared" si="12"/>
        <v>2.3999999999999995</v>
      </c>
      <c r="G115" s="17">
        <f t="shared" si="13"/>
        <v>-0.5</v>
      </c>
      <c r="H115" s="17">
        <f t="shared" si="42"/>
        <v>0.60000000000000053</v>
      </c>
      <c r="I115" s="17"/>
      <c r="J115" s="17">
        <f t="shared" si="7"/>
        <v>4.3999999999999986</v>
      </c>
      <c r="K115" s="17">
        <f t="shared" si="7"/>
        <v>4.7</v>
      </c>
      <c r="L115" s="17">
        <f t="shared" si="3"/>
        <v>2.6999999999999997</v>
      </c>
      <c r="M115" s="17">
        <f t="shared" si="14"/>
        <v>2.6000000000000005</v>
      </c>
      <c r="N115" s="17"/>
      <c r="O115" s="17"/>
      <c r="P115" s="17">
        <f t="shared" si="15"/>
        <v>0</v>
      </c>
      <c r="Q115" s="17">
        <f t="shared" si="8"/>
        <v>1.8000000000000007</v>
      </c>
      <c r="R115" s="17">
        <f t="shared" si="5"/>
        <v>1.0999999999999996</v>
      </c>
      <c r="S115" s="17">
        <f t="shared" si="4"/>
        <v>3.4999999999999991</v>
      </c>
      <c r="T115" s="17">
        <f t="shared" si="16"/>
        <v>2.5</v>
      </c>
      <c r="U115" s="17"/>
      <c r="V115" s="17">
        <f t="shared" si="17"/>
        <v>0.29999999999999982</v>
      </c>
      <c r="W115" s="17"/>
      <c r="X115" s="17">
        <f t="shared" si="18"/>
        <v>0</v>
      </c>
      <c r="Y115" s="17">
        <f t="shared" si="44"/>
        <v>0.5</v>
      </c>
      <c r="Z115" s="17">
        <f t="shared" si="9"/>
        <v>1.0999999999999996</v>
      </c>
      <c r="AA115" s="17"/>
      <c r="AB115" s="17"/>
      <c r="AC115" s="17"/>
      <c r="AD115" s="17">
        <f t="shared" si="19"/>
        <v>3.5</v>
      </c>
      <c r="AE115" s="17">
        <f t="shared" si="20"/>
        <v>3.0000000000000009</v>
      </c>
      <c r="AF115" s="17">
        <f t="shared" si="21"/>
        <v>3.7</v>
      </c>
      <c r="AG115" s="17"/>
      <c r="AH115" s="17">
        <f t="shared" si="39"/>
        <v>2.2999999999999989</v>
      </c>
      <c r="AI115" s="17"/>
      <c r="AJ115" s="17">
        <f>(AJ20-$AJ$20)</f>
        <v>0</v>
      </c>
      <c r="AK115" s="17">
        <f t="shared" si="22"/>
        <v>1.5999999999999996</v>
      </c>
      <c r="AL115" s="17">
        <f t="shared" si="23"/>
        <v>0</v>
      </c>
      <c r="AM115" s="17"/>
      <c r="AN115" s="17">
        <f t="shared" si="43"/>
        <v>1.4000000000000004</v>
      </c>
      <c r="AO115" s="17">
        <f t="shared" si="24"/>
        <v>0.89999999999999947</v>
      </c>
      <c r="AP115" s="17">
        <f>(AP20-$AP$20)</f>
        <v>0</v>
      </c>
      <c r="AQ115" s="17"/>
      <c r="AR115" s="17">
        <f t="shared" si="25"/>
        <v>0</v>
      </c>
      <c r="AS115" s="17"/>
      <c r="AT115" s="17">
        <f t="shared" si="40"/>
        <v>4.3000000000000007</v>
      </c>
      <c r="AU115" s="17">
        <f t="shared" si="26"/>
        <v>0</v>
      </c>
      <c r="AV115" s="17">
        <f t="shared" si="27"/>
        <v>0</v>
      </c>
      <c r="AW115" s="17">
        <f t="shared" si="28"/>
        <v>0</v>
      </c>
      <c r="AX115" s="17">
        <f t="shared" si="29"/>
        <v>0</v>
      </c>
      <c r="AY115" s="17">
        <f t="shared" si="30"/>
        <v>0</v>
      </c>
      <c r="AZ115" s="17">
        <f t="shared" si="31"/>
        <v>0</v>
      </c>
      <c r="BA115" s="194">
        <f t="shared" si="6"/>
        <v>0.72222222222222232</v>
      </c>
      <c r="BB115" s="194">
        <f t="shared" si="41"/>
        <v>0.3888888888888884</v>
      </c>
      <c r="BC115" s="194">
        <f t="shared" si="45"/>
        <v>0.88888888888888928</v>
      </c>
      <c r="BD115" s="194"/>
      <c r="BE115" s="17">
        <f t="shared" si="32"/>
        <v>0</v>
      </c>
      <c r="BF115" s="194">
        <f t="shared" si="33"/>
        <v>2.9444444444444446</v>
      </c>
      <c r="BG115" s="198">
        <f t="shared" si="34"/>
        <v>4.3888888888888893</v>
      </c>
      <c r="BH115" s="194">
        <f t="shared" si="35"/>
        <v>1.5555555555555554</v>
      </c>
      <c r="BI115" s="194">
        <f t="shared" si="36"/>
        <v>2.1111111111111116</v>
      </c>
      <c r="BJ115" s="194">
        <f t="shared" si="37"/>
        <v>0.88888888888888928</v>
      </c>
      <c r="BK115" s="17"/>
      <c r="BL115" s="17">
        <f t="shared" si="38"/>
        <v>0</v>
      </c>
      <c r="BM115" s="17">
        <v>60</v>
      </c>
    </row>
    <row r="116" spans="1:65" x14ac:dyDescent="0.2">
      <c r="A116" s="196">
        <v>0.35694444444444501</v>
      </c>
      <c r="B116" s="17">
        <f t="shared" si="10"/>
        <v>0</v>
      </c>
      <c r="C116" s="17">
        <f t="shared" ref="C116:C162" si="46">(C21-$C$21)</f>
        <v>0</v>
      </c>
      <c r="D116" s="17">
        <f t="shared" si="11"/>
        <v>0.5</v>
      </c>
      <c r="E116" s="17">
        <f t="shared" si="12"/>
        <v>2.7</v>
      </c>
      <c r="F116" s="17">
        <f t="shared" si="12"/>
        <v>2.8999999999999995</v>
      </c>
      <c r="G116" s="17">
        <f t="shared" si="13"/>
        <v>-0.5</v>
      </c>
      <c r="H116" s="17">
        <f t="shared" si="42"/>
        <v>1</v>
      </c>
      <c r="I116" s="17"/>
      <c r="J116" s="17">
        <f t="shared" si="7"/>
        <v>5.3999999999999986</v>
      </c>
      <c r="K116" s="17">
        <f t="shared" si="7"/>
        <v>5.7</v>
      </c>
      <c r="L116" s="17">
        <f t="shared" si="3"/>
        <v>2.6999999999999997</v>
      </c>
      <c r="M116" s="17">
        <f t="shared" si="14"/>
        <v>3.2</v>
      </c>
      <c r="N116" s="17"/>
      <c r="O116" s="17"/>
      <c r="P116" s="17">
        <f t="shared" si="15"/>
        <v>0</v>
      </c>
      <c r="Q116" s="17">
        <f t="shared" si="8"/>
        <v>1.8000000000000007</v>
      </c>
      <c r="R116" s="17">
        <f t="shared" si="5"/>
        <v>1.5999999999999996</v>
      </c>
      <c r="S116" s="17">
        <f t="shared" si="4"/>
        <v>4.3999999999999995</v>
      </c>
      <c r="T116" s="17">
        <f t="shared" si="16"/>
        <v>3</v>
      </c>
      <c r="U116" s="17"/>
      <c r="V116" s="17">
        <f t="shared" si="17"/>
        <v>9.9999999999999645E-2</v>
      </c>
      <c r="W116" s="17"/>
      <c r="X116" s="17">
        <f t="shared" si="18"/>
        <v>0</v>
      </c>
      <c r="Y116" s="17">
        <f t="shared" si="44"/>
        <v>0.80000000000000071</v>
      </c>
      <c r="Z116" s="17">
        <f t="shared" si="9"/>
        <v>0.59999999999999964</v>
      </c>
      <c r="AA116" s="17"/>
      <c r="AB116" s="17"/>
      <c r="AC116" s="17"/>
      <c r="AD116" s="17">
        <f t="shared" si="19"/>
        <v>3.7999999999999989</v>
      </c>
      <c r="AE116" s="17">
        <f t="shared" si="20"/>
        <v>3.3</v>
      </c>
      <c r="AF116" s="17">
        <f t="shared" si="21"/>
        <v>4.3999999999999995</v>
      </c>
      <c r="AG116" s="17"/>
      <c r="AH116" s="17">
        <f t="shared" si="39"/>
        <v>3.2999999999999989</v>
      </c>
      <c r="AI116" s="17"/>
      <c r="AJ116" s="17">
        <f t="shared" ref="AJ116:AJ163" si="47">(AJ21-$AJ$20)</f>
        <v>0</v>
      </c>
      <c r="AK116" s="17">
        <f t="shared" si="22"/>
        <v>1.5</v>
      </c>
      <c r="AL116" s="17">
        <f t="shared" si="23"/>
        <v>0.69999999999999929</v>
      </c>
      <c r="AM116" s="17"/>
      <c r="AN116" s="17">
        <f t="shared" si="43"/>
        <v>2.0999999999999996</v>
      </c>
      <c r="AO116" s="17">
        <f t="shared" si="24"/>
        <v>1.1000000000000005</v>
      </c>
      <c r="AP116" s="17">
        <f t="shared" ref="AP116:AP163" si="48">(AP21-$AP$20)</f>
        <v>0.10000000000000053</v>
      </c>
      <c r="AQ116" s="17"/>
      <c r="AR116" s="17">
        <f t="shared" si="25"/>
        <v>0</v>
      </c>
      <c r="AS116" s="17"/>
      <c r="AT116" s="17">
        <f t="shared" si="40"/>
        <v>5.7000000000000011</v>
      </c>
      <c r="AU116" s="17">
        <f t="shared" si="26"/>
        <v>0</v>
      </c>
      <c r="AV116" s="17">
        <f t="shared" si="27"/>
        <v>0</v>
      </c>
      <c r="AW116" s="17">
        <f t="shared" si="28"/>
        <v>0</v>
      </c>
      <c r="AX116" s="17">
        <f t="shared" si="29"/>
        <v>0</v>
      </c>
      <c r="AY116" s="17">
        <f t="shared" si="30"/>
        <v>0</v>
      </c>
      <c r="AZ116" s="17">
        <f t="shared" si="31"/>
        <v>0</v>
      </c>
      <c r="BA116" s="194">
        <f t="shared" si="6"/>
        <v>1.1666666666666661</v>
      </c>
      <c r="BB116" s="194">
        <f t="shared" si="41"/>
        <v>0.44444444444444375</v>
      </c>
      <c r="BC116" s="194">
        <f t="shared" si="45"/>
        <v>1.2222222222222214</v>
      </c>
      <c r="BD116" s="194"/>
      <c r="BE116" s="17">
        <f t="shared" si="32"/>
        <v>0</v>
      </c>
      <c r="BF116" s="194">
        <f t="shared" si="33"/>
        <v>3.2222222222222232</v>
      </c>
      <c r="BG116" s="194">
        <f t="shared" si="34"/>
        <v>4.4444444444444446</v>
      </c>
      <c r="BH116" s="194">
        <f t="shared" si="35"/>
        <v>1.5</v>
      </c>
      <c r="BI116" s="194">
        <f t="shared" si="36"/>
        <v>2.9444444444444455</v>
      </c>
      <c r="BJ116" s="194">
        <f t="shared" si="37"/>
        <v>1</v>
      </c>
      <c r="BK116" s="17"/>
      <c r="BL116" s="17">
        <f t="shared" si="38"/>
        <v>0</v>
      </c>
      <c r="BM116" s="17">
        <v>65</v>
      </c>
    </row>
    <row r="117" spans="1:65" x14ac:dyDescent="0.2">
      <c r="A117" s="195">
        <v>0.360416666666667</v>
      </c>
      <c r="B117" s="17">
        <f t="shared" si="10"/>
        <v>0</v>
      </c>
      <c r="C117" s="17">
        <f t="shared" si="46"/>
        <v>9.9999999999999645E-2</v>
      </c>
      <c r="D117" s="17">
        <f t="shared" si="11"/>
        <v>0.80000000000000071</v>
      </c>
      <c r="E117" s="17">
        <f t="shared" si="12"/>
        <v>3.8</v>
      </c>
      <c r="F117" s="17">
        <f t="shared" si="12"/>
        <v>3.3</v>
      </c>
      <c r="G117" s="17">
        <f t="shared" si="13"/>
        <v>-0.5</v>
      </c>
      <c r="H117" s="17">
        <f t="shared" si="42"/>
        <v>1.4000000000000004</v>
      </c>
      <c r="I117" s="17"/>
      <c r="J117" s="17">
        <f t="shared" si="7"/>
        <v>5.7999999999999989</v>
      </c>
      <c r="K117" s="17">
        <f t="shared" si="7"/>
        <v>6.4999999999999991</v>
      </c>
      <c r="L117" s="17">
        <f t="shared" si="3"/>
        <v>2.9</v>
      </c>
      <c r="M117" s="17">
        <f t="shared" si="14"/>
        <v>3.8</v>
      </c>
      <c r="N117" s="17"/>
      <c r="O117" s="17"/>
      <c r="P117" s="17">
        <f t="shared" si="15"/>
        <v>0</v>
      </c>
      <c r="Q117" s="17">
        <f t="shared" si="8"/>
        <v>2.1999999999999993</v>
      </c>
      <c r="R117" s="17">
        <f t="shared" si="5"/>
        <v>2.1999999999999993</v>
      </c>
      <c r="S117" s="17">
        <f t="shared" si="4"/>
        <v>4.7</v>
      </c>
      <c r="T117" s="17">
        <f t="shared" si="16"/>
        <v>3.2999999999999989</v>
      </c>
      <c r="U117" s="17"/>
      <c r="V117" s="17">
        <f t="shared" si="17"/>
        <v>-0.20000000000000018</v>
      </c>
      <c r="W117" s="17"/>
      <c r="X117" s="17">
        <f t="shared" si="18"/>
        <v>0</v>
      </c>
      <c r="Y117" s="17">
        <f t="shared" si="44"/>
        <v>0.59999999999999964</v>
      </c>
      <c r="Z117" s="17">
        <f t="shared" si="9"/>
        <v>0.40000000000000036</v>
      </c>
      <c r="AA117" s="17"/>
      <c r="AB117" s="17"/>
      <c r="AC117" s="17"/>
      <c r="AD117" s="17">
        <f t="shared" si="19"/>
        <v>4.6999999999999993</v>
      </c>
      <c r="AE117" s="17">
        <f t="shared" si="20"/>
        <v>3.6000000000000005</v>
      </c>
      <c r="AF117" s="17">
        <f t="shared" si="21"/>
        <v>4.8999999999999995</v>
      </c>
      <c r="AG117" s="17"/>
      <c r="AH117" s="17">
        <f t="shared" si="39"/>
        <v>4</v>
      </c>
      <c r="AI117" s="17">
        <f>(AI22-$AI$22)</f>
        <v>0</v>
      </c>
      <c r="AJ117" s="17">
        <f t="shared" si="47"/>
        <v>9.9999999999999645E-2</v>
      </c>
      <c r="AK117" s="17">
        <f t="shared" si="22"/>
        <v>1.4000000000000004</v>
      </c>
      <c r="AL117" s="17">
        <f t="shared" si="23"/>
        <v>1.2999999999999989</v>
      </c>
      <c r="AM117" s="17"/>
      <c r="AN117" s="17">
        <f t="shared" si="43"/>
        <v>2.7999999999999989</v>
      </c>
      <c r="AO117" s="17">
        <f t="shared" si="24"/>
        <v>1.2999999999999998</v>
      </c>
      <c r="AP117" s="17">
        <f t="shared" si="48"/>
        <v>0.20000000000000018</v>
      </c>
      <c r="AQ117" s="17"/>
      <c r="AR117" s="17">
        <f t="shared" si="25"/>
        <v>0</v>
      </c>
      <c r="AS117" s="17"/>
      <c r="AT117" s="17">
        <f t="shared" si="40"/>
        <v>6.5</v>
      </c>
      <c r="AU117" s="17">
        <f t="shared" si="26"/>
        <v>0</v>
      </c>
      <c r="AV117" s="17">
        <f t="shared" si="27"/>
        <v>0</v>
      </c>
      <c r="AW117" s="17">
        <f t="shared" si="28"/>
        <v>0</v>
      </c>
      <c r="AX117" s="17">
        <f t="shared" si="29"/>
        <v>0</v>
      </c>
      <c r="AY117" s="17">
        <f t="shared" si="30"/>
        <v>0</v>
      </c>
      <c r="AZ117" s="17">
        <f t="shared" si="31"/>
        <v>0</v>
      </c>
      <c r="BA117" s="194">
        <f t="shared" si="6"/>
        <v>1.5</v>
      </c>
      <c r="BB117" s="194">
        <f t="shared" si="41"/>
        <v>0.88888888888888928</v>
      </c>
      <c r="BC117" s="194">
        <f t="shared" si="45"/>
        <v>1.3333333333333321</v>
      </c>
      <c r="BD117" s="194"/>
      <c r="BE117" s="17">
        <f t="shared" si="32"/>
        <v>0</v>
      </c>
      <c r="BF117" s="194">
        <f t="shared" si="33"/>
        <v>3.5555555555555571</v>
      </c>
      <c r="BG117" s="194">
        <f t="shared" si="34"/>
        <v>4.3888888888888893</v>
      </c>
      <c r="BH117" s="194">
        <f t="shared" si="35"/>
        <v>1.3888888888888893</v>
      </c>
      <c r="BI117" s="194">
        <f t="shared" si="36"/>
        <v>3.4444444444444455</v>
      </c>
      <c r="BJ117" s="194">
        <f t="shared" si="37"/>
        <v>1.0555555555555562</v>
      </c>
      <c r="BK117" s="17"/>
      <c r="BL117" s="17">
        <f t="shared" si="38"/>
        <v>0</v>
      </c>
      <c r="BM117" s="17">
        <v>70</v>
      </c>
    </row>
    <row r="118" spans="1:65" x14ac:dyDescent="0.2">
      <c r="A118" s="196">
        <v>0.36388888888888898</v>
      </c>
      <c r="B118" s="17">
        <f t="shared" si="10"/>
        <v>0</v>
      </c>
      <c r="C118" s="17">
        <f t="shared" si="46"/>
        <v>0.29999999999999893</v>
      </c>
      <c r="D118" s="17">
        <f t="shared" si="11"/>
        <v>1.4000000000000004</v>
      </c>
      <c r="E118" s="17">
        <f t="shared" si="12"/>
        <v>4.3</v>
      </c>
      <c r="F118" s="17">
        <f t="shared" si="12"/>
        <v>4.1000000000000005</v>
      </c>
      <c r="G118" s="17">
        <f t="shared" si="13"/>
        <v>-0.5</v>
      </c>
      <c r="H118" s="17">
        <f t="shared" si="42"/>
        <v>2</v>
      </c>
      <c r="I118" s="17"/>
      <c r="J118" s="17">
        <f t="shared" si="7"/>
        <v>5.7999999999999989</v>
      </c>
      <c r="K118" s="17">
        <f t="shared" si="7"/>
        <v>6.9999999999999991</v>
      </c>
      <c r="L118" s="17">
        <f t="shared" si="3"/>
        <v>3.1999999999999997</v>
      </c>
      <c r="M118" s="17">
        <f t="shared" si="14"/>
        <v>4.3</v>
      </c>
      <c r="N118" s="17">
        <f>(N23-$N$23)</f>
        <v>0</v>
      </c>
      <c r="O118" s="17"/>
      <c r="P118" s="17">
        <f t="shared" si="15"/>
        <v>0</v>
      </c>
      <c r="Q118" s="17">
        <f t="shared" si="8"/>
        <v>2.9000000000000004</v>
      </c>
      <c r="R118" s="17">
        <f t="shared" si="5"/>
        <v>2.5999999999999996</v>
      </c>
      <c r="S118" s="17">
        <f t="shared" si="4"/>
        <v>4.9999999999999991</v>
      </c>
      <c r="T118" s="17">
        <f t="shared" si="16"/>
        <v>3.6999999999999993</v>
      </c>
      <c r="U118" s="17"/>
      <c r="V118" s="17">
        <f t="shared" si="17"/>
        <v>-0.29999999999999982</v>
      </c>
      <c r="W118" s="17"/>
      <c r="X118" s="17">
        <f t="shared" si="18"/>
        <v>0</v>
      </c>
      <c r="Y118" s="17">
        <f t="shared" si="44"/>
        <v>0.30000000000000071</v>
      </c>
      <c r="Z118" s="17">
        <f t="shared" si="9"/>
        <v>1.2000000000000002</v>
      </c>
      <c r="AA118" s="17"/>
      <c r="AB118" s="17"/>
      <c r="AC118" s="17"/>
      <c r="AD118" s="17">
        <f t="shared" si="19"/>
        <v>5.5</v>
      </c>
      <c r="AE118" s="17">
        <f t="shared" si="20"/>
        <v>4.6000000000000005</v>
      </c>
      <c r="AF118" s="17">
        <f t="shared" si="21"/>
        <v>5.2</v>
      </c>
      <c r="AG118" s="17"/>
      <c r="AH118" s="17">
        <f t="shared" si="39"/>
        <v>4.8999999999999986</v>
      </c>
      <c r="AI118" s="17">
        <f t="shared" ref="AI118:AI165" si="49">(AI23-$AI$22)</f>
        <v>9.9999999999999645E-2</v>
      </c>
      <c r="AJ118" s="17">
        <f t="shared" si="47"/>
        <v>-0.19999999999999929</v>
      </c>
      <c r="AK118" s="17">
        <f t="shared" si="22"/>
        <v>1.4000000000000004</v>
      </c>
      <c r="AL118" s="17">
        <f t="shared" si="23"/>
        <v>2.1999999999999993</v>
      </c>
      <c r="AM118" s="17"/>
      <c r="AN118" s="17">
        <f t="shared" si="43"/>
        <v>3.4000000000000004</v>
      </c>
      <c r="AO118" s="17">
        <f t="shared" si="24"/>
        <v>1.7000000000000002</v>
      </c>
      <c r="AP118" s="17">
        <f t="shared" si="48"/>
        <v>0.5</v>
      </c>
      <c r="AQ118" s="17"/>
      <c r="AR118" s="17">
        <f t="shared" si="25"/>
        <v>0</v>
      </c>
      <c r="AS118" s="17"/>
      <c r="AT118" s="197">
        <f t="shared" si="40"/>
        <v>7.2000000000000011</v>
      </c>
      <c r="AU118" s="17">
        <f t="shared" si="26"/>
        <v>0</v>
      </c>
      <c r="AV118" s="17">
        <f t="shared" si="27"/>
        <v>0</v>
      </c>
      <c r="AW118" s="17">
        <f t="shared" si="28"/>
        <v>0</v>
      </c>
      <c r="AX118" s="17">
        <f t="shared" si="29"/>
        <v>0</v>
      </c>
      <c r="AY118" s="17">
        <f t="shared" si="30"/>
        <v>0</v>
      </c>
      <c r="AZ118" s="17">
        <f t="shared" si="31"/>
        <v>0</v>
      </c>
      <c r="BA118" s="194">
        <f t="shared" si="6"/>
        <v>2.0555555555555554</v>
      </c>
      <c r="BB118" s="194">
        <f t="shared" si="41"/>
        <v>1</v>
      </c>
      <c r="BC118" s="194">
        <f t="shared" si="45"/>
        <v>1.5</v>
      </c>
      <c r="BD118" s="194"/>
      <c r="BE118" s="17">
        <f t="shared" si="32"/>
        <v>0</v>
      </c>
      <c r="BF118" s="198">
        <f t="shared" si="33"/>
        <v>3.6666666666666679</v>
      </c>
      <c r="BG118" s="194">
        <f t="shared" si="34"/>
        <v>4.2777777777777786</v>
      </c>
      <c r="BH118" s="194">
        <f t="shared" si="35"/>
        <v>1.3888888888888893</v>
      </c>
      <c r="BI118" s="194">
        <f t="shared" si="36"/>
        <v>3.833333333333333</v>
      </c>
      <c r="BJ118" s="194">
        <f t="shared" si="37"/>
        <v>1.2222222222222223</v>
      </c>
      <c r="BK118" s="17"/>
      <c r="BL118" s="17">
        <f t="shared" si="38"/>
        <v>0</v>
      </c>
      <c r="BM118" s="17">
        <v>75</v>
      </c>
    </row>
    <row r="119" spans="1:65" x14ac:dyDescent="0.2">
      <c r="A119" s="195">
        <v>0.36736111111111103</v>
      </c>
      <c r="B119" s="17">
        <f t="shared" si="10"/>
        <v>0</v>
      </c>
      <c r="C119" s="17">
        <f t="shared" si="46"/>
        <v>0.5</v>
      </c>
      <c r="D119" s="17">
        <f t="shared" si="11"/>
        <v>2</v>
      </c>
      <c r="E119" s="17">
        <f t="shared" si="12"/>
        <v>5.0000000000000009</v>
      </c>
      <c r="F119" s="17">
        <f t="shared" si="12"/>
        <v>4.8999999999999995</v>
      </c>
      <c r="G119" s="17">
        <f t="shared" si="13"/>
        <v>-0.5</v>
      </c>
      <c r="H119" s="17">
        <f t="shared" si="42"/>
        <v>2.5999999999999996</v>
      </c>
      <c r="I119" s="17"/>
      <c r="J119" s="17">
        <f t="shared" si="7"/>
        <v>6.3999999999999986</v>
      </c>
      <c r="K119" s="197">
        <f t="shared" si="7"/>
        <v>7.2</v>
      </c>
      <c r="L119" s="17">
        <f t="shared" si="3"/>
        <v>2.9</v>
      </c>
      <c r="M119" s="17">
        <f t="shared" si="14"/>
        <v>4.9999999999999991</v>
      </c>
      <c r="N119" s="17">
        <f t="shared" ref="N119:N164" si="50">(N24-$N$23)</f>
        <v>0.29999999999999982</v>
      </c>
      <c r="O119" s="17"/>
      <c r="P119" s="17">
        <f t="shared" si="15"/>
        <v>0</v>
      </c>
      <c r="Q119" s="17">
        <f t="shared" si="8"/>
        <v>3.3000000000000007</v>
      </c>
      <c r="R119" s="197">
        <f t="shared" si="5"/>
        <v>2.9000000000000004</v>
      </c>
      <c r="S119" s="17">
        <f t="shared" si="4"/>
        <v>5.2</v>
      </c>
      <c r="T119" s="197">
        <f t="shared" si="16"/>
        <v>4</v>
      </c>
      <c r="U119" s="17"/>
      <c r="V119" s="17">
        <f t="shared" si="17"/>
        <v>-0.40000000000000036</v>
      </c>
      <c r="W119" s="17"/>
      <c r="X119" s="17">
        <f t="shared" si="18"/>
        <v>0</v>
      </c>
      <c r="Y119" s="17">
        <f t="shared" si="44"/>
        <v>0.20000000000000018</v>
      </c>
      <c r="Z119" s="17">
        <f t="shared" si="9"/>
        <v>1.7999999999999998</v>
      </c>
      <c r="AA119" s="17"/>
      <c r="AB119" s="17"/>
      <c r="AC119" s="17"/>
      <c r="AD119" s="17">
        <f t="shared" si="19"/>
        <v>6.1</v>
      </c>
      <c r="AE119" s="17">
        <f t="shared" si="20"/>
        <v>5.3999999999999995</v>
      </c>
      <c r="AF119" s="17">
        <f t="shared" si="21"/>
        <v>5.7</v>
      </c>
      <c r="AG119" s="17">
        <f>(AG24-$AG$24)</f>
        <v>0</v>
      </c>
      <c r="AH119" s="17">
        <f t="shared" si="39"/>
        <v>5.7999999999999989</v>
      </c>
      <c r="AI119" s="17">
        <f t="shared" si="49"/>
        <v>0.29999999999999982</v>
      </c>
      <c r="AJ119" s="17">
        <f t="shared" si="47"/>
        <v>-0.19999999999999929</v>
      </c>
      <c r="AK119" s="17">
        <f t="shared" si="22"/>
        <v>1.6999999999999993</v>
      </c>
      <c r="AL119" s="17">
        <f t="shared" si="23"/>
        <v>2.6999999999999993</v>
      </c>
      <c r="AM119" s="17"/>
      <c r="AN119" s="17">
        <f t="shared" si="43"/>
        <v>4</v>
      </c>
      <c r="AO119" s="17">
        <f t="shared" si="24"/>
        <v>2.4999999999999991</v>
      </c>
      <c r="AP119" s="17">
        <f t="shared" si="48"/>
        <v>0.60000000000000053</v>
      </c>
      <c r="AQ119" s="17"/>
      <c r="AR119" s="17">
        <f t="shared" si="25"/>
        <v>0</v>
      </c>
      <c r="AS119" s="17"/>
      <c r="AT119" s="17">
        <f t="shared" si="40"/>
        <v>6.9</v>
      </c>
      <c r="AU119" s="17">
        <f t="shared" si="26"/>
        <v>0</v>
      </c>
      <c r="AV119" s="17">
        <f t="shared" si="27"/>
        <v>0</v>
      </c>
      <c r="AW119" s="17">
        <f t="shared" si="28"/>
        <v>0</v>
      </c>
      <c r="AX119" s="17">
        <f t="shared" si="29"/>
        <v>0</v>
      </c>
      <c r="AY119" s="17">
        <f t="shared" si="30"/>
        <v>0</v>
      </c>
      <c r="AZ119" s="17">
        <f t="shared" si="31"/>
        <v>0</v>
      </c>
      <c r="BA119" s="194">
        <f t="shared" si="6"/>
        <v>2.6111111111111107</v>
      </c>
      <c r="BB119" s="194">
        <f t="shared" si="41"/>
        <v>1</v>
      </c>
      <c r="BC119" s="194">
        <f t="shared" si="45"/>
        <v>1.9444444444444446</v>
      </c>
      <c r="BD119" s="194"/>
      <c r="BE119" s="17">
        <f t="shared" si="32"/>
        <v>0</v>
      </c>
      <c r="BF119" s="194">
        <f t="shared" si="33"/>
        <v>3.3333333333333339</v>
      </c>
      <c r="BG119" s="194">
        <f t="shared" si="34"/>
        <v>4.3888888888888893</v>
      </c>
      <c r="BH119" s="194">
        <f t="shared" si="35"/>
        <v>1.2222222222222232</v>
      </c>
      <c r="BI119" s="194">
        <f t="shared" si="36"/>
        <v>4.1111111111111116</v>
      </c>
      <c r="BJ119" s="194">
        <f t="shared" si="37"/>
        <v>1.3333333333333339</v>
      </c>
      <c r="BK119" s="17"/>
      <c r="BL119" s="17">
        <f t="shared" si="38"/>
        <v>0</v>
      </c>
      <c r="BM119" s="17">
        <v>80</v>
      </c>
    </row>
    <row r="120" spans="1:65" x14ac:dyDescent="0.2">
      <c r="A120" s="196">
        <v>0.37083333333333302</v>
      </c>
      <c r="B120" s="17">
        <f t="shared" si="10"/>
        <v>0</v>
      </c>
      <c r="C120" s="17">
        <f t="shared" si="46"/>
        <v>0.40000000000000036</v>
      </c>
      <c r="D120" s="17">
        <f t="shared" si="11"/>
        <v>2.7000000000000011</v>
      </c>
      <c r="E120" s="17">
        <f t="shared" si="12"/>
        <v>5.3</v>
      </c>
      <c r="F120" s="17">
        <f t="shared" si="12"/>
        <v>5.2</v>
      </c>
      <c r="G120" s="17">
        <f t="shared" si="13"/>
        <v>-0.30000000000000071</v>
      </c>
      <c r="H120" s="17">
        <f t="shared" si="42"/>
        <v>3.2000000000000011</v>
      </c>
      <c r="I120" s="17">
        <f t="shared" ref="I120:I157" si="51">(I25-$I$25)</f>
        <v>0</v>
      </c>
      <c r="J120" s="17">
        <f t="shared" si="7"/>
        <v>6.8999999999999986</v>
      </c>
      <c r="K120" s="17">
        <f t="shared" si="7"/>
        <v>6.9999999999999991</v>
      </c>
      <c r="L120" s="17">
        <f t="shared" si="3"/>
        <v>3.1999999999999997</v>
      </c>
      <c r="M120" s="17">
        <f t="shared" si="14"/>
        <v>4.8999999999999995</v>
      </c>
      <c r="N120" s="17">
        <f t="shared" si="50"/>
        <v>0.5</v>
      </c>
      <c r="O120" s="17"/>
      <c r="P120" s="17">
        <f t="shared" si="15"/>
        <v>0</v>
      </c>
      <c r="Q120" s="17">
        <f t="shared" si="8"/>
        <v>3.6999999999999993</v>
      </c>
      <c r="R120" s="17">
        <f t="shared" si="5"/>
        <v>2.7999999999999989</v>
      </c>
      <c r="S120" s="17">
        <f t="shared" si="4"/>
        <v>5.4999999999999991</v>
      </c>
      <c r="T120" s="17">
        <f t="shared" si="16"/>
        <v>3.7999999999999989</v>
      </c>
      <c r="U120" s="17"/>
      <c r="V120" s="17">
        <f t="shared" si="17"/>
        <v>-0.5</v>
      </c>
      <c r="W120" s="17"/>
      <c r="X120" s="17">
        <f t="shared" si="18"/>
        <v>0</v>
      </c>
      <c r="Y120" s="17">
        <f t="shared" si="44"/>
        <v>0.10000000000000053</v>
      </c>
      <c r="Z120" s="17">
        <f t="shared" si="9"/>
        <v>1.7999999999999998</v>
      </c>
      <c r="AA120" s="17"/>
      <c r="AB120" s="17"/>
      <c r="AC120" s="17"/>
      <c r="AD120" s="17">
        <f t="shared" si="19"/>
        <v>6.2999999999999989</v>
      </c>
      <c r="AE120" s="17">
        <f t="shared" si="20"/>
        <v>6.2</v>
      </c>
      <c r="AF120" s="17">
        <f t="shared" si="21"/>
        <v>5.9999999999999991</v>
      </c>
      <c r="AG120" s="17">
        <f t="shared" ref="AG120:AG165" si="52">(AG25-$AG$24)</f>
        <v>0</v>
      </c>
      <c r="AH120" s="17">
        <f t="shared" si="39"/>
        <v>6.3999999999999986</v>
      </c>
      <c r="AI120" s="17">
        <f t="shared" si="49"/>
        <v>0.29999999999999982</v>
      </c>
      <c r="AJ120" s="17">
        <f t="shared" si="47"/>
        <v>9.9999999999999645E-2</v>
      </c>
      <c r="AK120" s="17">
        <f t="shared" si="22"/>
        <v>2.1999999999999993</v>
      </c>
      <c r="AL120" s="17">
        <f t="shared" si="23"/>
        <v>3</v>
      </c>
      <c r="AM120" s="17">
        <f t="shared" ref="AM120:AM157" si="53">(AM25-$AM$25)</f>
        <v>0</v>
      </c>
      <c r="AN120" s="17">
        <f t="shared" si="43"/>
        <v>4.5999999999999996</v>
      </c>
      <c r="AO120" s="17">
        <f t="shared" si="24"/>
        <v>3.3999999999999995</v>
      </c>
      <c r="AP120" s="17">
        <f t="shared" si="48"/>
        <v>0.90000000000000036</v>
      </c>
      <c r="AQ120" s="17"/>
      <c r="AR120" s="17">
        <f t="shared" si="25"/>
        <v>0</v>
      </c>
      <c r="AS120" s="17"/>
      <c r="AT120" s="17">
        <f t="shared" si="40"/>
        <v>7.1000000000000014</v>
      </c>
      <c r="AU120" s="17">
        <f t="shared" si="26"/>
        <v>0</v>
      </c>
      <c r="AV120" s="17">
        <f t="shared" si="27"/>
        <v>0</v>
      </c>
      <c r="AW120" s="17">
        <f t="shared" si="28"/>
        <v>0</v>
      </c>
      <c r="AX120" s="17">
        <f t="shared" si="29"/>
        <v>0</v>
      </c>
      <c r="AY120" s="17">
        <f t="shared" si="30"/>
        <v>0</v>
      </c>
      <c r="AZ120" s="17">
        <f t="shared" si="31"/>
        <v>0</v>
      </c>
      <c r="BA120" s="194">
        <f t="shared" si="6"/>
        <v>2.7777777777777777</v>
      </c>
      <c r="BB120" s="194">
        <f t="shared" si="41"/>
        <v>0.66666666666666607</v>
      </c>
      <c r="BC120" s="194">
        <f t="shared" si="45"/>
        <v>2.2777777777777768</v>
      </c>
      <c r="BD120" s="194"/>
      <c r="BE120" s="17">
        <f t="shared" si="32"/>
        <v>0</v>
      </c>
      <c r="BF120" s="194">
        <f t="shared" si="33"/>
        <v>3</v>
      </c>
      <c r="BG120" s="194">
        <f t="shared" si="34"/>
        <v>4.2222222222222232</v>
      </c>
      <c r="BH120" s="194">
        <f t="shared" si="35"/>
        <v>1.1111111111111125</v>
      </c>
      <c r="BI120" s="194">
        <f t="shared" si="36"/>
        <v>4.2222222222222223</v>
      </c>
      <c r="BJ120" s="194">
        <f t="shared" si="37"/>
        <v>1.2777777777777777</v>
      </c>
      <c r="BK120" s="17"/>
      <c r="BL120" s="17">
        <f t="shared" si="38"/>
        <v>0</v>
      </c>
      <c r="BM120" s="17">
        <v>85</v>
      </c>
    </row>
    <row r="121" spans="1:65" x14ac:dyDescent="0.2">
      <c r="A121" s="195">
        <v>0.374305555555556</v>
      </c>
      <c r="B121" s="17">
        <f t="shared" si="10"/>
        <v>0</v>
      </c>
      <c r="C121" s="17">
        <f t="shared" si="46"/>
        <v>0.5</v>
      </c>
      <c r="D121" s="17">
        <f t="shared" si="11"/>
        <v>3.5</v>
      </c>
      <c r="E121" s="17">
        <f t="shared" si="12"/>
        <v>5.8</v>
      </c>
      <c r="F121" s="17">
        <f t="shared" si="12"/>
        <v>5.6000000000000005</v>
      </c>
      <c r="G121" s="17">
        <f t="shared" si="13"/>
        <v>-0.20000000000000018</v>
      </c>
      <c r="H121" s="17">
        <f t="shared" si="42"/>
        <v>3.5999999999999996</v>
      </c>
      <c r="I121" s="17">
        <f t="shared" si="51"/>
        <v>-0.20000000000000107</v>
      </c>
      <c r="J121" s="17">
        <f t="shared" si="7"/>
        <v>7.1</v>
      </c>
      <c r="K121" s="17">
        <f t="shared" si="7"/>
        <v>6.8999999999999995</v>
      </c>
      <c r="L121" s="17">
        <f t="shared" si="3"/>
        <v>3.4999999999999996</v>
      </c>
      <c r="M121" s="17">
        <f t="shared" si="14"/>
        <v>4.9999999999999991</v>
      </c>
      <c r="N121" s="17">
        <f t="shared" si="50"/>
        <v>0.90000000000000036</v>
      </c>
      <c r="O121" s="17"/>
      <c r="P121" s="17">
        <f t="shared" si="15"/>
        <v>0</v>
      </c>
      <c r="Q121" s="17">
        <f t="shared" si="8"/>
        <v>3.6999999999999993</v>
      </c>
      <c r="R121" s="17">
        <f t="shared" si="5"/>
        <v>2.5999999999999996</v>
      </c>
      <c r="S121" s="17">
        <f t="shared" si="4"/>
        <v>5.4999999999999991</v>
      </c>
      <c r="T121" s="17">
        <f t="shared" si="16"/>
        <v>3.5</v>
      </c>
      <c r="U121" s="17"/>
      <c r="V121" s="17">
        <f t="shared" si="17"/>
        <v>-0.60000000000000053</v>
      </c>
      <c r="W121" s="17"/>
      <c r="X121" s="17">
        <f t="shared" si="18"/>
        <v>0</v>
      </c>
      <c r="Y121" s="17">
        <f t="shared" si="44"/>
        <v>0.30000000000000071</v>
      </c>
      <c r="Z121" s="197">
        <f t="shared" si="9"/>
        <v>1.9000000000000004</v>
      </c>
      <c r="AA121" s="17"/>
      <c r="AB121" s="17"/>
      <c r="AC121" s="17"/>
      <c r="AD121" s="17">
        <f t="shared" si="19"/>
        <v>6.2999999999999989</v>
      </c>
      <c r="AE121" s="17">
        <f t="shared" si="20"/>
        <v>6.5000000000000009</v>
      </c>
      <c r="AF121" s="17">
        <f t="shared" si="21"/>
        <v>6.1000000000000005</v>
      </c>
      <c r="AG121" s="17">
        <f t="shared" si="52"/>
        <v>-0.19999999999999929</v>
      </c>
      <c r="AH121" s="197">
        <f t="shared" si="39"/>
        <v>6.7999999999999989</v>
      </c>
      <c r="AI121" s="17">
        <f t="shared" si="49"/>
        <v>0.69999999999999929</v>
      </c>
      <c r="AJ121" s="17">
        <f t="shared" si="47"/>
        <v>0.5</v>
      </c>
      <c r="AK121" s="17">
        <f t="shared" si="22"/>
        <v>2.7999999999999989</v>
      </c>
      <c r="AL121" s="17">
        <f t="shared" si="23"/>
        <v>3.0999999999999996</v>
      </c>
      <c r="AM121" s="17">
        <f t="shared" si="53"/>
        <v>-0.29999999999999893</v>
      </c>
      <c r="AN121" s="17">
        <f t="shared" si="43"/>
        <v>4.9000000000000004</v>
      </c>
      <c r="AO121" s="17">
        <f t="shared" si="24"/>
        <v>3.8</v>
      </c>
      <c r="AP121" s="17">
        <f t="shared" si="48"/>
        <v>1.2000000000000002</v>
      </c>
      <c r="AQ121" s="17"/>
      <c r="AR121" s="17">
        <f t="shared" si="25"/>
        <v>0</v>
      </c>
      <c r="AS121" s="17"/>
      <c r="AT121" s="17">
        <f t="shared" si="40"/>
        <v>7</v>
      </c>
      <c r="AU121" s="17">
        <f t="shared" si="26"/>
        <v>0</v>
      </c>
      <c r="AV121" s="17">
        <f t="shared" si="27"/>
        <v>0</v>
      </c>
      <c r="AW121" s="17">
        <f t="shared" si="28"/>
        <v>0</v>
      </c>
      <c r="AX121" s="17">
        <f t="shared" si="29"/>
        <v>0</v>
      </c>
      <c r="AY121" s="17">
        <f t="shared" si="30"/>
        <v>0</v>
      </c>
      <c r="AZ121" s="17">
        <f t="shared" si="31"/>
        <v>0</v>
      </c>
      <c r="BA121" s="194">
        <f t="shared" si="6"/>
        <v>3.1666666666666661</v>
      </c>
      <c r="BB121" s="194">
        <f t="shared" si="41"/>
        <v>0.83333333333333215</v>
      </c>
      <c r="BC121" s="194">
        <f t="shared" si="45"/>
        <v>2.5</v>
      </c>
      <c r="BD121" s="194"/>
      <c r="BE121" s="17">
        <f t="shared" si="32"/>
        <v>0</v>
      </c>
      <c r="BF121" s="194">
        <f t="shared" si="33"/>
        <v>3.1111111111111125</v>
      </c>
      <c r="BG121" s="194">
        <f t="shared" si="34"/>
        <v>3.8333333333333339</v>
      </c>
      <c r="BH121" s="194">
        <f t="shared" si="35"/>
        <v>1</v>
      </c>
      <c r="BI121" s="194">
        <f t="shared" si="36"/>
        <v>4.4444444444444455</v>
      </c>
      <c r="BJ121" s="194">
        <f t="shared" si="37"/>
        <v>2.666666666666667</v>
      </c>
      <c r="BK121" s="17"/>
      <c r="BL121" s="17">
        <f t="shared" si="38"/>
        <v>0</v>
      </c>
      <c r="BM121" s="17">
        <v>90</v>
      </c>
    </row>
    <row r="122" spans="1:65" x14ac:dyDescent="0.2">
      <c r="A122" s="196">
        <v>0.37777777777777799</v>
      </c>
      <c r="B122" s="17">
        <f t="shared" si="10"/>
        <v>0</v>
      </c>
      <c r="C122" s="17">
        <f t="shared" si="46"/>
        <v>0.90000000000000036</v>
      </c>
      <c r="D122" s="17">
        <f t="shared" si="11"/>
        <v>4</v>
      </c>
      <c r="E122" s="197">
        <f t="shared" si="12"/>
        <v>6.1000000000000005</v>
      </c>
      <c r="F122" s="17">
        <f t="shared" si="12"/>
        <v>5.8999999999999995</v>
      </c>
      <c r="G122" s="17">
        <f t="shared" si="13"/>
        <v>-0.10000000000000053</v>
      </c>
      <c r="H122" s="17">
        <f t="shared" si="42"/>
        <v>4.2000000000000011</v>
      </c>
      <c r="I122" s="17">
        <f t="shared" si="51"/>
        <v>-0.5</v>
      </c>
      <c r="J122" s="197">
        <f t="shared" si="7"/>
        <v>7.3000000000000007</v>
      </c>
      <c r="K122" s="17">
        <f t="shared" si="7"/>
        <v>6.9999999999999991</v>
      </c>
      <c r="L122" s="17">
        <f t="shared" si="3"/>
        <v>3.6</v>
      </c>
      <c r="M122" s="17">
        <f t="shared" si="14"/>
        <v>5.3999999999999995</v>
      </c>
      <c r="N122" s="17">
        <f t="shared" si="50"/>
        <v>1.7000000000000002</v>
      </c>
      <c r="O122" s="17"/>
      <c r="P122" s="17">
        <f t="shared" si="15"/>
        <v>0</v>
      </c>
      <c r="Q122" s="17">
        <f t="shared" si="8"/>
        <v>3.6999999999999993</v>
      </c>
      <c r="R122" s="17">
        <f t="shared" si="5"/>
        <v>2.4000000000000004</v>
      </c>
      <c r="S122" s="17">
        <f t="shared" si="4"/>
        <v>5.7</v>
      </c>
      <c r="T122" s="17">
        <f t="shared" si="16"/>
        <v>3.6999999999999993</v>
      </c>
      <c r="U122" s="17"/>
      <c r="V122" s="17">
        <f t="shared" si="17"/>
        <v>-0.79999999999999982</v>
      </c>
      <c r="W122" s="17"/>
      <c r="X122" s="17">
        <f t="shared" si="18"/>
        <v>0</v>
      </c>
      <c r="Y122" s="17">
        <f t="shared" si="44"/>
        <v>0.5</v>
      </c>
      <c r="Z122" s="17">
        <f t="shared" si="9"/>
        <v>1.9000000000000004</v>
      </c>
      <c r="AA122" s="17"/>
      <c r="AB122" s="17"/>
      <c r="AC122" s="17"/>
      <c r="AD122" s="197">
        <f t="shared" si="19"/>
        <v>6.2999999999999989</v>
      </c>
      <c r="AE122" s="17">
        <f t="shared" si="20"/>
        <v>6.3</v>
      </c>
      <c r="AF122" s="17">
        <f t="shared" si="21"/>
        <v>5.9999999999999991</v>
      </c>
      <c r="AG122" s="17">
        <f t="shared" si="52"/>
        <v>-0.29999999999999893</v>
      </c>
      <c r="AH122" s="17">
        <f t="shared" si="39"/>
        <v>6.6</v>
      </c>
      <c r="AI122" s="17">
        <f t="shared" si="49"/>
        <v>1.1999999999999993</v>
      </c>
      <c r="AJ122" s="17">
        <f t="shared" si="47"/>
        <v>0.59999999999999964</v>
      </c>
      <c r="AK122" s="17">
        <f t="shared" si="22"/>
        <v>3.1999999999999993</v>
      </c>
      <c r="AL122" s="17">
        <f t="shared" si="23"/>
        <v>3.4000000000000004</v>
      </c>
      <c r="AM122" s="17">
        <f t="shared" si="53"/>
        <v>-0.40000000000000036</v>
      </c>
      <c r="AN122" s="17">
        <f t="shared" si="43"/>
        <v>5.1999999999999993</v>
      </c>
      <c r="AO122" s="17">
        <f t="shared" si="24"/>
        <v>4.2</v>
      </c>
      <c r="AP122" s="17">
        <f t="shared" si="48"/>
        <v>1.4000000000000004</v>
      </c>
      <c r="AQ122" s="17"/>
      <c r="AR122" s="17">
        <f t="shared" si="25"/>
        <v>0</v>
      </c>
      <c r="AS122" s="17"/>
      <c r="AT122" s="17">
        <f t="shared" si="40"/>
        <v>6.6000000000000014</v>
      </c>
      <c r="AU122" s="17">
        <f t="shared" si="26"/>
        <v>0</v>
      </c>
      <c r="AV122" s="17">
        <f t="shared" si="27"/>
        <v>0</v>
      </c>
      <c r="AW122" s="17">
        <f t="shared" si="28"/>
        <v>0</v>
      </c>
      <c r="AX122" s="17">
        <f t="shared" si="29"/>
        <v>0</v>
      </c>
      <c r="AY122" s="17">
        <f t="shared" si="30"/>
        <v>0</v>
      </c>
      <c r="AZ122" s="17">
        <f t="shared" si="31"/>
        <v>0</v>
      </c>
      <c r="BA122" s="194">
        <f t="shared" si="6"/>
        <v>3.6111111111111107</v>
      </c>
      <c r="BB122" s="194">
        <f t="shared" si="41"/>
        <v>1</v>
      </c>
      <c r="BC122" s="194">
        <f t="shared" si="45"/>
        <v>2.5555555555555554</v>
      </c>
      <c r="BD122" s="194">
        <f>(BD26-BD$26)</f>
        <v>0</v>
      </c>
      <c r="BE122" s="17">
        <f t="shared" si="32"/>
        <v>0</v>
      </c>
      <c r="BF122" s="194">
        <f t="shared" si="33"/>
        <v>3.2777777777777786</v>
      </c>
      <c r="BG122" s="194">
        <f t="shared" si="34"/>
        <v>3.5</v>
      </c>
      <c r="BH122" s="194">
        <f t="shared" si="35"/>
        <v>0.83333333333333393</v>
      </c>
      <c r="BI122" s="194">
        <f t="shared" si="36"/>
        <v>4.6111111111111116</v>
      </c>
      <c r="BJ122" s="194">
        <f t="shared" si="37"/>
        <v>2.833333333333333</v>
      </c>
      <c r="BK122" s="17"/>
      <c r="BL122" s="17">
        <f t="shared" si="38"/>
        <v>0</v>
      </c>
      <c r="BM122" s="17">
        <v>95</v>
      </c>
    </row>
    <row r="123" spans="1:65" x14ac:dyDescent="0.2">
      <c r="A123" s="195">
        <v>0.38124999999999998</v>
      </c>
      <c r="B123" s="17">
        <f t="shared" si="10"/>
        <v>0</v>
      </c>
      <c r="C123" s="17">
        <f t="shared" si="46"/>
        <v>1.1999999999999993</v>
      </c>
      <c r="D123" s="17">
        <f t="shared" si="11"/>
        <v>4.5</v>
      </c>
      <c r="E123" s="17">
        <f t="shared" si="12"/>
        <v>6.1000000000000005</v>
      </c>
      <c r="F123" s="17">
        <f t="shared" si="12"/>
        <v>6.0000000000000009</v>
      </c>
      <c r="G123" s="17">
        <f t="shared" si="13"/>
        <v>0</v>
      </c>
      <c r="H123" s="17">
        <f t="shared" si="42"/>
        <v>4.8000000000000007</v>
      </c>
      <c r="I123" s="17">
        <f t="shared" si="51"/>
        <v>-0.30000000000000071</v>
      </c>
      <c r="J123" s="17">
        <f t="shared" si="7"/>
        <v>7.1999999999999993</v>
      </c>
      <c r="K123" s="17">
        <f t="shared" si="7"/>
        <v>6.9999999999999991</v>
      </c>
      <c r="L123" s="17">
        <f t="shared" si="3"/>
        <v>3.6</v>
      </c>
      <c r="M123" s="17">
        <f t="shared" si="14"/>
        <v>5.6000000000000005</v>
      </c>
      <c r="N123" s="17">
        <f t="shared" si="50"/>
        <v>2.5999999999999996</v>
      </c>
      <c r="O123" s="17"/>
      <c r="P123" s="17">
        <f t="shared" si="15"/>
        <v>0</v>
      </c>
      <c r="Q123" s="197">
        <f t="shared" si="8"/>
        <v>3.8000000000000007</v>
      </c>
      <c r="R123" s="17">
        <f t="shared" si="5"/>
        <v>2.2999999999999989</v>
      </c>
      <c r="S123" s="197">
        <f t="shared" si="4"/>
        <v>5.8</v>
      </c>
      <c r="T123" s="17">
        <f t="shared" si="16"/>
        <v>3.5</v>
      </c>
      <c r="U123" s="17"/>
      <c r="V123" s="17">
        <f t="shared" si="17"/>
        <v>-0.60000000000000053</v>
      </c>
      <c r="W123" s="17"/>
      <c r="X123" s="17">
        <f t="shared" si="18"/>
        <v>0</v>
      </c>
      <c r="Y123" s="17">
        <f t="shared" si="44"/>
        <v>0.80000000000000071</v>
      </c>
      <c r="Z123" s="17">
        <f t="shared" si="9"/>
        <v>1.7999999999999998</v>
      </c>
      <c r="AA123" s="17"/>
      <c r="AB123" s="17"/>
      <c r="AC123" s="17"/>
      <c r="AD123" s="17">
        <f t="shared" si="19"/>
        <v>6.1999999999999993</v>
      </c>
      <c r="AE123" s="17">
        <f t="shared" si="20"/>
        <v>6.3999999999999995</v>
      </c>
      <c r="AF123" s="17">
        <f t="shared" si="21"/>
        <v>6.1000000000000005</v>
      </c>
      <c r="AG123" s="17">
        <f t="shared" si="52"/>
        <v>-9.9999999999999645E-2</v>
      </c>
      <c r="AH123" s="17">
        <f t="shared" si="39"/>
        <v>6.3999999999999986</v>
      </c>
      <c r="AI123" s="17">
        <f t="shared" si="49"/>
        <v>1.5</v>
      </c>
      <c r="AJ123" s="17">
        <f t="shared" si="47"/>
        <v>1.2000000000000011</v>
      </c>
      <c r="AK123" s="17">
        <f t="shared" si="22"/>
        <v>3.5999999999999996</v>
      </c>
      <c r="AL123" s="17">
        <f t="shared" si="23"/>
        <v>3.5999999999999996</v>
      </c>
      <c r="AM123" s="17">
        <f t="shared" si="53"/>
        <v>-0.19999999999999929</v>
      </c>
      <c r="AN123" s="17">
        <f t="shared" si="43"/>
        <v>5.6999999999999993</v>
      </c>
      <c r="AO123" s="17">
        <f t="shared" si="24"/>
        <v>4.6000000000000005</v>
      </c>
      <c r="AP123" s="17">
        <f t="shared" si="48"/>
        <v>1.6000000000000005</v>
      </c>
      <c r="AQ123" s="17"/>
      <c r="AR123" s="17">
        <f t="shared" si="25"/>
        <v>0</v>
      </c>
      <c r="AS123" s="17"/>
      <c r="AT123" s="17">
        <f t="shared" si="40"/>
        <v>6.3000000000000007</v>
      </c>
      <c r="AU123" s="17">
        <f t="shared" si="26"/>
        <v>0</v>
      </c>
      <c r="AV123" s="17">
        <f t="shared" si="27"/>
        <v>0</v>
      </c>
      <c r="AW123" s="17">
        <f t="shared" si="28"/>
        <v>0</v>
      </c>
      <c r="AX123" s="17">
        <f t="shared" si="29"/>
        <v>0</v>
      </c>
      <c r="AY123" s="17">
        <f t="shared" si="30"/>
        <v>0</v>
      </c>
      <c r="AZ123" s="17">
        <f t="shared" si="31"/>
        <v>0</v>
      </c>
      <c r="BA123" s="194">
        <f t="shared" si="6"/>
        <v>3.8888888888888884</v>
      </c>
      <c r="BB123" s="194">
        <f t="shared" si="41"/>
        <v>1.2222222222222214</v>
      </c>
      <c r="BC123" s="194">
        <f t="shared" si="45"/>
        <v>2.6111111111111107</v>
      </c>
      <c r="BD123" s="194">
        <f t="shared" ref="BD123:BD169" si="54">(BD27-BD$26)</f>
        <v>0.55555555555555536</v>
      </c>
      <c r="BE123" s="17">
        <f t="shared" si="32"/>
        <v>0</v>
      </c>
      <c r="BF123" s="194">
        <f t="shared" si="33"/>
        <v>3.2777777777777786</v>
      </c>
      <c r="BG123" s="194">
        <f t="shared" si="34"/>
        <v>3.2222222222222232</v>
      </c>
      <c r="BH123" s="194">
        <f t="shared" si="35"/>
        <v>0.66666666666666785</v>
      </c>
      <c r="BI123" s="194">
        <f t="shared" si="36"/>
        <v>4.7222222222222223</v>
      </c>
      <c r="BJ123" s="194">
        <f t="shared" si="37"/>
        <v>2.8888888888888884</v>
      </c>
      <c r="BK123" s="17"/>
      <c r="BL123" s="17">
        <f t="shared" si="38"/>
        <v>0</v>
      </c>
      <c r="BM123" s="17">
        <v>100</v>
      </c>
    </row>
    <row r="124" spans="1:65" x14ac:dyDescent="0.2">
      <c r="A124" s="196">
        <v>0.38472222222222202</v>
      </c>
      <c r="B124" s="17">
        <f t="shared" si="10"/>
        <v>0</v>
      </c>
      <c r="C124" s="17">
        <f t="shared" si="46"/>
        <v>1.4000000000000004</v>
      </c>
      <c r="D124" s="197">
        <f t="shared" si="11"/>
        <v>4.8000000000000007</v>
      </c>
      <c r="E124" s="17">
        <f t="shared" si="12"/>
        <v>5.8</v>
      </c>
      <c r="F124" s="197">
        <f t="shared" si="12"/>
        <v>6.2</v>
      </c>
      <c r="G124" s="17">
        <f t="shared" si="13"/>
        <v>0.19999999999999929</v>
      </c>
      <c r="H124" s="17">
        <f t="shared" si="42"/>
        <v>5.7000000000000011</v>
      </c>
      <c r="I124" s="17">
        <f t="shared" si="51"/>
        <v>0.29999999999999893</v>
      </c>
      <c r="J124" s="17">
        <f t="shared" si="7"/>
        <v>6.8999999999999986</v>
      </c>
      <c r="K124" s="17">
        <f t="shared" si="7"/>
        <v>6.9999999999999991</v>
      </c>
      <c r="L124" s="17">
        <f t="shared" si="3"/>
        <v>3.9999999999999996</v>
      </c>
      <c r="M124" s="17">
        <f t="shared" si="14"/>
        <v>5.7</v>
      </c>
      <c r="N124" s="17">
        <f t="shared" si="50"/>
        <v>3.3000000000000007</v>
      </c>
      <c r="O124" s="17"/>
      <c r="P124" s="17">
        <f t="shared" si="15"/>
        <v>0</v>
      </c>
      <c r="Q124" s="17">
        <f t="shared" si="8"/>
        <v>3.5999999999999996</v>
      </c>
      <c r="R124" s="17">
        <f t="shared" si="5"/>
        <v>2.2999999999999989</v>
      </c>
      <c r="S124" s="17">
        <f t="shared" si="4"/>
        <v>5.6000000000000005</v>
      </c>
      <c r="T124" s="17">
        <f t="shared" si="16"/>
        <v>3.1999999999999993</v>
      </c>
      <c r="U124" s="17"/>
      <c r="V124" s="17">
        <f t="shared" si="17"/>
        <v>-0.29999999999999982</v>
      </c>
      <c r="W124" s="17"/>
      <c r="X124" s="17">
        <f t="shared" si="18"/>
        <v>0</v>
      </c>
      <c r="Y124" s="17">
        <f t="shared" si="44"/>
        <v>0.90000000000000036</v>
      </c>
      <c r="Z124" s="17">
        <f t="shared" si="9"/>
        <v>1.4000000000000004</v>
      </c>
      <c r="AA124" s="17">
        <f>(AA29-$AA$29)</f>
        <v>0</v>
      </c>
      <c r="AB124" s="17"/>
      <c r="AC124" s="17"/>
      <c r="AD124" s="17">
        <f t="shared" si="19"/>
        <v>6.1</v>
      </c>
      <c r="AE124" s="17">
        <f t="shared" si="20"/>
        <v>6.5000000000000009</v>
      </c>
      <c r="AF124" s="17">
        <f t="shared" si="21"/>
        <v>6.1000000000000005</v>
      </c>
      <c r="AG124" s="17">
        <f t="shared" si="52"/>
        <v>-0.29999999999999893</v>
      </c>
      <c r="AH124" s="17">
        <f t="shared" si="39"/>
        <v>6.1999999999999993</v>
      </c>
      <c r="AI124" s="17">
        <f t="shared" si="49"/>
        <v>1.5999999999999996</v>
      </c>
      <c r="AJ124" s="17">
        <f t="shared" si="47"/>
        <v>1.5999999999999996</v>
      </c>
      <c r="AK124" s="17">
        <f t="shared" si="22"/>
        <v>4</v>
      </c>
      <c r="AL124" s="17">
        <f t="shared" si="23"/>
        <v>3.5</v>
      </c>
      <c r="AM124" s="17">
        <f t="shared" si="53"/>
        <v>0</v>
      </c>
      <c r="AN124" s="197">
        <f t="shared" si="43"/>
        <v>6.1999999999999993</v>
      </c>
      <c r="AO124" s="17">
        <f t="shared" si="24"/>
        <v>4.8999999999999995</v>
      </c>
      <c r="AP124" s="17">
        <f t="shared" si="48"/>
        <v>1.9000000000000004</v>
      </c>
      <c r="AQ124" s="17"/>
      <c r="AR124" s="17">
        <f t="shared" si="25"/>
        <v>0</v>
      </c>
      <c r="AS124" s="17"/>
      <c r="AT124" s="17">
        <f t="shared" si="40"/>
        <v>5.9</v>
      </c>
      <c r="AU124" s="17">
        <f t="shared" si="26"/>
        <v>0</v>
      </c>
      <c r="AV124" s="17">
        <f t="shared" si="27"/>
        <v>0</v>
      </c>
      <c r="AW124" s="17">
        <f t="shared" si="28"/>
        <v>0</v>
      </c>
      <c r="AX124" s="17">
        <f t="shared" si="29"/>
        <v>0</v>
      </c>
      <c r="AY124" s="17">
        <f t="shared" si="30"/>
        <v>0</v>
      </c>
      <c r="AZ124" s="17">
        <f t="shared" si="31"/>
        <v>0</v>
      </c>
      <c r="BA124" s="194">
        <f t="shared" si="6"/>
        <v>4</v>
      </c>
      <c r="BB124" s="194">
        <f t="shared" si="41"/>
        <v>1.2222222222222214</v>
      </c>
      <c r="BC124" s="194">
        <f t="shared" si="45"/>
        <v>3</v>
      </c>
      <c r="BD124" s="194">
        <f t="shared" si="54"/>
        <v>0.77777777777777768</v>
      </c>
      <c r="BE124" s="17">
        <f t="shared" si="32"/>
        <v>0</v>
      </c>
      <c r="BF124" s="194">
        <f t="shared" si="33"/>
        <v>3</v>
      </c>
      <c r="BG124" s="194">
        <f t="shared" si="34"/>
        <v>3</v>
      </c>
      <c r="BH124" s="194">
        <f t="shared" si="35"/>
        <v>0.44444444444444464</v>
      </c>
      <c r="BI124" s="194">
        <f t="shared" si="36"/>
        <v>4.9444444444444455</v>
      </c>
      <c r="BJ124" s="194">
        <f t="shared" si="37"/>
        <v>2.8888888888888884</v>
      </c>
      <c r="BK124" s="17"/>
      <c r="BL124" s="17">
        <f t="shared" si="38"/>
        <v>0</v>
      </c>
      <c r="BM124" s="17">
        <v>105</v>
      </c>
    </row>
    <row r="125" spans="1:65" x14ac:dyDescent="0.2">
      <c r="A125" s="195">
        <v>0.38819444444444501</v>
      </c>
      <c r="B125" s="17">
        <f t="shared" si="10"/>
        <v>0</v>
      </c>
      <c r="C125" s="17">
        <f t="shared" si="46"/>
        <v>1.5999999999999996</v>
      </c>
      <c r="D125" s="17">
        <f t="shared" si="11"/>
        <v>4.8000000000000007</v>
      </c>
      <c r="E125" s="17">
        <f t="shared" si="12"/>
        <v>5.6000000000000005</v>
      </c>
      <c r="F125" s="17">
        <f t="shared" si="12"/>
        <v>6.2</v>
      </c>
      <c r="G125" s="17">
        <f t="shared" si="13"/>
        <v>0.29999999999999982</v>
      </c>
      <c r="H125" s="17">
        <f t="shared" si="42"/>
        <v>6</v>
      </c>
      <c r="I125" s="17">
        <f t="shared" si="51"/>
        <v>0.90000000000000036</v>
      </c>
      <c r="J125" s="17">
        <f t="shared" si="7"/>
        <v>6.7999999999999989</v>
      </c>
      <c r="K125" s="17">
        <f t="shared" si="7"/>
        <v>6.7</v>
      </c>
      <c r="L125" s="17">
        <f t="shared" si="3"/>
        <v>4.4000000000000004</v>
      </c>
      <c r="M125" s="197">
        <f t="shared" si="14"/>
        <v>5.8999999999999995</v>
      </c>
      <c r="N125" s="17">
        <f t="shared" si="50"/>
        <v>3.8000000000000007</v>
      </c>
      <c r="O125" s="17"/>
      <c r="P125" s="17">
        <f t="shared" si="15"/>
        <v>0</v>
      </c>
      <c r="Q125" s="17">
        <f t="shared" si="8"/>
        <v>3.6999999999999993</v>
      </c>
      <c r="R125" s="17">
        <f t="shared" si="5"/>
        <v>2</v>
      </c>
      <c r="S125" s="17">
        <f t="shared" si="4"/>
        <v>4.8999999999999995</v>
      </c>
      <c r="T125" s="17">
        <f t="shared" si="16"/>
        <v>3</v>
      </c>
      <c r="U125" s="17"/>
      <c r="V125" s="17">
        <f t="shared" si="17"/>
        <v>0</v>
      </c>
      <c r="W125" s="17"/>
      <c r="X125" s="17">
        <f t="shared" si="18"/>
        <v>0</v>
      </c>
      <c r="Y125" s="17">
        <f t="shared" si="44"/>
        <v>1.2000000000000011</v>
      </c>
      <c r="Z125" s="17">
        <f t="shared" si="9"/>
        <v>1.4000000000000004</v>
      </c>
      <c r="AA125" s="17">
        <f t="shared" ref="AA125:AA170" si="55">(AA30-$AA$29)</f>
        <v>0.10000000000000053</v>
      </c>
      <c r="AB125" s="17"/>
      <c r="AC125" s="17"/>
      <c r="AD125" s="17">
        <f t="shared" si="19"/>
        <v>5.7999999999999989</v>
      </c>
      <c r="AE125" s="17">
        <f t="shared" si="20"/>
        <v>6.3999999999999995</v>
      </c>
      <c r="AF125" s="17">
        <f t="shared" si="21"/>
        <v>6.1000000000000005</v>
      </c>
      <c r="AG125" s="17">
        <f t="shared" si="52"/>
        <v>-0.5</v>
      </c>
      <c r="AH125" s="17">
        <f t="shared" si="39"/>
        <v>6</v>
      </c>
      <c r="AI125" s="17">
        <f t="shared" si="49"/>
        <v>1.8999999999999995</v>
      </c>
      <c r="AJ125" s="17">
        <f t="shared" si="47"/>
        <v>2</v>
      </c>
      <c r="AK125" s="17">
        <f t="shared" si="22"/>
        <v>4.1999999999999993</v>
      </c>
      <c r="AL125" s="17">
        <f t="shared" si="23"/>
        <v>3.5999999999999996</v>
      </c>
      <c r="AM125" s="17">
        <f t="shared" si="53"/>
        <v>9.9999999999999645E-2</v>
      </c>
      <c r="AN125" s="17">
        <f t="shared" si="43"/>
        <v>6</v>
      </c>
      <c r="AO125" s="17">
        <f t="shared" si="24"/>
        <v>5.2</v>
      </c>
      <c r="AP125" s="17">
        <f t="shared" si="48"/>
        <v>2.2999999999999998</v>
      </c>
      <c r="AQ125" s="17"/>
      <c r="AR125" s="17">
        <f t="shared" si="25"/>
        <v>0</v>
      </c>
      <c r="AS125" s="17"/>
      <c r="AT125" s="17">
        <f t="shared" si="40"/>
        <v>5.5</v>
      </c>
      <c r="AU125" s="17">
        <f t="shared" si="26"/>
        <v>0</v>
      </c>
      <c r="AV125" s="17">
        <f t="shared" si="27"/>
        <v>0</v>
      </c>
      <c r="AW125" s="17">
        <f t="shared" si="28"/>
        <v>0</v>
      </c>
      <c r="AX125" s="17">
        <f t="shared" si="29"/>
        <v>0</v>
      </c>
      <c r="AY125" s="17">
        <f t="shared" si="30"/>
        <v>0</v>
      </c>
      <c r="AZ125" s="17">
        <f t="shared" si="31"/>
        <v>0</v>
      </c>
      <c r="BA125" s="194">
        <f t="shared" si="6"/>
        <v>4.5</v>
      </c>
      <c r="BB125" s="194">
        <f t="shared" si="41"/>
        <v>1.4444444444444446</v>
      </c>
      <c r="BC125" s="194">
        <f t="shared" si="45"/>
        <v>3.0555555555555554</v>
      </c>
      <c r="BD125" s="194">
        <f t="shared" si="54"/>
        <v>1.1111111111111107</v>
      </c>
      <c r="BE125" s="17">
        <f t="shared" si="32"/>
        <v>0</v>
      </c>
      <c r="BF125" s="194">
        <f t="shared" si="33"/>
        <v>2.8888888888888893</v>
      </c>
      <c r="BG125" s="194">
        <f t="shared" si="34"/>
        <v>2.8333333333333339</v>
      </c>
      <c r="BH125" s="194">
        <f t="shared" si="35"/>
        <v>0.22222222222222321</v>
      </c>
      <c r="BI125" s="194">
        <f t="shared" si="36"/>
        <v>5.0000000000000009</v>
      </c>
      <c r="BJ125" s="194">
        <f t="shared" si="37"/>
        <v>3.1111111111111116</v>
      </c>
      <c r="BK125" s="17"/>
      <c r="BL125" s="17">
        <f t="shared" si="38"/>
        <v>0</v>
      </c>
      <c r="BM125" s="17">
        <v>110</v>
      </c>
    </row>
    <row r="126" spans="1:65" x14ac:dyDescent="0.2">
      <c r="A126" s="196">
        <v>0.391666666666667</v>
      </c>
      <c r="B126" s="17">
        <f t="shared" si="10"/>
        <v>0</v>
      </c>
      <c r="C126" s="197">
        <f t="shared" si="46"/>
        <v>1.7999999999999989</v>
      </c>
      <c r="D126" s="17">
        <f t="shared" si="11"/>
        <v>4.8000000000000007</v>
      </c>
      <c r="E126" s="17">
        <f t="shared" si="12"/>
        <v>5.3999999999999995</v>
      </c>
      <c r="F126" s="17">
        <f t="shared" si="12"/>
        <v>6.1000000000000005</v>
      </c>
      <c r="G126" s="17">
        <f t="shared" si="13"/>
        <v>0.39999999999999947</v>
      </c>
      <c r="H126" s="17">
        <f t="shared" si="42"/>
        <v>6.2000000000000011</v>
      </c>
      <c r="I126" s="17">
        <f t="shared" si="51"/>
        <v>1.4000000000000004</v>
      </c>
      <c r="J126" s="17">
        <f t="shared" si="7"/>
        <v>6.7999999999999989</v>
      </c>
      <c r="K126" s="17">
        <f t="shared" si="7"/>
        <v>6.3999999999999995</v>
      </c>
      <c r="L126" s="197">
        <f t="shared" si="3"/>
        <v>4.5</v>
      </c>
      <c r="M126" s="17">
        <f t="shared" si="14"/>
        <v>5.8</v>
      </c>
      <c r="N126" s="17">
        <f t="shared" si="50"/>
        <v>3.8000000000000007</v>
      </c>
      <c r="O126" s="17"/>
      <c r="P126" s="17">
        <f t="shared" si="15"/>
        <v>0</v>
      </c>
      <c r="Q126" s="17">
        <f t="shared" si="8"/>
        <v>3.5999999999999996</v>
      </c>
      <c r="R126" s="17">
        <f t="shared" si="5"/>
        <v>1.7999999999999989</v>
      </c>
      <c r="S126" s="17">
        <f t="shared" si="4"/>
        <v>4.3999999999999995</v>
      </c>
      <c r="T126" s="17">
        <f t="shared" si="16"/>
        <v>2.9000000000000004</v>
      </c>
      <c r="U126" s="17"/>
      <c r="V126" s="17">
        <f t="shared" si="17"/>
        <v>0</v>
      </c>
      <c r="W126" s="17"/>
      <c r="X126" s="17">
        <f t="shared" si="18"/>
        <v>0</v>
      </c>
      <c r="Y126" s="17">
        <f t="shared" si="44"/>
        <v>1.5</v>
      </c>
      <c r="Z126" s="17">
        <f t="shared" si="9"/>
        <v>1.7999999999999998</v>
      </c>
      <c r="AA126" s="17">
        <f t="shared" si="55"/>
        <v>0.40000000000000036</v>
      </c>
      <c r="AB126" s="17"/>
      <c r="AC126" s="17"/>
      <c r="AD126" s="17">
        <f t="shared" si="19"/>
        <v>5.2999999999999989</v>
      </c>
      <c r="AE126" s="17">
        <f t="shared" si="20"/>
        <v>6.3</v>
      </c>
      <c r="AF126" s="17">
        <f t="shared" si="21"/>
        <v>6.2</v>
      </c>
      <c r="AG126" s="17">
        <f t="shared" si="52"/>
        <v>0.20000000000000107</v>
      </c>
      <c r="AH126" s="17">
        <f t="shared" si="39"/>
        <v>5.8999999999999986</v>
      </c>
      <c r="AI126" s="17">
        <f t="shared" si="49"/>
        <v>2.3999999999999995</v>
      </c>
      <c r="AJ126" s="17">
        <f t="shared" si="47"/>
        <v>2.7000000000000011</v>
      </c>
      <c r="AK126" s="17">
        <f t="shared" si="22"/>
        <v>4.4000000000000004</v>
      </c>
      <c r="AL126" s="17">
        <f t="shared" si="23"/>
        <v>3.5999999999999996</v>
      </c>
      <c r="AM126" s="17">
        <f t="shared" si="53"/>
        <v>9.9999999999999645E-2</v>
      </c>
      <c r="AN126" s="17">
        <f t="shared" si="43"/>
        <v>5.9</v>
      </c>
      <c r="AO126" s="17">
        <f t="shared" si="24"/>
        <v>5.4999999999999991</v>
      </c>
      <c r="AP126" s="17">
        <f t="shared" si="48"/>
        <v>2.6000000000000005</v>
      </c>
      <c r="AQ126" s="17"/>
      <c r="AR126" s="17">
        <f t="shared" si="25"/>
        <v>0</v>
      </c>
      <c r="AS126" s="17"/>
      <c r="AT126" s="17">
        <f t="shared" si="40"/>
        <v>4.6000000000000014</v>
      </c>
      <c r="AU126" s="17">
        <f t="shared" si="26"/>
        <v>0</v>
      </c>
      <c r="AV126" s="17">
        <f t="shared" si="27"/>
        <v>0</v>
      </c>
      <c r="AW126" s="17">
        <f t="shared" si="28"/>
        <v>0</v>
      </c>
      <c r="AX126" s="17">
        <f t="shared" si="29"/>
        <v>0</v>
      </c>
      <c r="AY126" s="17">
        <f t="shared" si="30"/>
        <v>0</v>
      </c>
      <c r="AZ126" s="17">
        <f t="shared" si="31"/>
        <v>0</v>
      </c>
      <c r="BA126" s="194">
        <f t="shared" si="6"/>
        <v>5.1666666666666661</v>
      </c>
      <c r="BB126" s="194">
        <f t="shared" si="41"/>
        <v>1.6666666666666661</v>
      </c>
      <c r="BC126" s="198">
        <f t="shared" si="45"/>
        <v>3.2222222222222214</v>
      </c>
      <c r="BD126" s="194">
        <f t="shared" si="54"/>
        <v>1.2777777777777786</v>
      </c>
      <c r="BE126" s="17">
        <f t="shared" si="32"/>
        <v>0</v>
      </c>
      <c r="BF126" s="194">
        <f t="shared" si="33"/>
        <v>2.6666666666666679</v>
      </c>
      <c r="BG126" s="194">
        <f t="shared" si="34"/>
        <v>2.6666666666666661</v>
      </c>
      <c r="BH126" s="194">
        <f t="shared" si="35"/>
        <v>0.11111111111111249</v>
      </c>
      <c r="BI126" s="194">
        <f t="shared" si="36"/>
        <v>5.0555555555555562</v>
      </c>
      <c r="BJ126" s="194">
        <f t="shared" si="37"/>
        <v>3.5000000000000009</v>
      </c>
      <c r="BK126" s="17"/>
      <c r="BL126" s="17">
        <f t="shared" si="38"/>
        <v>0</v>
      </c>
      <c r="BM126" s="17">
        <v>115</v>
      </c>
    </row>
    <row r="127" spans="1:65" x14ac:dyDescent="0.2">
      <c r="A127" s="195">
        <v>0.39513888888888898</v>
      </c>
      <c r="B127" s="17">
        <f t="shared" si="10"/>
        <v>0</v>
      </c>
      <c r="C127" s="17">
        <f t="shared" si="46"/>
        <v>1.6999999999999993</v>
      </c>
      <c r="D127" s="17">
        <f t="shared" si="11"/>
        <v>4.5999999999999996</v>
      </c>
      <c r="E127" s="17">
        <f t="shared" si="12"/>
        <v>5.1000000000000005</v>
      </c>
      <c r="F127" s="17">
        <f t="shared" si="12"/>
        <v>6.0000000000000009</v>
      </c>
      <c r="G127" s="17">
        <f t="shared" si="13"/>
        <v>0.5</v>
      </c>
      <c r="H127" s="17">
        <f t="shared" si="42"/>
        <v>6.1</v>
      </c>
      <c r="I127" s="17">
        <f t="shared" si="51"/>
        <v>2</v>
      </c>
      <c r="J127" s="17">
        <f t="shared" si="7"/>
        <v>6.6</v>
      </c>
      <c r="K127" s="17">
        <f t="shared" si="7"/>
        <v>6.3999999999999995</v>
      </c>
      <c r="L127" s="17">
        <f t="shared" si="3"/>
        <v>4.4000000000000004</v>
      </c>
      <c r="M127" s="17">
        <f t="shared" si="14"/>
        <v>5.7</v>
      </c>
      <c r="N127" s="17">
        <f t="shared" si="50"/>
        <v>4.3000000000000007</v>
      </c>
      <c r="O127" s="17"/>
      <c r="P127" s="17">
        <f t="shared" si="15"/>
        <v>0</v>
      </c>
      <c r="Q127" s="17">
        <f t="shared" si="8"/>
        <v>3.4000000000000004</v>
      </c>
      <c r="R127" s="17">
        <f t="shared" si="5"/>
        <v>1.5</v>
      </c>
      <c r="S127" s="17">
        <f t="shared" si="4"/>
        <v>3.9999999999999991</v>
      </c>
      <c r="T127" s="17">
        <f t="shared" si="16"/>
        <v>3</v>
      </c>
      <c r="U127" s="17"/>
      <c r="V127" s="17">
        <f t="shared" si="17"/>
        <v>-0.10000000000000053</v>
      </c>
      <c r="W127" s="17"/>
      <c r="X127" s="17">
        <f t="shared" si="18"/>
        <v>0</v>
      </c>
      <c r="Y127" s="17">
        <f t="shared" si="44"/>
        <v>2</v>
      </c>
      <c r="Z127" s="17">
        <f t="shared" si="9"/>
        <v>1.9000000000000004</v>
      </c>
      <c r="AA127" s="17">
        <f t="shared" si="55"/>
        <v>0.79999999999999982</v>
      </c>
      <c r="AB127" s="17"/>
      <c r="AC127" s="17"/>
      <c r="AD127" s="17">
        <f t="shared" si="19"/>
        <v>5.1999999999999993</v>
      </c>
      <c r="AE127" s="17">
        <f t="shared" si="20"/>
        <v>6.3</v>
      </c>
      <c r="AF127" s="197">
        <f t="shared" si="21"/>
        <v>6.4999999999999991</v>
      </c>
      <c r="AG127" s="17">
        <f t="shared" si="52"/>
        <v>0.5</v>
      </c>
      <c r="AH127" s="17">
        <f t="shared" si="39"/>
        <v>5.6999999999999993</v>
      </c>
      <c r="AI127" s="17">
        <f t="shared" si="49"/>
        <v>2.6999999999999993</v>
      </c>
      <c r="AJ127" s="17">
        <f t="shared" si="47"/>
        <v>3.2000000000000011</v>
      </c>
      <c r="AK127" s="17">
        <f t="shared" si="22"/>
        <v>4.5</v>
      </c>
      <c r="AL127" s="17">
        <f t="shared" si="23"/>
        <v>3.5999999999999996</v>
      </c>
      <c r="AM127" s="17">
        <f t="shared" si="53"/>
        <v>0.59999999999999964</v>
      </c>
      <c r="AN127" s="17">
        <f t="shared" si="43"/>
        <v>5.7999999999999989</v>
      </c>
      <c r="AO127" s="17">
        <f t="shared" si="24"/>
        <v>5.4999999999999991</v>
      </c>
      <c r="AP127" s="17">
        <f t="shared" si="48"/>
        <v>3.1000000000000005</v>
      </c>
      <c r="AQ127" s="17"/>
      <c r="AR127" s="17">
        <f t="shared" si="25"/>
        <v>0</v>
      </c>
      <c r="AS127" s="17">
        <f>(AS32-$AS$32)</f>
        <v>0</v>
      </c>
      <c r="AT127" s="17">
        <f t="shared" si="40"/>
        <v>4</v>
      </c>
      <c r="AU127" s="17">
        <f t="shared" si="26"/>
        <v>0</v>
      </c>
      <c r="AV127" s="17">
        <f t="shared" si="27"/>
        <v>0</v>
      </c>
      <c r="AW127" s="17">
        <f t="shared" si="28"/>
        <v>0</v>
      </c>
      <c r="AX127" s="17">
        <f t="shared" si="29"/>
        <v>0</v>
      </c>
      <c r="AY127" s="17">
        <f t="shared" si="30"/>
        <v>0</v>
      </c>
      <c r="AZ127" s="17">
        <f t="shared" si="31"/>
        <v>0</v>
      </c>
      <c r="BA127" s="194">
        <f t="shared" si="6"/>
        <v>5.7777777777777768</v>
      </c>
      <c r="BB127" s="194">
        <f t="shared" si="41"/>
        <v>2</v>
      </c>
      <c r="BC127" s="194">
        <f t="shared" si="45"/>
        <v>2.8888888888888893</v>
      </c>
      <c r="BD127" s="194">
        <f t="shared" si="54"/>
        <v>1.3333333333333339</v>
      </c>
      <c r="BE127" s="17">
        <f t="shared" si="32"/>
        <v>0</v>
      </c>
      <c r="BF127" s="194">
        <f t="shared" si="33"/>
        <v>2.5</v>
      </c>
      <c r="BG127" s="194">
        <f t="shared" si="34"/>
        <v>2.5</v>
      </c>
      <c r="BH127" s="194">
        <f t="shared" si="35"/>
        <v>0</v>
      </c>
      <c r="BI127" s="198">
        <f t="shared" si="36"/>
        <v>5.166666666666667</v>
      </c>
      <c r="BJ127" s="194">
        <f t="shared" si="37"/>
        <v>3.7777777777777777</v>
      </c>
      <c r="BK127" s="17"/>
      <c r="BL127" s="17">
        <f t="shared" si="38"/>
        <v>0</v>
      </c>
      <c r="BM127" s="17">
        <v>120</v>
      </c>
    </row>
    <row r="128" spans="1:65" x14ac:dyDescent="0.2">
      <c r="A128" s="196">
        <v>0.39861111111111103</v>
      </c>
      <c r="B128" s="17">
        <f t="shared" si="10"/>
        <v>0</v>
      </c>
      <c r="C128" s="17">
        <f t="shared" si="46"/>
        <v>1.6999999999999993</v>
      </c>
      <c r="D128" s="17">
        <f t="shared" si="11"/>
        <v>4.5999999999999996</v>
      </c>
      <c r="E128" s="17">
        <f t="shared" si="12"/>
        <v>4.8999999999999995</v>
      </c>
      <c r="F128" s="17">
        <f t="shared" si="12"/>
        <v>6.0000000000000009</v>
      </c>
      <c r="G128" s="17">
        <f t="shared" si="13"/>
        <v>0.69999999999999929</v>
      </c>
      <c r="H128" s="17">
        <f t="shared" si="42"/>
        <v>6.3000000000000007</v>
      </c>
      <c r="I128" s="17">
        <f t="shared" si="51"/>
        <v>2.6999999999999993</v>
      </c>
      <c r="J128" s="17">
        <f t="shared" si="7"/>
        <v>6.3999999999999986</v>
      </c>
      <c r="K128" s="17">
        <f t="shared" si="7"/>
        <v>6.1000000000000005</v>
      </c>
      <c r="L128" s="17">
        <f t="shared" si="3"/>
        <v>4.1999999999999993</v>
      </c>
      <c r="M128" s="17">
        <f t="shared" si="14"/>
        <v>5.8</v>
      </c>
      <c r="N128" s="17">
        <f t="shared" si="50"/>
        <v>4.8000000000000007</v>
      </c>
      <c r="O128" s="17"/>
      <c r="P128" s="17">
        <f t="shared" si="15"/>
        <v>0</v>
      </c>
      <c r="Q128" s="17">
        <f t="shared" si="8"/>
        <v>3</v>
      </c>
      <c r="R128" s="17">
        <f t="shared" si="5"/>
        <v>1.4000000000000004</v>
      </c>
      <c r="S128" s="17">
        <f t="shared" si="4"/>
        <v>3.8999999999999995</v>
      </c>
      <c r="T128" s="17">
        <f t="shared" si="16"/>
        <v>2.7999999999999989</v>
      </c>
      <c r="U128" s="17"/>
      <c r="V128" s="17">
        <f t="shared" si="17"/>
        <v>-0.29999999999999982</v>
      </c>
      <c r="W128" s="17"/>
      <c r="X128" s="17">
        <f t="shared" si="18"/>
        <v>0</v>
      </c>
      <c r="Y128" s="17">
        <f t="shared" si="44"/>
        <v>1.7000000000000011</v>
      </c>
      <c r="Z128" s="17">
        <f t="shared" si="9"/>
        <v>0.90000000000000036</v>
      </c>
      <c r="AA128" s="17">
        <f t="shared" si="55"/>
        <v>1.2999999999999998</v>
      </c>
      <c r="AB128" s="17"/>
      <c r="AC128" s="17"/>
      <c r="AD128" s="17">
        <f t="shared" si="19"/>
        <v>5.2999999999999989</v>
      </c>
      <c r="AE128" s="17">
        <f t="shared" si="20"/>
        <v>6.2</v>
      </c>
      <c r="AF128" s="17">
        <f t="shared" si="21"/>
        <v>6.4999999999999991</v>
      </c>
      <c r="AG128" s="17">
        <f t="shared" si="52"/>
        <v>0.20000000000000107</v>
      </c>
      <c r="AH128" s="17">
        <f t="shared" si="39"/>
        <v>5.5</v>
      </c>
      <c r="AI128" s="17">
        <f t="shared" si="49"/>
        <v>3</v>
      </c>
      <c r="AJ128" s="17">
        <f t="shared" si="47"/>
        <v>3.5999999999999996</v>
      </c>
      <c r="AK128" s="197">
        <f t="shared" si="22"/>
        <v>4.5999999999999996</v>
      </c>
      <c r="AL128" s="17">
        <f t="shared" si="23"/>
        <v>3.5999999999999996</v>
      </c>
      <c r="AM128" s="17">
        <f t="shared" si="53"/>
        <v>1.0999999999999996</v>
      </c>
      <c r="AN128" s="17">
        <f t="shared" si="43"/>
        <v>5.9</v>
      </c>
      <c r="AO128" s="197">
        <f t="shared" si="24"/>
        <v>5.6000000000000005</v>
      </c>
      <c r="AP128" s="17">
        <f t="shared" si="48"/>
        <v>3.3999999999999995</v>
      </c>
      <c r="AQ128" s="17"/>
      <c r="AR128" s="17">
        <f t="shared" si="25"/>
        <v>0</v>
      </c>
      <c r="AS128" s="17">
        <f t="shared" ref="AS128:AS172" si="56">(AS33-$AS$32)</f>
        <v>-0.19999999999999929</v>
      </c>
      <c r="AT128" s="17">
        <f t="shared" si="40"/>
        <v>3.5</v>
      </c>
      <c r="AU128" s="17">
        <f t="shared" si="26"/>
        <v>0</v>
      </c>
      <c r="AV128" s="17">
        <f t="shared" si="27"/>
        <v>0</v>
      </c>
      <c r="AW128" s="17">
        <f t="shared" si="28"/>
        <v>0</v>
      </c>
      <c r="AX128" s="17">
        <f t="shared" si="29"/>
        <v>0</v>
      </c>
      <c r="AY128" s="17">
        <f t="shared" si="30"/>
        <v>0</v>
      </c>
      <c r="AZ128" s="17">
        <f t="shared" si="31"/>
        <v>0</v>
      </c>
      <c r="BA128" s="194">
        <f t="shared" si="6"/>
        <v>6</v>
      </c>
      <c r="BB128" s="194">
        <f t="shared" si="41"/>
        <v>2.6666666666666661</v>
      </c>
      <c r="BC128" s="194">
        <f t="shared" si="45"/>
        <v>2.6111111111111107</v>
      </c>
      <c r="BD128" s="194">
        <f t="shared" si="54"/>
        <v>1.5555555555555554</v>
      </c>
      <c r="BE128" s="17">
        <f t="shared" si="32"/>
        <v>0</v>
      </c>
      <c r="BF128" s="194">
        <f t="shared" si="33"/>
        <v>2.1666666666666679</v>
      </c>
      <c r="BG128" s="194">
        <f t="shared" si="34"/>
        <v>2.3888888888888893</v>
      </c>
      <c r="BH128" s="194">
        <f t="shared" si="35"/>
        <v>-5.5555555555555358E-2</v>
      </c>
      <c r="BI128" s="194">
        <f t="shared" si="36"/>
        <v>5.2222222222222223</v>
      </c>
      <c r="BJ128" s="194">
        <f t="shared" si="37"/>
        <v>4.1111111111111116</v>
      </c>
      <c r="BK128" s="17"/>
      <c r="BL128" s="17">
        <f t="shared" si="38"/>
        <v>0</v>
      </c>
      <c r="BM128" s="17">
        <v>125</v>
      </c>
    </row>
    <row r="129" spans="1:65" x14ac:dyDescent="0.2">
      <c r="A129" s="195">
        <v>0.40208333333333302</v>
      </c>
      <c r="B129" s="17">
        <f t="shared" si="10"/>
        <v>0</v>
      </c>
      <c r="C129" s="17">
        <f t="shared" si="46"/>
        <v>1.6999999999999993</v>
      </c>
      <c r="D129" s="17">
        <f t="shared" si="11"/>
        <v>3.8000000000000007</v>
      </c>
      <c r="E129" s="17">
        <f t="shared" si="12"/>
        <v>4.5000000000000009</v>
      </c>
      <c r="F129" s="17">
        <f t="shared" si="12"/>
        <v>5.8999999999999995</v>
      </c>
      <c r="G129" s="17">
        <f t="shared" si="13"/>
        <v>0.69999999999999929</v>
      </c>
      <c r="H129" s="197">
        <f t="shared" si="42"/>
        <v>6.4</v>
      </c>
      <c r="I129" s="17">
        <f t="shared" si="51"/>
        <v>3</v>
      </c>
      <c r="J129" s="17">
        <f t="shared" si="7"/>
        <v>6.3999999999999986</v>
      </c>
      <c r="K129" s="17">
        <f t="shared" si="7"/>
        <v>5.9999999999999991</v>
      </c>
      <c r="L129" s="17">
        <f t="shared" si="3"/>
        <v>3.9999999999999996</v>
      </c>
      <c r="M129" s="17">
        <f t="shared" si="14"/>
        <v>5.6000000000000005</v>
      </c>
      <c r="N129" s="17">
        <f t="shared" si="50"/>
        <v>5.3000000000000007</v>
      </c>
      <c r="O129" s="17"/>
      <c r="P129" s="17">
        <f t="shared" si="15"/>
        <v>0</v>
      </c>
      <c r="Q129" s="17">
        <f t="shared" si="8"/>
        <v>2.5999999999999996</v>
      </c>
      <c r="R129" s="17">
        <f t="shared" si="5"/>
        <v>1.2999999999999989</v>
      </c>
      <c r="S129" s="17">
        <f t="shared" si="4"/>
        <v>3.4999999999999991</v>
      </c>
      <c r="T129" s="17">
        <f t="shared" si="16"/>
        <v>2.5</v>
      </c>
      <c r="U129" s="17"/>
      <c r="V129" s="17">
        <f t="shared" si="17"/>
        <v>-0.40000000000000036</v>
      </c>
      <c r="W129" s="17"/>
      <c r="X129" s="17">
        <f t="shared" si="18"/>
        <v>0</v>
      </c>
      <c r="Y129" s="17">
        <f t="shared" si="44"/>
        <v>2.4000000000000004</v>
      </c>
      <c r="Z129" s="17">
        <f t="shared" si="9"/>
        <v>0.40000000000000036</v>
      </c>
      <c r="AA129" s="17">
        <f t="shared" si="55"/>
        <v>1.6000000000000005</v>
      </c>
      <c r="AB129" s="17"/>
      <c r="AC129" s="17"/>
      <c r="AD129" s="17">
        <f t="shared" si="19"/>
        <v>5.0999999999999996</v>
      </c>
      <c r="AE129" s="17">
        <f t="shared" si="20"/>
        <v>6.3</v>
      </c>
      <c r="AF129" s="17">
        <f t="shared" si="21"/>
        <v>6.1000000000000005</v>
      </c>
      <c r="AG129" s="17">
        <f t="shared" si="52"/>
        <v>0.30000000000000071</v>
      </c>
      <c r="AH129" s="17">
        <f t="shared" si="39"/>
        <v>5.3999999999999986</v>
      </c>
      <c r="AI129" s="17">
        <f t="shared" si="49"/>
        <v>3.2999999999999989</v>
      </c>
      <c r="AJ129" s="197">
        <f t="shared" si="47"/>
        <v>3.7000000000000011</v>
      </c>
      <c r="AK129" s="17">
        <f t="shared" si="22"/>
        <v>4.5999999999999996</v>
      </c>
      <c r="AL129" s="197">
        <f t="shared" si="23"/>
        <v>4.0999999999999996</v>
      </c>
      <c r="AM129" s="17">
        <f t="shared" si="53"/>
        <v>1.5</v>
      </c>
      <c r="AN129" s="17">
        <f t="shared" si="43"/>
        <v>6</v>
      </c>
      <c r="AO129" s="17">
        <f t="shared" si="24"/>
        <v>5.4999999999999991</v>
      </c>
      <c r="AP129" s="17">
        <f t="shared" si="48"/>
        <v>3.6000000000000005</v>
      </c>
      <c r="AQ129" s="17">
        <f>(AQ34-$AQ$34)</f>
        <v>0</v>
      </c>
      <c r="AR129" s="17">
        <f t="shared" si="25"/>
        <v>0</v>
      </c>
      <c r="AS129" s="17">
        <f t="shared" si="56"/>
        <v>0</v>
      </c>
      <c r="AT129" s="17">
        <f t="shared" si="40"/>
        <v>3.1000000000000014</v>
      </c>
      <c r="AU129" s="17">
        <f t="shared" si="26"/>
        <v>0</v>
      </c>
      <c r="AV129" s="17">
        <f t="shared" si="27"/>
        <v>0</v>
      </c>
      <c r="AW129" s="17">
        <f t="shared" si="28"/>
        <v>0</v>
      </c>
      <c r="AX129" s="17">
        <f t="shared" si="29"/>
        <v>0</v>
      </c>
      <c r="AY129" s="17">
        <f t="shared" si="30"/>
        <v>0</v>
      </c>
      <c r="AZ129" s="17">
        <f t="shared" si="31"/>
        <v>0</v>
      </c>
      <c r="BA129" s="194">
        <f t="shared" si="6"/>
        <v>5.8888888888888893</v>
      </c>
      <c r="BB129" s="194">
        <f t="shared" si="41"/>
        <v>2.7222222222222214</v>
      </c>
      <c r="BC129" s="194">
        <f t="shared" si="45"/>
        <v>2.7222222222222214</v>
      </c>
      <c r="BD129" s="194">
        <f t="shared" si="54"/>
        <v>1.8333333333333339</v>
      </c>
      <c r="BE129" s="17">
        <f t="shared" si="32"/>
        <v>0</v>
      </c>
      <c r="BF129" s="194">
        <f t="shared" si="33"/>
        <v>1.7777777777777786</v>
      </c>
      <c r="BG129" s="194">
        <f t="shared" si="34"/>
        <v>2.2777777777777786</v>
      </c>
      <c r="BH129" s="194">
        <f t="shared" si="35"/>
        <v>-0.11111111111111072</v>
      </c>
      <c r="BI129" s="194">
        <f t="shared" si="36"/>
        <v>5.1111111111111116</v>
      </c>
      <c r="BJ129" s="194">
        <f t="shared" si="37"/>
        <v>4.5555555555555562</v>
      </c>
      <c r="BK129" s="17"/>
      <c r="BL129" s="17">
        <f t="shared" si="38"/>
        <v>0</v>
      </c>
      <c r="BM129" s="17">
        <v>130</v>
      </c>
    </row>
    <row r="130" spans="1:65" x14ac:dyDescent="0.2">
      <c r="A130" s="196">
        <v>0.405555555555556</v>
      </c>
      <c r="B130" s="17">
        <f t="shared" si="10"/>
        <v>0</v>
      </c>
      <c r="C130" s="17">
        <f t="shared" si="46"/>
        <v>1.0999999999999996</v>
      </c>
      <c r="D130" s="17">
        <f t="shared" si="11"/>
        <v>3.5</v>
      </c>
      <c r="E130" s="17">
        <f t="shared" si="12"/>
        <v>4.6000000000000005</v>
      </c>
      <c r="F130" s="17">
        <f t="shared" si="12"/>
        <v>5.8999999999999995</v>
      </c>
      <c r="G130" s="17">
        <f t="shared" si="13"/>
        <v>0.59999999999999964</v>
      </c>
      <c r="H130" s="17">
        <f t="shared" si="42"/>
        <v>6.3000000000000007</v>
      </c>
      <c r="I130" s="17">
        <f t="shared" si="51"/>
        <v>3.4000000000000004</v>
      </c>
      <c r="J130" s="17">
        <f t="shared" si="7"/>
        <v>6.3999999999999986</v>
      </c>
      <c r="K130" s="17">
        <f t="shared" si="7"/>
        <v>5.9999999999999991</v>
      </c>
      <c r="L130" s="17">
        <f t="shared" si="3"/>
        <v>4.0999999999999996</v>
      </c>
      <c r="M130" s="17">
        <f t="shared" si="14"/>
        <v>5.4999999999999991</v>
      </c>
      <c r="N130" s="17">
        <f t="shared" si="50"/>
        <v>5.5</v>
      </c>
      <c r="O130" s="17"/>
      <c r="P130" s="17">
        <f t="shared" si="15"/>
        <v>0</v>
      </c>
      <c r="Q130" s="17">
        <f t="shared" si="8"/>
        <v>2.5999999999999996</v>
      </c>
      <c r="R130" s="17">
        <f t="shared" si="5"/>
        <v>1</v>
      </c>
      <c r="S130" s="17">
        <f t="shared" si="4"/>
        <v>3.2</v>
      </c>
      <c r="T130" s="17">
        <f t="shared" si="16"/>
        <v>1.7999999999999989</v>
      </c>
      <c r="U130" s="17"/>
      <c r="V130" s="17"/>
      <c r="W130" s="17"/>
      <c r="X130" s="17">
        <f t="shared" si="18"/>
        <v>0</v>
      </c>
      <c r="Y130" s="17">
        <f t="shared" si="44"/>
        <v>3</v>
      </c>
      <c r="Z130" s="17">
        <f t="shared" si="9"/>
        <v>0.5</v>
      </c>
      <c r="AA130" s="17">
        <f t="shared" si="55"/>
        <v>2.2999999999999998</v>
      </c>
      <c r="AB130" s="17"/>
      <c r="AC130" s="17"/>
      <c r="AD130" s="17">
        <f t="shared" si="19"/>
        <v>4.6999999999999993</v>
      </c>
      <c r="AE130" s="197">
        <f t="shared" si="20"/>
        <v>6.6000000000000005</v>
      </c>
      <c r="AF130" s="17">
        <f t="shared" si="21"/>
        <v>5.8999999999999995</v>
      </c>
      <c r="AG130" s="17">
        <f t="shared" si="52"/>
        <v>0.20000000000000107</v>
      </c>
      <c r="AH130" s="17">
        <f t="shared" si="39"/>
        <v>5.0999999999999996</v>
      </c>
      <c r="AI130" s="17">
        <f t="shared" si="49"/>
        <v>3.5999999999999996</v>
      </c>
      <c r="AJ130" s="17">
        <f t="shared" si="47"/>
        <v>3.7000000000000011</v>
      </c>
      <c r="AK130" s="17">
        <f t="shared" si="22"/>
        <v>4.5</v>
      </c>
      <c r="AL130" s="17">
        <f t="shared" si="23"/>
        <v>4</v>
      </c>
      <c r="AM130" s="17">
        <f t="shared" si="53"/>
        <v>1.7000000000000011</v>
      </c>
      <c r="AN130" s="17">
        <f t="shared" si="43"/>
        <v>5.9</v>
      </c>
      <c r="AO130" s="17">
        <f t="shared" si="24"/>
        <v>5.3999999999999995</v>
      </c>
      <c r="AP130" s="17">
        <f t="shared" si="48"/>
        <v>3.8999999999999995</v>
      </c>
      <c r="AQ130" s="17">
        <f t="shared" ref="AQ130:AQ175" si="57">(AQ35-$AQ$34)</f>
        <v>0.20000000000000018</v>
      </c>
      <c r="AR130" s="17">
        <f t="shared" si="25"/>
        <v>0</v>
      </c>
      <c r="AS130" s="17">
        <f t="shared" si="56"/>
        <v>0.10000000000000053</v>
      </c>
      <c r="AT130" s="17">
        <f t="shared" si="40"/>
        <v>2.7000000000000011</v>
      </c>
      <c r="AU130" s="17">
        <f t="shared" si="26"/>
        <v>0</v>
      </c>
      <c r="AV130" s="17">
        <f t="shared" si="27"/>
        <v>0</v>
      </c>
      <c r="AW130" s="17">
        <f t="shared" si="28"/>
        <v>0</v>
      </c>
      <c r="AX130" s="17">
        <f t="shared" si="29"/>
        <v>0</v>
      </c>
      <c r="AY130" s="17">
        <f t="shared" si="30"/>
        <v>0</v>
      </c>
      <c r="AZ130" s="17">
        <f t="shared" si="31"/>
        <v>0</v>
      </c>
      <c r="BA130" s="194">
        <f t="shared" si="6"/>
        <v>5.7222222222222214</v>
      </c>
      <c r="BB130" s="194">
        <f t="shared" si="41"/>
        <v>3.1111111111111107</v>
      </c>
      <c r="BC130" s="194">
        <f t="shared" si="45"/>
        <v>2.6111111111111107</v>
      </c>
      <c r="BD130" s="194">
        <f t="shared" si="54"/>
        <v>2.2777777777777786</v>
      </c>
      <c r="BE130" s="17">
        <f t="shared" si="32"/>
        <v>0</v>
      </c>
      <c r="BF130" s="194">
        <f t="shared" si="33"/>
        <v>1.3888888888888893</v>
      </c>
      <c r="BG130" s="194">
        <f t="shared" si="34"/>
        <v>2.2222222222222232</v>
      </c>
      <c r="BH130" s="194">
        <f t="shared" si="35"/>
        <v>-0.11111111111111072</v>
      </c>
      <c r="BI130" s="194">
        <f t="shared" si="36"/>
        <v>5.0000000000000009</v>
      </c>
      <c r="BJ130" s="194">
        <f t="shared" si="37"/>
        <v>5.2222222222222223</v>
      </c>
      <c r="BK130" s="17"/>
      <c r="BL130" s="17">
        <f t="shared" si="38"/>
        <v>0</v>
      </c>
      <c r="BM130" s="17">
        <v>135</v>
      </c>
    </row>
    <row r="131" spans="1:65" x14ac:dyDescent="0.2">
      <c r="A131" s="195">
        <v>0.40902777777777799</v>
      </c>
      <c r="B131" s="17">
        <f t="shared" si="10"/>
        <v>0</v>
      </c>
      <c r="C131" s="17">
        <f t="shared" si="46"/>
        <v>0.69999999999999929</v>
      </c>
      <c r="D131" s="17">
        <f t="shared" si="11"/>
        <v>3.3000000000000007</v>
      </c>
      <c r="E131" s="17">
        <f t="shared" si="12"/>
        <v>4.3</v>
      </c>
      <c r="F131" s="17">
        <f t="shared" si="12"/>
        <v>5.8999999999999995</v>
      </c>
      <c r="G131" s="17">
        <f t="shared" si="13"/>
        <v>0.69999999999999929</v>
      </c>
      <c r="H131" s="17">
        <f t="shared" si="42"/>
        <v>6.2000000000000011</v>
      </c>
      <c r="I131" s="17">
        <f t="shared" si="51"/>
        <v>3.9000000000000004</v>
      </c>
      <c r="J131" s="17">
        <f t="shared" si="7"/>
        <v>6.6</v>
      </c>
      <c r="K131" s="17">
        <f t="shared" si="7"/>
        <v>5.9999999999999991</v>
      </c>
      <c r="L131" s="17">
        <f t="shared" si="3"/>
        <v>3.9999999999999996</v>
      </c>
      <c r="M131" s="17">
        <f t="shared" si="14"/>
        <v>5.2</v>
      </c>
      <c r="N131" s="17">
        <f t="shared" si="50"/>
        <v>6.1999999999999993</v>
      </c>
      <c r="O131" s="17"/>
      <c r="P131" s="17">
        <f t="shared" si="15"/>
        <v>0</v>
      </c>
      <c r="Q131" s="17">
        <f t="shared" si="8"/>
        <v>2.8000000000000007</v>
      </c>
      <c r="R131" s="17">
        <f t="shared" si="5"/>
        <v>0.79999999999999893</v>
      </c>
      <c r="S131" s="17">
        <f t="shared" si="4"/>
        <v>3.1000000000000005</v>
      </c>
      <c r="T131" s="17">
        <f t="shared" si="16"/>
        <v>1.4000000000000004</v>
      </c>
      <c r="U131" s="17"/>
      <c r="V131" s="17"/>
      <c r="W131" s="17"/>
      <c r="X131" s="17">
        <f t="shared" si="18"/>
        <v>0</v>
      </c>
      <c r="Y131" s="17">
        <f t="shared" si="44"/>
        <v>4.2000000000000011</v>
      </c>
      <c r="Z131" s="17">
        <f t="shared" si="9"/>
        <v>0.40000000000000036</v>
      </c>
      <c r="AA131" s="17">
        <f t="shared" si="55"/>
        <v>3.0000000000000009</v>
      </c>
      <c r="AB131" s="17"/>
      <c r="AC131" s="17">
        <f>(AC36-$AC$36)</f>
        <v>0</v>
      </c>
      <c r="AD131" s="17">
        <f t="shared" si="19"/>
        <v>4.4000000000000004</v>
      </c>
      <c r="AE131" s="17">
        <f t="shared" si="20"/>
        <v>6.3</v>
      </c>
      <c r="AF131" s="17">
        <f t="shared" si="21"/>
        <v>5.8</v>
      </c>
      <c r="AG131" s="17">
        <f t="shared" si="52"/>
        <v>0.5</v>
      </c>
      <c r="AH131" s="17">
        <f t="shared" si="39"/>
        <v>4.8999999999999986</v>
      </c>
      <c r="AI131" s="17">
        <f t="shared" si="49"/>
        <v>4.0999999999999996</v>
      </c>
      <c r="AJ131" s="17">
        <f t="shared" si="47"/>
        <v>3.4000000000000004</v>
      </c>
      <c r="AK131" s="17">
        <f t="shared" si="22"/>
        <v>4.4000000000000004</v>
      </c>
      <c r="AL131" s="17">
        <f t="shared" si="23"/>
        <v>4.0999999999999996</v>
      </c>
      <c r="AM131" s="197">
        <f t="shared" si="53"/>
        <v>1.8000000000000007</v>
      </c>
      <c r="AN131" s="17">
        <f t="shared" si="43"/>
        <v>5.6999999999999993</v>
      </c>
      <c r="AO131" s="17">
        <f t="shared" si="24"/>
        <v>5.3</v>
      </c>
      <c r="AP131" s="17">
        <f t="shared" si="48"/>
        <v>4.1000000000000005</v>
      </c>
      <c r="AQ131" s="17">
        <f t="shared" si="57"/>
        <v>0.5</v>
      </c>
      <c r="AR131" s="17">
        <f t="shared" si="25"/>
        <v>0</v>
      </c>
      <c r="AS131" s="17">
        <f t="shared" si="56"/>
        <v>0.20000000000000018</v>
      </c>
      <c r="AT131" s="17">
        <f t="shared" si="40"/>
        <v>2.9000000000000004</v>
      </c>
      <c r="AU131" s="17">
        <f t="shared" si="26"/>
        <v>0</v>
      </c>
      <c r="AV131" s="17">
        <f t="shared" si="27"/>
        <v>0</v>
      </c>
      <c r="AW131" s="17">
        <f t="shared" si="28"/>
        <v>0</v>
      </c>
      <c r="AX131" s="17">
        <f t="shared" si="29"/>
        <v>0</v>
      </c>
      <c r="AY131" s="17">
        <f t="shared" si="30"/>
        <v>0</v>
      </c>
      <c r="AZ131" s="17">
        <f t="shared" si="31"/>
        <v>0</v>
      </c>
      <c r="BA131" s="194">
        <f t="shared" si="6"/>
        <v>5.6111111111111107</v>
      </c>
      <c r="BB131" s="194">
        <f t="shared" si="41"/>
        <v>3.5555555555555554</v>
      </c>
      <c r="BC131" s="194">
        <f t="shared" si="45"/>
        <v>2.4444444444444446</v>
      </c>
      <c r="BD131" s="194">
        <f t="shared" si="54"/>
        <v>2.8888888888888893</v>
      </c>
      <c r="BE131" s="17">
        <f t="shared" si="32"/>
        <v>0</v>
      </c>
      <c r="BF131" s="194">
        <f t="shared" si="33"/>
        <v>1.1666666666666679</v>
      </c>
      <c r="BG131" s="194">
        <f t="shared" si="34"/>
        <v>2</v>
      </c>
      <c r="BH131" s="194">
        <f t="shared" si="35"/>
        <v>5.5555555555555358E-2</v>
      </c>
      <c r="BI131" s="194">
        <f t="shared" si="36"/>
        <v>4.833333333333333</v>
      </c>
      <c r="BJ131" s="194">
        <f t="shared" si="37"/>
        <v>5.833333333333333</v>
      </c>
      <c r="BK131" s="17"/>
      <c r="BL131" s="17">
        <f t="shared" si="38"/>
        <v>0</v>
      </c>
      <c r="BM131" s="17">
        <v>140</v>
      </c>
    </row>
    <row r="132" spans="1:65" x14ac:dyDescent="0.2">
      <c r="A132" s="196">
        <v>0.41249999999999998</v>
      </c>
      <c r="B132" s="17">
        <f t="shared" si="10"/>
        <v>0</v>
      </c>
      <c r="C132" s="17">
        <f t="shared" si="46"/>
        <v>0.69999999999999929</v>
      </c>
      <c r="D132" s="17">
        <f t="shared" si="11"/>
        <v>3</v>
      </c>
      <c r="E132" s="17">
        <f t="shared" si="12"/>
        <v>3.7</v>
      </c>
      <c r="F132" s="17">
        <f t="shared" si="12"/>
        <v>5.7</v>
      </c>
      <c r="G132" s="17">
        <f t="shared" si="13"/>
        <v>1.2999999999999998</v>
      </c>
      <c r="H132" s="17">
        <f t="shared" si="42"/>
        <v>6</v>
      </c>
      <c r="I132" s="17">
        <f t="shared" si="51"/>
        <v>4.0999999999999996</v>
      </c>
      <c r="J132" s="17">
        <f t="shared" si="7"/>
        <v>6.3999999999999986</v>
      </c>
      <c r="K132" s="17">
        <f t="shared" si="7"/>
        <v>6.1000000000000005</v>
      </c>
      <c r="L132" s="17">
        <f t="shared" si="3"/>
        <v>3.8000000000000003</v>
      </c>
      <c r="M132" s="17">
        <f t="shared" si="14"/>
        <v>4.9999999999999991</v>
      </c>
      <c r="N132" s="17">
        <f t="shared" si="50"/>
        <v>6.5</v>
      </c>
      <c r="O132" s="17"/>
      <c r="P132" s="17">
        <f t="shared" si="15"/>
        <v>0</v>
      </c>
      <c r="Q132" s="17">
        <f t="shared" si="8"/>
        <v>2.4000000000000004</v>
      </c>
      <c r="R132" s="17">
        <f t="shared" si="5"/>
        <v>0.79999999999999893</v>
      </c>
      <c r="S132" s="17">
        <f t="shared" si="4"/>
        <v>3.2</v>
      </c>
      <c r="T132" s="17">
        <f t="shared" si="16"/>
        <v>1.0999999999999996</v>
      </c>
      <c r="U132" s="17"/>
      <c r="V132" s="17"/>
      <c r="W132" s="17"/>
      <c r="X132" s="17">
        <f t="shared" si="18"/>
        <v>0</v>
      </c>
      <c r="Y132" s="17">
        <f t="shared" si="44"/>
        <v>5.3000000000000007</v>
      </c>
      <c r="Z132" s="17">
        <f t="shared" si="9"/>
        <v>0.70000000000000018</v>
      </c>
      <c r="AA132" s="17">
        <f t="shared" si="55"/>
        <v>3.7</v>
      </c>
      <c r="AB132" s="17"/>
      <c r="AC132" s="17">
        <f t="shared" ref="AC132:AC179" si="58">(AC37-$AC$36)</f>
        <v>0</v>
      </c>
      <c r="AD132" s="17">
        <f t="shared" si="19"/>
        <v>4.0999999999999996</v>
      </c>
      <c r="AE132" s="17">
        <f t="shared" si="20"/>
        <v>6.0000000000000009</v>
      </c>
      <c r="AF132" s="17">
        <f t="shared" si="21"/>
        <v>5.8999999999999995</v>
      </c>
      <c r="AG132" s="17">
        <f t="shared" si="52"/>
        <v>1</v>
      </c>
      <c r="AH132" s="17">
        <f t="shared" si="39"/>
        <v>4.3999999999999986</v>
      </c>
      <c r="AI132" s="17">
        <f t="shared" si="49"/>
        <v>4.5</v>
      </c>
      <c r="AJ132" s="17">
        <f t="shared" si="47"/>
        <v>3.0999999999999996</v>
      </c>
      <c r="AK132" s="17">
        <f t="shared" si="22"/>
        <v>4.1999999999999993</v>
      </c>
      <c r="AL132" s="17">
        <f t="shared" si="23"/>
        <v>3.9000000000000004</v>
      </c>
      <c r="AM132" s="17">
        <f t="shared" si="53"/>
        <v>1.5</v>
      </c>
      <c r="AN132" s="17">
        <f t="shared" si="43"/>
        <v>5.6</v>
      </c>
      <c r="AO132" s="17">
        <f t="shared" si="24"/>
        <v>5.2</v>
      </c>
      <c r="AP132" s="17">
        <f t="shared" si="48"/>
        <v>4.3999999999999995</v>
      </c>
      <c r="AQ132" s="17">
        <f t="shared" si="57"/>
        <v>0.70000000000000018</v>
      </c>
      <c r="AR132" s="17">
        <f t="shared" si="25"/>
        <v>0</v>
      </c>
      <c r="AS132" s="17">
        <f t="shared" si="56"/>
        <v>0.90000000000000036</v>
      </c>
      <c r="AT132" s="17">
        <f t="shared" si="40"/>
        <v>2.7000000000000011</v>
      </c>
      <c r="AU132" s="17">
        <f t="shared" si="26"/>
        <v>0</v>
      </c>
      <c r="AV132" s="17">
        <f t="shared" si="27"/>
        <v>0</v>
      </c>
      <c r="AW132" s="17">
        <f t="shared" si="28"/>
        <v>0</v>
      </c>
      <c r="AX132" s="17">
        <f t="shared" si="29"/>
        <v>0</v>
      </c>
      <c r="AY132" s="17">
        <f t="shared" si="30"/>
        <v>0</v>
      </c>
      <c r="AZ132" s="17">
        <f t="shared" si="31"/>
        <v>0</v>
      </c>
      <c r="BA132" s="194">
        <f t="shared" si="6"/>
        <v>5.6666666666666661</v>
      </c>
      <c r="BB132" s="194">
        <f t="shared" si="41"/>
        <v>3.6666666666666661</v>
      </c>
      <c r="BC132" s="194">
        <f t="shared" si="45"/>
        <v>2.3888888888888893</v>
      </c>
      <c r="BD132" s="194">
        <f t="shared" si="54"/>
        <v>3.6111111111111107</v>
      </c>
      <c r="BE132" s="17">
        <f t="shared" si="32"/>
        <v>0</v>
      </c>
      <c r="BF132" s="194">
        <f t="shared" si="33"/>
        <v>0.83333333333333393</v>
      </c>
      <c r="BG132" s="194">
        <f t="shared" si="34"/>
        <v>1.9444444444444446</v>
      </c>
      <c r="BH132" s="194">
        <f t="shared" si="35"/>
        <v>-0.16666666666666607</v>
      </c>
      <c r="BI132" s="194">
        <f t="shared" si="36"/>
        <v>4.5000000000000009</v>
      </c>
      <c r="BJ132" s="194">
        <f t="shared" si="37"/>
        <v>6.833333333333333</v>
      </c>
      <c r="BK132" s="17"/>
      <c r="BL132" s="17">
        <f t="shared" si="38"/>
        <v>0</v>
      </c>
      <c r="BM132" s="17">
        <v>145</v>
      </c>
    </row>
    <row r="133" spans="1:65" x14ac:dyDescent="0.2">
      <c r="A133" s="195">
        <v>0.41597222222222202</v>
      </c>
      <c r="B133" s="17">
        <f t="shared" si="10"/>
        <v>0</v>
      </c>
      <c r="C133" s="17">
        <f t="shared" si="46"/>
        <v>0.19999999999999929</v>
      </c>
      <c r="D133" s="17">
        <f t="shared" si="11"/>
        <v>2.5999999999999996</v>
      </c>
      <c r="E133" s="17">
        <f t="shared" si="12"/>
        <v>3.7</v>
      </c>
      <c r="F133" s="17">
        <f t="shared" si="12"/>
        <v>5.5000000000000009</v>
      </c>
      <c r="G133" s="17">
        <f t="shared" si="13"/>
        <v>1.5</v>
      </c>
      <c r="H133" s="17">
        <f t="shared" si="42"/>
        <v>5.5</v>
      </c>
      <c r="I133" s="17">
        <f t="shared" si="51"/>
        <v>4</v>
      </c>
      <c r="J133" s="17">
        <f t="shared" si="7"/>
        <v>6.3999999999999986</v>
      </c>
      <c r="K133" s="17">
        <f t="shared" si="7"/>
        <v>6.1000000000000005</v>
      </c>
      <c r="L133" s="17">
        <f t="shared" si="3"/>
        <v>3.6999999999999997</v>
      </c>
      <c r="M133" s="17">
        <f t="shared" si="14"/>
        <v>4.6000000000000005</v>
      </c>
      <c r="N133" s="197">
        <f t="shared" si="50"/>
        <v>6.6</v>
      </c>
      <c r="O133" s="17"/>
      <c r="P133" s="17">
        <f t="shared" si="15"/>
        <v>0</v>
      </c>
      <c r="Q133" s="17">
        <f t="shared" si="8"/>
        <v>2.4000000000000004</v>
      </c>
      <c r="R133" s="17">
        <f t="shared" si="5"/>
        <v>0.5</v>
      </c>
      <c r="S133" s="17">
        <f t="shared" si="4"/>
        <v>3.2</v>
      </c>
      <c r="T133" s="17">
        <f t="shared" si="16"/>
        <v>0.69999999999999929</v>
      </c>
      <c r="U133" s="17">
        <f t="shared" ref="U133:U157" si="59">(U38-$U$38)</f>
        <v>0</v>
      </c>
      <c r="V133" s="17"/>
      <c r="W133" s="17"/>
      <c r="X133" s="17">
        <f t="shared" si="18"/>
        <v>0</v>
      </c>
      <c r="Y133" s="17">
        <f t="shared" si="44"/>
        <v>6</v>
      </c>
      <c r="Z133" s="17">
        <f t="shared" si="9"/>
        <v>1.2000000000000002</v>
      </c>
      <c r="AA133" s="17">
        <f t="shared" si="55"/>
        <v>4.1000000000000005</v>
      </c>
      <c r="AB133" s="17">
        <f>(AB38-$AB$38)</f>
        <v>0</v>
      </c>
      <c r="AC133" s="17">
        <f t="shared" si="58"/>
        <v>0.29999999999999893</v>
      </c>
      <c r="AD133" s="17">
        <f t="shared" si="19"/>
        <v>3.5</v>
      </c>
      <c r="AE133" s="17">
        <f t="shared" si="20"/>
        <v>5.8</v>
      </c>
      <c r="AF133" s="17">
        <f t="shared" si="21"/>
        <v>5.8999999999999995</v>
      </c>
      <c r="AG133" s="17">
        <f t="shared" si="52"/>
        <v>1.7000000000000011</v>
      </c>
      <c r="AH133" s="17">
        <f t="shared" si="39"/>
        <v>3.7999999999999989</v>
      </c>
      <c r="AI133" s="17">
        <f t="shared" si="49"/>
        <v>5.0999999999999996</v>
      </c>
      <c r="AJ133" s="17">
        <f t="shared" si="47"/>
        <v>2.7000000000000011</v>
      </c>
      <c r="AK133" s="17">
        <f t="shared" si="22"/>
        <v>3.7999999999999989</v>
      </c>
      <c r="AL133" s="17">
        <f t="shared" si="23"/>
        <v>3.7999999999999989</v>
      </c>
      <c r="AM133" s="17">
        <f t="shared" si="53"/>
        <v>1.2000000000000011</v>
      </c>
      <c r="AN133" s="17">
        <f t="shared" si="43"/>
        <v>5.4</v>
      </c>
      <c r="AO133" s="17">
        <f t="shared" si="24"/>
        <v>4.8999999999999995</v>
      </c>
      <c r="AP133" s="197">
        <f t="shared" si="48"/>
        <v>4.5000000000000009</v>
      </c>
      <c r="AQ133" s="17">
        <f t="shared" si="57"/>
        <v>0.99999999999999911</v>
      </c>
      <c r="AR133" s="17">
        <f t="shared" si="25"/>
        <v>0</v>
      </c>
      <c r="AS133" s="17">
        <f t="shared" si="56"/>
        <v>1.8000000000000007</v>
      </c>
      <c r="AT133" s="17">
        <f t="shared" si="40"/>
        <v>2.3000000000000007</v>
      </c>
      <c r="AU133" s="17">
        <f t="shared" si="26"/>
        <v>0</v>
      </c>
      <c r="AV133" s="17">
        <f t="shared" si="27"/>
        <v>0</v>
      </c>
      <c r="AW133" s="17">
        <f t="shared" si="28"/>
        <v>0</v>
      </c>
      <c r="AX133" s="17">
        <f t="shared" si="29"/>
        <v>0</v>
      </c>
      <c r="AY133" s="17">
        <f t="shared" si="30"/>
        <v>0</v>
      </c>
      <c r="AZ133" s="17">
        <f t="shared" si="31"/>
        <v>0</v>
      </c>
      <c r="BA133" s="194">
        <f t="shared" si="6"/>
        <v>5.6666666666666661</v>
      </c>
      <c r="BB133" s="194">
        <f t="shared" si="41"/>
        <v>3.8333333333333321</v>
      </c>
      <c r="BC133" s="194">
        <f t="shared" si="45"/>
        <v>2</v>
      </c>
      <c r="BD133" s="194">
        <f t="shared" si="54"/>
        <v>4.4444444444444446</v>
      </c>
      <c r="BE133" s="17">
        <f t="shared" si="32"/>
        <v>0</v>
      </c>
      <c r="BF133" s="194">
        <f t="shared" si="33"/>
        <v>0.77777777777777857</v>
      </c>
      <c r="BG133" s="194">
        <f t="shared" si="34"/>
        <v>2.0555555555555554</v>
      </c>
      <c r="BH133" s="194">
        <f t="shared" si="35"/>
        <v>-0.33333333333333215</v>
      </c>
      <c r="BI133" s="194">
        <f t="shared" si="36"/>
        <v>4.2777777777777777</v>
      </c>
      <c r="BJ133" s="194">
        <f t="shared" si="37"/>
        <v>7.6111111111111116</v>
      </c>
      <c r="BK133" s="17"/>
      <c r="BL133" s="17">
        <f t="shared" si="38"/>
        <v>0</v>
      </c>
      <c r="BM133" s="17">
        <v>150</v>
      </c>
    </row>
    <row r="134" spans="1:65" x14ac:dyDescent="0.2">
      <c r="A134" s="196">
        <v>0.41944444444444501</v>
      </c>
      <c r="B134" s="17">
        <f t="shared" si="10"/>
        <v>0</v>
      </c>
      <c r="C134" s="17">
        <f t="shared" si="46"/>
        <v>-0.20000000000000107</v>
      </c>
      <c r="D134" s="17">
        <f t="shared" si="11"/>
        <v>2.5</v>
      </c>
      <c r="E134" s="17">
        <f t="shared" si="12"/>
        <v>3.3999999999999995</v>
      </c>
      <c r="F134" s="17">
        <f t="shared" si="12"/>
        <v>5.3</v>
      </c>
      <c r="G134" s="17">
        <f t="shared" si="13"/>
        <v>1.7999999999999998</v>
      </c>
      <c r="H134" s="17">
        <f t="shared" si="42"/>
        <v>4.7000000000000011</v>
      </c>
      <c r="I134" s="17">
        <f t="shared" si="51"/>
        <v>4</v>
      </c>
      <c r="J134" s="17">
        <f t="shared" si="7"/>
        <v>6.2999999999999989</v>
      </c>
      <c r="K134" s="17">
        <f t="shared" si="7"/>
        <v>6.4999999999999991</v>
      </c>
      <c r="L134" s="17">
        <f t="shared" si="3"/>
        <v>3.6999999999999997</v>
      </c>
      <c r="M134" s="17">
        <f t="shared" si="14"/>
        <v>4.4999999999999991</v>
      </c>
      <c r="N134" s="17">
        <f t="shared" si="50"/>
        <v>6.4</v>
      </c>
      <c r="O134" s="17"/>
      <c r="P134" s="17">
        <f t="shared" si="15"/>
        <v>0</v>
      </c>
      <c r="Q134" s="17">
        <f t="shared" si="8"/>
        <v>2.5</v>
      </c>
      <c r="R134" s="17">
        <f t="shared" si="5"/>
        <v>0.29999999999999893</v>
      </c>
      <c r="S134" s="17">
        <f t="shared" si="4"/>
        <v>2.8999999999999995</v>
      </c>
      <c r="T134" s="17">
        <f t="shared" si="16"/>
        <v>0.40000000000000036</v>
      </c>
      <c r="U134" s="17">
        <f t="shared" si="59"/>
        <v>0</v>
      </c>
      <c r="V134" s="17"/>
      <c r="W134" s="17"/>
      <c r="X134" s="17">
        <f t="shared" si="18"/>
        <v>0</v>
      </c>
      <c r="Y134" s="197">
        <f t="shared" si="44"/>
        <v>6.2000000000000011</v>
      </c>
      <c r="Z134" s="17">
        <f t="shared" si="9"/>
        <v>1.5</v>
      </c>
      <c r="AA134" s="17">
        <f t="shared" si="55"/>
        <v>4.3999999999999995</v>
      </c>
      <c r="AB134" s="17">
        <f t="shared" ref="AB134:AB179" si="60">(AB39-$AB$38)</f>
        <v>9.9999999999999645E-2</v>
      </c>
      <c r="AC134" s="17">
        <f t="shared" si="58"/>
        <v>0.59999999999999964</v>
      </c>
      <c r="AD134" s="17">
        <f t="shared" si="19"/>
        <v>3.5999999999999996</v>
      </c>
      <c r="AE134" s="17">
        <f t="shared" si="20"/>
        <v>5.8</v>
      </c>
      <c r="AF134" s="17">
        <f t="shared" si="21"/>
        <v>5.9999999999999991</v>
      </c>
      <c r="AG134" s="197">
        <f t="shared" si="52"/>
        <v>1.9000000000000004</v>
      </c>
      <c r="AH134" s="17">
        <f t="shared" si="39"/>
        <v>3.5</v>
      </c>
      <c r="AI134" s="197">
        <f t="shared" si="49"/>
        <v>5.2999999999999989</v>
      </c>
      <c r="AJ134" s="17">
        <f t="shared" si="47"/>
        <v>2.3000000000000007</v>
      </c>
      <c r="AK134" s="17">
        <f t="shared" si="22"/>
        <v>3.5</v>
      </c>
      <c r="AL134" s="17">
        <f t="shared" si="23"/>
        <v>3.7999999999999989</v>
      </c>
      <c r="AM134" s="17">
        <f t="shared" si="53"/>
        <v>0.59999999999999964</v>
      </c>
      <c r="AN134" s="17">
        <f t="shared" si="43"/>
        <v>5.4</v>
      </c>
      <c r="AO134" s="17">
        <f t="shared" si="24"/>
        <v>4.8</v>
      </c>
      <c r="AP134" s="17">
        <f t="shared" si="48"/>
        <v>4.5000000000000009</v>
      </c>
      <c r="AQ134" s="17">
        <f t="shared" si="57"/>
        <v>1.3999999999999995</v>
      </c>
      <c r="AR134" s="17">
        <f t="shared" si="25"/>
        <v>0</v>
      </c>
      <c r="AS134" s="17">
        <f t="shared" si="56"/>
        <v>2.2000000000000011</v>
      </c>
      <c r="AT134" s="17">
        <f t="shared" si="40"/>
        <v>1.9000000000000004</v>
      </c>
      <c r="AU134" s="17">
        <f t="shared" si="26"/>
        <v>0</v>
      </c>
      <c r="AV134" s="17">
        <f t="shared" si="27"/>
        <v>0</v>
      </c>
      <c r="AW134" s="17">
        <f t="shared" si="28"/>
        <v>0</v>
      </c>
      <c r="AX134" s="17">
        <f t="shared" si="29"/>
        <v>0</v>
      </c>
      <c r="AY134" s="17">
        <f t="shared" si="30"/>
        <v>0</v>
      </c>
      <c r="AZ134" s="17">
        <f t="shared" si="31"/>
        <v>0</v>
      </c>
      <c r="BA134" s="194">
        <f t="shared" si="6"/>
        <v>5.6666666666666661</v>
      </c>
      <c r="BB134" s="194">
        <f t="shared" si="41"/>
        <v>4</v>
      </c>
      <c r="BC134" s="194">
        <f t="shared" si="45"/>
        <v>1.5555555555555554</v>
      </c>
      <c r="BD134" s="194">
        <f t="shared" si="54"/>
        <v>4.7777777777777786</v>
      </c>
      <c r="BE134" s="17">
        <f t="shared" si="32"/>
        <v>0</v>
      </c>
      <c r="BF134" s="194">
        <f t="shared" si="33"/>
        <v>0.66666666666666785</v>
      </c>
      <c r="BG134" s="194">
        <f t="shared" si="34"/>
        <v>1.8333333333333339</v>
      </c>
      <c r="BH134" s="194">
        <f t="shared" si="35"/>
        <v>-0.55555555555555536</v>
      </c>
      <c r="BI134" s="194">
        <f t="shared" si="36"/>
        <v>4.0000000000000009</v>
      </c>
      <c r="BJ134" s="194">
        <f t="shared" si="37"/>
        <v>7.3888888888888884</v>
      </c>
      <c r="BK134" s="17"/>
      <c r="BL134" s="17">
        <f t="shared" si="38"/>
        <v>0</v>
      </c>
      <c r="BM134" s="17">
        <v>155</v>
      </c>
    </row>
    <row r="135" spans="1:65" x14ac:dyDescent="0.2">
      <c r="A135" s="195">
        <v>0.422916666666667</v>
      </c>
      <c r="B135" s="17">
        <f t="shared" si="10"/>
        <v>0</v>
      </c>
      <c r="C135" s="17">
        <f t="shared" si="46"/>
        <v>-0.5</v>
      </c>
      <c r="D135" s="17">
        <f t="shared" si="11"/>
        <v>2</v>
      </c>
      <c r="E135" s="17">
        <f t="shared" si="12"/>
        <v>3.6000000000000005</v>
      </c>
      <c r="F135" s="17">
        <f t="shared" si="12"/>
        <v>4.8999999999999995</v>
      </c>
      <c r="G135" s="17">
        <f t="shared" si="13"/>
        <v>1.8999999999999995</v>
      </c>
      <c r="H135" s="17">
        <f t="shared" si="42"/>
        <v>5</v>
      </c>
      <c r="I135" s="17">
        <f t="shared" si="51"/>
        <v>3.9000000000000004</v>
      </c>
      <c r="J135" s="17">
        <f t="shared" si="7"/>
        <v>5.8999999999999986</v>
      </c>
      <c r="K135" s="17">
        <f t="shared" si="7"/>
        <v>6.7</v>
      </c>
      <c r="L135" s="17">
        <f t="shared" si="3"/>
        <v>3.6999999999999997</v>
      </c>
      <c r="M135" s="17">
        <f t="shared" si="14"/>
        <v>4.7</v>
      </c>
      <c r="N135" s="17">
        <f t="shared" si="50"/>
        <v>6.1999999999999993</v>
      </c>
      <c r="O135" s="17"/>
      <c r="P135" s="17">
        <f t="shared" si="15"/>
        <v>0</v>
      </c>
      <c r="Q135" s="17">
        <f t="shared" si="8"/>
        <v>2.5999999999999996</v>
      </c>
      <c r="R135" s="17">
        <f t="shared" si="5"/>
        <v>0.29999999999999893</v>
      </c>
      <c r="S135" s="17">
        <f t="shared" si="4"/>
        <v>2.8999999999999995</v>
      </c>
      <c r="T135" s="17">
        <f t="shared" si="16"/>
        <v>0.19999999999999929</v>
      </c>
      <c r="U135" s="17">
        <f t="shared" si="59"/>
        <v>9.9999999999999645E-2</v>
      </c>
      <c r="V135" s="17"/>
      <c r="W135" s="17"/>
      <c r="X135" s="17">
        <f t="shared" si="18"/>
        <v>0</v>
      </c>
      <c r="Y135" s="17">
        <f t="shared" si="44"/>
        <v>5.4</v>
      </c>
      <c r="Z135" s="17">
        <f t="shared" si="9"/>
        <v>1.5</v>
      </c>
      <c r="AA135" s="17">
        <f t="shared" si="55"/>
        <v>4.3999999999999995</v>
      </c>
      <c r="AB135" s="17">
        <f t="shared" si="60"/>
        <v>0.29999999999999982</v>
      </c>
      <c r="AC135" s="17">
        <f t="shared" si="58"/>
        <v>0.79999999999999893</v>
      </c>
      <c r="AD135" s="17">
        <f t="shared" si="19"/>
        <v>3.5999999999999996</v>
      </c>
      <c r="AE135" s="17">
        <f t="shared" si="20"/>
        <v>5.7</v>
      </c>
      <c r="AF135" s="17">
        <f t="shared" si="21"/>
        <v>6.2</v>
      </c>
      <c r="AG135" s="17">
        <f t="shared" si="52"/>
        <v>1.5</v>
      </c>
      <c r="AH135" s="17">
        <f t="shared" si="39"/>
        <v>3.5</v>
      </c>
      <c r="AI135" s="17">
        <f t="shared" si="49"/>
        <v>5.1999999999999993</v>
      </c>
      <c r="AJ135" s="17">
        <f t="shared" si="47"/>
        <v>2</v>
      </c>
      <c r="AK135" s="17">
        <f t="shared" si="22"/>
        <v>3.2999999999999989</v>
      </c>
      <c r="AL135" s="17"/>
      <c r="AM135" s="17">
        <f t="shared" si="53"/>
        <v>0.30000000000000071</v>
      </c>
      <c r="AN135" s="17">
        <f t="shared" si="43"/>
        <v>5.0999999999999996</v>
      </c>
      <c r="AO135" s="17">
        <f t="shared" si="24"/>
        <v>4.3999999999999995</v>
      </c>
      <c r="AP135" s="17">
        <f t="shared" si="48"/>
        <v>4.5000000000000009</v>
      </c>
      <c r="AQ135" s="17">
        <f t="shared" si="57"/>
        <v>1.9999999999999991</v>
      </c>
      <c r="AR135" s="17">
        <f t="shared" si="25"/>
        <v>0</v>
      </c>
      <c r="AS135" s="17">
        <f t="shared" si="56"/>
        <v>3.0999999999999996</v>
      </c>
      <c r="AT135" s="17">
        <f t="shared" si="40"/>
        <v>1.4000000000000004</v>
      </c>
      <c r="AU135" s="17">
        <f t="shared" si="26"/>
        <v>0</v>
      </c>
      <c r="AV135" s="17">
        <f t="shared" si="27"/>
        <v>0</v>
      </c>
      <c r="AW135" s="17">
        <f t="shared" si="28"/>
        <v>0</v>
      </c>
      <c r="AX135" s="17">
        <f t="shared" si="29"/>
        <v>0</v>
      </c>
      <c r="AY135" s="17">
        <f t="shared" si="30"/>
        <v>0</v>
      </c>
      <c r="AZ135" s="17">
        <f t="shared" si="31"/>
        <v>0</v>
      </c>
      <c r="BA135" s="194">
        <f t="shared" si="6"/>
        <v>5.7222222222222214</v>
      </c>
      <c r="BB135" s="194">
        <f t="shared" si="41"/>
        <v>3.7222222222222214</v>
      </c>
      <c r="BC135" s="194">
        <f t="shared" si="45"/>
        <v>1.4444444444444446</v>
      </c>
      <c r="BD135" s="194">
        <f t="shared" si="54"/>
        <v>4.9444444444444446</v>
      </c>
      <c r="BE135" s="17">
        <f t="shared" si="32"/>
        <v>0</v>
      </c>
      <c r="BF135" s="194">
        <f t="shared" si="33"/>
        <v>0.44444444444444464</v>
      </c>
      <c r="BG135" s="194">
        <f t="shared" si="34"/>
        <v>1.6666666666666661</v>
      </c>
      <c r="BH135" s="194">
        <f t="shared" si="35"/>
        <v>-0.66666666666666607</v>
      </c>
      <c r="BI135" s="194">
        <f t="shared" si="36"/>
        <v>3.8888888888888884</v>
      </c>
      <c r="BJ135" s="194">
        <f t="shared" si="37"/>
        <v>7.5555555555555562</v>
      </c>
      <c r="BK135" s="17"/>
      <c r="BL135" s="17">
        <f t="shared" si="38"/>
        <v>0</v>
      </c>
      <c r="BM135" s="17">
        <v>160</v>
      </c>
    </row>
    <row r="136" spans="1:65" x14ac:dyDescent="0.2">
      <c r="A136" s="196">
        <v>0.42638888888888898</v>
      </c>
      <c r="B136" s="17">
        <f t="shared" si="10"/>
        <v>0</v>
      </c>
      <c r="C136" s="17">
        <f t="shared" si="46"/>
        <v>-0.70000000000000107</v>
      </c>
      <c r="D136" s="17">
        <f t="shared" si="11"/>
        <v>1.7000000000000011</v>
      </c>
      <c r="E136" s="17">
        <f t="shared" si="12"/>
        <v>4.0000000000000009</v>
      </c>
      <c r="F136" s="17">
        <f t="shared" si="12"/>
        <v>4.6000000000000005</v>
      </c>
      <c r="G136" s="17">
        <f t="shared" si="13"/>
        <v>1.7999999999999998</v>
      </c>
      <c r="H136" s="17">
        <f t="shared" si="42"/>
        <v>4.8000000000000007</v>
      </c>
      <c r="I136" s="17">
        <f t="shared" si="51"/>
        <v>4</v>
      </c>
      <c r="J136" s="17">
        <f t="shared" si="7"/>
        <v>5.5</v>
      </c>
      <c r="K136" s="17">
        <f t="shared" si="7"/>
        <v>6.8</v>
      </c>
      <c r="L136" s="17">
        <f t="shared" si="3"/>
        <v>3.9999999999999996</v>
      </c>
      <c r="M136" s="17">
        <f t="shared" si="14"/>
        <v>4.3999999999999995</v>
      </c>
      <c r="N136" s="17">
        <f t="shared" si="50"/>
        <v>5.6999999999999993</v>
      </c>
      <c r="O136" s="17"/>
      <c r="P136" s="17">
        <f t="shared" si="15"/>
        <v>0</v>
      </c>
      <c r="Q136" s="17">
        <f t="shared" si="8"/>
        <v>2.5999999999999996</v>
      </c>
      <c r="R136" s="17">
        <f t="shared" si="5"/>
        <v>0.40000000000000036</v>
      </c>
      <c r="S136" s="17">
        <f t="shared" si="4"/>
        <v>2.9999999999999991</v>
      </c>
      <c r="T136" s="17">
        <f t="shared" si="16"/>
        <v>0</v>
      </c>
      <c r="U136" s="17">
        <f t="shared" si="59"/>
        <v>0.19999999999999929</v>
      </c>
      <c r="V136" s="17"/>
      <c r="W136" s="17"/>
      <c r="X136" s="17">
        <f t="shared" si="18"/>
        <v>0</v>
      </c>
      <c r="Y136" s="17">
        <f t="shared" si="44"/>
        <v>4.0999999999999996</v>
      </c>
      <c r="Z136" s="17">
        <f t="shared" si="9"/>
        <v>1.4000000000000004</v>
      </c>
      <c r="AA136" s="197">
        <f t="shared" si="55"/>
        <v>4.6000000000000005</v>
      </c>
      <c r="AB136" s="17">
        <f t="shared" si="60"/>
        <v>0.5</v>
      </c>
      <c r="AC136" s="17">
        <f t="shared" si="58"/>
        <v>1</v>
      </c>
      <c r="AD136" s="17">
        <f t="shared" si="19"/>
        <v>3.5</v>
      </c>
      <c r="AE136" s="17">
        <f t="shared" si="20"/>
        <v>6.0000000000000009</v>
      </c>
      <c r="AF136" s="17">
        <f t="shared" si="21"/>
        <v>6.3</v>
      </c>
      <c r="AG136" s="17">
        <f t="shared" si="52"/>
        <v>1.2000000000000011</v>
      </c>
      <c r="AH136" s="17">
        <f t="shared" si="39"/>
        <v>3</v>
      </c>
      <c r="AI136" s="17">
        <f t="shared" si="49"/>
        <v>5.0999999999999996</v>
      </c>
      <c r="AJ136" s="17">
        <f t="shared" si="47"/>
        <v>1.5</v>
      </c>
      <c r="AK136" s="17">
        <f t="shared" si="22"/>
        <v>2.9000000000000004</v>
      </c>
      <c r="AL136" s="17"/>
      <c r="AM136" s="17">
        <f t="shared" si="53"/>
        <v>0.5</v>
      </c>
      <c r="AN136" s="17">
        <f t="shared" si="43"/>
        <v>4.9000000000000004</v>
      </c>
      <c r="AO136" s="17">
        <f t="shared" si="24"/>
        <v>3.8999999999999995</v>
      </c>
      <c r="AP136" s="17">
        <f t="shared" si="48"/>
        <v>4.3</v>
      </c>
      <c r="AQ136" s="17">
        <f t="shared" si="57"/>
        <v>2.4999999999999991</v>
      </c>
      <c r="AR136" s="17">
        <f t="shared" si="25"/>
        <v>0</v>
      </c>
      <c r="AS136" s="197">
        <f t="shared" si="56"/>
        <v>3.7000000000000011</v>
      </c>
      <c r="AT136" s="17">
        <f t="shared" si="40"/>
        <v>1.1000000000000014</v>
      </c>
      <c r="AU136" s="17">
        <f t="shared" si="26"/>
        <v>0</v>
      </c>
      <c r="AV136" s="17">
        <f t="shared" si="27"/>
        <v>0</v>
      </c>
      <c r="AW136" s="17">
        <f t="shared" si="28"/>
        <v>0</v>
      </c>
      <c r="AX136" s="17">
        <f t="shared" si="29"/>
        <v>0</v>
      </c>
      <c r="AY136" s="17">
        <f t="shared" si="30"/>
        <v>0</v>
      </c>
      <c r="AZ136" s="17">
        <f t="shared" si="31"/>
        <v>0</v>
      </c>
      <c r="BA136" s="194">
        <f t="shared" si="6"/>
        <v>5.7222222222222214</v>
      </c>
      <c r="BB136" s="194">
        <f t="shared" si="41"/>
        <v>3.6111111111111107</v>
      </c>
      <c r="BC136" s="194">
        <f t="shared" si="45"/>
        <v>1.3333333333333321</v>
      </c>
      <c r="BD136" s="194">
        <f t="shared" si="54"/>
        <v>5</v>
      </c>
      <c r="BE136" s="17">
        <f t="shared" si="32"/>
        <v>0</v>
      </c>
      <c r="BF136" s="194">
        <f t="shared" si="33"/>
        <v>0.22222222222222321</v>
      </c>
      <c r="BG136" s="194">
        <f t="shared" si="34"/>
        <v>1.5555555555555554</v>
      </c>
      <c r="BH136" s="194">
        <f t="shared" si="35"/>
        <v>-0.72222222222222143</v>
      </c>
      <c r="BI136" s="194">
        <f t="shared" si="36"/>
        <v>3.5555555555555562</v>
      </c>
      <c r="BJ136" s="194">
        <f t="shared" si="37"/>
        <v>7.8888888888888884</v>
      </c>
      <c r="BK136" s="17"/>
      <c r="BL136" s="17">
        <f t="shared" si="38"/>
        <v>0</v>
      </c>
      <c r="BM136" s="17">
        <v>165</v>
      </c>
    </row>
    <row r="137" spans="1:65" x14ac:dyDescent="0.2">
      <c r="A137" s="195">
        <v>0.42986111111111103</v>
      </c>
      <c r="B137" s="17">
        <f t="shared" si="10"/>
        <v>0</v>
      </c>
      <c r="C137" s="17">
        <f t="shared" si="46"/>
        <v>-1</v>
      </c>
      <c r="D137" s="17">
        <f t="shared" si="11"/>
        <v>1.7000000000000011</v>
      </c>
      <c r="E137" s="17">
        <f t="shared" si="12"/>
        <v>3.8999999999999995</v>
      </c>
      <c r="F137" s="17">
        <f t="shared" si="12"/>
        <v>4.3</v>
      </c>
      <c r="G137" s="17">
        <f t="shared" si="13"/>
        <v>1.8999999999999995</v>
      </c>
      <c r="H137" s="17">
        <f t="shared" si="42"/>
        <v>4.5</v>
      </c>
      <c r="I137" s="197">
        <f t="shared" si="51"/>
        <v>4.1999999999999993</v>
      </c>
      <c r="J137" s="17">
        <f t="shared" si="7"/>
        <v>5.7999999999999989</v>
      </c>
      <c r="K137" s="17">
        <f t="shared" si="7"/>
        <v>6.6000000000000005</v>
      </c>
      <c r="L137" s="17">
        <f t="shared" si="3"/>
        <v>4.1999999999999993</v>
      </c>
      <c r="M137" s="17">
        <f t="shared" si="14"/>
        <v>4.4999999999999991</v>
      </c>
      <c r="N137" s="17">
        <f t="shared" si="50"/>
        <v>5.1999999999999993</v>
      </c>
      <c r="O137" s="17"/>
      <c r="P137" s="17">
        <f t="shared" si="15"/>
        <v>0</v>
      </c>
      <c r="Q137" s="17">
        <f t="shared" si="8"/>
        <v>2.4000000000000004</v>
      </c>
      <c r="R137" s="17">
        <f t="shared" si="5"/>
        <v>-0.10000000000000053</v>
      </c>
      <c r="S137" s="17">
        <f t="shared" si="4"/>
        <v>2.6000000000000005</v>
      </c>
      <c r="T137" s="17">
        <f t="shared" si="16"/>
        <v>-0.20000000000000107</v>
      </c>
      <c r="U137" s="17">
        <f t="shared" si="59"/>
        <v>0.40000000000000036</v>
      </c>
      <c r="V137" s="17"/>
      <c r="W137" s="17"/>
      <c r="X137" s="17">
        <f t="shared" si="18"/>
        <v>0</v>
      </c>
      <c r="Y137" s="17">
        <f t="shared" si="44"/>
        <v>3.5</v>
      </c>
      <c r="Z137" s="17">
        <f t="shared" si="9"/>
        <v>1.5999999999999996</v>
      </c>
      <c r="AA137" s="17">
        <f t="shared" si="55"/>
        <v>4.6000000000000005</v>
      </c>
      <c r="AB137" s="17">
        <f t="shared" si="60"/>
        <v>1.2000000000000002</v>
      </c>
      <c r="AC137" s="17">
        <f t="shared" si="58"/>
        <v>1.1999999999999993</v>
      </c>
      <c r="AD137" s="17">
        <f t="shared" si="19"/>
        <v>3.1999999999999993</v>
      </c>
      <c r="AE137" s="17">
        <f t="shared" si="20"/>
        <v>5.8999999999999995</v>
      </c>
      <c r="AF137" s="17">
        <f t="shared" si="21"/>
        <v>6.3999999999999995</v>
      </c>
      <c r="AG137" s="17">
        <f t="shared" si="52"/>
        <v>1</v>
      </c>
      <c r="AH137" s="17">
        <f t="shared" si="39"/>
        <v>2.5999999999999996</v>
      </c>
      <c r="AI137" s="17">
        <f t="shared" si="49"/>
        <v>5.0999999999999996</v>
      </c>
      <c r="AJ137" s="17">
        <f t="shared" si="47"/>
        <v>1.0999999999999996</v>
      </c>
      <c r="AK137" s="17">
        <f t="shared" si="22"/>
        <v>2.6999999999999993</v>
      </c>
      <c r="AL137" s="17"/>
      <c r="AM137" s="17">
        <f t="shared" si="53"/>
        <v>0.30000000000000071</v>
      </c>
      <c r="AN137" s="17">
        <f t="shared" si="43"/>
        <v>4.5999999999999996</v>
      </c>
      <c r="AO137" s="17">
        <f t="shared" si="24"/>
        <v>3.4999999999999991</v>
      </c>
      <c r="AP137" s="17">
        <f t="shared" si="48"/>
        <v>4.0000000000000009</v>
      </c>
      <c r="AQ137" s="17">
        <f t="shared" si="57"/>
        <v>3.1000000000000005</v>
      </c>
      <c r="AR137" s="17">
        <f t="shared" si="25"/>
        <v>0</v>
      </c>
      <c r="AS137" s="17">
        <f t="shared" si="56"/>
        <v>3.7000000000000011</v>
      </c>
      <c r="AT137" s="17">
        <f t="shared" si="40"/>
        <v>1.1000000000000014</v>
      </c>
      <c r="AU137" s="17">
        <f t="shared" si="26"/>
        <v>0</v>
      </c>
      <c r="AV137" s="17">
        <f t="shared" si="27"/>
        <v>0</v>
      </c>
      <c r="AW137" s="17">
        <f t="shared" si="28"/>
        <v>0</v>
      </c>
      <c r="AX137" s="17">
        <f t="shared" si="29"/>
        <v>0</v>
      </c>
      <c r="AY137" s="17">
        <f t="shared" si="30"/>
        <v>0</v>
      </c>
      <c r="AZ137" s="17">
        <f t="shared" si="31"/>
        <v>0</v>
      </c>
      <c r="BA137" s="194">
        <f t="shared" si="6"/>
        <v>5.8888888888888893</v>
      </c>
      <c r="BB137" s="194">
        <f t="shared" si="41"/>
        <v>3.5555555555555554</v>
      </c>
      <c r="BC137" s="194">
        <f t="shared" si="45"/>
        <v>1.2222222222222214</v>
      </c>
      <c r="BD137" s="198">
        <f t="shared" si="54"/>
        <v>5.1111111111111107</v>
      </c>
      <c r="BE137" s="17">
        <f t="shared" si="32"/>
        <v>0</v>
      </c>
      <c r="BF137" s="194">
        <f t="shared" si="33"/>
        <v>5.5555555555557135E-2</v>
      </c>
      <c r="BG137" s="194">
        <f t="shared" si="34"/>
        <v>1.4444444444444446</v>
      </c>
      <c r="BH137" s="194">
        <f t="shared" si="35"/>
        <v>-0.66666666666666607</v>
      </c>
      <c r="BI137" s="194">
        <f t="shared" si="36"/>
        <v>3.333333333333333</v>
      </c>
      <c r="BJ137" s="194">
        <f t="shared" si="37"/>
        <v>8.4444444444444464</v>
      </c>
      <c r="BK137" s="17"/>
      <c r="BL137" s="17">
        <f t="shared" si="38"/>
        <v>0</v>
      </c>
      <c r="BM137" s="17">
        <v>170</v>
      </c>
    </row>
    <row r="138" spans="1:65" x14ac:dyDescent="0.2">
      <c r="A138" s="196">
        <v>0.43333333333333302</v>
      </c>
      <c r="B138" s="17">
        <f t="shared" si="10"/>
        <v>0</v>
      </c>
      <c r="C138" s="17">
        <f t="shared" si="46"/>
        <v>-1.3000000000000007</v>
      </c>
      <c r="D138" s="17">
        <f t="shared" si="11"/>
        <v>1.8000000000000007</v>
      </c>
      <c r="E138" s="17">
        <f t="shared" si="12"/>
        <v>3.8999999999999995</v>
      </c>
      <c r="F138" s="17">
        <f t="shared" si="12"/>
        <v>4.0000000000000009</v>
      </c>
      <c r="G138" s="17">
        <f t="shared" si="13"/>
        <v>2.0999999999999996</v>
      </c>
      <c r="H138" s="17">
        <f t="shared" si="42"/>
        <v>4.5</v>
      </c>
      <c r="I138" s="17">
        <f t="shared" si="51"/>
        <v>4</v>
      </c>
      <c r="J138" s="17">
        <f t="shared" si="7"/>
        <v>6</v>
      </c>
      <c r="K138" s="17">
        <f t="shared" si="7"/>
        <v>6.1000000000000005</v>
      </c>
      <c r="L138" s="17">
        <f t="shared" si="3"/>
        <v>4.3000000000000007</v>
      </c>
      <c r="M138" s="17">
        <f t="shared" si="14"/>
        <v>4.7</v>
      </c>
      <c r="N138" s="17">
        <f t="shared" si="50"/>
        <v>4.9000000000000004</v>
      </c>
      <c r="O138" s="17">
        <f t="shared" ref="O138:O157" si="61">(O43-$O$43)</f>
        <v>0</v>
      </c>
      <c r="P138" s="17">
        <f t="shared" si="15"/>
        <v>0</v>
      </c>
      <c r="Q138" s="17">
        <f t="shared" si="8"/>
        <v>2.1999999999999993</v>
      </c>
      <c r="R138" s="17">
        <f t="shared" si="5"/>
        <v>-0.10000000000000053</v>
      </c>
      <c r="S138" s="17">
        <f t="shared" si="4"/>
        <v>2.2000000000000002</v>
      </c>
      <c r="T138" s="17">
        <f t="shared" si="16"/>
        <v>-0.30000000000000071</v>
      </c>
      <c r="U138" s="17">
        <f t="shared" si="59"/>
        <v>0.5</v>
      </c>
      <c r="V138" s="17">
        <f t="shared" ref="V138:V157" si="62">(V43-$V$14)</f>
        <v>-1.4000000000000004</v>
      </c>
      <c r="W138" s="17"/>
      <c r="X138" s="17">
        <f t="shared" si="18"/>
        <v>0</v>
      </c>
      <c r="Y138" s="17">
        <f t="shared" si="44"/>
        <v>3</v>
      </c>
      <c r="Z138" s="17">
        <f t="shared" si="9"/>
        <v>1.9000000000000004</v>
      </c>
      <c r="AA138" s="17">
        <f t="shared" si="55"/>
        <v>4.3999999999999995</v>
      </c>
      <c r="AB138" s="17">
        <f t="shared" si="60"/>
        <v>1.5</v>
      </c>
      <c r="AC138" s="17">
        <f t="shared" si="58"/>
        <v>1.5</v>
      </c>
      <c r="AD138" s="17">
        <f t="shared" si="19"/>
        <v>2.7999999999999989</v>
      </c>
      <c r="AE138" s="17">
        <f t="shared" si="20"/>
        <v>5.6000000000000005</v>
      </c>
      <c r="AF138" s="17">
        <f t="shared" si="21"/>
        <v>6.2</v>
      </c>
      <c r="AG138" s="17">
        <f t="shared" si="52"/>
        <v>0.70000000000000107</v>
      </c>
      <c r="AH138" s="17">
        <f t="shared" si="39"/>
        <v>2.3999999999999986</v>
      </c>
      <c r="AI138" s="17">
        <f t="shared" si="49"/>
        <v>4.9000000000000004</v>
      </c>
      <c r="AJ138" s="17">
        <f t="shared" si="47"/>
        <v>1</v>
      </c>
      <c r="AK138" s="17">
        <f t="shared" si="22"/>
        <v>2.7999999999999989</v>
      </c>
      <c r="AL138" s="17"/>
      <c r="AM138" s="17">
        <f t="shared" si="53"/>
        <v>0.80000000000000071</v>
      </c>
      <c r="AN138" s="17">
        <f t="shared" si="43"/>
        <v>4.2999999999999989</v>
      </c>
      <c r="AO138" s="17">
        <f t="shared" si="24"/>
        <v>3.1000000000000005</v>
      </c>
      <c r="AP138" s="17">
        <f t="shared" si="48"/>
        <v>3.8999999999999995</v>
      </c>
      <c r="AQ138" s="17">
        <f t="shared" si="57"/>
        <v>3.4999999999999991</v>
      </c>
      <c r="AR138" s="17">
        <f t="shared" si="25"/>
        <v>0</v>
      </c>
      <c r="AS138" s="17">
        <f t="shared" si="56"/>
        <v>3.7000000000000011</v>
      </c>
      <c r="AT138" s="17">
        <f t="shared" si="40"/>
        <v>0.90000000000000036</v>
      </c>
      <c r="AU138" s="17">
        <f t="shared" si="26"/>
        <v>0</v>
      </c>
      <c r="AV138" s="17">
        <f t="shared" si="27"/>
        <v>0</v>
      </c>
      <c r="AW138" s="17">
        <f t="shared" si="28"/>
        <v>0</v>
      </c>
      <c r="AX138" s="17">
        <f t="shared" si="29"/>
        <v>0</v>
      </c>
      <c r="AY138" s="17">
        <f t="shared" si="30"/>
        <v>0</v>
      </c>
      <c r="AZ138" s="17">
        <f t="shared" si="31"/>
        <v>0</v>
      </c>
      <c r="BA138" s="194">
        <f t="shared" si="6"/>
        <v>6</v>
      </c>
      <c r="BB138" s="194">
        <f t="shared" si="41"/>
        <v>3.6111111111111107</v>
      </c>
      <c r="BC138" s="194">
        <f t="shared" si="45"/>
        <v>1.0555555555555554</v>
      </c>
      <c r="BD138" s="194">
        <f t="shared" si="54"/>
        <v>5.1111111111111107</v>
      </c>
      <c r="BE138" s="17">
        <f t="shared" si="32"/>
        <v>0</v>
      </c>
      <c r="BF138" s="194">
        <f t="shared" si="33"/>
        <v>0.11111111111111249</v>
      </c>
      <c r="BG138" s="194">
        <f t="shared" si="34"/>
        <v>1.3333333333333339</v>
      </c>
      <c r="BH138" s="194">
        <f t="shared" si="35"/>
        <v>-0.83333333333333215</v>
      </c>
      <c r="BI138" s="194">
        <f t="shared" si="36"/>
        <v>3.0555555555555562</v>
      </c>
      <c r="BJ138" s="198">
        <f t="shared" si="37"/>
        <v>8.9444444444444464</v>
      </c>
      <c r="BK138" s="17"/>
      <c r="BL138" s="17">
        <f t="shared" si="38"/>
        <v>0</v>
      </c>
      <c r="BM138" s="17">
        <v>175</v>
      </c>
    </row>
    <row r="139" spans="1:65" x14ac:dyDescent="0.2">
      <c r="A139" s="195">
        <v>0.436805555555556</v>
      </c>
      <c r="B139" s="17">
        <f t="shared" si="10"/>
        <v>0</v>
      </c>
      <c r="C139" s="17">
        <f t="shared" si="46"/>
        <v>-1.5999999999999996</v>
      </c>
      <c r="D139" s="17">
        <f t="shared" si="11"/>
        <v>1.5999999999999996</v>
      </c>
      <c r="E139" s="17">
        <f t="shared" si="12"/>
        <v>3.8999999999999995</v>
      </c>
      <c r="F139" s="17">
        <f t="shared" si="12"/>
        <v>3.8</v>
      </c>
      <c r="G139" s="17">
        <f t="shared" si="13"/>
        <v>2.2999999999999998</v>
      </c>
      <c r="H139" s="17">
        <f t="shared" si="42"/>
        <v>4.5999999999999996</v>
      </c>
      <c r="I139" s="17">
        <f t="shared" si="51"/>
        <v>3.6999999999999993</v>
      </c>
      <c r="J139" s="17">
        <f t="shared" si="7"/>
        <v>5.8999999999999986</v>
      </c>
      <c r="K139" s="17">
        <f t="shared" si="7"/>
        <v>5.9999999999999991</v>
      </c>
      <c r="L139" s="17">
        <f t="shared" si="3"/>
        <v>4.0999999999999996</v>
      </c>
      <c r="M139" s="17">
        <f t="shared" si="14"/>
        <v>4.3999999999999995</v>
      </c>
      <c r="N139" s="17">
        <f t="shared" si="50"/>
        <v>4.6999999999999993</v>
      </c>
      <c r="O139" s="17">
        <f t="shared" si="61"/>
        <v>0.40000000000000036</v>
      </c>
      <c r="P139" s="17">
        <f t="shared" si="15"/>
        <v>0</v>
      </c>
      <c r="Q139" s="17">
        <f t="shared" si="8"/>
        <v>2.1999999999999993</v>
      </c>
      <c r="R139" s="17">
        <f t="shared" si="5"/>
        <v>9.9999999999999645E-2</v>
      </c>
      <c r="S139" s="17">
        <f t="shared" si="4"/>
        <v>2.1000000000000005</v>
      </c>
      <c r="T139" s="17">
        <f t="shared" si="16"/>
        <v>-0.60000000000000053</v>
      </c>
      <c r="U139" s="17">
        <f t="shared" si="59"/>
        <v>0.59999999999999964</v>
      </c>
      <c r="V139" s="17">
        <f t="shared" si="62"/>
        <v>-1.5</v>
      </c>
      <c r="W139" s="17"/>
      <c r="X139" s="17">
        <f t="shared" si="18"/>
        <v>0</v>
      </c>
      <c r="Y139" s="17">
        <f t="shared" si="44"/>
        <v>2.8000000000000007</v>
      </c>
      <c r="Z139" s="17">
        <f t="shared" si="9"/>
        <v>2.2000000000000002</v>
      </c>
      <c r="AA139" s="17">
        <f t="shared" si="55"/>
        <v>4.5000000000000009</v>
      </c>
      <c r="AB139" s="17">
        <f t="shared" si="60"/>
        <v>1.8999999999999995</v>
      </c>
      <c r="AC139" s="17">
        <f t="shared" si="58"/>
        <v>2</v>
      </c>
      <c r="AD139" s="17">
        <f t="shared" si="19"/>
        <v>2.7999999999999989</v>
      </c>
      <c r="AE139" s="17">
        <f t="shared" si="20"/>
        <v>5.8</v>
      </c>
      <c r="AF139" s="17">
        <f t="shared" si="21"/>
        <v>5.9999999999999991</v>
      </c>
      <c r="AG139" s="17">
        <f t="shared" si="52"/>
        <v>0.30000000000000071</v>
      </c>
      <c r="AH139" s="17">
        <f t="shared" si="39"/>
        <v>2.0999999999999996</v>
      </c>
      <c r="AI139" s="17">
        <f t="shared" si="49"/>
        <v>4.7999999999999989</v>
      </c>
      <c r="AJ139" s="17">
        <f t="shared" si="47"/>
        <v>0.90000000000000036</v>
      </c>
      <c r="AK139" s="17">
        <f t="shared" si="22"/>
        <v>2.9000000000000004</v>
      </c>
      <c r="AL139" s="17"/>
      <c r="AM139" s="17">
        <f t="shared" si="53"/>
        <v>0.59999999999999964</v>
      </c>
      <c r="AN139" s="17">
        <f t="shared" si="43"/>
        <v>4.2999999999999989</v>
      </c>
      <c r="AO139" s="17">
        <f t="shared" si="24"/>
        <v>2.8999999999999995</v>
      </c>
      <c r="AP139" s="17">
        <f t="shared" si="48"/>
        <v>3.8999999999999995</v>
      </c>
      <c r="AQ139" s="17">
        <f t="shared" si="57"/>
        <v>3.8999999999999995</v>
      </c>
      <c r="AR139" s="17">
        <f t="shared" si="25"/>
        <v>0</v>
      </c>
      <c r="AS139" s="17">
        <f t="shared" si="56"/>
        <v>3.5999999999999996</v>
      </c>
      <c r="AT139" s="17">
        <f t="shared" si="40"/>
        <v>0.60000000000000142</v>
      </c>
      <c r="AU139" s="17">
        <f t="shared" si="26"/>
        <v>0</v>
      </c>
      <c r="AV139" s="17">
        <f t="shared" si="27"/>
        <v>0</v>
      </c>
      <c r="AW139" s="17">
        <f t="shared" si="28"/>
        <v>0</v>
      </c>
      <c r="AX139" s="17">
        <f t="shared" si="29"/>
        <v>0</v>
      </c>
      <c r="AY139" s="17">
        <f t="shared" si="30"/>
        <v>0</v>
      </c>
      <c r="AZ139" s="17">
        <f t="shared" si="31"/>
        <v>0</v>
      </c>
      <c r="BA139" s="194">
        <f t="shared" si="6"/>
        <v>6</v>
      </c>
      <c r="BB139" s="198">
        <f t="shared" si="41"/>
        <v>4</v>
      </c>
      <c r="BC139" s="194">
        <f t="shared" si="45"/>
        <v>1</v>
      </c>
      <c r="BD139" s="194">
        <f t="shared" si="54"/>
        <v>4.7222222222222214</v>
      </c>
      <c r="BE139" s="17">
        <f t="shared" si="32"/>
        <v>0</v>
      </c>
      <c r="BF139" s="194">
        <f t="shared" si="33"/>
        <v>0.11111111111111249</v>
      </c>
      <c r="BG139" s="194">
        <f t="shared" si="34"/>
        <v>1.2777777777777786</v>
      </c>
      <c r="BH139" s="194">
        <f t="shared" si="35"/>
        <v>-0.94444444444444464</v>
      </c>
      <c r="BI139" s="194">
        <f t="shared" si="36"/>
        <v>2.7777777777777777</v>
      </c>
      <c r="BJ139" s="194">
        <f t="shared" si="37"/>
        <v>8.8888888888888893</v>
      </c>
      <c r="BK139" s="17"/>
      <c r="BL139" s="17">
        <f t="shared" si="38"/>
        <v>0</v>
      </c>
      <c r="BM139" s="17">
        <v>180</v>
      </c>
    </row>
    <row r="140" spans="1:65" x14ac:dyDescent="0.2">
      <c r="A140" s="196">
        <v>0.44027777777777799</v>
      </c>
      <c r="B140" s="17">
        <f t="shared" si="10"/>
        <v>0</v>
      </c>
      <c r="C140" s="17">
        <f t="shared" si="46"/>
        <v>-1.8000000000000007</v>
      </c>
      <c r="D140" s="17">
        <f t="shared" si="11"/>
        <v>1.3000000000000007</v>
      </c>
      <c r="E140" s="17">
        <f t="shared" si="12"/>
        <v>3.8</v>
      </c>
      <c r="F140" s="17">
        <f t="shared" si="12"/>
        <v>3.1000000000000005</v>
      </c>
      <c r="G140" s="17">
        <f t="shared" si="13"/>
        <v>2.3999999999999995</v>
      </c>
      <c r="H140" s="17">
        <f t="shared" si="42"/>
        <v>4.5</v>
      </c>
      <c r="I140" s="17">
        <f t="shared" si="51"/>
        <v>3.7999999999999989</v>
      </c>
      <c r="J140" s="17">
        <f t="shared" si="7"/>
        <v>5.5</v>
      </c>
      <c r="K140" s="17">
        <f t="shared" si="7"/>
        <v>6.3999999999999995</v>
      </c>
      <c r="L140" s="17">
        <f t="shared" si="3"/>
        <v>3.6</v>
      </c>
      <c r="M140" s="17">
        <f t="shared" si="14"/>
        <v>4.7</v>
      </c>
      <c r="N140" s="17">
        <f t="shared" si="50"/>
        <v>4.6999999999999993</v>
      </c>
      <c r="O140" s="197">
        <f t="shared" si="61"/>
        <v>0.79999999999999982</v>
      </c>
      <c r="P140" s="17">
        <f t="shared" si="15"/>
        <v>0</v>
      </c>
      <c r="Q140" s="17">
        <f t="shared" si="8"/>
        <v>2.0999999999999996</v>
      </c>
      <c r="R140" s="17">
        <f t="shared" si="5"/>
        <v>-0.10000000000000053</v>
      </c>
      <c r="S140" s="17">
        <f t="shared" si="4"/>
        <v>1.8999999999999995</v>
      </c>
      <c r="T140" s="17">
        <f t="shared" si="16"/>
        <v>-0.70000000000000018</v>
      </c>
      <c r="U140" s="17">
        <f t="shared" si="59"/>
        <v>0.69999999999999929</v>
      </c>
      <c r="V140" s="17">
        <f t="shared" si="62"/>
        <v>-1.4000000000000004</v>
      </c>
      <c r="W140" s="17"/>
      <c r="X140" s="17">
        <f t="shared" si="18"/>
        <v>0</v>
      </c>
      <c r="Y140" s="17">
        <f t="shared" si="44"/>
        <v>2.9000000000000004</v>
      </c>
      <c r="Z140" s="17">
        <f t="shared" si="9"/>
        <v>2.2000000000000002</v>
      </c>
      <c r="AA140" s="17">
        <f t="shared" si="55"/>
        <v>4.3999999999999995</v>
      </c>
      <c r="AB140" s="17">
        <f t="shared" si="60"/>
        <v>2.7</v>
      </c>
      <c r="AC140" s="17">
        <f t="shared" si="58"/>
        <v>2.2999999999999989</v>
      </c>
      <c r="AD140" s="17">
        <f t="shared" si="19"/>
        <v>3</v>
      </c>
      <c r="AE140" s="17">
        <f t="shared" si="20"/>
        <v>5.8999999999999995</v>
      </c>
      <c r="AF140" s="17">
        <f t="shared" si="21"/>
        <v>5.6000000000000005</v>
      </c>
      <c r="AG140" s="17">
        <f t="shared" si="52"/>
        <v>9.9999999999999645E-2</v>
      </c>
      <c r="AH140" s="17">
        <f t="shared" si="39"/>
        <v>2</v>
      </c>
      <c r="AI140" s="17">
        <f t="shared" si="49"/>
        <v>4.6999999999999993</v>
      </c>
      <c r="AJ140" s="17">
        <f t="shared" si="47"/>
        <v>0.5</v>
      </c>
      <c r="AK140" s="17">
        <f t="shared" si="22"/>
        <v>3.0999999999999996</v>
      </c>
      <c r="AL140" s="17"/>
      <c r="AM140" s="17">
        <f t="shared" si="53"/>
        <v>0.30000000000000071</v>
      </c>
      <c r="AN140" s="17">
        <f t="shared" si="43"/>
        <v>3.7999999999999989</v>
      </c>
      <c r="AO140" s="17">
        <f t="shared" si="24"/>
        <v>2.8999999999999995</v>
      </c>
      <c r="AP140" s="17">
        <f t="shared" si="48"/>
        <v>3.7</v>
      </c>
      <c r="AQ140" s="17">
        <f t="shared" si="57"/>
        <v>4.3</v>
      </c>
      <c r="AR140" s="17">
        <f t="shared" si="25"/>
        <v>0</v>
      </c>
      <c r="AS140" s="17">
        <f t="shared" si="56"/>
        <v>3.3000000000000007</v>
      </c>
      <c r="AT140" s="17">
        <f t="shared" si="40"/>
        <v>0.40000000000000036</v>
      </c>
      <c r="AU140" s="17">
        <f t="shared" si="26"/>
        <v>0</v>
      </c>
      <c r="AV140" s="17">
        <f t="shared" si="27"/>
        <v>0</v>
      </c>
      <c r="AW140" s="17">
        <f t="shared" si="28"/>
        <v>0</v>
      </c>
      <c r="AX140" s="17">
        <f t="shared" si="29"/>
        <v>0</v>
      </c>
      <c r="AY140" s="17">
        <f t="shared" si="30"/>
        <v>0</v>
      </c>
      <c r="AZ140" s="17">
        <f t="shared" si="31"/>
        <v>0</v>
      </c>
      <c r="BA140" s="198">
        <f t="shared" si="6"/>
        <v>6.0555555555555554</v>
      </c>
      <c r="BB140" s="194">
        <f t="shared" si="41"/>
        <v>3.9444444444444446</v>
      </c>
      <c r="BC140" s="194">
        <f t="shared" si="45"/>
        <v>1</v>
      </c>
      <c r="BD140" s="194">
        <f t="shared" si="54"/>
        <v>4.2222222222222214</v>
      </c>
      <c r="BE140" s="17">
        <f t="shared" si="32"/>
        <v>0</v>
      </c>
      <c r="BF140" s="194">
        <f t="shared" si="33"/>
        <v>-0.11111111111111072</v>
      </c>
      <c r="BG140" s="194">
        <f t="shared" si="34"/>
        <v>1.3888888888888893</v>
      </c>
      <c r="BH140" s="194">
        <f t="shared" si="35"/>
        <v>-1.0555555555555554</v>
      </c>
      <c r="BI140" s="194">
        <f t="shared" si="36"/>
        <v>2.5555555555555562</v>
      </c>
      <c r="BJ140" s="194">
        <f t="shared" si="37"/>
        <v>8.3888888888888893</v>
      </c>
      <c r="BK140" s="17"/>
      <c r="BL140" s="17">
        <f t="shared" si="38"/>
        <v>0</v>
      </c>
      <c r="BM140" s="17">
        <v>185</v>
      </c>
    </row>
    <row r="141" spans="1:65" x14ac:dyDescent="0.2">
      <c r="A141" s="195">
        <v>0.44374999999999998</v>
      </c>
      <c r="B141" s="17">
        <f t="shared" ref="B141:B157" si="63">(B46-$B$14)</f>
        <v>0</v>
      </c>
      <c r="C141" s="17">
        <f t="shared" si="46"/>
        <v>-2</v>
      </c>
      <c r="D141" s="17">
        <f t="shared" ref="D141:D157" si="64">(D46-$D$14)</f>
        <v>1.2000000000000011</v>
      </c>
      <c r="E141" s="17">
        <f t="shared" si="12"/>
        <v>4.0000000000000009</v>
      </c>
      <c r="F141" s="17">
        <f t="shared" si="12"/>
        <v>2.8999999999999995</v>
      </c>
      <c r="G141" s="17">
        <f t="shared" ref="G141:G157" si="65">(G46-$G$14)</f>
        <v>2.5</v>
      </c>
      <c r="H141" s="17">
        <f t="shared" si="42"/>
        <v>4.5</v>
      </c>
      <c r="I141" s="17">
        <f t="shared" si="51"/>
        <v>3.6999999999999993</v>
      </c>
      <c r="J141" s="17">
        <f t="shared" si="7"/>
        <v>5.3999999999999986</v>
      </c>
      <c r="K141" s="17">
        <f t="shared" si="7"/>
        <v>6.8999999999999995</v>
      </c>
      <c r="L141" s="17">
        <f t="shared" si="3"/>
        <v>3.6</v>
      </c>
      <c r="M141" s="17">
        <f t="shared" si="14"/>
        <v>4.9999999999999991</v>
      </c>
      <c r="N141" s="17">
        <f t="shared" si="50"/>
        <v>4.8000000000000007</v>
      </c>
      <c r="O141" s="17">
        <f t="shared" si="61"/>
        <v>0.79999999999999982</v>
      </c>
      <c r="P141" s="17">
        <f t="shared" ref="P141:P157" si="66">(P46-$P$14)</f>
        <v>0</v>
      </c>
      <c r="Q141" s="17">
        <f t="shared" si="8"/>
        <v>1.9000000000000004</v>
      </c>
      <c r="R141" s="17">
        <f t="shared" si="5"/>
        <v>-0.20000000000000018</v>
      </c>
      <c r="S141" s="17">
        <f t="shared" si="4"/>
        <v>1.7999999999999998</v>
      </c>
      <c r="T141" s="17">
        <f t="shared" si="16"/>
        <v>-0.80000000000000071</v>
      </c>
      <c r="U141" s="17">
        <f t="shared" si="59"/>
        <v>0.80000000000000071</v>
      </c>
      <c r="V141" s="17">
        <f t="shared" si="62"/>
        <v>-1.4000000000000004</v>
      </c>
      <c r="W141" s="17"/>
      <c r="X141" s="17">
        <f t="shared" ref="X141:X157" si="67">(X46-$X$14)</f>
        <v>0</v>
      </c>
      <c r="Y141" s="17">
        <f t="shared" si="44"/>
        <v>3.0999999999999996</v>
      </c>
      <c r="Z141" s="17">
        <f t="shared" si="9"/>
        <v>2.2999999999999998</v>
      </c>
      <c r="AA141" s="17">
        <f t="shared" si="55"/>
        <v>4.0000000000000009</v>
      </c>
      <c r="AB141" s="17">
        <f t="shared" si="60"/>
        <v>3.4999999999999991</v>
      </c>
      <c r="AC141" s="17">
        <f t="shared" si="58"/>
        <v>2.5</v>
      </c>
      <c r="AD141" s="17">
        <f t="shared" ref="AD141:AD157" si="68">(AD46-$AD$14)</f>
        <v>2.9000000000000004</v>
      </c>
      <c r="AE141" s="17">
        <f t="shared" ref="AE141:AE157" si="69">(AE46-$AE$14)</f>
        <v>5.6000000000000005</v>
      </c>
      <c r="AF141" s="17">
        <f t="shared" si="21"/>
        <v>5.3999999999999995</v>
      </c>
      <c r="AG141" s="17">
        <f t="shared" si="52"/>
        <v>-0.19999999999999929</v>
      </c>
      <c r="AH141" s="17">
        <f t="shared" si="39"/>
        <v>1.5999999999999996</v>
      </c>
      <c r="AI141" s="17">
        <f t="shared" si="49"/>
        <v>4.2999999999999989</v>
      </c>
      <c r="AJ141" s="17">
        <f t="shared" si="47"/>
        <v>0.30000000000000071</v>
      </c>
      <c r="AK141" s="17">
        <f t="shared" si="22"/>
        <v>3.2999999999999989</v>
      </c>
      <c r="AL141" s="17"/>
      <c r="AM141" s="17">
        <f t="shared" si="53"/>
        <v>9.9999999999999645E-2</v>
      </c>
      <c r="AN141" s="17">
        <f t="shared" si="43"/>
        <v>3.4000000000000004</v>
      </c>
      <c r="AO141" s="17">
        <f t="shared" ref="AO141:AO157" si="70">(AO46-$AO$14)</f>
        <v>2.7</v>
      </c>
      <c r="AP141" s="17">
        <f t="shared" si="48"/>
        <v>3.3999999999999995</v>
      </c>
      <c r="AQ141" s="17">
        <f t="shared" si="57"/>
        <v>4.7</v>
      </c>
      <c r="AR141" s="17">
        <f t="shared" ref="AR141:AR157" si="71">(AR46-$AR$14)</f>
        <v>0</v>
      </c>
      <c r="AS141" s="17">
        <f t="shared" si="56"/>
        <v>2.8000000000000007</v>
      </c>
      <c r="AT141" s="17">
        <f t="shared" si="40"/>
        <v>0.20000000000000107</v>
      </c>
      <c r="AU141" s="17">
        <f t="shared" ref="AU141:AU157" si="72">(AU46-$AU$14)</f>
        <v>0</v>
      </c>
      <c r="AV141" s="17">
        <f t="shared" ref="AV141:AV157" si="73">(AV46-$AV$14)</f>
        <v>0</v>
      </c>
      <c r="AW141" s="17">
        <f t="shared" ref="AW141:AW157" si="74">(AW46-$AW$14)</f>
        <v>0</v>
      </c>
      <c r="AX141" s="17">
        <f t="shared" ref="AX141:AX157" si="75">(AX46-$AX$14)</f>
        <v>0</v>
      </c>
      <c r="AY141" s="17">
        <f t="shared" ref="AY141:AY157" si="76">(AY46-$AY$14)</f>
        <v>0</v>
      </c>
      <c r="AZ141" s="17">
        <f t="shared" ref="AZ141:AZ157" si="77">(AZ46-$AZ$14)</f>
        <v>0</v>
      </c>
      <c r="BA141" s="194">
        <f t="shared" si="6"/>
        <v>5.8888888888888893</v>
      </c>
      <c r="BB141" s="194">
        <f t="shared" si="41"/>
        <v>3.5555555555555554</v>
      </c>
      <c r="BC141" s="194">
        <f t="shared" si="45"/>
        <v>1</v>
      </c>
      <c r="BD141" s="194">
        <f t="shared" si="54"/>
        <v>4</v>
      </c>
      <c r="BE141" s="17">
        <f t="shared" ref="BE141:BE157" si="78">(BE46-$BE$14)</f>
        <v>0</v>
      </c>
      <c r="BF141" s="194">
        <f t="shared" ref="BF141:BF157" si="79">(BF46-$BF$14)</f>
        <v>-0.44444444444444287</v>
      </c>
      <c r="BG141" s="194">
        <f t="shared" ref="BG141:BG157" si="80">(BG46-$BG$14)</f>
        <v>1.3333333333333339</v>
      </c>
      <c r="BH141" s="194">
        <f t="shared" ref="BH141:BH157" si="81">(BH46-$BH$14)</f>
        <v>-1.2777777777777768</v>
      </c>
      <c r="BI141" s="194">
        <f t="shared" ref="BI141:BI157" si="82">(BI46-$BI$14)</f>
        <v>2.333333333333333</v>
      </c>
      <c r="BJ141" s="194">
        <f t="shared" ref="BJ141:BJ157" si="83">(BJ46-$BJ$14)</f>
        <v>7.7222222222222223</v>
      </c>
      <c r="BK141" s="17"/>
      <c r="BL141" s="17">
        <f t="shared" ref="BL141:BL157" si="84">(BL46-$BL$14)</f>
        <v>0</v>
      </c>
      <c r="BM141" s="17">
        <v>190</v>
      </c>
    </row>
    <row r="142" spans="1:65" x14ac:dyDescent="0.2">
      <c r="A142" s="196">
        <v>0.44722222222222202</v>
      </c>
      <c r="B142" s="17">
        <f t="shared" si="63"/>
        <v>0</v>
      </c>
      <c r="C142" s="17">
        <f t="shared" si="46"/>
        <v>-2.4000000000000004</v>
      </c>
      <c r="D142" s="17">
        <f t="shared" si="64"/>
        <v>1.0999999999999996</v>
      </c>
      <c r="E142" s="17">
        <f t="shared" si="12"/>
        <v>4.3</v>
      </c>
      <c r="F142" s="17">
        <f t="shared" si="12"/>
        <v>2.5000000000000009</v>
      </c>
      <c r="G142" s="17">
        <f t="shared" si="65"/>
        <v>2.5999999999999996</v>
      </c>
      <c r="H142" s="17">
        <f t="shared" si="42"/>
        <v>4.4000000000000004</v>
      </c>
      <c r="I142" s="17">
        <f t="shared" si="51"/>
        <v>3.5999999999999996</v>
      </c>
      <c r="J142" s="17">
        <f t="shared" si="7"/>
        <v>5.2999999999999989</v>
      </c>
      <c r="K142" s="17">
        <f t="shared" si="7"/>
        <v>6.6000000000000005</v>
      </c>
      <c r="L142" s="17">
        <f t="shared" si="3"/>
        <v>3.8000000000000003</v>
      </c>
      <c r="M142" s="17">
        <f t="shared" si="14"/>
        <v>5.3</v>
      </c>
      <c r="N142" s="17">
        <f t="shared" si="50"/>
        <v>4.8000000000000007</v>
      </c>
      <c r="O142" s="17">
        <f t="shared" si="61"/>
        <v>0.40000000000000036</v>
      </c>
      <c r="P142" s="17">
        <f t="shared" si="66"/>
        <v>0</v>
      </c>
      <c r="Q142" s="17">
        <f t="shared" si="8"/>
        <v>1.5999999999999996</v>
      </c>
      <c r="R142" s="17">
        <f t="shared" si="5"/>
        <v>-0.30000000000000071</v>
      </c>
      <c r="S142" s="17">
        <f t="shared" si="4"/>
        <v>1.6000000000000005</v>
      </c>
      <c r="T142" s="17">
        <f t="shared" si="16"/>
        <v>-1</v>
      </c>
      <c r="U142" s="17">
        <f t="shared" si="59"/>
        <v>0.90000000000000036</v>
      </c>
      <c r="V142" s="17">
        <f t="shared" si="62"/>
        <v>-1.5</v>
      </c>
      <c r="W142" s="17"/>
      <c r="X142" s="17">
        <f t="shared" si="67"/>
        <v>0</v>
      </c>
      <c r="Y142" s="17">
        <f t="shared" si="44"/>
        <v>3.3000000000000007</v>
      </c>
      <c r="Z142" s="17">
        <f t="shared" si="9"/>
        <v>2.4000000000000004</v>
      </c>
      <c r="AA142" s="17">
        <f t="shared" si="55"/>
        <v>3.8</v>
      </c>
      <c r="AB142" s="17">
        <f t="shared" si="60"/>
        <v>3.9999999999999991</v>
      </c>
      <c r="AC142" s="17">
        <f t="shared" si="58"/>
        <v>2.7999999999999989</v>
      </c>
      <c r="AD142" s="17">
        <f t="shared" si="68"/>
        <v>2.5999999999999996</v>
      </c>
      <c r="AE142" s="17">
        <f t="shared" si="69"/>
        <v>5.5000000000000009</v>
      </c>
      <c r="AF142" s="17">
        <f t="shared" si="21"/>
        <v>5.3</v>
      </c>
      <c r="AG142" s="17">
        <f t="shared" si="52"/>
        <v>-0.40000000000000036</v>
      </c>
      <c r="AH142" s="17">
        <f t="shared" si="39"/>
        <v>1.0999999999999996</v>
      </c>
      <c r="AI142" s="17">
        <f t="shared" si="49"/>
        <v>3.9000000000000004</v>
      </c>
      <c r="AJ142" s="17">
        <f t="shared" si="47"/>
        <v>9.9999999999999645E-2</v>
      </c>
      <c r="AK142" s="17">
        <f t="shared" si="22"/>
        <v>3.4000000000000004</v>
      </c>
      <c r="AL142" s="17"/>
      <c r="AM142" s="17">
        <f t="shared" si="53"/>
        <v>-0.29999999999999893</v>
      </c>
      <c r="AN142" s="17">
        <f t="shared" si="43"/>
        <v>3</v>
      </c>
      <c r="AO142" s="17">
        <f t="shared" si="70"/>
        <v>2.6000000000000005</v>
      </c>
      <c r="AP142" s="17">
        <f t="shared" si="48"/>
        <v>3</v>
      </c>
      <c r="AQ142" s="17">
        <f t="shared" si="57"/>
        <v>5.1000000000000005</v>
      </c>
      <c r="AR142" s="17">
        <f t="shared" si="71"/>
        <v>0</v>
      </c>
      <c r="AS142" s="17">
        <f t="shared" si="56"/>
        <v>2.7000000000000011</v>
      </c>
      <c r="AT142" s="17">
        <f t="shared" si="40"/>
        <v>0.10000000000000142</v>
      </c>
      <c r="AU142" s="17">
        <f t="shared" si="72"/>
        <v>0</v>
      </c>
      <c r="AV142" s="17">
        <f t="shared" si="73"/>
        <v>0</v>
      </c>
      <c r="AW142" s="17">
        <f t="shared" si="74"/>
        <v>0</v>
      </c>
      <c r="AX142" s="17">
        <f t="shared" si="75"/>
        <v>0</v>
      </c>
      <c r="AY142" s="17">
        <f t="shared" si="76"/>
        <v>0</v>
      </c>
      <c r="AZ142" s="17">
        <f t="shared" si="77"/>
        <v>0</v>
      </c>
      <c r="BA142" s="194">
        <f t="shared" si="6"/>
        <v>5.8333333333333339</v>
      </c>
      <c r="BB142" s="194">
        <f t="shared" si="41"/>
        <v>3.3888888888888893</v>
      </c>
      <c r="BC142" s="194">
        <f t="shared" si="45"/>
        <v>1</v>
      </c>
      <c r="BD142" s="194">
        <f t="shared" si="54"/>
        <v>3.8888888888888893</v>
      </c>
      <c r="BE142" s="17">
        <f t="shared" si="78"/>
        <v>0</v>
      </c>
      <c r="BF142" s="194">
        <f t="shared" si="79"/>
        <v>-0.83333333333333215</v>
      </c>
      <c r="BG142" s="194">
        <f t="shared" si="80"/>
        <v>1.2222222222222232</v>
      </c>
      <c r="BH142" s="194">
        <f t="shared" si="81"/>
        <v>-1.4444444444444438</v>
      </c>
      <c r="BI142" s="194">
        <f t="shared" si="82"/>
        <v>2.1111111111111116</v>
      </c>
      <c r="BJ142" s="194">
        <f t="shared" si="83"/>
        <v>7.2222222222222223</v>
      </c>
      <c r="BK142" s="194">
        <f t="shared" ref="BK142:BK157" si="85">(BK47-$BK$47)</f>
        <v>0</v>
      </c>
      <c r="BL142" s="17">
        <f t="shared" si="84"/>
        <v>0</v>
      </c>
      <c r="BM142" s="17">
        <v>195</v>
      </c>
    </row>
    <row r="143" spans="1:65" x14ac:dyDescent="0.2">
      <c r="A143" s="195">
        <v>0.45069444444444501</v>
      </c>
      <c r="B143" s="17">
        <f t="shared" si="63"/>
        <v>0</v>
      </c>
      <c r="C143" s="17">
        <f t="shared" si="46"/>
        <v>-2.7000000000000011</v>
      </c>
      <c r="D143" s="17">
        <f t="shared" si="64"/>
        <v>1.0999999999999996</v>
      </c>
      <c r="E143" s="17">
        <f t="shared" si="12"/>
        <v>4.2</v>
      </c>
      <c r="F143" s="17">
        <f t="shared" si="12"/>
        <v>2.5000000000000009</v>
      </c>
      <c r="G143" s="17">
        <f t="shared" si="65"/>
        <v>2.8</v>
      </c>
      <c r="H143" s="17">
        <f t="shared" si="42"/>
        <v>4.4000000000000004</v>
      </c>
      <c r="I143" s="17">
        <f t="shared" si="51"/>
        <v>3.5</v>
      </c>
      <c r="J143" s="17">
        <f t="shared" si="7"/>
        <v>4.8999999999999986</v>
      </c>
      <c r="K143" s="17">
        <f t="shared" si="7"/>
        <v>6.4999999999999991</v>
      </c>
      <c r="L143" s="17">
        <f t="shared" si="3"/>
        <v>3.9999999999999996</v>
      </c>
      <c r="M143" s="17">
        <f t="shared" si="14"/>
        <v>5.3999999999999995</v>
      </c>
      <c r="N143" s="17">
        <f t="shared" si="50"/>
        <v>4.6999999999999993</v>
      </c>
      <c r="O143" s="17">
        <f t="shared" si="61"/>
        <v>-9.9999999999999645E-2</v>
      </c>
      <c r="P143" s="17">
        <f t="shared" si="66"/>
        <v>0</v>
      </c>
      <c r="Q143" s="17">
        <f t="shared" si="8"/>
        <v>1.5</v>
      </c>
      <c r="R143" s="17">
        <f t="shared" si="5"/>
        <v>-0.70000000000000018</v>
      </c>
      <c r="S143" s="17">
        <f t="shared" si="4"/>
        <v>1.2000000000000002</v>
      </c>
      <c r="T143" s="17">
        <f t="shared" si="16"/>
        <v>-1.2000000000000002</v>
      </c>
      <c r="U143" s="17">
        <f t="shared" si="59"/>
        <v>1</v>
      </c>
      <c r="V143" s="17">
        <f t="shared" si="62"/>
        <v>-1.5</v>
      </c>
      <c r="W143" s="17"/>
      <c r="X143" s="17">
        <f t="shared" si="67"/>
        <v>0</v>
      </c>
      <c r="Y143" s="17">
        <f t="shared" si="44"/>
        <v>3.3000000000000007</v>
      </c>
      <c r="Z143" s="17">
        <f t="shared" si="9"/>
        <v>2.2999999999999998</v>
      </c>
      <c r="AA143" s="17">
        <f t="shared" si="55"/>
        <v>3.7</v>
      </c>
      <c r="AB143" s="17">
        <f t="shared" si="60"/>
        <v>4.2</v>
      </c>
      <c r="AC143" s="17">
        <f t="shared" si="58"/>
        <v>2.5</v>
      </c>
      <c r="AD143" s="17">
        <f t="shared" si="68"/>
        <v>2.2999999999999989</v>
      </c>
      <c r="AE143" s="17">
        <f t="shared" si="69"/>
        <v>5.3999999999999995</v>
      </c>
      <c r="AF143" s="17">
        <f t="shared" si="21"/>
        <v>5.2</v>
      </c>
      <c r="AG143" s="17">
        <f t="shared" si="52"/>
        <v>-0.79999999999999893</v>
      </c>
      <c r="AH143" s="17">
        <f t="shared" si="39"/>
        <v>1.3999999999999986</v>
      </c>
      <c r="AI143" s="17">
        <f t="shared" si="49"/>
        <v>3.6999999999999993</v>
      </c>
      <c r="AJ143" s="17">
        <f t="shared" si="47"/>
        <v>-0.29999999999999893</v>
      </c>
      <c r="AK143" s="17">
        <f t="shared" si="22"/>
        <v>3.5</v>
      </c>
      <c r="AL143" s="17"/>
      <c r="AM143" s="17">
        <f t="shared" si="53"/>
        <v>-0.69999999999999929</v>
      </c>
      <c r="AN143" s="17">
        <f t="shared" si="43"/>
        <v>3</v>
      </c>
      <c r="AO143" s="17">
        <f t="shared" si="70"/>
        <v>2.3999999999999995</v>
      </c>
      <c r="AP143" s="17">
        <f t="shared" si="48"/>
        <v>2.6000000000000005</v>
      </c>
      <c r="AQ143" s="17">
        <f t="shared" si="57"/>
        <v>5.3</v>
      </c>
      <c r="AR143" s="17">
        <f t="shared" si="71"/>
        <v>0</v>
      </c>
      <c r="AS143" s="17">
        <f t="shared" si="56"/>
        <v>2.9000000000000004</v>
      </c>
      <c r="AT143" s="17">
        <f t="shared" si="40"/>
        <v>-9.9999999999999645E-2</v>
      </c>
      <c r="AU143" s="17">
        <f t="shared" si="72"/>
        <v>0</v>
      </c>
      <c r="AV143" s="17">
        <f t="shared" si="73"/>
        <v>0</v>
      </c>
      <c r="AW143" s="17">
        <f t="shared" si="74"/>
        <v>0</v>
      </c>
      <c r="AX143" s="17">
        <f t="shared" si="75"/>
        <v>0</v>
      </c>
      <c r="AY143" s="17">
        <f t="shared" si="76"/>
        <v>0</v>
      </c>
      <c r="AZ143" s="17">
        <f t="shared" si="77"/>
        <v>0</v>
      </c>
      <c r="BA143" s="194">
        <f t="shared" si="6"/>
        <v>5.7777777777777768</v>
      </c>
      <c r="BB143" s="194">
        <f t="shared" si="41"/>
        <v>3.1111111111111107</v>
      </c>
      <c r="BC143" s="194">
        <f t="shared" si="45"/>
        <v>1</v>
      </c>
      <c r="BD143" s="194">
        <f t="shared" si="54"/>
        <v>3.8333333333333339</v>
      </c>
      <c r="BE143" s="17">
        <f t="shared" si="78"/>
        <v>0</v>
      </c>
      <c r="BF143" s="194">
        <f t="shared" si="79"/>
        <v>-1.0555555555555554</v>
      </c>
      <c r="BG143" s="194">
        <f t="shared" si="80"/>
        <v>1.0555555555555554</v>
      </c>
      <c r="BH143" s="194">
        <f t="shared" si="81"/>
        <v>-1.5555555555555554</v>
      </c>
      <c r="BI143" s="194">
        <f t="shared" si="82"/>
        <v>1.8888888888888893</v>
      </c>
      <c r="BJ143" s="194">
        <f t="shared" si="83"/>
        <v>6.5555555555555562</v>
      </c>
      <c r="BK143" s="194">
        <f t="shared" si="85"/>
        <v>-0.16666666666666696</v>
      </c>
      <c r="BL143" s="17">
        <f t="shared" si="84"/>
        <v>0</v>
      </c>
      <c r="BM143" s="17">
        <v>200</v>
      </c>
    </row>
    <row r="144" spans="1:65" x14ac:dyDescent="0.2">
      <c r="A144" s="196">
        <v>0.454166666666667</v>
      </c>
      <c r="B144" s="17">
        <f t="shared" si="63"/>
        <v>0</v>
      </c>
      <c r="C144" s="17">
        <f t="shared" si="46"/>
        <v>-3</v>
      </c>
      <c r="D144" s="17">
        <f t="shared" si="64"/>
        <v>1.0999999999999996</v>
      </c>
      <c r="E144" s="17">
        <f t="shared" si="12"/>
        <v>4.2</v>
      </c>
      <c r="F144" s="17">
        <f t="shared" si="12"/>
        <v>3.0000000000000009</v>
      </c>
      <c r="G144" s="17">
        <f t="shared" si="65"/>
        <v>3</v>
      </c>
      <c r="H144" s="17">
        <f t="shared" si="42"/>
        <v>4.2000000000000011</v>
      </c>
      <c r="I144" s="17">
        <f t="shared" si="51"/>
        <v>3.4000000000000004</v>
      </c>
      <c r="J144" s="17">
        <f t="shared" si="7"/>
        <v>4.8999999999999986</v>
      </c>
      <c r="K144" s="17">
        <f t="shared" si="7"/>
        <v>6.2</v>
      </c>
      <c r="L144" s="17">
        <f t="shared" si="3"/>
        <v>3.9999999999999996</v>
      </c>
      <c r="M144" s="17">
        <f t="shared" si="14"/>
        <v>5.3999999999999995</v>
      </c>
      <c r="N144" s="17">
        <f t="shared" si="50"/>
        <v>4.5</v>
      </c>
      <c r="O144" s="17">
        <f t="shared" si="61"/>
        <v>-0.59999999999999964</v>
      </c>
      <c r="P144" s="17">
        <f t="shared" si="66"/>
        <v>0</v>
      </c>
      <c r="Q144" s="17">
        <f t="shared" si="8"/>
        <v>1.4000000000000004</v>
      </c>
      <c r="R144" s="17">
        <f t="shared" si="5"/>
        <v>-0.70000000000000018</v>
      </c>
      <c r="S144" s="17">
        <f t="shared" si="4"/>
        <v>1.2999999999999998</v>
      </c>
      <c r="T144" s="17">
        <f t="shared" si="16"/>
        <v>-1.3000000000000007</v>
      </c>
      <c r="U144" s="17">
        <f t="shared" si="59"/>
        <v>1.0999999999999996</v>
      </c>
      <c r="V144" s="17">
        <f t="shared" si="62"/>
        <v>-1.5</v>
      </c>
      <c r="W144" s="17"/>
      <c r="X144" s="17">
        <f t="shared" si="67"/>
        <v>0</v>
      </c>
      <c r="Y144" s="17">
        <f t="shared" si="44"/>
        <v>3.4000000000000004</v>
      </c>
      <c r="Z144" s="17">
        <f t="shared" si="9"/>
        <v>2.5</v>
      </c>
      <c r="AA144" s="17">
        <f t="shared" si="55"/>
        <v>3.7</v>
      </c>
      <c r="AB144" s="17">
        <f t="shared" si="60"/>
        <v>4.3999999999999995</v>
      </c>
      <c r="AC144" s="17">
        <f t="shared" si="58"/>
        <v>2</v>
      </c>
      <c r="AD144" s="17">
        <f t="shared" si="68"/>
        <v>2.2999999999999989</v>
      </c>
      <c r="AE144" s="17">
        <f t="shared" si="69"/>
        <v>5.3</v>
      </c>
      <c r="AF144" s="17">
        <f t="shared" si="21"/>
        <v>4.9999999999999991</v>
      </c>
      <c r="AG144" s="17">
        <f t="shared" si="52"/>
        <v>-0.90000000000000036</v>
      </c>
      <c r="AH144" s="17">
        <f t="shared" si="39"/>
        <v>1.3999999999999986</v>
      </c>
      <c r="AI144" s="17">
        <f t="shared" si="49"/>
        <v>3.7999999999999989</v>
      </c>
      <c r="AJ144" s="17">
        <f t="shared" si="47"/>
        <v>-0.5</v>
      </c>
      <c r="AK144" s="17">
        <f t="shared" si="22"/>
        <v>3.4000000000000004</v>
      </c>
      <c r="AL144" s="17"/>
      <c r="AM144" s="17">
        <f t="shared" si="53"/>
        <v>-1</v>
      </c>
      <c r="AN144" s="17">
        <f t="shared" si="43"/>
        <v>3.0999999999999996</v>
      </c>
      <c r="AO144" s="17">
        <f t="shared" si="70"/>
        <v>2.1000000000000005</v>
      </c>
      <c r="AP144" s="17">
        <f t="shared" si="48"/>
        <v>2.4000000000000004</v>
      </c>
      <c r="AQ144" s="197">
        <f t="shared" si="57"/>
        <v>5.3999999999999995</v>
      </c>
      <c r="AR144" s="17">
        <f t="shared" si="71"/>
        <v>0</v>
      </c>
      <c r="AS144" s="17">
        <f t="shared" si="56"/>
        <v>2.8000000000000007</v>
      </c>
      <c r="AT144" s="17">
        <f t="shared" si="40"/>
        <v>-9.9999999999999645E-2</v>
      </c>
      <c r="AU144" s="17">
        <f t="shared" si="72"/>
        <v>0</v>
      </c>
      <c r="AV144" s="17">
        <f t="shared" si="73"/>
        <v>0</v>
      </c>
      <c r="AW144" s="17">
        <f t="shared" si="74"/>
        <v>0</v>
      </c>
      <c r="AX144" s="17">
        <f t="shared" si="75"/>
        <v>0</v>
      </c>
      <c r="AY144" s="17">
        <f t="shared" si="76"/>
        <v>0</v>
      </c>
      <c r="AZ144" s="17">
        <f t="shared" si="77"/>
        <v>0</v>
      </c>
      <c r="BA144" s="194">
        <f t="shared" si="6"/>
        <v>5.7777777777777768</v>
      </c>
      <c r="BB144" s="194">
        <f t="shared" si="41"/>
        <v>3.2222222222222214</v>
      </c>
      <c r="BC144" s="194">
        <f t="shared" si="45"/>
        <v>1.3333333333333321</v>
      </c>
      <c r="BD144" s="194">
        <f t="shared" si="54"/>
        <v>3.9444444444444446</v>
      </c>
      <c r="BE144" s="17">
        <f t="shared" si="78"/>
        <v>0</v>
      </c>
      <c r="BF144" s="194">
        <f t="shared" si="79"/>
        <v>-1.1666666666666661</v>
      </c>
      <c r="BG144" s="194">
        <f t="shared" si="80"/>
        <v>0.94444444444444464</v>
      </c>
      <c r="BH144" s="194">
        <f t="shared" si="81"/>
        <v>-1.7222222222222214</v>
      </c>
      <c r="BI144" s="194">
        <f t="shared" si="82"/>
        <v>1.7222222222222223</v>
      </c>
      <c r="BJ144" s="194">
        <f t="shared" si="83"/>
        <v>6.0000000000000009</v>
      </c>
      <c r="BK144" s="194">
        <f t="shared" si="85"/>
        <v>-0.44444444444444464</v>
      </c>
      <c r="BL144" s="17">
        <f t="shared" si="84"/>
        <v>0</v>
      </c>
      <c r="BM144" s="17">
        <v>205</v>
      </c>
    </row>
    <row r="145" spans="1:67" x14ac:dyDescent="0.2">
      <c r="A145" s="195">
        <v>0.45763888888888898</v>
      </c>
      <c r="B145" s="17">
        <f t="shared" si="63"/>
        <v>0</v>
      </c>
      <c r="C145" s="17">
        <f t="shared" si="46"/>
        <v>-3.2</v>
      </c>
      <c r="D145" s="17">
        <f t="shared" si="64"/>
        <v>0.70000000000000107</v>
      </c>
      <c r="E145" s="17">
        <f t="shared" si="12"/>
        <v>4.3</v>
      </c>
      <c r="F145" s="17">
        <f t="shared" si="12"/>
        <v>2.8</v>
      </c>
      <c r="G145" s="17">
        <f t="shared" si="65"/>
        <v>3.0999999999999996</v>
      </c>
      <c r="H145" s="17">
        <f t="shared" si="42"/>
        <v>4</v>
      </c>
      <c r="I145" s="17">
        <f t="shared" si="51"/>
        <v>3.5</v>
      </c>
      <c r="J145" s="17">
        <f t="shared" si="7"/>
        <v>4.5999999999999996</v>
      </c>
      <c r="K145" s="17">
        <f t="shared" si="7"/>
        <v>5.9999999999999991</v>
      </c>
      <c r="L145" s="17">
        <f t="shared" si="3"/>
        <v>3.9999999999999996</v>
      </c>
      <c r="M145" s="17">
        <f t="shared" si="14"/>
        <v>5.3</v>
      </c>
      <c r="N145" s="17">
        <f t="shared" si="50"/>
        <v>4.3000000000000007</v>
      </c>
      <c r="O145" s="17">
        <f t="shared" si="61"/>
        <v>-0.79999999999999982</v>
      </c>
      <c r="P145" s="17">
        <f t="shared" si="66"/>
        <v>0</v>
      </c>
      <c r="Q145" s="17">
        <f t="shared" si="8"/>
        <v>1.4000000000000004</v>
      </c>
      <c r="R145" s="17">
        <f t="shared" si="5"/>
        <v>-0.90000000000000036</v>
      </c>
      <c r="S145" s="17">
        <f t="shared" si="4"/>
        <v>1.3999999999999995</v>
      </c>
      <c r="T145" s="17">
        <f t="shared" si="16"/>
        <v>-1.3000000000000007</v>
      </c>
      <c r="U145" s="17">
        <f t="shared" si="59"/>
        <v>1.1999999999999993</v>
      </c>
      <c r="V145" s="17">
        <f t="shared" si="62"/>
        <v>-1.5</v>
      </c>
      <c r="W145" s="17"/>
      <c r="X145" s="17">
        <f t="shared" si="67"/>
        <v>0</v>
      </c>
      <c r="Y145" s="17">
        <f t="shared" si="44"/>
        <v>3.5</v>
      </c>
      <c r="Z145" s="17">
        <f t="shared" si="9"/>
        <v>2.2999999999999998</v>
      </c>
      <c r="AA145" s="17">
        <f t="shared" si="55"/>
        <v>3.6000000000000005</v>
      </c>
      <c r="AB145" s="17">
        <f t="shared" si="60"/>
        <v>4.4999999999999991</v>
      </c>
      <c r="AC145" s="17">
        <f t="shared" si="58"/>
        <v>2.2999999999999989</v>
      </c>
      <c r="AD145" s="17">
        <f t="shared" si="68"/>
        <v>2.1999999999999993</v>
      </c>
      <c r="AE145" s="17">
        <f t="shared" si="69"/>
        <v>5.2</v>
      </c>
      <c r="AF145" s="17">
        <f t="shared" si="21"/>
        <v>4.7</v>
      </c>
      <c r="AG145" s="17">
        <f t="shared" si="52"/>
        <v>-0.90000000000000036</v>
      </c>
      <c r="AH145" s="17">
        <f t="shared" si="39"/>
        <v>1.0999999999999996</v>
      </c>
      <c r="AI145" s="17">
        <f t="shared" si="49"/>
        <v>3.5</v>
      </c>
      <c r="AJ145" s="17">
        <f t="shared" si="47"/>
        <v>-1.1999999999999993</v>
      </c>
      <c r="AK145" s="17">
        <f t="shared" si="22"/>
        <v>3.5</v>
      </c>
      <c r="AL145" s="17"/>
      <c r="AM145" s="17">
        <f t="shared" si="53"/>
        <v>-0.90000000000000036</v>
      </c>
      <c r="AN145" s="17">
        <f t="shared" si="43"/>
        <v>3.2999999999999989</v>
      </c>
      <c r="AO145" s="17">
        <f t="shared" si="70"/>
        <v>1.8999999999999995</v>
      </c>
      <c r="AP145" s="17">
        <f t="shared" si="48"/>
        <v>2.4000000000000004</v>
      </c>
      <c r="AQ145" s="17">
        <f t="shared" si="57"/>
        <v>5.3999999999999995</v>
      </c>
      <c r="AR145" s="17">
        <f t="shared" si="71"/>
        <v>0</v>
      </c>
      <c r="AS145" s="17">
        <f t="shared" si="56"/>
        <v>2.5</v>
      </c>
      <c r="AT145" s="17">
        <f>(AT50-$AT$14)</f>
        <v>-9.9999999999999645E-2</v>
      </c>
      <c r="AU145" s="17">
        <f t="shared" si="72"/>
        <v>0</v>
      </c>
      <c r="AV145" s="17">
        <f t="shared" si="73"/>
        <v>0</v>
      </c>
      <c r="AW145" s="17">
        <f t="shared" si="74"/>
        <v>0</v>
      </c>
      <c r="AX145" s="17">
        <f t="shared" si="75"/>
        <v>0</v>
      </c>
      <c r="AY145" s="17">
        <f t="shared" si="76"/>
        <v>0</v>
      </c>
      <c r="AZ145" s="17">
        <f t="shared" si="77"/>
        <v>0</v>
      </c>
      <c r="BA145" s="194">
        <f t="shared" si="6"/>
        <v>5.7222222222222214</v>
      </c>
      <c r="BB145" s="194">
        <f t="shared" si="41"/>
        <v>3.1666666666666661</v>
      </c>
      <c r="BC145" s="194">
        <f t="shared" si="45"/>
        <v>1.2777777777777768</v>
      </c>
      <c r="BD145" s="194">
        <f t="shared" si="54"/>
        <v>4.0555555555555554</v>
      </c>
      <c r="BE145" s="17">
        <f t="shared" si="78"/>
        <v>0</v>
      </c>
      <c r="BF145" s="194">
        <f t="shared" si="79"/>
        <v>-1.1111111111111107</v>
      </c>
      <c r="BG145" s="194">
        <f t="shared" si="80"/>
        <v>0.77777777777777857</v>
      </c>
      <c r="BH145" s="194">
        <f t="shared" si="81"/>
        <v>-1.833333333333333</v>
      </c>
      <c r="BI145" s="194">
        <f t="shared" si="82"/>
        <v>1.5555555555555562</v>
      </c>
      <c r="BJ145" s="194">
        <f t="shared" si="83"/>
        <v>5.5000000000000009</v>
      </c>
      <c r="BK145" s="194">
        <f t="shared" si="85"/>
        <v>-0.38888888888888928</v>
      </c>
      <c r="BL145" s="17">
        <f t="shared" si="84"/>
        <v>0</v>
      </c>
      <c r="BM145" s="17">
        <v>210</v>
      </c>
    </row>
    <row r="146" spans="1:67" x14ac:dyDescent="0.2">
      <c r="A146" s="196">
        <v>0.46111111111111103</v>
      </c>
      <c r="B146" s="17">
        <f t="shared" si="63"/>
        <v>0</v>
      </c>
      <c r="C146" s="17">
        <f t="shared" si="46"/>
        <v>-3.3000000000000007</v>
      </c>
      <c r="D146" s="17">
        <f t="shared" si="64"/>
        <v>0.30000000000000071</v>
      </c>
      <c r="E146" s="17">
        <f t="shared" si="12"/>
        <v>4.3</v>
      </c>
      <c r="F146" s="17">
        <f t="shared" si="12"/>
        <v>2.3999999999999995</v>
      </c>
      <c r="G146" s="17">
        <f t="shared" si="65"/>
        <v>3.1999999999999993</v>
      </c>
      <c r="H146" s="17">
        <f t="shared" si="42"/>
        <v>3.3000000000000007</v>
      </c>
      <c r="I146" s="17">
        <f t="shared" si="51"/>
        <v>3.1999999999999993</v>
      </c>
      <c r="J146" s="17">
        <f t="shared" si="7"/>
        <v>4.5</v>
      </c>
      <c r="K146" s="17">
        <f t="shared" si="7"/>
        <v>5.8</v>
      </c>
      <c r="L146" s="17">
        <f t="shared" si="3"/>
        <v>3.9</v>
      </c>
      <c r="M146" s="17">
        <f t="shared" si="14"/>
        <v>5.2</v>
      </c>
      <c r="N146" s="17">
        <f t="shared" si="50"/>
        <v>4.3000000000000007</v>
      </c>
      <c r="O146" s="17">
        <f t="shared" si="61"/>
        <v>-0.59999999999999964</v>
      </c>
      <c r="P146" s="17">
        <f t="shared" si="66"/>
        <v>0</v>
      </c>
      <c r="Q146" s="17">
        <f t="shared" si="8"/>
        <v>1.1999999999999993</v>
      </c>
      <c r="R146" s="17">
        <f t="shared" si="5"/>
        <v>-1</v>
      </c>
      <c r="S146" s="17">
        <f t="shared" si="4"/>
        <v>0.99999999999999911</v>
      </c>
      <c r="T146" s="17">
        <f t="shared" si="16"/>
        <v>-1.5</v>
      </c>
      <c r="U146" s="17">
        <f t="shared" si="59"/>
        <v>1.3000000000000007</v>
      </c>
      <c r="V146" s="17">
        <f t="shared" si="62"/>
        <v>-1.5</v>
      </c>
      <c r="W146" s="17"/>
      <c r="X146" s="17">
        <f t="shared" si="67"/>
        <v>0</v>
      </c>
      <c r="Y146" s="17">
        <f t="shared" si="44"/>
        <v>3.3000000000000007</v>
      </c>
      <c r="Z146" s="17">
        <f t="shared" si="9"/>
        <v>1.7999999999999998</v>
      </c>
      <c r="AA146" s="17">
        <f t="shared" si="55"/>
        <v>3.6000000000000005</v>
      </c>
      <c r="AB146" s="197">
        <f t="shared" si="60"/>
        <v>4.6000000000000005</v>
      </c>
      <c r="AC146" s="17">
        <f t="shared" si="58"/>
        <v>2.3999999999999986</v>
      </c>
      <c r="AD146" s="17">
        <f t="shared" si="68"/>
        <v>1.9000000000000004</v>
      </c>
      <c r="AE146" s="17">
        <f t="shared" si="69"/>
        <v>4.8999999999999995</v>
      </c>
      <c r="AF146" s="17">
        <f t="shared" si="21"/>
        <v>4.9999999999999991</v>
      </c>
      <c r="AG146" s="17">
        <f t="shared" si="52"/>
        <v>-0.90000000000000036</v>
      </c>
      <c r="AH146" s="17">
        <f t="shared" si="39"/>
        <v>1</v>
      </c>
      <c r="AI146" s="17">
        <f t="shared" si="49"/>
        <v>3.1999999999999993</v>
      </c>
      <c r="AJ146" s="17">
        <f t="shared" si="47"/>
        <v>-1</v>
      </c>
      <c r="AK146" s="17">
        <f t="shared" si="22"/>
        <v>3.5</v>
      </c>
      <c r="AL146" s="17"/>
      <c r="AM146" s="17">
        <f t="shared" si="53"/>
        <v>-0.5</v>
      </c>
      <c r="AN146" s="17">
        <f t="shared" si="43"/>
        <v>3.5</v>
      </c>
      <c r="AO146" s="17">
        <f t="shared" si="70"/>
        <v>1.6000000000000005</v>
      </c>
      <c r="AP146" s="17">
        <f t="shared" si="48"/>
        <v>2.4000000000000004</v>
      </c>
      <c r="AQ146" s="17">
        <f t="shared" si="57"/>
        <v>5.3999999999999995</v>
      </c>
      <c r="AR146" s="17">
        <f t="shared" si="71"/>
        <v>0</v>
      </c>
      <c r="AS146" s="17">
        <f t="shared" si="56"/>
        <v>2.0999999999999996</v>
      </c>
      <c r="AT146" s="17">
        <f t="shared" si="40"/>
        <v>-0.29999999999999893</v>
      </c>
      <c r="AU146" s="17">
        <f t="shared" si="72"/>
        <v>0</v>
      </c>
      <c r="AV146" s="17">
        <f t="shared" si="73"/>
        <v>0</v>
      </c>
      <c r="AW146" s="17">
        <f t="shared" si="74"/>
        <v>0</v>
      </c>
      <c r="AX146" s="17">
        <f t="shared" si="75"/>
        <v>0</v>
      </c>
      <c r="AY146" s="17">
        <f t="shared" si="76"/>
        <v>0</v>
      </c>
      <c r="AZ146" s="17">
        <f t="shared" si="77"/>
        <v>0</v>
      </c>
      <c r="BA146" s="194">
        <f t="shared" si="6"/>
        <v>5.6111111111111107</v>
      </c>
      <c r="BB146" s="194">
        <f t="shared" si="41"/>
        <v>2.8888888888888893</v>
      </c>
      <c r="BC146" s="194">
        <f t="shared" si="45"/>
        <v>1.2777777777777768</v>
      </c>
      <c r="BD146" s="194">
        <f t="shared" si="54"/>
        <v>4.0555555555555554</v>
      </c>
      <c r="BE146" s="17">
        <f t="shared" si="78"/>
        <v>0</v>
      </c>
      <c r="BF146" s="194">
        <f t="shared" si="79"/>
        <v>-1.0555555555555554</v>
      </c>
      <c r="BG146" s="194">
        <f t="shared" si="80"/>
        <v>0.61111111111111072</v>
      </c>
      <c r="BH146" s="194">
        <f t="shared" si="81"/>
        <v>-1.9444444444444438</v>
      </c>
      <c r="BI146" s="194">
        <f t="shared" si="82"/>
        <v>1.3888888888888893</v>
      </c>
      <c r="BJ146" s="194">
        <f t="shared" si="83"/>
        <v>5.0000000000000009</v>
      </c>
      <c r="BK146" s="194">
        <f t="shared" si="85"/>
        <v>-0.22222222222222232</v>
      </c>
      <c r="BL146" s="17">
        <f t="shared" si="84"/>
        <v>0</v>
      </c>
      <c r="BM146" s="17">
        <v>215</v>
      </c>
    </row>
    <row r="147" spans="1:67" x14ac:dyDescent="0.2">
      <c r="A147" s="195">
        <v>0.46458333333333302</v>
      </c>
      <c r="B147" s="17">
        <f t="shared" si="63"/>
        <v>0</v>
      </c>
      <c r="C147" s="17">
        <f t="shared" si="46"/>
        <v>-3.6000000000000005</v>
      </c>
      <c r="D147" s="17">
        <f t="shared" si="64"/>
        <v>0.20000000000000107</v>
      </c>
      <c r="E147" s="17">
        <f t="shared" si="12"/>
        <v>4.1000000000000005</v>
      </c>
      <c r="F147" s="17">
        <f t="shared" si="12"/>
        <v>2.2999999999999998</v>
      </c>
      <c r="G147" s="197">
        <f t="shared" si="65"/>
        <v>3.2999999999999989</v>
      </c>
      <c r="H147" s="17">
        <f t="shared" si="42"/>
        <v>3</v>
      </c>
      <c r="I147" s="17">
        <f t="shared" si="51"/>
        <v>2.7999999999999989</v>
      </c>
      <c r="J147" s="17">
        <f t="shared" si="7"/>
        <v>4.2999999999999989</v>
      </c>
      <c r="K147" s="17">
        <f t="shared" si="7"/>
        <v>5.7</v>
      </c>
      <c r="L147" s="17">
        <f t="shared" si="3"/>
        <v>3.9</v>
      </c>
      <c r="M147" s="17">
        <f t="shared" si="14"/>
        <v>5.1000000000000005</v>
      </c>
      <c r="N147" s="17">
        <f t="shared" si="50"/>
        <v>4.4000000000000004</v>
      </c>
      <c r="O147" s="17">
        <f t="shared" si="61"/>
        <v>-0.59999999999999964</v>
      </c>
      <c r="P147" s="17">
        <f t="shared" si="66"/>
        <v>0</v>
      </c>
      <c r="Q147" s="17">
        <f t="shared" si="8"/>
        <v>1</v>
      </c>
      <c r="R147" s="17">
        <f t="shared" si="5"/>
        <v>-1.1000000000000005</v>
      </c>
      <c r="S147" s="17">
        <f t="shared" si="4"/>
        <v>0.60000000000000053</v>
      </c>
      <c r="T147" s="17">
        <f t="shared" si="16"/>
        <v>-1.5</v>
      </c>
      <c r="U147" s="17">
        <f t="shared" si="59"/>
        <v>1.3000000000000007</v>
      </c>
      <c r="V147" s="17">
        <f t="shared" si="62"/>
        <v>-1.5</v>
      </c>
      <c r="W147" s="17"/>
      <c r="X147" s="17">
        <f t="shared" si="67"/>
        <v>0</v>
      </c>
      <c r="Y147" s="17">
        <f t="shared" si="44"/>
        <v>2.5999999999999996</v>
      </c>
      <c r="Z147" s="17">
        <f t="shared" si="9"/>
        <v>2.2000000000000002</v>
      </c>
      <c r="AA147" s="17">
        <f t="shared" si="55"/>
        <v>3.3999999999999995</v>
      </c>
      <c r="AB147" s="17">
        <f t="shared" si="60"/>
        <v>4.4999999999999991</v>
      </c>
      <c r="AC147" s="17">
        <f t="shared" si="58"/>
        <v>2.8999999999999986</v>
      </c>
      <c r="AD147" s="17">
        <f t="shared" si="68"/>
        <v>1.6999999999999993</v>
      </c>
      <c r="AE147" s="17">
        <f t="shared" si="69"/>
        <v>5.0000000000000009</v>
      </c>
      <c r="AF147" s="17">
        <f t="shared" si="21"/>
        <v>4.8999999999999995</v>
      </c>
      <c r="AG147" s="17">
        <f t="shared" si="52"/>
        <v>-1.2999999999999989</v>
      </c>
      <c r="AH147" s="17">
        <f t="shared" si="39"/>
        <v>1</v>
      </c>
      <c r="AI147" s="17">
        <f t="shared" si="49"/>
        <v>3</v>
      </c>
      <c r="AJ147" s="17">
        <f t="shared" si="47"/>
        <v>-0.89999999999999947</v>
      </c>
      <c r="AK147" s="17">
        <f t="shared" si="22"/>
        <v>3.4000000000000004</v>
      </c>
      <c r="AL147" s="17"/>
      <c r="AM147" s="17">
        <f t="shared" si="53"/>
        <v>-0.69999999999999929</v>
      </c>
      <c r="AN147" s="17">
        <f t="shared" si="43"/>
        <v>3.6999999999999993</v>
      </c>
      <c r="AO147" s="17">
        <f t="shared" si="70"/>
        <v>1.3999999999999995</v>
      </c>
      <c r="AP147" s="17">
        <f t="shared" si="48"/>
        <v>2.4000000000000004</v>
      </c>
      <c r="AQ147" s="17">
        <f t="shared" si="57"/>
        <v>5.3999999999999995</v>
      </c>
      <c r="AR147" s="17">
        <f t="shared" si="71"/>
        <v>0</v>
      </c>
      <c r="AS147" s="17">
        <f t="shared" si="56"/>
        <v>2</v>
      </c>
      <c r="AT147" s="17">
        <f t="shared" si="40"/>
        <v>-0.19999999999999929</v>
      </c>
      <c r="AU147" s="17">
        <f t="shared" si="72"/>
        <v>0</v>
      </c>
      <c r="AV147" s="17">
        <f t="shared" si="73"/>
        <v>0</v>
      </c>
      <c r="AW147" s="17">
        <f t="shared" si="74"/>
        <v>0</v>
      </c>
      <c r="AX147" s="17">
        <f t="shared" si="75"/>
        <v>0</v>
      </c>
      <c r="AY147" s="17">
        <f t="shared" si="76"/>
        <v>0</v>
      </c>
      <c r="AZ147" s="17">
        <f t="shared" si="77"/>
        <v>0</v>
      </c>
      <c r="BA147" s="194">
        <f t="shared" si="6"/>
        <v>5.7222222222222214</v>
      </c>
      <c r="BB147" s="194">
        <f t="shared" si="41"/>
        <v>2.8333333333333321</v>
      </c>
      <c r="BC147" s="194">
        <f t="shared" si="45"/>
        <v>1.1111111111111107</v>
      </c>
      <c r="BD147" s="194">
        <f t="shared" si="54"/>
        <v>3.9444444444444446</v>
      </c>
      <c r="BE147" s="17">
        <f t="shared" si="78"/>
        <v>0</v>
      </c>
      <c r="BF147" s="194">
        <f t="shared" si="79"/>
        <v>-1.2222222222222214</v>
      </c>
      <c r="BG147" s="194">
        <f t="shared" si="80"/>
        <v>0.5</v>
      </c>
      <c r="BH147" s="194">
        <f t="shared" si="81"/>
        <v>-1.9444444444444438</v>
      </c>
      <c r="BI147" s="194">
        <f t="shared" si="82"/>
        <v>1.2222222222222223</v>
      </c>
      <c r="BJ147" s="194">
        <f t="shared" si="83"/>
        <v>4.2777777777777777</v>
      </c>
      <c r="BK147" s="194">
        <f t="shared" si="85"/>
        <v>-5.5555555555555358E-2</v>
      </c>
      <c r="BL147" s="17">
        <f t="shared" si="84"/>
        <v>0</v>
      </c>
      <c r="BM147" s="17">
        <v>220</v>
      </c>
    </row>
    <row r="148" spans="1:67" x14ac:dyDescent="0.2">
      <c r="A148" s="199">
        <v>0.468055555555556</v>
      </c>
      <c r="B148" s="17">
        <f t="shared" si="63"/>
        <v>0</v>
      </c>
      <c r="C148" s="17">
        <f t="shared" si="46"/>
        <v>-3.8000000000000007</v>
      </c>
      <c r="D148" s="17">
        <f t="shared" si="64"/>
        <v>0.5</v>
      </c>
      <c r="E148" s="17">
        <f t="shared" si="12"/>
        <v>4.0000000000000009</v>
      </c>
      <c r="F148" s="17">
        <f t="shared" si="12"/>
        <v>2.2999999999999998</v>
      </c>
      <c r="G148" s="17">
        <f t="shared" si="65"/>
        <v>3.0999999999999996</v>
      </c>
      <c r="H148" s="17">
        <f t="shared" si="42"/>
        <v>2.7000000000000011</v>
      </c>
      <c r="I148" s="17">
        <f t="shared" si="51"/>
        <v>2.7999999999999989</v>
      </c>
      <c r="J148" s="17">
        <f t="shared" si="7"/>
        <v>4.2999999999999989</v>
      </c>
      <c r="K148" s="17">
        <f t="shared" si="7"/>
        <v>5.6000000000000005</v>
      </c>
      <c r="L148" s="17">
        <f t="shared" si="3"/>
        <v>3.6999999999999997</v>
      </c>
      <c r="M148" s="17">
        <f t="shared" si="14"/>
        <v>4.6000000000000005</v>
      </c>
      <c r="N148" s="17">
        <f t="shared" si="50"/>
        <v>4.4000000000000004</v>
      </c>
      <c r="O148" s="17">
        <f t="shared" si="61"/>
        <v>-0.70000000000000018</v>
      </c>
      <c r="P148" s="17">
        <f t="shared" si="66"/>
        <v>0</v>
      </c>
      <c r="Q148" s="17">
        <f t="shared" si="8"/>
        <v>0.79999999999999982</v>
      </c>
      <c r="R148" s="17">
        <f t="shared" si="5"/>
        <v>-1.2000000000000002</v>
      </c>
      <c r="S148" s="17">
        <f t="shared" si="4"/>
        <v>9.9999999999999645E-2</v>
      </c>
      <c r="T148" s="17">
        <f t="shared" si="16"/>
        <v>-1.3000000000000007</v>
      </c>
      <c r="U148" s="17">
        <f t="shared" si="59"/>
        <v>1.3000000000000007</v>
      </c>
      <c r="V148" s="17">
        <f t="shared" si="62"/>
        <v>-1.4000000000000004</v>
      </c>
      <c r="W148" s="17"/>
      <c r="X148" s="17">
        <f t="shared" si="67"/>
        <v>0</v>
      </c>
      <c r="Y148" s="17">
        <f t="shared" si="44"/>
        <v>2.0999999999999996</v>
      </c>
      <c r="Z148" s="17">
        <f t="shared" si="9"/>
        <v>2.8000000000000007</v>
      </c>
      <c r="AA148" s="17">
        <f t="shared" si="55"/>
        <v>3.2</v>
      </c>
      <c r="AB148" s="17">
        <f t="shared" si="60"/>
        <v>4.3999999999999995</v>
      </c>
      <c r="AC148" s="17">
        <f t="shared" si="58"/>
        <v>3.1999999999999993</v>
      </c>
      <c r="AD148" s="17">
        <f t="shared" si="68"/>
        <v>1.5</v>
      </c>
      <c r="AE148" s="17">
        <f t="shared" si="69"/>
        <v>5.1000000000000005</v>
      </c>
      <c r="AF148" s="17">
        <f t="shared" si="21"/>
        <v>4.6000000000000005</v>
      </c>
      <c r="AG148" s="17">
        <f t="shared" si="52"/>
        <v>-1.6999999999999993</v>
      </c>
      <c r="AH148" s="17">
        <f t="shared" si="39"/>
        <v>1.2999999999999989</v>
      </c>
      <c r="AI148" s="17">
        <f t="shared" si="49"/>
        <v>2.9000000000000004</v>
      </c>
      <c r="AJ148" s="17">
        <f t="shared" si="47"/>
        <v>-0.40000000000000036</v>
      </c>
      <c r="AK148" s="17">
        <f t="shared" si="22"/>
        <v>3.1999999999999993</v>
      </c>
      <c r="AL148" s="17"/>
      <c r="AM148" s="17">
        <f t="shared" si="53"/>
        <v>-1</v>
      </c>
      <c r="AN148" s="17">
        <f t="shared" si="43"/>
        <v>3.6999999999999993</v>
      </c>
      <c r="AO148" s="17">
        <f t="shared" si="70"/>
        <v>1.2000000000000002</v>
      </c>
      <c r="AP148" s="17">
        <f t="shared" si="48"/>
        <v>2.2999999999999998</v>
      </c>
      <c r="AQ148" s="17">
        <f t="shared" si="57"/>
        <v>5.3</v>
      </c>
      <c r="AR148" s="17">
        <f t="shared" si="71"/>
        <v>0</v>
      </c>
      <c r="AS148" s="17">
        <f t="shared" si="56"/>
        <v>1.7000000000000011</v>
      </c>
      <c r="AT148" s="17">
        <f t="shared" si="40"/>
        <v>-0.39999999999999947</v>
      </c>
      <c r="AU148" s="17">
        <f t="shared" si="72"/>
        <v>0</v>
      </c>
      <c r="AV148" s="17">
        <f t="shared" si="73"/>
        <v>0</v>
      </c>
      <c r="AW148" s="17">
        <f t="shared" si="74"/>
        <v>0</v>
      </c>
      <c r="AX148" s="17">
        <f t="shared" si="75"/>
        <v>0</v>
      </c>
      <c r="AY148" s="17">
        <f t="shared" si="76"/>
        <v>0</v>
      </c>
      <c r="AZ148" s="17">
        <f t="shared" si="77"/>
        <v>0</v>
      </c>
      <c r="BA148" s="194">
        <f t="shared" si="6"/>
        <v>5.7777777777777768</v>
      </c>
      <c r="BB148" s="194">
        <f t="shared" si="41"/>
        <v>2.4444444444444446</v>
      </c>
      <c r="BC148" s="194">
        <f t="shared" si="45"/>
        <v>1.0555555555555554</v>
      </c>
      <c r="BD148" s="194">
        <f t="shared" si="54"/>
        <v>3.7222222222222214</v>
      </c>
      <c r="BE148" s="17">
        <f t="shared" si="78"/>
        <v>0</v>
      </c>
      <c r="BF148" s="194">
        <f t="shared" si="79"/>
        <v>-1.2777777777777768</v>
      </c>
      <c r="BG148" s="194">
        <f t="shared" si="80"/>
        <v>0.27777777777777768</v>
      </c>
      <c r="BH148" s="194">
        <f t="shared" si="81"/>
        <v>-2.0555555555555554</v>
      </c>
      <c r="BI148" s="194">
        <f t="shared" si="82"/>
        <v>1</v>
      </c>
      <c r="BJ148" s="194">
        <f t="shared" si="83"/>
        <v>4.0555555555555562</v>
      </c>
      <c r="BK148" s="194">
        <f t="shared" si="85"/>
        <v>-0.33333333333333304</v>
      </c>
      <c r="BL148" s="17">
        <f t="shared" si="84"/>
        <v>0</v>
      </c>
      <c r="BM148" s="17">
        <v>225</v>
      </c>
    </row>
    <row r="149" spans="1:67" x14ac:dyDescent="0.2">
      <c r="A149" s="199">
        <v>0.47152777777777799</v>
      </c>
      <c r="B149" s="17">
        <f t="shared" si="63"/>
        <v>0</v>
      </c>
      <c r="C149" s="17">
        <f t="shared" si="46"/>
        <v>-4</v>
      </c>
      <c r="D149" s="17">
        <f t="shared" si="64"/>
        <v>0.30000000000000071</v>
      </c>
      <c r="E149" s="17">
        <f t="shared" si="12"/>
        <v>3.8999999999999995</v>
      </c>
      <c r="F149" s="17">
        <f t="shared" si="12"/>
        <v>2.1000000000000005</v>
      </c>
      <c r="G149" s="17">
        <f t="shared" si="65"/>
        <v>3</v>
      </c>
      <c r="H149" s="17">
        <f t="shared" si="42"/>
        <v>1.5999999999999996</v>
      </c>
      <c r="I149" s="17">
        <f t="shared" si="51"/>
        <v>2.6999999999999993</v>
      </c>
      <c r="J149" s="17">
        <f t="shared" si="7"/>
        <v>4.2999999999999989</v>
      </c>
      <c r="K149" s="17">
        <f t="shared" si="7"/>
        <v>5.6000000000000005</v>
      </c>
      <c r="L149" s="17">
        <f t="shared" si="3"/>
        <v>3.6999999999999997</v>
      </c>
      <c r="M149" s="17">
        <f t="shared" si="14"/>
        <v>4.3999999999999995</v>
      </c>
      <c r="N149" s="17">
        <f t="shared" si="50"/>
        <v>4.1999999999999993</v>
      </c>
      <c r="O149" s="17">
        <f t="shared" si="61"/>
        <v>-0.70000000000000018</v>
      </c>
      <c r="P149" s="17">
        <f t="shared" si="66"/>
        <v>0</v>
      </c>
      <c r="Q149" s="17">
        <f t="shared" si="8"/>
        <v>0.90000000000000036</v>
      </c>
      <c r="R149" s="17">
        <f t="shared" si="5"/>
        <v>-1.3000000000000007</v>
      </c>
      <c r="S149" s="17">
        <f t="shared" si="4"/>
        <v>-0.10000000000000053</v>
      </c>
      <c r="T149" s="17">
        <f t="shared" si="16"/>
        <v>-1.7000000000000002</v>
      </c>
      <c r="U149" s="17">
        <f t="shared" si="59"/>
        <v>1.3000000000000007</v>
      </c>
      <c r="V149" s="17">
        <f t="shared" si="62"/>
        <v>-1.2999999999999998</v>
      </c>
      <c r="W149" s="17"/>
      <c r="X149" s="17">
        <f t="shared" si="67"/>
        <v>0</v>
      </c>
      <c r="Y149" s="17">
        <f t="shared" si="44"/>
        <v>2</v>
      </c>
      <c r="Z149" s="17">
        <f t="shared" si="9"/>
        <v>3.1999999999999993</v>
      </c>
      <c r="AA149" s="17">
        <f t="shared" si="55"/>
        <v>2.8999999999999995</v>
      </c>
      <c r="AB149" s="17">
        <f t="shared" si="60"/>
        <v>4.3</v>
      </c>
      <c r="AC149" s="17">
        <f t="shared" si="58"/>
        <v>3.5999999999999979</v>
      </c>
      <c r="AD149" s="17">
        <f t="shared" si="68"/>
        <v>1.4000000000000004</v>
      </c>
      <c r="AE149" s="17">
        <f t="shared" si="69"/>
        <v>4.8999999999999995</v>
      </c>
      <c r="AF149" s="17">
        <f t="shared" si="21"/>
        <v>4.4999999999999991</v>
      </c>
      <c r="AG149" s="17">
        <f t="shared" si="52"/>
        <v>-2.1999999999999993</v>
      </c>
      <c r="AH149" s="17">
        <f t="shared" si="39"/>
        <v>1.5</v>
      </c>
      <c r="AI149" s="17">
        <f t="shared" si="49"/>
        <v>2.7999999999999989</v>
      </c>
      <c r="AJ149" s="17">
        <f t="shared" si="47"/>
        <v>-0.19999999999999929</v>
      </c>
      <c r="AK149" s="17">
        <f t="shared" si="22"/>
        <v>3.2999999999999989</v>
      </c>
      <c r="AL149" s="17"/>
      <c r="AM149" s="17">
        <f t="shared" si="53"/>
        <v>-1.4000000000000004</v>
      </c>
      <c r="AN149" s="17">
        <f t="shared" si="43"/>
        <v>3.7999999999999989</v>
      </c>
      <c r="AO149" s="17">
        <f t="shared" si="70"/>
        <v>1.1000000000000005</v>
      </c>
      <c r="AP149" s="17">
        <f t="shared" si="48"/>
        <v>2.2999999999999998</v>
      </c>
      <c r="AQ149" s="17">
        <f t="shared" si="57"/>
        <v>4.9999999999999991</v>
      </c>
      <c r="AR149" s="17">
        <f t="shared" si="71"/>
        <v>0</v>
      </c>
      <c r="AS149" s="17">
        <f t="shared" si="56"/>
        <v>1.5</v>
      </c>
      <c r="AT149" s="17">
        <f t="shared" si="40"/>
        <v>-0.29999999999999893</v>
      </c>
      <c r="AU149" s="17">
        <f t="shared" si="72"/>
        <v>0</v>
      </c>
      <c r="AV149" s="17">
        <f t="shared" si="73"/>
        <v>0</v>
      </c>
      <c r="AW149" s="17">
        <f t="shared" si="74"/>
        <v>0</v>
      </c>
      <c r="AX149" s="17">
        <f t="shared" si="75"/>
        <v>0</v>
      </c>
      <c r="AY149" s="17">
        <f t="shared" si="76"/>
        <v>0</v>
      </c>
      <c r="AZ149" s="17">
        <f t="shared" si="77"/>
        <v>0</v>
      </c>
      <c r="BA149" s="194">
        <f t="shared" si="6"/>
        <v>5.7777777777777768</v>
      </c>
      <c r="BB149" s="194">
        <f t="shared" si="41"/>
        <v>2.1666666666666661</v>
      </c>
      <c r="BC149" s="194">
        <f t="shared" si="45"/>
        <v>1.0555555555555554</v>
      </c>
      <c r="BD149" s="194">
        <f t="shared" si="54"/>
        <v>3.2777777777777786</v>
      </c>
      <c r="BE149" s="17">
        <f t="shared" si="78"/>
        <v>0</v>
      </c>
      <c r="BF149" s="194">
        <f t="shared" si="79"/>
        <v>-1.1666666666666661</v>
      </c>
      <c r="BG149" s="194">
        <f t="shared" si="80"/>
        <v>0.1111111111111116</v>
      </c>
      <c r="BH149" s="194">
        <f t="shared" si="81"/>
        <v>-2.1666666666666661</v>
      </c>
      <c r="BI149" s="194">
        <f t="shared" si="82"/>
        <v>0.88888888888888928</v>
      </c>
      <c r="BJ149" s="194">
        <f t="shared" si="83"/>
        <v>4.2222222222222223</v>
      </c>
      <c r="BK149" s="194">
        <f t="shared" si="85"/>
        <v>-0.83333333333333304</v>
      </c>
      <c r="BL149" s="17">
        <f t="shared" si="84"/>
        <v>0</v>
      </c>
      <c r="BM149" s="17">
        <v>230</v>
      </c>
    </row>
    <row r="150" spans="1:67" x14ac:dyDescent="0.2">
      <c r="A150" s="199">
        <v>0.47499999999999998</v>
      </c>
      <c r="B150" s="17">
        <f t="shared" si="63"/>
        <v>0</v>
      </c>
      <c r="C150" s="17">
        <f t="shared" si="46"/>
        <v>-4.2</v>
      </c>
      <c r="D150" s="17">
        <f t="shared" si="64"/>
        <v>-9.9999999999999645E-2</v>
      </c>
      <c r="E150" s="17">
        <f t="shared" si="12"/>
        <v>3.8</v>
      </c>
      <c r="F150" s="17">
        <f t="shared" si="12"/>
        <v>2.1000000000000005</v>
      </c>
      <c r="G150" s="17">
        <f t="shared" si="65"/>
        <v>3</v>
      </c>
      <c r="H150" s="17">
        <f t="shared" si="42"/>
        <v>1.3000000000000007</v>
      </c>
      <c r="I150" s="17">
        <f t="shared" si="51"/>
        <v>2.5</v>
      </c>
      <c r="J150" s="17">
        <f t="shared" si="7"/>
        <v>4.0999999999999996</v>
      </c>
      <c r="K150" s="17">
        <f t="shared" si="7"/>
        <v>5.3999999999999995</v>
      </c>
      <c r="L150" s="17">
        <f t="shared" si="3"/>
        <v>3.6</v>
      </c>
      <c r="M150" s="17">
        <f t="shared" si="14"/>
        <v>4.2</v>
      </c>
      <c r="N150" s="17">
        <f t="shared" si="50"/>
        <v>3.8000000000000007</v>
      </c>
      <c r="O150" s="17">
        <f t="shared" si="61"/>
        <v>-0.79999999999999982</v>
      </c>
      <c r="P150" s="17">
        <f t="shared" si="66"/>
        <v>0</v>
      </c>
      <c r="Q150" s="17">
        <f t="shared" si="8"/>
        <v>1.3000000000000007</v>
      </c>
      <c r="R150" s="17">
        <f t="shared" si="5"/>
        <v>-1.4000000000000004</v>
      </c>
      <c r="S150" s="17">
        <f t="shared" si="4"/>
        <v>-0.10000000000000053</v>
      </c>
      <c r="T150" s="17">
        <f t="shared" si="16"/>
        <v>-2</v>
      </c>
      <c r="U150" s="17">
        <f t="shared" si="59"/>
        <v>1.3000000000000007</v>
      </c>
      <c r="V150" s="17">
        <f t="shared" si="62"/>
        <v>-1.2999999999999998</v>
      </c>
      <c r="W150" s="17"/>
      <c r="X150" s="17">
        <f t="shared" si="67"/>
        <v>0</v>
      </c>
      <c r="Y150" s="17">
        <f t="shared" si="44"/>
        <v>2</v>
      </c>
      <c r="Z150" s="17">
        <f t="shared" si="9"/>
        <v>3.0999999999999996</v>
      </c>
      <c r="AA150" s="17">
        <f t="shared" si="55"/>
        <v>2.5000000000000009</v>
      </c>
      <c r="AB150" s="17">
        <f t="shared" si="60"/>
        <v>4.2</v>
      </c>
      <c r="AC150" s="197">
        <f t="shared" si="58"/>
        <v>3.8000000000000007</v>
      </c>
      <c r="AD150" s="17">
        <f t="shared" si="68"/>
        <v>1.1999999999999993</v>
      </c>
      <c r="AE150" s="17">
        <f t="shared" si="69"/>
        <v>4.8999999999999995</v>
      </c>
      <c r="AF150" s="17">
        <f t="shared" si="21"/>
        <v>4.3999999999999995</v>
      </c>
      <c r="AG150" s="17">
        <f t="shared" si="52"/>
        <v>-2.5</v>
      </c>
      <c r="AH150" s="17">
        <f t="shared" si="39"/>
        <v>1.6999999999999993</v>
      </c>
      <c r="AI150" s="17">
        <f t="shared" si="49"/>
        <v>2.5</v>
      </c>
      <c r="AJ150" s="17">
        <f t="shared" si="47"/>
        <v>9.9999999999999645E-2</v>
      </c>
      <c r="AK150" s="17">
        <f t="shared" si="22"/>
        <v>3.1999999999999993</v>
      </c>
      <c r="AL150" s="17"/>
      <c r="AM150" s="17">
        <f t="shared" si="53"/>
        <v>-1.7999999999999998</v>
      </c>
      <c r="AN150" s="17">
        <f t="shared" si="43"/>
        <v>4.0999999999999996</v>
      </c>
      <c r="AO150" s="17">
        <f t="shared" si="70"/>
        <v>0.99999999999999911</v>
      </c>
      <c r="AP150" s="17">
        <f t="shared" si="48"/>
        <v>2.1000000000000005</v>
      </c>
      <c r="AQ150" s="17">
        <f t="shared" si="57"/>
        <v>4.8</v>
      </c>
      <c r="AR150" s="17">
        <f t="shared" si="71"/>
        <v>0</v>
      </c>
      <c r="AS150" s="17">
        <f t="shared" si="56"/>
        <v>1.3000000000000007</v>
      </c>
      <c r="AT150" s="17">
        <f t="shared" si="40"/>
        <v>-0.29999999999999893</v>
      </c>
      <c r="AU150" s="17">
        <f t="shared" si="72"/>
        <v>0</v>
      </c>
      <c r="AV150" s="17">
        <f t="shared" si="73"/>
        <v>0</v>
      </c>
      <c r="AW150" s="17">
        <f t="shared" si="74"/>
        <v>0</v>
      </c>
      <c r="AX150" s="17">
        <f t="shared" si="75"/>
        <v>0</v>
      </c>
      <c r="AY150" s="17">
        <f t="shared" si="76"/>
        <v>0</v>
      </c>
      <c r="AZ150" s="17">
        <f t="shared" si="77"/>
        <v>0</v>
      </c>
      <c r="BA150" s="194">
        <f t="shared" si="6"/>
        <v>5.7777777777777768</v>
      </c>
      <c r="BB150" s="194">
        <f t="shared" si="41"/>
        <v>2.1666666666666661</v>
      </c>
      <c r="BC150" s="194">
        <f t="shared" si="45"/>
        <v>0.88888888888888928</v>
      </c>
      <c r="BD150" s="194">
        <f t="shared" si="54"/>
        <v>3</v>
      </c>
      <c r="BE150" s="17">
        <f t="shared" si="78"/>
        <v>0</v>
      </c>
      <c r="BF150" s="194">
        <f t="shared" si="79"/>
        <v>-0.83333333333333215</v>
      </c>
      <c r="BG150" s="194">
        <f t="shared" si="80"/>
        <v>-0.11111111111111072</v>
      </c>
      <c r="BH150" s="194">
        <f t="shared" si="81"/>
        <v>-2.2777777777777768</v>
      </c>
      <c r="BI150" s="194">
        <f t="shared" si="82"/>
        <v>0.77777777777777768</v>
      </c>
      <c r="BJ150" s="194">
        <f t="shared" si="83"/>
        <v>4.166666666666667</v>
      </c>
      <c r="BK150" s="194">
        <f t="shared" si="85"/>
        <v>-1.2222222222222223</v>
      </c>
      <c r="BL150" s="17">
        <f t="shared" si="84"/>
        <v>0</v>
      </c>
      <c r="BM150" s="17">
        <v>235</v>
      </c>
    </row>
    <row r="151" spans="1:67" x14ac:dyDescent="0.2">
      <c r="A151" s="199">
        <v>0.47847222222222202</v>
      </c>
      <c r="B151" s="17">
        <f t="shared" si="63"/>
        <v>0</v>
      </c>
      <c r="C151" s="17">
        <f t="shared" si="46"/>
        <v>-4.3000000000000007</v>
      </c>
      <c r="D151" s="17">
        <f t="shared" si="64"/>
        <v>9.9999999999999645E-2</v>
      </c>
      <c r="E151" s="17">
        <f t="shared" si="12"/>
        <v>3.8</v>
      </c>
      <c r="F151" s="17">
        <f t="shared" si="12"/>
        <v>1.8999999999999995</v>
      </c>
      <c r="G151" s="17">
        <f t="shared" si="65"/>
        <v>2.8999999999999995</v>
      </c>
      <c r="H151" s="17">
        <f t="shared" si="42"/>
        <v>2.3000000000000007</v>
      </c>
      <c r="I151" s="17">
        <f t="shared" si="51"/>
        <v>2.5</v>
      </c>
      <c r="J151" s="17">
        <f t="shared" si="7"/>
        <v>3.8999999999999986</v>
      </c>
      <c r="K151" s="17">
        <f t="shared" si="7"/>
        <v>5.2</v>
      </c>
      <c r="L151" s="17">
        <f t="shared" si="3"/>
        <v>3.3000000000000003</v>
      </c>
      <c r="M151" s="17">
        <f t="shared" si="14"/>
        <v>4.1000000000000005</v>
      </c>
      <c r="N151" s="17">
        <f t="shared" si="50"/>
        <v>3.5999999999999996</v>
      </c>
      <c r="O151" s="17">
        <f t="shared" si="61"/>
        <v>-0.89999999999999947</v>
      </c>
      <c r="P151" s="17">
        <f t="shared" si="66"/>
        <v>0</v>
      </c>
      <c r="Q151" s="17">
        <f t="shared" si="8"/>
        <v>1.6999999999999993</v>
      </c>
      <c r="R151" s="17">
        <f t="shared" si="5"/>
        <v>-1.6000000000000005</v>
      </c>
      <c r="S151" s="17">
        <f t="shared" si="4"/>
        <v>0</v>
      </c>
      <c r="T151" s="17">
        <f t="shared" si="16"/>
        <v>-1.8000000000000007</v>
      </c>
      <c r="U151" s="197">
        <f t="shared" si="59"/>
        <v>1.4000000000000004</v>
      </c>
      <c r="V151" s="17">
        <f t="shared" si="62"/>
        <v>-1.2999999999999998</v>
      </c>
      <c r="W151" s="17"/>
      <c r="X151" s="17">
        <f t="shared" si="67"/>
        <v>0</v>
      </c>
      <c r="Y151" s="17">
        <f t="shared" si="44"/>
        <v>1.8000000000000007</v>
      </c>
      <c r="Z151" s="17">
        <f t="shared" si="9"/>
        <v>3.1999999999999993</v>
      </c>
      <c r="AA151" s="17">
        <f t="shared" si="55"/>
        <v>2.5000000000000009</v>
      </c>
      <c r="AB151" s="17">
        <f t="shared" si="60"/>
        <v>3.8</v>
      </c>
      <c r="AC151" s="17">
        <f t="shared" si="58"/>
        <v>3.3999999999999986</v>
      </c>
      <c r="AD151" s="17">
        <f t="shared" si="68"/>
        <v>1.0999999999999996</v>
      </c>
      <c r="AE151" s="17">
        <f t="shared" si="69"/>
        <v>5.0000000000000009</v>
      </c>
      <c r="AF151" s="17">
        <f t="shared" si="21"/>
        <v>4.3</v>
      </c>
      <c r="AG151" s="17">
        <f t="shared" si="52"/>
        <v>-3</v>
      </c>
      <c r="AH151" s="17">
        <f t="shared" si="39"/>
        <v>1.5999999999999996</v>
      </c>
      <c r="AI151" s="17">
        <f t="shared" si="49"/>
        <v>2.2999999999999998</v>
      </c>
      <c r="AJ151" s="17">
        <f t="shared" si="47"/>
        <v>0.80000000000000071</v>
      </c>
      <c r="AK151" s="17">
        <f t="shared" si="22"/>
        <v>3.0999999999999996</v>
      </c>
      <c r="AL151" s="17"/>
      <c r="AM151" s="17">
        <f t="shared" si="53"/>
        <v>-1.8999999999999995</v>
      </c>
      <c r="AN151" s="17">
        <f t="shared" si="43"/>
        <v>4</v>
      </c>
      <c r="AO151" s="17">
        <f t="shared" si="70"/>
        <v>0.89999999999999947</v>
      </c>
      <c r="AP151" s="17">
        <f t="shared" si="48"/>
        <v>2.1000000000000005</v>
      </c>
      <c r="AQ151" s="17">
        <f t="shared" si="57"/>
        <v>4.6000000000000005</v>
      </c>
      <c r="AR151" s="17">
        <f t="shared" si="71"/>
        <v>0</v>
      </c>
      <c r="AS151" s="17">
        <f t="shared" si="56"/>
        <v>1.2000000000000011</v>
      </c>
      <c r="AT151" s="17">
        <f t="shared" si="40"/>
        <v>-0.39999999999999947</v>
      </c>
      <c r="AU151" s="17">
        <f t="shared" si="72"/>
        <v>0</v>
      </c>
      <c r="AV151" s="17">
        <f t="shared" si="73"/>
        <v>0</v>
      </c>
      <c r="AW151" s="17">
        <f t="shared" si="74"/>
        <v>0</v>
      </c>
      <c r="AX151" s="17">
        <f t="shared" si="75"/>
        <v>0</v>
      </c>
      <c r="AY151" s="17">
        <f t="shared" si="76"/>
        <v>0</v>
      </c>
      <c r="AZ151" s="17">
        <f t="shared" si="77"/>
        <v>0</v>
      </c>
      <c r="BA151" s="194">
        <f t="shared" si="6"/>
        <v>5.2222222222222214</v>
      </c>
      <c r="BB151" s="194">
        <f t="shared" si="41"/>
        <v>1.9444444444444446</v>
      </c>
      <c r="BC151" s="194">
        <f t="shared" si="45"/>
        <v>0.77777777777777679</v>
      </c>
      <c r="BD151" s="194">
        <f t="shared" si="54"/>
        <v>2.5</v>
      </c>
      <c r="BE151" s="17">
        <f t="shared" si="78"/>
        <v>0</v>
      </c>
      <c r="BF151" s="194">
        <f t="shared" si="79"/>
        <v>-0.55555555555555536</v>
      </c>
      <c r="BG151" s="194">
        <f t="shared" si="80"/>
        <v>-0.27777777777777768</v>
      </c>
      <c r="BH151" s="194">
        <f t="shared" si="81"/>
        <v>-2.2777777777777768</v>
      </c>
      <c r="BI151" s="194">
        <f t="shared" si="82"/>
        <v>0.6111111111111116</v>
      </c>
      <c r="BJ151" s="194">
        <f t="shared" si="83"/>
        <v>3.9444444444444455</v>
      </c>
      <c r="BK151" s="194">
        <f t="shared" si="85"/>
        <v>-1.4444444444444446</v>
      </c>
      <c r="BL151" s="17">
        <f t="shared" si="84"/>
        <v>0</v>
      </c>
      <c r="BM151" s="17">
        <v>240</v>
      </c>
    </row>
    <row r="152" spans="1:67" x14ac:dyDescent="0.2">
      <c r="A152" s="199">
        <v>0.48194444444444501</v>
      </c>
      <c r="B152" s="17">
        <f t="shared" si="63"/>
        <v>0</v>
      </c>
      <c r="C152" s="17">
        <f t="shared" si="46"/>
        <v>-4.8000000000000007</v>
      </c>
      <c r="D152" s="17">
        <f t="shared" si="64"/>
        <v>0.40000000000000036</v>
      </c>
      <c r="E152" s="17">
        <f t="shared" si="12"/>
        <v>3.6000000000000005</v>
      </c>
      <c r="F152" s="17">
        <f t="shared" si="12"/>
        <v>1.6000000000000005</v>
      </c>
      <c r="G152" s="17">
        <f t="shared" si="65"/>
        <v>2.8999999999999995</v>
      </c>
      <c r="H152" s="17">
        <f t="shared" si="42"/>
        <v>3.5999999999999996</v>
      </c>
      <c r="I152" s="17">
        <f t="shared" si="51"/>
        <v>2.1999999999999993</v>
      </c>
      <c r="J152" s="17">
        <f t="shared" si="7"/>
        <v>3.6999999999999993</v>
      </c>
      <c r="K152" s="17">
        <f t="shared" si="7"/>
        <v>5.4999999999999991</v>
      </c>
      <c r="L152" s="17"/>
      <c r="M152" s="17">
        <f t="shared" si="14"/>
        <v>3.7</v>
      </c>
      <c r="N152" s="17">
        <f t="shared" si="50"/>
        <v>3.5</v>
      </c>
      <c r="O152" s="17">
        <f t="shared" si="61"/>
        <v>-0.59999999999999964</v>
      </c>
      <c r="P152" s="17">
        <f t="shared" si="66"/>
        <v>0</v>
      </c>
      <c r="Q152" s="17">
        <f t="shared" si="8"/>
        <v>2.3000000000000007</v>
      </c>
      <c r="R152" s="17">
        <f t="shared" si="5"/>
        <v>-1.5</v>
      </c>
      <c r="S152" s="17"/>
      <c r="T152" s="17">
        <f t="shared" si="16"/>
        <v>-2.1000000000000005</v>
      </c>
      <c r="U152" s="17">
        <f t="shared" si="59"/>
        <v>1.3000000000000007</v>
      </c>
      <c r="V152" s="17">
        <f t="shared" si="62"/>
        <v>-1.2999999999999998</v>
      </c>
      <c r="W152" s="17"/>
      <c r="X152" s="17">
        <f t="shared" si="67"/>
        <v>0</v>
      </c>
      <c r="Y152" s="17">
        <f t="shared" si="44"/>
        <v>1.5</v>
      </c>
      <c r="Z152" s="17">
        <f t="shared" si="9"/>
        <v>3.1999999999999993</v>
      </c>
      <c r="AA152" s="17">
        <f t="shared" si="55"/>
        <v>2.2999999999999998</v>
      </c>
      <c r="AB152" s="17">
        <f t="shared" si="60"/>
        <v>3.4999999999999991</v>
      </c>
      <c r="AC152" s="17">
        <f t="shared" si="58"/>
        <v>2.7999999999999989</v>
      </c>
      <c r="AD152" s="17">
        <f t="shared" si="68"/>
        <v>0.79999999999999982</v>
      </c>
      <c r="AE152" s="17">
        <f t="shared" si="69"/>
        <v>4.8999999999999995</v>
      </c>
      <c r="AF152" s="17">
        <f t="shared" si="21"/>
        <v>3.9999999999999991</v>
      </c>
      <c r="AG152" s="17">
        <f t="shared" si="52"/>
        <v>-3.3</v>
      </c>
      <c r="AH152" s="17">
        <f t="shared" si="39"/>
        <v>1.5</v>
      </c>
      <c r="AI152" s="17">
        <f t="shared" si="49"/>
        <v>2</v>
      </c>
      <c r="AJ152" s="17">
        <f t="shared" si="47"/>
        <v>1.5999999999999996</v>
      </c>
      <c r="AK152" s="17">
        <f t="shared" si="22"/>
        <v>2.5</v>
      </c>
      <c r="AL152" s="17"/>
      <c r="AM152" s="17">
        <f t="shared" si="53"/>
        <v>-2.0999999999999996</v>
      </c>
      <c r="AN152" s="17">
        <f t="shared" si="43"/>
        <v>4</v>
      </c>
      <c r="AO152" s="17">
        <f t="shared" si="70"/>
        <v>0.70000000000000018</v>
      </c>
      <c r="AP152" s="17">
        <f t="shared" si="48"/>
        <v>2</v>
      </c>
      <c r="AQ152" s="17">
        <f t="shared" si="57"/>
        <v>4.4999999999999991</v>
      </c>
      <c r="AR152" s="17">
        <f t="shared" si="71"/>
        <v>0</v>
      </c>
      <c r="AS152" s="17">
        <f t="shared" si="56"/>
        <v>1</v>
      </c>
      <c r="AT152" s="17">
        <f>(AT57-$AT$14)</f>
        <v>-0.49999999999999911</v>
      </c>
      <c r="AU152" s="17">
        <f t="shared" si="72"/>
        <v>0</v>
      </c>
      <c r="AV152" s="17">
        <f t="shared" si="73"/>
        <v>0</v>
      </c>
      <c r="AW152" s="17">
        <f t="shared" si="74"/>
        <v>0</v>
      </c>
      <c r="AX152" s="17">
        <f t="shared" si="75"/>
        <v>0</v>
      </c>
      <c r="AY152" s="17">
        <f t="shared" si="76"/>
        <v>0</v>
      </c>
      <c r="AZ152" s="17">
        <f t="shared" si="77"/>
        <v>0</v>
      </c>
      <c r="BA152" s="194">
        <f t="shared" si="6"/>
        <v>5.1111111111111107</v>
      </c>
      <c r="BB152" s="194">
        <f t="shared" si="41"/>
        <v>1.9444444444444446</v>
      </c>
      <c r="BC152" s="194">
        <f t="shared" si="45"/>
        <v>0.77777777777777679</v>
      </c>
      <c r="BD152" s="194">
        <f t="shared" si="54"/>
        <v>2.6111111111111107</v>
      </c>
      <c r="BE152" s="17">
        <f t="shared" si="78"/>
        <v>0</v>
      </c>
      <c r="BF152" s="194">
        <f t="shared" si="79"/>
        <v>-0.72222222222222143</v>
      </c>
      <c r="BG152" s="194">
        <f t="shared" si="80"/>
        <v>-0.44444444444444464</v>
      </c>
      <c r="BH152" s="194">
        <f t="shared" si="81"/>
        <v>-2.4444444444444438</v>
      </c>
      <c r="BI152" s="194">
        <f t="shared" si="82"/>
        <v>0.5</v>
      </c>
      <c r="BJ152" s="194">
        <f t="shared" si="83"/>
        <v>3.6111111111111116</v>
      </c>
      <c r="BK152" s="194">
        <f t="shared" si="85"/>
        <v>-1.166666666666667</v>
      </c>
      <c r="BL152" s="17">
        <f t="shared" si="84"/>
        <v>0</v>
      </c>
      <c r="BM152" s="17">
        <v>245</v>
      </c>
    </row>
    <row r="153" spans="1:67" x14ac:dyDescent="0.2">
      <c r="A153" s="199">
        <v>0.485416666666667</v>
      </c>
      <c r="B153" s="17">
        <f t="shared" si="63"/>
        <v>0</v>
      </c>
      <c r="C153" s="17">
        <f t="shared" si="46"/>
        <v>-5.1000000000000005</v>
      </c>
      <c r="D153" s="17">
        <f t="shared" si="64"/>
        <v>0.20000000000000107</v>
      </c>
      <c r="E153" s="17">
        <f t="shared" si="12"/>
        <v>3.6000000000000005</v>
      </c>
      <c r="F153" s="17">
        <f t="shared" si="12"/>
        <v>1.4000000000000004</v>
      </c>
      <c r="G153" s="17">
        <f t="shared" si="65"/>
        <v>2</v>
      </c>
      <c r="H153" s="17">
        <f t="shared" si="42"/>
        <v>5.2000000000000011</v>
      </c>
      <c r="I153" s="17">
        <f t="shared" si="51"/>
        <v>2</v>
      </c>
      <c r="J153" s="17">
        <f t="shared" si="7"/>
        <v>3.5</v>
      </c>
      <c r="K153" s="17">
        <f t="shared" si="7"/>
        <v>5.6000000000000005</v>
      </c>
      <c r="L153" s="17"/>
      <c r="M153" s="17">
        <f t="shared" si="14"/>
        <v>3.4999999999999991</v>
      </c>
      <c r="N153" s="17">
        <f t="shared" si="50"/>
        <v>2.8</v>
      </c>
      <c r="O153" s="17">
        <f t="shared" si="61"/>
        <v>-0.29999999999999982</v>
      </c>
      <c r="P153" s="17">
        <f t="shared" si="66"/>
        <v>0</v>
      </c>
      <c r="Q153" s="17">
        <f t="shared" si="8"/>
        <v>2.8000000000000007</v>
      </c>
      <c r="R153" s="17">
        <f t="shared" si="5"/>
        <v>-1.7000000000000002</v>
      </c>
      <c r="S153" s="17"/>
      <c r="T153" s="17">
        <f t="shared" si="16"/>
        <v>-2</v>
      </c>
      <c r="U153" s="17">
        <f t="shared" si="59"/>
        <v>1.0999999999999996</v>
      </c>
      <c r="V153" s="17">
        <f t="shared" si="62"/>
        <v>-1.2999999999999998</v>
      </c>
      <c r="W153" s="17">
        <f>(W58-$W$58)</f>
        <v>0</v>
      </c>
      <c r="X153" s="17">
        <f t="shared" si="67"/>
        <v>0</v>
      </c>
      <c r="Y153" s="17">
        <f t="shared" si="44"/>
        <v>1.3000000000000007</v>
      </c>
      <c r="Z153" s="17">
        <f t="shared" si="9"/>
        <v>2.8000000000000007</v>
      </c>
      <c r="AA153" s="17">
        <f t="shared" si="55"/>
        <v>2.0000000000000009</v>
      </c>
      <c r="AB153" s="17">
        <f t="shared" si="60"/>
        <v>3.2</v>
      </c>
      <c r="AC153" s="17">
        <f t="shared" si="58"/>
        <v>2.3999999999999986</v>
      </c>
      <c r="AD153" s="17">
        <f t="shared" si="68"/>
        <v>0.89999999999999947</v>
      </c>
      <c r="AE153" s="17">
        <f t="shared" si="69"/>
        <v>4.7</v>
      </c>
      <c r="AF153" s="17">
        <f t="shared" si="21"/>
        <v>3.8999999999999995</v>
      </c>
      <c r="AG153" s="17">
        <f t="shared" si="52"/>
        <v>-3.5999999999999996</v>
      </c>
      <c r="AH153" s="17">
        <f t="shared" si="39"/>
        <v>1.5999999999999996</v>
      </c>
      <c r="AI153" s="17">
        <f t="shared" si="49"/>
        <v>1.8999999999999995</v>
      </c>
      <c r="AJ153" s="17">
        <f t="shared" si="47"/>
        <v>2.2000000000000011</v>
      </c>
      <c r="AK153" s="17">
        <f t="shared" si="22"/>
        <v>2</v>
      </c>
      <c r="AL153" s="17"/>
      <c r="AM153" s="17">
        <f t="shared" si="53"/>
        <v>-2.2999999999999998</v>
      </c>
      <c r="AN153" s="17">
        <f t="shared" si="43"/>
        <v>4.1999999999999993</v>
      </c>
      <c r="AO153" s="17">
        <f t="shared" si="70"/>
        <v>0.59999999999999964</v>
      </c>
      <c r="AP153" s="17">
        <f t="shared" si="48"/>
        <v>2.1000000000000005</v>
      </c>
      <c r="AQ153" s="17">
        <f t="shared" si="57"/>
        <v>4.4999999999999991</v>
      </c>
      <c r="AR153" s="17">
        <f t="shared" si="71"/>
        <v>0</v>
      </c>
      <c r="AS153" s="17">
        <f t="shared" si="56"/>
        <v>1.0999999999999996</v>
      </c>
      <c r="AT153" s="17">
        <f t="shared" si="40"/>
        <v>-0.59999999999999964</v>
      </c>
      <c r="AU153" s="17">
        <f t="shared" si="72"/>
        <v>0</v>
      </c>
      <c r="AV153" s="17">
        <f t="shared" si="73"/>
        <v>0</v>
      </c>
      <c r="AW153" s="17">
        <f t="shared" si="74"/>
        <v>0</v>
      </c>
      <c r="AX153" s="17">
        <f t="shared" si="75"/>
        <v>0</v>
      </c>
      <c r="AY153" s="17">
        <f t="shared" si="76"/>
        <v>0</v>
      </c>
      <c r="AZ153" s="17">
        <f t="shared" si="77"/>
        <v>0</v>
      </c>
      <c r="BA153" s="194">
        <f t="shared" si="6"/>
        <v>5.2222222222222214</v>
      </c>
      <c r="BB153" s="194">
        <f t="shared" si="41"/>
        <v>1.9444444444444446</v>
      </c>
      <c r="BC153" s="194">
        <f t="shared" si="45"/>
        <v>0.94444444444444464</v>
      </c>
      <c r="BD153" s="194">
        <f t="shared" si="54"/>
        <v>2.4444444444444446</v>
      </c>
      <c r="BE153" s="17">
        <f t="shared" si="78"/>
        <v>0</v>
      </c>
      <c r="BF153" s="194">
        <f t="shared" si="79"/>
        <v>-0.33333333333333215</v>
      </c>
      <c r="BG153" s="194">
        <f t="shared" si="80"/>
        <v>-0.61111111111111072</v>
      </c>
      <c r="BH153" s="194">
        <f t="shared" si="81"/>
        <v>-2.5555555555555554</v>
      </c>
      <c r="BI153" s="194">
        <f t="shared" si="82"/>
        <v>0.16666666666666696</v>
      </c>
      <c r="BJ153" s="194">
        <f t="shared" si="83"/>
        <v>3.5000000000000009</v>
      </c>
      <c r="BK153" s="194">
        <f t="shared" si="85"/>
        <v>-0.38888888888888928</v>
      </c>
      <c r="BL153" s="17">
        <f t="shared" si="84"/>
        <v>0</v>
      </c>
      <c r="BM153" s="17">
        <v>250</v>
      </c>
      <c r="BN153" s="15"/>
      <c r="BO153" s="15"/>
    </row>
    <row r="154" spans="1:67" x14ac:dyDescent="0.2">
      <c r="A154" s="199">
        <v>0.48888888888888898</v>
      </c>
      <c r="B154" s="17">
        <f t="shared" si="63"/>
        <v>0</v>
      </c>
      <c r="C154" s="17">
        <f t="shared" si="46"/>
        <v>-5.3000000000000007</v>
      </c>
      <c r="D154" s="17">
        <f t="shared" si="64"/>
        <v>-0.19999999999999929</v>
      </c>
      <c r="E154" s="17">
        <f t="shared" si="12"/>
        <v>3.3999999999999995</v>
      </c>
      <c r="F154" s="17">
        <f t="shared" si="12"/>
        <v>1.1000000000000005</v>
      </c>
      <c r="G154" s="17">
        <f t="shared" si="65"/>
        <v>2</v>
      </c>
      <c r="H154" s="17">
        <f t="shared" si="42"/>
        <v>6.3000000000000007</v>
      </c>
      <c r="I154" s="17">
        <f t="shared" si="51"/>
        <v>1.9000000000000004</v>
      </c>
      <c r="J154" s="17">
        <f t="shared" si="7"/>
        <v>3.3999999999999986</v>
      </c>
      <c r="K154" s="17">
        <f t="shared" si="7"/>
        <v>4.4999999999999991</v>
      </c>
      <c r="L154" s="17"/>
      <c r="M154" s="17">
        <f t="shared" si="14"/>
        <v>3.3999999999999995</v>
      </c>
      <c r="N154" s="17">
        <f t="shared" si="50"/>
        <v>2.8</v>
      </c>
      <c r="O154" s="17">
        <f t="shared" si="61"/>
        <v>0</v>
      </c>
      <c r="P154" s="17">
        <f t="shared" si="66"/>
        <v>0</v>
      </c>
      <c r="Q154" s="17">
        <f t="shared" si="8"/>
        <v>3.1999999999999993</v>
      </c>
      <c r="R154" s="17"/>
      <c r="S154" s="17"/>
      <c r="T154" s="17">
        <f t="shared" si="16"/>
        <v>-2.1000000000000005</v>
      </c>
      <c r="U154" s="17">
        <f t="shared" si="59"/>
        <v>1</v>
      </c>
      <c r="V154" s="17">
        <f t="shared" si="62"/>
        <v>-1.2999999999999998</v>
      </c>
      <c r="W154" s="17">
        <f>(W59-$W$58)</f>
        <v>0</v>
      </c>
      <c r="X154" s="17">
        <f t="shared" si="67"/>
        <v>0</v>
      </c>
      <c r="Y154" s="17">
        <f t="shared" si="44"/>
        <v>1</v>
      </c>
      <c r="Z154" s="17">
        <f t="shared" si="9"/>
        <v>2.5999999999999996</v>
      </c>
      <c r="AA154" s="17">
        <f t="shared" si="55"/>
        <v>1.7999999999999998</v>
      </c>
      <c r="AB154" s="17">
        <f t="shared" si="60"/>
        <v>3.1000000000000005</v>
      </c>
      <c r="AC154" s="17">
        <f t="shared" si="58"/>
        <v>2.2999999999999989</v>
      </c>
      <c r="AD154" s="17">
        <f t="shared" si="68"/>
        <v>0.89999999999999947</v>
      </c>
      <c r="AE154" s="17">
        <f t="shared" si="69"/>
        <v>4.3999999999999995</v>
      </c>
      <c r="AF154" s="17">
        <f t="shared" si="21"/>
        <v>3.7</v>
      </c>
      <c r="AG154" s="17">
        <f t="shared" si="52"/>
        <v>-3.5999999999999996</v>
      </c>
      <c r="AH154" s="17">
        <f t="shared" si="39"/>
        <v>1.7999999999999989</v>
      </c>
      <c r="AI154" s="17">
        <f t="shared" si="49"/>
        <v>2.0999999999999996</v>
      </c>
      <c r="AJ154" s="17">
        <f t="shared" si="47"/>
        <v>2.8000000000000007</v>
      </c>
      <c r="AK154" s="17">
        <f t="shared" si="22"/>
        <v>1.5999999999999996</v>
      </c>
      <c r="AL154" s="17"/>
      <c r="AM154" s="17">
        <f t="shared" si="53"/>
        <v>-2.6999999999999993</v>
      </c>
      <c r="AN154" s="17">
        <f t="shared" si="43"/>
        <v>3.6999999999999993</v>
      </c>
      <c r="AO154" s="17">
        <f t="shared" si="70"/>
        <v>0.59999999999999964</v>
      </c>
      <c r="AP154" s="17">
        <f t="shared" si="48"/>
        <v>2.1000000000000005</v>
      </c>
      <c r="AQ154" s="17">
        <f t="shared" si="57"/>
        <v>4.3</v>
      </c>
      <c r="AR154" s="17">
        <f t="shared" si="71"/>
        <v>0</v>
      </c>
      <c r="AS154" s="17">
        <f t="shared" si="56"/>
        <v>0.90000000000000036</v>
      </c>
      <c r="AT154" s="17">
        <f t="shared" si="40"/>
        <v>-0.69999999999999929</v>
      </c>
      <c r="AU154" s="17">
        <f t="shared" si="72"/>
        <v>0</v>
      </c>
      <c r="AV154" s="17">
        <f t="shared" si="73"/>
        <v>0</v>
      </c>
      <c r="AW154" s="17">
        <f t="shared" si="74"/>
        <v>0</v>
      </c>
      <c r="AX154" s="17">
        <f t="shared" si="75"/>
        <v>0</v>
      </c>
      <c r="AY154" s="17">
        <f t="shared" si="76"/>
        <v>0</v>
      </c>
      <c r="AZ154" s="17">
        <f t="shared" si="77"/>
        <v>0</v>
      </c>
      <c r="BA154" s="194"/>
      <c r="BB154" s="194">
        <f t="shared" si="41"/>
        <v>1.8333333333333321</v>
      </c>
      <c r="BC154" s="194">
        <f t="shared" si="45"/>
        <v>1.0555555555555554</v>
      </c>
      <c r="BD154" s="194">
        <f t="shared" si="54"/>
        <v>2.2222222222222214</v>
      </c>
      <c r="BE154" s="17">
        <f t="shared" si="78"/>
        <v>0</v>
      </c>
      <c r="BF154" s="194">
        <f t="shared" si="79"/>
        <v>5.5555555555557135E-2</v>
      </c>
      <c r="BG154" s="194">
        <f t="shared" si="80"/>
        <v>-0.77777777777777768</v>
      </c>
      <c r="BH154" s="194">
        <f t="shared" si="81"/>
        <v>-2.4999999999999991</v>
      </c>
      <c r="BI154" s="194">
        <f t="shared" si="82"/>
        <v>0</v>
      </c>
      <c r="BJ154" s="194">
        <f t="shared" si="83"/>
        <v>3.3888888888888884</v>
      </c>
      <c r="BK154" s="194">
        <f t="shared" si="85"/>
        <v>5.5555555555555358E-2</v>
      </c>
      <c r="BL154" s="17">
        <f t="shared" si="84"/>
        <v>0</v>
      </c>
      <c r="BM154" s="17">
        <v>255</v>
      </c>
    </row>
    <row r="155" spans="1:67" x14ac:dyDescent="0.2">
      <c r="A155" s="199">
        <v>0.49236111111111103</v>
      </c>
      <c r="B155" s="17">
        <f t="shared" si="63"/>
        <v>0</v>
      </c>
      <c r="C155" s="17">
        <f t="shared" si="46"/>
        <v>-5.6000000000000005</v>
      </c>
      <c r="D155" s="17">
        <f t="shared" si="64"/>
        <v>9.9999999999999645E-2</v>
      </c>
      <c r="E155" s="17">
        <f t="shared" si="12"/>
        <v>3.3999999999999995</v>
      </c>
      <c r="F155" s="17">
        <f t="shared" si="12"/>
        <v>1</v>
      </c>
      <c r="G155" s="17">
        <f t="shared" si="65"/>
        <v>2.3999999999999995</v>
      </c>
      <c r="H155" s="17">
        <f t="shared" si="42"/>
        <v>6.6</v>
      </c>
      <c r="I155" s="17">
        <f t="shared" si="51"/>
        <v>1.5</v>
      </c>
      <c r="J155" s="17">
        <f t="shared" si="7"/>
        <v>3.0999999999999996</v>
      </c>
      <c r="K155" s="17">
        <f t="shared" si="7"/>
        <v>4.4999999999999991</v>
      </c>
      <c r="L155" s="17"/>
      <c r="M155" s="17">
        <f t="shared" si="14"/>
        <v>3.2</v>
      </c>
      <c r="N155" s="17">
        <f t="shared" si="50"/>
        <v>2.5999999999999996</v>
      </c>
      <c r="O155" s="17">
        <f t="shared" si="61"/>
        <v>0</v>
      </c>
      <c r="P155" s="17">
        <f t="shared" si="66"/>
        <v>0</v>
      </c>
      <c r="Q155" s="17"/>
      <c r="R155" s="17"/>
      <c r="S155" s="17"/>
      <c r="T155" s="17"/>
      <c r="U155" s="17">
        <f t="shared" si="59"/>
        <v>0.90000000000000036</v>
      </c>
      <c r="V155" s="17">
        <f t="shared" si="62"/>
        <v>-1.2999999999999998</v>
      </c>
      <c r="W155" s="17">
        <f>(W60-$W$58)</f>
        <v>0.30000000000000071</v>
      </c>
      <c r="X155" s="17">
        <f t="shared" si="67"/>
        <v>0</v>
      </c>
      <c r="Y155" s="17">
        <f t="shared" si="44"/>
        <v>0.59999999999999964</v>
      </c>
      <c r="Z155" s="17"/>
      <c r="AA155" s="17">
        <f t="shared" si="55"/>
        <v>1.7999999999999998</v>
      </c>
      <c r="AB155" s="17">
        <f t="shared" si="60"/>
        <v>2.8999999999999995</v>
      </c>
      <c r="AC155" s="17">
        <f t="shared" si="58"/>
        <v>2.5</v>
      </c>
      <c r="AD155" s="17">
        <f t="shared" si="68"/>
        <v>0.79999999999999982</v>
      </c>
      <c r="AE155" s="17">
        <f t="shared" si="69"/>
        <v>2.6000000000000005</v>
      </c>
      <c r="AF155" s="17">
        <f t="shared" si="21"/>
        <v>3.4999999999999991</v>
      </c>
      <c r="AG155" s="17">
        <f t="shared" si="52"/>
        <v>-3.6999999999999993</v>
      </c>
      <c r="AH155" s="17">
        <f t="shared" si="39"/>
        <v>1.7999999999999989</v>
      </c>
      <c r="AI155" s="17">
        <f t="shared" si="49"/>
        <v>2.1999999999999993</v>
      </c>
      <c r="AJ155" s="17">
        <f t="shared" si="47"/>
        <v>3</v>
      </c>
      <c r="AK155" s="17">
        <f t="shared" si="22"/>
        <v>1.2999999999999989</v>
      </c>
      <c r="AL155" s="17"/>
      <c r="AM155" s="17">
        <f t="shared" si="53"/>
        <v>-2.8999999999999995</v>
      </c>
      <c r="AN155" s="17">
        <f t="shared" si="43"/>
        <v>3.2999999999999989</v>
      </c>
      <c r="AO155" s="17">
        <f t="shared" si="70"/>
        <v>0.5</v>
      </c>
      <c r="AP155" s="17">
        <f t="shared" si="48"/>
        <v>2.2999999999999998</v>
      </c>
      <c r="AQ155" s="17">
        <f t="shared" si="57"/>
        <v>4.2</v>
      </c>
      <c r="AR155" s="17">
        <f t="shared" si="71"/>
        <v>0</v>
      </c>
      <c r="AS155" s="17">
        <f t="shared" si="56"/>
        <v>0.80000000000000071</v>
      </c>
      <c r="AT155" s="17">
        <f t="shared" si="40"/>
        <v>-0.89999999999999947</v>
      </c>
      <c r="AU155" s="17">
        <f t="shared" si="72"/>
        <v>0</v>
      </c>
      <c r="AV155" s="17">
        <f t="shared" si="73"/>
        <v>0</v>
      </c>
      <c r="AW155" s="17">
        <f t="shared" si="74"/>
        <v>0</v>
      </c>
      <c r="AX155" s="17">
        <f t="shared" si="75"/>
        <v>0</v>
      </c>
      <c r="AY155" s="17">
        <f t="shared" si="76"/>
        <v>0</v>
      </c>
      <c r="AZ155" s="17">
        <f t="shared" si="77"/>
        <v>0</v>
      </c>
      <c r="BA155" s="194"/>
      <c r="BB155" s="194">
        <f t="shared" si="41"/>
        <v>1.7777777777777768</v>
      </c>
      <c r="BC155" s="194">
        <f t="shared" si="45"/>
        <v>1.1666666666666661</v>
      </c>
      <c r="BD155" s="194">
        <f t="shared" si="54"/>
        <v>2.1111111111111107</v>
      </c>
      <c r="BE155" s="17">
        <f t="shared" si="78"/>
        <v>0</v>
      </c>
      <c r="BF155" s="194">
        <f t="shared" si="79"/>
        <v>0</v>
      </c>
      <c r="BG155" s="194">
        <f t="shared" si="80"/>
        <v>-0.8888888888888884</v>
      </c>
      <c r="BH155" s="194">
        <f t="shared" si="81"/>
        <v>-2.333333333333333</v>
      </c>
      <c r="BI155" s="194">
        <f t="shared" si="82"/>
        <v>-5.5555555555555358E-2</v>
      </c>
      <c r="BJ155" s="194">
        <f t="shared" si="83"/>
        <v>3.3888888888888884</v>
      </c>
      <c r="BK155" s="194">
        <f t="shared" si="85"/>
        <v>0.33333333333333304</v>
      </c>
      <c r="BL155" s="17">
        <f t="shared" si="84"/>
        <v>0</v>
      </c>
      <c r="BM155" s="17">
        <v>260</v>
      </c>
    </row>
    <row r="156" spans="1:67" x14ac:dyDescent="0.2">
      <c r="A156" s="199">
        <v>0.49583333333333302</v>
      </c>
      <c r="B156" s="17">
        <f t="shared" si="63"/>
        <v>0</v>
      </c>
      <c r="C156" s="17">
        <f t="shared" si="46"/>
        <v>-5.6000000000000005</v>
      </c>
      <c r="D156" s="17">
        <f t="shared" si="64"/>
        <v>0.20000000000000107</v>
      </c>
      <c r="E156" s="17">
        <f t="shared" si="12"/>
        <v>3.3</v>
      </c>
      <c r="F156" s="17">
        <f t="shared" si="12"/>
        <v>0.79999999999999982</v>
      </c>
      <c r="G156" s="17">
        <f t="shared" si="65"/>
        <v>2.5999999999999996</v>
      </c>
      <c r="H156" s="17">
        <f t="shared" si="42"/>
        <v>6.5</v>
      </c>
      <c r="I156" s="17">
        <f t="shared" si="51"/>
        <v>1.2999999999999989</v>
      </c>
      <c r="J156" s="17"/>
      <c r="K156" s="17">
        <f t="shared" si="7"/>
        <v>4.3999999999999995</v>
      </c>
      <c r="L156" s="17"/>
      <c r="M156" s="17">
        <f t="shared" si="14"/>
        <v>3.1000000000000005</v>
      </c>
      <c r="N156" s="17">
        <f t="shared" si="50"/>
        <v>2.8</v>
      </c>
      <c r="O156" s="17">
        <f t="shared" si="61"/>
        <v>0</v>
      </c>
      <c r="P156" s="17">
        <f t="shared" si="66"/>
        <v>0</v>
      </c>
      <c r="Q156" s="17"/>
      <c r="R156" s="17"/>
      <c r="S156" s="17"/>
      <c r="T156" s="17"/>
      <c r="U156" s="17">
        <f t="shared" si="59"/>
        <v>1.0999999999999996</v>
      </c>
      <c r="V156" s="17">
        <f t="shared" si="62"/>
        <v>-1.2999999999999998</v>
      </c>
      <c r="W156" s="17"/>
      <c r="X156" s="17">
        <f t="shared" si="67"/>
        <v>0</v>
      </c>
      <c r="Y156" s="17">
        <f t="shared" si="44"/>
        <v>0.40000000000000036</v>
      </c>
      <c r="Z156" s="17"/>
      <c r="AA156" s="17">
        <f t="shared" si="55"/>
        <v>1.6000000000000005</v>
      </c>
      <c r="AB156" s="17">
        <f t="shared" si="60"/>
        <v>2.6000000000000005</v>
      </c>
      <c r="AC156" s="17">
        <f t="shared" si="58"/>
        <v>2.5999999999999996</v>
      </c>
      <c r="AD156" s="17">
        <f t="shared" si="68"/>
        <v>0.69999999999999929</v>
      </c>
      <c r="AE156" s="17">
        <f t="shared" si="69"/>
        <v>2.8</v>
      </c>
      <c r="AF156" s="17">
        <f t="shared" si="21"/>
        <v>3.4999999999999991</v>
      </c>
      <c r="AG156" s="17">
        <f t="shared" si="52"/>
        <v>-4.0999999999999996</v>
      </c>
      <c r="AH156" s="17">
        <f t="shared" si="39"/>
        <v>1.7999999999999989</v>
      </c>
      <c r="AI156" s="17">
        <f t="shared" si="49"/>
        <v>1.6999999999999993</v>
      </c>
      <c r="AJ156" s="17">
        <f t="shared" si="47"/>
        <v>2.5999999999999996</v>
      </c>
      <c r="AK156" s="17">
        <f t="shared" si="22"/>
        <v>1.0999999999999996</v>
      </c>
      <c r="AL156" s="17"/>
      <c r="AM156" s="17">
        <f t="shared" si="53"/>
        <v>-3.1999999999999993</v>
      </c>
      <c r="AN156" s="17">
        <f t="shared" si="43"/>
        <v>3.0999999999999996</v>
      </c>
      <c r="AO156" s="17">
        <f t="shared" si="70"/>
        <v>0.39999999999999947</v>
      </c>
      <c r="AP156" s="17">
        <f t="shared" si="48"/>
        <v>2.2999999999999998</v>
      </c>
      <c r="AQ156" s="17">
        <f t="shared" si="57"/>
        <v>4.1000000000000005</v>
      </c>
      <c r="AR156" s="17">
        <f t="shared" si="71"/>
        <v>0</v>
      </c>
      <c r="AS156" s="17">
        <f t="shared" si="56"/>
        <v>0.60000000000000053</v>
      </c>
      <c r="AT156" s="17">
        <f t="shared" si="40"/>
        <v>-1.1999999999999993</v>
      </c>
      <c r="AU156" s="17">
        <f t="shared" si="72"/>
        <v>0</v>
      </c>
      <c r="AV156" s="17">
        <f t="shared" si="73"/>
        <v>0</v>
      </c>
      <c r="AW156" s="17">
        <f t="shared" si="74"/>
        <v>0</v>
      </c>
      <c r="AX156" s="17">
        <f t="shared" si="75"/>
        <v>0</v>
      </c>
      <c r="AY156" s="17">
        <f t="shared" si="76"/>
        <v>0</v>
      </c>
      <c r="AZ156" s="17">
        <f t="shared" si="77"/>
        <v>0</v>
      </c>
      <c r="BA156" s="194"/>
      <c r="BB156" s="194">
        <f t="shared" si="41"/>
        <v>1.7222222222222214</v>
      </c>
      <c r="BC156" s="194">
        <f t="shared" si="45"/>
        <v>1.2222222222222214</v>
      </c>
      <c r="BD156" s="194">
        <f t="shared" si="54"/>
        <v>1.7777777777777786</v>
      </c>
      <c r="BE156" s="17">
        <f t="shared" si="78"/>
        <v>0</v>
      </c>
      <c r="BF156" s="194">
        <f t="shared" si="79"/>
        <v>-0.55555555555555536</v>
      </c>
      <c r="BG156" s="194">
        <f t="shared" si="80"/>
        <v>-1</v>
      </c>
      <c r="BH156" s="194">
        <f t="shared" si="81"/>
        <v>-2.3888888888888884</v>
      </c>
      <c r="BI156" s="194">
        <f t="shared" si="82"/>
        <v>-0.16666666666666607</v>
      </c>
      <c r="BJ156" s="194">
        <f t="shared" si="83"/>
        <v>3.2777777777777777</v>
      </c>
      <c r="BK156" s="198">
        <f t="shared" si="85"/>
        <v>0.38888888888888928</v>
      </c>
      <c r="BL156" s="17">
        <f t="shared" si="84"/>
        <v>0</v>
      </c>
      <c r="BM156" s="17">
        <v>265</v>
      </c>
    </row>
    <row r="157" spans="1:67" x14ac:dyDescent="0.2">
      <c r="A157" s="199">
        <v>0.499305555555556</v>
      </c>
      <c r="B157" s="17">
        <f t="shared" si="63"/>
        <v>0</v>
      </c>
      <c r="C157" s="17">
        <f t="shared" si="46"/>
        <v>-5.5</v>
      </c>
      <c r="D157" s="17">
        <f t="shared" si="64"/>
        <v>9.9999999999999645E-2</v>
      </c>
      <c r="E157" s="17"/>
      <c r="F157" s="17"/>
      <c r="G157" s="17">
        <f t="shared" si="65"/>
        <v>2.8</v>
      </c>
      <c r="H157" s="17">
        <f t="shared" si="42"/>
        <v>7.1</v>
      </c>
      <c r="I157" s="17">
        <f t="shared" si="51"/>
        <v>1</v>
      </c>
      <c r="J157" s="17"/>
      <c r="K157" s="17">
        <f t="shared" si="7"/>
        <v>4.3</v>
      </c>
      <c r="L157" s="17"/>
      <c r="M157" s="17"/>
      <c r="N157" s="17">
        <f t="shared" si="50"/>
        <v>2.8</v>
      </c>
      <c r="O157" s="17">
        <f t="shared" si="61"/>
        <v>0</v>
      </c>
      <c r="P157" s="17">
        <f t="shared" si="66"/>
        <v>0</v>
      </c>
      <c r="Q157" s="17"/>
      <c r="R157" s="17"/>
      <c r="S157" s="17"/>
      <c r="T157" s="17"/>
      <c r="U157" s="17">
        <f t="shared" si="59"/>
        <v>1.0999999999999996</v>
      </c>
      <c r="V157" s="17">
        <f t="shared" si="62"/>
        <v>-1.2000000000000002</v>
      </c>
      <c r="W157" s="17"/>
      <c r="X157" s="17">
        <f t="shared" si="67"/>
        <v>0</v>
      </c>
      <c r="Y157" s="17">
        <f t="shared" si="44"/>
        <v>0.5</v>
      </c>
      <c r="Z157" s="17"/>
      <c r="AA157" s="17">
        <f t="shared" si="55"/>
        <v>1.5</v>
      </c>
      <c r="AB157" s="17">
        <f t="shared" si="60"/>
        <v>2.8</v>
      </c>
      <c r="AC157" s="17">
        <f t="shared" si="58"/>
        <v>2.7999999999999989</v>
      </c>
      <c r="AD157" s="17">
        <f t="shared" si="68"/>
        <v>0.29999999999999982</v>
      </c>
      <c r="AE157" s="17">
        <f t="shared" si="69"/>
        <v>3.0000000000000009</v>
      </c>
      <c r="AF157" s="17"/>
      <c r="AG157" s="17">
        <f t="shared" si="52"/>
        <v>-4.3999999999999995</v>
      </c>
      <c r="AH157" s="17">
        <f t="shared" si="39"/>
        <v>1.8999999999999986</v>
      </c>
      <c r="AI157" s="17">
        <f t="shared" si="49"/>
        <v>1.3999999999999995</v>
      </c>
      <c r="AJ157" s="17">
        <f t="shared" si="47"/>
        <v>2.5</v>
      </c>
      <c r="AK157" s="17"/>
      <c r="AL157" s="17"/>
      <c r="AM157" s="17">
        <f t="shared" si="53"/>
        <v>-3.5</v>
      </c>
      <c r="AN157" s="17">
        <f t="shared" si="43"/>
        <v>2.9000000000000004</v>
      </c>
      <c r="AO157" s="17">
        <f t="shared" si="70"/>
        <v>0.29999999999999982</v>
      </c>
      <c r="AP157" s="17">
        <f t="shared" si="48"/>
        <v>2.5</v>
      </c>
      <c r="AQ157" s="17">
        <f t="shared" si="57"/>
        <v>3.8999999999999995</v>
      </c>
      <c r="AR157" s="17">
        <f t="shared" si="71"/>
        <v>0</v>
      </c>
      <c r="AS157" s="17">
        <f t="shared" si="56"/>
        <v>0.20000000000000018</v>
      </c>
      <c r="AT157" s="17">
        <f t="shared" si="40"/>
        <v>-1.2999999999999989</v>
      </c>
      <c r="AU157" s="17">
        <f t="shared" si="72"/>
        <v>0</v>
      </c>
      <c r="AV157" s="17">
        <f t="shared" si="73"/>
        <v>0</v>
      </c>
      <c r="AW157" s="17">
        <f t="shared" si="74"/>
        <v>0</v>
      </c>
      <c r="AX157" s="17">
        <f t="shared" si="75"/>
        <v>0</v>
      </c>
      <c r="AY157" s="17">
        <f t="shared" si="76"/>
        <v>0</v>
      </c>
      <c r="AZ157" s="17">
        <f t="shared" si="77"/>
        <v>0</v>
      </c>
      <c r="BA157" s="194"/>
      <c r="BB157" s="194">
        <f t="shared" si="41"/>
        <v>1.6111111111111107</v>
      </c>
      <c r="BC157" s="194">
        <f t="shared" si="45"/>
        <v>0.94444444444444464</v>
      </c>
      <c r="BD157" s="194">
        <f t="shared" si="54"/>
        <v>1.2222222222222214</v>
      </c>
      <c r="BE157" s="17">
        <f t="shared" si="78"/>
        <v>0</v>
      </c>
      <c r="BF157" s="194">
        <f t="shared" si="79"/>
        <v>-0.94444444444444287</v>
      </c>
      <c r="BG157" s="194">
        <f t="shared" si="80"/>
        <v>-1.1666666666666661</v>
      </c>
      <c r="BH157" s="194">
        <f t="shared" si="81"/>
        <v>-2.2777777777777768</v>
      </c>
      <c r="BI157" s="194">
        <f t="shared" si="82"/>
        <v>-1.1111111111111107</v>
      </c>
      <c r="BJ157" s="194">
        <f t="shared" si="83"/>
        <v>3.0000000000000009</v>
      </c>
      <c r="BK157" s="194">
        <f t="shared" si="85"/>
        <v>0.33333333333333304</v>
      </c>
      <c r="BL157" s="17">
        <f t="shared" si="84"/>
        <v>0</v>
      </c>
      <c r="BM157" s="17">
        <v>270</v>
      </c>
    </row>
    <row r="158" spans="1:67" customFormat="1" ht="16" x14ac:dyDescent="0.2">
      <c r="A158" s="160">
        <v>0.50277777777777799</v>
      </c>
      <c r="C158" s="17">
        <f t="shared" si="46"/>
        <v>-5.2</v>
      </c>
      <c r="H158" s="17">
        <f t="shared" si="42"/>
        <v>7.6</v>
      </c>
      <c r="J158" s="161"/>
      <c r="K158" s="161"/>
      <c r="N158" s="17">
        <f t="shared" si="50"/>
        <v>2.2999999999999998</v>
      </c>
      <c r="AA158" s="17">
        <f t="shared" si="55"/>
        <v>1.2999999999999998</v>
      </c>
      <c r="AB158" s="17">
        <f t="shared" si="60"/>
        <v>2.8</v>
      </c>
      <c r="AC158" s="17">
        <f t="shared" si="58"/>
        <v>2.6999999999999993</v>
      </c>
      <c r="AG158" s="17">
        <f t="shared" si="52"/>
        <v>-4.6999999999999993</v>
      </c>
      <c r="AI158" s="17">
        <f t="shared" si="49"/>
        <v>1.2999999999999998</v>
      </c>
      <c r="AJ158" s="17">
        <f t="shared" si="47"/>
        <v>2.5</v>
      </c>
      <c r="AK158" s="17"/>
      <c r="AL158" s="161"/>
      <c r="AP158" s="17">
        <f t="shared" si="48"/>
        <v>2.7</v>
      </c>
      <c r="AQ158" s="17">
        <f t="shared" si="57"/>
        <v>3.8999999999999995</v>
      </c>
      <c r="AS158" s="17">
        <f t="shared" si="56"/>
        <v>0.20000000000000018</v>
      </c>
      <c r="BC158" s="194">
        <f t="shared" si="45"/>
        <v>0.72222222222222143</v>
      </c>
      <c r="BD158" s="194">
        <f t="shared" si="54"/>
        <v>1</v>
      </c>
      <c r="BM158" s="17">
        <v>275</v>
      </c>
    </row>
    <row r="159" spans="1:67" customFormat="1" ht="16" x14ac:dyDescent="0.2">
      <c r="A159" s="160">
        <v>0.50624999999999998</v>
      </c>
      <c r="C159" s="17">
        <f t="shared" si="46"/>
        <v>-4.9000000000000004</v>
      </c>
      <c r="J159" s="161"/>
      <c r="K159" s="161"/>
      <c r="N159" s="17">
        <f t="shared" si="50"/>
        <v>2.4000000000000004</v>
      </c>
      <c r="AA159" s="17">
        <f t="shared" si="55"/>
        <v>1.2999999999999998</v>
      </c>
      <c r="AB159" s="17">
        <f t="shared" si="60"/>
        <v>2.7</v>
      </c>
      <c r="AC159" s="17">
        <f t="shared" si="58"/>
        <v>2.5</v>
      </c>
      <c r="AG159" s="17">
        <f t="shared" si="52"/>
        <v>-4.6999999999999993</v>
      </c>
      <c r="AI159" s="17">
        <f t="shared" si="49"/>
        <v>1.1999999999999993</v>
      </c>
      <c r="AJ159" s="17">
        <f t="shared" si="47"/>
        <v>2.5</v>
      </c>
      <c r="AP159" s="17">
        <f t="shared" si="48"/>
        <v>3</v>
      </c>
      <c r="AQ159" s="17">
        <f t="shared" si="57"/>
        <v>3.7</v>
      </c>
      <c r="AS159" s="17">
        <f t="shared" si="56"/>
        <v>0.20000000000000018</v>
      </c>
      <c r="BC159" s="194">
        <f t="shared" si="45"/>
        <v>0.33333333333333215</v>
      </c>
      <c r="BD159" s="194">
        <f t="shared" si="54"/>
        <v>1.1666666666666661</v>
      </c>
      <c r="BM159" s="17">
        <v>280</v>
      </c>
    </row>
    <row r="160" spans="1:67" customFormat="1" ht="16" x14ac:dyDescent="0.2">
      <c r="A160" s="160">
        <v>0.50972222222222197</v>
      </c>
      <c r="C160" s="17">
        <f t="shared" si="46"/>
        <v>-4.6000000000000005</v>
      </c>
      <c r="J160" s="161"/>
      <c r="K160" s="161"/>
      <c r="N160" s="17">
        <f t="shared" si="50"/>
        <v>2.7</v>
      </c>
      <c r="AA160" s="17">
        <f t="shared" si="55"/>
        <v>0.90000000000000036</v>
      </c>
      <c r="AB160" s="17">
        <f t="shared" si="60"/>
        <v>2.6000000000000005</v>
      </c>
      <c r="AC160" s="17">
        <f t="shared" si="58"/>
        <v>2.0999999999999996</v>
      </c>
      <c r="AG160" s="17">
        <f t="shared" si="52"/>
        <v>-4.8</v>
      </c>
      <c r="AI160" s="17">
        <f t="shared" si="49"/>
        <v>1</v>
      </c>
      <c r="AJ160" s="17">
        <f t="shared" si="47"/>
        <v>2.5</v>
      </c>
      <c r="AP160" s="17">
        <f t="shared" si="48"/>
        <v>3.3999999999999995</v>
      </c>
      <c r="AQ160" s="17">
        <f t="shared" si="57"/>
        <v>1.2999999999999998</v>
      </c>
      <c r="AS160" s="17">
        <f t="shared" si="56"/>
        <v>0.10000000000000053</v>
      </c>
      <c r="BD160" s="194">
        <f t="shared" si="54"/>
        <v>1.0555555555555554</v>
      </c>
      <c r="BM160" s="17">
        <v>285</v>
      </c>
    </row>
    <row r="161" spans="1:65" customFormat="1" ht="16" x14ac:dyDescent="0.2">
      <c r="A161" s="160">
        <v>0.51319444444444495</v>
      </c>
      <c r="C161" s="17">
        <f t="shared" si="46"/>
        <v>-4.2</v>
      </c>
      <c r="J161" s="161"/>
      <c r="K161" s="161"/>
      <c r="N161" s="17">
        <f t="shared" si="50"/>
        <v>2.9000000000000004</v>
      </c>
      <c r="AA161" s="17">
        <f t="shared" si="55"/>
        <v>0.90000000000000036</v>
      </c>
      <c r="AB161" s="17">
        <f t="shared" si="60"/>
        <v>2.2000000000000002</v>
      </c>
      <c r="AC161" s="17">
        <f t="shared" si="58"/>
        <v>1.7999999999999989</v>
      </c>
      <c r="AG161" s="17">
        <f t="shared" si="52"/>
        <v>-5.3999999999999995</v>
      </c>
      <c r="AI161" s="17">
        <f t="shared" si="49"/>
        <v>1</v>
      </c>
      <c r="AJ161" s="17">
        <f t="shared" si="47"/>
        <v>2.5</v>
      </c>
      <c r="AP161" s="17">
        <f t="shared" si="48"/>
        <v>3.8</v>
      </c>
      <c r="AQ161" s="17">
        <f t="shared" si="57"/>
        <v>1.2000000000000002</v>
      </c>
      <c r="AS161" s="17">
        <f t="shared" si="56"/>
        <v>-0.19999999999999929</v>
      </c>
      <c r="BD161" s="194">
        <f t="shared" si="54"/>
        <v>0.83333333333333304</v>
      </c>
      <c r="BM161" s="17">
        <v>290</v>
      </c>
    </row>
    <row r="162" spans="1:65" customFormat="1" ht="16" x14ac:dyDescent="0.2">
      <c r="A162" s="160">
        <v>0.51666666666666705</v>
      </c>
      <c r="C162" s="17">
        <f t="shared" si="46"/>
        <v>-3.8000000000000007</v>
      </c>
      <c r="J162" s="161"/>
      <c r="K162" s="161"/>
      <c r="N162" s="17">
        <f t="shared" si="50"/>
        <v>3.3000000000000007</v>
      </c>
      <c r="AA162" s="17">
        <f t="shared" si="55"/>
        <v>0.90000000000000036</v>
      </c>
      <c r="AB162" s="17">
        <f t="shared" si="60"/>
        <v>1.9999999999999991</v>
      </c>
      <c r="AC162" s="17">
        <f t="shared" si="58"/>
        <v>1.6999999999999993</v>
      </c>
      <c r="AG162" s="17">
        <f t="shared" si="52"/>
        <v>-5.8</v>
      </c>
      <c r="AI162" s="17">
        <f t="shared" si="49"/>
        <v>0.89999999999999947</v>
      </c>
      <c r="AJ162" s="17">
        <f t="shared" si="47"/>
        <v>2.5</v>
      </c>
      <c r="AP162" s="17">
        <f t="shared" si="48"/>
        <v>4.1000000000000005</v>
      </c>
      <c r="AQ162" s="17">
        <f t="shared" si="57"/>
        <v>1.1000000000000005</v>
      </c>
      <c r="AS162" s="17">
        <f t="shared" si="56"/>
        <v>-0.5</v>
      </c>
      <c r="BD162" s="194">
        <f t="shared" si="54"/>
        <v>0.77777777777777768</v>
      </c>
      <c r="BM162" s="17">
        <v>295</v>
      </c>
    </row>
    <row r="163" spans="1:65" customFormat="1" ht="16" x14ac:dyDescent="0.2">
      <c r="A163" s="160">
        <v>0.52013888888888904</v>
      </c>
      <c r="J163" s="161"/>
      <c r="K163" s="161"/>
      <c r="N163" s="17">
        <f t="shared" si="50"/>
        <v>3.4000000000000004</v>
      </c>
      <c r="AA163" s="17">
        <f t="shared" si="55"/>
        <v>0.90000000000000036</v>
      </c>
      <c r="AB163" s="17">
        <f t="shared" si="60"/>
        <v>1.8999999999999995</v>
      </c>
      <c r="AC163" s="17">
        <f t="shared" si="58"/>
        <v>2</v>
      </c>
      <c r="AG163" s="17">
        <f t="shared" si="52"/>
        <v>-6.1999999999999993</v>
      </c>
      <c r="AI163" s="17">
        <f t="shared" si="49"/>
        <v>0.79999999999999982</v>
      </c>
      <c r="AJ163" s="17">
        <f t="shared" si="47"/>
        <v>2.5</v>
      </c>
      <c r="AP163" s="17">
        <f t="shared" si="48"/>
        <v>4.3</v>
      </c>
      <c r="AQ163" s="17">
        <f t="shared" si="57"/>
        <v>1.2000000000000002</v>
      </c>
      <c r="AS163" s="17">
        <f t="shared" si="56"/>
        <v>-0.59999999999999964</v>
      </c>
      <c r="BD163" s="194">
        <f t="shared" si="54"/>
        <v>0.72222222222222232</v>
      </c>
      <c r="BM163" s="17">
        <v>300</v>
      </c>
    </row>
    <row r="164" spans="1:65" customFormat="1" ht="16" x14ac:dyDescent="0.2">
      <c r="A164" s="160">
        <v>0.52361111111111103</v>
      </c>
      <c r="J164" s="161"/>
      <c r="K164" s="161"/>
      <c r="N164" s="17">
        <f t="shared" si="50"/>
        <v>3.6999999999999993</v>
      </c>
      <c r="AA164" s="17">
        <f t="shared" si="55"/>
        <v>0.79999999999999982</v>
      </c>
      <c r="AB164" s="17">
        <f t="shared" si="60"/>
        <v>1.8999999999999995</v>
      </c>
      <c r="AC164" s="17">
        <f t="shared" si="58"/>
        <v>1.8999999999999986</v>
      </c>
      <c r="AG164" s="17">
        <f t="shared" si="52"/>
        <v>-6.1999999999999993</v>
      </c>
      <c r="AI164" s="17">
        <f t="shared" si="49"/>
        <v>0.79999999999999982</v>
      </c>
      <c r="AQ164" s="17">
        <f t="shared" si="57"/>
        <v>1.2000000000000002</v>
      </c>
      <c r="AS164" s="17">
        <f t="shared" si="56"/>
        <v>-0.5</v>
      </c>
      <c r="BD164" s="194">
        <f t="shared" si="54"/>
        <v>0.88888888888888928</v>
      </c>
      <c r="BM164" s="17">
        <v>305</v>
      </c>
    </row>
    <row r="165" spans="1:65" customFormat="1" ht="16" x14ac:dyDescent="0.2">
      <c r="A165" s="160">
        <v>0.52708333333333302</v>
      </c>
      <c r="J165" s="161"/>
      <c r="K165" s="161"/>
      <c r="AA165" s="17">
        <f t="shared" si="55"/>
        <v>0.60000000000000053</v>
      </c>
      <c r="AB165" s="17">
        <f t="shared" si="60"/>
        <v>1.7000000000000002</v>
      </c>
      <c r="AC165" s="17">
        <f t="shared" si="58"/>
        <v>1.8999999999999986</v>
      </c>
      <c r="AG165" s="17">
        <f t="shared" si="52"/>
        <v>-5.8999999999999995</v>
      </c>
      <c r="AI165" s="17">
        <f t="shared" si="49"/>
        <v>0.89999999999999947</v>
      </c>
      <c r="AQ165" s="17">
        <f t="shared" si="57"/>
        <v>1.3999999999999995</v>
      </c>
      <c r="AS165" s="17">
        <f t="shared" si="56"/>
        <v>-0.59999999999999964</v>
      </c>
      <c r="BD165" s="194">
        <f t="shared" si="54"/>
        <v>1.1666666666666661</v>
      </c>
      <c r="BM165" s="17">
        <v>310</v>
      </c>
    </row>
    <row r="166" spans="1:65" customFormat="1" ht="16" x14ac:dyDescent="0.2">
      <c r="A166" s="160">
        <v>0.530555555555556</v>
      </c>
      <c r="J166" s="161"/>
      <c r="K166" s="161"/>
      <c r="AA166" s="17">
        <f t="shared" si="55"/>
        <v>0.70000000000000018</v>
      </c>
      <c r="AB166" s="17">
        <f t="shared" si="60"/>
        <v>1.2999999999999998</v>
      </c>
      <c r="AC166" s="17">
        <f t="shared" si="58"/>
        <v>2</v>
      </c>
      <c r="AQ166" s="17">
        <f t="shared" si="57"/>
        <v>1.4999999999999991</v>
      </c>
      <c r="AS166" s="17">
        <f t="shared" si="56"/>
        <v>-1.5999999999999996</v>
      </c>
      <c r="BD166" s="194">
        <f t="shared" si="54"/>
        <v>1.3333333333333339</v>
      </c>
      <c r="BM166" s="17">
        <v>315</v>
      </c>
    </row>
    <row r="167" spans="1:65" customFormat="1" ht="16" x14ac:dyDescent="0.2">
      <c r="A167" s="160">
        <v>0.53402777777777799</v>
      </c>
      <c r="AA167" s="17">
        <f t="shared" si="55"/>
        <v>0.60000000000000053</v>
      </c>
      <c r="AB167" s="17">
        <f t="shared" si="60"/>
        <v>1.3999999999999995</v>
      </c>
      <c r="AC167" s="17">
        <f t="shared" si="58"/>
        <v>2.3999999999999986</v>
      </c>
      <c r="AQ167" s="17">
        <f t="shared" si="57"/>
        <v>1.7000000000000002</v>
      </c>
      <c r="AS167" s="17">
        <f t="shared" si="56"/>
        <v>-1.6999999999999993</v>
      </c>
      <c r="BD167" s="194">
        <f t="shared" si="54"/>
        <v>1.5</v>
      </c>
      <c r="BM167" s="17">
        <v>320</v>
      </c>
    </row>
    <row r="168" spans="1:65" customFormat="1" ht="16" x14ac:dyDescent="0.2">
      <c r="A168" s="160">
        <v>0.53749999999999998</v>
      </c>
      <c r="AA168" s="17">
        <f t="shared" si="55"/>
        <v>-0.20000000000000018</v>
      </c>
      <c r="AB168" s="17">
        <f t="shared" si="60"/>
        <v>1.3999999999999995</v>
      </c>
      <c r="AC168" s="17">
        <f t="shared" si="58"/>
        <v>2.6999999999999993</v>
      </c>
      <c r="AQ168" s="17">
        <f t="shared" si="57"/>
        <v>1.9999999999999991</v>
      </c>
      <c r="AS168" s="17">
        <f t="shared" si="56"/>
        <v>-1.3999999999999995</v>
      </c>
      <c r="BD168" s="194">
        <f t="shared" si="54"/>
        <v>1.8333333333333339</v>
      </c>
      <c r="BM168" s="17">
        <v>325</v>
      </c>
    </row>
    <row r="169" spans="1:65" customFormat="1" ht="16" x14ac:dyDescent="0.2">
      <c r="A169" s="160">
        <v>0.54097222222222197</v>
      </c>
      <c r="AA169" s="17">
        <f t="shared" si="55"/>
        <v>-0.20000000000000018</v>
      </c>
      <c r="AB169" s="17">
        <f t="shared" si="60"/>
        <v>1.2999999999999998</v>
      </c>
      <c r="AC169" s="17">
        <f t="shared" si="58"/>
        <v>3</v>
      </c>
      <c r="AQ169" s="17">
        <f t="shared" si="57"/>
        <v>2.1000000000000005</v>
      </c>
      <c r="AS169" s="17">
        <f t="shared" si="56"/>
        <v>-1</v>
      </c>
      <c r="BD169" s="194">
        <f t="shared" si="54"/>
        <v>2.1666666666666661</v>
      </c>
      <c r="BM169" s="17">
        <v>330</v>
      </c>
    </row>
    <row r="170" spans="1:65" customFormat="1" ht="16" x14ac:dyDescent="0.2">
      <c r="A170" s="160">
        <v>0.54444444444444495</v>
      </c>
      <c r="AA170" s="17">
        <f t="shared" si="55"/>
        <v>-0.20000000000000018</v>
      </c>
      <c r="AB170" s="17">
        <f t="shared" si="60"/>
        <v>1.7999999999999998</v>
      </c>
      <c r="AC170" s="17">
        <f t="shared" si="58"/>
        <v>3.0999999999999996</v>
      </c>
      <c r="AQ170" s="17">
        <f t="shared" si="57"/>
        <v>2.1000000000000005</v>
      </c>
      <c r="AS170" s="17">
        <f t="shared" si="56"/>
        <v>-0.39999999999999947</v>
      </c>
      <c r="BM170" s="17">
        <v>335</v>
      </c>
    </row>
    <row r="171" spans="1:65" customFormat="1" ht="16" x14ac:dyDescent="0.2">
      <c r="A171" s="160">
        <v>0.54791666666666705</v>
      </c>
      <c r="AB171" s="17">
        <f t="shared" si="60"/>
        <v>1.9999999999999991</v>
      </c>
      <c r="AC171" s="17">
        <f t="shared" si="58"/>
        <v>3.3999999999999986</v>
      </c>
      <c r="AQ171" s="17">
        <f t="shared" si="57"/>
        <v>2.3999999999999995</v>
      </c>
      <c r="AS171" s="17">
        <f t="shared" si="56"/>
        <v>0.20000000000000018</v>
      </c>
      <c r="BM171" s="17">
        <v>340</v>
      </c>
    </row>
    <row r="172" spans="1:65" customFormat="1" ht="16" x14ac:dyDescent="0.2">
      <c r="A172" s="160">
        <v>0.55138888888888904</v>
      </c>
      <c r="AB172" s="17">
        <f t="shared" si="60"/>
        <v>2.7</v>
      </c>
      <c r="AC172" s="17">
        <f t="shared" si="58"/>
        <v>3.8000000000000007</v>
      </c>
      <c r="AQ172" s="17">
        <f t="shared" si="57"/>
        <v>2.9999999999999991</v>
      </c>
      <c r="AS172" s="17">
        <f t="shared" si="56"/>
        <v>0.10000000000000053</v>
      </c>
      <c r="BM172" s="17">
        <v>345</v>
      </c>
    </row>
    <row r="173" spans="1:65" customFormat="1" ht="16" x14ac:dyDescent="0.2">
      <c r="A173" s="160">
        <v>0.55486111111111103</v>
      </c>
      <c r="AB173" s="17">
        <f t="shared" si="60"/>
        <v>3.6000000000000005</v>
      </c>
      <c r="AC173" s="17">
        <f t="shared" si="58"/>
        <v>4</v>
      </c>
      <c r="AQ173" s="17">
        <f t="shared" si="57"/>
        <v>3.2</v>
      </c>
      <c r="BM173" s="17">
        <v>350</v>
      </c>
    </row>
    <row r="174" spans="1:65" customFormat="1" ht="16" x14ac:dyDescent="0.2">
      <c r="A174" s="160">
        <v>0.55833333333333302</v>
      </c>
      <c r="AB174" s="17">
        <f t="shared" si="60"/>
        <v>4.3999999999999995</v>
      </c>
      <c r="AC174" s="17">
        <f t="shared" si="58"/>
        <v>4.5999999999999979</v>
      </c>
      <c r="AQ174" s="17">
        <f t="shared" si="57"/>
        <v>3.3</v>
      </c>
      <c r="BM174" s="17">
        <v>355</v>
      </c>
    </row>
    <row r="175" spans="1:65" customFormat="1" ht="16" x14ac:dyDescent="0.2">
      <c r="A175" s="160">
        <v>0.561805555555556</v>
      </c>
      <c r="AB175" s="17">
        <f t="shared" si="60"/>
        <v>5.2</v>
      </c>
      <c r="AC175" s="17">
        <f t="shared" si="58"/>
        <v>4.8000000000000007</v>
      </c>
      <c r="AQ175" s="17">
        <f t="shared" si="57"/>
        <v>3.4999999999999991</v>
      </c>
      <c r="BM175" s="17">
        <v>360</v>
      </c>
    </row>
    <row r="176" spans="1:65" customFormat="1" ht="16" x14ac:dyDescent="0.2">
      <c r="A176" s="160">
        <v>0.56527777777777799</v>
      </c>
      <c r="AB176" s="17">
        <f t="shared" si="60"/>
        <v>5.7</v>
      </c>
      <c r="AC176" s="17">
        <f t="shared" si="58"/>
        <v>4.6999999999999993</v>
      </c>
      <c r="BM176" s="17">
        <v>365</v>
      </c>
    </row>
    <row r="177" spans="1:65" customFormat="1" ht="16" x14ac:dyDescent="0.2">
      <c r="A177" s="160">
        <v>0.56874999999999998</v>
      </c>
      <c r="AB177" s="17">
        <f t="shared" si="60"/>
        <v>6.2</v>
      </c>
      <c r="AC177" s="17">
        <f t="shared" si="58"/>
        <v>4.5999999999999979</v>
      </c>
      <c r="BM177" s="17">
        <v>370</v>
      </c>
    </row>
    <row r="178" spans="1:65" customFormat="1" ht="16" x14ac:dyDescent="0.2">
      <c r="A178" s="160">
        <v>0.57222222222222197</v>
      </c>
      <c r="AB178" s="17">
        <f t="shared" si="60"/>
        <v>6.8</v>
      </c>
      <c r="AC178" s="17">
        <f t="shared" si="58"/>
        <v>4.5</v>
      </c>
      <c r="BM178" s="17">
        <v>375</v>
      </c>
    </row>
    <row r="179" spans="1:65" customFormat="1" ht="16" x14ac:dyDescent="0.2">
      <c r="A179" s="160">
        <v>0.57569444444444495</v>
      </c>
      <c r="AB179" s="17">
        <f t="shared" si="60"/>
        <v>7.3999999999999995</v>
      </c>
      <c r="AC179" s="17">
        <f t="shared" si="58"/>
        <v>4.3000000000000007</v>
      </c>
      <c r="BM179" s="17">
        <v>380</v>
      </c>
    </row>
    <row r="180" spans="1:65" customFormat="1" ht="16" x14ac:dyDescent="0.2">
      <c r="A180" s="160">
        <v>0.57916666666666705</v>
      </c>
      <c r="BM180" s="17">
        <v>385</v>
      </c>
    </row>
    <row r="181" spans="1:65" x14ac:dyDescent="0.2">
      <c r="A181" s="202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94"/>
      <c r="BB181" s="194"/>
      <c r="BC181" s="194"/>
      <c r="BD181" s="194"/>
      <c r="BE181" s="17"/>
      <c r="BF181" s="194"/>
      <c r="BG181" s="194"/>
      <c r="BH181" s="194"/>
      <c r="BI181" s="194"/>
      <c r="BJ181" s="194"/>
      <c r="BK181" s="194"/>
      <c r="BL181" s="17"/>
      <c r="BM181" s="17"/>
    </row>
    <row r="182" spans="1:65" ht="32" x14ac:dyDescent="0.2">
      <c r="A182" s="200" t="s">
        <v>56</v>
      </c>
      <c r="B182" s="201">
        <f>STDEV(B97:B180)</f>
        <v>0</v>
      </c>
      <c r="C182" s="201">
        <f t="shared" ref="C182:BL182" si="86">STDEV(C97:C180)</f>
        <v>2.5109805110224381</v>
      </c>
      <c r="D182" s="201">
        <f t="shared" si="86"/>
        <v>1.5701428723067798</v>
      </c>
      <c r="E182" s="201">
        <f t="shared" si="86"/>
        <v>1.6603110109437982</v>
      </c>
      <c r="F182" s="201">
        <f t="shared" si="86"/>
        <v>1.9597848868488281</v>
      </c>
      <c r="G182" s="201">
        <f t="shared" si="86"/>
        <v>1.3413682221832277</v>
      </c>
      <c r="H182" s="201">
        <f t="shared" si="86"/>
        <v>2.1153452139425508</v>
      </c>
      <c r="I182" s="201">
        <f t="shared" si="86"/>
        <v>1.4079736354702204</v>
      </c>
      <c r="J182" s="201">
        <f t="shared" si="86"/>
        <v>1.9539222719693685</v>
      </c>
      <c r="K182" s="201">
        <f t="shared" si="86"/>
        <v>1.9947999895958795</v>
      </c>
      <c r="L182" s="201">
        <f t="shared" si="86"/>
        <v>1.4219997655883547</v>
      </c>
      <c r="M182" s="201">
        <f t="shared" si="86"/>
        <v>1.6874486638701893</v>
      </c>
      <c r="N182" s="201">
        <f t="shared" si="86"/>
        <v>1.595947689831074</v>
      </c>
      <c r="O182" s="201">
        <f t="shared" si="86"/>
        <v>0.52743171171850833</v>
      </c>
      <c r="P182" s="201">
        <f t="shared" si="86"/>
        <v>0</v>
      </c>
      <c r="Q182" s="201">
        <f t="shared" si="86"/>
        <v>1.1599228850620968</v>
      </c>
      <c r="R182" s="201">
        <f t="shared" si="86"/>
        <v>1.3020751360286189</v>
      </c>
      <c r="S182" s="201">
        <f t="shared" si="86"/>
        <v>1.8331740809002153</v>
      </c>
      <c r="T182" s="201">
        <f t="shared" si="86"/>
        <v>2.0169822486339211</v>
      </c>
      <c r="U182" s="201">
        <f t="shared" si="86"/>
        <v>0.44560819860799999</v>
      </c>
      <c r="V182" s="201">
        <f t="shared" si="86"/>
        <v>0.71441601598959026</v>
      </c>
      <c r="W182" s="201">
        <f t="shared" si="86"/>
        <v>0.15000000000000036</v>
      </c>
      <c r="X182" s="201">
        <f t="shared" si="86"/>
        <v>0</v>
      </c>
      <c r="Y182" s="201">
        <f t="shared" si="86"/>
        <v>1.6595666953038128</v>
      </c>
      <c r="Z182" s="201">
        <f t="shared" si="86"/>
        <v>0.88377283380329574</v>
      </c>
      <c r="AA182" s="201">
        <f t="shared" si="86"/>
        <v>1.5589733095321068</v>
      </c>
      <c r="AB182" s="201">
        <f t="shared" si="86"/>
        <v>1.7044671133848674</v>
      </c>
      <c r="AC182" s="201">
        <f t="shared" si="86"/>
        <v>1.1909594257326714</v>
      </c>
      <c r="AD182" s="201">
        <f t="shared" si="86"/>
        <v>1.9175633808893744</v>
      </c>
      <c r="AE182" s="201">
        <f t="shared" si="86"/>
        <v>1.7995015371799237</v>
      </c>
      <c r="AF182" s="201">
        <f t="shared" si="86"/>
        <v>1.7844972042872023</v>
      </c>
      <c r="AG182" s="201">
        <f t="shared" si="86"/>
        <v>2.3871320931134599</v>
      </c>
      <c r="AH182" s="201">
        <f t="shared" si="86"/>
        <v>2.0359523670303101</v>
      </c>
      <c r="AI182" s="201">
        <f t="shared" si="86"/>
        <v>1.5816227781126864</v>
      </c>
      <c r="AJ182" s="201">
        <f t="shared" si="86"/>
        <v>1.4133263942199055</v>
      </c>
      <c r="AK182" s="201">
        <f t="shared" si="86"/>
        <v>1.1553557628607338</v>
      </c>
      <c r="AL182" s="201">
        <f t="shared" si="86"/>
        <v>1.727835462251943</v>
      </c>
      <c r="AM182" s="201">
        <f t="shared" si="86"/>
        <v>1.385088747792109</v>
      </c>
      <c r="AN182" s="201">
        <f t="shared" si="86"/>
        <v>1.5850422476765458</v>
      </c>
      <c r="AO182" s="201">
        <f t="shared" si="86"/>
        <v>1.8814367971762183</v>
      </c>
      <c r="AP182" s="201">
        <f t="shared" si="86"/>
        <v>1.243236805722082</v>
      </c>
      <c r="AQ182" s="201">
        <f t="shared" si="86"/>
        <v>1.6576093704977299</v>
      </c>
      <c r="AR182" s="201">
        <f t="shared" si="86"/>
        <v>0</v>
      </c>
      <c r="AS182" s="201">
        <f t="shared" si="86"/>
        <v>1.5263941912406309</v>
      </c>
      <c r="AT182" s="201">
        <f t="shared" si="86"/>
        <v>2.6917611764962563</v>
      </c>
      <c r="AU182" s="201">
        <f t="shared" si="86"/>
        <v>0</v>
      </c>
      <c r="AV182" s="201">
        <f t="shared" si="86"/>
        <v>0</v>
      </c>
      <c r="AW182" s="201">
        <f t="shared" si="86"/>
        <v>0</v>
      </c>
      <c r="AX182" s="201">
        <f t="shared" si="86"/>
        <v>0</v>
      </c>
      <c r="AY182" s="201">
        <f t="shared" si="86"/>
        <v>0</v>
      </c>
      <c r="AZ182" s="201">
        <f t="shared" si="86"/>
        <v>0</v>
      </c>
      <c r="BA182" s="201">
        <f t="shared" si="86"/>
        <v>2.1995193633412535</v>
      </c>
      <c r="BB182" s="201">
        <f t="shared" si="86"/>
        <v>1.2763760212983413</v>
      </c>
      <c r="BC182" s="201">
        <f t="shared" si="86"/>
        <v>0.81660967379652194</v>
      </c>
      <c r="BD182" s="201">
        <f t="shared" si="86"/>
        <v>1.4958786558052732</v>
      </c>
      <c r="BE182" s="201">
        <f t="shared" si="86"/>
        <v>0</v>
      </c>
      <c r="BF182" s="201">
        <f t="shared" si="86"/>
        <v>1.6317543632566827</v>
      </c>
      <c r="BG182" s="201">
        <f t="shared" si="86"/>
        <v>1.6342679580256652</v>
      </c>
      <c r="BH182" s="201">
        <f t="shared" si="86"/>
        <v>1.3462892523476573</v>
      </c>
      <c r="BI182" s="201">
        <f t="shared" si="86"/>
        <v>1.8568983581649381</v>
      </c>
      <c r="BJ182" s="201">
        <f t="shared" si="86"/>
        <v>2.6209674100623732</v>
      </c>
      <c r="BK182" s="201">
        <f t="shared" si="86"/>
        <v>0.5641921279153459</v>
      </c>
      <c r="BL182" s="201">
        <f t="shared" si="86"/>
        <v>0</v>
      </c>
      <c r="BM182" s="17"/>
    </row>
    <row r="183" spans="1:65" ht="32" x14ac:dyDescent="0.2">
      <c r="A183" s="200" t="s">
        <v>153</v>
      </c>
      <c r="B183" s="201">
        <f>STDEV(B109:B157)</f>
        <v>0</v>
      </c>
      <c r="C183" s="201">
        <f>STDEV(BloodGlucose[Tues wk1])</f>
        <v>2.2665850588498531</v>
      </c>
      <c r="D183" s="201">
        <f>STDEV(BloodGlucose[Wed wk1])</f>
        <v>3.6993061935172569</v>
      </c>
      <c r="E183" s="201">
        <f>STDEV(BloodGlucose[Thurs wk1])</f>
        <v>2.6047121263825206</v>
      </c>
      <c r="F183" s="201">
        <f>STDEV(BloodGlucose[Fri wk1])</f>
        <v>4.3134902034421696</v>
      </c>
      <c r="G183" s="201">
        <f>STDEV(BloodGlucose[Sat wk1])</f>
        <v>3.8968730329285406</v>
      </c>
      <c r="H183" s="201">
        <f>STDEV(BloodGlucose[Sun wk1])</f>
        <v>3.4098266790747203</v>
      </c>
      <c r="I183" s="201">
        <f>STDEV(BloodGlucose[Mon wk2])</f>
        <v>4.4549916611854927</v>
      </c>
      <c r="J183" s="201">
        <f>STDEV(BloodGlucose[Tues Wk 2])</f>
        <v>3.8666440760884271</v>
      </c>
      <c r="K183" s="201">
        <f>STDEV(BloodGlucose[Wed wk 2])</f>
        <v>3.0957050036476264</v>
      </c>
      <c r="L183" s="201">
        <f>STDEV(BloodGlucose[Thurs wk2])</f>
        <v>2.0445881465765283</v>
      </c>
      <c r="M183" s="201">
        <f>STDEV(BloodGlucose[Fri wk2])</f>
        <v>2.5158433083689484</v>
      </c>
      <c r="N183" s="201">
        <f>STDEV(BloodGlucose[Sat wk 2])</f>
        <v>1.9136187134658038</v>
      </c>
      <c r="O183" s="201">
        <f>STDEV(BloodGlucose[Sun wk2])</f>
        <v>3.6163360371510804</v>
      </c>
      <c r="P183" s="201">
        <f>STDEV(P109:P157)</f>
        <v>0</v>
      </c>
      <c r="Q183" s="201">
        <f>STDEV(BloodGlucose[Tues wk3])</f>
        <v>3.2765963946214165</v>
      </c>
      <c r="R183" s="201">
        <f>STDEV(BloodGlucose[Wed wk3])</f>
        <v>1.8739967957589934</v>
      </c>
      <c r="S183" s="201">
        <f>STDEV(BloodGlucose[Thurs wk3])</f>
        <v>3.1187641615663169</v>
      </c>
      <c r="T183" s="201">
        <f>STDEV(BloodGlucose[Fri wk3])</f>
        <v>3.7567051778214013</v>
      </c>
      <c r="U183" s="201">
        <f>STDEV(BloodGlucose[Sat wk3])</f>
        <v>2.1076958861497816</v>
      </c>
      <c r="V183" s="201">
        <f>STDEV(BloodGlucose[Sun wk3 (30/05)])</f>
        <v>3.5197846902760426</v>
      </c>
      <c r="W183" s="201">
        <f>STDEV(BloodGlucose[Mon wk4])</f>
        <v>2.1499482038339295</v>
      </c>
      <c r="X183" s="201">
        <f>STDEV(X109:X157)</f>
        <v>0</v>
      </c>
      <c r="Y183" s="201">
        <f>STDEV(BloodGlucose[Tues wk1])</f>
        <v>2.2665850588498531</v>
      </c>
      <c r="Z183" s="201">
        <f>STDEV(BloodGlucose[Wed wk1])</f>
        <v>3.6993061935172569</v>
      </c>
      <c r="AA183" s="201">
        <f>STDEV(BloodGlucose[Thurs wk1])</f>
        <v>2.6047121263825206</v>
      </c>
      <c r="AB183" s="201">
        <f>STDEV(BloodGlucose[Fri wk1])</f>
        <v>4.3134902034421696</v>
      </c>
      <c r="AC183" s="201">
        <f>STDEV(BloodGlucose[Sat wk1])</f>
        <v>3.8968730329285406</v>
      </c>
      <c r="AD183" s="201">
        <f>STDEV(BloodGlucose[Sun wk1])</f>
        <v>3.4098266790747203</v>
      </c>
      <c r="AE183" s="201">
        <f>STDEV(BloodGlucose[Mon wk2])</f>
        <v>4.4549916611854927</v>
      </c>
      <c r="AF183" s="201">
        <f>STDEV(BloodGlucose[Tues Wk 2])</f>
        <v>3.8666440760884271</v>
      </c>
      <c r="AG183" s="201">
        <f>STDEV(BloodGlucose[Tues wk1])</f>
        <v>2.2665850588498531</v>
      </c>
      <c r="AH183" s="201">
        <f>STDEV(BloodGlucose[Wed wk1])</f>
        <v>3.6993061935172569</v>
      </c>
      <c r="AI183" s="201">
        <f>STDEV(BloodGlucose[Thurs wk1])</f>
        <v>2.6047121263825206</v>
      </c>
      <c r="AJ183" s="201">
        <f>STDEV(BloodGlucose[Fri wk1])</f>
        <v>4.3134902034421696</v>
      </c>
      <c r="AK183" s="201">
        <f>STDEV(BloodGlucose[Sat wk1])</f>
        <v>3.8968730329285406</v>
      </c>
      <c r="AL183" s="201">
        <f>STDEV(BloodGlucose[Sun wk1])</f>
        <v>3.4098266790747203</v>
      </c>
      <c r="AM183" s="201">
        <f>STDEV(BloodGlucose[Mon wk2])</f>
        <v>4.4549916611854927</v>
      </c>
      <c r="AN183" s="201">
        <f>STDEV(BloodGlucose[Tues Wk 2])</f>
        <v>3.8666440760884271</v>
      </c>
      <c r="AO183" s="201">
        <f>STDEV(BloodGlucose[Wed wk 2])</f>
        <v>3.0957050036476264</v>
      </c>
      <c r="AP183" s="201">
        <f>STDEV(BloodGlucose[Thurs wk2])</f>
        <v>2.0445881465765283</v>
      </c>
      <c r="AQ183" s="201">
        <f>STDEV(BloodGlucose[Fri wk2])</f>
        <v>2.5158433083689484</v>
      </c>
      <c r="AR183" s="201">
        <f>STDEV(BloodGlucose[Sat wk 2])</f>
        <v>1.9136187134658038</v>
      </c>
      <c r="AS183" s="201">
        <f>STDEV(BloodGlucose[Sun wk2])</f>
        <v>3.6163360371510804</v>
      </c>
      <c r="AT183" s="201">
        <f>STDEV(AT109:AT157)</f>
        <v>2.6917611764962563</v>
      </c>
      <c r="AU183" s="201">
        <f>STDEV(BloodGlucose[Tues wk3])</f>
        <v>3.2765963946214165</v>
      </c>
      <c r="AV183" s="201">
        <f>STDEV(BloodGlucose[Wed wk3])</f>
        <v>1.8739967957589934</v>
      </c>
      <c r="AW183" s="201">
        <f>STDEV(BloodGlucose[Thurs wk3])</f>
        <v>3.1187641615663169</v>
      </c>
      <c r="AX183" s="201">
        <f>STDEV(BloodGlucose[Fri wk3])</f>
        <v>3.7567051778214013</v>
      </c>
      <c r="AY183" s="201">
        <f>STDEV(BloodGlucose[Sat wk3])</f>
        <v>2.1076958861497816</v>
      </c>
      <c r="AZ183" s="201">
        <f>STDEV(BloodGlucose[Sun wk3 (30/05)])</f>
        <v>3.5197846902760426</v>
      </c>
      <c r="BA183" s="201">
        <f>STDEV(BloodGlucose[Mon wk4])</f>
        <v>2.1499482038339295</v>
      </c>
      <c r="BB183" s="201">
        <f>STDEV(BB109:BB157)</f>
        <v>1.2763760212983413</v>
      </c>
      <c r="BC183" s="201">
        <f>STDEV(BloodGlucose[Wed wk4])</f>
        <v>2.0910208048472878</v>
      </c>
      <c r="BD183" s="201">
        <f>STDEV(BloodGlucose[Wed wk1])</f>
        <v>3.6993061935172569</v>
      </c>
      <c r="BE183" s="201">
        <f>STDEV(BloodGlucose[Thurs wk1])</f>
        <v>2.6047121263825206</v>
      </c>
      <c r="BF183" s="201">
        <f>STDEV(BloodGlucose[Fri wk1])</f>
        <v>4.3134902034421696</v>
      </c>
      <c r="BG183" s="201">
        <f>STDEV(BloodGlucose[Sat wk1])</f>
        <v>3.8968730329285406</v>
      </c>
      <c r="BH183" s="201">
        <f>STDEV(BloodGlucose[Tues wk1])</f>
        <v>2.2665850588498531</v>
      </c>
      <c r="BI183" s="201">
        <f>STDEV(BloodGlucose[Wed wk1])</f>
        <v>3.6993061935172569</v>
      </c>
      <c r="BJ183" s="201">
        <f>STDEV(BloodGlucose[Thurs wk1])</f>
        <v>2.6047121263825206</v>
      </c>
      <c r="BK183" s="201">
        <f>STDEV(BloodGlucose[Fri wk1])</f>
        <v>4.3134902034421696</v>
      </c>
      <c r="BL183" s="201">
        <f>STDEV(BloodGlucose[Sat wk1])</f>
        <v>3.8968730329285406</v>
      </c>
      <c r="BM183" s="17"/>
    </row>
    <row r="184" spans="1:65" x14ac:dyDescent="0.2">
      <c r="A184" s="17" t="s">
        <v>55</v>
      </c>
      <c r="B184" s="201"/>
      <c r="C184" s="201">
        <f>((C$109+C$110)/2 * ($BM110-$BM109)) + ((C$110+C$111)/2 * ($BM111-$BM110)) + ((C$111+C$112)/2 * ($BM112-$BM111)) + ((C$112+C$113)/2 * ($BM113-$BM112)) +  ((C$113+C$114)/2 *($BM114-$BM113)) + ((C$114+C$115)/2 * ($BM115-$BM114)) + ((C$115+C$116)/2 * ($BM116 -$BM115)) +((C$116+C$117)/2 * ($BM117-$BM116))  +((C$117+C$118)/2 * ($BM118-$BM117))  +((C$118+C$119)/2 * ($BM119-$BM118))  +((C$119+C$120)/2 * ($BM120-$BM119))  +((C$120+C$121)/2 * ($BM121-$BM120))  +((C$121+C$122)/2 * ($BM122-$BM121))  +((C$122+C$123)/2 * ($BM123-$BM122))  +((C$123+C$124)/2 * ($BM124-$BM123))</f>
        <v>22.999999999999996</v>
      </c>
      <c r="D184" s="201">
        <f>((D$109+D$110)/2 * ($BM110-$BM109)) + ((D$110+D$111)/2 * ($BM111-$BM110)) + ((D$111+D$112)/2 * ($BM112-$BM111)) + ((D$112+D$113)/2 * ($BM113-$BM112)) +  ((D$113+D$114)/2 *($BM114-$BM113)) + ((D$114+D$115)/2 * ($BM115-$BM114)) + ((D$115+D$116)/2 * ($BM116 -$BM115)) +((D$116+D$117)/2 * ($BM117-$BM116))  +((D$117+D$118)/2 * ($BM118-$BM117))  +((D$118+D$119)/2 * ($BM119-$BM118))  +((D$119+D$120)/2 * ($BM120-$BM119))  +((D$120+D$121)/2 * ($BM121-$BM120))  +((D$121+D$122)/2 * ($BM122-$BM121))  +((D$122+D$123)/2 * ($BM123-$BM122))  +((D$123+D$124)/2 * ($BM124-$BM123))</f>
        <v>132.00000000000003</v>
      </c>
      <c r="E184" s="201">
        <f>((E$108+E$109)/2 * ($BM109-$BM108)) + ((E$109+E$110)/2 * ($BM110-$BM109)) + ((E$110+E$111)/2 * ($BM111-$BM110)) + ((E$111+E$112)/2 * ($BM112-$BM111)) + ((E$112+E$113)/2 * ($BM113-$BM112)) +  ((E$113+E$114)/2 *($BM114-$BM113)) + ((E$114+E$115)/2 * ($BM115-$BM114)) + ((E$115+E$116)/2 * ($BM116 -$BM115)) +((E$116+E$117)/2 * ($BM117-$BM116))  +((E$117+E$118)/2 * ($BM118-$BM117))  +((E$118+E$119)/2 * ($BM119-$BM118))  +((E$119+E$120)/2 * ($BM120-$BM119))  +((E$120+E$121)/2 * ($BM121-$BM120))  +((E$121+E$122)/2 * ($BM122-$BM121))</f>
        <v>164.75</v>
      </c>
      <c r="F184" s="201">
        <f>((F$108+F$109)/2 * ($BM109-$BM108)) + ((F$109+F$110)/2 * ($BM110-$BM109)) + ((F$110+F$111)/2 * ($BM111-$BM110)) + ((F$111+F$112)/2 * ($BM112-$BM111)) + ((F$112+F$113)/2 * ($BM113-$BM112)) +  ((F$113+F$114)/2 *($BM114-$BM113)) + ((F$114+F$115)/2 * ($BM115-$BM114)) + ((F$115+F$116)/2 * ($BM116 -$BM115)) +((F$116+F$117)/2 * ($BM117-$BM116))  +((F$117+F$118)/2 * ($BM118-$BM117))  +((F$118+F$119)/2 * ($BM119-$BM118))  +((F$119+F$120)/2 * ($BM120-$BM119))  +((F$120+F$121)/2 * ($BM121-$BM120))  +((F$121+F$122)/2 * ($BM122-$BM121)) +((F$122+F$123)/2 * ($BM123-$BM122)) +((F$123+F$124)/2 * ($BM124-$BM123))</f>
        <v>247.5</v>
      </c>
      <c r="G184" s="201">
        <f>((G$109+G$110)/2 * ($BM110-$BM109)) + ((G$110+G$111)/2 * ($BM111-$BM110)) + ((G$111+G$112)/2 * ($BM112-$BM111)) + ((G$112+G$113)/2 * ($BM113-$BM112)) +  ((G$113+G$114)/2 *($BM114-$BM113)) + ((G$114+G$115)/2 * ($BM115-$BM114)) + ((G$115+G$116)/2 * ($BM116 -$BM115)) +((G$116+G$117)/2 * ($BM117-$BM116))  +((G$117+G$118)/2 * ($BM118-$BM117))  +((G$118+G$119)/2 * ($BM119-$BM118))  +((G$119+G$120)/2 * ($BM120-$BM119))  +((G$120+G$121)/2 * ($BM121-$BM120))  +((G$121+G$122)/2 * ($BM122-$BM121)) +((G$122+G$123)/2 * ($BM123-$BM122)) +((G$123+G$124)/2 * ($BM124-$BM123)) +((G$124+G$125)/2 * ($BM125-$BM124)) +((G$125+G$126)/2 * ($BM126-$BM125)) +((G$126+G$127)/2 * ($BM127-$BM126)) +((G$127+G$128)/2 * ($BM128-$BM127)) +((G$128+G$129)/2 * ($BM129-$BM128)) +((G$129+G$130)/2 * ($BM130-$BM129))+((G$130+G$131)/2 * ($BM131-$BM130))+((G$131+G$132)/2 * ($BM132-$BM131))+((G$132+G$133)/2 * ($BM133-$BM132))+((G$133+G$134)/2 * ($BM134-$BM133))+((G$134+G$135)/2 * ($BM135-$BM134)) +((G$135+G$136)/2 * ($BM136-$BM135)) +((G$136+G$137)/2 * ($BM137-$BM136)) +((G$137+G$138)/2 * ($BM138-$BM137)) +((G$138+G$139)/2 * ($BM139-$BM138)) +((G$139+G$140)/2 * ($BM140-$BM139)) +((G$140+G$141)/2 * ($BM141-$BM140)) +((G$141+G$142)/2 * ($BM142-$BM141)) +((G$142+G$143)/2 * ($BM143-$BM142)) +((G$143+G$144)/2 * ($BM144-$BM143)) +((G$144+G$145)/2 * ($BM145-$BM144)) +((G$145+G$146)/2 * ($BM146-$BM145)) +((G$146+G$147)/2 * ($BM147-$BM146))</f>
        <v>179.24999999999994</v>
      </c>
      <c r="H184" s="201">
        <f>((H$110+H$111)/2 * ($BM111-$BM110)) + ((H$111+H$112)/2 * ($BM112-$BM111)) + ((H$112+H$113)/2 * ($BM113-$BM112)) +  ((H$113+H$114)/2 *($BM114-$BM113)) + ((H$114+H$115)/2 * ($BM115-$BM114)) + ((H$115+H$116)/2 * ($BM116 -$BM115)) +((H$116+H$117)/2 * ($BM117-$BM116))  +((H$117+H$118)/2 * ($BM118-$BM117))  +((H$118+H$119)/2 * ($BM119-$BM118))  +((H$119+H$120)/2 * ($BM120-$BM119))  +((H$120+H$121)/2 * ($BM121-$BM120))  +((H$121+H$122)/2 * ($BM122-$BM121)) +((H$122+H$123)/2 * ($BM123-$BM122)) +((H$123+H$124)/2 * ($BM124-$BM123)) +((H$124+H$125)/2 * ($BM125-$BM124)) +((H$125+H$126)/2 * ($BM126-$BM125)) +((H$126+H$127)/2 * ($BM127-$BM126)) +((H$127+H$128)/2 * ($BM128-$BM127)) +((H$128+H$129)/2 * ($BM129-$BM128))</f>
        <v>290.5</v>
      </c>
      <c r="I184" s="201">
        <f>((I$120+I$121)/2 * ($BM121-$BM120))  +((I$121+I$122)/2 * ($BM122-$BM121)) +((I$122+I$123)/2 * ($BM123-$BM122)) +((I$123+I$124)/2 * ($BM124-$BM123)) +((I$124+I$125)/2 * ($BM125-$BM124)) +((I$125+I$126)/2 * ($BM126-$BM125)) +((I$126+I$127)/2 * ($BM127-$BM126)) +((I$127+I$128)/2 * ($BM128-$BM127)) +((I$128+I$129)/2 * ($BM129-$BM128)) +((I$129+I$130)/2 * ($BM130-$BM129))+((I$130+I$131)/2 * ($BM131-$BM130))+((I$131+I$132)/2 * ($BM132-$BM131))+((I$132+I$133)/2 * ($BM133-$BM132))+((I$133+I$134)/2 * ($BM134-$BM133))+((I$134+I$135)/2 * ($BM135-$BM134)) +((I$135+I$136)/2 * ($BM136-$BM135)) +((I$136+I$137)/2 * ($BM137-$BM136))</f>
        <v>193.5</v>
      </c>
      <c r="J184" s="201">
        <f>((J$106+J$107)/2 * ($BM107-$BM106)) + ((J$107+J$108)/2 * ($BM108-$BM107)) + ((J$108+J$109)/2 * ($BM109-$BM108)) + ((J$109+J$110)/2 * ($BM110-$BM109)) + ((J$110+J$111)/2 * ($BM111-$BM110)) + ((J$111+J$112)/2 * ($BM112-$BM111)) + ((J$112+J$113)/2 * ($BM113-$BM112)) +  ((J$113+J$114)/2 *($BM114-$BM113)) + ((J$114+J$115)/2 * ($BM115-$BM114)) + ((J$115+J$116)/2 * ($BM116 -$BM115)) +((J$116+J$117)/2 * ($BM117-$BM116))  +((J$117+J$118)/2 * ($BM118-$BM117))  +((J$118+J$119)/2 * ($BM119-$BM118))  +((J$119+J$120)/2 * ($BM120-$BM119))  +((J$120+J$121)/2 * ($BM121-$BM120))  +((J$121+J$122)/2 * ($BM122-$BM121))</f>
        <v>294.74999999999994</v>
      </c>
      <c r="K184" s="201">
        <f>((K$106+K$107)/2 * ($BM107-$BM106)) + ((K$107+K$108)/2 * ($BM108-$BM107)) + ((K$108+K$109)/2 * ($BM109-$BM108)) + ((K$109+K$110)/2 * ($BM110-$BM109)) + ((K$110+K$111)/2 * ($BM111-$BM110)) + ((K$111+K$112)/2 * ($BM112-$BM111)) + ((K$112+K$113)/2 * ($BM113-$BM112)) +  ((K$113+K$114)/2 *($BM114-$BM113)) + ((K$114+K$115)/2 * ($BM115-$BM114)) + ((K$115+K$116)/2 * ($BM116 -$BM115)) +((K$116+K$117)/2 * ($BM117-$BM116))  +((K$117+K$118)/2 * ($BM118-$BM117))  +((K$118+K$119)/2 * ($BM119-$BM118))</f>
        <v>200</v>
      </c>
      <c r="L184" s="201">
        <f>((L$103+L$104)/2 * ($BM104-$BM103)) + ((L$104+L$105)/2 * ($BM105-$BM104)) +((L$105+L$106)/2 * ($BM106-$BM105)) + ((L$106+L$107)/2 * ($BM107-$BM106)) + ((L$107+L$108)/2 * ($BM108-$BM107)) + ((L$108+L$109)/2 * ($BM109-$BM108)) + ((L$109+L$110)/2 * ($BM110-$BM109)) + ((L$110+L$111)/2 * ($BM111-$BM110)) + ((L$111+L$112)/2 * ($BM112-$BM111)) + ((L$112+L$113)/2 * ($BM113-$BM112)) +  ((L$113+L$114)/2 *($BM114-$BM113)) + ((L$114+L$115)/2 * ($BM115-$BM114)) + ((L$115+L$116)/2 * ($BM116 -$BM115)) +((L$116+L$117)/2 * ($BM117-$BM116))  +((L$117+L$118)/2 * ($BM118-$BM117))  +((L$118+L$119)/2 * ($BM119-$BM118))  +((L$119+L$120)/2 * ($BM120-$BM119))  +((L$120+L$121)/2 * ($BM121-$BM120))  +((L$121+L$122)/2 * ($BM122-$BM121)) +((L$122+L$123)/2 * ($BM123-$BM122)) +((L$123+L$124)/2 * ($BM124-$BM123)) +((L$124+L$125)/2 * ($BM125-$BM124)) +((L$125+L$126)/2 * ($BM126-$BM125))</f>
        <v>237.25</v>
      </c>
      <c r="M184" s="201">
        <f>((M$108+M$109)/2 * ($BM109-$BM108)) + ((M$109+M$110)/2 * ($BM110-$BM109)) + ((M$110+M$111)/2 * ($BM111-$BM110)) + ((M$111+M$112)/2 * ($BM112-$BM111)) + ((M$112+M$113)/2 * ($BM113-$BM112)) +  ((M$113+M$114)/2 *($BM114-$BM113)) + ((M$114+M$115)/2 * ($BM115-$BM114)) + ((M$115+M$116)/2 * ($BM116 -$BM115)) +((M$116+M$117)/2 * ($BM117-$BM116))  +((M$117+M$118)/2 * ($BM118-$BM117))  +((M$118+M$119)/2 * ($BM119-$BM118))  +((M$119+M$120)/2 * ($BM120-$BM119))  +((M$120+M$121)/2 * ($BM121-$BM120))  +((M$121+M$122)/2 * ($BM122-$BM121)) +((M$122+M$123)/2 * ($BM123-$BM122)) +((M$123+M$124)/2 * ($BM124-$BM123)) +((M$124+M$125)/2 * ($BM125-$BM124))</f>
        <v>260.75</v>
      </c>
      <c r="N184" s="201">
        <f>((N$118+N$119)/2 * ($BM119-$BM118))  +((N$119+N$120)/2 * ($BM120-$BM119))  +((N$120+N$121)/2 * ($BM121-$BM120))  +((N$121+N$122)/2 * ($BM122-$BM121)) +((N$122+N$123)/2 * ($BM123-$BM122)) +((N$123+N$124)/2 * ($BM124-$BM123)) +((N$124+N$125)/2 * ($BM125-$BM124)) +((N$125+N$126)/2 * ($BM126-$BM125)) +((N$126+N$127)/2 * ($BM127-$BM126)) +((N$127+N$128)/2 * ($BM128-$BM127)) +((N$128+N$129)/2 * ($BM129-$BM128)) +((N$129+N$130)/2 * ($BM130-$BM129))+((N$130+N$131)/2 * ($BM131-$BM130))+((N$131+N$132)/2 * ($BM132-$BM131))+((N$132+N$133)/2 * ($BM133-$BM132))</f>
        <v>264</v>
      </c>
      <c r="O184" s="201">
        <f>((O$138+O$139)/2 * ($BM139-$BM138)) +((O$139+O$140)/2 * ($BM140-$BM139))</f>
        <v>4.0000000000000018</v>
      </c>
      <c r="P184" s="201">
        <f>((P$103+P$104)/2 * ($BM104-$BM103)) + ((P$104+P$105)/2 * ($BM105-$BM104)) +((P$105+P$106)/2 * ($BM106-$BM105)) + ((P$106+P$107)/2 * ($BM107-$BM106)) + ((P$107+P$108)/2 * ($BM108-$BM107)) + ((P$108+P$109)/2 * ($BM109-$BM108)) + ((P$109+P$110)/2 * ($BM110-$BM109)) + ((P$110+P$111)/2 * ($BM111-$BM110)) + ((P$111+P$112)/2 * ($BM112-$BM111)) + ((P$112+P$113)/2 * ($BM113-$BM112)) +  ((P$113+P$114)/2 *($BM114-$BM113)) + ((P$114+P$115)/2 * ($BM115-$BM114)) + ((P$115+P$116)/2 * ($BM116 -$BM115)) +((P$116+P$117)/2 * ($BM117-$BM116))  +((P$117+P$118)/2 * ($BM118-$BM117))  +((P$118+P$119)/2 * ($BM119-$BM118))  +((P$119+P$120)/2 * ($BM120-$BM119))  +((P$120+P$121)/2 * ($BM121-$BM120))  +((P$121+P$122)/2 * ($BM122-$BM121)) +((P$122+P$123)/2 * ($BM123-$BM122)) +((P$123+P$124)/2 * ($BM124-$BM123)) +((P$124+P$125)/2 * ($BM125-$BM124)) +((P$125+P$126)/2 * ($BM126-$BM125)) +((P$126+P$127)/2 * ($BM127-$BM126)) +((P$127+P$128)/2 * ($BM128-$BM127)) +((P$128+P$129)/2 * ($BM129-$BM128)) +((P$129+P$130)/2 * ($BM130-$BM129))+((P$130+P$131)/2 * ($BM131-$BM130))+((P$131+P$132)/2 * ($BM132-$BM131))+((P$132+P$133)/2 * ($BM133-$BM132))+((P$133+P$134)/2 * ($BM134-$BM133))+((P$134+P$135)/2 * ($BM135-$BM134)) +((P$135+P$136)/2 * ($BM136-$BM135)) +((P$136+P$137)/2 * ($BM137-$BM136)) +((P$137+P$138)/2 * ($BM138-$BM137)) +((P$138+P$139)/2 * ($BM139-$BM138)) +((P$139+P$140)/2 * ($BM140-$BM139)) +((P$140+P$141)/2 * ($BM141-$BM140)) +((P$141+P$142)/2 * ($BM142-$BM141)) +((P$142+P$143)/2 * ($BM143-$BM142)) +((P$143+P$144)/2 * ($BM144-$BM143)) +((P$144+P$145)/2 * ($BM145-$BM144)) +((P$145+P$146)/2 * ($BM146-$BM145)) +((P$146+P$147)/2 * ($BM147-$BM146))</f>
        <v>0</v>
      </c>
      <c r="Q184" s="201">
        <f>((Q$106+Q$107)/2 * ($BM107-$BM106)) + ((Q$107+Q$108)/2 * ($BM108-$BM107)) + ((Q$108+Q$109)/2 * ($BM109-$BM108)) + ((Q$109+Q$110)/2 * ($BM110-$BM109)) + ((Q$110+Q$111)/2 * ($BM111-$BM110)) + ((Q$111+Q$112)/2 * ($BM112-$BM111)) + ((Q$112+Q$113)/2 * ($BM113-$BM112)) +  ((Q$113+Q$114)/2 *($BM114-$BM113)) + ((Q$114+Q$115)/2 * ($BM115-$BM114)) + ((Q$115+Q$116)/2 * ($BM116 -$BM115)) +((Q$116+Q$117)/2 * ($BM117-$BM116))  +((Q$117+Q$118)/2 * ($BM118-$BM117))  +((Q$118+Q$119)/2 * ($BM119-$BM118))  +((Q$119+Q$120)/2 * ($BM120-$BM119))  +((Q$120+Q$121)/2 * ($BM121-$BM120))  +((Q$121+Q$122)/2 * ($BM122-$BM121)) +((Q$122+Q$123)/2 * ($BM123-$BM122))</f>
        <v>136.5</v>
      </c>
      <c r="R184" s="201">
        <f>((R$105+R$106)/2 * ($BM106-$BM105)) + ((R$106+R$107)/2 * ($BM107-$BM106)) + ((R$107+R$108)/2 * ($BM108-$BM107)) + ((R$108+R$109)/2 * ($BM109-$BM108)) + ((R$109+R$110)/2 * ($BM110-$BM109)) + ((R$110+R$111)/2 * ($BM111-$BM110)) + ((R$111+R$112)/2 * ($BM112-$BM111)) + ((R$112+R$113)/2 * ($BM113-$BM112)) +  ((R$113+R$114)/2 *($BM114-$BM113)) + ((R$114+R$115)/2 * ($BM115-$BM114)) + ((R$115+R$116)/2 * ($BM116 -$BM115)) +((R$116+R$117)/2 * ($BM117-$BM116))  +((R$117+R$118)/2 * ($BM118-$BM117))  +((R$118+R$119)/2 * ($BM119-$BM118))</f>
        <v>38.249999999999979</v>
      </c>
      <c r="S184" s="201">
        <f>((S$103+S$104)/2 * ($BM104-$BM103)) + ((S$104+S$105)/2 * ($BM105-$BM104)) +((S$105+S$106)/2 * ($BM106-$BM105)) + ((S$106+S$107)/2 * ($BM107-$BM106)) + ((S$107+S$108)/2 * ($BM108-$BM107)) + ((S$108+S$109)/2 * ($BM109-$BM108)) + ((S$109+S$110)/2 * ($BM110-$BM109)) + ((S$110+S$111)/2 * ($BM111-$BM110)) + ((S$111+S$112)/2 * ($BM112-$BM111)) + ((S$112+S$113)/2 * ($BM113-$BM112)) +  ((S$113+S$114)/2 *($BM114-$BM113)) + ((S$114+S$115)/2 * ($BM115-$BM114)) + ((S$115+S$116)/2 * ($BM116 -$BM115)) +((S$116+S$117)/2 * ($BM117-$BM116))  +((S$117+S$118)/2 * ($BM118-$BM117))  +((S$118+S$119)/2 * ($BM119-$BM118))  +((S$119+S$120)/2 * ($BM120-$BM119))  +((S$120+S$121)/2 * ($BM121-$BM120))  +((S$121+S$122)/2 * ($BM122-$BM121)) +((S$122+S$123)/2 * ($BM123-$BM122))</f>
        <v>276.5</v>
      </c>
      <c r="T184" s="201">
        <f xml:space="preserve"> ((T$109+T$110)/2 * ($BM110-$BM109)) + ((T$110+T$111)/2 * ($BM111-$BM110)) + ((T$111+T$112)/2 * ($BM112-$BM111)) + ((T$112+T$113)/2 * ($BM113-$BM112)) +  ((T$113+T$114)/2 *($BM114-$BM113)) + ((T$114+T$115)/2 * ($BM115-$BM114)) + ((T$115+T$116)/2 * ($BM116 -$BM115)) +((T$116+T$117)/2 * ($BM117-$BM116))  +((T$117+T$118)/2 * ($BM118-$BM117))  +((T$118+T$119)/2 * ($BM119-$BM118))</f>
        <v>103.99999999999999</v>
      </c>
      <c r="U184" s="201">
        <f>((U$133+U$134)/2 * ($BM134-$BM133))+((U$134+U$135)/2 * ($BM135-$BM134)) +((U$135+U$136)/2 * ($BM136-$BM135)) +((U$136+U$137)/2 * ($BM137-$BM136)) +((U$137+U$138)/2 * ($BM138-$BM137)) +((U$138+U$139)/2 * ($BM139-$BM138)) +((U$139+U$140)/2 * ($BM140-$BM139)) +((U$140+U$141)/2 * ($BM141-$BM140)) +((U$141+U$142)/2 * ($BM142-$BM141)) +((U$142+U$143)/2 * ($BM143-$BM142)) +((U$143+U$144)/2 * ($BM144-$BM143)) +((U$144+U$145)/2 * ($BM145-$BM144)) +((U$145+U$146)/2 * ($BM146-$BM145)) +((U$146+U$147)/2 * ($BM147-$BM146))  +((U$147+U$148)/2 * ($BM148-$BM147))  +((U$148+U$149)/2 * ($BM149-$BM148))  +((U$149+U$150)/2 * ($BM150-$BM149))  +((U$150+U$151)/2 * ($BM151-$BM150))</f>
        <v>73.5</v>
      </c>
      <c r="V184" s="201">
        <f>((V$109+V$110)/2 * ($BM110-$BM109)) + ((V$110+V$111)/2 * ($BM111-$BM110)) + ((V$111+V$112)/2 * ($BM112-$BM111))</f>
        <v>4.4999999999999973</v>
      </c>
      <c r="W184" s="201">
        <f>((W$103+W$104)/2 * ($BM104-$BM103)) + ((W$104+W$105)/2 * ($BM105-$BM104)) +((W$105+W$106)/2 * ($BM106-$BM105)) + ((W$106+W$107)/2 * ($BM107-$BM106)) + ((W$107+W$108)/2 * ($BM108-$BM107)) + ((W$108+W$109)/2 * ($BM109-$BM108)) + ((W$109+W$110)/2 * ($BM110-$BM109)) + ((W$110+W$111)/2 * ($BM111-$BM110)) + ((W$111+W$112)/2 * ($BM112-$BM111)) + ((W$112+W$113)/2 * ($BM113-$BM112)) +  ((W$113+W$114)/2 *($BM114-$BM113)) + ((W$114+W$115)/2 * ($BM115-$BM114)) + ((W$115+W$116)/2 * ($BM116 -$BM115)) +((W$116+W$117)/2 * ($BM117-$BM116))  +((W$117+W$118)/2 * ($BM118-$BM117))  +((W$118+W$119)/2 * ($BM119-$BM118))  +((W$119+W$120)/2 * ($BM120-$BM119))  +((W$120+W$121)/2 * ($BM121-$BM120))  +((W$121+W$122)/2 * ($BM122-$BM121)) +((W$122+W$123)/2 * ($BM123-$BM122)) +((W$123+W$124)/2 * ($BM124-$BM123)) +((W$124+W$125)/2 * ($BM125-$BM124)) +((W$125+W$126)/2 * ($BM126-$BM125)) +((W$126+W$127)/2 * ($BM127-$BM126)) +((W$127+W$128)/2 * ($BM128-$BM127)) +((W$128+W$129)/2 * ($BM129-$BM128)) +((W$129+W$130)/2 * ($BM130-$BM129))+((W$130+W$131)/2 * ($BM131-$BM130))+((W$131+W$132)/2 * ($BM132-$BM131))+((W$132+W$133)/2 * ($BM133-$BM132))+((W$133+W$134)/2 * ($BM134-$BM133))+((W$134+W$135)/2 * ($BM135-$BM134)) +((W$135+W$136)/2 * ($BM136-$BM135)) +((W$136+W$137)/2 * ($BM137-$BM136)) +((W$137+W$138)/2 * ($BM138-$BM137)) +((W$138+W$139)/2 * ($BM139-$BM138)) +((W$139+W$140)/2 * ($BM140-$BM139)) +((W$140+W$141)/2 * ($BM141-$BM140)) +((W$141+W$142)/2 * ($BM142-$BM141)) +((W$142+W$143)/2 * ($BM143-$BM142)) +((W$143+W$144)/2 * ($BM144-$BM143)) +((W$144+W$145)/2 * ($BM145-$BM144)) +((W$145+W$146)/2 * ($BM146-$BM145)) +((W$146+W$147)/2 * ($BM147-$BM146))</f>
        <v>0</v>
      </c>
      <c r="X184" s="201">
        <f>((X$103+X$104)/2 * ($BM104-$BM103)) + ((X$104+X$105)/2 * ($BM105-$BM104)) +((X$105+X$106)/2 * ($BM106-$BM105)) + ((X$106+X$107)/2 * ($BM107-$BM106)) + ((X$107+X$108)/2 * ($BM108-$BM107)) + ((X$108+X$109)/2 * ($BM109-$BM108)) + ((X$109+X$110)/2 * ($BM110-$BM109)) + ((X$110+X$111)/2 * ($BM111-$BM110)) + ((X$111+X$112)/2 * ($BM112-$BM111)) + ((X$112+X$113)/2 * ($BM113-$BM112)) +  ((X$113+X$114)/2 *($BM114-$BM113)) + ((X$114+X$115)/2 * ($BM115-$BM114)) + ((X$115+X$116)/2 * ($BM116 -$BM115)) +((X$116+X$117)/2 * ($BM117-$BM116))  +((X$117+X$118)/2 * ($BM118-$BM117))  +((X$118+X$119)/2 * ($BM119-$BM118))  +((X$119+X$120)/2 * ($BM120-$BM119))  +((X$120+X$121)/2 * ($BM121-$BM120))  +((X$121+X$122)/2 * ($BM122-$BM121)) +((X$122+X$123)/2 * ($BM123-$BM122)) +((X$123+X$124)/2 * ($BM124-$BM123)) +((X$124+X$125)/2 * ($BM125-$BM124)) +((X$125+X$126)/2 * ($BM126-$BM125)) +((X$126+X$127)/2 * ($BM127-$BM126)) +((X$127+X$128)/2 * ($BM128-$BM127)) +((X$128+X$129)/2 * ($BM129-$BM128)) +((X$129+X$130)/2 * ($BM130-$BM129))+((X$130+X$131)/2 * ($BM131-$BM130))+((X$131+X$132)/2 * ($BM132-$BM131))+((X$132+X$133)/2 * ($BM133-$BM132))+((X$133+X$134)/2 * ($BM134-$BM133))+((X$134+X$135)/2 * ($BM135-$BM134)) +((X$135+X$136)/2 * ($BM136-$BM135)) +((X$136+X$137)/2 * ($BM137-$BM136)) +((X$137+X$138)/2 * ($BM138-$BM137)) +((X$138+X$139)/2 * ($BM139-$BM138)) +((X$139+X$140)/2 * ($BM140-$BM139)) +((X$140+X$141)/2 * ($BM141-$BM140)) +((X$141+X$142)/2 * ($BM142-$BM141)) +((X$142+X$143)/2 * ($BM143-$BM142)) +((X$143+X$144)/2 * ($BM144-$BM143)) +((X$144+X$145)/2 * ($BM145-$BM144)) +((X$145+X$146)/2 * ($BM146-$BM145)) +((X$146+X$147)/2 * ($BM147-$BM146))</f>
        <v>0</v>
      </c>
      <c r="Y184" s="201">
        <f>((Y$113+Y$114)/2 *($BM114-$BM113)) + ((Y$114+Y$115)/2 * ($BM115-$BM114)) + ((Y$115+Y$116)/2 * ($BM116 -$BM115)) +((Y$116+Y$117)/2 * ($BM117-$BM116))  +((Y$117+Y$118)/2 * ($BM118-$BM117))  +((Y$118+Y$119)/2 * ($BM119-$BM118))  +((Y$119+Y$120)/2 * ($BM120-$BM119))  +((Y$120+Y$121)/2 * ($BM121-$BM120))  +((Y$121+Y$122)/2 * ($BM122-$BM121)) +((Y$122+Y$123)/2 * ($BM123-$BM122)) +((Y$123+Y$124)/2 * ($BM124-$BM123)) +((Y$124+Y$125)/2 * ($BM125-$BM124)) +((Y$125+Y$126)/2 * ($BM126-$BM125)) +((Y$126+Y$127)/2 * ($BM127-$BM126)) +((Y$127+Y$128)/2 * ($BM128-$BM127)) +((Y$128+Y$129)/2 * ($BM129-$BM128)) +((Y$129+Y$130)/2 * ($BM130-$BM129))+((Y$130+Y$131)/2 * ($BM131-$BM130))+((Y$131+Y$132)/2 * ($BM132-$BM131))+((Y$132+Y$133)/2 * ($BM133-$BM132))+((Y$133+Y$134)/2 * ($BM134-$BM133))</f>
        <v>178.00000000000003</v>
      </c>
      <c r="Z184" s="201">
        <f>((Z$106+Z$107)/2 * ($BM107-$BM106)) + ((Z$107+Z$108)/2 * ($BM108-$BM107)) + ((Z$108+Z$109)/2 * ($BM109-$BM108)) + ((Z$109+Z$110)/2 * ($BM110-$BM109)) + ((Z$110+Z$111)/2 * ($BM111-$BM110)) + ((Z$111+Z$112)/2 * ($BM112-$BM111)) + ((Z$112+Z$113)/2 * ($BM113-$BM112)) +  ((Z$113+Z$114)/2 *($BM114-$BM113)) + ((Z$114+Z$115)/2 * ($BM115-$BM114)) + ((Z$115+Z$116)/2 * ($BM116 -$BM115)) +((Z$116+Z$117)/2 * ($BM117-$BM116))  +((Z$117+Z$118)/2 * ($BM118-$BM117))  +((Z$118+Z$119)/2 * ($BM119-$BM118))  +((Z$119+Z$120)/2 * ($BM120-$BM119))  +((Z$120+Z$121)/2 * ($BM121-$BM120))</f>
        <v>64.75</v>
      </c>
      <c r="AA184" s="201">
        <f>((AA$124+AA$125)/2 * ($BM125-$BM124)) +((AA$125+AA$126)/2 * ($BM126-$BM125)) +((AA$126+AA$127)/2 * ($BM127-$BM126)) +((AA$127+AA$128)/2 * ($BM128-$BM127)) +((AA$128+AA$129)/2 * ($BM129-$BM128)) +((AA$129+AA$130)/2 * ($BM130-$BM129))+((AA$130+AA$131)/2 * ($BM131-$BM130))+((AA$131+AA$132)/2 * ($BM132-$BM131))+((AA$132+AA$133)/2 * ($BM133-$BM132))+((AA$133+AA$134)/2 * ($BM134-$BM133))+((AA$134+AA$135)/2 * ($BM135-$BM134)) +((AA$135+AA$136)/2 * ($BM136-$BM135))</f>
        <v>142</v>
      </c>
      <c r="AB184" s="201">
        <f>((AB$133+AB$134)/2 * ($BM134-$BM133))+((AB$134+AB$135)/2 * ($BM135-$BM134)) +((AB$135+AB$136)/2 * ($BM136-$BM135)) +((AB$136+AB$137)/2 * ($BM137-$BM136)) +((AB$137+AB$138)/2 * ($BM138-$BM137)) +((AB$138+AB$139)/2 * ($BM139-$BM138)) +((AB$139+AB$140)/2 * ($BM140-$BM139)) +((AB$140+AB$141)/2 * ($BM141-$BM140)) +((AB$141+AB$142)/2 * ($BM142-$BM141)) +((AB$142+AB$143)/2 * ($BM143-$BM142)) +((AB$143+AB$144)/2 * ($BM144-$BM143)) +((AB$144+AB$145)/2 * ($BM145-$BM144)) +((AB$145+AB$146)/2 * ($BM146-$BM145))</f>
        <v>155.49999999999997</v>
      </c>
      <c r="AC184" s="201">
        <f>((AC$131+AC$132)/2 * ($BM132-$BM131))+((AC$132+AC$133)/2 * ($BM133-$BM132))+((AC$133+AC$134)/2 * ($BM134-$BM133))+((AC$134+AC$135)/2 * ($BM135-$BM134)) +((AC$135+AC$136)/2 * ($BM136-$BM135)) +((AC$136+AC$137)/2 * ($BM137-$BM136)) +((AC$137+AC$138)/2 * ($BM138-$BM137)) +((AC$138+AC$139)/2 * ($BM139-$BM138)) +((AC$139+AC$140)/2 * ($BM140-$BM139)) +((AC$140+AC$141)/2 * ($BM141-$BM140)) +((AC$141+AC$142)/2 * ($BM142-$BM141)) +((AC$142+AC$143)/2 * ($BM143-$BM142)) +((AC$143+AC$144)/2 * ($BM144-$BM143)) +((AC$144+AC$145)/2 * ($BM145-$BM144)) +((AC$145+AC$146)/2 * ($BM146-$BM145)) +((AC$146+AC$147)/2 * ($BM147-$BM146))  +((AC$147+AC$148)/2 * ($BM148-$BM147))  +((AC$148+AC$149)/2 * ($BM149-$BM148))  +((AC$149+AC$150)/2 * ($BM150-$BM149))</f>
        <v>178.99999999999997</v>
      </c>
      <c r="AD184" s="201">
        <f>((AD$109+AD$110)/2 * ($BM110-$BM109)) + ((AD$110+AD$111)/2 * ($BM111-$BM110)) + ((AD$111+AD$112)/2 * ($BM112-$BM111)) + ((AD$112+AD$113)/2 * ($BM113-$BM112)) +  ((AD$113+AD$114)/2 *($BM114-$BM113)) + ((AD$114+AD$115)/2 * ($BM115-$BM114)) + ((AD$115+AD$116)/2 * ($BM116 -$BM115)) +((AD$116+AD$117)/2 * ($BM117-$BM116))  +((AD$117+AD$118)/2 * ($BM118-$BM117))  +((AD$118+AD$119)/2 * ($BM119-$BM118))  +((AD$119+AD$120)/2 * ($BM120-$BM119))  +((AD$120+AD$121)/2 * ($BM121-$BM120))  +((AD$121+AD$122)/2 * ($BM122-$BM121))</f>
        <v>235.25</v>
      </c>
      <c r="AE184" s="201">
        <f>((AE$109+AE$110)/2 * ($BM110-$BM109)) + ((AE$110+AE$111)/2 * ($BM111-$BM110)) + ((AE$111+AE$112)/2 * ($BM112-$BM111)) + ((AE$112+AE$113)/2 * ($BM113-$BM112)) +  ((AE$113+AE$114)/2 *($BM114-$BM113)) + ((AE$114+AE$115)/2 * ($BM115-$BM114)) + ((AE$115+AE$116)/2 * ($BM116 -$BM115)) +((AE$116+AE$117)/2 * ($BM117-$BM116))  +((AE$117+AE$118)/2 * ($BM118-$BM117))  +((AE$118+AE$119)/2 * ($BM119-$BM118))  +((AE$119+AE$120)/2 * ($BM120-$BM119))  +((AE$120+AE$121)/2 * ($BM121-$BM120))  +((AE$121+AE$122)/2 * ($BM122-$BM121)) +((AE$122+AE$123)/2 * ($BM123-$BM122)) +((AE$123+AE$124)/2 * ($BM124-$BM123)) +((AE$124+AE$125)/2 * ($BM125-$BM124)) +((AE$125+AE$126)/2 * ($BM126-$BM125)) +((AE$126+AE$127)/2 * ($BM127-$BM126)) +((AE$127+AE$128)/2 * ($BM128-$BM127)) +((AE$128+AE$129)/2 * ($BM129-$BM128)) +((AE$129+AE$130)/2 * ($BM130-$BM129))</f>
        <v>460.5</v>
      </c>
      <c r="AF184" s="201">
        <f>((AF$108+AF$109)/2 * ($BM109-$BM108)) + ((AF$109+AF$110)/2 * ($BM110-$BM109)) + ((AF$110+AF$111)/2 * ($BM111-$BM110)) + ((AF$111+AF$112)/2 * ($BM112-$BM111)) + ((AF$112+AF$113)/2 * ($BM113-$BM112)) +  ((AF$113+AF$114)/2 *($BM114-$BM113)) + ((AF$114+AF$115)/2 * ($BM115-$BM114)) + ((AF$115+AF$116)/2 * ($BM116 -$BM115)) +((AF$116+AF$117)/2 * ($BM117-$BM116))  +((AF$117+AF$118)/2 * ($BM118-$BM117))  +((AF$118+AF$119)/2 * ($BM119-$BM118))  +((AF$119+AF$120)/2 * ($BM120-$BM119))  +((AF$120+AF$121)/2 * ($BM121-$BM120))  +((AF$121+AF$122)/2 * ($BM122-$BM121)) +((AF$122+AF$123)/2 * ($BM123-$BM122)) +((AF$123+AF$124)/2 * ($BM124-$BM123)) +((AF$124+AF$125)/2 * ($BM125-$BM124)) +((AF$125+AF$126)/2 * ($BM126-$BM125)) +((AF$126+AF$127)/2 * ($BM127-$BM126))</f>
        <v>384.75</v>
      </c>
      <c r="AG184" s="201">
        <f>((AG$119+AG$120)/2 * ($BM120-$BM119))  +((AG$120+AG$121)/2 * ($BM121-$BM120))  +((AG$121+AG$122)/2 * ($BM122-$BM121)) +((AG$122+AG$123)/2 * ($BM123-$BM122)) +((AG$123+AG$124)/2 * ($BM124-$BM123)) +((AG$124+AG$125)/2 * ($BM125-$BM124)) +((AG$125+AG$126)/2 * ($BM126-$BM125)) +((AG$126+AG$127)/2 * ($BM127-$BM126)) +((AG$127+AG$128)/2 * ($BM128-$BM127)) +((AG$128+AG$129)/2 * ($BM129-$BM128)) +((AG$129+AG$130)/2 * ($BM130-$BM129))+((AG$130+AG$131)/2 * ($BM131-$BM130))+((AG$131+AG$132)/2 * ($BM132-$BM131))+((AG$132+AG$133)/2 * ($BM133-$BM132))+((AG$133+AG$134)/2 * ($BM134-$BM133))</f>
        <v>20.750000000000043</v>
      </c>
      <c r="AH184" s="201">
        <f>((AH$109+AH$110)/2 * ($BM110-$BM109)) + ((AH$110+AH$111)/2 * ($BM111-$BM110)) + ((AH$111+AH$112)/2 * ($BM112-$BM111)) + ((AH$112+AH$113)/2 * ($BM113-$BM112)) +  ((AH$113+AH$114)/2 *($BM114-$BM113)) + ((AH$114+AH$115)/2 * ($BM115-$BM114)) + ((AH$115+AH$116)/2 * ($BM116 -$BM115)) +((AH$116+AH$117)/2 * ($BM117-$BM116))  +((AH$117+AH$118)/2 * ($BM118-$BM117))  +((AH$118+AH$119)/2 * ($BM119-$BM118))  +((AH$119+AH$120)/2 * ($BM120-$BM119))  +((AH$120+AH$121)/2 * ($BM121-$BM120))</f>
        <v>169.99999999999997</v>
      </c>
      <c r="AI184" s="201">
        <f>((AI$117+AI$118)/2 * ($BM118-$BM117))  +((AI$118+AI$119)/2 * ($BM119-$BM118))  +((AI$119+AI$120)/2 * ($BM120-$BM119))  +((AI$120+AI$121)/2 * ($BM121-$BM120))  +((AI$121+AI$122)/2 * ($BM122-$BM121)) +((AI$122+AI$123)/2 * ($BM123-$BM122)) +((AI$123+AI$124)/2 * ($BM124-$BM123)) +((AI$124+AI$125)/2 * ($BM125-$BM124)) +((AI$125+AI$126)/2 * ($BM126-$BM125)) +((AI$126+AI$127)/2 * ($BM127-$BM126)) +((AI$127+AI$128)/2 * ($BM128-$BM127)) +((AI$128+AI$129)/2 * ($BM129-$BM128)) +((AI$129+AI$130)/2 * ($BM130-$BM129))+((AI$130+AI$131)/2 * ($BM131-$BM130))+((AI$131+AI$132)/2 * ($BM132-$BM131))+((AI$132+AI$133)/2 * ($BM133-$BM132))+((AI$133+AI$134)/2 * ($BM134-$BM133))</f>
        <v>194.75</v>
      </c>
      <c r="AJ184" s="201">
        <f>((AJ$115+AJ$116)/2 * ($BM116 -$BM115)) +((AJ$116+AJ$117)/2 * ($BM117-$BM116))  +((AJ$117+AJ$118)/2 * ($BM118-$BM117))  +((AJ$118+AJ$119)/2 * ($BM119-$BM118))  +((AJ$119+AJ$120)/2 * ($BM120-$BM119))  +((AJ$120+AJ$121)/2 * ($BM121-$BM120))  +((AJ$121+AJ$122)/2 * ($BM122-$BM121)) +((AJ$122+AJ$123)/2 * ($BM123-$BM122)) +((AJ$123+AJ$124)/2 * ($BM124-$BM123)) +((AJ$124+AJ$125)/2 * ($BM125-$BM124)) +((AJ$125+AJ$126)/2 * ($BM126-$BM125)) +((AJ$126+AJ$127)/2 * ($BM127-$BM126)) +((AJ$127+AJ$128)/2 * ($BM128-$BM127)) +((AJ$128+AJ$129)/2 * ($BM129-$BM128))</f>
        <v>85.250000000000028</v>
      </c>
      <c r="AK184" s="201">
        <f>((AK$108+AK$109)/2 * ($BM109-$BM108)) + ((AK$109+AK$110)/2 * ($BM110-$BM109)) + ((AK$110+AK$111)/2 * ($BM111-$BM110)) + ((AK$111+AK$112)/2 * ($BM112-$BM111)) + ((AK$112+AK$113)/2 * ($BM113-$BM112)) +  ((AK$113+AK$114)/2 *($BM114-$BM113)) + ((AK$114+AK$115)/2 * ($BM115-$BM114)) + ((AK$115+AK$116)/2 * ($BM116 -$BM115)) +((AK$116+AK$117)/2 * ($BM117-$BM116))  +((AK$117+AK$118)/2 * ($BM118-$BM117))  +((AK$118+AK$119)/2 * ($BM119-$BM118))  +((AK$119+AK$120)/2 * ($BM120-$BM119))  +((AK$120+AK$121)/2 * ($BM121-$BM120))  +((AK$121+AK$122)/2 * ($BM122-$BM121)) +((AK$122+AK$123)/2 * ($BM123-$BM122)) +((AK$123+AK$124)/2 * ($BM124-$BM123)) +((AK$124+AK$125)/2 * ($BM125-$BM124)) +((AK$125+AK$126)/2 * ($BM126-$BM125)) +((AK$126+AK$127)/2 * ($BM127-$BM126)) +((AK$127+AK$128)/2 * ($BM128-$BM127))</f>
        <v>237.49999999999997</v>
      </c>
      <c r="AL184" s="201">
        <f>((AL$109+AL$110)/2 * ($BM110-$BM109)) + ((AL$110+AL$111)/2 * ($BM111-$BM110)) + ((AL$111+AL$112)/2 * ($BM112-$BM111)) + ((AL$112+AL$113)/2 * ($BM113-$BM112)) +  ((AL$113+AL$114)/2 *($BM114-$BM113)) + ((AL$114+AL$115)/2 * ($BM115-$BM114)) + ((AL$115+AL$116)/2 * ($BM116 -$BM115)) +((AL$116+AL$117)/2 * ($BM117-$BM116))  +((AL$117+AL$118)/2 * ($BM118-$BM117))  +((AL$118+AL$119)/2 * ($BM119-$BM118))  +((AL$119+AL$120)/2 * ($BM120-$BM119))  +((AL$120+AL$121)/2 * ($BM121-$BM120))  +((AL$121+AL$122)/2 * ($BM122-$BM121)) +((AL$122+AL$123)/2 * ($BM123-$BM122)) +((AL$123+AL$124)/2 * ($BM124-$BM123)) +((AL$124+AL$125)/2 * ($BM125-$BM124)) +((AL$125+AL$126)/2 * ($BM126-$BM125)) +((AL$126+AL$127)/2 * ($BM127-$BM126)) +((AL$127+AL$128)/2 * ($BM128-$BM127)) +((AL$128+AL$129)/2 * ($BM129-$BM128))</f>
        <v>194.74999999999997</v>
      </c>
      <c r="AM184" s="201">
        <f>((AM$120+AM$121)/2 * ($BM121-$BM120))  +((AM$121+AM$122)/2 * ($BM122-$BM121)) +((AM$122+AM$123)/2 * ($BM123-$BM122)) +((AM$123+AM$124)/2 * ($BM124-$BM123)) +((AM$124+AM$125)/2 * ($BM125-$BM124)) +((AM$125+AM$126)/2 * ($BM126-$BM125)) +((AM$126+AM$127)/2 * ($BM127-$BM126)) +((AM$127+AM$128)/2 * ($BM128-$BM127)) +((AM$128+AM$129)/2 * ($BM129-$BM128)) +((AM$129+AM$130)/2 * ($BM130-$BM129))+((AM$130+AM$131)/2 * ($BM131-$BM130))</f>
        <v>25.500000000000007</v>
      </c>
      <c r="AN184" s="201">
        <f xml:space="preserve"> ((AN$111+AN$112)/2 * ($BM112-$BM111)) + ((AN$112+AN$113)/2 * ($BM113-$BM112)) +  ((AN$113+AN$114)/2 *($BM114-$BM113)) + ((AN$114+AN$115)/2 * ($BM115-$BM114)) + ((AN$115+AN$116)/2 * ($BM116 -$BM115)) +((AN$116+AN$117)/2 * ($BM117-$BM116))  +((AN$117+AN$118)/2 * ($BM118-$BM117))  +((AN$118+AN$119)/2 * ($BM119-$BM118))  +((AN$119+AN$120)/2 * ($BM120-$BM119))  +((AN$120+AN$121)/2 * ($BM121-$BM120))  +((AN$121+AN$122)/2 * ($BM122-$BM121)) +((AN$122+AN$123)/2 * ($BM123-$BM122)) +((AN$123+AN$124)/2 * ($BM124-$BM123))</f>
        <v>194</v>
      </c>
      <c r="AO184" s="201">
        <f>((AO$109+AO$110)/2 * ($BM110-$BM109)) + ((AO$110+AO$111)/2 * ($BM111-$BM110)) + ((AO$111+AO$112)/2 * ($BM112-$BM111)) + ((AO$112+AO$113)/2 * ($BM113-$BM112)) +  ((AO$113+AO$114)/2 *($BM114-$BM113)) + ((AO$114+AO$115)/2 * ($BM115-$BM114)) + ((AO$115+AO$116)/2 * ($BM116 -$BM115)) +((AO$116+AO$117)/2 * ($BM117-$BM116))  +((AO$117+AO$118)/2 * ($BM118-$BM117))  +((AO$118+AO$119)/2 * ($BM119-$BM118))  +((AO$119+AO$120)/2 * ($BM120-$BM119))  +((AO$120+AO$121)/2 * ($BM121-$BM120))  +((AO$121+AO$122)/2 * ($BM122-$BM121)) +((AO$122+AO$123)/2 * ($BM123-$BM122)) +((AO$123+AO$124)/2 * ($BM124-$BM123)) +((AO$124+AO$125)/2 * ($BM125-$BM124)) +((AO$125+AO$126)/2 * ($BM126-$BM125)) +((AO$126+AO$127)/2 * ($BM127-$BM126)) +((AO$127+AO$128)/2 * ($BM128-$BM127))</f>
        <v>248</v>
      </c>
      <c r="AP184" s="201">
        <f>((AP$115+AP$116)/2 * ($BM116 -$BM115)) +((AP$116+AP$117)/2 * ($BM117-$BM116))  +((AP$117+AP$118)/2 * ($BM118-$BM117))  +((AP$118+AP$119)/2 * ($BM119-$BM118))  +((AP$119+AP$120)/2 * ($BM120-$BM119))  +((AP$120+AP$121)/2 * ($BM121-$BM120))  +((AP$121+AP$122)/2 * ($BM122-$BM121)) +((AP$122+AP$123)/2 * ($BM123-$BM122)) +((AP$123+AP$124)/2 * ($BM124-$BM123)) +((AP$124+AP$125)/2 * ($BM125-$BM124)) +((AP$125+AP$126)/2 * ($BM126-$BM125)) +((AP$126+AP$127)/2 * ($BM127-$BM126)) +((AP$127+AP$128)/2 * ($BM128-$BM127)) +((AP$128+AP$129)/2 * ($BM129-$BM128)) +((AP$129+AP$130)/2 * ($BM130-$BM129))+((AP$130+AP$131)/2 * ($BM131-$BM130))+((AP$131+AP$132)/2 * ($BM132-$BM131))+((AP$132+AP$133)/2 * ($BM133-$BM132))</f>
        <v>190.25</v>
      </c>
      <c r="AQ184" s="201">
        <f>((AQ$129+AQ$130)/2 * ($BM130-$BM129))+((AQ$130+AQ$131)/2 * ($BM131-$BM130))+((AQ$131+AQ$132)/2 * ($BM132-$BM131))+((AQ$132+AQ$133)/2 * ($BM133-$BM132))+((AQ$133+AQ$134)/2 * ($BM134-$BM133))+((AQ$134+AQ$135)/2 * ($BM135-$BM134)) +((AQ$135+AQ$136)/2 * ($BM136-$BM135)) +((AQ$136+AQ$137)/2 * ($BM137-$BM136)) +((AQ$137+AQ$138)/2 * ($BM138-$BM137)) +((AQ$138+AQ$139)/2 * ($BM139-$BM138)) +((AQ$139+AQ$140)/2 * ($BM140-$BM139)) +((AQ$140+AQ$141)/2 * ($BM141-$BM140)) +((AQ$141+AQ$142)/2 * ($BM142-$BM141)) +((AQ$142+AQ$143)/2 * ($BM143-$BM142)) +((AQ$143+AQ$144)/2 * ($BM144-$BM143))</f>
        <v>204.5</v>
      </c>
      <c r="AR184" s="201">
        <f>((AR$103+AR$104)/2 * ($BM104-$BM103)) + ((AR$104+AR$105)/2 * ($BM105-$BM104)) +((AR$105+AR$106)/2 * ($BM106-$BM105)) + ((AR$106+AR$107)/2 * ($BM107-$BM106)) + ((AR$107+AR$108)/2 * ($BM108-$BM107)) + ((AR$108+AR$109)/2 * ($BM109-$BM108)) + ((AR$109+AR$110)/2 * ($BM110-$BM109)) + ((AR$110+AR$111)/2 * ($BM111-$BM110)) + ((AR$111+AR$112)/2 * ($BM112-$BM111)) + ((AR$112+AR$113)/2 * ($BM113-$BM112)) +  ((AR$113+AR$114)/2 *($BM114-$BM113)) + ((AR$114+AR$115)/2 * ($BM115-$BM114)) + ((AR$115+AR$116)/2 * ($BM116 -$BM115)) +((AR$116+AR$117)/2 * ($BM117-$BM116))  +((AR$117+AR$118)/2 * ($BM118-$BM117))  +((AR$118+AR$119)/2 * ($BM119-$BM118))  +((AR$119+AR$120)/2 * ($BM120-$BM119))  +((AR$120+AR$121)/2 * ($BM121-$BM120))  +((AR$121+AR$122)/2 * ($BM122-$BM121)) +((AR$122+AR$123)/2 * ($BM123-$BM122)) +((AR$123+AR$124)/2 * ($BM124-$BM123)) +((AR$124+AR$125)/2 * ($BM125-$BM124)) +((AR$125+AR$126)/2 * ($BM126-$BM125)) +((AR$126+AR$127)/2 * ($BM127-$BM126)) +((AR$127+AR$128)/2 * ($BM128-$BM127)) +((AR$128+AR$129)/2 * ($BM129-$BM128)) +((AR$129+AR$130)/2 * ($BM130-$BM129))+((AR$130+AR$131)/2 * ($BM131-$BM130))+((AR$131+AR$132)/2 * ($BM132-$BM131))+((AR$132+AR$133)/2 * ($BM133-$BM132))+((AR$133+AR$134)/2 * ($BM134-$BM133))+((AR$134+AR$135)/2 * ($BM135-$BM134)) +((AR$135+AR$136)/2 * ($BM136-$BM135)) +((AR$136+AR$137)/2 * ($BM137-$BM136)) +((AR$137+AR$138)/2 * ($BM138-$BM137)) +((AR$138+AR$139)/2 * ($BM139-$BM138)) +((AR$139+AR$140)/2 * ($BM140-$BM139)) +((AR$140+AR$141)/2 * ($BM141-$BM140)) +((AR$141+AR$142)/2 * ($BM142-$BM141)) +((AR$142+AR$143)/2 * ($BM143-$BM142)) +((AR$143+AR$144)/2 * ($BM144-$BM143)) +((AR$144+AR$145)/2 * ($BM145-$BM144)) +((AR$145+AR$146)/2 * ($BM146-$BM145)) +((AR$146+AR$147)/2 * ($BM147-$BM146))</f>
        <v>0</v>
      </c>
      <c r="AS184" s="201">
        <f>((AS$127+AS$128)/2 * ($BM128-$BM127)) +((AS$128+AS$129)/2 * ($BM129-$BM128)) +((AS$129+AS$130)/2 * ($BM130-$BM129))+((AS$130+AS$131)/2 * ($BM131-$BM130))+((AS$131+AS$132)/2 * ($BM132-$BM131))+((AS$132+AS$133)/2 * ($BM133-$BM132))+((AS$133+AS$134)/2 * ($BM134-$BM133))+((AS$134+AS$135)/2 * ($BM135-$BM134)) +((AS$135+AS$136)/2 * ($BM136-$BM135))</f>
        <v>49.750000000000014</v>
      </c>
      <c r="AT184" s="201">
        <f xml:space="preserve"> ((AT$109+AT$110)/2 * ($BM110-$BM109)) + ((AT$110+AT$111)/2 * ($BM111-$BM110)) + ((AT$111+AT$112)/2 * ($BM112-$BM111)) + ((AT$112+AT$113)/2 * ($BM113-$BM112)) +  ((AT$113+AT$114)/2 *($BM114-$BM113)) + ((AT$114+AT$115)/2 * ($BM115-$BM114)) + ((AT$115+AT$116)/2 * ($BM116 -$BM115)) +((AT$116+AT$117)/2 * ($BM117-$BM116))  +((AT$117+AT$118)/2 * ($BM118-$BM117))</f>
        <v>131.50000000000003</v>
      </c>
      <c r="AU184" s="201">
        <f t="shared" ref="AU184:AZ184" si="87">((AU$103+AU$104)/2 * ($BM104-$BM103)) + ((AU$104+AU$105)/2 * ($BM105-$BM104)) +((AU$105+AU$106)/2 * ($BM106-$BM105)) + ((AU$106+AU$107)/2 * ($BM107-$BM106)) + ((AU$107+AU$108)/2 * ($BM108-$BM107)) + ((AU$108+AU$109)/2 * ($BM109-$BM108)) + ((AU$109+AU$110)/2 * ($BM110-$BM109)) + ((AU$110+AU$111)/2 * ($BM111-$BM110)) + ((AU$111+AU$112)/2 * ($BM112-$BM111)) + ((AU$112+AU$113)/2 * ($BM113-$BM112)) +  ((AU$113+AU$114)/2 *($BM114-$BM113)) + ((AU$114+AU$115)/2 * ($BM115-$BM114)) + ((AU$115+AU$116)/2 * ($BM116 -$BM115)) +((AU$116+AU$117)/2 * ($BM117-$BM116))  +((AU$117+AU$118)/2 * ($BM118-$BM117))  +((AU$118+AU$119)/2 * ($BM119-$BM118))  +((AU$119+AU$120)/2 * ($BM120-$BM119))  +((AU$120+AU$121)/2 * ($BM121-$BM120))  +((AU$121+AU$122)/2 * ($BM122-$BM121)) +((AU$122+AU$123)/2 * ($BM123-$BM122)) +((AU$123+AU$124)/2 * ($BM124-$BM123)) +((AU$124+AU$125)/2 * ($BM125-$BM124)) +((AU$125+AU$126)/2 * ($BM126-$BM125)) +((AU$126+AU$127)/2 * ($BM127-$BM126)) +((AU$127+AU$128)/2 * ($BM128-$BM127)) +((AU$128+AU$129)/2 * ($BM129-$BM128)) +((AU$129+AU$130)/2 * ($BM130-$BM129))+((AU$130+AU$131)/2 * ($BM131-$BM130))+((AU$131+AU$132)/2 * ($BM132-$BM131))+((AU$132+AU$133)/2 * ($BM133-$BM132))+((AU$133+AU$134)/2 * ($BM134-$BM133))+((AU$134+AU$135)/2 * ($BM135-$BM134)) +((AU$135+AU$136)/2 * ($BM136-$BM135)) +((AU$136+AU$137)/2 * ($BM137-$BM136)) +((AU$137+AU$138)/2 * ($BM138-$BM137)) +((AU$138+AU$139)/2 * ($BM139-$BM138)) +((AU$139+AU$140)/2 * ($BM140-$BM139)) +((AU$140+AU$141)/2 * ($BM141-$BM140)) +((AU$141+AU$142)/2 * ($BM142-$BM141)) +((AU$142+AU$143)/2 * ($BM143-$BM142)) +((AU$143+AU$144)/2 * ($BM144-$BM143)) +((AU$144+AU$145)/2 * ($BM145-$BM144)) +((AU$145+AU$146)/2 * ($BM146-$BM145)) +((AU$146+AU$147)/2 * ($BM147-$BM146))</f>
        <v>0</v>
      </c>
      <c r="AV184" s="201">
        <f t="shared" si="87"/>
        <v>0</v>
      </c>
      <c r="AW184" s="201">
        <f t="shared" si="87"/>
        <v>0</v>
      </c>
      <c r="AX184" s="201">
        <f t="shared" si="87"/>
        <v>0</v>
      </c>
      <c r="AY184" s="201">
        <f t="shared" si="87"/>
        <v>0</v>
      </c>
      <c r="AZ184" s="201">
        <f t="shared" si="87"/>
        <v>0</v>
      </c>
      <c r="BA184" s="201">
        <f>((BA$105+BA$106)/2 * ($BM106-$BM105)) + ((BA$106+BA$107)/2 * ($BM107-$BM106)) + ((BA$107+BA$108)/2 * ($BM108-$BM107)) +  ((BA$112+BA$113)/2 * ($BM113-$BM112)) +  ((BA$113+BA$114)/2 *($BM114-$BM113)) + ((BA$114+BA$115)/2 * ($BM115-$BM114)) + ((BA$115+BA$116)/2 * ($BM116 -$BM115)) +((BA$116+BA$117)/2 * ($BM117-$BM116))  +((BA$117+BA$118)/2 * ($BM118-$BM117))  +((BA$118+BA$119)/2 * ($BM119-$BM118))  +((BA$119+BA$120)/2 * ($BM120-$BM119))  +((BA$120+BA$121)/2 * ($BM121-$BM120))  +((BA$121+BA$122)/2 * ($BM122-$BM121)) +((BA$122+BA$123)/2 * ($BM123-$BM122)) +((BA$123+BA$124)/2 * ($BM124-$BM123)) +((BA$124+BA$125)/2 * ($BM125-$BM124)) +((BA$125+BA$126)/2 * ($BM126-$BM125)) +((BA$126+BA$127)/2 * ($BM127-$BM126)) +((BA$127+BA$128)/2 * ($BM128-$BM127)) + ((BA$128+BA$129)/2 * ($BM129-$BM128)) + ((BA$129+BA$130)/2 * ($BM130-$BM129)) + ((BA$130+BA$131)/2 * ($BM131-$BM132)) +((BA$132+BA$133)/2 * ($BM133-$BM132)) + ((BA$133+BA$134)/2 * ($BM134-$BM133)) + ((BA$134+BA$135)/2 * ($BM135-$BM134)) + ((BA$135+BA$136)/2 * ($BM136-$BM135)) + ((BA$136+BA$137)/2 * ($BM137-$BM136)) + ((BA$137+BA$138)/2 * ($BM138-$BM139)) + ((BA$139+BA$140)/2 * ($BM140-$BM139))</f>
        <v>398.88888888888886</v>
      </c>
      <c r="BB184" s="201">
        <f>((BB$110+BB$111)/2*($BM111-$BM110))+((BB$111+BB$112)/2*($BM112-$BM111))+((BB$112+BB$113)/2*($BM113-$BM112))+((BB$113+BB$114)/2*($BM114-$BM113))+((BB$114+BB$115)/2*($BM115-$BM114))+((BB$115+BB$116)/2*($BM116-$BM115))+((BB$116+BB$117)/2*($BM117-$BM116))+((BB$117+BB$118)/2*($BM118-$BM117))+((BB$118+BB$119)/2*($BM119-$BM118))+((BB$119+BB$120)/2*($BM120-$BM119))+((BB$120+BB$121)/2*($BM121-$BM120))+((BB$121+BB$122)/2*($BM122-$BM121))+((BB$122+BB$123)/2*($BM123-$BM122))+((BB$123+BB$124)/2*($BM124-$BM123))+((BB$124+BB$125)/2*($BM125-$BM124))+((BB$125+BB$126)/2*($BM126-$BM125))+((BB$126+BB$127)/2*($BM127-$BM126))+((BB$127+BB$128)/2*($BM128-$BM127))+((BB$128+BB$129)/2*($BM129-$BM128))+((BB$129+BB$130)/2*($BM130-$BM129))+((BB$130+BB$131)/2*($BM131-$BM130))+((BB$131+BB$132)/2*($BM132-$BM131))+((BB$132+BB$133)/2*($BM133-$BM132))+((BB$133+BB$134)/2*($BM134-$BM133))+((BB$134+BB$135)/2*($BM135-$BM134))+((BB$135+BB$136)/2*($BM136-$BM135))+((BB$136+BB$137)/2*($BM137-$BM136))+((BB$137+BB$138)/2*($BM138-$BM137))+((BB$138+BB$139)/2*($BM139-$BM138))</f>
        <v>269.72222222222211</v>
      </c>
      <c r="BC184" s="201">
        <f>((BC$112+BC$113)/2 * ($BM113-$BM112)) +  ((BC$113+BC$114)/2 *($BM114-$BM113)) + ((BC$114+BC$115)/2 * ($BM115-$BM114)) + ((BC$115+BC$116)/2 * ($BM116 -$BM115)) +((BC$116+BC$117)/2 * ($BM117-$BM116))  +((BC$117+BC$118)/2 * ($BM118-$BM117))  +((BC$118+BC$119)/2 * ($BM119-$BM118))  +((BC$119+BC$120)/2 * ($BM120-$BM119))  +((BC$120+BC$121)/2 * ($BM121-$BM120))  +((BC$121+BC$122)/2 * ($BM122-$BM121)) +((BC$122+BC$123)/2 * ($BM123-$BM122)) +((BC$123+BC$124)/2 * ($BM124-$BM123)) +((BC$124+BC$125)/2 * ($BM125-$BM124)) +((BC$125+BC$126)/2 * ($BM126-$BM125))</f>
        <v>126.66666666666664</v>
      </c>
      <c r="BD184" s="201">
        <f>((BD$122+BD$123)/2 * ($BM123-$BM122)) +((BD$123+BD$124)/2 * ($BM124-$BM123)) +((BD$124+BD$125)/2 * ($BM125-$BM124)) +((BD$125+BD$126)/2 * ($BM126-$BM125)) +((BD$126+BD$127)/2 * ($BM127-$BM126)) +((BD$127+BD$128)/2 * ($BM128-$BM127)) +((BD$128+BD$129)/2 * ($BM129-$BM128)) +((BD$129+BD$130)/2 * ($BM130-$BM129))+((BD$130+BD$131)/2 * ($BM131-$BM130))+((BD$131+BD$132)/2 * ($BM132-$BM131))+((BD$132+BD$133)/2 * ($BM133-$BM132))+((BD$133+BD$134)/2 * ($BM134-$BM133))+((BD$134+BD$135)/2 * ($BM135-$BM134)) +((BD$135+BD$136)/2 * ($BM136-$BM135)) +((BD$136+BD$137)/2 * ($BM137-$BM136))</f>
        <v>194.72222222222223</v>
      </c>
      <c r="BE184" s="201">
        <f>((BE$103+BE$104)/2 * ($BM104-$BM103)) + ((BE$104+BE$105)/2 * ($BM105-$BM104)) +((BE$105+BE$106)/2 * ($BM106-$BM105)) + ((BE$106+BE$107)/2 * ($BM107-$BM106)) + ((BE$107+BE$108)/2 * ($BM108-$BM107)) + ((BE$108+BE$109)/2 * ($BM109-$BM108)) + ((BE$109+BE$110)/2 * ($BM110-$BM109)) + ((BE$110+BE$111)/2 * ($BM111-$BM110)) + ((BE$111+BE$112)/2 * ($BM112-$BM111)) + ((BE$112+BE$113)/2 * ($BM113-$BM112)) +  ((BE$113+BE$114)/2 *($BM114-$BM113)) + ((BE$114+BE$115)/2 * ($BM115-$BM114)) + ((BE$115+BE$116)/2 * ($BM116 -$BM115)) +((BE$116+BE$117)/2 * ($BM117-$BM116))  +((BE$117+BE$118)/2 * ($BM118-$BM117))  +((BE$118+BE$119)/2 * ($BM119-$BM118))  +((BE$119+BE$120)/2 * ($BM120-$BM119))  +((BE$120+BE$121)/2 * ($BM121-$BM120))  +((BE$121+BE$122)/2 * ($BM122-$BM121)) +((BE$122+BE$123)/2 * ($BM123-$BM122)) +((BE$123+BE$124)/2 * ($BM124-$BM123)) +((BE$124+BE$125)/2 * ($BM125-$BM124)) +((BE$125+BE$126)/2 * ($BM126-$BM125)) +((BE$126+BE$127)/2 * ($BM127-$BM126)) +((BE$127+BE$128)/2 * ($BM128-$BM127)) +((BE$128+BE$129)/2 * ($BM129-$BM128)) +((BE$129+BE$130)/2 * ($BM130-$BM129))+((BE$130+BE$131)/2 * ($BM131-$BM130))+((BE$131+BE$132)/2 * ($BM132-$BM131))+((BE$132+BE$133)/2 * ($BM133-$BM132))+((BE$133+BE$134)/2 * ($BM134-$BM133))+((BE$134+BE$135)/2 * ($BM135-$BM134)) +((BE$135+BE$136)/2 * ($BM136-$BM135)) +((BE$136+BE$137)/2 * ($BM137-$BM136)) +((BE$137+BE$138)/2 * ($BM138-$BM137)) +((BE$138+BE$139)/2 * ($BM139-$BM138)) +((BE$139+BE$140)/2 * ($BM140-$BM139)) +((BE$140+BE$141)/2 * ($BM141-$BM140)) +((BE$141+BE$142)/2 * ($BM142-$BM141)) +((BE$142+BE$143)/2 * ($BM143-$BM142)) +((BE$143+BE$144)/2 * ($BM144-$BM143)) +((BE$144+BE$145)/2 * ($BM145-$BM144)) +((BE$145+BE$146)/2 * ($BM146-$BM145)) +((BE$146+BE$147)/2 * ($BM147-$BM146))</f>
        <v>0</v>
      </c>
      <c r="BF184" s="201">
        <f xml:space="preserve">  ((BF$109+BF$110)/2 * ($BM110-$BM109)) + ((BF$110+BF$111)/2 * ($BM111-$BM110)) + ((BF$111+BF$112)/2 * ($BM112-$BM111)) + ((BF$112+BF$113)/2 * ($BM113-$BM112)) +  ((BF$113+BF$114)/2 *($BM114-$BM113)) + ((BF$114+BF$115)/2 * ($BM115-$BM114)) + ((BF$115+BF$116)/2 * ($BM116 -$BM115)) +((BF$116+BF$117)/2 * ($BM117-$BM116))  +((BF$117+BF$118)/2 * ($BM118-$BM117))</f>
        <v>100.27777777777783</v>
      </c>
      <c r="BG184" s="201">
        <f>((BG$109+BG$110)/2 * ($BM110-$BM109)) + ((BG$110+BG$111)/2 * ($BM111-$BM110)) + ((BG$111+BG$112)/2 * ($BM112-$BM111)) + ((BG$112+BG$113)/2 * ($BM113-$BM112)) +  ((BG$113+BG$114)/2 *($BM114-$BM113)) + ((BG$114+BG$115)/2 * ($BM115-$BM114))</f>
        <v>74.305555555555557</v>
      </c>
      <c r="BH184" s="201">
        <f>((BH$109+BH$110)/2 * ($BM110-$BM109)) + ((BH$110+BH$111)/2 * ($BM111-$BM110)) + ((BH$111+BH$112)/2 * ($BM112-$BM111)) + ((BH$112+BH$113)/2 * ($BM113-$BM112)) +  ((BH$113+BH$114)/2 *($BM114-$BM113))</f>
        <v>22.777777777777789</v>
      </c>
      <c r="BI184" s="201">
        <f>((BI$109+BI$110)/2 * ($BM110-$BM109)) + ((BI$110+BI$111)/2 * ($BM111-$BM110)) + ((BI$111+BI$112)/2 * ($BM112-$BM111)) + ((BI$112+BI$113)/2 * ($BM113-$BM112)) +  ((BI$113+BI$114)/2 *($BM114-$BM113)) + ((BI$114+BI$115)/2 * ($BM115-$BM114)) + ((BI$115+BI$116)/2 * ($BM116 -$BM115)) +((BI$116+BI$117)/2 * ($BM117-$BM116))  +((BI$117+BI$118)/2 * ($BM118-$BM117))  +((BI$118+BI$119)/2 * ($BM119-$BM118))  +((BI$119+BI$120)/2 * ($BM120-$BM119))  +((BI$120+BI$121)/2 * ($BM121-$BM120))  +((BI$121+BI$122)/2 * ($BM122-$BM121)) +((BI$122+BI$123)/2 * ($BM123-$BM122)) +((BI$123+BI$124)/2 * ($BM124-$BM123)) +((BI$124+BI$125)/2 * ($BM125-$BM124)) +((BI$125+BI$126)/2 * ($BM126-$BM125)) +((BI$126+BI$127)/2 * ($BM127-$BM126))</f>
        <v>282.63888888888891</v>
      </c>
      <c r="BJ184" s="201">
        <f>((BJ$109+BJ$110)/2 * ($BM110-$BM109)) + ((BJ$110+BJ$111)/2 * ($BM111-$BM110)) + ((BJ$111+BJ$112)/2 * ($BM112-$BM111)) + ((BJ$112+BJ$113)/2 * ($BM113-$BM112)) +  ((BJ$113+BJ$114)/2 *($BM114-$BM113)) + ((BJ$114+BJ$115)/2 * ($BM115-$BM114)) + ((BJ$115+BJ$116)/2 * ($BM116 -$BM115)) +((BJ$116+BJ$117)/2 * ($BM117-$BM116))  +((BJ$117+BJ$118)/2 * ($BM118-$BM117))  +((BJ$118+BJ$119)/2 * ($BM119-$BM118))  +((BJ$119+BJ$120)/2 * ($BM120-$BM119))  +((BJ$120+BJ$121)/2 * ($BM121-$BM120))  +((BJ$121+BJ$122)/2 * ($BM122-$BM121)) +((BJ$122+BJ$123)/2 * ($BM123-$BM122)) +((BJ$123+BJ$124)/2 * ($BM124-$BM123)) +((BJ$124+BJ$125)/2 * ($BM125-$BM124)) +((BJ$125+BJ$126)/2 * ($BM126-$BM125)) +((BJ$126+BJ$127)/2 * ($BM127-$BM126)) +((BJ$127+BJ$128)/2 * ($BM128-$BM127)) +((BJ$128+BJ$129)/2 * ($BM129-$BM128)) +((BJ$129+BJ$130)/2 * ($BM130-$BM129))+((BJ$130+BJ$131)/2 * ($BM131-$BM130))+((BJ$131+BJ$132)/2 * ($BM132-$BM131))+((BJ$132+BJ$133)/2 * ($BM133-$BM132))+((BJ$133+BJ$134)/2 * ($BM134-$BM133))+((BJ$134+BJ$135)/2 * ($BM135-$BM134)) +((BJ$135+BJ$136)/2 * ($BM136-$BM135)) +((BJ$136+BJ$137)/2 * ($BM137-$BM136)) +((BJ$137+BJ$138)/2 * ($BM138-$BM137))</f>
        <v>502.36111111111114</v>
      </c>
      <c r="BK184" s="201">
        <f>((BK$142+BK$143)/2 * ($BM143-$BM142)) +((BK$143+BK$144)/2 * ($BM144-$BM143)) +((BK$144+BK$145)/2 * ($BM145-$BM144)) +((BK$145+BK$146)/2 * ($BM146-$BM145)) +((BK$146+BK$147)/2 * ($BM147-$BM146)) + ((BK$147+BK$148)/2 * ($BM148-$BM147)) +((BK$148+BK$149)/2 * ($BM149-$BM148)) +((BK$149+BK$150)/2 * ($BM150-$BM149)) +((BK$150+BK$151)/2 * ($BM151-$BM150)) +((BK$151+BK$152)/2 * ($BM152-$BM151)) + ((BK$152+BK$153)/2 * ($BM153-$BM152)) +((BK$153+BK$154)/2 * ($BM154-$BM153)) +((BK$154+BK$155)/2 * ($BM155-$BM154)) +((BK$155+BK$156)/2 * ($BM156-$BM155))</f>
        <v>-30.416666666666679</v>
      </c>
      <c r="BL184" s="201">
        <f>((BL$103+BL$104)/2 * ($BM104-$BM103)) + ((BL$104+BL$105)/2 * ($BM105-$BM104)) +((BL$105+BL$106)/2 * ($BM106-$BM105)) + ((BL$106+BL$107)/2 * ($BM107-$BM106)) + ((BL$107+BL$108)/2 * ($BM108-$BM107)) + ((BL$108+BL$109)/2 * ($BM109-$BM108)) + ((BL$109+BL$110)/2 * ($BM110-$BM109)) + ((BL$110+BL$111)/2 * ($BM111-$BM110)) + ((BL$111+BL$112)/2 * ($BM112-$BM111)) + ((BL$112+BL$113)/2 * ($BM113-$BM112)) +  ((BL$113+BL$114)/2 *($BM114-$BM113)) + ((BL$114+BL$115)/2 * ($BM115-$BM114)) + ((BL$115+BL$116)/2 * ($BM116 -$BM115)) +((BL$116+BL$117)/2 * ($BM117-$BM116))  +((BL$117+BL$118)/2 * ($BM118-$BM117))  +((BL$118+BL$119)/2 * ($BM119-$BM118))  +((BL$119+BL$120)/2 * ($BM120-$BM119))  +((BL$120+BL$121)/2 * ($BM121-$BM120))  +((BL$121+BL$122)/2 * ($BM122-$BM121)) +((BL$122+BL$123)/2 * ($BM123-$BM122)) +((BL$123+BL$124)/2 * ($BM124-$BM123)) +((BL$124+BL$125)/2 * ($BM125-$BM124)) +((BL$125+BL$126)/2 * ($BM126-$BM125)) +((BL$126+BL$127)/2 * ($BM127-$BM126)) +((BL$127+BL$128)/2 * ($BM128-$BM127)) +((BL$128+BL$129)/2 * ($BM129-$BM128)) +((BL$129+BL$130)/2 * ($BM130-$BM129))+((BL$130+BL$131)/2 * ($BM131-$BM130))+((BL$131+BL$132)/2 * ($BM132-$BM131))+((BL$132+BL$133)/2 * ($BM133-$BM132))+((BL$133+BL$134)/2 * ($BM134-$BM133))+((BL$134+BL$135)/2 * ($BM135-$BM134)) +((BL$135+BL$136)/2 * ($BM136-$BM135)) +((BL$136+BL$137)/2 * ($BM137-$BM136)) +((BL$137+BL$138)/2 * ($BM138-$BM137)) +((BL$138+BL$139)/2 * ($BM139-$BM138)) +((BL$139+BL$140)/2 * ($BM140-$BM139)) +((BL$140+BL$141)/2 * ($BM141-$BM140)) +((BL$141+BL$142)/2 * ($BM142-$BM141)) +((BL$142+BL$143)/2 * ($BM143-$BM142)) +((BL$143+BL$144)/2 * ($BM144-$BM143)) +((BL$144+BL$145)/2 * ($BM145-$BM144)) +((BL$145+BL$146)/2 * ($BM146-$BM145)) +((BL$146+BL$147)/2 * ($BM147-$BM146))</f>
        <v>0</v>
      </c>
      <c r="BM184" s="17"/>
    </row>
    <row r="185" spans="1:65" x14ac:dyDescent="0.2">
      <c r="A185" s="17" t="s">
        <v>54</v>
      </c>
      <c r="B185" s="201"/>
      <c r="C185" s="201">
        <f xml:space="preserve"> ((C$126+C$127)/2 * ($BM127-$BM126)) + ((C$127+C$128)/2 * ($BM128-$BM127)) +((C$128+C$129)/2 * ($BM129-$BM128)) + ((C$129+C$130)/2 * ($BM130-$BM129)) + ((C$130+C$131)/2 * ($BM131-$BM132)) +((C$132+C$133)/2 * ($BM133-$BM132)) + ((C$133+C$134)/2 * ($BM134-$BM133)) + ((C$135+C$136)/2 * ($BM136-$BM135)) + ((C$136+C$137)/2 * ($BM137-$BM136)) + ((C$137+C$138)/2 * ($BM138-$BM139)) + ((C$139+C$140)/2 * ($BM140-$BM139)) + ((C$140+C$141)/2 * ($BM141-$BM140)) + ((C$141+C$142)/2 * ($BM142-$BM141)) + ((C$142+C$143)/2 * ($BM143-$BM142)) + ((C$143+C$144)/2 * ($BM144-$BM143)) + ((C$144+C$145)/2 * ($BM145-$BM144) + ((C$145+C$146)/2 * ($BM146-$BM145)) + ((C$146+C$147)/2 * ($BM147-$BM146)) + ((C$147+C$148)/2 * ($BM148-$BM147))) + ((C$148+C$149)/2 * ($BM149-$BM148)) + ((C$149+C$150)/2 * ($BM150-$BM149)) + ((C$150+C$151)/2 * ($BM151-$BM150)) + ((C$151+C$152)/2 * ($BM152-$BM151)) + ((C$152+C$153)/2 * ($BM153-$BM152)) + ((C$153+C$154)/2 * ($BM154-$BM153)) + ((C$154+C$155)/2 * ($BM155-$BM154)) + ((C$155+C$156)/2 * ($BM156-$BM155)) + ((C$156+C$157)/2 * ($BM157-$BM156)) + ((C$157+C$158)/2 * ($BM158-$BM157)) + ((C$158+C$159)/2 * ($BM159-$BM158)) + ((C$159+C$160)/2 * ($BM160-$BM159)) + ((C$160+C$161)/2 * ($BM161-$BM160)) + ((C$161+C$162)/2 * ($BM162-$BM161))</f>
        <v>-430.00000000000006</v>
      </c>
      <c r="D185" s="201">
        <f xml:space="preserve"> ((D$124+D$125)/2 * ($BM125-$BM124))  +((D$125+D$126)/2 * ($BM126-$BM125)) + ((D$126+D$127)/2 * ($BM127-$BM126)) + ((D$127+D$128)/2 * ($BM128-$BM127)) +((D$128+D$129)/2 * ($BM129-$BM128)) + ((D$129+D$130)/2 * ($BM130-$BM129)) + ((D$130+D$131)/2 * ($BM131-$BM132)) +((D$132+D$133)/2 * ($BM133-$BM132)) + ((D$133+D$134)/2 * ($BM134-$BM133)) + ((D$135+D$136)/2 * ($BM136-$BM135)) + ((D$136+D$137)/2 * ($BM137-$BM136)) + ((D$137+D$138)/2 * ($BM138-$BM139)) + ((D$139+D$140)/2 * ($BM140-$BM139)) + ((D$140+D$141)/2 * ($BM141-$BM140)) + ((D$141+D$142)/2 * ($BM142-$BM141)) + ((D$142+D$143)/2 * ($BM143-$BM142)) + ((D$143+D$144)/2 * ($BM144-$BM143)) + ((D$144+D$145)/2 * ($BM145-$BM144) + ((D$145+D$146)/2 * ($BM146-$BM145)) + ((D$146+D$147)/2 * ($BM147-$BM146)) + ((D$147+D$148)/2 * ($BM148-$BM147))) + ((D$148+D$149)/2 * ($BM149-$BM148)) + ((D$149+D$150)/2 * ($BM150-$BM149)) + ((D$150+D$151)/2 * ($BM151-$BM150)) + ((D$151+D$152)/2 * ($BM152-$BM151)) + ((D$152+D$153)/2 * ($BM153-$BM152)) + ((D$153+D$154)/2 * ($BM154-$BM153)) + ((D$154+D$155)/2 * ($BM155-$BM154)) + ((D$155+D$156)/2 * ($BM156-$BM155)) + ((D$156+D$157)/2 * ($BM157-$BM156))</f>
        <v>199.25</v>
      </c>
      <c r="E185" s="201">
        <f xml:space="preserve"> ((E$122+E$123)/2 * ($BM123-$BM122))  +((E$123+E$124)/2 * ($BM124-$BM123))  +((E$124+E$125)/2 * ($BM125-$BM124))  +((E$125+E$126)/2 * ($BM126-$BM125)) + ((E$126+E$127)/2 * ($BM127-$BM126)) + ((E$127+E$128)/2 * ($BM128-$BM127)) +((E$128+E$129)/2 * ($BM129-$BM128)) + ((E$129+E$130)/2 * ($BM130-$BM129)) + ((E$130+E$131)/2 * ($BM131-$BM132)) +((E$132+E$133)/2 * ($BM133-$BM132)) + ((E$133+E$134)/2 * ($BM134-$BM133)) + ((E$135+E$136)/2 * ($BM136-$BM135)) + ((E$136+E$137)/2 * ($BM137-$BM136)) + ((E$137+E$138)/2 * ($BM138-$BM139)) + ((E$139+E$140)/2 * ($BM140-$BM139)) + ((E$140+E$141)/2 * ($BM141-$BM140)) + ((E$141+E$142)/2 * ($BM142-$BM141)) + ((E$142+E$143)/2 * ($BM143-$BM142)) + ((E$143+E$144)/2 * ($BM144-$BM143)) + ((E$144+E$145)/2 * ($BM145-$BM144) + ((E$145+E$146)/2 * ($BM146-$BM145)) + ((E$146+E$147)/2 * ($BM147-$BM146)) + ((E$147+E$148)/2 * ($BM148-$BM147))) + ((E$148+E$149)/2 * ($BM149-$BM148)) + ((E$149+E$150)/2 * ($BM150-$BM149)) + ((E$150+E$151)/2 * ($BM151-$BM150)) + ((E$151+E$152)/2 * ($BM152-$BM151)) + ((E$152+E$153)/2 * ($BM153-$BM152)) + ((E$153+E$154)/2 * ($BM154-$BM153)) + ((E$154+E$155)/2 * ($BM155-$BM154)) + ((E$155+E$156)/2 * ($BM156-$BM155))</f>
        <v>578.5</v>
      </c>
      <c r="F185" s="201">
        <f xml:space="preserve"> ((F$124+F$125)/2 * ($BM125-$BM124))  +((F$125+F$126)/2 * ($BM126-$BM125)) + ((F$126+F$127)/2 * ($BM127-$BM126)) + ((F$127+F$128)/2 * ($BM128-$BM127)) +((F$128+F$129)/2 * ($BM129-$BM128)) + ((F$129+F$130)/2 * ($BM130-$BM129)) + ((F$130+F$131)/2 * ($BM131-$BM132)) +((F$132+F$133)/2 * ($BM133-$BM132)) + ((F$133+F$134)/2 * ($BM134-$BM133)) + ((F$135+F$136)/2 * ($BM136-$BM135)) + ((F$136+F$137)/2 * ($BM137-$BM136)) + ((F$137+F$138)/2 * ($BM138-$BM139)) + ((F$139+F$140)/2 * ($BM140-$BM139)) + ((F$140+F$141)/2 * ($BM141-$BM140)) + ((F$141+F$142)/2 * ($BM142-$BM141)) + ((F$142+F$143)/2 * ($BM143-$BM142)) + ((F$143+F$144)/2 * ($BM144-$BM143)) + ((F$144+F$145)/2 * ($BM145-$BM144) + ((F$145+F$146)/2 * ($BM146-$BM145)) + ((F$146+F$147)/2 * ($BM147-$BM146)) + ((F$147+F$148)/2 * ($BM148-$BM147))) + ((F$148+F$149)/2 * ($BM149-$BM148)) + ((F$149+F$150)/2 * ($BM150-$BM149)) + ((F$150+F$151)/2 * ($BM151-$BM150)) + ((F$151+F$152)/2 * ($BM152-$BM151)) + ((F$152+F$153)/2 * ($BM153-$BM152)) + ((F$153+F$154)/2 * ($BM154-$BM153)) + ((F$154+F$155)/2 * ($BM155-$BM154)) + ((F$155+F$156)/2 * ($BM156-$BM155))</f>
        <v>418.5</v>
      </c>
      <c r="G185" s="201">
        <f xml:space="preserve"> (((G$147+G$148)/2 * ($BM148-$BM147)) + ((G$148+G$149)/2 * ($BM149-$BM148)) + ((G$149+G$150)/2 * ($BM150-$BM149)) + ((G$150+G$151)/2 * ($BM151-$BM150)) + ((G$151+G$152)/2 * ($BM152-$BM151)) + ((G$152+G$153)/2 * ($BM153-$BM152)) + ((G$153+G$154)/2 * ($BM154-$BM153)) + ((G$154+G$155)/2 * ($BM155-$BM154)) + ((G$155+G$156)/2 * ($BM156-$BM155)) + ((G$156+G$157)/2 * ($BM157-$BM156)))</f>
        <v>134.75</v>
      </c>
      <c r="H185" s="201">
        <f xml:space="preserve">  ((H$129+H$130)/2 * ($BM130-$BM129)) + ((H$130+H$131)/2 * ($BM131-$BM132)) +((H$132+H$133)/2 * ($BM133-$BM132)) + ((H$133+H$134)/2 * ($BM134-$BM133)) + ((H$135+H$136)/2 * ($BM136-$BM135)) + ((H$136+H$137)/2 * ($BM137-$BM136)) + ((H$137+H$138)/2 * ($BM138-$BM139)) + ((H$139+H$140)/2 * ($BM140-$BM139)) + ((H$140+H$141)/2 * ($BM141-$BM140)) + ((H$141+H$142)/2 * ($BM142-$BM141)) + ((H$142+H$143)/2 * ($BM143-$BM142)) + ((H$143+H$144)/2 * ($BM144-$BM143)) + ((H$144+H$145)/2 * ($BM145-$BM144) + ((H$145+H$146)/2 * ($BM146-$BM145)) + ((H$146+H$147)/2 * ($BM147-$BM146)) + ((H$147+H$148)/2 * ($BM148-$BM147))) + ((H$148+H$149)/2 * ($BM149-$BM148)) + ((H$149+H$150)/2 * ($BM150-$BM149)) + ((H$150+H$151)/2 * ($BM151-$BM150)) + ((H$151+H$152)/2 * ($BM152-$BM151)) + ((H$152+H$153)/2 * ($BM153-$BM152)) + ((H$153+H$154)/2 * ($BM154-$BM153)) + ((H$154+H$155)/2 * ($BM155-$BM154)) + ((H$155+H$156)/2 * ($BM156-$BM155)) + ((H$156+H$157)/2 * ($BM157-$BM156)) + ((H$157+H$158)/2 * ($BM158-$BM157))</f>
        <v>488</v>
      </c>
      <c r="I185" s="201">
        <f xml:space="preserve"> ((I$137+I$138)/2 * ($BM138-$BM139)) + ((I$139+I$140)/2 * ($BM140-$BM139)) + ((I$140+I$141)/2 * ($BM141-$BM140)) + ((I$141+I$142)/2 * ($BM142-$BM141)) + ((I$142+I$143)/2 * ($BM143-$BM142)) + ((I$143+I$144)/2 * ($BM144-$BM143)) + ((I$144+I$145)/2 * ($BM145-$BM144) + ((I$145+I$146)/2 * ($BM146-$BM145)) + ((I$146+I$147)/2 * ($BM147-$BM146)) + ((I$147+I$148)/2 * ($BM148-$BM147))) + ((I$148+I$149)/2 * ($BM149-$BM148)) + ((I$149+I$150)/2 * ($BM150-$BM149)) + ((I$150+I$151)/2 * ($BM151-$BM150)) + ((I$151+I$152)/2 * ($BM152-$BM151)) + ((I$152+I$153)/2 * ($BM153-$BM152)) + ((I$153+I$154)/2 * ($BM154-$BM153)) + ((I$154+I$155)/2 * ($BM155-$BM154)) + ((I$155+I$156)/2 * ($BM156-$BM155)) + ((I$156+I$157)/2 * ($BM157-$BM156))</f>
        <v>225.74999999999997</v>
      </c>
      <c r="J185" s="201">
        <f xml:space="preserve"> ((J$122+J$123)/2 * ($BM123-$BM122))  +((J$123+J$124)/2 * ($BM124-$BM123))  +((J$124+J$125)/2 * ($BM125-$BM124))  +((J$125+J$126)/2 * ($BM126-$BM125)) + ((J$126+J$127)/2 * ($BM127-$BM126)) + ((J$127+J$128)/2 * ($BM128-$BM127)) +((J$128+J$129)/2 * ($BM129-$BM128)) + ((J$129+J$130)/2 * ($BM130-$BM129)) + ((J$130+J$131)/2 * ($BM131-$BM132)) +((J$132+J$133)/2 * ($BM133-$BM132)) + ((J$133+J$134)/2 * ($BM134-$BM133)) + ((J$135+J$136)/2 * ($BM136-$BM135)) + ((J$136+J$137)/2 * ($BM137-$BM136)) + ((J$137+J$138)/2 * ($BM138-$BM139)) + ((J$139+J$140)/2 * ($BM140-$BM139)) + ((J$140+J$141)/2 * ($BM141-$BM140)) + ((J$141+J$142)/2 * ($BM142-$BM141)) + ((J$142+J$143)/2 * ($BM143-$BM142)) + ((J$143+J$144)/2 * ($BM144-$BM143)) + ((J$144+J$145)/2 * ($BM145-$BM144) + ((J$145+J$146)/2 * ($BM146-$BM145)) + ((J$146+J$147)/2 * ($BM147-$BM146)) + ((J$147+J$148)/2 * ($BM148-$BM147))) + ((J$148+J$149)/2 * ($BM149-$BM148)) + ((J$149+J$150)/2 * ($BM150-$BM149)) + ((J$150+J$151)/2 * ($BM151-$BM150)) + ((J$151+J$152)/2 * ($BM152-$BM151)) + ((J$152+J$153)/2 * ($BM153-$BM152)) + ((J$153+J$154)/2 * ($BM154-$BM153)) + ((J$154+J$155)/2 * ($BM155-$BM154))</f>
        <v>683.75</v>
      </c>
      <c r="K185" s="201">
        <f>((K$119+K$120)/2*($BM120-$BM119))+((K$120+K$121)/2*($BM121-$BM120))+((K$121+K$122)/2*($BM122-$BM121))+((K$122+K$123)/2*($BM123-$BM122))+((K$123+K$124)/2*($BM124-$BM123))+((K$124+K$125)/2*($BM125-$BM124))+((K$125+K$126)/2*($BM126-$BM125))+((K$126+K$127)/2*($BM127-$BM126))+((K$127+K$128)/2*($BM128-$BM127))+((K$128+K$129)/2*($BM129-$BM128))+((K$129+K$130)/2*($BM130-$BM129))+((K$130+K$131)/2*($BM131-$BM132))+((K$132+K$133)/2*($BM133-$BM132))+((K$133+K$134)/2*($BM134-$BM133))+((K$135+K$136)/2*($BM136-$BM135))+((K$136+K$137)/2*($BM137-$BM136))+((K$137+K$138)/2*($BM138-$BM139))+((K$139+K$140)/2*($BM140-$BM139))+((K$140+K$141)/2*($BM141-$BM140))+((K$141+K$142)/2*($BM142-$BM141))+((K$142+K$143)/2*($BM143-$BM142))+((K$143+K$144)/2*($BM144-$BM143))+((K$144+K$145)/2*($BM145-$BM144)+((K$145+K$146)/2*($BM146-$BM145))+((K$146+K$147)/2*($BM147-$BM146))+((K$147+K$148)/2*($BM148-$BM147)))+((K$148+K$149)/2*($BM149-$BM148))+((K$149+K$150)/2*($BM150-$BM149))+((K$150+K$151)/2*($BM151-$BM150))+((K$151+K$152)/2*($BM152-$BM151))+((K$152+K$153)/2*($BM153-$BM152))+((K$153+K$154)/2*($BM154-$BM153))+((K$154+K$155)/2*($BM155-$BM154))+((K$155+K$156)/2*($BM156-$BM155))+((K$156+K$157)/2*($BM157-$BM156))</f>
        <v>940.75</v>
      </c>
      <c r="L185" s="201">
        <f xml:space="preserve"> ((L$126+L$127)/2 * ($BM127-$BM126)) + ((L$127+L$128)/2 * ($BM128-$BM127)) +((L$128+L$129)/2 * ($BM129-$BM128)) + ((L$129+L$130)/2 * ($BM130-$BM129)) + ((L$130+L$131)/2 * ($BM131-$BM132)) +((L$132+L$133)/2 * ($BM133-$BM132)) + ((L$133+L$134)/2 * ($BM134-$BM133)) + ((L$135+L$136)/2 * ($BM136-$BM135)) + ((L$136+L$137)/2 * ($BM137-$BM136)) + ((L$137+L$138)/2 * ($BM138-$BM139)) + ((L$139+L$140)/2 * ($BM140-$BM139)) + ((L$140+L$141)/2 * ($BM141-$BM140)) + ((L$141+L$142)/2 * ($BM142-$BM141)) + ((L$142+L$143)/2 * ($BM143-$BM142)) + ((L$143+L$144)/2 * ($BM144-$BM143)) + ((L$144+L$145)/2 * ($BM145-$BM144) + ((L$145+L$146)/2 * ($BM146-$BM145)) + ((L$146+L$147)/2 * ($BM147-$BM146)) + ((L$147+L$148)/2 * ($BM148-$BM147))) + ((L$148+L$149)/2 * ($BM149-$BM148)) + ((L$149+L$150)/2 * ($BM150-$BM149)) + ((L$150+L$151)/2 * ($BM151-$BM150))</f>
        <v>347.5</v>
      </c>
      <c r="M185" s="201">
        <f xml:space="preserve"> ((M$125+M$126)/2 * ($BM126-$BM125)) + ((M$126+M$127)/2 * ($BM127-$BM126)) + ((M$127+M$128)/2 * ($BM128-$BM127)) +((M$128+M$129)/2 * ($BM129-$BM128)) + ((M$129+M$130)/2 * ($BM130-$BM129)) + ((M$130+M$131)/2 * ($BM131-$BM132)) +((M$132+M$133)/2 * ($BM133-$BM132)) + ((M$133+M$134)/2 * ($BM134-$BM133)) + ((M$135+M$136)/2 * ($BM136-$BM135)) + ((M$136+M$137)/2 * ($BM137-$BM136)) + ((M$137+M$138)/2 * ($BM138-$BM139)) + ((M$139+M$140)/2 * ($BM140-$BM139)) + ((M$140+M$141)/2 * ($BM141-$BM140)) + ((M$141+M$142)/2 * ($BM142-$BM141)) + ((M$142+M$143)/2 * ($BM143-$BM142)) + ((M$143+M$144)/2 * ($BM144-$BM143)) + ((M$144+M$145)/2 * ($BM145-$BM144) + ((M$145+M$146)/2 * ($BM146-$BM145)) + ((M$146+M$147)/2 * ($BM147-$BM146)) + ((M$147+M$148)/2 * ($BM148-$BM147))) + ((M$148+M$149)/2 * ($BM149-$BM148)) + ((M$149+M$150)/2 * ($BM150-$BM149)) + ((M$150+M$151)/2 * ($BM151-$BM150)) + ((M$151+M$152)/2 * ($BM152-$BM151)) + ((M$152+M$153)/2 * ($BM153-$BM152)) + ((M$153+M$154)/2 * ($BM154-$BM153)) + ((M$154+M$155)/2 * ($BM155-$BM154)) + ((M$155+M$156)/2 * ($BM156-$BM155))</f>
        <v>566.25</v>
      </c>
      <c r="N185" s="201">
        <f xml:space="preserve"> ((N$133+N$134)/2 * ($BM134-$BM133)) + ((N$135+N$136)/2 * ($BM136-$BM135)) + ((N$136+N$137)/2 * ($BM137-$BM136)) + ((N$137+N$138)/2 * ($BM138-$BM139)) + ((N$139+N$140)/2 * ($BM140-$BM139)) + ((N$140+N$141)/2 * ($BM141-$BM140)) + ((N$141+N$142)/2 * ($BM142-$BM141)) + ((N$142+N$143)/2 * ($BM143-$BM142)) + ((N$143+N$144)/2 * ($BM144-$BM143)) + ((N$144+N$145)/2 * ($BM145-$BM144) + ((N$145+N$146)/2 * ($BM146-$BM145)) + ((N$146+N$147)/2 * ($BM147-$BM146)) + ((N$147+N$148)/2 * ($BM148-$BM147))) + ((N$148+N$149)/2 * ($BM149-$BM148)) + ((N$149+N$150)/2 * ($BM150-$BM149)) + ((N$150+N$151)/2 * ($BM151-$BM150)) + ((N$151+N$152)/2 * ($BM152-$BM151)) + ((N$152+N$153)/2 * ($BM153-$BM152)) + ((N$153+N$154)/2 * ($BM154-$BM153)) + ((N$154+N$155)/2 * ($BM155-$BM154)) + ((N$155+N$156)/2 * ($BM156-$BM155)) + ((N$156+N$157)/2 * ($BM157-$BM156)) + ((N$157+N$158)/2 * ($BM158-$BM157)) + ((N$158+N$159)/2 * ($BM159-$BM158)) + ((N$159+N$160)/2 * ($BM160-$BM159)) + ((N$160+N$161)/2 * ($BM161-$BM160)) + ((N$161+N$162)/2 * ($BM162-$BM161)) + ((N$162+N$163)/2 * ($BM163-$BM162)) + ((N$163+N$164)/2 * ($BM164-$BM163))</f>
        <v>519.25</v>
      </c>
      <c r="O185" s="201">
        <f xml:space="preserve">  ((O$140+O$141)/2 * ($BM141-$BM140)) + ((O$141+O$142)/2 * ($BM142-$BM141)) + ((O$142+O$143)/2 * ($BM143-$BM142)) + ((O$143+O$144)/2 * ($BM144-$BM143)) + ((O$144+O$145)/2 * ($BM145-$BM144) + ((O$145+O$146)/2 * ($BM146-$BM145)) + ((O$146+O$147)/2 * ($BM147-$BM146)) + ((O$147+O$148)/2 * ($BM148-$BM147))) + ((O$148+O$149)/2 * ($BM149-$BM148)) + ((O$149+O$150)/2 * ($BM150-$BM149)) + ((O$150+O$151)/2 * ($BM151-$BM150)) + ((O$151+O$152)/2 * ($BM152-$BM151)) + ((O$152+O$153)/2 * ($BM153-$BM152)) + ((O$153+O$154)/2 * ($BM154-$BM153)) + ((O$154+O$155)/2 * ($BM155-$BM154)) + ((O$155+O$156)/2 * ($BM156-$BM155)) + ((O$156+O$157)/2 * ($BM157-$BM156))</f>
        <v>-25.499999999999989</v>
      </c>
      <c r="P185" s="201">
        <f xml:space="preserve"> ((P$116+P$117)/2 *($BM117-$BM116)) +  ((P$117+P$118)/2 *($BM118-$BM117)) + ((P$118+P$119)/2 * ($BM119-$BM118)) + ((P$119+P$120)/2 * ($BM120-$BM119)) +((P$120+P$121)/2 * ($BM121-$BM120))  +((P$121+P$122)/2 * ($BM122-$BM121))  +((P$122+P$123)/2 * ($BM123-$BM122))  +((P$123+P$124)/2 * ($BM124-$BM123))  +((P$124+P$125)/2 * ($BM125-$BM124))  +((P$125+P$126)/2 * ($BM126-$BM125)) + ((P$126+P$127)/2 * ($BM127-$BM126)) + ((P$127+P$128)/2 * ($BM128-$BM127)) +((P$128+P$129)/2 * ($BM129-$BM128)) + ((P$129+P$130)/2 * ($BM130-$BM129)) + ((P$130+P$131)/2 * ($BM131-$BM132)) +((P$132+P$133)/2 * ($BM133-$BM132)) + ((P$133+P$134)/2 * ($BM134-$BM133)) + ((P$135+P$136)/2 * ($BM136-$BM135)) + ((P$136+P$137)/2 * ($BM137-$BM136)) + ((P$137+P$138)/2 * ($BM138-$BM139)) + ((P$139+P$140)/2 * ($BM140-$BM139)) + ((P$140+P$141)/2 * ($BM141-$BM140)) + ((P$141+P$142)/2 * ($BM142-$BM141)) + ((P$142+P$143)/2 * ($BM143-$BM142)) + ((P$143+P$144)/2 * ($BM144-$BM143)) + ((P$144+P$145)/2 * ($BM145-$BM144) + ((P$145+P$146)/2 * ($BM146-$BM145)) + ((P$146+P$147)/2 * ($BM147-$BM146)) + ((P$147+P$148)/2 * ($BM148-$BM147))) + ((P$148+P$149)/2 * ($BM149-$BM148)) + ((P$149+P$150)/2 * ($BM150-$BM149)) + ((P$150+P$151)/2 * ($BM151-$BM150)) + ((P$151+P$152)/2 * ($BM152-$BM151)) + ((P$152+P$153)/2 * ($BM153-$BM152)) + ((P$153+P$154)/2 * ($BM154-$BM153)) + ((P$154+P$155)/2 * ($BM155-$BM154)) + ((P$155+P$156)/2 * ($BM156-$BM155)) + ((P$156+P$157)/2 * ($BM157-$BM156)) + ((P$157+P$158)/2 * ($BM158-$BM157)) + ((P$158+P$159)/2 * ($BM159-$BM158)) + ((P$159+P$160)/2 * ($BM160-$BM159)) + ((P$160+P$161)/2 * ($BM161-$BM160)) + ((P$161+P$162)/2 * ($BM162-$BM161))</f>
        <v>0</v>
      </c>
      <c r="Q185" s="201">
        <f xml:space="preserve"> ((Q$123+Q$124)/2 * ($BM124-$BM123))  +((Q$124+Q$125)/2 * ($BM125-$BM124))  +((Q$125+Q$126)/2 * ($BM126-$BM125)) + ((Q$126+Q$127)/2 * ($BM127-$BM126)) + ((Q$127+Q$128)/2 * ($BM128-$BM127)) +((Q$128+Q$129)/2 * ($BM129-$BM128)) + ((Q$129+Q$130)/2 * ($BM130-$BM129)) + ((Q$130+Q$131)/2 * ($BM131-$BM132)) +((Q$132+Q$133)/2 * ($BM133-$BM132)) + ((Q$133+Q$134)/2 * ($BM134-$BM133)) + ((Q$135+Q$136)/2 * ($BM136-$BM135)) + ((Q$136+Q$137)/2 * ($BM137-$BM136)) + ((Q$137+Q$138)/2 * ($BM138-$BM139)) + ((Q$139+Q$140)/2 * ($BM140-$BM139)) + ((Q$140+Q$141)/2 * ($BM141-$BM140)) + ((Q$141+Q$142)/2 * ($BM142-$BM141)) + ((Q$142+Q$143)/2 * ($BM143-$BM142)) + ((Q$143+Q$144)/2 * ($BM144-$BM143)) + ((Q$144+Q$145)/2 * ($BM145-$BM144) + ((Q$145+Q$146)/2 * ($BM146-$BM145)) + ((Q$146+Q$147)/2 * ($BM147-$BM146)) + ((Q$147+Q$148)/2 * ($BM148-$BM147))) + ((Q$148+Q$149)/2 * ($BM149-$BM148)) + ((Q$149+Q$150)/2 * ($BM150-$BM149)) + ((Q$150+Q$151)/2 * ($BM151-$BM150)) + ((Q$151+Q$152)/2 * ($BM152-$BM151)) + ((Q$152+Q$153)/2 * ($BM153-$BM152)) + ((Q$153+Q$154)/2 * ($BM154-$BM153))</f>
        <v>263.25</v>
      </c>
      <c r="R185" s="201">
        <f xml:space="preserve"> ((R$119+R$120)/2 * ($BM120-$BM119)) +((R$120+R$121)/2 * ($BM121-$BM120))  +((R$121+R$122)/2 * ($BM122-$BM121))  +((R$122+R$123)/2 * ($BM123-$BM122))  +((R$123+R$124)/2 * ($BM124-$BM123))  +((R$124+R$125)/2 * ($BM125-$BM124))  +((R$125+R$126)/2 * ($BM126-$BM125)) + ((R$126+R$127)/2 * ($BM127-$BM126)) + ((R$127+R$128)/2 * ($BM128-$BM127)) +((R$128+R$129)/2 * ($BM129-$BM128)) + ((R$129+R$130)/2 * ($BM130-$BM129)) + ((R$130+R$131)/2 * ($BM131-$BM132)) +((R$132+R$133)/2 * ($BM133-$BM132)) + ((R$133+R$134)/2 * ($BM134-$BM133)) + ((R$135+R$136)/2 * ($BM136-$BM135)) + ((R$136+R$137)/2 * ($BM137-$BM136)) + ((R$137+R$138)/2 * ($BM138-$BM139)) + ((R$139+R$140)/2 * ($BM140-$BM139)) + ((R$140+R$141)/2 * ($BM141-$BM140)) + ((R$141+R$142)/2 * ($BM142-$BM141)) + ((R$142+R$143)/2 * ($BM143-$BM142)) + ((R$143+R$144)/2 * ($BM144-$BM143)) + ((R$144+R$145)/2 * ($BM145-$BM144) + ((R$145+R$146)/2 * ($BM146-$BM145)) + ((R$146+R$147)/2 * ($BM147-$BM146)) + ((R$147+R$148)/2 * ($BM148-$BM147))) + ((R$148+R$149)/2 * ($BM149-$BM148)) + ((R$149+R$150)/2 * ($BM150-$BM149)) + ((R$150+R$151)/2 * ($BM151-$BM150)) + ((R$151+R$152)/2 * ($BM152-$BM151)) + ((R$152+R$153)/2 * ($BM153-$BM152))</f>
        <v>51.499999999999972</v>
      </c>
      <c r="S185" s="201">
        <f xml:space="preserve"> ((S$123+S$124)/2 * ($BM124-$BM123))  +((S$124+S$125)/2 * ($BM125-$BM124))  +((S$125+S$126)/2 * ($BM126-$BM125)) + ((S$126+S$127)/2 * ($BM127-$BM126)) + ((S$127+S$128)/2 * ($BM128-$BM127)) +((S$128+S$129)/2 * ($BM129-$BM128)) + ((S$129+S$130)/2 * ($BM130-$BM129)) + ((S$130+S$131)/2 * ($BM131-$BM132)) +((S$132+S$133)/2 * ($BM133-$BM132)) + ((S$133+S$134)/2 * ($BM134-$BM133)) + ((S$135+S$136)/2 * ($BM136-$BM135)) + ((S$136+S$137)/2 * ($BM137-$BM136)) + ((S$137+S$138)/2 * ($BM138-$BM139)) + ((S$139+S$140)/2 * ($BM140-$BM139)) + ((S$140+S$141)/2 * ($BM141-$BM140)) + ((S$141+S$142)/2 * ($BM142-$BM141)) + ((S$142+S$143)/2 * ($BM143-$BM142)) + ((S$143+S$144)/2 * ($BM144-$BM143)) + ((S$144+S$145)/2 * ($BM145-$BM144) + ((S$145+S$146)/2 * ($BM146-$BM145)) + ((S$146+S$147)/2 * ($BM147-$BM146)) + ((S$147+S$148)/2 * ($BM148-$BM147))) + ((S$148+S$149)/2 * ($BM149-$BM148)) + ((S$149+S$150)/2 * ($BM150-$BM149)) + ((S$150+S$151)/2 * ($BM151-$BM150))</f>
        <v>245</v>
      </c>
      <c r="T185" s="201">
        <f xml:space="preserve"> ((T$119+T$120)/2 * ($BM120-$BM119)) +((T$120+T$121)/2 * ($BM121-$BM120))  +((T$121+T$122)/2 * ($BM122-$BM121))  +((T$122+T$123)/2 * ($BM123-$BM122))  +((T$123+T$124)/2 * ($BM124-$BM123))  +((T$124+T$125)/2 * ($BM125-$BM124))  +((T$125+T$126)/2 * ($BM126-$BM125)) + ((T$126+T$127)/2 * ($BM127-$BM126)) + ((T$127+T$128)/2 * ($BM128-$BM127)) +((T$128+T$129)/2 * ($BM129-$BM128)) + ((T$129+T$130)/2 * ($BM130-$BM129)) + ((T$130+T$131)/2 * ($BM131-$BM132)) +((T$132+T$133)/2 * ($BM133-$BM132)) + ((T$133+T$134)/2 * ($BM134-$BM133)) + ((T$135+T$136)/2 * ($BM136-$BM135)) + ((T$136+T$137)/2 * ($BM137-$BM136)) + ((T$137+T$138)/2 * ($BM138-$BM139)) + ((T$139+T$140)/2 * ($BM140-$BM139)) + ((T$140+T$141)/2 * ($BM141-$BM140)) + ((T$141+T$142)/2 * ($BM142-$BM141)) + ((T$142+T$143)/2 * ($BM143-$BM142)) + ((T$143+T$144)/2 * ($BM144-$BM143)) + ((T$144+T$145)/2 * ($BM145-$BM144) + ((T$145+T$146)/2 * ($BM146-$BM145)) + ((T$146+T$147)/2 * ($BM147-$BM146)) + ((T$147+T$148)/2 * ($BM148-$BM147))) + ((T$148+T$149)/2 * ($BM149-$BM148)) + ((T$149+T$150)/2 * ($BM150-$BM149)) + ((T$150+T$151)/2 * ($BM151-$BM150)) + ((T$151+T$152)/2 * ($BM152-$BM151)) + ((T$152+T$153)/2 * ($BM153-$BM152)) + ((T$153+T$154)/2 * ($BM154-$BM153))</f>
        <v>66.75</v>
      </c>
      <c r="U185" s="201">
        <f xml:space="preserve">  ((U$151+U$152)/2 * ($BM152-$BM151)) + ((U$152+U$153)/2 * ($BM153-$BM152)) + ((U$153+U$154)/2 * ($BM154-$BM153)) + ((U$154+U$155)/2 * ($BM155-$BM154)) + ((U$155+U$156)/2 * ($BM156-$BM155)) + ((U$156+U$157)/2 * ($BM157-$BM156))</f>
        <v>33.25</v>
      </c>
      <c r="V185" s="201">
        <f xml:space="preserve"> ((V$112+V$113)/2 *($BM113-$BM112)) + ((V$113+V$114)/2 *($BM114-$BM113)) + ((V$114+V$115)/2 *($BM115-$BM114)) + ((V$115+V$116)/2 *($BM116-$BM115)) + ((V$116+V$117)/2 *($BM117-$BM116)) +  ((V$117+V$118)/2 *($BM118-$BM117)) + ((V$118+V$119)/2 * ($BM119-$BM118)) + ((V$119+V$120)/2 * ($BM120-$BM119)) +((V$120+V$121)/2 * ($BM121-$BM120))  +((V$121+V$122)/2 * ($BM122-$BM121))  +((V$122+V$123)/2 * ($BM123-$BM122))  +((V$123+V$124)/2 * ($BM124-$BM123))  +((V$124+V$125)/2 * ($BM125-$BM124))  +((V$125+V$126)/2 * ($BM126-$BM125)) + ((V$126+V$127)/2 * ($BM127-$BM126)) + ((V$127+V$128)/2 * ($BM128-$BM127)) +((V$128+V$129)/2 * ($BM129-$BM128)) + ((V$129+V$130)/2 * ($BM130-$BM129)) + ((V$130+V$131)/2 * ($BM131-$BM132)) +((V$132+V$133)/2 * ($BM133-$BM132)) + ((V$133+V$134)/2 * ($BM134-$BM133)) + ((V$135+V$136)/2 * ($BM136-$BM135)) + ((V$136+V$137)/2 * ($BM137-$BM136)) + ((V$137+V$138)/2 * ($BM138-$BM139)) + ((V$139+V$140)/2 * ($BM140-$BM139)) + ((V$140+V$141)/2 * ($BM141-$BM140)) + ((V$141+V$142)/2 * ($BM142-$BM141)) + ((V$142+V$143)/2 * ($BM143-$BM142)) + ((V$143+V$144)/2 * ($BM144-$BM143)) + ((V$144+V$145)/2 * ($BM145-$BM144) + ((V$145+V$146)/2 * ($BM146-$BM145)) + ((V$146+V$147)/2 * ($BM147-$BM146)) + ((V$147+V$148)/2 * ($BM148-$BM147))) + ((V$148+V$149)/2 * ($BM149-$BM148)) + ((V$149+V$150)/2 * ($BM150-$BM149)) + ((V$150+V$151)/2 * ($BM151-$BM150)) + ((V$151+V$152)/2 * ($BM152-$BM151)) + ((V$152+V$153)/2 * ($BM153-$BM152)) + ((V$153+V$154)/2 * ($BM154-$BM153)) + ((V$154+V$155)/2 * ($BM155-$BM154)) + ((V$155+V$156)/2 * ($BM156-$BM155)) + ((V$156+V$157)/2 * ($BM157-$BM156))</f>
        <v>-135.75</v>
      </c>
      <c r="W185" s="201">
        <f xml:space="preserve"> ((W$116+W$117)/2 *($BM117-$BM116)) +  ((W$117+W$118)/2 *($BM118-$BM117)) + ((W$118+W$119)/2 * ($BM119-$BM118)) + ((W$119+W$120)/2 * ($BM120-$BM119)) +((W$120+W$121)/2 * ($BM121-$BM120))  +((W$121+W$122)/2 * ($BM122-$BM121))  +((W$122+W$123)/2 * ($BM123-$BM122))  +((W$123+W$124)/2 * ($BM124-$BM123))  +((W$124+W$125)/2 * ($BM125-$BM124))  +((W$125+W$126)/2 * ($BM126-$BM125)) + ((W$126+W$127)/2 * ($BM127-$BM126)) + ((W$127+W$128)/2 * ($BM128-$BM127)) +((W$128+W$129)/2 * ($BM129-$BM128)) + ((W$129+W$130)/2 * ($BM130-$BM129)) + ((W$130+W$131)/2 * ($BM131-$BM132)) +((W$132+W$133)/2 * ($BM133-$BM132)) + ((W$133+W$134)/2 * ($BM134-$BM133)) + ((W$135+W$136)/2 * ($BM136-$BM135)) + ((W$136+W$137)/2 * ($BM137-$BM136)) + ((W$137+W$138)/2 * ($BM38-$BM139)) + ((W$139+W$140)/2 * ($BM140-$BM139)) + ((W$140+W$141)/2 * ($BM141-$BM140)) + ((W$141+W$142)/2 * ($BM142-$BM141)) + ((W$142+W$143)/2 * ($BM143-$BM142)) + ((W$143+W$144)/2 * ($BM144-$BM143)) + ((W$144+W$145)/2 * ($BM145-$BM144) + ((W$145+W$146)/2 * ($BM146-$BM145)) + ((W$146+W$147)/2 * ($BM147-$BM146)) + ((W$147+W$148)/2 * ($BM148-$BM147))) + ((W$148+W$149)/2 * ($BM149-$BM148)) + ((W$149+W$150)/2 * ($BM150-$BM149)) + ((W$150+W$151)/2 * ($BM151-$BM150)) + ((W$151+W$152)/2 * ($BM152-$BM151)) + ((W$152+W$153)/2 * ($BM153-$BM152)) + ((W$153+W$154)/2 * ($BM154-$BM153)) + ((W$154+W$155)/2 * ($BM155-$BM154)) + ((W$155+W$156)/2 * ($BM156-$BM155)) + ((W$156+W$157)/2 * ($BM157-$BM156)) + ((W$157+W$158)/2 * ($BM158-$BM157)) + ((W$158+W$159)/2 * ($BM159-$BM158)) + ((W$159+W$160)/2 * ($BM160-$BM159)) + ((W$160+W$161)/2 * ($BM161-$BM160)) + ((W$161+W$162)/2 * ($BM162-$BM161))</f>
        <v>1.5000000000000036</v>
      </c>
      <c r="X185" s="201">
        <f xml:space="preserve"> ((X$116+X$117)/2 *($BM117-$BM116)) +  ((X$117+X$118)/2 *($BM118-$BM117)) + ((X$118+X$119)/2 * ($BM119-$BM118)) + ((X$119+X$120)/2 * ($BM120-$BM119)) +((X$120+X$121)/2 * ($BM121-$BM120))  +((X$121+X$122)/2 * ($BM122-$BM121))  +((X$122+X$123)/2 * ($BM123-$BM122))  +((X$123+X$124)/2 * ($BM124-$BM123))  +((X$124+X$125)/2 * ($BM125-$BM124))  +((X$125+X$126)/2 * ($BM126-$BM125)) + ((X$126+X$127)/2 * ($BM127-$BM126)) + ((X$127+X$128)/2 * ($BM128-$BM127)) +((X$128+X$129)/2 * ($BM129-$BM128)) + ((X$129+X$130)/2 * ($BM130-$BM129)) + ((X$130+X$131)/2 * ($BM131-$BM132)) +((X$132+X$133)/2 * ($BM133-$BM132)) + ((X$133+X$134)/2 * ($BM134-$BM133)) + ((X$135+X$136)/2 * ($BM136-$BM135)) + ((X$136+X$137)/2 * ($BM137-$BM136)) + ((X$137+X$138)/2 * ($BM38-$BM139)) + ((X$139+X$140)/2 * ($BM140-$BM139)) + ((X$140+X$141)/2 * ($BM141-$BM140)) + ((X$141+X$142)/2 * ($BM142-$BM141)) + ((X$142+X$143)/2 * ($BM143-$BM142)) + ((X$143+X$144)/2 * ($BM144-$BM143)) + ((X$144+X$145)/2 * ($BM145-$BM144) + ((X$145+X$146)/2 * ($BM146-$BM145)) + ((X$146+X$147)/2 * ($BM147-$BM146)) + ((X$147+X$148)/2 * ($BM148-$BM147))) + ((X$148+X$149)/2 * ($BM149-$BM148)) + ((X$149+X$150)/2 * ($BM150-$BM149)) + ((X$150+X$151)/2 * ($BM151-$BM150)) + ((X$151+X$152)/2 * ($BM152-$BM151)) + ((X$152+X$153)/2 * ($BM153-$BM152)) + ((X$153+X$154)/2 * ($BM154-$BM153)) + ((X$154+X$155)/2 * ($BM155-$BM154)) + ((X$155+X$156)/2 * ($BM156-$BM155)) + ((X$156+X$157)/2 * ($BM157-$BM156)) + ((X$157+X$158)/2 * ($BM158-$BM157)) + ((X$158+X$159)/2 * ($BM159-$BM158)) + ((X$159+X$160)/2 * ($BM160-$BM159)) + ((X$160+X$161)/2 * ($BM161-$BM160)) + ((X$161+X$162)/2 * ($BM162-$BM161))</f>
        <v>0</v>
      </c>
      <c r="Y185" s="201">
        <f xml:space="preserve">  ((Y$134+Y$135)/2 * ($BM135-$BM134)) + ((Y$135+Y$136)/2 * ($BM136-$BM135)) + ((Y$136+Y$137)/2 * ($BM137-$BM136)) + ((Y$137+Y$138)/2 * ($BM138-$BM139)) + ((Y$139+Y$140)/2 * ($BM140-$BM139)) + ((Y$140+Y$141)/2 * ($BM141-$BM140)) + ((Y$141+Y$142)/2 * ($BM142-$BM141)) + ((Y$142+Y$143)/2 * ($BM143-$BM142)) + ((Y$143+Y$144)/2 * ($BM144-$BM143)) + ((Y$144+Y$145)/2 * ($BM145-$BM144) + ((Y$145+Y$146)/2 * ($BM146-$BM145)) + ((Y$146+Y$147)/2 * ($BM147-$BM146)) + ((Y$147+Y$148)/2 * ($BM148-$BM147))) + ((Y$148+Y$149)/2 * ($BM149-$BM148)) + ((Y$149+Y$150)/2 * ($BM150-$BM149)) + ((Y$150+Y$151)/2 * ($BM151-$BM150)) + ((Y$151+Y$152)/2 * ($BM152-$BM151)) + ((Y$152+Y$153)/2 * ($BM153-$BM152)) + ((Y$153+Y$154)/2 * ($BM154-$BM153)) + ((Y$154+Y$155)/2 * ($BM155-$BM154)) + ((Y$155+Y$156)/2 * ($BM156-$BM155)) + ((Y$156+Y$157)/2 * ($BM157-$BM156))</f>
        <v>254.25</v>
      </c>
      <c r="Z185" s="201">
        <f xml:space="preserve"> ((Z$121+Z$122)/2 * ($BM122-$BM121))  +((Z$122+Z$123)/2 * ($BM123-$BM122))  +((Z$123+Z$124)/2 * ($BM124-$BM123))  +((Z$124+Z$125)/2 * ($BM125-$BM124))  +((Z$125+Z$126)/2 * ($BM126-$BM125)) + ((Z$126+Z$127)/2 * ($BM127-$BM126)) + ((Z$127+Z$128)/2 * ($BM128-$BM127)) +((Z$128+Z$129)/2 * ($BM129-$BM128)) + ((Z$129+Z$130)/2 * ($BM130-$BM129)) + ((Z$130+Z$131)/2 * ($BM131-$BM132)) +((Z$132+Z$133)/2 * ($BM133-$BM132)) + ((Z$133+Z$134)/2 * ($BM134-$BM133)) + ((Z$135+Z$136)/2 * ($BM136-$BM135)) + ((Z$136+Z$137)/2 * ($BM137-$BM136)) + ((Z$137+Z$138)/2 * ($BM138-$BM139)) + ((Z$139+Z$140)/2 * ($BM140-$BM139)) + ((Z$140+Z$141)/2 * ($BM141-$BM140)) + ((Z$141+Z$142)/2 * ($BM142-$BM141)) + ((Z$142+Z$143)/2 * ($BM143-$BM142)) + ((Z$143+Z$144)/2 * ($BM144-$BM143)) + ((Z$144+Z$145)/2 * ($BM145-$BM144) + ((Z$145+Z$146)/2 * ($BM146-$BM145)) + ((Z$146+Z$147)/2 * ($BM147-$BM146)) + ((Z$147+Z$148)/2 * ($BM148-$BM147))) + ((Z$148+Z$149)/2 * ($BM149-$BM148)) + ((Z$149+Z$150)/2 * ($BM150-$BM149)) + ((Z$150+Z$151)/2 * ($BM151-$BM150)) + ((Z$151+Z$152)/2 * ($BM152-$BM151)) + ((Z$152+Z$153)/2 * ($BM153-$BM152)) + ((Z$153+Z$154)/2 * ($BM154-$BM153))</f>
        <v>272.25</v>
      </c>
      <c r="AA185" s="201">
        <f xml:space="preserve"> ((AA$116+AA$117)/2 *($BM117-$BM116)) +  ((AA$117+AA$118)/2 *($BM118-$BM117)) + ((AA$118+AA$119)/2 * ($BM119-$BM118)) + ((AA$119+AA$120)/2 * ($BM120-$BM119)) +((AA$120+AA$121)/2 * ($BM121-$BM120))  +((AA$121+AA$122)/2 * ($BM122-$BM121))  +((AA$122+AA$123)/2 * ($BM123-$BM122))  +((AA$123+AA$124)/2 * ($BM124-$BM123))  +((AA$124+AA$125)/2 * ($BM125-$BM124))  +((AA$125+AA$126)/2 * ($BM126-$BM125)) + ((AA$126+AA$127)/2 * ($BM127-$BM126)) + ((AA$127+AA$128)/2 * ($BM128-$BM127)) +((AA$128+AA$129)/2 * ($BM129-$BM128)) + ((AA$129+AA$130)/2 * ($BM130-$BM129)) + ((AA$130+AA$131)/2 * ($BM131-$BM132)) +((AA$132+AA$133)/2 * ($BM133-$BM132)) + ((AA$133+AA$134)/2 * ($BM134-$BM133)) + ((AA$135+AA$136)/2 * ($BM136-$BM135)) + ((AA$136+AA$137)/2 * ($BM137-$BM136)) + ((AA$137+AA$138)/2 * ($BM138-$BM139)) + ((AA$139+AA$140)/2 * ($BM140-$BM139)) + ((AA$140+AA$141)/2 * ($BM141-$BM140)) + ((AA$141+AA$142)/2 * ($BM142-$BM141)) + ((AA$142+AA$143)/2 * ($BM143-$BM142)) + ((AA$143+AA$144)/2 * ($BM144-$BM143)) + ((AA$144+AA$145)/2 * ($BM145-$BM144) + ((AA$145+AA$146)/2 * ($BM146-$BM145)) + ((AA$146+AA$147)/2 * ($BM147-$BM146)) + ((AA$147+AA$148)/2 * ($BM148-$BM147))) + ((AA$148+AA$149)/2 * ($BM149-$BM148)) + ((AA$149+AA$150)/2 * ($BM150-$BM149)) + ((AA$150+AA$151)/2 * ($BM151-$BM150)) + ((AA$151+AA$152)/2 * ($BM152-$BM151)) + ((AA$152+AA$153)/2 * ($BM153-$BM152)) + ((AA$153+AA$154)/2 * ($BM154-$BM153)) + ((AA$154+AA$155)/2 * ($BM155-$BM154)) + ((AA$155+AA$156)/2 * ($BM156-$BM155)) + ((AA$156+AA$157)/2 * ($BM157-$BM156)) + ((AA$157+AA$158)/2 * ($BM158-$BM157)) + ((AA$158+AA$159)/2 * ($BM159-$BM158)) + ((AA$159+AA$160)/2 * ($BM160-$BM159)) + ((AA$160+AA$161)/2 * ($BM161-$BM160)) + ((AA$161+AA$162)/2 * ($BM162-$BM161))</f>
        <v>374.25</v>
      </c>
      <c r="AB185" s="201">
        <f xml:space="preserve"> ( ((AB$146+AB$147)/2 * ($BM147-$BM146)) + ((AB$147+AB$148)/2 * ($BM148-$BM147))) + ((AB$148+AB$149)/2 * ($BM149-$BM148)) + ((AB$149+AB$150)/2 * ($BM150-$BM149)) + ((AB$150+AB$151)/2 * ($BM151-$BM150)) + ((AB$151+AB$152)/2 * ($BM152-$BM151)) + ((AB$152+AB$153)/2 * ($BM153-$BM152)) + ((AB$153+AB$154)/2 * ($BM154-$BM153)) + ((AB$154+AB$155)/2 * ($BM155-$BM154)) + ((AB$155+AB$156)/2 * ($BM156-$BM155)) + ((AB$156+AB$157)/2 * ($BM157-$BM156)) + ((AB$157+AB$158)/2 * ($BM158-$BM157)) + ((AB$158+AB$159)/2 * ($BM159-$BM158)) + ((AB$159+AB$160)/2 * ($BM160-$BM159)) + ((AB$160+AB$161)/2 * ($BM161-$BM160)) + ((AB$161+AB$162)/2 * ($BM162-$BM161)) + ((AB$162+AB$163)/2 * ($BM163-$BM162)) + ((AB$163+AB$164)/2 * ($BM164-$BM163)) + ((AB$164+AB$165)/2 * ($BM165-$BM164)) + ((AB$165+AB$166)/2 * ($BM166-$BM165)) + ((AB$166+AB$167)/2 * ($BM167 - $BM166)) + ((AB$167+AB$168)/2 * ($BM168-$BM167)) + ((AB$168+AB$169)/2 * ($BM169-$BM168)) + ((AB$169+AB$170)/2 * ($BM170-$BM169)) + ((AB$170+AB$171)/2 * ($BM171-$BM170)) + ((AB$171+AB$172)/2 * ($BM172-$BM171)) + ((AB$172+AB$173)/2 * ($BM173-$BM172)) + ((AB$173+AB$174)/2 * ($BM174-$BM173)) + ((AB$174+AB$175)/2 * ($BM175-$BM174)) + ((AB$175+AB$176)/2 * ($BM176-$BM175)) + ((AB$176+AB$177)/2 * ($BM177-$BM176)) + ((AB$177+AB$178)/2 * ($BM178-$BM177)) + ((AB$178+AB$179)/2 * ($BM179-$BM178))</f>
        <v>534.5</v>
      </c>
      <c r="AC185" s="201">
        <f>(((AC$150+AC$151)/2*($BM151-$BM150))+((AC$151+AC$152)/2*($BM152-$BM151))+((AC$152+AC$153)/2*($BM153-$BM152))+((AC$153+AC$154)/2*($BM154-$BM153))+((AC$154+AC$155)/2*($BM155-$BM154))+((AC$155+AC$156)/2*($BM156-$BM155))+((AC$156+AC$157)/2*($BM157-$BM156))+((AC$157+AC$158)/2*($BM158-$BM157))+((AC$158+AC$159)/2*($BM159-$BM158))+((AC$159+AC$160)/2*($BM160-$BM159))+((AC$160+AC$161)/2*($BM161-$BM160))+((AC$161+AC$162)/2*($BM162-$BM161))+((AC$162+AC$163)/2*($BM163-$BM162))+((AC$163+AC$164)/2*($BM164-$BM163))+((AC$164+AC$165)/2*($BM165-$BM164))+((AC$165+AC$166)/2*($BM166-$BM165))+((AC$166+AC$167)/2*($BM167-$BM166))+((AC$167+AC$168)/2*($BM168-$BM167))+((AC$168+AC$169)/2*($BM169-$BM168))+((AC$169+AC$170)/2*($BM170-$BM169))+((AC$170+AC$171)/2*($BM171-$BM170))+((AC$171+AC$172)/2*($BM172-$BM171))+((AC$172+AC$173)/2*($BM173-$BM172))+((AC$173+AC$174)/2*($BM174-$BM173))+((AC$174+AC$175)/2*($BM175-$BM174))+((AC$175+AC$176)/2*($BM176-$BM175))+((AC$176+AC$177)/2*($BM177-$BM176))+((AC$177+AC$178)/2*($BM178-$BM177))+((AC$178+AC$179)/2*($BM179-$BM178)))</f>
        <v>435.24999999999994</v>
      </c>
      <c r="AD185" s="201">
        <f xml:space="preserve"> ((AD$122+AD$123)/2 * ($BM123-$BM122))  +((AD$123+AD$124)/2 * ($BM124-$BM123))  +((AD$124+AD$125)/2 * ($BM125-$BM124))  +((AD$125+AD$126)/2 * ($BM126-$BM125)) + ((AD$126+AD$127)/2 * ($BM127-$BM126)) + ((AD$127+AD$128)/2 * ($BM128-$BM127)) +((AD$128+AD$129)/2 * ($BM129-$BM128)) + ((AD$129+AD$130)/2 * ($BM130-$BM129)) + ((AD$130+AD$131)/2 * ($BM131-$BM132)) +((AD$132+AD$133)/2 * ($BM133-$BM132)) + ((AD$133+AD$134)/2 * ($BM134-$BM133)) + ((AD$135+AD$136)/2 * ($BM136-$BM135)) + ((AD$136+AD$137)/2 * ($BM137-$BM136)) + ((AD$137+AD$138)/2 * ($BM138-$BM139)) + ((AD$139+AD$140)/2 * ($BM140-$BM139)) + ((AD$140+AD$141)/2 * ($BM141-$BM140)) + ((AD$141+AD$142)/2 * ($BM142-$BM141)) + ((AD$142+AD$143)/2 * ($BM143-$BM142)) + ((AD$143+AD$144)/2 * ($BM144-$BM143)) + ((AD$144+AD$145)/2 * ($BM145-$BM144) + ((AD$145+AD$146)/2 * ($BM146-$BM145)) + ((AD$146+AD$147)/2 * ($BM147-$BM146)) + ((AD$147+AD$148)/2 * ($BM148-$BM147))) + ((AD$148+AD$149)/2 * ($BM149-$BM148)) + ((AD$149+AD$150)/2 * ($BM150-$BM149)) + ((AD$150+AD$151)/2 * ($BM151-$BM150)) + ((AD$151+AD$152)/2 * ($BM152-$BM151)) + ((AD$152+AD$153)/2 * ($BM153-$BM152)) + ((AD$153+AD$154)/2 * ($BM154-$BM153)) + ((AD$154+AD$155)/2 * ($BM155-$BM154)) + ((AD$155+AD$156)/2 * ($BM156-$BM155)) + ((AD$156+AD$157)/2 * ($BM157-$BM156))</f>
        <v>404.75</v>
      </c>
      <c r="AE185" s="201">
        <f xml:space="preserve">  ((AE$130+AE$131)/2 * ($BM131-$BM132)) +((AE$132+AE$133)/2 * ($BM133-$BM132)) + ((AE$133+AE$134)/2 * ($BM134-$BM133)) + ((AE$135+AE$136)/2 * ($BM136-$BM135)) + ((AE$136+AE$137)/2 * ($BM137-$BM136)) + ((AE$137+AE$138)/2 * ($BM138-$BM139)) + ((AE$139+AE$140)/2 * ($BM140-$BM139)) + ((AE$140+AE$141)/2 * ($BM141-$BM140)) + ((AE$141+AE$142)/2 * ($BM142-$BM141)) + ((AE$142+AE$143)/2 * ($BM143-$BM142)) + ((AE$143+AE$144)/2 * ($BM144-$BM143)) + ((AE$144+AE$145)/2 * ($BM145-$BM144) + ((AE$145+AE$146)/2 * ($BM146-$BM145)) + ((AE$146+AE$147)/2 * ($BM147-$BM146)) + ((AE$147+AE$148)/2 * ($BM148-$BM147))) + ((AE$148+AE$149)/2 * ($BM149-$BM148)) + ((AE$149+AE$150)/2 * ($BM150-$BM149)) + ((AE$150+AE$151)/2 * ($BM151-$BM150)) + ((AE$151+AE$152)/2 * ($BM152-$BM151)) + ((AE$152+AE$153)/2 * ($BM153-$BM152)) + ((AE$153+AE$154)/2 * ($BM154-$BM153)) + ((AE$154+AE$155)/2 * ($BM155-$BM154)) + ((AE$155+AE$156)/2 * ($BM156-$BM155)) + ((AE$156+AE$157)/2 * ($BM157-$BM156))</f>
        <v>489</v>
      </c>
      <c r="AF185" s="201">
        <f xml:space="preserve">  ((AF$127+AF$128)/2 * ($BM128-$BM127)) +((AF$128+AF$129)/2 * ($BM129-$BM128)) +((AF$129+AF$130)/2 * ($BM130-$BM129))+((AF$130+AF$131)/2 * ($BM131-$BM130))+((AF$131+AF$132)/2 * ($BM132-$BM131))+((AF$132+AF$133)/2 * ($BM133-$BM132))+((AF$133+AF$134)/2 * ($BM134-$BM133))+((AF$134+AF$135)/2 * ($BM135-$BM134)) + ((AF$135+AF$136)/2 * ($BM136-$BM135))+ ((AF$136+AF$137)/2 * ($BM137-$BM136)) + ((AF$137+AF$138)/2 * ($BM138-$BM139)) + ((AF$139+AF$140)/2 * ($BM140-$BM139)) + ((AF$140+AF$141)/2 * ($BM141-$BM140)) + ((AF$141+AF$142)/2 * ($BM142-$BM141)) + ((AF$142+AF$143)/2 * ($BM143-$BM142)) + ((AF$143+AF$144)/2 * ($BM144-$BM143)) + ((AF$144+AF$145)/2 * ($BM145-$BM144) + ((AF$145+AF$146)/2 * ($BM146-$BM145)) + ((AF$146+AF$147)/2 * ($BM147-$BM146)) + ((AF$147+AF$148)/2 * ($BM148-$BM147))) + ((AF$148+AF$149)/2 * ($BM149-$BM148)) + ((AF$149+AF$150)/2 * ($BM150-$BM149)) + ((AF$150+AF$151)/2 * ($BM151-$BM150)) + ((AF$151+AF$152)/2 * ($BM152-$BM151)) + ((AF$152+AF$153)/2 * ($BM153-$BM152)) + ((AF$153+AF$154)/2 * ($BM154-$BM153)) + ((AF$154+AF$155)/2 * ($BM155-$BM154)) + ((AF$155+AF$156)/2 * ($BM156-$BM155))</f>
        <v>667.5</v>
      </c>
      <c r="AG185" s="201">
        <f xml:space="preserve">  ((AG$134+AG$135)/2 * ($BM135-$BM134)) + ((AG$135+AG$136)/2 * ($BM136-$BM135)) + ((AG$136+AG$137)/2 * ($BM137-$BM136)) + ((AG$137+AG$138)/2 * ($BM138-$BM139)) + ((AG$139+AG$140)/2 * ($BM140-$BM139)) + ((AG$140+AG$141)/2 * ($BM141-$BM140)) + ((AG$141+AG$142)/2 * ($BM142-$BM141)) + ((AG$142+AG$143)/2 * ($BM143-$BM142)) + ((AG$143+AG$144)/2 * ($BM144-$BM143)) + ((AG$144+AG$145)/2 * ($BM145-$BM144) + ((AG$145+AG$146)/2 * ($BM146-$BM145)) + ((AG$146+AG$147)/2 * ($BM147-$BM146)) + ((AG$147+AG$148)/2 * ($BM148-$BM147))) + ((AG$148+AG$149)/2 * ($BM149-$BM148)) + ((AG$149+AG$150)/2 * ($BM150-$BM149)) + ((AG$150+AG$151)/2 * ($BM151-$BM150)) + ((AG$151+AG$152)/2 * ($BM152-$BM151)) + ((AG$152+AG$153)/2 * ($BM153-$BM152)) + ((AG$153+AG$154)/2 * ($BM154-$BM153)) + ((AG$154+AG$155)/2 * ($BM155-$BM154)) + ((AG$155+AG$156)/2 * ($BM156-$BM155)) + ((AG$156+AG$157)/2 * ($BM157-$BM156)) + ((AG$157+AG$158)/2 * ($BM158-$BM157)) + ((AG$158+AG$159)/2 * ($BM159-$BM158)) + ((AG$159+AG$160)/2 * ($BM160-$BM159)) + ((AG$160+AG$161)/2 * ($BM161-$BM160)) + ((AG$161+AG$162)/2 * ($BM162-$BM161)) + ((AG$162+AG$163)/2 * ($BM163-$BM162)) + ((AG$163+AG$164)/2 * ($BM164-$BM163)) + ((AG$164+AG$165)/2 * ($BM165-$BM164))</f>
        <v>-373.5</v>
      </c>
      <c r="AH185" s="201">
        <f xml:space="preserve"> ((AH$121+AH$122)/2 * ($BM122-$BM121))  +((AH$122+AH$123)/2 * ($BM123-$BM122))  +((AH$123+AH$124)/2 * ($BM124-$BM123))  +((AH$124+AH$125)/2 * ($BM125-$BM124))  +((AH$125+AH$126)/2 * ($BM126-$BM125)) + ((AH$126+AH$127)/2 * ($BM127-$BM126)) + ((AH$127+AH$128)/2 * ($BM128-$BM127)) +((AH$128+AH$129)/2 * ($BM129-$BM128)) + ((AH$129+AH$130)/2 * ($BM130-$BM129)) + ((AH$130+AH$131)/2 * ($BM131-$BM132)) +((AH$132+AH$133)/2 * ($BM133-$BM132)) + ((AH$133+AH$134)/2 * ($BM134-$BM133)) + ((AH$135+AH$136)/2 * ($BM136-$BM135)) + ((AH$136+AH$137)/2 * ($BM137-$BM136)) + ((AH$137+AH$138)/2 * ($BM138-$BM139)) + ((AH$139+AH$140)/2 * ($BM140-$BM139)) + ((AH$140+AH$141)/2 * ($BM141-$BM140)) + ((AH$141+AH$142)/2 * ($BM142-$BM141)) + ((AH$142+AH$143)/2 * ($BM143-$BM142)) + ((AH$143+AH$144)/2 * ($BM144-$BM143)) + ((AH$144+AH$145)/2 * ($BM145-$BM144) + ((AH$145+AH$146)/2 * ($BM146-$BM145)) + ((AH$146+AH$147)/2 * ($BM147-$BM146)) + ((AH$147+AH$148)/2 * ($BM148-$BM147))) + ((AH$148+AH$149)/2 * ($BM149-$BM148)) + ((AH$149+AH$150)/2 * ($BM150-$BM149)) + ((AH$150+AH$151)/2 * ($BM151-$BM150)) + ((AH$151+AH$152)/2 * ($BM152-$BM151)) + ((AH$152+AH$153)/2 * ($BM153-$BM152)) + ((AH$153+AH$154)/2 * ($BM154-$BM153)) + ((AH$154+AH$155)/2 * ($BM155-$BM154)) + ((AH$155+AH$156)/2 * ($BM156-$BM155)) + ((AH$156+AH$157)/2 * ($BM157-$BM156))</f>
        <v>435.75</v>
      </c>
      <c r="AI185" s="201">
        <f xml:space="preserve">  ((AI$134+AI$135)/2 * ($BM135-$BM134)) + ((AI$135+AI$136)/2 * ($BM136-$BM135)) + ((AI$136+AI$137)/2 * ($BM137-$BM136)) + ((AI$137+AI$138)/2 * ($BM38-$BM139)) + ((AI$139+AI$140)/2 * ($BM140-$BM139)) + ((AI$140+AI$141)/2 * ($BM141-$BM140)) + ((AI$141+AI$142)/2 * ($BM142-$BM141)) + ((AI$142+AI$143)/2 * ($BM143-$BM142)) + ((AI$143+AI$144)/2 * ($BM144-$BM143)) + ((AI$144+AI$145)/2 * ($BM145-$BM144) + ((AI$145+AI$146)/2 * ($BM146-$BM145)) + ((AI$146+AI$147)/2 * ($BM147-$BM146)) + ((AI$147+AI$148)/2 * ($BM148-$BM147))) + ((AI$148+AI$149)/2 * ($BM149-$BM148)) + ((AI$149+AI$150)/2 * ($BM150-$BM149)) + ((AI$150+AI$151)/2 * ($BM151-$BM150)) + ((AI$151+AI$152)/2 * ($BM152-$BM151)) + ((AI$152+AI$153)/2 * ($BM153-$BM152)) + ((AI$153+AI$154)/2 * ($BM154-$BM153)) + ((AI$154+AI$155)/2 * ($BM155-$BM154)) + ((AI$155+AI$156)/2 * ($BM156-$BM155)) + ((AI$156+AI$157)/2 * ($BM157-$BM156)) + ((AI$157+AI$158)/2 * ($BM158-$BM157)) + ((AI$158+AI$159)/2 * ($BM159-$BM158)) + ((AI$159+AI$160)/2 * ($BM160-$BM159)) + ((AI$160+AI$161)/2 * ($BM161-$BM160)) + ((AI$161+AI$162)/2 * ($BM162-$BM161)) + ((AI$162+AI$163)/2 * ($BM163-$BM162))  + ((AI$163+AI$164)/2 * ($BM164-$BM163))  + ((AI$164+AI$165)/2 * ($BM165-$BM164))</f>
        <v>-513.75</v>
      </c>
      <c r="AJ185" s="201">
        <f xml:space="preserve"> ((AJ$129+AJ$130)/2 * ($BM130-$BM129)) + ((AJ$130+AJ$131)/2 * ($BM131-$BM132)) +((AJ$132+AJ$133)/2 * ($BM133-$BM132)) + ((AJ$133+AJ$134)/2 * ($BM134-$BM133)) + ((AJ$135+AJ$136)/2 * ($BM136-$BM135)) + ((AJ$136+AJ$137)/2 * ($BM137-$BM136)) + ((AJ$137+AJ$138)/2 * ($BM138-$BM139)) + ((AJ$139+AJ$140)/2 * ($BM140-$BM139)) + ((AJ$140+AJ$141)/2 * ($BM141-$BM140)) + ((AJ$141+AJ$142)/2 * ($BM142-$BM141)) + ((AJ$142+AJ$143)/2 * ($BM143-$BM142)) + ((AJ$143+AJ$144)/2 * ($BM144-$BM143)) + ((AJ$144+AJ$145)/2 * ($BM145-$BM144) + ((AJ$145+AJ$146)/2 * ($BM146-$BM145)) + ((AJ$146+AJ$147)/2 * ($BM147-$BM146)) + ((AJ$147+AJ$148)/2 * ($BM148-$BM147))) + ((AJ$148+AJ$149)/2 * ($BM149-$BM148)) + ((AJ$149+AJ$150)/2 * ($BM150-$BM149)) + ((AJ$150+AJ$151)/2 * ($BM151-$BM150)) + ((AJ$151+AJ$152)/2 * ($BM152-$BM151)) + ((AJ$152+AJ$153)/2 * ($BM153-$BM152)) + ((AJ$153+AJ$154)/2 * ($BM154-$BM153)) + ((AJ$154+AJ$155)/2 * ($BM155-$BM154)) + ((AJ$155+AJ$156)/2 * ($BM156-$BM155)) + ((AJ$156+AJ$157)/2 * ($BM157-$BM156)) + ((AJ$157+AJ$158)/2 * ($BM158-$BM157)) + ((AJ$158+AJ$159)/2 * ($BM159-$BM158)) + ((AJ$159+AJ$160)/2 * ($BM160-$BM159)) + ((AJ$160+AJ$161)/2 * ($BM161-$BM160)) + ((AJ$161+AJ$162)/2 * ($BM162-$BM161)) + ((AJ$162+AJ$163)/2 * ($BM163-$BM162))</f>
        <v>168.75</v>
      </c>
      <c r="AK185" s="201">
        <f xml:space="preserve"> ((AK$128+AK$129)/2 * ($BM129-$BM128)) + ((AK$129+AK$130)/2 * ($BM130-$BM129)) + ((AK$130+AK$131)/2 * ($BM131-$BM132)) +((AK$132+AK$133)/2 * ($BM133-$BM132)) + ((AK$133+AK$134)/2 * ($BM134-$BM133)) + ((AK$134+AK$135)/2 * ($BM135-$BM134)) + ((AK$135+AK$136)/2 * ($BM136-$BM135)) + ((AK$136+AK$137)/2 * ($BM137-$BM136)) + ((AK$137+AK$138)/2 * ($BM38-$BM139)) + ((AK$139+AK$140)/2 * ($BM140-$BM139)) + ((AK$140+AK$141)/2 * ($BM141-$BM140)) + ((AK$141+AK$142)/2 * ($BM142-$BM141)) + ((AK$142+AK$143)/2 * ($BM143-$BM142)) + ((AK$143+AK$144)/2 * ($BM144-$BM143)) + ((AK$144+AK$145)/2 * ($BM145-$BM144) + ((AK$145+AK$146)/2 * ($BM146-$BM145)) + ((AK$146+AK$147)/2 * ($BM147-$BM146)) + ((AK$147+AK$148)/2 * ($BM148-$BM147))) + ((AK$148+AK$149)/2 * ($BM149-$BM148)) + ((AK$149+AK$150)/2 * ($BM150-$BM149)) + ((AK$150+AK$151)/2 * ($BM151-$BM150)) + ((AK$151+AK$152)/2 * ($BM152-$BM151)) + ((AK$152+AK$153)/2 * ($BM153-$BM152)) + ((AK$153+AK$154)/2 * ($BM154-$BM153)) + ((AK$154+AK$155)/2 * ($BM155-$BM154)) + ((AK$155+AK$156)/2 * ($BM156-$BM155))</f>
        <v>-140.24999999999983</v>
      </c>
      <c r="AL185" s="201">
        <f xml:space="preserve">  ((AL$129+AL$130)/2 * ($BM130-$BM129)) + ((AL$130+AL$131)/2 * ($BM131-$BM132)) +((AL$132+AL$133)/2 * ($BM133-$BM132)) + ((AL$133+AL$134)/2 * ($BM134-$BM133))</f>
        <v>38.249999999999993</v>
      </c>
      <c r="AM185" s="201">
        <f xml:space="preserve"> ((AM$131+AM$132)/2 * ($BM132-$BM131)) + ((AM$132+AM$133)/2 * ($BM133-$BM132)) + ((AM$133+AM$134)/2 * ($BM134-$BM133)) + ((AM$134+AM$135)/2 * ($BM135-$BM134)) +((AM$135+AM$136)/2 * ($BM136-$BM135)) + ((AM$136+AM$137)/2 * ($BM137-$BM136)) + ((AM$137+AM$138)/2 * ($BM38-$BM139)) + ((AM$139+AM$140)/2 * ($BM140-$BM139)) + ((AM$140+AM$141)/2 * ($BM141-$BM140)) + ((AM$141+AM$142)/2 * ($BM142-$BM141)) + ((AM$142+AM$143)/2 * ($BM143-$BM142)) + ((AM$143+AM$144)/2 * ($BM144-$BM143)) + ((AM$144+AM$145)/2 * ($BM145-$BM144) + ((AM$145+AM$146)/2 * ($BM146-$BM145)) + ((AM$146+AM$147)/2 * ($BM147-$BM146)) + ((AM$147+AM$148)/2 * ($BM148-$BM147))) + ((AM$148+AM$149)/2 * ($BM149-$BM148)) + ((AM$149+AM$150)/2 * ($BM150-$BM149)) + ((AM$150+AM$151)/2 * ($BM151-$BM150)) + ((AM$151+AM$152)/2 * ($BM152-$BM151)) + ((AM$152+AM$153)/2 * ($BM153-$BM152)) + ((AM$153+AM$154)/2 * ($BM154-$BM153)) + ((AM$154+AM$155)/2 * ($BM155-$BM154)) + ((AM$155+AM$156)/2 * ($BM156-$BM155)) + ((AM$156+AM$157)/2 * ($BM157-$BM156))</f>
        <v>-195.50000000000011</v>
      </c>
      <c r="AN185" s="201">
        <f xml:space="preserve"> ((AN$124+AN$125)/2 * ($BM125-$BM124))  +((AN$125+AN$126)/2 * ($BM126-$BM125)) + ((AN$126+AN$127)/2 * ($BM127-$BM126)) + ((AN$127+AN$128)/2 * ($BM128-$BM127)) +((AN$128+AN$129)/2 * ($BM129-$BM128)) + ((AN$129+AN$130)/2 * ($BM130-$BM129)) + ((AN$130+AN$131)/2 * ($BM131-$BM132)) +((AN$132+AN$133)/2 * ($BM133-$BM132)) + ((AN$133+AN$134)/2 * ($BM134-$BM133)) +((AN$134+AN$135)/2 * ($BM135-$BM134)) + ((AN$135+AN$136)/2 * ($BM136-$BM135)) + ((AN$136+AN$137)/2 * ($BM137-$BM136)) + ((AN$137+AN$138)/2 * ($BM38-$BM139)) + ((AN$139+AN$140)/2 * ($BM140-$BM139)) + ((AN$140+AN$141)/2 * ($BM141-$BM140)) + ((AN$141+AN$142)/2 * ($BM142-$BM141)) + ((AN$142+AN$143)/2 * ($BM143-$BM142)) + ((AN$143+AN$144)/2 * ($BM144-$BM143)) + ((AN$144+AN$145)/2 * ($BM145-$BM144) + ((AN$145+AN$146)/2 * ($BM146-$BM145)) + ((AN$146+AN$147)/2 * ($BM147-$BM146)) + ((AN$147+AN$148)/2 * ($BM148-$BM147))) + ((AN$148+AN$149)/2 * ($BM149-$BM148)) + ((AN$149+AN$150)/2 * ($BM150-$BM149)) + ((AN$150+AN$151)/2 * ($BM151-$BM150)) + ((AN$151+AN$152)/2 * ($BM152-$BM151)) + ((AN$152+AN$153)/2 * ($BM153-$BM152)) + ((AN$153+AN$154)/2 * ($BM154-$BM153)) + ((AN$154+AN$155)/2 * ($BM155-$BM154)) + ((AN$155+AN$156)/2 * ($BM156-$BM155)) + ((AN$156+AN$157)/2 * ($BM157-$BM156))</f>
        <v>-200.74999999999989</v>
      </c>
      <c r="AO185" s="201">
        <f xml:space="preserve"> ((AO$128+AO$129)/2 * ($BM129-$BM128)) + ((AO$129+AO$130)/2 * ($BM130-$BM129)) + ((AO$130+AO$131)/2 * ($BM131-$BM132)) +((AO$132+AO$133)/2 * ($BM133-$BM132)) + ((AO$133+AO$134)/2 * ($BM134-$BM133)) + ((AO$134+AO$135)/2 * ($BM135-$BM134)) +((AO$135+AO$136)/2 * ($BM136-$BM135)) + ((AO$136+AO$137)/2 * ($BM137-$BM136)) + ((AO$137+AO$138)/2 * ($BM38-$BM139)) + ((AO$139+AO$140)/2 * ($BM140-$BM139)) + ((AO$140+AO$141)/2 * ($BM141-$BM140)) + ((AO$141+AO$142)/2 * ($BM142-$BM141)) + ((AO$142+AO$143)/2 * ($BM143-$BM142)) + ((AO$143+AO$144)/2 * ($BM144-$BM143)) + ((AO$144+AO$145)/2 * ($BM145-$BM144) + ((AO$145+AO$146)/2 * ($BM146-$BM145)) + ((AO$146+AO$147)/2 * ($BM147-$BM146)) + ((AO$147+AO$148)/2 * ($BM148-$BM147))) + ((AO$148+AO$149)/2 * ($BM149-$BM148)) + ((AO$149+AO$150)/2 * ($BM150-$BM149)) + ((AO$150+AO$151)/2 * ($BM151-$BM150)) + ((AO$151+AO$152)/2 * ($BM152-$BM151)) + ((AO$152+AO$153)/2 * ($BM153-$BM152)) + ((AO$153+AO$154)/2 * ($BM154-$BM153)) + ((AO$154+AO$155)/2 * ($BM155-$BM154)) + ((AO$155+AO$156)/2 * ($BM156-$BM155)) + ((AO$156+AO$157)/2 * ($BM157-$BM156))</f>
        <v>-323</v>
      </c>
      <c r="AP185" s="201">
        <f xml:space="preserve"> ((AP$133+AP$134)/2 * ($BM134-$BM133)) +((AP$134+AP$135)/2 * ($BM135-$BM134)) + ((AP$135+AP$136)/2 * ($BM136-$BM135)) + ((AP$136+AP$137)/2 * ($BM137-$BM136)) + ((AP$137+AP$138)/2 * ($BM38-$BM139)) + ((AP$139+AP$140)/2 * ($BM140-$BM139)) + ((AP$140+AP$141)/2 * ($BM141-$BM140)) + ((AP$141+AP$142)/2 * ($BM142-$BM141)) + ((AP$142+AP$143)/2 * ($BM143-$BM142)) + ((AP$143+AP$144)/2 * ($BM144-$BM143)) + ((AP$144+AP$145)/2 * ($BM145-$BM144) + ((AP$145+AP$146)/2 * ($BM146-$BM145)) + ((AP$146+AP$147)/2 * ($BM147-$BM146)) + ((AP$147+AP$148)/2 * ($BM148-$BM147))) + ((AP$148+AP$149)/2 * ($BM149-$BM148)) + ((AP$149+AP$150)/2 * ($BM150-$BM149)) + ((AP$150+AP$151)/2 * ($BM151-$BM150)) + ((AP$151+AP$152)/2 * ($BM152-$BM151)) + ((AP$152+AP$153)/2 * ($BM153-$BM152)) + ((AP$153+AP$154)/2 * ($BM154-$BM153)) + ((AP$154+AP$155)/2 * ($BM155-$BM154)) + ((AP$155+AP$156)/2 * ($BM156-$BM155)) + ((AP$156+AP$157)/2 * ($BM157-$BM156)) + ((AP$157+AP$158)/2 * ($BM158-$BM157)) + ((AP$158+AP$159)/2 * ($BM159-$BM158)) + ((AP$159+AP$160)/2 * ($BM160-$BM159)) + ((AP$160+AP$161)/2 * ($BM161-$BM160)) + ((AP$161+AP$162)/2 * ($BM162-$BM161)) + ((AP$162+AP$163)/2 * ($BM163-$BM162))</f>
        <v>-295.75</v>
      </c>
      <c r="AQ185" s="201">
        <f xml:space="preserve"> ((AQ$144+AQ$145)/2 * ($BM145-$BM144) + ((AQ$145+AQ$146)/2 * ($BM146-$BM145)) + ((AQ$146+AQ$147)/2 * ($BM147-$BM146)) + ((AQ$147+AQ$148)/2 * ($BM148-$BM147))) + ((AQ$148+AQ$149)/2 * ($BM149-$BM148)) + ((AQ$149+AQ$150)/2 * ($BM150-$BM149)) + ((AQ$150+AQ$151)/2 * ($BM151-$BM150)) + ((AQ$151+AQ$152)/2 * ($BM152-$BM151)) + ((AQ$152+AQ$153)/2 * ($BM153-$BM152)) + ((AQ$153+AQ$154)/2 * ($BM154-$BM153)) + ((AQ$154+AQ$155)/2 * ($BM155-$BM154)) + ((AQ$155+AQ$156)/2 * ($BM156-$BM155)) + ((AQ$156+AQ$157)/2 * ($BM157-$BM156)) + ((AQ$157+AQ$158)/2 * ($BM158-$BM157)) + ((AQ$158+AQ$159)/2 * ($BM159-$BM158)) + ((AQ$159+AQ$160)/2 * ($BM160-$BM159)) + ((AQ$160+AQ$161)/2 * ($BM161-$BM160)) + ((AQ$161+AQ$162)/2 * ($BM162-$BM161))  + ((AQ$162+AQ$163)/2 * ($BM163-$BM162))  + ((AQ$163+AQ$164)/2 * ($BM164-$BM163))  + ((AQ$164+AQ$165)/2 * ($BM165-$BM164))  + ((AQ$165+AQ$166)/2 * ($BM166-$BM165))  + ((AQ$166+AQ$167)/2 * ($BM167-$BM166))  + ((AQ$167+AQ$168)/2 * ($BM168-$BM167))  + ((AQ$168+AQ$169)/2 * ($BM169-$BM168))  + ((AQ$169+AQ$170)/2 * ($BM170-$BM169))  + ((AQ$170+AQ$171)/2 * ($BM171-$BM170))  + ((AQ$171+AQ$172)/2 * ($BM172-$BM171))  + ((AQ$172+AQ$173)/2 * ($BM173-$BM172))  + ((AQ$173+AQ$174)/2 * ($BM174-$BM173))  + ((AQ$174+AQ$175)/2 * ($BM175-$BM174))</f>
        <v>510.75</v>
      </c>
      <c r="AR185" s="201">
        <f xml:space="preserve"> ((AR$116+AR$117)/2 *($BM117-$BM116)) +  ((AR$117+AR$118)/2 *($BM118-$BM117)) + ((AR$118+AR$119)/2 * ($BM119-$BM118)) + ((AR$119+AR$120)/2 * ($BM120-$BM119)) +((AR$120+AR$121)/2 * ($BM121-$BM120))  +((AR$121+AR$122)/2 * ($BM122-$BM121))  +((AR$122+AR$123)/2 * ($BM123-$BM122))  +((AR$123+AR$124)/2 * ($BM124-$BM123))  +((AR$124+AR$125)/2 * ($BM125-$BM124))  +((AR$125+AR$126)/2 * ($BM126-$BM125)) + ((AR$126+AR$127)/2 * ($BM127-$BM126)) + ((AR$127+AR$128)/2 * ($BM128-$BM127)) +((AR$128+AR$129)/2 * ($BM129-$BM128)) + ((AR$129+AR$130)/2 * ($BM130-$BM129)) + ((AR$130+AR$131)/2 * ($BM131-$BM132)) +((AR$132+AR$133)/2 * ($BM133-$BM132)) + ((AR$133+AR$134)/2 * ($BM134-$BM133)) + ((AR$135+AR$136)/2 * ($BM136-$BM135)) + ((AR$136+AR$137)/2 * ($BM137-$BM136)) + ((AR$137+AR$138)/2 * ($BM38-$BM139)) + ((AR$139+AR$140)/2 * ($BM140-$BM139)) + ((AR$140+AR$141)/2 * ($BM141-$BM140)) + ((AR$141+AR$142)/2 * ($BM142-$BM141)) + ((AR$142+AR$143)/2 * ($BM143-$BM142)) + ((AR$143+AR$144)/2 * ($BM144-$BM143)) + ((AR$144+AR$145)/2 * ($BM145-$BM144) + ((AR$145+AR$146)/2 * ($BM146-$BM145)) + ((AR$146+AR$147)/2 * ($BM147-$BM146)) + ((AR$147+AR$148)/2 * ($BM148-$BM147))) + ((AR$148+AR$149)/2 * ($BM149-$BM148)) + ((AR$149+AR$150)/2 * ($BM150-$BM149)) + ((AR$150+AR$151)/2 * ($BM151-$BM150)) + ((AR$151+AR$152)/2 * ($BM152-$BM151)) + ((AR$152+AR$153)/2 * ($BM153-$BM152)) + ((AR$153+AR$154)/2 * ($BM154-$BM153)) + ((AR$154+AR$155)/2 * ($BM155-$BM154)) + ((AR$155+AR$156)/2 * ($BM156-$BM155)) + ((AR$156+AR$157)/2 * ($BM157-$BM156)) + ((AR$157+AR$158)/2 * ($BM158-$BM157)) + ((AR$158+AR$159)/2 * ($BM159-$BM158)) + ((AR$159+AR$160)/2 * ($BM160-$BM159)) + ((AR$160+AR$161)/2 * ($BM161-$BM160)) + ((AR$161+AR$162)/2 * ($BM162-$BM161))</f>
        <v>0</v>
      </c>
      <c r="AS185" s="201">
        <f xml:space="preserve"> ((AS$116+AS$117)/2 *($BM117-$BM116)) +  ((AS$117+AS$118)/2 *($BM118-$BM117)) + ((AS$118+AS$119)/2 * ($BM119-$BM118)) + ((AS$119+AS$120)/2 * ($BM120-$BM119)) +((AS$120+AS$121)/2 * ($BM121-$BM120))  +((AS$121+AS$122)/2 * ($BM122-$BM121))  +((AS$122+AS$123)/2 * ($BM123-$BM122))  +((AS$123+AS$124)/2 * ($BM124-$BM123))  +((AS$124+AS$125)/2 * ($BM125-$BM124))  +((AS$125+AS$126)/2 * ($BM126-$BM125)) + ((AS$126+AS$127)/2 * ($BM127-$BM126)) + ((AS$127+AS$128)/2 * ($BM128-$BM127)) +((AS$128+AS$129)/2 * ($BM129-$BM128)) + ((AS$129+AS$130)/2 * ($BM130-$BM129)) + ((AS$130+AS$131)/2 * ($BM131-$BM132)) +((AS$132+AS$133)/2 * ($BM133-$BM132)) + ((AS$133+AS$134)/2 * ($BM134-$BM133)) + ((AS$135+AS$136)/2 * ($BM136-$BM135)) + ((AS$136+AS$137)/2 * ($BM137-$BM136)) + ((AS$137+AS$138)/2 * ($BM138-$BM139)) + ((AS$139+AS$140)/2 * ($BM140-$BM139)) + ((AS$140+AS$141)/2 * ($BM141-$BM140)) + ((AS$141+AS$142)/2 * ($BM142-$BM141)) + ((AS$142+AS$143)/2 * ($BM143-$BM142)) + ((AS$143+AS$144)/2 * ($BM144-$BM143)) + ((AS$144+AS$145)/2 * ($BM145-$BM144) + ((AS$145+AS$146)/2 * ($BM146-$BM145)) + ((AS$146+AS$147)/2 * ($BM147-$BM146)) + ((AS$147+AS$148)/2 * ($BM148-$BM147))) + ((AS$148+AS$149)/2 * ($BM149-$BM148)) + ((AS$149+AS$150)/2 * ($BM150-$BM149)) + ((AS$150+AS$151)/2 * ($BM151-$BM150)) + ((AS$151+AS$152)/2 * ($BM152-$BM151)) + ((AS$152+AS$153)/2 * ($BM153-$BM152)) + ((AS$153+AS$154)/2 * ($BM154-$BM153)) + ((AS$154+AS$155)/2 * ($BM155-$BM154)) + ((AS$155+AS$156)/2 * ($BM156-$BM155)) + ((AS$156+AS$157)/2 * ($BM157-$BM156)) + ((AS$157+AS$158)/2 * ($BM158-$BM157)) + ((AS$158+AS$159)/2 * ($BM159-$BM158)) + ((AS$159+AS$160)/2 * ($BM160-$BM159)) + ((AS$160+AS$161)/2 * ($BM161-$BM160))  + ((AS$161+AS$162)/2 * ($BM162-$BM161)) + ((AS$162+AS$163)/2 * ($BM163-$BM162)) + ((AS$163+AS$164)/2 * ($BM164-$BM163)) + ((AS$164+AS$165)/2 * ($BM165-$BM164))  + ((AS$165+AS$166)/2 * ($BM166-$BM165))  + ((AS$166+AS$167)/2 * ($BM167-$BM166))  + ((AS$167+AS$168)/2 * ($BM168-$BM167))  + ((AS$168+AS$169)/2 * ($BM169-$BM168))  + ((AS$169+AS$170)/2 * ($BM170-$BM169))  + ((AS$170+AS$171)/2 * ($BM171-$BM170))  + ((AS$171+AS$172)/2 * ($BM172-$BM171))</f>
        <v>159.5</v>
      </c>
      <c r="AT185" s="201">
        <f xml:space="preserve"> ((AT$118+AT$119)/2 * ($BM119-$BM118)) + ((AT$119+AT$120)/2 * ($BM120-$BM119)) +((AT$120+AT$121)/2 * ($BM121-$BM120))  +((AT$121+AT$122)/2 * ($BM122-$BM121))  +((AT$122+AT$123)/2 * ($BM123-$BM122))  +((AT$123+AT$124)/2 * ($BM124-$BM123))  +((AT$124+AT$125)/2 * ($BM125-$BM124))  +((AT$125+AT$126)/2 * ($BM126-$BM125)) + ((AT$126+AT$127)/2 * ($BM127-$BM126)) + ((AT$127+AT$128)/2 * ($BM128-$BM127)) +((AT$128+AT$129)/2 * ($BM129-$BM128)) + ((AT$129+AT$130)/2 * ($BM130-$BM129)) + ((AT$130+AT$131)/2 * ($BM131-$BM132)) +((AT$132+AT$133)/2 * ($BM133-$BM132)) + ((AT$133+AT$134)/2 * ($BM134-$BM133)) + ((AT$135+AT$136)/2 * ($BM136-$BM135)) + ((AT$136+AT$137)/2 * ($BM137-$BM136)) + ((AT$137+AT$138)/2 * ($BM138-$BM139)) + ((AT$139+AT$140)/2 * ($BM140-$BM139)) + ((AT$140+AT$141)/2 * ($BM141-$BM140)) + ((AT$141+AT$142)/2 * ($BM142-$BM141)) + ((AT$142+AT$143)/2 * ($BM143-$BM142)) + ((AT$143+AT$144)/2 * ($BM144-$BM143)) + ((AT$144+AT$145)/2 * ($BM145-$BM144) + ((AT$145+AT$146)/2 * ($BM146-$BM145)) + ((AT$146+AT$147)/2 * ($BM147-$BM146)) + ((AT$147+AT$148)/2 * ($BM148-$BM147))) + ((AT$148+AT$149)/2 * ($BM149-$BM148)) + ((AT$149+AT$150)/2 * ($BM150-$BM149)) + ((AT$150+AT$151)/2 * ($BM151-$BM150)) + ((AT$151+AT$152)/2 * ($BM152-$BM151)) + ((AT$152+AT$153)/2 * ($BM153-$BM152)) + ((AT$153+AT$154)/2 * ($BM154-$BM153)) + ((AT$154+AT$155)/2 * ($BM155-$BM154)) + ((AT$155+AT$156)/2 * ($BM156-$BM155)) + ((AT$156+AT$157)/2 * ($BM157-$BM156))</f>
        <v>314.25</v>
      </c>
      <c r="AU185" s="201">
        <f t="shared" ref="AU185:AZ185" si="88" xml:space="preserve"> ((AU$116+AU$117)/2 *($BM117-$BM116)) +  ((AU$117+AU$118)/2 *($BM118-$BM117)) + ((AU$118+AU$119)/2 * ($BM119-$BM118)) + ((AU$119+AU$120)/2 * ($BM120-$BM119)) +((AU$120+AU$121)/2 * ($BM121-$BM120))  +((AU$121+AU$122)/2 * ($BM122-$BM121))  +((AU$122+AU$123)/2 * ($BM123-$BM122))  +((AU$123+AU$124)/2 * ($BM124-$BM123))  +((AU$124+AU$125)/2 * ($BM125-$BM124))  +((AU$125+AU$126)/2 * ($BM126-$BM125)) + ((AU$126+AU$127)/2 * ($BM127-$BM126)) + ((AU$127+AU$128)/2 * ($BM128-$BM127)) +((AU$128+AU$129)/2 * ($BM129-$BM128)) + ((AU$129+AU$130)/2 * ($BM130-$BM129)) + ((AU$130+AU$131)/2 * ($BM131-$BM132)) +((AU$132+AU$133)/2 * ($BM133-$BM132)) + ((AU$133+AU$134)/2 * ($BM134-$BM133)) + ((AU$135+AU$136)/2 * ($BM136-$BM135)) + ((AU$136+AU$137)/2 * ($BM137-$BM136)) + ((AU$137+AU$138)/2 * ($BM38-$BM139)) + ((AU$139+AU$140)/2 * ($BM140-$BM139)) + ((AU$140+AU$141)/2 * ($BM141-$BM140)) + ((AU$141+AU$142)/2 * ($BM142-$BM141)) + ((AU$142+AU$143)/2 * ($BM143-$BM142)) + ((AU$143+AU$144)/2 * ($BM144-$BM143)) + ((AU$144+AU$145)/2 * ($BM145-$BM144) + ((AU$145+AU$146)/2 * ($BM146-$BM145)) + ((AU$146+AU$147)/2 * ($BM147-$BM146)) + ((AU$147+AU$148)/2 * ($BM148-$BM147))) + ((AU$148+AU$149)/2 * ($BM149-$BM148)) + ((AU$149+AU$150)/2 * ($BM150-$BM149)) + ((AU$150+AU$151)/2 * ($BM151-$BM150)) + ((AU$151+AU$152)/2 * ($BM152-$BM151)) + ((AU$152+AU$153)/2 * ($BM153-$BM152)) + ((AU$153+AU$154)/2 * ($BM154-$BM153)) + ((AU$154+AU$155)/2 * ($BM155-$BM154)) + ((AU$155+AU$156)/2 * ($BM156-$BM155)) + ((AU$156+AU$157)/2 * ($BM157-$BM156)) + ((AU$157+AU$158)/2 * ($BM158-$BM157)) + ((AU$158+AU$159)/2 * ($BM159-$BM158)) + ((AU$159+AU$160)/2 * ($BM160-$BM159)) + ((AU$160+AU$161)/2 * ($BM161-$BM160)) + ((AU$161+AU$162)/2 * ($BM162-$BM161))</f>
        <v>0</v>
      </c>
      <c r="AV185" s="201">
        <f t="shared" si="88"/>
        <v>0</v>
      </c>
      <c r="AW185" s="201">
        <f t="shared" si="88"/>
        <v>0</v>
      </c>
      <c r="AX185" s="201">
        <f t="shared" si="88"/>
        <v>0</v>
      </c>
      <c r="AY185" s="201">
        <f t="shared" si="88"/>
        <v>0</v>
      </c>
      <c r="AZ185" s="201">
        <f t="shared" si="88"/>
        <v>0</v>
      </c>
      <c r="BA185" s="201">
        <f xml:space="preserve">  ((BA$140+BA$141)/2 * ($BM141-$BM140)) + ((BA$141+BA$142)/2 * ($BM142-$BM141)) + ((BA$142+BA$143)/2 * ($BM143-$BM142)) + ((BA$143+BA$144)/2 * ($BM144-$BM143)) + ((BA$144+BA$145)/2 * ($BM145-$BM144) + ((BA$145+BA$146)/2 * ($BM146-$BM145)) + ((BA$146+BA$147)/2 * ($BM147-$BM146)) + ((BA$147+BA$148)/2 * ($BM148-$BM147))) + ((BA$148+BA$149)/2 * ($BM149-$BM148)) + ((BA$149+BA$150)/2 * ($BM150-$BM149)) + ((BA$150+BA$151)/2 * ($BM151-$BM150)) + ((BA$151+BA$152)/2 * ($BM152-$BM151)) + ((BA$152+BA$153)/2 * ($BM153-$BM152))</f>
        <v>368.19444444444446</v>
      </c>
      <c r="BB185" s="201">
        <f>(((BB$139+BB$140)/2*($BM140-$BM139))+((BB$140+BB$141)/2*($BM141-$BM140))+((BB$141+BB$142)/2*($BM142-$BM141))+((BB$142+BB$143)/2*($BM143-$BM142))+((BB$143+BB$144)/2*($BM144-$BM143))+((BB$144+BB$145)/2*($BM145-$BM144)+((BB$145+BB$146)/2*($BM146-$BM145))+((BB$146+BB$147)/2*($BM147-$BM146))+((BB$147+BB$148)/2*($BM148-$BM147)))+((BB$148+BB$149)/2*($BM149-$BM148))+((BB$149+BB$150)/2*($BM150-$BM149))+((BB$150+BB$151)/2*($BM151-$BM150))+((BB$151+BB$152)/2*($BM152-$BM151))+((BB$152+BB$153)/2*($BM153-$BM152))+((BB$153+BB$154)/2*($BM154-$BM153))+((BB$154+BB$155)/2*($BM155-$BM154))+((BB$155+BB$156)/2*($BM156-$BM155))+((BB$156+BB$157)/2*($BM157-$BM156)))</f>
        <v>234.30555555555557</v>
      </c>
      <c r="BC185" s="201">
        <f xml:space="preserve"> ((BC$126+BC$127)/2 * ($BM127-$BM126)) + ((BC$127+BC$128)/2 * ($BM128-$BM127)) +((BC$128+BC$129)/2 * ($BM129-$BM128)) + ((BC$129+BC$130)/2 * ($BM130-$BM129)) + ((BC$130+BC$131)/2 * ($BM131-$BM132)) +((BC$132+BC$133)/2 * ($BM133-$BM132)) + ((BC$133+BC$134)/2 * ($BM134-$BM133)) + ((BC$134+BC$135)/2 * ($BM135-$BM134)) + ((BC$135+BC$136)/2 * ($BM136-$BM135)) + ((BC$136+BC$137)/2 * ($BM137-$BM136)) + ((BC$137+BC$138)/2 * ($BM38-$BM139)) + ((BC$139+BC$140)/2 * ($BM140-$BM139)) + ((BC$140+BC$141)/2 * ($BM141-$BM140)) + ((BC$141+BC$142)/2 * ($BM142-$BM141)) + ((BC$142+BC$143)/2 * ($BM143-$BM142)) + ((BC$143+BC$144)/2 * ($BM144-$BM143)) + ((BC$144+BC$145)/2 * ($BM145-$BM144) + ((BC$145+BC$146)/2 * ($BM146-$BM145)) + ((BC$146+BC$147)/2 * ($BM147-$BM146)) + ((BC$147+BC$148)/2 * ($BM148-$BM147))) + ((BC$148+BC$149)/2 * ($BM149-$BM148)) + ((BC$149+BC$150)/2 * ($BM150-$BM149)) + ((BC$150+BC$151)/2 * ($BM151-$BM150)) + ((BC$151+BC$152)/2 * ($BM152-$BM151)) + ((BC$152+BC$153)/2 * ($BM153-$BM152)) + ((BC$153+BC$154)/2 * ($BM154-$BM153)) + ((BC$154+BC$155)/2 * ($BM155-$BM154)) + ((BC$155+BC$156)/2 * ($BM156-$BM155)) + ((BC$156+BC$157)/2 * ($BM157-$BM156)) + ((BC$157+BC$158)/2 * ($BM158-$BM157)) + ((BC$158+BC$159)/2 * ($BM159-$BM158))</f>
        <v>-19.861111111111079</v>
      </c>
      <c r="BD185" s="201">
        <f xml:space="preserve">  ((BD$137+BD$138)/2 * ($BM138-$BM139)) + ((BD$139+BD$140)/2 * ($BM140-$BM139)) + ((BD$140+BD$141)/2 * ($BM141-$BM140)) + ((BD$141+BD$142)/2 * ($BM142-$BM141)) + ((BD$142+BD$143)/2 * ($BM143-$BM142)) + ((BD$143+BD$144)/2 * ($BM144-$BM143)) + ((BD$144+BD$145)/2 * ($BM145-$BM144) + ((BD$145+BD$146)/2 * ($BM146-$BM145)) + ((BD$146+BD$147)/2 * ($BM147-$BM146)) + ((BD$147+BD$148)/2 * ($BM148-$BM147))) + ((BD$148+BD$149)/2 * ($BM149-$BM148)) + ((BD$149+BD$150)/2 * ($BM150-$BM149)) + ((BD$150+BD$151)/2 * ($BM151-$BM150)) + ((BD$151+BD$152)/2 * ($BM152-$BM151)) + ((BD$152+BD$153)/2 * ($BM153-$BM152)) + ((BD$153+BD$154)/2 * ($BM154-$BM153)) + ((BD$154+BD$155)/2 * ($BM155-$BM154)) + ((BD$155+BD$156)/2 * ($BM156-$BM155)) + ((BD$156+BD$157)/2 * ($BM157-$BM156)) + ((BD$157+BD$158)/2 * ($BM158-$BM157)) + ((BD$158+BD$159)/2 * ($BM159-$BM158)) + ((BD$159+BD$160)/2 * ($BM160-$BM159)) + ((BD$160+BD$161)/2 * ($BM161-$BM160)) + ((BD$161+BD$162)/2 * ($BM162-$BM161)) + ((BD$162+BD$163)/2 * ($BM163-$BM162)) + ((BD$163+BD$164)/2 * ($BM164-$BM163)) + ((BD$164+BD$165)/2 * ($BM165-$BM164)) + ((BD$165+BD$166)/2 * ($BM166-$BM165)) + ((BD$166+BD$167)/2 * ($BM167-$BM166)) + ((BD$167+BD$168)/2 * ($BM168-$BM167)) + ((BD$168+BD$169)/2 * ($BM169-$BM168))</f>
        <v>337.22222222222217</v>
      </c>
      <c r="BE185" s="201">
        <f xml:space="preserve"> ((BE$116+BE$117)/2 *($BM117-$BM116)) +  ((BE$117+BE$118)/2 *($BM118-$BM117)) + ((BE$118+BE$119)/2 * ($BM119-$BM118)) + ((BE$119+BE$120)/2 * ($BM120-$BM119)) +((BE$120+BE$121)/2 * ($BM121-$BM120))  +((BE$121+BE$122)/2 * ($BM122-$BM121))  +((BE$122+BE$123)/2 * ($BM123-$BM122))  +((BE$123+BE$124)/2 * ($BM124-$BM123))  +((BE$124+BE$125)/2 * ($BM125-$BM124))  +((BE$125+BE$126)/2 * ($BM126-$BM125)) + ((BE$126+BE$127)/2 * ($BM127-$BM126)) + ((BE$127+BE$128)/2 * ($BM128-$BM127)) +((BE$128+BE$129)/2 * ($BM129-$BM128)) + ((BE$129+BE$130)/2 * ($BM130-$BM129)) + ((BE$130+BE$131)/2 * ($BM131-$BM132)) +((BE$132+BE$133)/2 * ($BM133-$BM132)) + ((BE$133+BE$134)/2 * ($BM134-$BM133)) + ((BE$135+BE$136)/2 * ($BM136-$BM135)) + ((BE$136+BE$137)/2 * ($BM137-$BM136)) + ((BE$137+BE$138)/2 * ($BM38-$BM139)) + ((BE$139+BE$140)/2 * ($BM140-$BM139)) + ((BE$140+BE$141)/2 * ($BM141-$BM140)) + ((BE$141+BE$142)/2 * ($BM142-$BM141)) + ((BE$142+BE$143)/2 * ($BM143-$BM142)) + ((BE$143+BE$144)/2 * ($BM144-$BM143)) + ((BE$144+BE$145)/2 * ($BM145-$BM144) + ((BE$145+BE$146)/2 * ($BM146-$BM145)) + ((BE$146+BE$147)/2 * ($BM147-$BM146)) + ((BE$147+BE$148)/2 * ($BM148-$BM147))) + ((BE$148+BE$149)/2 * ($BM149-$BM148)) + ((BE$149+BE$150)/2 * ($BM150-$BM149)) + ((BE$150+BE$151)/2 * ($BM151-$BM150)) + ((BE$151+BE$152)/2 * ($BM152-$BM151)) + ((BE$152+BE$153)/2 * ($BM153-$BM152)) + ((BE$153+BE$154)/2 * ($BM154-$BM153)) + ((BE$154+BE$155)/2 * ($BM155-$BM154)) + ((BE$155+BE$156)/2 * ($BM156-$BM155)) + ((BE$156+BE$157)/2 * ($BM157-$BM156)) + ((BE$157+BE$158)/2 * ($BM158-$BM157)) + ((BE$158+BE$159)/2 * ($BM159-$BM158)) + ((BE$159+BE$160)/2 * ($BM160-$BM159)) + ((BE$160+BE$161)/2 * ($BM161-$BM160)) + ((BE$161+BE$162)/2 * ($BM162-$BM161))</f>
        <v>0</v>
      </c>
      <c r="BF185" s="201">
        <f xml:space="preserve">  ((BF$118+BF$119)/2 * ($BM119-$BM118)) + ((BF$119+BF$120)/2 * ($BM120-$BM119)) +((BF$120+BF$121)/2 * ($BM121-$BM120))  +((BF$121+BF$122)/2 * ($BM122-$BM121))  +((BF$122+BF$123)/2 * ($BM123-$BM122))  +((BF$123+BF$124)/2 * ($BM124-$BM123))  +((BF$124+BF$125)/2 * ($BM125-$BM124))  +((BF$125+BF$126)/2 * ($BM126-$BM125)) + ((BF$126+BF$127)/2 * ($BM127-$BM126)) + ((BF$127+BF$128)/2 * ($BM128-$BM127)) +((BF$128+BF$129)/2 * ($BM129-$BM128)) + ((BF$129+BF$130)/2 * ($BM130-$BM129)) + ((BF$130+BF$131)/2 * ($BM131-$BM132)) +((BF$132+BF$133)/2 * ($BM133-$BM132)) + ((BF$133+BF$134)/2 * ($BM134-$BM133)) + ((BF$134+BF$135)/2 * ($BM135-$BM134)) + ((BF$135+BF$136)/2 * ($BM136-$BM135)) + ((BF$136+BF$137)/2 * ($BM137-$BM136)) + ((BF$137+BF$138)/2 * ($BM138-$BM139)) + ((BF$139+BF$140)/2 * ($BM140-$BM139)) + ((BF$140+BF$141)/2 * ($BM141-$BM140)) + ((BF$141+BF$142)/2 * ($BM142-$BM141)) + ((BF$142+BF$143)/2 * ($BM143-$BM142)) + ((BF$143+BF$144)/2 * ($BM144-$BM143)) + ((BF$144+BF$145)/2 * ($BM145-$BM144) + ((BF$145+BF$146)/2 * ($BM146-$BM145)) + ((BF$146+BF$147)/2 * ($BM147-$BM146)) + ((BF$147+BF$148)/2 * ($BM148-$BM147))) + ((BF$148+BF$149)/2 * ($BM149-$BM148)) + ((BF$149+BF$150)/2 * ($BM150-$BM149)) + ((BF$150+BF$151)/2 * ($BM151-$BM150)) + ((BF$151+BF$152)/2 * ($BM152-$BM151)) + ((BF$152+BF$153)/2 * ($BM153-$BM152)) + ((BF$153+BF$154)/2 * ($BM154-$BM153)) + ((BF$154+BF$155)/2 * ($BM155-$BM154)) + ((BF$155+BF$156)/2 * ($BM156-$BM155)) + ((BF$156+BF$157)/2 * ($BM157-$BM156))</f>
        <v>109.5833333333334</v>
      </c>
      <c r="BG185" s="201">
        <f xml:space="preserve"> ((BG$115+BG$116)/2 *($BM116-$BM115)) + ((BG$116+BG$117)/2 *($BM117-$BM116)) +  ((BG$117+BG$118)/2 *($BM118-$BM117)) + ((BG$118+BG$119)/2 * ($BM119-$BM118)) + ((BG$119+BG$120)/2 * ($BM120-$BM119)) +((BG$120+BG$121)/2 * ($BM121-$BM120))  +((BG$121+BG$122)/2 * ($BM122-$BM121))  +((BG$122+BG$123)/2 * ($BM123-$BM122))  +((BG$123+BG$124)/2 * ($BM124-$BM123))  +((BG$124+BG$125)/2 * ($BM125-$BM124))  +((BG$125+BG$126)/2 * ($BM126-$BM125)) + ((BG$126+BG$127)/2 * ($BM127-$BM126)) + ((BG$127+BG$128)/2 * ($BM128-$BM127)) +((BG$128+BG$129)/2 * ($BM129-$BM128)) + ((BG$129+BG$130)/2 * ($BM130-$BM129)) + ((BG$130+BG$131)/2 * ($BM131-$BM132)) +((BG$132+BG$133)/2 * ($BM133-$BM132)) + ((BG$133+BG$134)/2 * ($BM134-$BM133)) + ((BG$135+BG$136)/2 * ($BM136-$BM135)) + ((BG$136+BG$137)/2 * ($BM137-$BM136)) + ((BG$137+BG$138)/2 * ($BM138-$BM139)) + ((BG$139+BG$140)/2 * ($BM140-$BM139)) + ((BG$140+BG$141)/2 * ($BM141-$BM140)) + ((BG$141+BG$142)/2 * ($BM142-$BM141)) + ((BG$142+BG$143)/2 * ($BM143-$BM142)) + ((BG$143+BG$144)/2 * ($BM144-$BM143)) + ((BG$144+BG$145)/2 * ($BM145-$BM144) + ((BG$145+BG$146)/2 * ($BM146-$BM145)) + ((BG$146+BG$147)/2 * ($BM147-$BM146)) + ((BG$147+BG$148)/2 * ($BM148-$BM147))) + ((BG$148+BG$149)/2 * ($BM149-$BM148)) + ((BG$149+BG$150)/2 * ($BM150-$BM149)) + ((BG$150+BG$151)/2 * ($BM151-$BM150)) + ((BG$151+BG$152)/2 * ($BM152-$BM151)) + ((BG$152+BG$153)/2 * ($BM153-$BM152)) + ((BG$153+BG$154)/2 * ($BM154-$BM153)) + ((BG$154+BG$155)/2 * ($BM155-$BM154)) + ((BG$155+BG$156)/2 * ($BM156-$BM155)) + ((BG$156+BG$157)/2 * ($BM157-$BM156))</f>
        <v>294.86111111111114</v>
      </c>
      <c r="BH185" s="201">
        <f>((BH$114+BH$115)/2*($BM115-$BM114))+((BH$115+BH$116)/2*($BM116-$BM115))+((BH$116+BH$117)/2*($BM117-$BM116))+((BH$117+BH$118)/2*($BM118-$BM117))+((BH$118+BH$119)/2*($BM119-$BM118))+((BH$119+BH$120)/2*($BM120-$BM119))+((BH$120+BH$121)/2*($BM121-$BM120))+((BH$121+BH$122)/2*($BM122-$BM121))+((BH$122+BH$123)/2*($BM123-$BM122))+((BH$123+BH$124)/2*($BM124-$BM123))+((BH$124+BH$125)/2*($BM125-$BM124))+((BH$125+BH$126)/2*($BM126-$BM125))+((BH$126+BH$127)/2*($BM127-$BM126))+((BH$127+BH$128)/2*($BM128-$BM127))+((BH$128+BH$129)/2*($BM129-$BM128))+((BH$129+BH$130)/2*($BM130-$BM129))+((BH$130+BH$131)/2*($BM131-$BM132))+((BH$132+BH$133)/2*($BM133-$BM132))+((BH$133+BH$134)/2*($BM134-$BM133))+((BH$134+BH$135)/2*($BM135-$BM134))+ ((BH$135+BH$136)/2*($BM136-$BM135))+((BH$136+BH$137)/2*($BM137-$BM136))+((BH$137+BH$138)/2*($BM138-$BM139))+((BH$139+BH$140)/2*($BM140-$BM139))+((BH$140+BH$141)/2*($BM141-$BM140))+((BH$141+BH$142)/2*($BM142-$BM141))+((BH$142+BH$143)/2*($BM143-$BM142))+((BH$143+BH$144)/2*($BM144-$BM143))+((BH$144+BH$145)/2*($BM145-$BM144)+((BH$145+BH$146)/2*($BM146-$BM145))+((BH$146+BH$147)/2*($BM147-$BM146))+((BH$147+BH$148)/2*($BM148-$BM147)))+((BH$148+BH$149)/2*($BM149-$BM148))+((BH$149+BH$150)/2*($BM150-$BM149))+((BH$150+BH$151)/2*($BM151-$BM150))+((BH$151+BH$152)/2*($BM152-$BM151))+((BH$152+BH$153)/2*($BM153-$BM152))+((BH$153+BH$154)/2*($BM154-$BM153))+((BH$154+BH$155)/2*($BM155-$BM154))+((BH$155+BH$156)/2*($BM156-$BM155))+((BH$156+BH$157)/2*($BM157-$BM156))</f>
        <v>-126.52777777777769</v>
      </c>
      <c r="BI185" s="201">
        <f xml:space="preserve">  ((BI$127+BI$128)/2 * ($BM128-$BM127)) +((BI$128+BI$129)/2 * ($BM129-$BM128)) + ((BI$129+BI$130)/2 * ($BM130-$BM129)) + ((BI$130+BI$131)/2 * ($BM131-$BM132)) +((BI$132+BI$133)/2 * ($BM133-$BM132)) + ((BI$133+BI$134)/2 * ($BM134-$BM133)) + ((BI$134+BI$135)/2 * ($BM135-$BM134)) + ((BI$135+BI$136)/2 * ($BM136-$BM135)) + ((BI$136+BI$137)/2 * ($BM137-$BM136)) + ((BI$137+BI$138)/2 * ($BM138-$BM139)) + ((BI$139+BI$140)/2 * ($BM140-$BM139)) + ((BI$140+BI$141)/2 * ($BM141-$BM140)) + ((BI$141+BI$142)/2 * ($BM142-$BM141)) + ((BI$142+BI$143)/2 * ($BM143-$BM142)) + ((BI$143+BI$144)/2 * ($BM144-$BM143)) + ((BI$144+BI$145)/2 * ($BM145-$BM144) + ((BI$145+BI$146)/2 * ($BM146-$BM145)) + ((BI$146+BI$147)/2 * ($BM147-$BM146)) + ((BI$147+BI$148)/2 * ($BM148-$BM147))) + ((BI$148+BI$149)/2 * ($BM149-$BM148)) + ((BI$149+BI$150)/2 * ($BM150-$BM149)) + ((BI$150+BI$151)/2 * ($BM151-$BM150)) + ((BI$151+BI$152)/2 * ($BM152-$BM151)) + ((BI$152+BI$153)/2 * ($BM153-$BM152)) + ((BI$153+BI$154)/2 * ($BM154-$BM153)) + ((BI$154+BI$155)/2 * ($BM155-$BM154)) + ((BI$155+BI$156)/2 * ($BM156-$BM155)) + ((BI$156+BI$157)/2 * ($BM157-$BM156))</f>
        <v>231.38888888888891</v>
      </c>
      <c r="BJ185" s="201">
        <f xml:space="preserve"> ((BJ$138+BJ$139)/2 * ($BM139-$BM138)) + ((BJ$139+BJ$140)/2 * ($BM140-$BM139)) + ((BJ$140+BJ$141)/2 * ($BM141-$BM140)) + ((BJ$141+BJ$142)/2 * ($BM142-$BM141)) + ((BJ$142+BJ$143)/2 * ($BM143-$BM142)) + ((BJ$143+BJ$144)/2 * ($BM144-$BM143)) + ((BJ$144+BJ$145)/2 * ($BM145-$BM144) + ((BJ$145+BJ$146)/2 * ($BM146-$BM145)) + ((BJ$146+BJ$147)/2 * ($BM147-$BM146)) + ((BJ$147+BJ$148)/2 * ($BM148-$BM147))) + ((BJ$148+BJ$149)/2 * ($BM149-$BM148)) + ((BJ$149+BJ$150)/2 * ($BM150-$BM149)) + ((BJ$150+BJ$151)/2 * ($BM151-$BM150)) + ((BJ$151+BJ$152)/2 * ($BM152-$BM151)) + ((BJ$152+BJ$153)/2 * ($BM153-$BM152)) + ((BJ$153+BJ$154)/2 * ($BM154-$BM153)) + ((BJ$154+BJ$155)/2 * ($BM155-$BM154)) + ((BJ$155+BJ$156)/2 * ($BM156-$BM155)) + ((BJ$156+BJ$157)/2 * ($BM157-$BM156))</f>
        <v>495.4166666666668</v>
      </c>
      <c r="BK185" s="201">
        <f xml:space="preserve"> ((BK$156+BK$157)/2 * ($BM157-$BM156))</f>
        <v>1.8055555555555558</v>
      </c>
      <c r="BL185" s="201">
        <f xml:space="preserve"> ((BL$116+BL$117)/2 *($BM117-$BM116)) +  ((BL$117+BL$118)/2 *($BM118-$BM117)) + ((BL$118+BL$119)/2 * ($BM119-$BM118)) + ((BL$119+BL$120)/2 * ($BM120-$BM119)) +((BL$120+BL$121)/2 * ($BM121-$BM120))  +((BL$121+BL$122)/2 * ($BM122-$BM121))  +((BL$122+BL$123)/2 * ($BM123-$BM122))  +((BL$123+BL$124)/2 * ($BM124-$BM123))  +((BL$124+BL$125)/2 * ($BM125-$BM124))  +((BL$125+BL$126)/2 * ($BM126-$BM125)) + ((BL$126+BL$127)/2 * ($BM127-$BM126)) + ((BL$127+BL$128)/2 * ($BM128-$BM127)) +((BL$128+BL$129)/2 * ($BM129-$BM128)) + ((BL$129+BL$130)/2 * ($BM130-$BM129)) + ((BL$130+BL$131)/2 * ($BM131-$BM132)) +((BL$132+BL$133)/2 * ($BM133-$BM132)) + ((BL$133+BL$134)/2 * ($BM134-$BM133)) + ((BL$135+BL$136)/2 * ($BM136-$BM135)) + ((BL$136+BL$137)/2 * ($BM137-$BM136)) + ((BL$137+BL$138)/2 * ($BM38-$BM139)) + ((BL$139+BL$140)/2 * ($BM140-$BM139)) + ((BL$140+BL$141)/2 * ($BM141-$BM140)) + ((BL$141+BL$142)/2 * ($BM142-$BM141)) + ((BL$142+BL$143)/2 * ($BM143-$BM142)) + ((BL$143+BL$144)/2 * ($BM144-$BM143)) + ((BL$144+BL$145)/2 * ($BM145-$BM144) + ((BL$145+BL$146)/2 * ($BM146-$BM145)) + ((BL$146+BL$147)/2 * ($BM147-$BM146)) + ((BL$147+BL$148)/2 * ($BM148-$BM147))) + ((BL$148+BL$149)/2 * ($BM149-$BM148)) + ((BL$149+BL$150)/2 * ($BM150-$BM149)) + ((BL$150+BL$151)/2 * ($BM151-$BM150)) + ((BL$151+BL$152)/2 * ($BM152-$BM151)) + ((BL$152+BL$153)/2 * ($BM153-$BM152)) + ((BL$153+BL$154)/2 * ($BM154-$BM153)) + ((BL$154+BL$155)/2 * ($BM155-$BM154)) + ((BL$155+BL$156)/2 * ($BM156-$BM155)) + ((BL$156+BL$157)/2 * ($BM157-$BM156)) + ((BL$157+BL$158)/2 * ($BM158-$BM157)) + ((BL$158+BL$159)/2 * ($BM159-$BM158)) + ((BL$159+BL$160)/2 * ($BM160-$BM159)) + ((BL$160+BL$161)/2 * ($BM161-$BM160)) + ((BL$161+BL$162)/2 * ($BM162-$BM161))</f>
        <v>0</v>
      </c>
      <c r="BM185" s="17"/>
    </row>
    <row r="186" spans="1:65" ht="48" x14ac:dyDescent="0.2">
      <c r="A186" s="200" t="s">
        <v>152</v>
      </c>
      <c r="B186" s="201"/>
      <c r="C186" s="201">
        <f>(C126-C116)/(BM126-BM116)</f>
        <v>3.5999999999999976E-2</v>
      </c>
      <c r="D186" s="201">
        <f>(D124-D109)/($BM124-$BM109)</f>
        <v>6.4000000000000015E-2</v>
      </c>
      <c r="E186" s="201">
        <f>(E122-E108)/($BM122-$BM108)</f>
        <v>8.7142857142857147E-2</v>
      </c>
      <c r="F186" s="201">
        <f>(F124-F108)/($BM124-$BM108)</f>
        <v>7.7499999999999999E-2</v>
      </c>
      <c r="G186" s="201">
        <f>(G147-G109)/($BM147-$BM109)</f>
        <v>1.7368421052631575E-2</v>
      </c>
      <c r="H186" s="201">
        <f>(H129-H110)/($BM129-$BM110)</f>
        <v>6.7368421052631577E-2</v>
      </c>
      <c r="I186" s="201">
        <f>(I137-I120)/($BM137-$BM120)</f>
        <v>4.9411764705882343E-2</v>
      </c>
      <c r="J186" s="201">
        <f>(J122-J106)/($BM122-$BM106)</f>
        <v>9.1250000000000012E-2</v>
      </c>
      <c r="K186" s="201">
        <f>(K119-K106)/($BM119-$BM106)</f>
        <v>0.11076923076923077</v>
      </c>
      <c r="L186" s="201">
        <f>(L126-L103)/($BM126-$BM103)</f>
        <v>3.9130434782608699E-2</v>
      </c>
      <c r="M186" s="201">
        <f>(M125-M108)/($BM125-$BM108)</f>
        <v>6.9411764705882353E-2</v>
      </c>
      <c r="N186" s="201">
        <f>(N133-N118)/($BM133-$BM118)</f>
        <v>8.7999999999999995E-2</v>
      </c>
      <c r="O186" s="201">
        <f>(O140-O138)/($BM140-$BM138)</f>
        <v>7.9999999999999988E-2</v>
      </c>
      <c r="P186" s="201">
        <f>(P119-P109)/($BM119-$BM109)</f>
        <v>0</v>
      </c>
      <c r="Q186" s="201">
        <f>(Q122-Q106)/($BM122-$BM106)</f>
        <v>4.6249999999999993E-2</v>
      </c>
      <c r="R186" s="201">
        <f>(R119-R105)/($BM119-$BM105)</f>
        <v>4.1428571428571433E-2</v>
      </c>
      <c r="S186" s="201">
        <f>(S123-S103)/($BM123-$BM103)</f>
        <v>5.7999999999999996E-2</v>
      </c>
      <c r="T186" s="201">
        <f>(T119-T109)/($BM119-$BM109)</f>
        <v>0.08</v>
      </c>
      <c r="U186" s="201">
        <f>(U151-U133)/($BM151-$BM133)</f>
        <v>1.555555555555556E-2</v>
      </c>
      <c r="V186" s="201">
        <f>(V112-V109)/($BM112-$BM109)</f>
        <v>3.9999999999999973E-2</v>
      </c>
      <c r="W186" s="201">
        <f>(W155-W153)/($BM155-$BM153)</f>
        <v>3.0000000000000072E-2</v>
      </c>
      <c r="X186" s="201">
        <f>(X112-X109)/($BM112-$BM109)</f>
        <v>0</v>
      </c>
      <c r="Y186" s="201">
        <f>(Y134-Y113)/($BM134-$BM113)</f>
        <v>5.9047619047619057E-2</v>
      </c>
      <c r="Z186" s="201">
        <f>(Z121-Z106)/($BM121-$BM106)</f>
        <v>2.533333333333334E-2</v>
      </c>
      <c r="AA186" s="201">
        <f>(AA136-AA124)/($BM136-$BM121)</f>
        <v>6.1333333333333344E-2</v>
      </c>
      <c r="AB186" s="201">
        <f>(AB146-AB133)/($BM146-$BM133)</f>
        <v>7.0769230769230779E-2</v>
      </c>
      <c r="AC186" s="201">
        <f>(AC150-AC131)/($BM150-$BM131)</f>
        <v>4.0000000000000008E-2</v>
      </c>
      <c r="AD186" s="201">
        <f>(AD122-AD109)/($BM122-$BM109)</f>
        <v>9.6923076923076903E-2</v>
      </c>
      <c r="AE186" s="201">
        <f>(AE130-AE109)/($BM130-$BM109)</f>
        <v>6.2857142857142861E-2</v>
      </c>
      <c r="AF186" s="201">
        <f>(AF127-AF108)/($BM127-$BM108)</f>
        <v>6.8421052631578938E-2</v>
      </c>
      <c r="AG186" s="201">
        <f>(AG134-AG119)/($BM134-$BM119)</f>
        <v>2.533333333333334E-2</v>
      </c>
      <c r="AH186" s="201">
        <f>(AH121-AH109)/($BM121-$BM109)</f>
        <v>0.11333333333333331</v>
      </c>
      <c r="AI186" s="201">
        <f>(AI134-AI117)/($BM134-$BM117)</f>
        <v>6.2352941176470576E-2</v>
      </c>
      <c r="AJ186" s="201">
        <f>(AJ129-AJ115)/($BM129-$BM115)</f>
        <v>5.2857142857142873E-2</v>
      </c>
      <c r="AK186" s="201">
        <f>(AK128-AK108)/($BM128-$BM108)</f>
        <v>4.5999999999999999E-2</v>
      </c>
      <c r="AL186" s="201">
        <f>(AL129-AL109)/($BM129-$BM109)</f>
        <v>4.0999999999999995E-2</v>
      </c>
      <c r="AM186" s="201">
        <f>(AM131-AM120)/($BM131-$BM120)</f>
        <v>3.2727272727272737E-2</v>
      </c>
      <c r="AN186" s="201">
        <f>(AN124-AN111)/($BM124-$BM111)</f>
        <v>9.5384615384615373E-2</v>
      </c>
      <c r="AO186" s="201">
        <f>(AO128-AO109)/($BM128-$BM109)</f>
        <v>5.8947368421052637E-2</v>
      </c>
      <c r="AP186" s="201">
        <f>(AP133-AP115)/($BM133-$BM115)</f>
        <v>5.000000000000001E-2</v>
      </c>
      <c r="AQ186" s="201">
        <f>(AQ144-AQ129)/($BM144-$BM129)</f>
        <v>7.1999999999999995E-2</v>
      </c>
      <c r="AR186" s="201">
        <f>(AR150-AR118)/($BM150-$BM118)</f>
        <v>0</v>
      </c>
      <c r="AS186" s="201">
        <f>(AS136-AS127)/($BM136-$BM127)</f>
        <v>8.2222222222222252E-2</v>
      </c>
      <c r="AT186" s="201">
        <f>(AT118-AT109)/($BM118-$BM109)</f>
        <v>0.16000000000000003</v>
      </c>
      <c r="AU186" s="201">
        <f t="shared" ref="AU186:AZ186" si="89">(AU150-AU118)/($BM150-$BM118)</f>
        <v>0</v>
      </c>
      <c r="AV186" s="201">
        <f t="shared" si="89"/>
        <v>0</v>
      </c>
      <c r="AW186" s="201">
        <f t="shared" si="89"/>
        <v>0</v>
      </c>
      <c r="AX186" s="201">
        <f t="shared" si="89"/>
        <v>0</v>
      </c>
      <c r="AY186" s="201">
        <f t="shared" si="89"/>
        <v>0</v>
      </c>
      <c r="AZ186" s="201">
        <f t="shared" si="89"/>
        <v>0</v>
      </c>
      <c r="BA186" s="201">
        <f>(BA140-BA112)/($BM140-$BM112)</f>
        <v>4.1269841269841269E-2</v>
      </c>
      <c r="BB186" s="201">
        <f>(BB139-BB110)/($BM139-$BM110)</f>
        <v>2.7586206896551724E-2</v>
      </c>
      <c r="BC186" s="201">
        <f>(BC126-BC112)/($BM126-$BM112)</f>
        <v>4.6031746031746021E-2</v>
      </c>
      <c r="BD186" s="201">
        <f>(BD137-BD122)/($BM137-$BM122)</f>
        <v>6.8148148148148138E-2</v>
      </c>
      <c r="BE186" s="201">
        <f>(BE150-BE118)/($BM150-$BM118)</f>
        <v>0</v>
      </c>
      <c r="BF186" s="201">
        <f>(BF118-BF109)/($BM118-$BM109)</f>
        <v>8.1481481481481502E-2</v>
      </c>
      <c r="BG186" s="201">
        <f>(BG115-BG109)/($BM115-$BM109)</f>
        <v>0.14629629629629631</v>
      </c>
      <c r="BH186" s="201">
        <f>(BH114-BH109)/($BM114-$BM109)</f>
        <v>6.2222222222222213E-2</v>
      </c>
      <c r="BI186" s="201">
        <f>(BI127-BI109)/($BM127-$BM109)</f>
        <v>5.7407407407407414E-2</v>
      </c>
      <c r="BJ186" s="201">
        <f>(BJ138-BJ109)/($BM138-$BM109)</f>
        <v>6.1685823754789287E-2</v>
      </c>
      <c r="BK186" s="201">
        <f>(BK156-BK142)/($BM156-$BM142)</f>
        <v>5.555555555555561E-3</v>
      </c>
      <c r="BL186" s="201">
        <f>(BL150-BL118)/($BM150-$BM118)</f>
        <v>0</v>
      </c>
      <c r="BM186" s="17"/>
    </row>
    <row r="187" spans="1:65" ht="16" x14ac:dyDescent="0.2">
      <c r="A187" s="200" t="s">
        <v>174</v>
      </c>
      <c r="B187" s="201"/>
      <c r="C187" s="201">
        <f t="shared" ref="C187:AH187" si="90">DEGREES(ATAN(C$186))</f>
        <v>2.0617576907585389</v>
      </c>
      <c r="D187" s="201">
        <f t="shared" si="90"/>
        <v>3.661935575519804</v>
      </c>
      <c r="E187" s="201">
        <f t="shared" si="90"/>
        <v>4.9803366679808319</v>
      </c>
      <c r="F187" s="201">
        <f t="shared" si="90"/>
        <v>4.4315647164358438</v>
      </c>
      <c r="G187" s="201">
        <f t="shared" si="90"/>
        <v>0.99503717618467669</v>
      </c>
      <c r="H187" s="201">
        <f t="shared" si="90"/>
        <v>3.8541026184120004</v>
      </c>
      <c r="I187" s="201">
        <f t="shared" si="90"/>
        <v>2.8287848922676515</v>
      </c>
      <c r="J187" s="201">
        <f t="shared" si="90"/>
        <v>5.2138008599482077</v>
      </c>
      <c r="K187" s="201">
        <f t="shared" si="90"/>
        <v>6.3208416015888194</v>
      </c>
      <c r="L187" s="201">
        <f t="shared" si="90"/>
        <v>2.240865499213534</v>
      </c>
      <c r="M187" s="201">
        <f t="shared" si="90"/>
        <v>3.9706325118704937</v>
      </c>
      <c r="N187" s="201">
        <f t="shared" si="90"/>
        <v>5.0290735817854468</v>
      </c>
      <c r="O187" s="201">
        <f t="shared" si="90"/>
        <v>4.5739212599008603</v>
      </c>
      <c r="P187" s="201">
        <f t="shared" si="90"/>
        <v>0</v>
      </c>
      <c r="Q187" s="201">
        <f t="shared" si="90"/>
        <v>2.6480427686226151</v>
      </c>
      <c r="R187" s="201">
        <f t="shared" si="90"/>
        <v>2.3723256862366653</v>
      </c>
      <c r="S187" s="201">
        <f t="shared" si="90"/>
        <v>3.3194363503170812</v>
      </c>
      <c r="T187" s="201">
        <f t="shared" si="90"/>
        <v>4.5739212599008612</v>
      </c>
      <c r="U187" s="201">
        <f t="shared" si="90"/>
        <v>0.89119580349249761</v>
      </c>
      <c r="V187" s="201">
        <f t="shared" si="90"/>
        <v>2.2906100426385283</v>
      </c>
      <c r="W187" s="201">
        <f t="shared" si="90"/>
        <v>1.7183580016554614</v>
      </c>
      <c r="X187" s="201">
        <f t="shared" si="90"/>
        <v>0</v>
      </c>
      <c r="Y187" s="201">
        <f t="shared" si="90"/>
        <v>3.3792556117461601</v>
      </c>
      <c r="Z187" s="201">
        <f t="shared" si="90"/>
        <v>1.4511826885097956</v>
      </c>
      <c r="AA187" s="201">
        <f t="shared" si="90"/>
        <v>3.5097445898385158</v>
      </c>
      <c r="AB187" s="201">
        <f t="shared" si="90"/>
        <v>4.0480293507422118</v>
      </c>
      <c r="AC187" s="201">
        <f t="shared" si="90"/>
        <v>2.2906100426385301</v>
      </c>
      <c r="AD187" s="201">
        <f t="shared" si="90"/>
        <v>5.5359912720304632</v>
      </c>
      <c r="AE187" s="201">
        <f t="shared" si="90"/>
        <v>3.5967170776284667</v>
      </c>
      <c r="AF187" s="201">
        <f t="shared" si="90"/>
        <v>3.9141372186124261</v>
      </c>
      <c r="AG187" s="201">
        <f t="shared" si="90"/>
        <v>1.4511826885097956</v>
      </c>
      <c r="AH187" s="201">
        <f t="shared" si="90"/>
        <v>6.4659320989395335</v>
      </c>
      <c r="AI187" s="201">
        <f t="shared" ref="AI187:BL187" si="91">DEGREES(ATAN(AI$186))</f>
        <v>3.5679412336945964</v>
      </c>
      <c r="AJ187" s="201">
        <f t="shared" si="91"/>
        <v>3.0256755101547173</v>
      </c>
      <c r="AK187" s="201">
        <f t="shared" si="91"/>
        <v>2.6337492335373884</v>
      </c>
      <c r="AL187" s="201">
        <f t="shared" si="91"/>
        <v>2.3478119919186997</v>
      </c>
      <c r="AM187" s="201">
        <f t="shared" si="91"/>
        <v>1.8744655626045192</v>
      </c>
      <c r="AN187" s="201">
        <f t="shared" si="91"/>
        <v>5.448651441359857</v>
      </c>
      <c r="AO187" s="201">
        <f t="shared" si="91"/>
        <v>3.3735315975557061</v>
      </c>
      <c r="AP187" s="201">
        <f t="shared" si="91"/>
        <v>2.8624052261117483</v>
      </c>
      <c r="AQ187" s="201">
        <f t="shared" si="91"/>
        <v>4.1181897039887829</v>
      </c>
      <c r="AR187" s="201">
        <f t="shared" si="91"/>
        <v>0</v>
      </c>
      <c r="AS187" s="201">
        <f t="shared" si="91"/>
        <v>4.7004129731380857</v>
      </c>
      <c r="AT187" s="201">
        <f t="shared" si="91"/>
        <v>9.0902769208223244</v>
      </c>
      <c r="AU187" s="201">
        <f t="shared" si="91"/>
        <v>0</v>
      </c>
      <c r="AV187" s="201">
        <f t="shared" si="91"/>
        <v>0</v>
      </c>
      <c r="AW187" s="201">
        <f t="shared" si="91"/>
        <v>0</v>
      </c>
      <c r="AX187" s="201">
        <f t="shared" si="91"/>
        <v>0</v>
      </c>
      <c r="AY187" s="201">
        <f t="shared" si="91"/>
        <v>0</v>
      </c>
      <c r="AZ187" s="201">
        <f t="shared" si="91"/>
        <v>0</v>
      </c>
      <c r="BA187" s="201">
        <f t="shared" si="91"/>
        <v>2.3632466410387787</v>
      </c>
      <c r="BB187" s="201">
        <f t="shared" si="91"/>
        <v>1.5801724728000144</v>
      </c>
      <c r="BC187" s="201">
        <f t="shared" si="91"/>
        <v>2.6355643038327914</v>
      </c>
      <c r="BD187" s="201">
        <f t="shared" si="91"/>
        <v>3.8985735138313293</v>
      </c>
      <c r="BE187" s="201">
        <f t="shared" si="91"/>
        <v>0</v>
      </c>
      <c r="BF187" s="201">
        <f t="shared" si="91"/>
        <v>4.6582541096756138</v>
      </c>
      <c r="BG187" s="201">
        <f t="shared" si="91"/>
        <v>8.3231166884583345</v>
      </c>
      <c r="BH187" s="201">
        <f t="shared" si="91"/>
        <v>3.5604805349168802</v>
      </c>
      <c r="BI187" s="201">
        <f t="shared" si="91"/>
        <v>3.2855959756530204</v>
      </c>
      <c r="BJ187" s="201">
        <f t="shared" si="91"/>
        <v>3.5298646801832869</v>
      </c>
      <c r="BK187" s="201">
        <f t="shared" si="91"/>
        <v>0.31830661145136624</v>
      </c>
      <c r="BL187" s="201">
        <f t="shared" si="91"/>
        <v>0</v>
      </c>
      <c r="BM187" s="17"/>
    </row>
    <row r="188" spans="1:65" ht="48" x14ac:dyDescent="0.2">
      <c r="A188" s="200" t="s">
        <v>151</v>
      </c>
      <c r="B188" s="201"/>
      <c r="C188" s="201">
        <f>(C162-C126)/(BM162-BM126)</f>
        <v>-3.111111111111111E-2</v>
      </c>
      <c r="D188" s="201">
        <f>(D157-D124)/($BM157-$BM124)</f>
        <v>-2.8484848484848491E-2</v>
      </c>
      <c r="E188" s="201">
        <f>(E156-E122)/($BM156-$BM122)</f>
        <v>-1.6470588235294122E-2</v>
      </c>
      <c r="F188" s="201">
        <f>(F155-F124)/($BM156-$BM124)</f>
        <v>-3.2500000000000001E-2</v>
      </c>
      <c r="G188" s="201">
        <f>(G157-G147)/($BM157-$BM147)</f>
        <v>-9.9999999999999829E-3</v>
      </c>
      <c r="H188" s="201">
        <f>(H158-H129)/($BM158-$BM129)</f>
        <v>8.2758620689655123E-3</v>
      </c>
      <c r="I188" s="201">
        <f>(I157-I137)/($BM157-$BM137)</f>
        <v>-3.1999999999999994E-2</v>
      </c>
      <c r="J188" s="201">
        <f>(J155-J122)/($BM155-$BM122)</f>
        <v>-2.5454545454545462E-2</v>
      </c>
      <c r="K188" s="201">
        <f>(K157-K119)/($BM157-$BM119)</f>
        <v>-1.5263157894736845E-2</v>
      </c>
      <c r="L188" s="201">
        <f>(L151-L126)/($BM151-$BM126)</f>
        <v>-9.5999999999999974E-3</v>
      </c>
      <c r="M188" s="201">
        <f>(M156-M125)/($BM156-$BM125)</f>
        <v>-1.8064516129032253E-2</v>
      </c>
      <c r="N188" s="201">
        <f>(N164-N133)/($BM164-$BM133)</f>
        <v>-1.870967741935484E-2</v>
      </c>
      <c r="O188" s="201">
        <f>(O157-O140)/($BM157-$BM140)</f>
        <v>-9.4117647058823504E-3</v>
      </c>
      <c r="P188" s="201">
        <f>(P157-P124)/($BM157-$BM124)</f>
        <v>0</v>
      </c>
      <c r="Q188" s="201">
        <f>(Q154-Q123)/($BM154-$BM123)</f>
        <v>-3.870967741935493E-3</v>
      </c>
      <c r="R188" s="201">
        <f>(R153-R119)/($BM153-$BM119)</f>
        <v>-2.7058823529411767E-2</v>
      </c>
      <c r="S188" s="201">
        <f>(S151-S123)/($BM151-$BM123)</f>
        <v>-4.1428571428571426E-2</v>
      </c>
      <c r="T188" s="201">
        <f>(T154-T119)/($BM154-$BM119)</f>
        <v>-3.4857142857142857E-2</v>
      </c>
      <c r="U188" s="201">
        <f>(U157-U151)/($BM157-$BM151)</f>
        <v>-1.0000000000000024E-2</v>
      </c>
      <c r="V188" s="201">
        <f>(V157-V112)/($BM157-$BM112)</f>
        <v>-7.9999999999999984E-3</v>
      </c>
      <c r="W188" s="201">
        <f>(W157-W124)/($BM157-$BM124)</f>
        <v>0</v>
      </c>
      <c r="X188" s="201">
        <f>(X157-X124)/($BM157-$BM124)</f>
        <v>0</v>
      </c>
      <c r="Y188" s="201">
        <f>(Y157-Y134)/($BM157-$BM134)</f>
        <v>-4.9565217391304359E-2</v>
      </c>
      <c r="Z188" s="201">
        <f>(Z154-Z121)/($BM154-$BM121)</f>
        <v>4.2424242424242385E-3</v>
      </c>
      <c r="AA188" s="201">
        <f>(AA170-AA136)/($BM170-$BM136)</f>
        <v>-2.8235294117647063E-2</v>
      </c>
      <c r="AB188" s="201">
        <f>(AB179-AB146)/($BM179-$BM146)</f>
        <v>1.6969696969696964E-2</v>
      </c>
      <c r="AC188" s="201">
        <f>(AC179-AC150)/($BM179-$BM150)</f>
        <v>3.4482758620689655E-3</v>
      </c>
      <c r="AD188" s="201">
        <f>(AD157-AD122)/($BM157-$BM122)</f>
        <v>-3.428571428571428E-2</v>
      </c>
      <c r="AE188" s="201">
        <f>(AE157-AE130)/($BM157-$BM130)</f>
        <v>-2.6666666666666665E-2</v>
      </c>
      <c r="AF188" s="201">
        <f>(AF156-AF127)/($BM156-$BM127)</f>
        <v>-2.0689655172413793E-2</v>
      </c>
      <c r="AG188" s="201">
        <f>(AG165-AG134)/($BM165-$BM134)</f>
        <v>-5.0322580645161291E-2</v>
      </c>
      <c r="AH188" s="201">
        <f>(AH157-AH121)/($BM157-$BM121)</f>
        <v>-2.7222222222222224E-2</v>
      </c>
      <c r="AI188" s="201">
        <f>(AI165-AI134)/($BM165-$BM134)</f>
        <v>-2.8387096774193547E-2</v>
      </c>
      <c r="AJ188" s="201">
        <f>(AJ163-AJ129)/($BM163-$BM129)</f>
        <v>-7.058823529411771E-3</v>
      </c>
      <c r="AK188" s="201">
        <f>(AK156-AK128)/($BM156-$BM128)</f>
        <v>-2.5000000000000001E-2</v>
      </c>
      <c r="AL188" s="201">
        <f>(AL134-AL129)/($BM134-$BM129)</f>
        <v>-1.2000000000000028E-2</v>
      </c>
      <c r="AM188" s="201">
        <f>(AM157-AM131)/($BM157-$BM131)</f>
        <v>-4.0769230769230773E-2</v>
      </c>
      <c r="AN188" s="201">
        <f>(AN157-AN124)/($BM157-$BM124)</f>
        <v>-1.9999999999999993E-2</v>
      </c>
      <c r="AO188" s="201">
        <f>(AO157-AO128)/($BM157-$BM128)</f>
        <v>-3.6551724137931042E-2</v>
      </c>
      <c r="AP188" s="201">
        <f>(AP163-AP133)/($BM163-$BM133)</f>
        <v>-1.3333333333333404E-3</v>
      </c>
      <c r="AQ188" s="201">
        <f>(AQ175-AQ144)/($BM175-$BM144)</f>
        <v>-1.2258064516129034E-2</v>
      </c>
      <c r="AR188" s="201">
        <f>(AR157-AR124)/($BM157-$BM124)</f>
        <v>0</v>
      </c>
      <c r="AS188" s="201">
        <f>(AS172-AS136)/($BM172-$BM136)</f>
        <v>-2.0000000000000004E-2</v>
      </c>
      <c r="AT188" s="201">
        <f>(AT157-AT118)/($BM157-$BM118)</f>
        <v>-4.3589743589743588E-2</v>
      </c>
      <c r="AU188" s="201">
        <f t="shared" ref="AU188:AZ188" si="92">(AU157-AU124)/($BM157-$BM124)</f>
        <v>0</v>
      </c>
      <c r="AV188" s="201">
        <f t="shared" si="92"/>
        <v>0</v>
      </c>
      <c r="AW188" s="201">
        <f t="shared" si="92"/>
        <v>0</v>
      </c>
      <c r="AX188" s="201">
        <f t="shared" si="92"/>
        <v>0</v>
      </c>
      <c r="AY188" s="201">
        <f t="shared" si="92"/>
        <v>0</v>
      </c>
      <c r="AZ188" s="201">
        <f t="shared" si="92"/>
        <v>0</v>
      </c>
      <c r="BA188" s="201">
        <f>(BA153-BA140)/($BM153-$BM140)</f>
        <v>-1.282051282051283E-2</v>
      </c>
      <c r="BB188" s="201">
        <f>(BB157-BB139)/($BM157-$BM139)</f>
        <v>-2.6543209876543215E-2</v>
      </c>
      <c r="BC188" s="201">
        <f>(BC159-BC126)/($BM159-$BM126)</f>
        <v>-1.7508417508417511E-2</v>
      </c>
      <c r="BD188" s="201">
        <f>(BD169-BD137)/($BM169-$BM137)</f>
        <v>-1.8402777777777778E-2</v>
      </c>
      <c r="BE188" s="201">
        <f>(BE157-BE124)/($BM157-$BM124)</f>
        <v>0</v>
      </c>
      <c r="BF188" s="201">
        <f>(BF157-BF118)/($BM157-$BM118)</f>
        <v>-2.3646723646723645E-2</v>
      </c>
      <c r="BG188" s="201">
        <f>(BG157-BG115)/($BM157-$BM115)</f>
        <v>-2.6455026455026454E-2</v>
      </c>
      <c r="BH188" s="201">
        <f>(BH157-BH114)/($BM157-$BM114)</f>
        <v>-1.7829457364341078E-2</v>
      </c>
      <c r="BI188" s="201">
        <f>(BI157-BI127)/($BM157-$BM127)</f>
        <v>-4.1851851851851848E-2</v>
      </c>
      <c r="BJ188" s="201">
        <f>(BJ157-BJ138)/($BM157-$BM138)</f>
        <v>-6.2573099415204683E-2</v>
      </c>
      <c r="BK188" s="201">
        <f>(BK157-BK156)/($BM157-$BM156)</f>
        <v>-1.1111111111111249E-2</v>
      </c>
      <c r="BL188" s="201">
        <f>(BL157-BL124)/($BM157-$BM124)</f>
        <v>0</v>
      </c>
      <c r="BM188" s="17"/>
    </row>
    <row r="189" spans="1:65" ht="16" x14ac:dyDescent="0.2">
      <c r="A189" s="200" t="s">
        <v>175</v>
      </c>
      <c r="B189" s="201"/>
      <c r="C189" s="201">
        <f t="shared" ref="C189:AH189" si="93">DEGREES(ATAN(C$188))</f>
        <v>-1.7819605903266322</v>
      </c>
      <c r="D189" s="201">
        <f t="shared" si="93"/>
        <v>-1.6316204020532334</v>
      </c>
      <c r="E189" s="201">
        <f t="shared" si="93"/>
        <v>-0.94360987056972179</v>
      </c>
      <c r="F189" s="201">
        <f t="shared" si="93"/>
        <v>-1.861457630466729</v>
      </c>
      <c r="G189" s="201">
        <f t="shared" si="93"/>
        <v>-0.57293869768348493</v>
      </c>
      <c r="H189" s="201">
        <f t="shared" si="93"/>
        <v>0.47416114349983929</v>
      </c>
      <c r="I189" s="201">
        <f t="shared" si="93"/>
        <v>-1.8328395059420588</v>
      </c>
      <c r="J189" s="201">
        <f t="shared" si="93"/>
        <v>-1.4581231558972305</v>
      </c>
      <c r="K189" s="201">
        <f t="shared" si="93"/>
        <v>-0.87444662876994728</v>
      </c>
      <c r="L189" s="201">
        <f t="shared" si="93"/>
        <v>-0.55002258704694917</v>
      </c>
      <c r="M189" s="201">
        <f t="shared" si="93"/>
        <v>-1.0349079702182735</v>
      </c>
      <c r="N189" s="201">
        <f t="shared" si="93"/>
        <v>-1.0718604948725561</v>
      </c>
      <c r="O189" s="201">
        <f t="shared" si="93"/>
        <v>-0.53923847364232635</v>
      </c>
      <c r="P189" s="201">
        <f t="shared" si="93"/>
        <v>0</v>
      </c>
      <c r="Q189" s="201">
        <f t="shared" si="93"/>
        <v>-0.22178900645753344</v>
      </c>
      <c r="R189" s="201">
        <f t="shared" si="93"/>
        <v>-1.5499781730190128</v>
      </c>
      <c r="S189" s="201">
        <f t="shared" si="93"/>
        <v>-2.3723256862366648</v>
      </c>
      <c r="T189" s="201">
        <f t="shared" si="93"/>
        <v>-1.9963588944703532</v>
      </c>
      <c r="U189" s="201">
        <f t="shared" si="93"/>
        <v>-0.57293869768348726</v>
      </c>
      <c r="V189" s="201">
        <f t="shared" si="93"/>
        <v>-0.4583564580004314</v>
      </c>
      <c r="W189" s="201">
        <f t="shared" si="93"/>
        <v>0</v>
      </c>
      <c r="X189" s="201">
        <f t="shared" si="93"/>
        <v>0</v>
      </c>
      <c r="Y189" s="201">
        <f t="shared" si="93"/>
        <v>-2.8375556030382385</v>
      </c>
      <c r="Z189" s="201">
        <f t="shared" si="93"/>
        <v>0.24307154572142325</v>
      </c>
      <c r="AA189" s="201">
        <f t="shared" si="93"/>
        <v>-1.617333481007234</v>
      </c>
      <c r="AB189" s="201">
        <f t="shared" si="93"/>
        <v>0.9721987015921163</v>
      </c>
      <c r="AC189" s="201">
        <f t="shared" si="93"/>
        <v>0.19757087041671687</v>
      </c>
      <c r="AD189" s="201">
        <f t="shared" si="93"/>
        <v>-1.9636575340519622</v>
      </c>
      <c r="AE189" s="201">
        <f t="shared" si="93"/>
        <v>-1.5275254422129267</v>
      </c>
      <c r="AF189" s="201">
        <f t="shared" si="93"/>
        <v>-1.1852608186223967</v>
      </c>
      <c r="AG189" s="201">
        <f t="shared" si="93"/>
        <v>-2.8808413473343744</v>
      </c>
      <c r="AH189" s="201">
        <f t="shared" si="93"/>
        <v>-1.5593333373855083</v>
      </c>
      <c r="AI189" s="201">
        <f t="shared" ref="AI189:BL189" si="94">DEGREES(ATAN(AI$188))</f>
        <v>-1.626024166738242</v>
      </c>
      <c r="AJ189" s="201">
        <f t="shared" si="94"/>
        <v>-0.40443407940796</v>
      </c>
      <c r="AK189" s="201">
        <f t="shared" si="94"/>
        <v>-1.4320961841646465</v>
      </c>
      <c r="AL189" s="201">
        <f t="shared" si="94"/>
        <v>-0.68751635463910132</v>
      </c>
      <c r="AM189" s="201">
        <f t="shared" si="94"/>
        <v>-2.3346119535598828</v>
      </c>
      <c r="AN189" s="201">
        <f t="shared" si="94"/>
        <v>-1.145762838175103</v>
      </c>
      <c r="AO189" s="201">
        <f t="shared" si="94"/>
        <v>-2.0933276104585494</v>
      </c>
      <c r="AP189" s="201">
        <f t="shared" si="94"/>
        <v>-7.6394327413419089E-2</v>
      </c>
      <c r="AQ189" s="201">
        <f t="shared" si="94"/>
        <v>-0.70230018727314902</v>
      </c>
      <c r="AR189" s="201">
        <f t="shared" si="94"/>
        <v>0</v>
      </c>
      <c r="AS189" s="201">
        <f t="shared" si="94"/>
        <v>-1.1457628381751037</v>
      </c>
      <c r="AT189" s="201">
        <f t="shared" si="94"/>
        <v>-2.4959283286172278</v>
      </c>
      <c r="AU189" s="201">
        <f t="shared" si="94"/>
        <v>0</v>
      </c>
      <c r="AV189" s="201">
        <f t="shared" si="94"/>
        <v>0</v>
      </c>
      <c r="AW189" s="201">
        <f t="shared" si="94"/>
        <v>0</v>
      </c>
      <c r="AX189" s="201">
        <f t="shared" si="94"/>
        <v>0</v>
      </c>
      <c r="AY189" s="201">
        <f t="shared" si="94"/>
        <v>0</v>
      </c>
      <c r="AZ189" s="201">
        <f t="shared" si="94"/>
        <v>0</v>
      </c>
      <c r="BA189" s="201">
        <f t="shared" si="94"/>
        <v>-0.73452103425481596</v>
      </c>
      <c r="BB189" s="201">
        <f t="shared" si="94"/>
        <v>-1.5204568924758193</v>
      </c>
      <c r="BC189" s="201">
        <f t="shared" si="94"/>
        <v>-1.0030559437399991</v>
      </c>
      <c r="BD189" s="201">
        <f t="shared" si="94"/>
        <v>-1.0542824935100774</v>
      </c>
      <c r="BE189" s="201">
        <f t="shared" si="94"/>
        <v>0</v>
      </c>
      <c r="BF189" s="201">
        <f t="shared" si="94"/>
        <v>-1.3546050181884175</v>
      </c>
      <c r="BG189" s="201">
        <f t="shared" si="94"/>
        <v>-1.5154079000221272</v>
      </c>
      <c r="BH189" s="201">
        <f t="shared" si="94"/>
        <v>-1.0214444316552991</v>
      </c>
      <c r="BI189" s="201">
        <f t="shared" si="94"/>
        <v>-2.3965358894359192</v>
      </c>
      <c r="BJ189" s="201">
        <f t="shared" si="94"/>
        <v>-3.5805063471393268</v>
      </c>
      <c r="BK189" s="201">
        <f t="shared" si="94"/>
        <v>-0.63659357596349431</v>
      </c>
      <c r="BL189" s="201">
        <f t="shared" si="94"/>
        <v>0</v>
      </c>
      <c r="BM189" s="201"/>
    </row>
    <row r="190" spans="1:65" ht="32" x14ac:dyDescent="0.2">
      <c r="A190" s="200" t="s">
        <v>51</v>
      </c>
      <c r="B190" s="201"/>
      <c r="C190" s="201">
        <f>((C126-C125)+(C125-C124)+(C124-C123)+(C123-C122)+(C122-C121)+(C121-C120)+(C120-C119)+(C119-C118)+(C118-C117)+(C117-C116))</f>
        <v>1.7999999999999989</v>
      </c>
      <c r="D190" s="201">
        <f>((D124-D123)+(D123-D122)+(D122-D121)+(D121-D120)+(D120-D119)+(D119-D118)+(D118-D117)+(D117-D116)+(D116-D115)+(D115-D114)+(D114-D113)+(D113-D112)+(D112-D111)+(D111-D110)+(D110-D109))</f>
        <v>4.8000000000000007</v>
      </c>
      <c r="E190" s="201">
        <f>((E122-E121)+(E121-E120)+(E120-E119)+(E119-E118)+(E118-E117)+(E117-E116)+(E116-E115)+(E115-E114)+(E114-E113)+(E113-E112)+(E112-E111)+(E111-E110)+(E110-E109)+(E109-E108))</f>
        <v>6.1000000000000005</v>
      </c>
      <c r="F190" s="201">
        <f>((F124-F123)+(F123-F122)+(F122-F121)+(F121-F120)+(F120-F119)+(F119-F118)+(F118-F117)+(F117-F116)+(F116-F115)+(F115-F114)+(F114-F113)+(F113-F112)+(F112-F111)+(F111-F110)+(F110-F109))</f>
        <v>6.1</v>
      </c>
      <c r="G190" s="201">
        <f>((G147-G146)+(G146-G145)+(G145-G144)+(G144-G143)+(G143-G142)+(G142-G141)+(G141-G140)+(G140-G139)+(G139-G138)+(G138-G137)+(G137-G136)+(G136-G135)+(G135-G134)+(G134-G133)+(G133-G132)+(G132-G131)+(G131-G130)+(G130-G129)+(G129-G128)+(G128-G127)+(G127-G126)+(G126-G125)+(G125-G124)+(G124-G123)+(G123-G122)+(G122-G121)+(G121-G120)+(G120-G119)+(G119-G118)+(G118-G117)+(G117-G116)+(G116-G115)+(G115-G114)+(G114-G113)+(G113-G112)+(G112-G111)+(G111-G110)+(G110-G109))</f>
        <v>3.2999999999999989</v>
      </c>
      <c r="H190" s="201">
        <f>((H129-H128)+(H128-H127)+(H127-H126)+(H126-H125)+(H125-H124)+(H124-H123)+(H123-H122)+(H122-H121)+(H121-H120)+(H120-H119)+(H119-H118)+(H118-H117)+(H117-H116)+(H116-H115)+(H115-H114)+(H114-H113)+(H113-H112)+(H112-H111)+(H111-H110))</f>
        <v>6.4</v>
      </c>
      <c r="I190" s="201">
        <f>((I137-I136)+(I136-I135)+(I135-I134)+(I134-I133)+(I133-I132)+(I132-I131)+(I131-I130)+(I130-I129)+(I129-I128)+(I128-I127)+(I127-I126)+(I126-I125)+(I125-I124)+(I124-I123)+(I123-I122)+(I122-I121)+(I121-I120))</f>
        <v>4.1999999999999993</v>
      </c>
      <c r="J190" s="201">
        <f>((J122-J121)+(J121-J120)+(J120-J119)+(J119-J118)+(J118-J117)+(J117-J116)+(J116-J115)+(J115-J114)+(J114-J113)+(J113-J112)+(J112-J111)+(J111-J110)+(J110-J109)+(J109-J108)+(J108-J107)+(J107-J106))</f>
        <v>7.3000000000000007</v>
      </c>
      <c r="K190" s="201">
        <f>((K119-K118)+(K118-K117)+(K117-K116)+(K116-K115)+(K115-K114)+(K114-K113)+(K113-K112)+(K112-K111)+(K111-K110)+(K110-K109)+(K109-K108)+(K108-K107)+(K107-K106))</f>
        <v>7.2</v>
      </c>
      <c r="L190" s="201">
        <f>((L126-L125)+(L125-L124)+(L124-L123)+(L123-L122)+(L122-L121)+(L121-L120)+(L120-L119)+(L119-L118)+(L118-L117)+(L117-L116)+(L116-L115)+(L115-L114)+(L114-L113)+(L113-L112)+(L112-L111)+(L111-L110)+(L110-L109)+(L109-L108)+(L108-L107)+(L107-L106)+(L106-L105)+(L105-L104)+(L104-L103))</f>
        <v>4.5000000000000018</v>
      </c>
      <c r="M190" s="201">
        <f>((M125-M124)+(M124-M123)+(M123-M122)+(M122-M121)+(M121-M120)+(M120-M119)+(M119-M118)+(M118-M117)+(M117-M116)+(M116-M115)+(M115-M114)+(M114-M113)+(M113-M112)+(M112-M111)+(M111-M110)+(M110-M109)+(M109-M108))</f>
        <v>5.8999999999999995</v>
      </c>
      <c r="N190" s="201">
        <f>((N133-N132)+(N132-N131)+(N131-N130)+(N130-N129)+(N129-N128)+(N128-N127)+(N127-N126)+(N126-N125)+(N125-N124)+(N124-N123)+(N123-N122)+(N122-N121)+(N121-N120)+(N120-N119)+(N119-N118))</f>
        <v>6.6</v>
      </c>
      <c r="O190" s="201">
        <f>((O140-O139)+(O139-O138))</f>
        <v>0.79999999999999982</v>
      </c>
      <c r="P190" s="201">
        <f>((P137-P136)+(P136-P135)+(P135-P134)+(P134-P133)+(P133-P132)+(P132-P131)+(P131-P130)+(P130-P129)+(P129-P128)+(P128-P127)+(P127-P126)+(P126-P125)+(P125-P124)+(P124-P123)+(P123-P122)+(P122-P121)+(P121-P120)+(P119-P118)+(P119-P118)+(P118-P117)+(P117-P116)+(P116-P115)+(P115-P114)+(P114-P113)+(P113-P112)+(P112-P111)+(P111-P110)+(P110-P109))</f>
        <v>0</v>
      </c>
      <c r="Q190" s="201">
        <f>((Q123-Q122)+(Q122-Q121)+(Q121-Q120)+(Q120-Q119)+(Q119-Q118)+(Q118-Q117)+(Q117-Q116)+(Q116-Q115)+(Q115-Q114)+(Q114-Q113)+(Q113-Q112)+(Q112-Q111)+(Q111-Q110)+(Q108-Q107)+(Q107-Q106))</f>
        <v>4.5</v>
      </c>
      <c r="R190" s="201">
        <f>((R119-R118)+(R118-R117)+(R117-R116)+(R116-R115)+(R115-R114)+(R114-R113)+(R113-R112)+(R112-R111)+(R111-R110)+(R110-R109)+(R109-R108)+(R108-R107)+(R107-R106)+(R106-R105))</f>
        <v>2.9000000000000004</v>
      </c>
      <c r="S190" s="201">
        <f>((S123-S122)+(S122-S121)+(S121-S120)+(S120-S119)+(S119-S118)+(S118-S117)+(S117-S116)+(S116-S115)+(S115-S114)+(S114-S113)+(S113-S112)+(S112-S111)+(S111-S110)+(S110-S109)+(S109-S108)+(S108-S107)+(S107-S106)+(S106-S105)+(S105-S104)+(S104-S103))</f>
        <v>5.8</v>
      </c>
      <c r="T190" s="201">
        <f>((T119-T118)+(T118-T117)+(T117-T116)+(T116-T115)+(T115-T114)+(T114-T113)+(T113-T112)+(T112-T111)+(T111-T110)+(T110-T109))</f>
        <v>4</v>
      </c>
      <c r="U190" s="201">
        <f>((U151-U150)+(U150-U149)+(U149-U148)+(U148-U147)+(U147-U146)+(U146-U145)+(U145-U144)+(U144-U143)+(U143-U142)+(U142-U141)+(U141-U140)+(U140-U139)+(U139-U138)+(U138-U137)+(U137-U136)+(U136-U135)+(U135-U134)+(U134-U133))</f>
        <v>1.4000000000000004</v>
      </c>
      <c r="V190" s="201">
        <f>((V112-V111)+(V111-V110)+(V110-V109))</f>
        <v>0.59999999999999964</v>
      </c>
      <c r="W190" s="201">
        <f>((W155-W154)+(W154-W153)+(W153-W152)+(W152-W151)+(W151-W150)+(W150-W149)+(W149-W148)+(W148-W147)+(W147-W146)+(W146-W145)+(W145-W144)+(W144-W143)+(W143-W142)+(W142-W141)+(W141-W140)+(W140-W139)+(W139-W138)+(W138-W137)+(W137-W136)+(W136-W135)+(W135-W134)+(W134-W133)+(W133-W132)+(W132-W131)+(W131-W130)+(W130-W129)+(W129-W128)+(W128-W127)+(W127-W126)+(W126-W125)+(W125-W124)+(W124-W123)+(W123-W122)+(W122-W121)+(W121-W120)+(W120-W119)+(W119-W118)+(W118-W117)+(W117-W116)+(W116-W115)+(W115-W114)+(W114-W113)+(W113-W112)+(W112-W111)+(W111-W110)+(W110-W109))</f>
        <v>0.30000000000000071</v>
      </c>
      <c r="X190" s="201">
        <f>((X155-X154)+(X154-X153)+(X153-X152)+(X152-X151)+(X151-X150)+(X150-X149)+(X149-X148)+(X148-X147)+(X147-X146)+(X146-X145)+(X145-X144)+(X144-X143)+(X143-X142)+(X142-X141)+(X141-X140)+(X140-X139)+(X139-X138)+(X138-X137)+(X137-X136)+(X136-X135)+(X135-X134)+(X134-X133)+(X133-X132)+(X132-X131)+(X131-X130)+(X130-X129)+(X129-X128)+(X128-X127)+(X127-X126)+(X126-X125)+(X125-X124)+(X124-X123)+(X123-X122)+(X122-X121)+(X121-X120)+(X120-X119)+(X119-X118)+(X118-X117)+(X117-X116)+(X116-X115)+(X115-X114)+(X114-X113)+(X113-X112)+(X112-X111)+(X111-X110)+(X110-X109))</f>
        <v>0</v>
      </c>
      <c r="Y190" s="201">
        <f>((Y134-Y133)+(Y133-Y132)+(Y132-Y131)+(Y131-Y130)+(Y130-Y129)+(Y129-Y128)+(Y128-Y127)+(Y127-Y126)+(Y126-Y125)+(Y125-Y124)+(Y124-Y123)+(Y123-Y122)+(Y122-Y121)+(Y121-Y120)+(Y120-Y119)+(Y119-Y118)+(Y118-Y117)+(Y117-Y116)+(Y116-Y115)+(Y115-Y114)+(Y114-Y113))</f>
        <v>6.2000000000000011</v>
      </c>
      <c r="Z190" s="201">
        <f>((Z121-Z120)+(Z120-Z119)+(Z119-Z118)+(Z118-Z117)+(Z117-Z116)+(Z116-Z115)+(Z115-Z114)+(Z114-Z113)+(Z113-Z112)+(Z112-Z111)+(Z111-Z110)+(Z110-Z109)+(Z109-Z108)+(Z108-Z107)+(Z107-Z106))</f>
        <v>1.9000000000000004</v>
      </c>
      <c r="AA190" s="201">
        <f>((AA136-AA135)+(AA135-AA134)+(AA134-AA133)+(AA133-AA132)+(AA132-AA131)+(AA131-AA130)+(AA130-AA129)+(AA129-AA128)+(AA128-AA127)+(AA127-AA126)+(AA126-AA125)+(AA125-AA124))</f>
        <v>4.6000000000000005</v>
      </c>
      <c r="AB190" s="201">
        <f>((AB146-AB145)+(AB145-AB144)+(AB144-AB143)+(AB143-AB142)+(AB142-AB141)+(AB141-AB140)+(AB140-AB139)+(AB139-AB138)+(AB138-AB137)+(AB137-AB136)+(AB136-AB135)+(AB135-AB134)+(AB134-AB133))</f>
        <v>4.6000000000000005</v>
      </c>
      <c r="AC190" s="201">
        <f>((AC150-AC149)+(AC149-AC148)+(AC148-AC147)+(AC147-AC146)+(AC146-AC145)+(AC145-AC144)+(AC144-AC143)+(AC143-AC142)+(AC142-AC141)+(AC141-AC140)+(AC140-AC139)+(AC139-AC138)+(AC138-AC137)+(AC137-AC136)+(AC136-AC135)+(AC135-AC134)+(AC134-AC133)+(AC133-AC132)+(AC132-AC131))</f>
        <v>3.8000000000000007</v>
      </c>
      <c r="AD190" s="201">
        <f>((AD122-AD121)+(AD121-AD120)+(AD120-AD119)+(AD119-AD118)+(AD118-AD117)+(AD117-AD116)+(AD116-AD115)+(AD115-AD114)+(AD114-AD113)+(AD113-AD112)+(AD112-AD111)+(AD111-AD110)+(AD110-AD109))</f>
        <v>6.2999999999999989</v>
      </c>
      <c r="AE190" s="201">
        <f>((AE130-AE129)+(AE129-AE128)+(AE128-AE127)+(AE127-AE126)+(AE126-AE125)+(AE125-AE124)+(AE124-AE123)+(AE123-AE122)+(AE122-AE121)+(AE121-AE120)+(AE120-AE119)+(AE119-AE118)+(AE118-AE117)+(AE117-AE116)+(AE116-AE115)+(AE115-AE114)+(AE114-AE113)+(AE113-AE112)+(AE112-AE111)+(AE111-AE110)+(AE110-AE109))</f>
        <v>6.6000000000000005</v>
      </c>
      <c r="AF190" s="201">
        <f>((AF127-AF126)+(AF126-AF125)+(AF125-AF124)+(AF124-AF123)+(AF123-AF122)+(AF122-AF121)+(AF121-AF120)+(AF120-AF119)+(AF119-AF118)+(AF118-AF117)+(AF117-AF116)+(AF116-AF115)+(AF115-AF114)+(AF114-AF113)+(AF113-AF112)+(AF112-AF111)+(AF111-AF110)+(AF110-AF109)+(AF109-AF108))</f>
        <v>6.4999999999999991</v>
      </c>
      <c r="AG190" s="201">
        <f>((AG134-AG133)+(AG133-AG132)+(AG132-AG131)+(AG131-AG130)+(AG130-AG129)+(AG129-AG128)+(AG128-AG127)+(AG127-AG126)+(AG126-AG125)+(AG125-AG124)+(AG124-AG123)+(AG123-AG122)+(AG122-AG121)+(AG121-AG120)+(AG120-AG119))</f>
        <v>1.9000000000000004</v>
      </c>
      <c r="AH190" s="201">
        <f>((AH121-AH120)+(AH120-AH19)+(AH119-AH118)+(AH118-AH117)+(AH117-AH116)+(AH116-AH115)+(AH115-AH114)+(AH114-AH113)+(AH113-AH112)+(AH112-AH111)+(AH111-AH110)+(AH110-AH109))</f>
        <v>0.49999999999999822</v>
      </c>
      <c r="AI190" s="201">
        <f>((AI134-AI133)+(AI133-AI132)+(AI132-AI131)+(AI131-AI130)+(AI130-AI129)+(AI129-AI128)+(AI128-AI127)+(AI127-AI126)+(AI126-AI125)+(AI125-AI124)+(AI124-AI123)+(AI123-AI122)+(AI122-AI121)+(AI121-AI120)+(AI120-AI119)+(AI119-AI118)+(AI118-AI117))</f>
        <v>5.2999999999999989</v>
      </c>
      <c r="AJ190" s="201">
        <f>((AJ129-AJ128)+(AJ128-AJ127)+(AJ127-AJ126)+(AJ126-AJ125)+(AJ125-AJ124)+(AJ124-AJ123)+(AJ123-AJ122)+(AJ122-AJ121)+(AJ121-AJ120)+(AJ120-AJ119)+(AJ119-AJ118)+(AJ118-AJ117)+(AJ117-AJ116)+(AJ116-AJ115)+(AJ115-AJ114))</f>
        <v>3.7000000000000011</v>
      </c>
      <c r="AK190" s="201">
        <f>((AK128-AK127)+(AK127-AK126)+(AK126-AK125)+(AK125-AK124)+(AK124-AK123)+(AK123-AK122)+(AK122-AK121)+(AK121-AK120)+(AK120-AK119)+(AK119-AK118)+(AK118-AK117)+(AK117-AK116)+(AK116-AK115)+(AK115-AK114)+(AK114-AK113)+(AK113-AK112)+(AK112-AK111)+(AK111-AK110)+(AK110-AK109)+(AK109-AK108))</f>
        <v>4.5999999999999996</v>
      </c>
      <c r="AL190" s="201">
        <f>((AL129-AL128)+(AL128-AL127)+(AL127-AL126)+(AL126-AL125)+(AL125-AL124)+(AL124-AL123)+(AL123-AL122)+(AL122-AL121)+(AL121-AL120)+(AL120-AL119)+(AL119-AL118)+(AL118-AL117)+(AL117-AL116)+(AL116-AL115)+(AL115-AL114)+(AL114-AL113)+(AL113-AL112)+(AL112-AL111)+(AL111-AL110)+(AL110-AL109))</f>
        <v>4.0999999999999996</v>
      </c>
      <c r="AM190" s="201">
        <f>((AM131-AM130)+(AM130-AM129)+(AM129-AM128)+(AM128-AM127)+(AM127-AM126)+(AM126-AM125)+(AM125-AM124)+(AM124-AM123)+(AM123-AM122)+(AM122-AM121)+(AM121-AM120))</f>
        <v>1.8000000000000007</v>
      </c>
      <c r="AN190" s="201">
        <f>((AN124-AN123)+(AN123-AN122)+(AN122-AN121)+(AN121-AN120)+(AN120-AN119)+(AN119-AN118)+(AN118-AN117)+(AN117-AN116)+(AN116-AN115)+(AN115-AN114)+(AN114-AN113)+(AN113-AN112)+(AN112-AN111))</f>
        <v>6.1999999999999993</v>
      </c>
      <c r="AO190" s="201">
        <f>((AO128-AO127)+(AO127-AO126)+(AO126-AO125)+(AO125-AO124)+(AO124-AO123)+(AO123-AO122)+(AO122-AO121)+(AO121-AO120)+(AO120-AO119)+(AO119-AO118)+(AO118-AO117)+(AO117-AO116)+(AO116-AO115)+(AO115-AO114)+(AO114-AO113)+(AO113-AO112)+(AO112-AO111)+(AO111-AO110)+(AO110-AO109))</f>
        <v>5.6000000000000005</v>
      </c>
      <c r="AP190" s="201">
        <f>((AP133-AP132)+(AP132-AP131)+(AP131-AP130)+(AP130-AP129)+(AP129-AP128)+(AP128-AP127)+(AP127-AP126)+(AP126-AP125)+(AP125-AP124)+(AP124-AP123)+(AP123-AP122)+(AP122-AP121)+(AP121-AP120)+(AP120-AP119)+(AP119-AP118)+(AP118-AP117)+(AP117-AP116)+(AP116-AP115))</f>
        <v>4.5000000000000009</v>
      </c>
      <c r="AQ190" s="201">
        <f>((AQ144-AQ143)+(AQ143-AQ142)+(AQ142-AQ141)+(AQ141-AQ140)+(AQ140-AQ139)+(AQ139-AQ138)+(AQ138-AQ137)+(AQ137-AQ136)+(AQ136-AQ135)+(AQ135-AQ134)+(AQ134-AQ133)+(AQ133-AQ132)+(AQ132-AQ131)+(AQ131-AQ130)+(AQ130-AQ129)+(AQ129-AQ128)+(AQ128-AQ127)+(AQ127-AQ126)+(AQ126-AQ125)+(AQ125-AQ124)+(AQ124-AQ123)+(AQ123-AQ122)+(AQ122-AQ121)+(AQ121-AQ120)+(AQ120-AQ119)+(AQ119-AQ118)+(AQ118-AQ117)+(AQ117-AQ116)+(AQ116-AQ115)+(AQ115-AQ114)+(AQ114-AQ113)+(AQ113-AQ112)+(AQ112-AQ111)+(AQ111-AQ110)+(AQ110-AQ109))</f>
        <v>5.3999999999999995</v>
      </c>
      <c r="AR190" s="201">
        <f>((AR151-AR150)+(AR150-AR149)+(AR149-AR148)+(AR148-AR147)+(AR147-AR146)+(AR146-AR145)+(AR145-AR144)+(AR144-AR143)+(AR143-AR142)+(AR142-AR141)+(AR141-AR140)+(AR140-AR139)+(AR139-AR138)+(AR138-AR137)+(AR137-AR136)+(AR136-AR135)+(AR135-AR134)+(AR134-AR133)+(AR133-AR132)+(AR132-AR131)+(AR131-AR130)+(AR130-AR129)+(AR129-AR128)+(AR128-AR127)+(AR127-AR126)+(AR126-AR125)+(AR125-AR124)+(AR124-AR123)+(AR123-AR122)+(AR122-AR121)+(AR121-AR120)+(AR120-AR119)+(AR119-AR118)+(AR118-AR117)+(AR117-AR116)+(AR116-AR115)+(AR115-AR114)+(AR114-AR113)+(AR113-AR112)+(AR112-AR111)+(AR111-AR110)+(AR110-AR109))</f>
        <v>0</v>
      </c>
      <c r="AS190" s="201">
        <f>((AS136-AS135)+(AS135-AS134)+(AS134-AS133)+(AS133-AS132)+(AS132-AS131)+(AS131-AS130)+(AS130-AS129)+(AS129-AS128)+(AS128-AS127))</f>
        <v>3.7000000000000011</v>
      </c>
      <c r="AT190" s="201">
        <f>((AT118-AT117)+(AT117-AT116)+(AT116-AT115)+(AT115-AT114)+(AT114-AT113)+(AT113-AT112)+(AT112-AT111)+(AT111-AT110)+(AT110-AT109))</f>
        <v>7.2000000000000011</v>
      </c>
      <c r="AU190" s="201">
        <f t="shared" ref="AU190:AZ190" si="95">((AU151-AU150)+(AU150-AU149)+(AU149-AU148)+(AU148-AU147)+(AU147-AU146)+(AU146-AU145)+(AU145-AU144)+(AU144-AU143)+(AU143-AU142)+(AU142-AU141)+(AU141-AU140)+(AU140-AU139)+(AU139-AU138)+(AU138-AU137)+(AU137-AU136)+(AU136-AU135)+(AU135-AU134)+(AU134-AU133)+(AU133-AU132)+(AU132-AU131)+(AU131-AU130)+(AU130-AU129)+(AU129-AU128)+(AU128-AU127)+(AU127-AU126)+(AU126-AU125)+(AU125-AU124)+(AU124-AU123)+(AU123-AU122)+(AU122-AU121)+(AU121-AU120)+(AU120-AU119)+(AU119-AU118)+(AU118-AU117)+(AU117-AU116)+(AU116-AU115)+(AU115-AU114)+(AU114-AU113)+(AU113-AU112)+(AU112-AU111)+(AU111-AU110)+(AU110-AU109))</f>
        <v>0</v>
      </c>
      <c r="AV190" s="201">
        <f t="shared" si="95"/>
        <v>0</v>
      </c>
      <c r="AW190" s="201">
        <f t="shared" si="95"/>
        <v>0</v>
      </c>
      <c r="AX190" s="201">
        <f t="shared" si="95"/>
        <v>0</v>
      </c>
      <c r="AY190" s="201">
        <f t="shared" si="95"/>
        <v>0</v>
      </c>
      <c r="AZ190" s="201">
        <f t="shared" si="95"/>
        <v>0</v>
      </c>
      <c r="BA190" s="201">
        <f>((BA140-BA139)+(BA139-BA138)+(BA138-BA137)+(BA137-BA136)+(BA136-BA135)+(BA135-BA134)+(BA134-BA133)+(BA133-BA132)+(BA132-BA131)+(BA131-BA130)+(BA130-BA129)+(BA129-BA128)+(BA128-BA127)+(BA127-BA126)+(BA126-BA125)+(BA125-BA124)+(BA124-BA123)+(BA123-BA122)+(BA122-BA121)+(BA121-BA120)+(BA120-BA119)+(BA119-BA118)+(BA118-BA117)+(BA117-BA116)+(BA116-BA115)+(BA115-BA114)+(BA114-BA113)+(BA113-BA112)+(BA112-BA111)+(BA111-BA110)+(BA110-BA109)+(BA109-BA108)+(BA108-BA107)+(BA107-BA106)+(BA106-BA105))</f>
        <v>6.0555555555555545</v>
      </c>
      <c r="BB190" s="201">
        <f>((BB139-BB138)+(BB138-BB137)+(BB137-BB136)+(BB136-BB135)+(BB135-BB134)+(BB134-BB133)+(BB133-BB132)+(BB132-BB131)+(BB131-BB130)+(BB130-BB129)+(BB129-BB128)+(BB128-BB127)+(BB127-BB126)+(BB126-BB125)+(BB125-BB124)+(BB124-BB123)+(BB123-BB122)+(BB122-BB121)+(BB121-BB120)+(BB120-BB119)+(BB119-BB118)+(BB118-BB117)+(BB117-BB116)+(BB116-BB115)+(BB115-BB114)+(BB114-BB113)+(BB113-BB112)+(BB112-BB111)+(BB111-BB110))</f>
        <v>4</v>
      </c>
      <c r="BC190" s="201">
        <f>((BC126-BC125)+(BC125-BC124)+(BC124-BC123)+(BC123-BC122)+(BC122-BC121)+(BC121-BC120)+(BC120-BC119)+(BC119-BC118)+(BC118-BC117)+(BC117-BC116)+(BC116-BC115)+(BC115-BC114)+(BC114-BC113)+(BC113-BC112))</f>
        <v>3.2222222222222214</v>
      </c>
      <c r="BD190" s="201">
        <f>((BD137-BD136)+(BD136-BD135)+(BD135-BD134)+(BD134-BD133)+(BD133-BD132)+(BD132-BD131)+(BD131-BD130)+(BD130-BD129)+(BD129-BD128)+(BD128-BD127)+(BD127-BD126)+(BD126-BD125)+(BD125-BD124)+(BD124-BD123)+(BD123-BD122))</f>
        <v>5.1111111111111107</v>
      </c>
      <c r="BE190" s="201">
        <f>((BE151-BE150)+(BE150-BE149)+(BE149-BE148)+(BE148-BE147)+(BE147-BE146)+(BE146-BE145)+(BE145-BE144)+(BE144-BE143)+(BE143-BE142)+(BE142-BE141)+(BE141-BE140)+(BE140-BE139)+(BE139-BE138)+(BE138-BE137)+(BE137-BE136)+(BE136-BE135)+(BE135-BE134)+(BE134-BE133)+(BE133-BE132)+(BE132-BE131)+(BE131-BE130)+(BE130-BE129)+(BE129-BE128)+(BE128-BE127)+(BE127-BE126)+(BE126-BE125)+(BE125-BE124)+(BE124-BE123)+(BE123-BE122)+(BE122-BE121)+(BE121-BE120)+(BE120-BE119)+(BE119-BE118)+(BE118-BE117)+(BE117-BE116)+(BE116-BE115)+(BE115-BE114)+(BE114-BE113)+(BE113-BE112)+(BE112-BE111)+(BE111-BE110)+(BE110-BE109))</f>
        <v>0</v>
      </c>
      <c r="BF190" s="201">
        <f>((BF118-BF117)+(BF117-BF116)+(BF116-BF115)+(BF115-BF114)+(BF114-BF113)+(BF113-BF112)+(BF112-BF111)+(BF111-BF110)+(BF110-BF109))</f>
        <v>3.6666666666666679</v>
      </c>
      <c r="BG190" s="201">
        <f>((BG115-BG114)+(BG114-BG113)+(BG113-BG112)+(BG112-BG111)+(BG111-BG110)+(BG110-BG109))</f>
        <v>4.3888888888888893</v>
      </c>
      <c r="BH190" s="201">
        <f>((BH114-BH113)+(BH113-BH112)+(BH112-BH111)+(BH111-BH110)+(BH110-BH109))</f>
        <v>1.5555555555555554</v>
      </c>
      <c r="BI190" s="201">
        <f>((BI127-BI126)+(BI126-BI125)+(BI125-BI124)+(BI124-BI123)+(BI123-BI122)+(BI122-BI121)+(BI121-BI120)+(BI120-BI119)+(BI119-BI118)+(BI118-BI117)+(BI117-BI116)+(BI116-BI115)+(BI115-BI114)+(BI114-BI113)+(BI113-BI112)+(BI112-BI111)+(BI111-BI110)+(BI110-BI109))</f>
        <v>5.166666666666667</v>
      </c>
      <c r="BJ190" s="201">
        <f>((BJ138-BJ137)+(BJ137-BJ136)+(BJ136-BJ135)+(BJ135-BJ134)+(BJ134-BJ133)+(BJ133-BJ132)+(BJ132-BJ131)+(BJ131-BJ130)+(BJ130-BJ129)+(BJ129-BJ128)+(BJ128-BJ127)+(BJ127-BJ126)+(BJ126-BJ125)+(BJ125-BJ124)+(BJ124-BJ123)+(BJ123-BJ122)+(BJ122-BJ121)+(BJ121-BJ120)+(BJ120-BJ119)+(BJ119-BJ118)+(BJ118-BJ117)+(BJ117-BJ116)+(BJ116-BJ115)+(BJ115-BJ114)+(BJ114-BJ113)+(BJ113-BJ112)+(BJ112-BJ111)+(BJ111-BJ110)+(BJ110-BJ109))</f>
        <v>8.9444444444444464</v>
      </c>
      <c r="BK190" s="201">
        <f>((BK156-BK155)+(BK155-BK154)+(BK154-BK153)+(BK153-BK152)+(BK152-BK151)+(BK151-BK150)+(BK150-BK149)+(BK149-BK148)+(BK148-BK147)+(BK147-BK146)+(BK146-BK145)+(BK145-BK144)+(BK144-BK143)+(BK143-BK142)+(BK142-BK141)+(BK141-BK140)+(BK140-BK139)+(BK139-BK138)+(BK138-BK137)+(BK137-BK136)+(BK136-BK135)+(BK135-BK134)+(BK134-BK133)+(BK133-BK132)+(BK132-BK131)+(BK131-BK130)+(BK130-BK129)+(BK129-BK128)+(BK128-BK127)+(BK127-BK126)+(BK126-BK125)+(BK125-BK124)+(BK124-BK123)+(BK123-BK122)+(BK122-BK121)+(BK121-BK120)+(BK120-BK119)+(BK119-BK118)+(BK118-BK117)+(BK117-BK116)+(BK116-BK115)+(BK115-BK114)+(BK114-BK113)+(BK113-BK112)+(BK112-BK111)+(BK111-BK110)+(BK110-BK109))</f>
        <v>0.38888888888888928</v>
      </c>
      <c r="BL190" s="201">
        <f>((BL151-BL150)+(BL150-BL149)+(BL149-BL148)+(BL148-BL147)+(BL147-BL146)+(BL146-BL145)+(BL145-BL144)+(BL144-BL143)+(BL143-BL142)+(BL142-BL141)+(BL141-BL140)+(BL140-BL139)+(BL139-BL138)+(BL138-BL137)+(BL137-BL136)+(BL136-BL135)+(BL135-BL134)+(BL134-BL133)+(BL133-BL132)+(BL132-BL131)+(BL131-BL130)+(BL130-BL129)+(BL129-BL128)+(BL128-BL127)+(BL127-BL126)+(BL126-BL125)+(BL125-BL124)+(BL124-BL123)+(BL123-BL122)+(BL122-BL121)+(BL121-BL120)+(BL120-BL119)+(BL119-BL118)+(BL118-BL117)+(BL117-BL116)+(BL116-BL115)+(BL115-BL114)+(BL114-BL113)+(BL113-BL112)+(BL112-BL111)+(BL111-BL110)+(BL110-BL109))</f>
        <v>0</v>
      </c>
      <c r="BM190" s="17"/>
    </row>
    <row r="191" spans="1:65" ht="32" x14ac:dyDescent="0.2">
      <c r="A191" s="200" t="s">
        <v>50</v>
      </c>
      <c r="B191" s="201"/>
      <c r="C191" s="201" t="s">
        <v>180</v>
      </c>
      <c r="D191" s="201">
        <f>((D157-D156)+(D156-D155)+(D155-D154)+(D154-D153)+(D153-D152)+(D152-D151)+(D151-D150)+(D150-D149)+(D149-D148)+(D148-D147)+(D147-D146)+(D146-D145)+(D145-D144)+(D144-D143)+(D143-D142)+(D142-D141)+(D141-D140)+(D140-D139)+(D139-D138)+(D138-D137)+(D137-D136)+(D136-D135)+(D135-D134)+(D134-D133)+(D133-D132)+(D132-D131)+(D131-D130)+(D130-D129)+(D129-D128)+(D128-D127)+(D127-D126)+(D126-D125)+(D125-D124))</f>
        <v>-4.7000000000000011</v>
      </c>
      <c r="E191" s="201">
        <f>((E157-E156)+(E156-E155)+(E155-E154)+(E154-E153)+(E153-E152)+(E152-E151)+(E151-E150)+(E150-E149)+(E149-E148)+(E148-E147)+(E147-E146)+(E146-E145)+(E145-E144)+(E144-E143)+(E143-E142)+(E142-E141)+(E141-E140)+(E140-E139)+(E139-E138)+(E138-E137)+(E137-E136)+(E136-E135)+(E135-E134)+(E134-E133)+(E133-E132)+(E132-E131)+(E131-E130)+(E130-E129)+(E129-E128)+(E128-E127)+(E127-E126)+(E126-E125)+(E125-E124)+(E124-E123)+(E123-E122))</f>
        <v>-6.1000000000000005</v>
      </c>
      <c r="F191" s="201">
        <f>((F157-F156)+(F156-F155)+(F155-F154)+(F154-F153)+(F153-F152)+(F152-F151)+(F151-F150)+(F150-F149)+(F149-F148)+(F148-F147)+(F147-F146)+(F146-F145)+(F145-F144)+(F144-F143)+(F143-F142)+(F142-F141)+(F141-F140)+(F140-F139)+(F139-F138)+(F138-F137)+(F137-F136)+(F136-F135)+(F135-F134)+(F134-F133)+(F133-F132)+(F132-F131)+(F131-F130)+(F130-F129)+(F129-F128)+(F128-F127)+(F127-F126)+(F126-F125)+(F125-F124))</f>
        <v>-6.2</v>
      </c>
      <c r="G191" s="201">
        <f>((G157-G156)+(G156-G155)+(G155-G154)+(G154-G153)+(G153-G152)+(G152-G151)+(G151-G150)+(G150-G149)+(G149-G148)+(G148-G147))</f>
        <v>-0.49999999999999911</v>
      </c>
      <c r="H191" s="201">
        <f>((H157-H156)+(H156-H155)+(H155-H154)+(H154-H153)+(H153-H152)+(H152-H151)+(H151-H150)+(H150-H149)+(H149-H148)+(H148-H147)+(H147-H146)+(H146-H145)+(H145-H144)+(H144-H143)+(H143-H142)+(H142-H141)+(H141-H140)+(H140-H139)+(H139-H138)+(H138-H137)+(H137-H136)+(H136-H135)+(H135-H134)+(H134-H133)+(H133-H132)+(H132-H131)+(H131-H130)+(H130-H129))</f>
        <v>0.69999999999999929</v>
      </c>
      <c r="I191" s="201">
        <f>((I157-I156)+(I156-I155)+(I155-I154)+(I154-I153)+(I153-I152)+(I152-I151)+(I151-I150)+(I150-I149)+(I149-I148)+(I148-I147)+(I147-I146)+(I146-I145)+(I145-I144)+(I144-I143)+(I143-I142)+(I142-I141)+(I141-I140)+(I140-I139)+(I139-I138)+(I138-I137))</f>
        <v>-3.1999999999999993</v>
      </c>
      <c r="J191" s="201">
        <f>((J155-J154)+(J154-J153)+(J153-J152)+(J152-J151)+(J151-J150)+(J150-J149)+(J149-J148)+(J148-J147)+(J147-J146)+(J146-J145)+(J145-J144)+(J144-J143)+(J143-J142)+(J142-J141)+(J141-J140)+(J140-J139)+(J139-J138)+(J138-J137)+(J137-J136)+(J136-J135)+(J135-J134)+(J134-J133)+(J133-J132)+(J132-J131)+(J131-J130)+(J130-J129)+(J129-J128)+(J128-J127)+(J127-J126)+(J126-J125)+(J125-J124)+(J124-J123)+(J123-J122))</f>
        <v>-4.2000000000000011</v>
      </c>
      <c r="K191" s="201">
        <f>((K157-K156)+(K156-K155)+(K155-K154)+(K154-K153)+(K153-K152)+(K152-K151)+(K151-K150)+(K150-K149)+(K149-K148)+(K148-K147)+(K147-K146)+(K146-K145)+(K145-K144)+(K144-K143)+(K143-K142)+(K142-K141)+(K141-K140)+(K140-K139)+(K139-K138)+(K138-K137)+(K137-K136)+(K136-K135)+(K135-K134)+(K134-K133)+(K133-K132)+(K132-K131)+(K131-K130)+(K130-K129)+(K129-K128)+(K128-K127)+(K127-K126)+(K126-K125)+(K125-K124)+(K124-K123)+(K123-K122)+(K122-K121)+(K121-K120)+(K120-K119))</f>
        <v>-2.9000000000000004</v>
      </c>
      <c r="L191" s="201">
        <f>((L151-L150)+(L150-L149)+(L149-L148)+(L148-L147)+(L147-L146)+(L146-L145)+(L145-L144)+(L144-L143)+(L143-L142)+(L142-L141)+(L141-L140)+(L140-L139)+(L139-L138)+(L138-L137)+(L137-L136)+(L136-L135)+(L135-L134)+(L134-L133)+(L133-L132)+(L132-L131)+(L131-L130)+(L130-L129)+(L129-L128)+(L128-L127)+(L127-L126))</f>
        <v>-1.1999999999999997</v>
      </c>
      <c r="M191" s="201">
        <f>((M156-M155)+(M155-M154)+(M154-M153)+(M153-M152)+(M152-M151)+(M151-M150)+(M150-M149)+(M149-M148)+(M148-M147)+(M147-M146)+(M146-M145)+(M145-M144)+(M144-M143)+(M143-M142)+(M142-M141)+(M141-M140)+(M140-M139)+(M139-M138)+(M138-M137)+(M137-M136)+(M136-M135)+(M135-M134)+(M134-M133)+(M133-M132)+(M132-M131)+(M131-M130)+(M130-M129)+(M129-M128)+(M128-M127)+(M127-M126)+(M126-M125))</f>
        <v>-2.7999999999999989</v>
      </c>
      <c r="N191" s="201">
        <f>((N164-N163)+(N163-N162)+(N162-N161)+(N161-N160)+(N160-N159)+(N159-N158)+(N158-N157)+(N157-N156)+(N156-N155)+(N155-N154)+(N154-N153)+(N153-N152)+(N152-N151)+(N151-N150)+(N150-N149)+(N149-N148)+(N148-N147)+(N147-N146)+(N146-N145)+(N145-N144)+(N144-N143)+(N143-N142)+(N142-N141)+(N141-N140)+(N140-N139)+(N139-N138)+(N138-N137)+(N137-N136)+(N136-N135)+(N135-N134)+(N134-N133))</f>
        <v>-2.9000000000000004</v>
      </c>
      <c r="O191" s="201">
        <f>((O157-O156)+(O156-O155)+(O155-O154)+(O154-O153)+(O153-O152)+(O152-O151)+(O151-O150)+(O150-O149)+(O149-O148)+(O148-O147)+(O147-O146)+(O146-O145)+(O145-O144)+(O144-O143)+(O143-O142)+(O142-O141)+(O141-O140))</f>
        <v>-0.79999999999999982</v>
      </c>
      <c r="P191" s="201">
        <f>((P157-P156)+(P156-P155)+(P155-P154)+(P154-P153)+(P153-P152)+(P152-P151)+(P151-P150)+(P150-P149)+(P149-P148)+(P148-P147)+(P147-P146)+(P146-P145)+(P145-P144)+(P144-P143)+(P143-P142)+(P142-P141)+(P141-P140)+(P140-P139)+(P139-P138)+(P138-P137)+(P137-P136)+(P136-P135)+(P135-P134)+(P134-P133)+(P133-P132)+(P132-P131)+(P131-P130)+(P130-P129)+(P129-P128)+(P128-P127)+(P127-P126)+(P126-P125)+(P125-P124)+(P124-P123)+(P123-P122)+(P122-P121)+(P121-P120)+(P120-P119)+(P119-P118)+(P118-P117)+(P117-P116)+(P116-P115)+(P115-P114)+(P114-P113)+(P113-P112)+(P112-P111)+(P111-P110))</f>
        <v>0</v>
      </c>
      <c r="Q191" s="201">
        <f>((Q157-Q156)+(Q156-Q155)+(Q155-Q154)+(Q154-Q153)+(Q153-Q152)+(Q152-Q151)+(Q151-Q150)+(Q150-Q149)+(Q149-Q148)+(Q148-Q147)+(Q147-Q146)+(Q146-Q145)+(Q145-Q144)+(Q144-Q143)+(Q143-Q142)+(Q142-Q141)+(Q141-Q140)+(Q140-Q139)+(Q139-Q138)+(Q138-Q137)+(Q137-Q136)+(Q136-Q135)+(Q135-Q134)+(Q134-Q133)+(Q133-Q132)+(Q132-Q131)+(Q131-Q130)+(Q130-Q129)+(Q129-Q128)+(Q128-Q127)+(Q127-Q126)+(Q126-Q125)+(Q125-Q124)+(Q124-Q123))</f>
        <v>-3.8000000000000007</v>
      </c>
      <c r="R191" s="201">
        <f>((R153-R152)+(R152-R151)+(R151-R150)+(R150-R149)+(R149-R148)+(R148-R147)+(R147-R146)+(R146-R145)+(R145-R144)+(R144-R143)+(R143-R142)+(R142-R141)+(R141-R140)+(R140-R139)+(R139-R138)+(R138-R137)+(R137-R136)+(R136-R135)+(R135-R134)+(R134-R133)+(R133-R132)+(R132-R131)+(R131-R130)+(R130-R129)+(R129-R128)+(R128-R127)+(R127-R126)+(R126-R125)+(R125-R124)+(R124-R123)+(R123-R122)+(R122-R121)+(R121-R120)+(R120-R119))</f>
        <v>-4.6000000000000005</v>
      </c>
      <c r="S191" s="201">
        <f>((S151-S150)+(S150-S149)+(S149-S148)+(S148-S147)+(S147-S146)+(S146-S145)+(S145-S144)+(S144-S143)+(S143-S142)+(S142-S141)+(S141-S140)+(S140-S139)+(S139-S138)+(S138-S137)+(S137-S136)+(S136-S135)+(S135-S134)+(S134-S133)+(S133-S132)+(S132-S131)+(S131-S130)+(S130-S129)+(S129-S128)+(S128-S127)+(S127-S126)+(S126-S125)+(S125-S124)+(S124-S123))</f>
        <v>-5.8</v>
      </c>
      <c r="T191" s="201">
        <f>((T154-T153)+(T153-T152)+(T152-T151)+(T151-T150)+(T150-T149)+(T149-T148)+(T148-T147)+(T147-T146)+(T146-T145)+(T145-T144)+(T144-T143)+(T143-T142)+(T142-T141)+(T141-T140)+(T140-T139)+(T139-T138)+(T138-T137)+(T137-T136)+(T136-T135)+(T135-T134)+(T134-T133)+(T133-T132)+(T132-T131)+(T131-T130)+(T130-T129)+(T129-T128)+(T128-T127)+(T127-T126)+(T126-T125)+(T125-T124)+(T124-T123)+(T123-T122)+(T122-T121)+(T121-T120)+(T120-T119))</f>
        <v>-6.1000000000000005</v>
      </c>
      <c r="U191" s="201">
        <f>((U157-U156)+(U156-U155)+(U155-U154)+(U154-U153)+(U153-U152)+(U152-U151))</f>
        <v>-0.30000000000000071</v>
      </c>
      <c r="V191" s="201">
        <f>((V157-V156)+(V156-V155)+(V155-V154)+(V154-V153)+(V153-V152)+(V152-V151)+(V151-V150)+(V150-V149)+(V149-V148)+(V148-V147)+(V147-V146)+(V146-V145)+(V145-V144)+(V144-V143)+(V143-V142)+(V142-V141)+(V141-V140)+(V140-V139)+(V139-V138)+(V129-V128)+(V128-V127)+(V127-V126)+(V126-V125)+(V125-V124)+(V124-V123)+(V123-V122)+(V122-V121)+(V121-V120)+(V120-V119)+(V119-V118)+(V118-V117)+(V117-V116)+(V116-V115)+(V115-V114)+(V114-V113)+(V113-V112))</f>
        <v>-0.79999999999999982</v>
      </c>
      <c r="W191" s="201">
        <f>((W157-W156)+(W156-W155)+(W155-W154)+(W154-W153)+(W153-W152)+(W152-W151)+(W151-W150)+(W150-W149)+(W149-W148)+(W148-W147)+(W147-W146)+(W146-W145)+(W145-W144)+(W144-W143)+(W143-W142)+(W142-W141)+(W141-W140)+(W140-W139)+(W139-W138)+(W138-W137)+(W137-W136)+(W136-W135)+(W135-W134)+(W134-W133)+(W133-W132)+(W132-W131)+(W131-W130)+(W130-W129)+(W129-W128)+(W128-W127)+(W127-W126)+(W126-W125)+(W125-W124)+(W124-W123)+(W123-W122)+(W122-W121)+(W121-W120)+(W120-W119)+(W119-W118)+(W118-W117)+(W117-W116)+(W116-W115)+(W115-W114)+(W114-W113)+(W113-W112)+(W112-W111)+(W111-W110))</f>
        <v>0</v>
      </c>
      <c r="X191" s="201">
        <f>((X157-X156)+(X156-X155)+(X155-X154)+(X154-X153)+(X153-X152)+(X152-X151)+(X151-X150)+(X150-X149)+(X149-X148)+(X148-X147)+(X147-X146)+(X146-X145)+(X145-X144)+(X144-X143)+(X143-X142)+(X142-X141)+(X141-X140)+(X140-X139)+(X139-X138)+(X138-X137)+(X137-X136)+(X136-X135)+(X135-X134)+(X134-X133)+(X133-X132)+(X132-X131)+(X131-X130)+(X130-X129)+(X129-X128)+(X128-X127)+(X127-X126)+(X126-X125)+(X125-X124)+(X124-X123)+(X123-X122)+(X122-X121)+(X121-X120)+(X120-X119)+(X119-X118)+(X118-X117)+(X117-X116)+(X116-X115)+(X115-X114)+(X114-X113)+(X113-X112)+(X112-X111)+(X111-X110))</f>
        <v>0</v>
      </c>
      <c r="Y191" s="201">
        <f>((Y157-Y156)+(Y156-Y155)+(Y155-Y154)+(Y154-Y153)+(Y153-Y152)+(Y152-Y151)+(Y151-Y150)+(Y150-Y149)+(Y149-Y148)+(Y148-Y147)+(Y147-Y146)+(Y146-Y145)+(Y145-Y144)+(Y144-Y143)+(Y143-Y142)+(Y142-Y141)+(Y141-Y140)+(Y140-Y139)+(Y139-Y138)+(Y138-Y137)+(Y137-Y136)+(Y136-Y135)+(Y135-Y134))</f>
        <v>-5.7000000000000011</v>
      </c>
      <c r="Z191" s="201">
        <f>((Z154-Z153)+(Z153-Z152)+(Z152-Z151) + (Z151-Z150)+(Z150-Z149)+(Z149-Z148)+(Z148-Z147)+(Z147-Z146)+(Z146-Z145)+(Z145-Z144)+(Z144-Z143)+(Z143-Z142)+(Z142-Z141)+(Z141-Z140)+(Z140-Z139)+(Z139-Z138)+(Z138-Z137)+(Z137-Z136)+(Z136-Z135)+(Z135-Z134)+(Z134-Z133)+(Z133-Z132)+(Z132-Z131)+(Z131-Z130)+(Z130-Z129)+(Z129-Z128)+(Z128-Z127)+(Z127-Z126)+(Z126-Z125)+(Z125-Z124)+(Z124-Z123)+(Z123-Z122)+(Z122-Z121))</f>
        <v>0.69999999999999929</v>
      </c>
      <c r="AA191" s="201">
        <f>((AA170-AA169)+(AA169-AA168)+(AA168-AA167)+(AA167-AA166)+(AA166-AA165)+(AA165-AA164)+(AA164-AA163)+(AA163-AA162)+(AA162-AA161)+(AA161-AA160)+ (AA160-AA159)+(AA159-AA158)+(AA158-AA157)+(AA157-AA156)+(AA156-AA155)+(AA155-AA154)+(AA154-AA153)+(AA153-AA152)+(AA152-AA151)+(AA151-AA150)+(AA150-AA149)+(AA149-AA148)+(AA148-AA147)+(AA147-AA146)+(AA146-AA145)+(AA145-AA144)+(AA144-AA143)+(AA143-AA142)+(AA142-AA141)+(AA141-AA140)+(AA140-AA139)+(AA139-AA138)+(AA138-AA137)+(AA137-AA136))</f>
        <v>-4.8000000000000007</v>
      </c>
      <c r="AB191" s="201">
        <f>((AB179-AB178)+(AB178-AB177)+(AB177-AB176)+(AB176-AB175)+(AB175-AB174)+(AB174-AB173)+(AB173-AB172)+(AB172-AB171)+(AB171-AB170)+(AB170-AB169)+AB169-AB168)+(AB168-AB167)+(AB167-AB166)+(AB166-AB165)+(AB165-AB164)+(AB164-AB163)+(AB163-AB162)+(AB162-AB161)+(AB161-AB160)+(AB160-AB159)+(AB159-AB158)+(AB158-AB157)+(AB157-AB156)+(AB156-AB155)+(AB155-AB154)+(AB154-AB153)+(AB153-AB152)+(AB152-AB151)+(AB151-AB150)+(AB150-AB149)+(AB149-AB148)+(AB148-AB147)+(AB147-AB146)</f>
        <v>2.7999999999999989</v>
      </c>
      <c r="AC191" s="201">
        <f>((AC179-AC178)+(AC178-AC177)+(AC177-AC176)+(AC176-AC175)+(AC175-AC174)+(AC174-AC173)+(AC173-AC172)+(AC172-AC171)+(AC171-AC170)+(AC170-AC169)+AC169-AC168)+(AC168-AC167)+(AC167-AC166)+(AC166-AC165)+(AC165-AC164)+(AC164-AC163)+(AC163-AC162)+(AC162-AC161)+(AC161-AC160)+(AC160-AC159)+(AC159-AC158)+(AC158-AC157)+(AC157-AC156)+(AC156-AC155)+(AC155-AC154)+(AC154-AC153)+(AC153-AC152)+(AC152-AC151)+(AC151-AC150)</f>
        <v>0.5</v>
      </c>
      <c r="AD191" s="201">
        <f>((AD157-AD156)+(AD156-AD155)+(AD155-AD154)+(AD154-AD153)+(AD153-AD152)+(AD152-AD151)+(AD151-AD150)+(AD150-AD149)+(AD149-AD148)+(AD148-AD147)+(AD147-AD146)+(AD146-AD145)+(AD145-AD144)+(AD144-AD143)+(AD143-AD142)+(AD142-AD141)+(AD141-AD140)+(AD140-AD139)+(AD139-AD138)+(AD138-AD137)+(AD137-AD136)+(AD136-AD135)+(AD135-AD134)+(AD134-AD133)+(AD133-AD132)+(AD132-AD131)+(AD131-AD130)+(AD130-AD129)+(AD129-AD128)+(AD128-AD127)+(AD127-AD126)+(AD126-AD125)+(AD125-AD124)+(AD124-AD123)+(AD123-AD122))</f>
        <v>-5.9999999999999991</v>
      </c>
      <c r="AE191" s="201">
        <f>((AE157-AE156)+(AE156-AE155)+(AE155-AE154)+(AE154-AE153)+(AE153-AE152)+(AE152-AE151)+(AE151-AE150)+(AE150-AE149)+(AE149-AE148)+(AE148-AE147)+(AE147-AE146)+(AE146-AE145)+(AE145-AE144)+(AE144-AE143)+(AE143-AE142)+(AE142-AE141)+(AE141-AE140)+(AE140-AE139)+(AE139-AE138)+(AE138-AE137)+(AE137-AE136)+(AE136-AE135)+(AE135-AE134)+(AE134-AE133)+(AE133-AE132)+(AE132-AE131)+(AE131-AE130))</f>
        <v>-3.5999999999999996</v>
      </c>
      <c r="AF191" s="201">
        <f>((AF156-AF155)+(AF155-AF154)+(AF154-AF153)+(AF153-AF152)+(AF152-AF151)+(AF151-AF150)+(AF150-AF149)+(AF149-AF148)+(AF148-AF147)+(AF147-AF146)+(AF146-AF145)+(AF145-AF144)+(AF144-AF143)+(AF143-AF142)+(AF142-AF141)+(AF141-AF140)+(AF140-AF139)+(AF139-AF138)+(AF138-AF137)+(AF137-AF136)+(AF136-AF135)+(AF135-AF134)+(AF134-AF133)+(AF133-AF132)+(AF132-AF131)+(AF131-AF130)+(AF130-AF129)+(AF129-AF128)+(AF128-AF127))</f>
        <v>-3</v>
      </c>
      <c r="AG191" s="201">
        <f>((AG165-AG164)+(AG164-AG163)+(AG163-AG162)+(AG162-AG161)+(AG161-AG160)+(AG160-AG159)+(AG159-AG158)+(AG158-AG157)+(AG157-AG156)+(AG156-AG155)+(AG155-AG154)+(AG154-AG153)+(AG153-AG152)+(AG152-AG151)+(AG151-AG150)+(AG150-AG149)+(AG149-AG148)+(AG148-AG147)+(AG147-AG146)+(AG146-AG145)+(AG145-AG144)+(AG144-AG143)+(AG143-AG142)+(AG142-AG141)+(AG141-AG140)+(AG140-AG139)+(AG139-AG138)+(AG138-AG137)+(AG137-AG136)+(AG136-AG135)+(AG135-AG134))</f>
        <v>-7.8</v>
      </c>
      <c r="AH191" s="201">
        <f>((AH157-AH156)+(AH156-AH155)+(AH155-AH154)+(AH154-AH153)+(AH153-AH152)+(AH152-AH151)+(AH151-AH150)+(AH150-AH149)+(AH149-AH148)+(AH148-AH147)+(AH147-AH146)+(AH146-AH145)+(AH145-AH144)+(AH144-AH143)+(AH143-AH142)+(AH142-AH141)+(AH141-AH140)+(AH140-AH139)+(AH139-AH138)+(AH138-AH137)+(AH137-AH136)+(AH136-AH135)+(AH135-AH134)+(AH134-AH133)+(AH133-AH132)+(AH132-AH131)+(AH131-AH130)+(AH130-AH129)+(AH129-AH128)+(AH128-AH127)+(AH127-AH126)+(AH126-AH125)+(AH125-AH124)+(AH124-AH123)+(AH123-AH122)+(AH122-AH121))</f>
        <v>-4.9000000000000004</v>
      </c>
      <c r="AI191" s="201">
        <f>((AI165-AI164)+(AI164-AI163)+(AI163-AI162)+(AI162-AI161)+(AI161-AI160)+(AI160-AI159)+(AI159-AI158)+(AI158-AI157)+(AI157-AI156)+(AI156-AI155)+(AI155-AI154)+(AI154-AI153)+(AI153-AI152)+(AI152-AI151)+(AI151-AI150)+(AI150-AI149)+(AI149-AI148)+(AI148-AI147)+(AI147-AI146)+(AI146-AI145)+(AI145-AI144)+(AI144-AI143)+(AI143-AI142)+(AI142-AI141)+(AI141-AI140)+(AI140-AI139)+(AI139-AI138)+(AI138-AI137)+(AI137-AI136)+(AI136-AI135)+(AI135-AI134))</f>
        <v>-4.3999999999999995</v>
      </c>
      <c r="AJ191" s="201">
        <f>((AJ163-AJ162)+(AJ162-AJ161)+(AJ161-AJ160)+(AJ160-AJ159)+(AJ159-AJ158)+(AJ158-AJ157)+(AJ157-AJ156)+(AJ156-AJ155)+(AJ155-AJ154)+(AJ154-AJ153)+(AJ153-AJ152)+(AJ152-AJ151)+(AJ151-AJ150)+(AJ150-AJ149)+(AJ149-AJ148)+(AJ148-AJ147)+(AJ147-AJ146)+(AJ146-AJ145)+(AJ145-AJ144)+(AJ144-AJ143)+(AJ143-AJ142)+(AJ142-AJ141)+(AJ141-AJ140)+(AJ140-AJ139)+(AJ139-AJ138)+(AJ138-AJ137)+(AJ137-AJ136)+(AJ136-AJ135)+(AJ135-AJ134)+(AJ134-AJ133)+(AJ133-AJ132)+(AJ132-AJ131)+(AJ131-AJ130)+(AJ130-AJ129))</f>
        <v>-1.2000000000000011</v>
      </c>
      <c r="AK191" s="201">
        <f>((AK156-AK155)+(AK155-AK154)+(AK154-AK153)+(AK153-AK152)+(AK152-AK151)+(AK151-AK150)+(AK150-AK149)+(AK149-AK148)+(AK148-AK147)+(AK147-AK146)+(AK146-AK145)+(AK145-AK144)+(AK144-AK143)+(AK143-AK142)+(AK142-AK141)+(AK141-AK140)+(AK140-AK139)+(AK139-AK138)+(AK138-AK137)+(AK137-AK136)+(AK136-AK135)+(AK135-AK134)+(AK134-AK133)+(AK133-AK132)+(AK132-AK131)+(AK131-AK130)+(AK130-AK129)+(AK129-AK128))</f>
        <v>-3.5</v>
      </c>
      <c r="AL191" s="201">
        <f>((AL134-AL133)+(AL133-AL132)+(AL132-AL131)+(AL131-AL130)+(AL130-AL129))</f>
        <v>-0.30000000000000071</v>
      </c>
      <c r="AM191" s="201">
        <f>((AM157-AM156)+(AM156-AM155)+(AM155-AM154)+(AM154-AM153)+(AM153-AM152)+(AM152-AM151)+(AM151-AM150)+(AM150-AM149)+(AM149-AM148)+(AM148-AM147)+(AM147-AM146)+(AM146-AM145)+(AM145-AM144)+(AM144-AM143)+(AM143-AM142)+(AM142-AM141)+(AM141-AM140)+(AM140-AM139)+(AM139-AM138)+(AM138-AM137)+(AM137-AM136)+(AM136-AM135)+(AM135-AM134)+(AM134-AM133)+(AM133-AM132)+(AM132-AM131))</f>
        <v>-5.3000000000000007</v>
      </c>
      <c r="AN191" s="201">
        <f>((AN157-AN156)+(AN156-AN155)+(AN155-AN154)+(AN154-AN153)+(AN153-AN152)+(AN152-AN151)+(AN151-AN150)+(AN150-AN149)+(AN149-AN148)+(AN148-AN147)+(AN147-AN146)+(AN146-AN145)+(AN145-AN144)+(AN144-AN143)+(AN143-AN142)+(AN142-AN141)+(AN141-AN140)+(AN140-AN139)+(AN139-AN138)+(AN138-AN137)+(AN137-AN136)+(AN136-AN135)+(AN135-AN134)+(AN134-AN133)+(AN133-AN132)+(AN132-AN131)+(AN131-AN130)+(AN130-AN129)+(AN129-AN128)+(AN128-AN127)+(AN127-AN126)+(AN126-AN125)+(AN125-AN124))</f>
        <v>-3.2999999999999989</v>
      </c>
      <c r="AO191" s="201">
        <f>((AO157-AO156)+(AO156-AO155)+(AO155-AO154)+(AO154-AO153)+(AO153-AO152)+(AO152-AO151)+(AO151-AO150)+(AO150-AO149)+(AO149-AO148)+(AO148-AO147)+(AO147-AO146)+(AO146-AO145)+(AO145-AO144)+(AO144-AO143)+(AO143-AO142)+(AO142-AO141)+(AO141-AO140)+(AO140-AO139)+(AO139-AO138)+(AO138-AO137)+(AO137-AO136)+(AO136-AO135)+(AO135-AO134)+(AO134-AO133)+(AO133-AO132)+(AO132-AO131)+(AO131-AO130)+(AO130-AO129)+(AO129-AO128))</f>
        <v>-5.3000000000000007</v>
      </c>
      <c r="AP191" s="201">
        <f>((AP157-AP156)+(AP156-AP155)+(AP155-AP154)+(AP154-AP153)+(AP153-AP152)+(AP152-AP151)+(AP151-AP150)+(AP150-AP149)+(AP149-AP148)+(AP148-AP147)+(AP147-AP146)+(AP146-AP145)+(AP145-AP144)+(AP144-AP143)+(AP143-AP142)+(AP142-AP141)+(AP141-AP140)+(AP140-AP139)+(AP139-AP138)+(AP138-AP137)+(AP137-AP136)+(AP136-AP135)+(AP135-AP134)+(AP134-AP133))</f>
        <v>-2.0000000000000009</v>
      </c>
      <c r="AQ191" s="201">
        <f>((AQ175-AQ174)+(AQ174-AQ173)+(AQ173-AQ172)+(AQ172-AQ171)+(AQ171-AQ170)+(AQ170-AQ169)+(AQ169-AQ168)+(AQ168-AQ167)+(AQ167-AQ166)+(AQ166-AQ165)+(AQ165-AQ164)+(AQ164-AQ163)+(AQ163-AQ162)+(AQ162-AQ161)+(AQ161-AQ160)+(AQ160-AQ159)+(AQ159-AQ158)+(AQ158-AQ157)+(AQ157-AQ156)+(AQ156-AQ155)+(AQ155-AQ154)+(AQ154-AQ153)+(AQ153-AQ152)+(AQ152-AQ151)+(AQ151-AQ150)+(AQ150-AQ149)+(AQ149-AQ148)+(AQ148-AQ147)+(AQ147-AQ146)+(AQ146-AQ145)+(AQ145-AQ144))</f>
        <v>-1.9000000000000004</v>
      </c>
      <c r="AR191" s="201">
        <f>((AR175-AR174)+(AR174-AR173)+(AR173-AR172)+(AR172-AR171)+(AR171-AR170)+(AR170-AR169)+(AR169-AR168)+(AR168-AR167)+(AR167-AR166)+(AR166-AR165)+(AR165-AR164)+(AR164-AR163)+(AR163-AR162)+(AR162-AR161)+(AR161-AR160)+(AR160-AR159)+(AR159-AR158)+(AR158-AR157)+(AR157-AR156)+(AR156-AR155)+(AR155-AR154)+(AR154-AR153)+(AR153-AR152)+(AR152-AR151)+(AR151-AR150)+(AR150-AR149)+(AR149-AR148)+(AR148-AR147)+(AR147-AR146)+(AR146-AR145)+(AR145-AR144))</f>
        <v>0</v>
      </c>
      <c r="AS191" s="201">
        <f>((AS172-AS171)+(AS171-AS170)+(AS170-AS169)+(AS169-AS168)+(AS168-AS167)+(AS167-AS166)+(AS166-AS165)+(AS165-AS164)+(AS164-AS163)+(AS163-AS162)+(AS162-AS161)+(AS161-AS160)+(AS160-AS159)+(AS159-AS158)+(AS158-AS157)+(AS157-AS156)+(AS156-AS155)+(AS155-AS154)+(AS154-AS153)+(AS153-AS152)+(AS152-AS151)+(AS151-AS150)+(AS150-AS149)+(AS149-AS148)+(AS148-AS147)+(AS147-AS146)+(AS146-AS145)+(AS145-AS144)+(AS144-AS143)+(AS143-AS142)+(AS142-AS141)+(AS141+AS140)+(AS140-AS139)+(AS139-AS138)+(AS138-AS137)+(AS37-AS136))</f>
        <v>7.3</v>
      </c>
      <c r="AT191" s="201">
        <f>((AT157-AT156)+(AT156-AT155)+(AT155-AT154)+(AT154-AT153)+(AT153-AT152)+(AT152-AT151)+(AT151-AT150)+(AT150-AT149)+(AT149-AT148)+(AT148-AT147)+(AT147-AT146)+(AT146-AT145)+(AT145-AT144)+(AT144-AT143)+(AT143-AT142)+(AT142-AT141)+(AT141-AT140)+(AT140-AT139)+(AT139-AT138)+(AT138-AT137)+(AT137-AT136)+(AT136-AT135)+(AT135-AT134)+(AT134-AT133)+(AT133-AT132)+(AT132-AT131)+(AT131-AT130)+(AT130-AT129)+(AT129-AT128)+(AT128-AT127)+(AT127-AT126)+(AT126-AT125)+(AT125-AT124)+(AT124-AT123)+(AT123-AT122)+(AT122-AT121)+(AT121-AT120)+(AT120-AT119)+(AT119-AT118))</f>
        <v>-8.5</v>
      </c>
      <c r="AU191" s="201">
        <f t="shared" ref="AU191:AZ191" si="96">((AU157-AU156)+(AU156-AU155)+(AU155-AU154)+(AU154-AU153)+(AU153-AU152)+(AU152-AU151)+(AU151-AU150)+(AU150-AU149)+(AU149-AU148)+(AU148-AU147)+(AU147-AU146)+(AU146-AU145)+(AU145-AU144)+(AU144-AU143)+(AU143-AU142)+(AU142-AU141)+(AU141-AU140)+(AU140-AU139)+(AU139-AU138)+(AU138-AU137)+(AU137-AU136)+(AU136-AU135)+(AU135-AU134)+(AU134-AU133)+(AU133-AU132)+(AU132-AU131)+(AU131-AU130)+(AU130-AU129)+(AU129-AU128)+(AU128-AU127)+(AU127-AU126)+(AU126-AU125)+(AU125-AU124)+(AU124-AU123)+(AU123-AU122)+(AU122-AU121)+(AU121-AU120)+(AU120-AU119)+(AU119-AU118)+(AU118-AU117)+(AU117-AU116)+(AU116-AU115)+(AU115-AU114)+(AU114-AU113)+(AU113-AU112)+(AU112-AU111)+(AU111-AU110))</f>
        <v>0</v>
      </c>
      <c r="AV191" s="201">
        <f t="shared" si="96"/>
        <v>0</v>
      </c>
      <c r="AW191" s="201">
        <f t="shared" si="96"/>
        <v>0</v>
      </c>
      <c r="AX191" s="201">
        <f t="shared" si="96"/>
        <v>0</v>
      </c>
      <c r="AY191" s="201">
        <f t="shared" si="96"/>
        <v>0</v>
      </c>
      <c r="AZ191" s="201">
        <f t="shared" si="96"/>
        <v>0</v>
      </c>
      <c r="BA191" s="201">
        <f>((BA153-BA152)+(BA152-BA151)+(BA151-BA150)+(BA150-BA149)+(BA149-BA148)+(BA148-BA147)+(BA147-BA146)+(BA146-BA145)+(BA145-BA144)+(BA144-BA143)+(BA143-BA142)+(BA142-BA141)+(BA141-BA140))</f>
        <v>-0.83333333333333393</v>
      </c>
      <c r="BB191" s="201">
        <f>((BB157-BB156)+(BB156-BB155)+(BB155-BB154)+(BB154-BB153)+(BB153-BB152)+(BB152-BB151)+(BB151-BB150)+(BB150-BB149)+(BB149-BB148)+(BB148-BB147)+(BB147-BB146)+(BB146-BB145)+(BB145-BB144)+(BB144-BB143)+(BB143-BB142)+(BB142-BB141)+(BB141-BB140)+(BB140-BB139))</f>
        <v>-2.3888888888888893</v>
      </c>
      <c r="BC191" s="201">
        <f>((BC159-BC158)+(BC158-BC157)+(BC157-BC156)+(BC156-BC155)+(BC155-BC154)+(BC154-BC153)+(BC153-BC152)+(BC152-BC151)+(BC151-BC150)+(BC150-BC149)+(BC149-BC148)+(BC148-BC147)+(BC147-BC146)+(BC146-BC145)+(BC145-BC144)+(BC144-BC143)+(BC143-BC142)+(BC142-BC141)+(BC141-BC140)+(BC140-BC139)+(BC139-BC138)+(BC138-BC137)+(BC137-BC136)+(BC136-BC135)+(BC135-BC134)+(BC134-BC133)+(BC133-BC132)+(BC132-BC131)+(BC131-BC130)+(BC130-BC129)+(BC129-BC128)+(BC128-BC127)+(BC127-BC126))</f>
        <v>-2.8888888888888893</v>
      </c>
      <c r="BD191" s="201">
        <f>((BD169-BD168)+(BD168-BD167)+(BD167-BD166)+(BD166-BD165)+(BD165-BD164)+(BD164-BD163)+(BD163-BD162)+(BD162-BDD161)+(BD161-DB160)+(BD160-BD159)+(BD159-BD158)+(BD158-BD157)+(BD157-BD156)+(BD156-BD155)+(BD155-BD154)+(BD154-BD153)+(BD153-BD152)+(BD152-BD151)+(BD151-BD150)+(BD150-BD149)+(BD149-BD148)+(BD148-BD147)+(BD147-BD146)+(BD146-BD145)+(BD145-BD144)+(BD144-BD143)+(BD143-BD142)+(BD142-BD141)+(BD141-BD140)+(BD140-BD139)+(BD139-BD138)+(BD138-BD137))</f>
        <v>-1.0555555555555562</v>
      </c>
      <c r="BE191" s="201">
        <f>((BE157-BE156)+(BE156-BE155)+(BE155-BE154)+(BE154-BE153)+(BE153-BE152)+(BE152-BE151)+(BE151-BE150)+(BE150-BE149)+(BE149-BE148)+(BE148-BE147)+(BE147-BE146)+(BE146-BE145)+(BE145-BE144)+(BE144-BE143)+(BE143-BE142)+(BE142-BE141)+(BE141-BE140)+(BE140-BE139)+(BE139-BE138)+(BE138-BE137)+(BE137-BE136)+(BE136-BE135)+(BE135-BE134)+(BE134-BE133)+(BE133-BE132)+(BE132-BE131)+(BE131-BE130)+(BE130-BE129)+(BE129-BE128)+(BE128-BE127)+(BE127-BE126)+(BE126-BE125)+(BE125-BE124)+(BE124-BE123)+(BE123-BE122)+(BE122-BE121)+(BE121-BE120)+(BE120-BE119)+(BE119-BE118)+(BE118-BE117)+(BE117-BE116)+(BE116-BE115)+(BE115-BE114)+(BE114-BE113)+(BE113-BE112)+(BE112-BE111)+(BE111-BE110))</f>
        <v>0</v>
      </c>
      <c r="BF191" s="201">
        <f>((BF157-BF156)+(BF156-BF155)+(BF155-BF154)+(BF154-BF153)+(BF153-BF152)+(BF152-BF151)+(BF151-BF150)+(BF150-BF149)+(BF149-BF148)+(BF148-BF147)+(BF147-BF146)+(BF146-BF145)+(BF145-BF144)+(BF144-BF143)+(BF143-BF142)+(BF142-BF141)+(BF141-BF140)+(BF140-BF139)+(BF139-BF138)+(BF138-BF137)+(BF137-BF136)+(BF136-BF135)+(BF135-BF134)+(BF134-BF133)+(BF133-BF132)+(BF132-BF131)+(BF131-BF130)+(BF130-BF129)+(BF129-BF128)+(BF128-BF127)+(BF127-BF126)+(BF126-BF125)+(BF125-BF124)+(BF124-BF123)+(BF123-BF122)+(BF122-BF121)+(BF121-BF120)+(BF120-BF119)+(BF119-BF118))</f>
        <v>-4.6111111111111107</v>
      </c>
      <c r="BG191" s="201">
        <f>((BG157-BG156)+(BG156-BG155)+(BG155-BG154)+(BG154-BG153)+(BG153-BG152)+(BG152-BG151)+(BG151-BG150)+(BG150-BG149)+(BG149-BG148)+(BG148-BG147)+(BG147-BG146)+(BG146-BG145)+(BG145-BG144)+(BG144-BG143)+(BG143-BG142)+(BG142-BG141)+(BG141-BG140)+(BG140-BG139)+(BG139-BG138)+(BG138-BG137)+(BG137-BG136)+(BG136-BG135)+(BG135-BG134)+(BG134-BG133)+(BG133-BG132)+(BG132-BG131)+(BG131-BG130)+(BG130-BG129)+(BG129-BG128)+(BG128-BG127)+(BG127-BG126)+(BG126-BG125)+(BG125-BG124)+(BG124-BG123)+(BG123-BG122)+(BG122-BG121)+(BG121-BG120)+(BG120-BG119)+(BG119-BG118)+(BG118-BG117)+(BG117-BG116)+(BG116-BG115))</f>
        <v>-5.5555555555555554</v>
      </c>
      <c r="BH191" s="201">
        <f>((BH157-BH156)+(BH156-BH155)+(BH155-BH154)+(BH154-BH153)+(BH153-BH152)+(BH152-BH151)+(BH151-BH150)+(BH150-BH149)+(BH149-BH148)+(BH148-BH147)+(BH147-BH146)+(BH146-BH145)+(BH145-BH144)+(BH144-BH143)+(BH143-BH142)+(BH142-BH141)+(BH141-BH140)+(BH140-BH139)+(BH139-BH138)+(BH138-BH137)+(BH137-BH136)+(BH136-BH135)+(BH135-BH134)+(BH134-BH133)+(BH133-BH132)+(BH132-BH131)+(BH131-BH130)+(BH130-BH129)+(BH129-BH128)+(BH128-BH127)+(BH127-BH126)+(BH126-BH125)+(BH125-BH124)+(BH124-BH123)+(BH123-BH122)+(BH122-BH121)+(BH121-BH120)+(BH120-BH119)+(BH119-BH118)+(BH118-BH117)+(BH117-BH116)+(BH116-BH115)+(BH115-BH114))</f>
        <v>-3.8333333333333321</v>
      </c>
      <c r="BI191" s="201">
        <f>((BI157-BI156)+(BI156-BI155)+(BI155-BI154)+(BI154-BI153)+(BI153-BI152)+(BI152-BI151)+(BI151-BI150)+(BI150-BI149)+(BI149-BI148)+(BI148-BI147)+(BI147-BI146)+(BI146-BI145)+(BI145-BI144)+(BI144-BI143)+(BI143-BI142)+(BI142-BI141)+(BI141-BI140)+(BI140-BI139)+(BI139-BI138)+(BI138-BI137)+(BI137-BI136)+(BI136-BI135)+(BI135-BI134)+(BI134-BI133)+(BI133-BI132)+(BI132-BI131)+(BI131-BI130)+(BI130-BI129)+(BI129-BI128)+(BI128-BI127))</f>
        <v>-6.2777777777777777</v>
      </c>
      <c r="BJ191" s="201">
        <f>((BJ157-BJ156)+(BJ156-BJ155)+(BJ155-BJ154)+(BJ154-BJ153)+(BJ153-BJ152)+(BJ152-BJ151)+(BJ151-BJ150)+(BJ150-BJ149)+(BJ149-BJ148)+(BJ148-BJ147)+(BJ147-BJ146)+(BJ146-BJ145)+(BJ145-BJ144)+(BJ144-BJ143)+(BJ143-BJ142)+(BJ142-BJ141)+(BJ141-BJ140)+(BJ140-BJ139)+(BJ139-BJ138))</f>
        <v>-5.9444444444444455</v>
      </c>
      <c r="BK191" s="201">
        <f>((BK157-BK156))</f>
        <v>-5.5555555555556246E-2</v>
      </c>
      <c r="BL191" s="201">
        <f>((BL157-BL156)+(BL156-BL155)+(BL155-BL154)+(BL154-BL153)+(BL153-BL152)+(BL152-BL151)+(BL151-BL150)+(BL150-BL149)+(BL149-BL148)+(BL148-BL147)+(BL147-BL146)+(BL146-BL145)+(BL145-BL144)+(BL144-BL143)+(BL143-BL142)+(BL142-BL141)+(BL141-BL140)+(BL140-BL139)+(BL139-BL138)+(BL138-BL137)+(BL137-BL136)+(BL136-BL135)+(BL135-BL134)+(BL134-BL133)+(BL133-BL132)+(BL132-BL131)+(BL131-BL130)+(BL130-BL129)+(BL129-BL128)+(BL128-BL127)+(BL127-BL126)+(BL126-BL125)+(BL125-BL124)+(BL124-BL123)+(BL123-BL122)+(BL122-BL121)+(BL121-BL120)+(BL120-BL119)+(BL119-BL118)+(BL118-BL117)+(BL117-BL116)+(BL116-BL115)+(BL115-BL114)+(BL114-BL113)+(BL113-BL112)+(BL112-BL111)+(BL111-BL110))</f>
        <v>0</v>
      </c>
      <c r="BM191" s="17"/>
    </row>
    <row r="192" spans="1:65" x14ac:dyDescent="0.2">
      <c r="A192" s="17" t="s">
        <v>49</v>
      </c>
      <c r="B192" s="201">
        <f t="shared" ref="B192:AG192" si="97">MAX(B109:B157)</f>
        <v>0</v>
      </c>
      <c r="C192" s="201">
        <f t="shared" si="97"/>
        <v>1.7999999999999989</v>
      </c>
      <c r="D192" s="201">
        <v>320</v>
      </c>
      <c r="E192" s="201" t="s">
        <v>181</v>
      </c>
      <c r="F192" s="201">
        <f t="shared" si="97"/>
        <v>6.2</v>
      </c>
      <c r="G192" s="201">
        <f t="shared" si="97"/>
        <v>3.2999999999999989</v>
      </c>
      <c r="H192" s="201">
        <f t="shared" si="97"/>
        <v>7.1</v>
      </c>
      <c r="I192" s="201">
        <f t="shared" si="97"/>
        <v>4.1999999999999993</v>
      </c>
      <c r="J192" s="201">
        <f t="shared" si="97"/>
        <v>7.3000000000000007</v>
      </c>
      <c r="K192" s="201">
        <f t="shared" si="97"/>
        <v>7.2</v>
      </c>
      <c r="L192" s="201">
        <f t="shared" si="97"/>
        <v>4.5</v>
      </c>
      <c r="M192" s="201">
        <f t="shared" si="97"/>
        <v>5.8999999999999995</v>
      </c>
      <c r="N192" s="201">
        <f t="shared" si="97"/>
        <v>6.6</v>
      </c>
      <c r="O192" s="201">
        <f t="shared" si="97"/>
        <v>0.79999999999999982</v>
      </c>
      <c r="P192" s="201">
        <f t="shared" si="97"/>
        <v>0</v>
      </c>
      <c r="Q192" s="201">
        <f t="shared" si="97"/>
        <v>3.8000000000000007</v>
      </c>
      <c r="R192" s="201">
        <f t="shared" si="97"/>
        <v>2.9000000000000004</v>
      </c>
      <c r="S192" s="201">
        <f t="shared" si="97"/>
        <v>5.8</v>
      </c>
      <c r="T192" s="201">
        <f t="shared" si="97"/>
        <v>4</v>
      </c>
      <c r="U192" s="201">
        <f t="shared" si="97"/>
        <v>1.4000000000000004</v>
      </c>
      <c r="V192" s="201">
        <f t="shared" si="97"/>
        <v>0.59999999999999964</v>
      </c>
      <c r="W192" s="201">
        <f t="shared" si="97"/>
        <v>0.30000000000000071</v>
      </c>
      <c r="X192" s="201">
        <f t="shared" si="97"/>
        <v>0</v>
      </c>
      <c r="Y192" s="201">
        <f t="shared" si="97"/>
        <v>6.2000000000000011</v>
      </c>
      <c r="Z192" s="201">
        <f t="shared" si="97"/>
        <v>3.1999999999999993</v>
      </c>
      <c r="AA192" s="201">
        <f t="shared" si="97"/>
        <v>4.6000000000000005</v>
      </c>
      <c r="AB192" s="201">
        <f t="shared" si="97"/>
        <v>4.6000000000000005</v>
      </c>
      <c r="AC192" s="201">
        <f t="shared" si="97"/>
        <v>3.8000000000000007</v>
      </c>
      <c r="AD192" s="201">
        <f t="shared" si="97"/>
        <v>6.2999999999999989</v>
      </c>
      <c r="AE192" s="201">
        <f t="shared" si="97"/>
        <v>6.6000000000000005</v>
      </c>
      <c r="AF192" s="201">
        <f t="shared" si="97"/>
        <v>6.4999999999999991</v>
      </c>
      <c r="AG192" s="201">
        <f t="shared" si="97"/>
        <v>1.9000000000000004</v>
      </c>
      <c r="AH192" s="201">
        <f t="shared" ref="AH192:BL192" si="98">MAX(AH109:AH157)</f>
        <v>6.7999999999999989</v>
      </c>
      <c r="AI192" s="201">
        <f t="shared" si="98"/>
        <v>5.2999999999999989</v>
      </c>
      <c r="AJ192" s="201">
        <f t="shared" si="98"/>
        <v>3.7000000000000011</v>
      </c>
      <c r="AK192" s="201">
        <f t="shared" si="98"/>
        <v>4.5999999999999996</v>
      </c>
      <c r="AL192" s="201">
        <f t="shared" si="98"/>
        <v>4.0999999999999996</v>
      </c>
      <c r="AM192" s="201">
        <f t="shared" si="98"/>
        <v>1.8000000000000007</v>
      </c>
      <c r="AN192" s="201">
        <f t="shared" si="98"/>
        <v>6.1999999999999993</v>
      </c>
      <c r="AO192" s="201">
        <f t="shared" si="98"/>
        <v>5.6000000000000005</v>
      </c>
      <c r="AP192" s="201">
        <f t="shared" si="98"/>
        <v>4.5000000000000009</v>
      </c>
      <c r="AQ192" s="201">
        <f t="shared" si="98"/>
        <v>5.3999999999999995</v>
      </c>
      <c r="AR192" s="201">
        <f t="shared" si="98"/>
        <v>0</v>
      </c>
      <c r="AS192" s="201">
        <f t="shared" si="98"/>
        <v>3.7000000000000011</v>
      </c>
      <c r="AT192" s="201">
        <f t="shared" si="98"/>
        <v>7.2000000000000011</v>
      </c>
      <c r="AU192" s="201">
        <f t="shared" si="98"/>
        <v>0</v>
      </c>
      <c r="AV192" s="201">
        <f t="shared" si="98"/>
        <v>0</v>
      </c>
      <c r="AW192" s="201">
        <f t="shared" si="98"/>
        <v>0</v>
      </c>
      <c r="AX192" s="201">
        <f t="shared" si="98"/>
        <v>0</v>
      </c>
      <c r="AY192" s="201">
        <f t="shared" si="98"/>
        <v>0</v>
      </c>
      <c r="AZ192" s="201">
        <f t="shared" si="98"/>
        <v>0</v>
      </c>
      <c r="BA192" s="201">
        <f t="shared" si="98"/>
        <v>6.0555555555555554</v>
      </c>
      <c r="BB192" s="201">
        <f t="shared" si="98"/>
        <v>4</v>
      </c>
      <c r="BC192" s="201">
        <f t="shared" si="98"/>
        <v>3.2222222222222214</v>
      </c>
      <c r="BD192" s="201">
        <f t="shared" si="98"/>
        <v>5.1111111111111107</v>
      </c>
      <c r="BE192" s="201">
        <f t="shared" si="98"/>
        <v>0</v>
      </c>
      <c r="BF192" s="201">
        <f t="shared" si="98"/>
        <v>3.6666666666666679</v>
      </c>
      <c r="BG192" s="201">
        <f t="shared" si="98"/>
        <v>4.4444444444444446</v>
      </c>
      <c r="BH192" s="201">
        <f t="shared" si="98"/>
        <v>1.5555555555555554</v>
      </c>
      <c r="BI192" s="201">
        <f t="shared" si="98"/>
        <v>5.2222222222222223</v>
      </c>
      <c r="BJ192" s="201">
        <f t="shared" si="98"/>
        <v>8.9444444444444464</v>
      </c>
      <c r="BK192" s="201">
        <f t="shared" si="98"/>
        <v>0.38888888888888928</v>
      </c>
      <c r="BL192" s="201">
        <f t="shared" si="98"/>
        <v>0</v>
      </c>
      <c r="BM192" s="17"/>
    </row>
    <row r="193" spans="1:65" x14ac:dyDescent="0.2">
      <c r="A193" s="17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X193" s="201"/>
      <c r="Y193" s="201"/>
      <c r="Z193" s="201"/>
      <c r="AA193" s="201"/>
      <c r="AB193" s="201"/>
      <c r="AC193" s="201"/>
      <c r="AD193" s="201"/>
      <c r="AE193" s="201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201"/>
      <c r="AP193" s="201"/>
      <c r="AQ193" s="201"/>
      <c r="AR193" s="201"/>
      <c r="AS193" s="201"/>
      <c r="AT193" s="201"/>
      <c r="AU193" s="201"/>
      <c r="AV193" s="201"/>
      <c r="AW193" s="201"/>
      <c r="AX193" s="201"/>
      <c r="AY193" s="201"/>
      <c r="AZ193" s="201"/>
      <c r="BA193" s="201"/>
      <c r="BB193" s="201"/>
      <c r="BC193" s="201"/>
      <c r="BD193" s="201"/>
      <c r="BE193" s="201"/>
      <c r="BF193" s="201"/>
      <c r="BG193" s="201"/>
      <c r="BH193" s="201"/>
      <c r="BI193" s="201"/>
      <c r="BJ193" s="201"/>
      <c r="BK193" s="201"/>
      <c r="BL193" s="201"/>
      <c r="BM193" s="17"/>
    </row>
    <row r="194" spans="1:65" x14ac:dyDescent="0.2">
      <c r="A194" s="17"/>
      <c r="B194" s="201"/>
      <c r="C194" s="201"/>
      <c r="D194" s="201"/>
      <c r="E194" s="201"/>
      <c r="F194" s="201"/>
      <c r="G194" s="201"/>
      <c r="H194" s="201"/>
      <c r="I194" s="201"/>
      <c r="J194" s="201"/>
      <c r="K194" s="201"/>
      <c r="L194" s="201"/>
      <c r="M194" s="201"/>
      <c r="N194" s="201"/>
      <c r="O194" s="201"/>
      <c r="P194" s="201"/>
      <c r="Q194" s="201"/>
      <c r="R194" s="201"/>
      <c r="S194" s="201"/>
      <c r="T194" s="201"/>
      <c r="U194" s="201"/>
      <c r="V194" s="201"/>
      <c r="W194" s="201"/>
      <c r="X194" s="201"/>
      <c r="Y194" s="201"/>
      <c r="Z194" s="201"/>
      <c r="AA194" s="201"/>
      <c r="AB194" s="201"/>
      <c r="AC194" s="201"/>
      <c r="AD194" s="201"/>
      <c r="AE194" s="201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201"/>
      <c r="AP194" s="201"/>
      <c r="AQ194" s="201"/>
      <c r="AR194" s="201"/>
      <c r="AS194" s="201"/>
      <c r="AT194" s="201"/>
      <c r="AU194" s="201"/>
      <c r="AV194" s="201"/>
      <c r="AW194" s="201"/>
      <c r="AX194" s="201"/>
      <c r="AY194" s="201"/>
      <c r="AZ194" s="201"/>
      <c r="BA194" s="201"/>
      <c r="BB194" s="201"/>
      <c r="BC194" s="201"/>
      <c r="BD194" s="201"/>
      <c r="BE194" s="201"/>
      <c r="BF194" s="201"/>
      <c r="BG194" s="201"/>
      <c r="BH194" s="201"/>
      <c r="BI194" s="201"/>
      <c r="BJ194" s="201"/>
      <c r="BK194" s="201"/>
      <c r="BL194" s="201"/>
      <c r="BM194" s="17"/>
    </row>
    <row r="195" spans="1:65" x14ac:dyDescent="0.2">
      <c r="A195" s="11" t="s">
        <v>178</v>
      </c>
      <c r="C195" s="201">
        <f>(BM134-BM124)</f>
        <v>50</v>
      </c>
      <c r="D195" s="201">
        <f>(BM124-BM109)</f>
        <v>75</v>
      </c>
      <c r="E195" s="201">
        <f>($BM122-$BM108)</f>
        <v>70</v>
      </c>
      <c r="F195" s="201">
        <f>($BM124-$BM108)</f>
        <v>80</v>
      </c>
      <c r="G195" s="201">
        <f>($BM147-$BM109)</f>
        <v>190</v>
      </c>
      <c r="H195" s="201">
        <f>($BM129-$BM110)</f>
        <v>95</v>
      </c>
      <c r="I195" s="201">
        <f>($BM137-$BM120)</f>
        <v>85</v>
      </c>
      <c r="J195" s="201">
        <f>($BM122-$BM106)</f>
        <v>80</v>
      </c>
      <c r="K195" s="201">
        <f>($BM119-$BM106)</f>
        <v>65</v>
      </c>
      <c r="L195" s="201">
        <f>($BM126-$BM103)</f>
        <v>115</v>
      </c>
      <c r="M195" s="201">
        <f>($BM125-$BM108)</f>
        <v>85</v>
      </c>
      <c r="N195" s="201">
        <f>($BM133-$BM116)</f>
        <v>85</v>
      </c>
      <c r="O195" s="201">
        <f>($BM140-$BM138)</f>
        <v>10</v>
      </c>
      <c r="P195" s="201"/>
      <c r="Q195" s="201">
        <f>(($BM123-$BM106))</f>
        <v>85</v>
      </c>
      <c r="R195" s="201">
        <f>($BM119-$BM105)</f>
        <v>70</v>
      </c>
      <c r="S195" s="201">
        <f>(($BM123-$BM103))</f>
        <v>100</v>
      </c>
      <c r="T195" s="201">
        <f>($BM119-$BM109)</f>
        <v>50</v>
      </c>
      <c r="U195" s="201">
        <f>($BM151-$BM133)</f>
        <v>90</v>
      </c>
      <c r="V195" s="201">
        <f>($BM159-$BM141)</f>
        <v>90</v>
      </c>
      <c r="W195" s="201">
        <f>($BM120-$BM117)</f>
        <v>15</v>
      </c>
      <c r="X195" s="201">
        <f>($BM163-$BM161)</f>
        <v>10</v>
      </c>
      <c r="Y195" s="201">
        <f>($BM120-$BM117)</f>
        <v>15</v>
      </c>
      <c r="Z195" s="201">
        <f>($BM142-$BM121)</f>
        <v>105</v>
      </c>
      <c r="AA195" s="201">
        <f>($BM129-$BM114)</f>
        <v>75</v>
      </c>
      <c r="AB195" s="201">
        <f>($BM144-$BM129)</f>
        <v>75</v>
      </c>
      <c r="AC195" s="201">
        <f>($BM154-$BM141)</f>
        <v>65</v>
      </c>
      <c r="AD195" s="201">
        <f>($BM158-$BM139)</f>
        <v>95</v>
      </c>
      <c r="AE195" s="201">
        <f>($BM130-$BM117)</f>
        <v>65</v>
      </c>
      <c r="AF195" s="201">
        <f>($BM138-$BM117)</f>
        <v>105</v>
      </c>
      <c r="AG195" s="201">
        <f>($BM135-$BM116)</f>
        <v>95</v>
      </c>
      <c r="AH195" s="201">
        <f>($BM142-$BM127)</f>
        <v>75</v>
      </c>
      <c r="AI195" s="201">
        <f>($BM129-$BM117)</f>
        <v>60</v>
      </c>
      <c r="AJ195" s="201">
        <f>($BM142-$BM125)</f>
        <v>85</v>
      </c>
      <c r="AK195" s="201">
        <f>($BM137-$BM123)</f>
        <v>70</v>
      </c>
      <c r="AL195" s="201">
        <f>($BM136-$BM116)</f>
        <v>100</v>
      </c>
      <c r="AM195" s="201">
        <f>($BM137-$BM117)</f>
        <v>100</v>
      </c>
      <c r="AN195" s="201">
        <f>($BM139-$BM128)</f>
        <v>55</v>
      </c>
      <c r="AO195" s="201">
        <f>($BM132-$BM119)</f>
        <v>65</v>
      </c>
      <c r="AP195" s="201">
        <f>($BM136-$BM117)</f>
        <v>95</v>
      </c>
      <c r="AQ195" s="201">
        <f>($BM141-$BM123)</f>
        <v>90</v>
      </c>
      <c r="AR195" s="201">
        <f>($BM152-$BM137)</f>
        <v>75</v>
      </c>
      <c r="AS195" s="201">
        <f>($BM158-$BM126)</f>
        <v>160</v>
      </c>
      <c r="AT195" s="201">
        <f>($BM144-$BM135)</f>
        <v>45</v>
      </c>
      <c r="AU195" s="201">
        <f>($BM126-$BM117)</f>
        <v>45</v>
      </c>
      <c r="AV195" s="201">
        <f t="shared" ref="AV195:BA195" si="99">($BM158-$BM126)</f>
        <v>160</v>
      </c>
      <c r="AW195" s="201">
        <f t="shared" si="99"/>
        <v>160</v>
      </c>
      <c r="AX195" s="201">
        <f t="shared" si="99"/>
        <v>160</v>
      </c>
      <c r="AY195" s="201">
        <f t="shared" si="99"/>
        <v>160</v>
      </c>
      <c r="AZ195" s="201">
        <f t="shared" si="99"/>
        <v>160</v>
      </c>
      <c r="BA195" s="201">
        <f t="shared" si="99"/>
        <v>160</v>
      </c>
      <c r="BB195" s="201">
        <f>($BM148-$BM120)</f>
        <v>140</v>
      </c>
      <c r="BC195" s="201">
        <f>($BM147-$BM118)</f>
        <v>145</v>
      </c>
      <c r="BD195" s="201">
        <f>($BM134-$BM120)</f>
        <v>70</v>
      </c>
      <c r="BE195" s="201">
        <f>($BM145-$BM130)</f>
        <v>75</v>
      </c>
      <c r="BF195" s="201">
        <f>($BM158-$BM126)</f>
        <v>160</v>
      </c>
      <c r="BG195" s="201">
        <f>($BM126-$BM117)</f>
        <v>45</v>
      </c>
      <c r="BH195" s="201">
        <f>($BM123-$BM117)</f>
        <v>30</v>
      </c>
      <c r="BI195" s="201">
        <f>($BM122-$BM117)</f>
        <v>25</v>
      </c>
      <c r="BJ195" s="201">
        <f>($BM135-$BM117)</f>
        <v>90</v>
      </c>
      <c r="BK195" s="201">
        <f>($BM146-$BM117)</f>
        <v>145</v>
      </c>
      <c r="BL195" s="201">
        <f>($BM164-$BM150)</f>
        <v>70</v>
      </c>
      <c r="BM195" s="201"/>
    </row>
    <row r="196" spans="1:65" x14ac:dyDescent="0.2">
      <c r="A196" s="11" t="s">
        <v>178</v>
      </c>
      <c r="C196" s="201">
        <f>((BM162-BM126))</f>
        <v>180</v>
      </c>
      <c r="D196" s="201">
        <f>($BM157-$BM124)</f>
        <v>165</v>
      </c>
      <c r="E196" s="201">
        <f>($BM156-$BM122)</f>
        <v>170</v>
      </c>
      <c r="F196" s="201">
        <f>($BM156-$BM124)</f>
        <v>160</v>
      </c>
      <c r="G196" s="201">
        <f>($BM157-$BM147)</f>
        <v>50</v>
      </c>
      <c r="H196" s="201">
        <f>($BM158-$BM129)</f>
        <v>145</v>
      </c>
      <c r="I196" s="201">
        <f>($BM157-$BM137)</f>
        <v>100</v>
      </c>
      <c r="J196" s="201">
        <f>($BM155-$BM122)</f>
        <v>165</v>
      </c>
      <c r="K196" s="201">
        <f>($BM157-$BM119)</f>
        <v>190</v>
      </c>
      <c r="L196" s="201">
        <f>($BM151-$BM126)</f>
        <v>125</v>
      </c>
      <c r="M196" s="201">
        <f>($BM156-$BM125)</f>
        <v>155</v>
      </c>
      <c r="N196" s="201">
        <f>($BM164-$BM133)</f>
        <v>155</v>
      </c>
      <c r="O196" s="201">
        <f>($BM157-$BM140)</f>
        <v>85</v>
      </c>
      <c r="P196" s="201"/>
      <c r="Q196" s="201">
        <f>($BM154-$BM123)</f>
        <v>155</v>
      </c>
      <c r="R196" s="201">
        <f>($BM153-$BM119)</f>
        <v>170</v>
      </c>
      <c r="S196" s="201">
        <f>($BM151-$BM123)</f>
        <v>140</v>
      </c>
      <c r="T196" s="201">
        <f>($BM154-$BM119)</f>
        <v>175</v>
      </c>
      <c r="U196" s="201">
        <f>($BM157-$BM151)</f>
        <v>30</v>
      </c>
      <c r="V196" s="201">
        <f>(V122-V119)/($BM122-$BM119)</f>
        <v>-2.666666666666663E-2</v>
      </c>
      <c r="W196" s="201">
        <f>(W165-W163)/($BM165-$BM163)</f>
        <v>0</v>
      </c>
      <c r="X196" s="201">
        <f>(X122-X119)/($BM122-$BM119)</f>
        <v>0</v>
      </c>
      <c r="Y196" s="201">
        <f>(Y144-Y123)/($BM144-$BM123)</f>
        <v>2.4761904761904759E-2</v>
      </c>
      <c r="Z196" s="201">
        <f>(Z131-Z116)/($BM131-$BM116)</f>
        <v>-2.666666666666657E-3</v>
      </c>
      <c r="AA196" s="201">
        <f>(AA146-AA134)/($BM146-$BM131)</f>
        <v>-1.0666666666666652E-2</v>
      </c>
      <c r="AB196" s="201">
        <f>(AB156-AB143)/($BM156-$BM143)</f>
        <v>-2.4615384615384608E-2</v>
      </c>
      <c r="AC196" s="201">
        <f>(AC160-AC141)/($BM160-$BM141)</f>
        <v>-4.2105263157894771E-3</v>
      </c>
      <c r="AD196" s="201">
        <f>(AD132-AD119)/($BM132-$BM119)</f>
        <v>-3.0769230769230771E-2</v>
      </c>
      <c r="AE196" s="201">
        <f>(AE140-AE119)/($BM140-$BM119)</f>
        <v>4.7619047619047623E-3</v>
      </c>
      <c r="AF196" s="201">
        <f>(AF137-AF118)/($BM137-$BM118)</f>
        <v>1.2631578947368414E-2</v>
      </c>
      <c r="AG196" s="201">
        <f>(AG144-AG129)/($BM144-$BM129)</f>
        <v>-1.6000000000000014E-2</v>
      </c>
      <c r="AH196" s="201">
        <f>(AH131-AH119)/($BM131-$BM119)</f>
        <v>-1.5000000000000006E-2</v>
      </c>
      <c r="AI196" s="201">
        <f>(AI144-AI127)/($BM144-$BM127)</f>
        <v>1.294117647058823E-2</v>
      </c>
      <c r="AJ196" s="201">
        <f>(AJ139-AJ125)/($BM139-$BM125)</f>
        <v>-1.5714285714285708E-2</v>
      </c>
      <c r="AK196" s="201">
        <f>(AK138-AK118)/($BM138-$BM118)</f>
        <v>1.3999999999999986E-2</v>
      </c>
      <c r="AL196" s="201">
        <f>(AL139-AL119)/($BM139-$BM119)</f>
        <v>-2.6999999999999993E-2</v>
      </c>
      <c r="AM196" s="201">
        <f>(AM141-AM130)/($BM141-$BM130)</f>
        <v>-2.9090909090909115E-2</v>
      </c>
      <c r="AN196" s="201">
        <f>(AN134-AN121)/($BM134-$BM121)</f>
        <v>7.6923076923076927E-3</v>
      </c>
      <c r="AO196" s="201">
        <f>(AO138-AO119)/($BM138-$BM119)</f>
        <v>6.3157894736842251E-3</v>
      </c>
      <c r="AP196" s="201">
        <f>(AP143-AP125)/($BM143-$BM125)</f>
        <v>3.3333333333333414E-3</v>
      </c>
      <c r="AQ196" s="201">
        <f>(AQ154-AQ139)/($BM154-$BM139)</f>
        <v>5.3333333333333384E-3</v>
      </c>
      <c r="AR196" s="201">
        <f>(AR160-AR128)/($BM160-$BM128)</f>
        <v>0</v>
      </c>
      <c r="AS196" s="201">
        <f>(AS146-AS137)/($BM146-$BM137)</f>
        <v>-3.555555555555559E-2</v>
      </c>
      <c r="AT196" s="201">
        <f>(AT128-AT119)/($BM128-$BM119)</f>
        <v>-7.555555555555557E-2</v>
      </c>
      <c r="AU196" s="201">
        <f t="shared" ref="AU196:AZ196" si="100">(AU160-AU128)/($BM160-$BM128)</f>
        <v>0</v>
      </c>
      <c r="AV196" s="201">
        <f t="shared" si="100"/>
        <v>0</v>
      </c>
      <c r="AW196" s="201">
        <f t="shared" si="100"/>
        <v>0</v>
      </c>
      <c r="AX196" s="201">
        <f t="shared" si="100"/>
        <v>0</v>
      </c>
      <c r="AY196" s="201">
        <f t="shared" si="100"/>
        <v>0</v>
      </c>
      <c r="AZ196" s="201">
        <f t="shared" si="100"/>
        <v>0</v>
      </c>
      <c r="BA196" s="201">
        <f>(BA150-BA122)/($BM150-$BM122)</f>
        <v>1.5476190476190472E-2</v>
      </c>
      <c r="BB196" s="201">
        <f>(BB149-BB120)/($BM149-$BM120)</f>
        <v>1.0344827586206896E-2</v>
      </c>
      <c r="BC196" s="201">
        <f>(BC136-BC122)/($BM136-$BM122)</f>
        <v>-1.7460317460317475E-2</v>
      </c>
      <c r="BD196" s="201">
        <f>(BD147-BD132)/($BM147-$BM132)</f>
        <v>4.4444444444444522E-3</v>
      </c>
      <c r="BE196" s="201">
        <f>(BE160-BE128)/($BM160-$BM128)</f>
        <v>0</v>
      </c>
      <c r="BF196" s="201">
        <f>(BF128-BF119)/($BM128-$BM119)</f>
        <v>-2.5925925925925911E-2</v>
      </c>
      <c r="BG196" s="201">
        <f>(BG125-BG119)/($BM125-$BM119)</f>
        <v>-5.1851851851851843E-2</v>
      </c>
      <c r="BH196" s="201">
        <f>(BH124-BH119)/($BM124-$BM119)</f>
        <v>-3.1111111111111141E-2</v>
      </c>
      <c r="BI196" s="201">
        <f>(BI137-BI119)/($BM137-$BM119)</f>
        <v>-8.6419753086419849E-3</v>
      </c>
      <c r="BJ196" s="201">
        <f>(BJ148-BJ119)/($BM148-$BM119)</f>
        <v>1.8773946360153258E-2</v>
      </c>
      <c r="BK196" s="201">
        <f>(BK166-BK152)/($BM166-$BM152)</f>
        <v>1.666666666666667E-2</v>
      </c>
      <c r="BL196" s="201">
        <f>(BL160-BL128)/($BM160-$BM128)</f>
        <v>0</v>
      </c>
      <c r="BM196" s="201"/>
    </row>
    <row r="197" spans="1:65" x14ac:dyDescent="0.2">
      <c r="A197" s="11" t="s">
        <v>182</v>
      </c>
      <c r="C197" s="201">
        <f t="shared" ref="C197:O197" si="101">(C195+C196)</f>
        <v>230</v>
      </c>
      <c r="D197" s="201">
        <f t="shared" si="101"/>
        <v>240</v>
      </c>
      <c r="E197" s="201">
        <f t="shared" si="101"/>
        <v>240</v>
      </c>
      <c r="F197" s="201">
        <f t="shared" si="101"/>
        <v>240</v>
      </c>
      <c r="G197" s="201">
        <f t="shared" si="101"/>
        <v>240</v>
      </c>
      <c r="H197" s="201">
        <f t="shared" si="101"/>
        <v>240</v>
      </c>
      <c r="I197" s="203">
        <f t="shared" si="101"/>
        <v>185</v>
      </c>
      <c r="J197" s="201">
        <f t="shared" si="101"/>
        <v>245</v>
      </c>
      <c r="K197" s="201">
        <f t="shared" si="101"/>
        <v>255</v>
      </c>
      <c r="L197" s="201">
        <f t="shared" si="101"/>
        <v>240</v>
      </c>
      <c r="M197" s="201">
        <f t="shared" si="101"/>
        <v>240</v>
      </c>
      <c r="N197" s="201">
        <f t="shared" si="101"/>
        <v>240</v>
      </c>
      <c r="O197" s="203">
        <f t="shared" si="101"/>
        <v>95</v>
      </c>
      <c r="P197" s="201"/>
      <c r="Q197" s="201"/>
      <c r="R197" s="201"/>
      <c r="S197" s="201"/>
      <c r="T197" s="201"/>
      <c r="U197" s="201"/>
      <c r="V197" s="201"/>
      <c r="W197" s="201"/>
      <c r="X197" s="201"/>
      <c r="Y197" s="201"/>
      <c r="Z197" s="201"/>
      <c r="AA197" s="201"/>
      <c r="AB197" s="201"/>
      <c r="AC197" s="201"/>
      <c r="AD197" s="201"/>
      <c r="AE197" s="201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201"/>
      <c r="AP197" s="201"/>
      <c r="AQ197" s="201"/>
      <c r="AR197" s="201"/>
      <c r="AS197" s="201"/>
      <c r="AT197" s="201"/>
      <c r="AU197" s="201"/>
      <c r="AV197" s="201"/>
      <c r="AW197" s="201"/>
      <c r="AX197" s="201"/>
      <c r="AY197" s="201"/>
      <c r="AZ197" s="201"/>
      <c r="BA197" s="201"/>
      <c r="BB197" s="201"/>
      <c r="BC197" s="201"/>
      <c r="BD197" s="201"/>
      <c r="BE197" s="201"/>
      <c r="BF197" s="201"/>
      <c r="BG197" s="201"/>
      <c r="BH197" s="201"/>
      <c r="BI197" s="201"/>
      <c r="BJ197" s="201"/>
      <c r="BK197" s="201"/>
      <c r="BL197" s="201"/>
      <c r="BM197" s="201"/>
    </row>
    <row r="199" spans="1:65" ht="37" x14ac:dyDescent="0.45">
      <c r="A199" s="111" t="s">
        <v>150</v>
      </c>
    </row>
    <row r="200" spans="1:65" ht="32" x14ac:dyDescent="0.2">
      <c r="B200" s="110" t="s">
        <v>136</v>
      </c>
      <c r="C200" s="110" t="s">
        <v>97</v>
      </c>
      <c r="D200" s="110" t="s">
        <v>82</v>
      </c>
      <c r="E200" s="110" t="s">
        <v>69</v>
      </c>
      <c r="F200" s="110" t="s">
        <v>76</v>
      </c>
      <c r="G200" s="110" t="s">
        <v>63</v>
      </c>
      <c r="H200" s="110" t="s">
        <v>102</v>
      </c>
      <c r="I200" s="109" t="s">
        <v>81</v>
      </c>
      <c r="J200" s="109" t="s">
        <v>68</v>
      </c>
      <c r="K200" s="109" t="s">
        <v>135</v>
      </c>
      <c r="L200" s="109" t="s">
        <v>105</v>
      </c>
      <c r="M200" s="109" t="s">
        <v>98</v>
      </c>
      <c r="N200" s="109" t="s">
        <v>119</v>
      </c>
      <c r="O200" s="109" t="s">
        <v>92</v>
      </c>
      <c r="P200" s="108" t="s">
        <v>134</v>
      </c>
      <c r="Q200" s="108" t="s">
        <v>100</v>
      </c>
      <c r="R200" s="108" t="s">
        <v>75</v>
      </c>
      <c r="S200" s="108" t="s">
        <v>99</v>
      </c>
      <c r="T200" s="108" t="s">
        <v>74</v>
      </c>
      <c r="U200" s="108" t="s">
        <v>65</v>
      </c>
      <c r="V200" s="108" t="s">
        <v>64</v>
      </c>
      <c r="W200" s="107" t="s">
        <v>109</v>
      </c>
      <c r="X200" s="107" t="s">
        <v>133</v>
      </c>
      <c r="Y200" s="107" t="s">
        <v>79</v>
      </c>
      <c r="Z200" s="107" t="s">
        <v>91</v>
      </c>
      <c r="AA200" s="107" t="s">
        <v>80</v>
      </c>
      <c r="AB200" s="107" t="s">
        <v>73</v>
      </c>
      <c r="AC200" s="107" t="s">
        <v>87</v>
      </c>
      <c r="AD200" s="106" t="s">
        <v>67</v>
      </c>
      <c r="AE200" s="106" t="s">
        <v>107</v>
      </c>
      <c r="AF200" s="106" t="s">
        <v>104</v>
      </c>
      <c r="AG200" s="106" t="s">
        <v>96</v>
      </c>
      <c r="AH200" s="106" t="s">
        <v>118</v>
      </c>
      <c r="AI200" s="106" t="s">
        <v>86</v>
      </c>
      <c r="AJ200" s="106" t="s">
        <v>94</v>
      </c>
      <c r="AK200" s="105" t="s">
        <v>103</v>
      </c>
      <c r="AL200" s="105" t="s">
        <v>85</v>
      </c>
      <c r="AM200" s="105" t="s">
        <v>95</v>
      </c>
      <c r="AN200" s="105" t="s">
        <v>66</v>
      </c>
      <c r="AO200" s="105" t="s">
        <v>121</v>
      </c>
      <c r="AP200" s="105" t="s">
        <v>78</v>
      </c>
      <c r="AQ200" s="105" t="s">
        <v>117</v>
      </c>
      <c r="AR200" s="104" t="s">
        <v>132</v>
      </c>
      <c r="AS200" s="104" t="s">
        <v>72</v>
      </c>
      <c r="AT200" s="104" t="s">
        <v>116</v>
      </c>
      <c r="AU200" s="104" t="s">
        <v>131</v>
      </c>
      <c r="AV200" s="104" t="s">
        <v>130</v>
      </c>
      <c r="AW200" s="104" t="s">
        <v>129</v>
      </c>
      <c r="AX200" s="104" t="s">
        <v>128</v>
      </c>
      <c r="AY200" s="104" t="s">
        <v>149</v>
      </c>
      <c r="AZ200" s="104" t="s">
        <v>148</v>
      </c>
      <c r="BA200" s="104" t="s">
        <v>147</v>
      </c>
      <c r="BB200" s="104" t="s">
        <v>146</v>
      </c>
      <c r="BC200" s="104" t="s">
        <v>145</v>
      </c>
      <c r="BD200" s="104" t="s">
        <v>144</v>
      </c>
      <c r="BE200" s="104" t="s">
        <v>143</v>
      </c>
      <c r="BF200" s="104" t="s">
        <v>142</v>
      </c>
      <c r="BG200" s="104" t="s">
        <v>141</v>
      </c>
      <c r="BH200" s="104" t="s">
        <v>140</v>
      </c>
      <c r="BI200" s="104" t="s">
        <v>139</v>
      </c>
      <c r="BJ200" s="104" t="s">
        <v>138</v>
      </c>
      <c r="BK200" s="104" t="s">
        <v>122</v>
      </c>
      <c r="BL200" s="103" t="s">
        <v>137</v>
      </c>
    </row>
    <row r="201" spans="1:65" x14ac:dyDescent="0.2">
      <c r="B201" s="11">
        <v>0</v>
      </c>
      <c r="Z201" s="11">
        <v>0</v>
      </c>
      <c r="BL201" s="11">
        <v>0</v>
      </c>
    </row>
    <row r="202" spans="1:65" x14ac:dyDescent="0.2">
      <c r="B202" s="11">
        <v>0</v>
      </c>
      <c r="Z202" s="11">
        <v>-0.10000000000000053</v>
      </c>
      <c r="BL202" s="11">
        <v>0</v>
      </c>
    </row>
    <row r="203" spans="1:65" x14ac:dyDescent="0.2">
      <c r="B203" s="11">
        <v>0</v>
      </c>
      <c r="G203" s="11">
        <v>0</v>
      </c>
      <c r="P203" s="11">
        <v>0</v>
      </c>
      <c r="W203" s="11">
        <v>0</v>
      </c>
      <c r="X203" s="11">
        <v>0</v>
      </c>
      <c r="Z203" s="11">
        <v>-0.29999999999999982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L203" s="11">
        <v>0</v>
      </c>
    </row>
    <row r="204" spans="1:65" x14ac:dyDescent="0.2">
      <c r="B204" s="11">
        <v>0</v>
      </c>
      <c r="G204" s="11">
        <v>-0.10000000000000053</v>
      </c>
      <c r="P204" s="11">
        <v>0</v>
      </c>
      <c r="X204" s="11">
        <v>0</v>
      </c>
      <c r="Z204" s="11">
        <v>-0.10000000000000053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L204" s="11">
        <v>0</v>
      </c>
    </row>
    <row r="205" spans="1:65" x14ac:dyDescent="0.2">
      <c r="A205" s="100">
        <v>-180</v>
      </c>
      <c r="B205" s="11">
        <v>0</v>
      </c>
      <c r="G205" s="11">
        <v>-0.10000000000000053</v>
      </c>
      <c r="P205" s="11">
        <v>0</v>
      </c>
      <c r="X205" s="11">
        <v>0</v>
      </c>
      <c r="Z205" s="11">
        <v>0.20000000000000018</v>
      </c>
      <c r="AR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L205" s="11">
        <v>0</v>
      </c>
    </row>
    <row r="206" spans="1:65" x14ac:dyDescent="0.2">
      <c r="A206" s="100">
        <v>-175</v>
      </c>
      <c r="B206" s="11">
        <v>0</v>
      </c>
      <c r="G206" s="11">
        <v>-0.20000000000000018</v>
      </c>
      <c r="P206" s="11">
        <v>0</v>
      </c>
      <c r="X206" s="11">
        <v>0</v>
      </c>
      <c r="Z206" s="11">
        <v>0.39999999999999947</v>
      </c>
      <c r="AQ206" s="11">
        <v>0</v>
      </c>
      <c r="AR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L206" s="11">
        <v>0</v>
      </c>
    </row>
    <row r="207" spans="1:65" x14ac:dyDescent="0.2">
      <c r="A207" s="100">
        <v>-170</v>
      </c>
      <c r="B207" s="11">
        <v>0</v>
      </c>
      <c r="G207" s="11">
        <v>-0.30000000000000071</v>
      </c>
      <c r="P207" s="11">
        <v>0</v>
      </c>
      <c r="X207" s="11">
        <v>0</v>
      </c>
      <c r="Z207" s="11">
        <v>0.39999999999999947</v>
      </c>
      <c r="AQ207" s="11">
        <v>-0.39999999999999947</v>
      </c>
      <c r="AR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L207" s="11">
        <v>0</v>
      </c>
    </row>
    <row r="208" spans="1:65" x14ac:dyDescent="0.2">
      <c r="A208" s="100">
        <v>-165</v>
      </c>
      <c r="B208" s="11">
        <v>0</v>
      </c>
      <c r="G208" s="11">
        <v>-0.30000000000000071</v>
      </c>
      <c r="P208" s="11">
        <v>0</v>
      </c>
      <c r="X208" s="11">
        <v>0</v>
      </c>
      <c r="Z208" s="11">
        <v>-0.10000000000000053</v>
      </c>
      <c r="AQ208" s="11">
        <v>-0.39999999999999947</v>
      </c>
      <c r="AR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L208" s="11">
        <v>0</v>
      </c>
    </row>
    <row r="209" spans="1:64" x14ac:dyDescent="0.2">
      <c r="A209" s="100">
        <v>-160</v>
      </c>
      <c r="B209" s="11">
        <v>0</v>
      </c>
      <c r="G209" s="11">
        <v>-0.5</v>
      </c>
      <c r="P209" s="11">
        <v>0</v>
      </c>
      <c r="X209" s="11">
        <v>0</v>
      </c>
      <c r="Z209" s="11">
        <v>-0.29999999999999982</v>
      </c>
      <c r="AC209" s="11">
        <v>0</v>
      </c>
      <c r="AQ209" s="11">
        <v>-0.20000000000000018</v>
      </c>
      <c r="AR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L209" s="11">
        <v>0</v>
      </c>
    </row>
    <row r="210" spans="1:64" x14ac:dyDescent="0.2">
      <c r="A210" s="100">
        <v>-155</v>
      </c>
      <c r="B210" s="11">
        <v>0</v>
      </c>
      <c r="G210" s="11">
        <v>-0.5</v>
      </c>
      <c r="P210" s="11">
        <v>0</v>
      </c>
      <c r="X210" s="11">
        <v>0</v>
      </c>
      <c r="Z210" s="11">
        <v>0.5</v>
      </c>
      <c r="AC210" s="11">
        <v>0.29999999999999893</v>
      </c>
      <c r="AQ210" s="11">
        <v>0.10000000000000053</v>
      </c>
      <c r="AR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L210" s="11">
        <v>0</v>
      </c>
    </row>
    <row r="211" spans="1:64" x14ac:dyDescent="0.2">
      <c r="A211" s="100">
        <v>-150</v>
      </c>
      <c r="B211" s="11">
        <v>0</v>
      </c>
      <c r="G211" s="11">
        <v>-0.5</v>
      </c>
      <c r="P211" s="11">
        <v>0</v>
      </c>
      <c r="X211" s="11">
        <v>0</v>
      </c>
      <c r="Z211" s="11">
        <v>1.0999999999999996</v>
      </c>
      <c r="AC211" s="11">
        <v>0.59999999999999964</v>
      </c>
      <c r="AQ211" s="11">
        <v>0.10000000000000053</v>
      </c>
      <c r="AR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L211" s="11">
        <v>0</v>
      </c>
    </row>
    <row r="212" spans="1:64" x14ac:dyDescent="0.2">
      <c r="A212" s="100">
        <v>-145</v>
      </c>
      <c r="B212" s="11">
        <v>0</v>
      </c>
      <c r="G212" s="11">
        <v>-0.5</v>
      </c>
      <c r="P212" s="11">
        <v>0</v>
      </c>
      <c r="X212" s="11">
        <v>0</v>
      </c>
      <c r="Z212" s="11">
        <v>1.0999999999999996</v>
      </c>
      <c r="AC212" s="11">
        <v>0</v>
      </c>
      <c r="AQ212" s="11">
        <v>0.20000000000000018</v>
      </c>
      <c r="AR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E212" s="11">
        <v>0</v>
      </c>
      <c r="BJ212" s="66">
        <v>0</v>
      </c>
      <c r="BL212" s="11">
        <v>0</v>
      </c>
    </row>
    <row r="213" spans="1:64" x14ac:dyDescent="0.2">
      <c r="A213" s="100">
        <v>-140</v>
      </c>
      <c r="B213" s="11">
        <v>0</v>
      </c>
      <c r="G213" s="11">
        <v>-0.5</v>
      </c>
      <c r="P213" s="11">
        <v>0</v>
      </c>
      <c r="X213" s="11">
        <v>0</v>
      </c>
      <c r="Z213" s="11">
        <v>1.2000000000000002</v>
      </c>
      <c r="AC213" s="11">
        <v>-0.80000000000000071</v>
      </c>
      <c r="AF213" s="11">
        <v>0</v>
      </c>
      <c r="AQ213" s="11">
        <v>0.29999999999999982</v>
      </c>
      <c r="AR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66">
        <v>0</v>
      </c>
      <c r="BE213" s="11">
        <v>0</v>
      </c>
      <c r="BJ213" s="66">
        <v>0.1111111111111116</v>
      </c>
      <c r="BL213" s="11">
        <v>0</v>
      </c>
    </row>
    <row r="214" spans="1:64" x14ac:dyDescent="0.2">
      <c r="A214" s="100">
        <v>-135</v>
      </c>
      <c r="B214" s="11">
        <v>0</v>
      </c>
      <c r="G214" s="11">
        <v>-0.30000000000000071</v>
      </c>
      <c r="P214" s="11">
        <v>0</v>
      </c>
      <c r="X214" s="11">
        <v>0</v>
      </c>
      <c r="Z214" s="11">
        <v>1.2000000000000002</v>
      </c>
      <c r="AC214" s="11">
        <v>-0.5</v>
      </c>
      <c r="AF214" s="11">
        <v>0</v>
      </c>
      <c r="AQ214" s="11">
        <v>0.40000000000000036</v>
      </c>
      <c r="AR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66">
        <v>0.11111111111111116</v>
      </c>
      <c r="BD214" s="66">
        <v>0</v>
      </c>
      <c r="BE214" s="11">
        <v>0</v>
      </c>
      <c r="BJ214" s="66">
        <v>0.22222222222222232</v>
      </c>
      <c r="BL214" s="11">
        <v>0</v>
      </c>
    </row>
    <row r="215" spans="1:64" x14ac:dyDescent="0.2">
      <c r="A215" s="100">
        <v>-130</v>
      </c>
      <c r="B215" s="11">
        <v>0</v>
      </c>
      <c r="G215" s="11">
        <v>-0.20000000000000018</v>
      </c>
      <c r="P215" s="11">
        <v>0</v>
      </c>
      <c r="X215" s="11">
        <v>0</v>
      </c>
      <c r="Z215" s="11">
        <v>1.0999999999999996</v>
      </c>
      <c r="AC215" s="11">
        <v>0.5</v>
      </c>
      <c r="AF215" s="11">
        <v>0.89999999999999947</v>
      </c>
      <c r="AQ215" s="11">
        <v>0.40000000000000036</v>
      </c>
      <c r="AR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66">
        <v>0.22222222222222232</v>
      </c>
      <c r="BD215" s="66">
        <v>0</v>
      </c>
      <c r="BE215" s="11">
        <v>0</v>
      </c>
      <c r="BJ215" s="66">
        <v>0.44444444444444464</v>
      </c>
      <c r="BL215" s="11">
        <v>0</v>
      </c>
    </row>
    <row r="216" spans="1:64" x14ac:dyDescent="0.2">
      <c r="A216" s="100">
        <v>-125</v>
      </c>
      <c r="B216" s="11">
        <v>0</v>
      </c>
      <c r="G216" s="11">
        <v>-0.10000000000000053</v>
      </c>
      <c r="P216" s="11">
        <v>0</v>
      </c>
      <c r="X216" s="11">
        <v>0</v>
      </c>
      <c r="Z216" s="11">
        <v>0.70000000000000018</v>
      </c>
      <c r="AC216" s="11">
        <v>0.79999999999999893</v>
      </c>
      <c r="AF216" s="11">
        <v>1.2999999999999998</v>
      </c>
      <c r="AI216" s="11">
        <v>0</v>
      </c>
      <c r="AQ216" s="11">
        <v>0.5</v>
      </c>
      <c r="AR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66">
        <v>0.44444444444444464</v>
      </c>
      <c r="BD216" s="66">
        <v>5.5555555555556246E-2</v>
      </c>
      <c r="BE216" s="11">
        <v>0</v>
      </c>
      <c r="BJ216" s="66">
        <v>0.6111111111111116</v>
      </c>
      <c r="BL216" s="11">
        <v>0</v>
      </c>
    </row>
    <row r="217" spans="1:64" ht="32" x14ac:dyDescent="0.2">
      <c r="B217" s="110" t="s">
        <v>136</v>
      </c>
      <c r="C217" s="110" t="s">
        <v>97</v>
      </c>
      <c r="D217" s="110" t="s">
        <v>82</v>
      </c>
      <c r="E217" s="110" t="s">
        <v>69</v>
      </c>
      <c r="F217" s="110" t="s">
        <v>76</v>
      </c>
      <c r="G217" s="110" t="s">
        <v>63</v>
      </c>
      <c r="H217" s="110" t="s">
        <v>102</v>
      </c>
      <c r="I217" s="109" t="s">
        <v>81</v>
      </c>
      <c r="J217" s="109" t="s">
        <v>68</v>
      </c>
      <c r="K217" s="109" t="s">
        <v>135</v>
      </c>
      <c r="L217" s="109" t="s">
        <v>105</v>
      </c>
      <c r="M217" s="109" t="s">
        <v>98</v>
      </c>
      <c r="N217" s="109" t="s">
        <v>119</v>
      </c>
      <c r="O217" s="109" t="s">
        <v>92</v>
      </c>
      <c r="P217" s="108" t="s">
        <v>134</v>
      </c>
      <c r="Q217" s="108" t="s">
        <v>100</v>
      </c>
      <c r="R217" s="108" t="s">
        <v>75</v>
      </c>
      <c r="S217" s="108" t="s">
        <v>99</v>
      </c>
      <c r="T217" s="108" t="s">
        <v>74</v>
      </c>
      <c r="U217" s="108" t="s">
        <v>65</v>
      </c>
      <c r="V217" s="108" t="s">
        <v>64</v>
      </c>
      <c r="W217" s="107" t="s">
        <v>109</v>
      </c>
      <c r="X217" s="107" t="s">
        <v>133</v>
      </c>
      <c r="Y217" s="107" t="s">
        <v>79</v>
      </c>
      <c r="Z217" s="107" t="s">
        <v>91</v>
      </c>
      <c r="AA217" s="107" t="s">
        <v>80</v>
      </c>
      <c r="AB217" s="107" t="s">
        <v>73</v>
      </c>
      <c r="AC217" s="107" t="s">
        <v>87</v>
      </c>
      <c r="AD217" s="106" t="s">
        <v>67</v>
      </c>
      <c r="AE217" s="106" t="s">
        <v>107</v>
      </c>
      <c r="AF217" s="106" t="s">
        <v>104</v>
      </c>
      <c r="AG217" s="106" t="s">
        <v>96</v>
      </c>
      <c r="AH217" s="106" t="s">
        <v>118</v>
      </c>
      <c r="AI217" s="106" t="s">
        <v>86</v>
      </c>
      <c r="AJ217" s="106" t="s">
        <v>94</v>
      </c>
      <c r="AK217" s="105" t="s">
        <v>103</v>
      </c>
      <c r="AL217" s="105" t="s">
        <v>85</v>
      </c>
      <c r="AM217" s="105" t="s">
        <v>95</v>
      </c>
      <c r="AN217" s="105" t="s">
        <v>66</v>
      </c>
      <c r="AO217" s="105" t="s">
        <v>121</v>
      </c>
      <c r="AP217" s="105" t="s">
        <v>78</v>
      </c>
      <c r="AQ217" s="105" t="s">
        <v>117</v>
      </c>
      <c r="AR217" s="104" t="s">
        <v>132</v>
      </c>
      <c r="AS217" s="104" t="s">
        <v>72</v>
      </c>
      <c r="AT217" s="104" t="s">
        <v>116</v>
      </c>
      <c r="AU217" s="104" t="s">
        <v>131</v>
      </c>
      <c r="AV217" s="104" t="s">
        <v>130</v>
      </c>
      <c r="AW217" s="104" t="s">
        <v>129</v>
      </c>
      <c r="AX217" s="104" t="s">
        <v>128</v>
      </c>
      <c r="AY217" s="104" t="s">
        <v>127</v>
      </c>
      <c r="AZ217" s="104" t="s">
        <v>126</v>
      </c>
      <c r="BA217" s="104" t="s">
        <v>108</v>
      </c>
      <c r="BB217" s="104" t="s">
        <v>113</v>
      </c>
      <c r="BC217" s="104" t="s">
        <v>110</v>
      </c>
      <c r="BD217" s="104" t="s">
        <v>101</v>
      </c>
      <c r="BE217" s="104" t="s">
        <v>125</v>
      </c>
      <c r="BF217" s="104" t="s">
        <v>111</v>
      </c>
      <c r="BG217" s="104" t="s">
        <v>120</v>
      </c>
      <c r="BH217" s="104" t="s">
        <v>93</v>
      </c>
      <c r="BI217" s="104" t="s">
        <v>112</v>
      </c>
      <c r="BJ217" s="104" t="s">
        <v>106</v>
      </c>
      <c r="BK217" s="104" t="s">
        <v>90</v>
      </c>
      <c r="BL217" s="103" t="s">
        <v>124</v>
      </c>
    </row>
    <row r="218" spans="1:64" x14ac:dyDescent="0.2">
      <c r="A218" s="11">
        <v>-120</v>
      </c>
      <c r="B218" s="11">
        <v>0</v>
      </c>
      <c r="G218" s="11">
        <v>0</v>
      </c>
      <c r="N218" s="11">
        <v>0</v>
      </c>
      <c r="P218" s="11">
        <v>0</v>
      </c>
      <c r="X218" s="11">
        <v>0</v>
      </c>
      <c r="Z218" s="11">
        <v>0.70000000000000018</v>
      </c>
      <c r="AC218" s="11">
        <v>0.69999999999999929</v>
      </c>
      <c r="AF218" s="11">
        <v>2.0999999999999996</v>
      </c>
      <c r="AI218" s="11">
        <v>0</v>
      </c>
      <c r="AP218" s="11">
        <v>0</v>
      </c>
      <c r="AQ218" s="11">
        <v>0.60000000000000053</v>
      </c>
      <c r="AR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66">
        <v>0.8888888888888884</v>
      </c>
      <c r="BB218" s="66">
        <v>0</v>
      </c>
      <c r="BD218" s="66">
        <v>0</v>
      </c>
      <c r="BE218" s="11">
        <v>0</v>
      </c>
      <c r="BJ218" s="66">
        <v>0.72222222222222232</v>
      </c>
      <c r="BL218" s="11">
        <v>0</v>
      </c>
    </row>
    <row r="219" spans="1:64" x14ac:dyDescent="0.2">
      <c r="A219" s="11">
        <v>-115</v>
      </c>
      <c r="B219" s="11">
        <v>0</v>
      </c>
      <c r="G219" s="11">
        <v>0.19999999999999929</v>
      </c>
      <c r="N219" s="11">
        <v>0</v>
      </c>
      <c r="P219" s="11">
        <v>0</v>
      </c>
      <c r="X219" s="11">
        <v>0</v>
      </c>
      <c r="Z219" s="11">
        <v>1.0999999999999996</v>
      </c>
      <c r="AC219" s="11">
        <v>0.69999999999999929</v>
      </c>
      <c r="AF219" s="11">
        <v>2.8999999999999995</v>
      </c>
      <c r="AI219" s="11">
        <v>0</v>
      </c>
      <c r="AP219" s="11">
        <v>0.10000000000000053</v>
      </c>
      <c r="AQ219" s="11">
        <v>0.60000000000000053</v>
      </c>
      <c r="AR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66">
        <v>1.2222222222222223</v>
      </c>
      <c r="BB219" s="66">
        <v>5.5555555555555358E-2</v>
      </c>
      <c r="BD219" s="66">
        <v>0</v>
      </c>
      <c r="BE219" s="11">
        <v>0</v>
      </c>
      <c r="BJ219" s="66">
        <v>0.88888888888888928</v>
      </c>
      <c r="BL219" s="11">
        <v>0</v>
      </c>
    </row>
    <row r="220" spans="1:64" x14ac:dyDescent="0.2">
      <c r="A220" s="11">
        <v>-110</v>
      </c>
      <c r="B220" s="11">
        <v>0</v>
      </c>
      <c r="G220" s="11">
        <v>0.29999999999999982</v>
      </c>
      <c r="N220" s="11">
        <v>0.29999999999999982</v>
      </c>
      <c r="P220" s="11">
        <v>0</v>
      </c>
      <c r="X220" s="11">
        <v>0</v>
      </c>
      <c r="Z220" s="11">
        <v>1.2000000000000002</v>
      </c>
      <c r="AC220" s="11">
        <v>0.5</v>
      </c>
      <c r="AF220" s="11">
        <v>3.7</v>
      </c>
      <c r="AI220" s="11">
        <v>-0.60000000000000053</v>
      </c>
      <c r="AP220" s="11">
        <v>0.10000000000000053</v>
      </c>
      <c r="AR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66">
        <v>1.7777777777777777</v>
      </c>
      <c r="BB220" s="66">
        <v>0</v>
      </c>
      <c r="BD220" s="66">
        <v>-5.5555555555555358E-2</v>
      </c>
      <c r="BE220" s="11">
        <v>0</v>
      </c>
      <c r="BJ220" s="66">
        <v>1</v>
      </c>
      <c r="BL220" s="11">
        <v>0</v>
      </c>
    </row>
    <row r="221" spans="1:64" x14ac:dyDescent="0.2">
      <c r="A221" s="11">
        <v>-105</v>
      </c>
      <c r="B221" s="11">
        <v>0</v>
      </c>
      <c r="G221" s="11">
        <v>0.39999999999999947</v>
      </c>
      <c r="N221" s="11">
        <v>0.39999999999999947</v>
      </c>
      <c r="P221" s="11">
        <v>0</v>
      </c>
      <c r="X221" s="11">
        <v>0</v>
      </c>
      <c r="Y221" s="11">
        <v>0</v>
      </c>
      <c r="Z221" s="11">
        <v>0.20000000000000018</v>
      </c>
      <c r="AC221" s="11">
        <v>0.40000000000000036</v>
      </c>
      <c r="AE221" s="11">
        <v>0</v>
      </c>
      <c r="AF221" s="11">
        <v>4.3999999999999995</v>
      </c>
      <c r="AI221" s="11">
        <v>-0.5</v>
      </c>
      <c r="AP221" s="11">
        <v>0.29999999999999982</v>
      </c>
      <c r="AR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66">
        <v>2.333333333333333</v>
      </c>
      <c r="BB221" s="66">
        <v>-0.1111111111111116</v>
      </c>
      <c r="BD221" s="66">
        <v>-5.5555555555555358E-2</v>
      </c>
      <c r="BE221" s="11">
        <v>0</v>
      </c>
      <c r="BJ221" s="66">
        <v>1.0555555555555562</v>
      </c>
      <c r="BL221" s="11">
        <v>0</v>
      </c>
    </row>
    <row r="222" spans="1:64" x14ac:dyDescent="0.2">
      <c r="A222" s="11">
        <v>-100</v>
      </c>
      <c r="B222" s="11">
        <v>0</v>
      </c>
      <c r="G222" s="11">
        <v>0.5</v>
      </c>
      <c r="H222" s="11">
        <v>0</v>
      </c>
      <c r="N222" s="11">
        <v>0.39999999999999947</v>
      </c>
      <c r="P222" s="11">
        <v>0</v>
      </c>
      <c r="X222" s="11">
        <v>0</v>
      </c>
      <c r="Y222" s="11">
        <v>0.20000000000000018</v>
      </c>
      <c r="Z222" s="11">
        <v>-0.29999999999999982</v>
      </c>
      <c r="AC222" s="11">
        <v>0.69999999999999929</v>
      </c>
      <c r="AE222" s="11">
        <v>0.20000000000000018</v>
      </c>
      <c r="AF222" s="11">
        <v>4.8999999999999995</v>
      </c>
      <c r="AI222" s="11">
        <v>-0.5</v>
      </c>
      <c r="AL222" s="11">
        <v>0</v>
      </c>
      <c r="AP222" s="11">
        <v>0.40000000000000036</v>
      </c>
      <c r="AR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66">
        <v>2.5</v>
      </c>
      <c r="BB222" s="66">
        <v>0.16666666666666607</v>
      </c>
      <c r="BD222" s="66">
        <v>-5.5555555555555358E-2</v>
      </c>
      <c r="BE222" s="11">
        <v>0</v>
      </c>
      <c r="BJ222" s="66">
        <v>1.2222222222222223</v>
      </c>
      <c r="BL222" s="11">
        <v>0</v>
      </c>
    </row>
    <row r="223" spans="1:64" x14ac:dyDescent="0.2">
      <c r="A223" s="11">
        <v>-95</v>
      </c>
      <c r="B223" s="11">
        <v>0</v>
      </c>
      <c r="G223" s="11">
        <v>0.69999999999999929</v>
      </c>
      <c r="H223" s="11">
        <v>0</v>
      </c>
      <c r="N223" s="11">
        <v>0.5</v>
      </c>
      <c r="P223" s="11">
        <v>0</v>
      </c>
      <c r="X223" s="11">
        <v>0</v>
      </c>
      <c r="Y223" s="11">
        <v>0.5</v>
      </c>
      <c r="Z223" s="11">
        <v>-0.20000000000000018</v>
      </c>
      <c r="AC223" s="11">
        <v>0.90000000000000036</v>
      </c>
      <c r="AE223" s="11">
        <v>0.5</v>
      </c>
      <c r="AF223" s="11">
        <v>5.2</v>
      </c>
      <c r="AI223" s="11">
        <v>-0.5</v>
      </c>
      <c r="AK223" s="11">
        <v>0</v>
      </c>
      <c r="AL223" s="11">
        <v>9.9999999999999645E-2</v>
      </c>
      <c r="AO223" s="11">
        <v>0</v>
      </c>
      <c r="AP223" s="11">
        <v>0.5</v>
      </c>
      <c r="AR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66">
        <v>2.8888888888888884</v>
      </c>
      <c r="BB223" s="66">
        <v>0.3888888888888884</v>
      </c>
      <c r="BD223" s="66">
        <v>0.16666666666666696</v>
      </c>
      <c r="BE223" s="11">
        <v>0</v>
      </c>
      <c r="BJ223" s="66">
        <v>1.3333333333333339</v>
      </c>
      <c r="BL223" s="11">
        <v>0</v>
      </c>
    </row>
    <row r="224" spans="1:64" x14ac:dyDescent="0.2">
      <c r="A224" s="11">
        <v>-90</v>
      </c>
      <c r="B224" s="11">
        <v>0</v>
      </c>
      <c r="G224" s="11">
        <v>0.69999999999999929</v>
      </c>
      <c r="H224" s="11">
        <v>0</v>
      </c>
      <c r="N224" s="11">
        <v>0.5</v>
      </c>
      <c r="P224" s="11">
        <v>0</v>
      </c>
      <c r="X224" s="11">
        <v>0</v>
      </c>
      <c r="Y224" s="11">
        <v>0.80000000000000071</v>
      </c>
      <c r="Z224" s="11">
        <v>-0.29999999999999982</v>
      </c>
      <c r="AC224" s="11">
        <v>0.90000000000000036</v>
      </c>
      <c r="AE224" s="11">
        <v>0.90000000000000036</v>
      </c>
      <c r="AF224" s="11">
        <v>5.7</v>
      </c>
      <c r="AI224" s="11">
        <v>-0.10000000000000053</v>
      </c>
      <c r="AJ224" s="11">
        <v>0</v>
      </c>
      <c r="AK224" s="11">
        <v>0.39999999999999858</v>
      </c>
      <c r="AL224" s="11">
        <v>0.19999999999999929</v>
      </c>
      <c r="AO224" s="11">
        <v>0.29999999999999982</v>
      </c>
      <c r="AP224" s="11">
        <v>0.5</v>
      </c>
      <c r="AR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66">
        <v>3.333333333333333</v>
      </c>
      <c r="BB224" s="66">
        <v>0.44444444444444375</v>
      </c>
      <c r="BD224" s="66">
        <v>0.27777777777777857</v>
      </c>
      <c r="BE224" s="11">
        <v>0</v>
      </c>
      <c r="BI224" s="66">
        <v>0</v>
      </c>
      <c r="BJ224" s="66">
        <v>1.2777777777777777</v>
      </c>
      <c r="BL224" s="11">
        <v>0</v>
      </c>
    </row>
    <row r="225" spans="1:64" x14ac:dyDescent="0.2">
      <c r="A225" s="11">
        <v>-85</v>
      </c>
      <c r="B225" s="11">
        <v>0</v>
      </c>
      <c r="G225" s="11">
        <v>0.59999999999999964</v>
      </c>
      <c r="H225" s="11">
        <v>0.10000000000000053</v>
      </c>
      <c r="I225" s="11">
        <v>0</v>
      </c>
      <c r="L225" s="11">
        <v>0</v>
      </c>
      <c r="N225" s="11">
        <v>0.5</v>
      </c>
      <c r="P225" s="11">
        <v>0</v>
      </c>
      <c r="X225" s="11">
        <v>0</v>
      </c>
      <c r="Y225" s="11">
        <v>0.59999999999999964</v>
      </c>
      <c r="Z225" s="11">
        <v>0</v>
      </c>
      <c r="AC225" s="11">
        <v>1.1999999999999993</v>
      </c>
      <c r="AE225" s="11">
        <v>1.4000000000000004</v>
      </c>
      <c r="AF225" s="11">
        <v>5.9999999999999991</v>
      </c>
      <c r="AI225" s="11">
        <v>0.20000000000000018</v>
      </c>
      <c r="AJ225" s="11">
        <v>9.9999999999999645E-2</v>
      </c>
      <c r="AK225" s="11">
        <v>0.59999999999999964</v>
      </c>
      <c r="AL225" s="11">
        <v>-0.5</v>
      </c>
      <c r="AO225" s="11">
        <v>0.5</v>
      </c>
      <c r="AP225" s="11">
        <v>0.60000000000000053</v>
      </c>
      <c r="AR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66">
        <v>3.6111111111111107</v>
      </c>
      <c r="BB225" s="66">
        <v>0.88888888888888928</v>
      </c>
      <c r="BC225" s="66">
        <v>0</v>
      </c>
      <c r="BD225" s="66">
        <v>0.5</v>
      </c>
      <c r="BE225" s="11">
        <v>0</v>
      </c>
      <c r="BI225" s="66">
        <v>0.38888888888888928</v>
      </c>
      <c r="BJ225" s="66">
        <v>2.666666666666667</v>
      </c>
      <c r="BL225" s="11">
        <v>0</v>
      </c>
    </row>
    <row r="226" spans="1:64" x14ac:dyDescent="0.2">
      <c r="A226" s="11">
        <v>-80</v>
      </c>
      <c r="B226" s="11">
        <v>0</v>
      </c>
      <c r="G226" s="11">
        <v>0.69999999999999929</v>
      </c>
      <c r="H226" s="11">
        <v>0.5</v>
      </c>
      <c r="I226" s="11">
        <v>-0.20000000000000107</v>
      </c>
      <c r="L226" s="11">
        <v>0.20000000000000018</v>
      </c>
      <c r="M226" s="11">
        <v>0</v>
      </c>
      <c r="N226" s="11">
        <v>0.5</v>
      </c>
      <c r="P226" s="11">
        <v>0</v>
      </c>
      <c r="X226" s="11">
        <v>0</v>
      </c>
      <c r="Y226" s="11">
        <v>0.30000000000000071</v>
      </c>
      <c r="Z226" s="11">
        <v>0.5</v>
      </c>
      <c r="AC226" s="11">
        <v>1.5</v>
      </c>
      <c r="AE226" s="11">
        <v>2.5000000000000009</v>
      </c>
      <c r="AF226" s="11">
        <v>6.1000000000000005</v>
      </c>
      <c r="AI226" s="11">
        <v>0.29999999999999982</v>
      </c>
      <c r="AJ226" s="11">
        <v>0.19999999999999929</v>
      </c>
      <c r="AK226" s="11">
        <v>0.59999999999999964</v>
      </c>
      <c r="AL226" s="11">
        <v>-0.5</v>
      </c>
      <c r="AO226" s="11">
        <v>0.39999999999999947</v>
      </c>
      <c r="AP226" s="11">
        <v>0.70000000000000018</v>
      </c>
      <c r="AR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66">
        <v>3.7222222222222223</v>
      </c>
      <c r="BB226" s="66">
        <v>1</v>
      </c>
      <c r="BC226" s="66">
        <v>0.22222222222222321</v>
      </c>
      <c r="BD226" s="66">
        <v>0.94444444444444464</v>
      </c>
      <c r="BE226" s="11">
        <v>0</v>
      </c>
      <c r="BI226" s="66">
        <v>0.55555555555555625</v>
      </c>
      <c r="BJ226" s="66">
        <v>2.833333333333333</v>
      </c>
      <c r="BL226" s="11">
        <v>0</v>
      </c>
    </row>
    <row r="227" spans="1:64" x14ac:dyDescent="0.2">
      <c r="A227" s="11">
        <v>-75</v>
      </c>
      <c r="B227" s="11">
        <v>0</v>
      </c>
      <c r="D227" s="11">
        <v>0</v>
      </c>
      <c r="F227" s="11">
        <v>0</v>
      </c>
      <c r="G227" s="11">
        <v>1.2999999999999998</v>
      </c>
      <c r="H227" s="11">
        <v>0.60000000000000053</v>
      </c>
      <c r="I227" s="11">
        <v>-0.5</v>
      </c>
      <c r="L227" s="11">
        <v>0.5</v>
      </c>
      <c r="M227" s="11">
        <v>0</v>
      </c>
      <c r="N227" s="11">
        <v>0.59999999999999964</v>
      </c>
      <c r="P227" s="11">
        <v>0</v>
      </c>
      <c r="X227" s="11">
        <v>0</v>
      </c>
      <c r="Y227" s="11">
        <v>0.20000000000000018</v>
      </c>
      <c r="Z227" s="11">
        <v>0.79999999999999982</v>
      </c>
      <c r="AC227" s="11">
        <v>1.6999999999999993</v>
      </c>
      <c r="AE227" s="11">
        <v>3.0000000000000009</v>
      </c>
      <c r="AF227" s="11">
        <v>5.9999999999999991</v>
      </c>
      <c r="AG227" s="11">
        <v>0</v>
      </c>
      <c r="AI227" s="11">
        <v>0.5</v>
      </c>
      <c r="AJ227" s="11">
        <v>0.29999999999999893</v>
      </c>
      <c r="AK227" s="11">
        <v>0.89999999999999858</v>
      </c>
      <c r="AL227" s="11">
        <v>-0.30000000000000071</v>
      </c>
      <c r="AO227" s="11">
        <v>0.39999999999999947</v>
      </c>
      <c r="AP227" s="11">
        <v>1</v>
      </c>
      <c r="AQ227" s="11">
        <v>2.4000000000000004</v>
      </c>
      <c r="AR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66">
        <v>4.2222222222222223</v>
      </c>
      <c r="BB227" s="66">
        <v>1</v>
      </c>
      <c r="BC227" s="66">
        <v>-1.6666666666666661</v>
      </c>
      <c r="BD227" s="66">
        <v>1.3888888888888893</v>
      </c>
      <c r="BE227" s="11">
        <v>0</v>
      </c>
      <c r="BI227" s="66">
        <v>0.72222222222222232</v>
      </c>
      <c r="BJ227" s="66">
        <v>2.8888888888888884</v>
      </c>
      <c r="BL227" s="11">
        <v>0</v>
      </c>
    </row>
    <row r="228" spans="1:64" x14ac:dyDescent="0.2">
      <c r="A228" s="11">
        <v>-70</v>
      </c>
      <c r="B228" s="11">
        <v>0</v>
      </c>
      <c r="D228" s="11">
        <v>0.20000000000000107</v>
      </c>
      <c r="F228" s="11">
        <v>0.39999999999999947</v>
      </c>
      <c r="G228" s="11">
        <v>1.5</v>
      </c>
      <c r="H228" s="11">
        <v>0.60000000000000053</v>
      </c>
      <c r="I228" s="11">
        <v>-0.30000000000000071</v>
      </c>
      <c r="L228" s="11">
        <v>1.0999999999999996</v>
      </c>
      <c r="M228" s="11">
        <v>9.9999999999999645E-2</v>
      </c>
      <c r="N228" s="11">
        <v>0.89999999999999947</v>
      </c>
      <c r="P228" s="11">
        <v>0</v>
      </c>
      <c r="Q228" s="11">
        <v>0</v>
      </c>
      <c r="X228" s="11">
        <v>0</v>
      </c>
      <c r="Y228" s="11">
        <v>0.10000000000000053</v>
      </c>
      <c r="Z228" s="11">
        <v>0.79999999999999982</v>
      </c>
      <c r="AC228" s="11">
        <v>1.9000000000000004</v>
      </c>
      <c r="AE228" s="11">
        <v>3.3</v>
      </c>
      <c r="AF228" s="11">
        <v>6.1000000000000005</v>
      </c>
      <c r="AG228" s="11">
        <v>0</v>
      </c>
      <c r="AI228" s="11">
        <v>0.5</v>
      </c>
      <c r="AJ228" s="11">
        <v>0.69999999999999929</v>
      </c>
      <c r="AK228" s="11">
        <v>0.79999999999999893</v>
      </c>
      <c r="AL228" s="11">
        <v>0</v>
      </c>
      <c r="AO228" s="11">
        <v>0.59999999999999964</v>
      </c>
      <c r="AP228" s="11">
        <v>1.1000000000000005</v>
      </c>
      <c r="AQ228" s="11">
        <v>2.6000000000000005</v>
      </c>
      <c r="AR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66">
        <v>4.8888888888888884</v>
      </c>
      <c r="BB228" s="66">
        <v>0.66666666666666607</v>
      </c>
      <c r="BC228" s="66">
        <v>-1.6666666666666661</v>
      </c>
      <c r="BD228" s="66">
        <v>1.9444444444444446</v>
      </c>
      <c r="BE228" s="11">
        <v>0</v>
      </c>
      <c r="BI228" s="66">
        <v>1.3333333333333339</v>
      </c>
      <c r="BJ228" s="66">
        <v>2.8888888888888884</v>
      </c>
      <c r="BK228" s="66">
        <v>0</v>
      </c>
      <c r="BL228" s="11">
        <v>0</v>
      </c>
    </row>
    <row r="229" spans="1:64" x14ac:dyDescent="0.2">
      <c r="A229" s="11">
        <v>-65</v>
      </c>
      <c r="B229" s="11">
        <v>0</v>
      </c>
      <c r="D229" s="11">
        <v>0.70000000000000107</v>
      </c>
      <c r="E229" s="11">
        <v>0</v>
      </c>
      <c r="F229" s="11">
        <v>0.5</v>
      </c>
      <c r="G229" s="11">
        <v>1.7999999999999998</v>
      </c>
      <c r="H229" s="11">
        <v>1</v>
      </c>
      <c r="I229" s="11">
        <v>0.29999999999999893</v>
      </c>
      <c r="J229" s="11">
        <v>0</v>
      </c>
      <c r="L229" s="11">
        <v>1.2000000000000002</v>
      </c>
      <c r="M229" s="11">
        <v>0.5</v>
      </c>
      <c r="N229" s="11">
        <v>1.0999999999999996</v>
      </c>
      <c r="P229" s="11">
        <v>0</v>
      </c>
      <c r="Q229" s="11">
        <v>0</v>
      </c>
      <c r="S229" s="11">
        <v>0</v>
      </c>
      <c r="U229" s="11">
        <v>0</v>
      </c>
      <c r="X229" s="11">
        <v>0</v>
      </c>
      <c r="Y229" s="11">
        <v>0.30000000000000071</v>
      </c>
      <c r="Z229" s="11">
        <v>0.70000000000000018</v>
      </c>
      <c r="AB229" s="11">
        <v>0</v>
      </c>
      <c r="AC229" s="11">
        <v>2.0999999999999996</v>
      </c>
      <c r="AE229" s="11">
        <v>3.6000000000000005</v>
      </c>
      <c r="AF229" s="11">
        <v>6.1000000000000005</v>
      </c>
      <c r="AG229" s="11">
        <v>-0.19999999999999929</v>
      </c>
      <c r="AI229" s="11">
        <v>0.89999999999999947</v>
      </c>
      <c r="AJ229" s="11">
        <v>0.69999999999999929</v>
      </c>
      <c r="AK229" s="11">
        <v>0.69999999999999929</v>
      </c>
      <c r="AL229" s="11">
        <v>0.69999999999999929</v>
      </c>
      <c r="AN229" s="11">
        <v>0</v>
      </c>
      <c r="AO229" s="11">
        <v>0.89999999999999947</v>
      </c>
      <c r="AP229" s="11">
        <v>1.4000000000000004</v>
      </c>
      <c r="AQ229" s="11">
        <v>2.9000000000000004</v>
      </c>
      <c r="AR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66">
        <v>5.4999999999999991</v>
      </c>
      <c r="BB229" s="66">
        <v>0.83333333333333215</v>
      </c>
      <c r="BC229" s="66">
        <v>-1.3888888888888893</v>
      </c>
      <c r="BD229" s="66">
        <v>2.166666666666667</v>
      </c>
      <c r="BE229" s="11">
        <v>0</v>
      </c>
      <c r="BI229" s="66">
        <v>1.5</v>
      </c>
      <c r="BJ229" s="66">
        <v>3.1111111111111116</v>
      </c>
      <c r="BK229" s="66">
        <v>-0.16666666666666696</v>
      </c>
      <c r="BL229" s="11">
        <v>0</v>
      </c>
    </row>
    <row r="230" spans="1:64" x14ac:dyDescent="0.2">
      <c r="A230" s="11">
        <v>-60</v>
      </c>
      <c r="B230" s="11">
        <v>0</v>
      </c>
      <c r="D230" s="11">
        <v>1</v>
      </c>
      <c r="E230" s="11">
        <v>-0.40000000000000036</v>
      </c>
      <c r="F230" s="11">
        <v>0.79999999999999982</v>
      </c>
      <c r="G230" s="11">
        <v>1.8999999999999995</v>
      </c>
      <c r="H230" s="11">
        <v>1.4000000000000004</v>
      </c>
      <c r="I230" s="11">
        <v>0.90000000000000036</v>
      </c>
      <c r="J230" s="11">
        <v>0.60000000000000142</v>
      </c>
      <c r="L230" s="11">
        <v>1.2999999999999998</v>
      </c>
      <c r="M230" s="11">
        <v>1.2000000000000002</v>
      </c>
      <c r="N230" s="11">
        <v>1.5</v>
      </c>
      <c r="P230" s="11">
        <v>0</v>
      </c>
      <c r="Q230" s="11">
        <v>0.39999999999999947</v>
      </c>
      <c r="S230" s="11">
        <v>0.40000000000000036</v>
      </c>
      <c r="U230" s="11">
        <v>0</v>
      </c>
      <c r="X230" s="11">
        <v>0</v>
      </c>
      <c r="Y230" s="11">
        <v>0.5</v>
      </c>
      <c r="Z230" s="11">
        <v>0.89999999999999947</v>
      </c>
      <c r="AA230" s="11">
        <v>0</v>
      </c>
      <c r="AB230" s="11">
        <v>9.9999999999999645E-2</v>
      </c>
      <c r="AC230" s="11">
        <v>2.4000000000000004</v>
      </c>
      <c r="AE230" s="11">
        <v>4.6000000000000005</v>
      </c>
      <c r="AF230" s="11">
        <v>6.1000000000000005</v>
      </c>
      <c r="AG230" s="11">
        <v>-0.29999999999999893</v>
      </c>
      <c r="AI230" s="11">
        <v>1.3999999999999995</v>
      </c>
      <c r="AJ230" s="11">
        <v>0.79999999999999893</v>
      </c>
      <c r="AK230" s="11">
        <v>0.59999999999999964</v>
      </c>
      <c r="AL230" s="11">
        <v>1.2999999999999989</v>
      </c>
      <c r="AN230" s="11">
        <v>0.19999999999999929</v>
      </c>
      <c r="AO230" s="11">
        <v>1.1000000000000005</v>
      </c>
      <c r="AP230" s="11">
        <v>1.7000000000000002</v>
      </c>
      <c r="AQ230" s="11">
        <v>3.1000000000000005</v>
      </c>
      <c r="AR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66">
        <v>5.7222222222222223</v>
      </c>
      <c r="BB230" s="66">
        <v>1</v>
      </c>
      <c r="BC230" s="66">
        <v>-1.1111111111111107</v>
      </c>
      <c r="BD230" s="66">
        <v>2.5</v>
      </c>
      <c r="BE230" s="11">
        <v>0</v>
      </c>
      <c r="BI230" s="66">
        <v>2.1111111111111116</v>
      </c>
      <c r="BJ230" s="66">
        <v>3.5000000000000009</v>
      </c>
      <c r="BK230" s="66">
        <v>-0.44444444444444464</v>
      </c>
      <c r="BL230" s="11">
        <v>0</v>
      </c>
    </row>
    <row r="231" spans="1:64" x14ac:dyDescent="0.2">
      <c r="A231" s="11">
        <v>-55</v>
      </c>
      <c r="B231" s="11">
        <v>0</v>
      </c>
      <c r="D231" s="11">
        <v>1</v>
      </c>
      <c r="E231" s="11">
        <v>-0.30000000000000071</v>
      </c>
      <c r="F231" s="11">
        <v>1.5</v>
      </c>
      <c r="G231" s="11">
        <v>1.7999999999999998</v>
      </c>
      <c r="H231" s="11">
        <v>2</v>
      </c>
      <c r="I231" s="11">
        <v>1.4000000000000004</v>
      </c>
      <c r="J231" s="11">
        <v>1.2000000000000011</v>
      </c>
      <c r="L231" s="11">
        <v>2.0999999999999996</v>
      </c>
      <c r="M231" s="11">
        <v>1.8999999999999995</v>
      </c>
      <c r="N231" s="11">
        <v>2.2999999999999998</v>
      </c>
      <c r="P231" s="11">
        <v>0</v>
      </c>
      <c r="Q231" s="11">
        <v>1</v>
      </c>
      <c r="S231" s="11">
        <v>1.4000000000000004</v>
      </c>
      <c r="U231" s="11">
        <v>9.9999999999999645E-2</v>
      </c>
      <c r="X231" s="11">
        <v>0</v>
      </c>
      <c r="Y231" s="11">
        <v>0.80000000000000071</v>
      </c>
      <c r="Z231" s="11">
        <v>1.2000000000000002</v>
      </c>
      <c r="AA231" s="11">
        <v>0.10000000000000053</v>
      </c>
      <c r="AB231" s="11">
        <v>0.29999999999999982</v>
      </c>
      <c r="AC231" s="11">
        <v>2.9000000000000004</v>
      </c>
      <c r="AD231" s="11">
        <v>0</v>
      </c>
      <c r="AE231" s="11">
        <v>5.3999999999999995</v>
      </c>
      <c r="AF231" s="11">
        <v>6.2</v>
      </c>
      <c r="AG231" s="11">
        <v>-9.9999999999999645E-2</v>
      </c>
      <c r="AI231" s="11">
        <v>1.7000000000000002</v>
      </c>
      <c r="AJ231" s="11">
        <v>0.5</v>
      </c>
      <c r="AK231" s="11">
        <v>0.5</v>
      </c>
      <c r="AL231" s="11">
        <v>2.1999999999999993</v>
      </c>
      <c r="AM231" s="11">
        <v>0</v>
      </c>
      <c r="AN231" s="11">
        <v>0.5</v>
      </c>
      <c r="AO231" s="11">
        <v>1.2999999999999998</v>
      </c>
      <c r="AP231" s="11">
        <v>1.9000000000000004</v>
      </c>
      <c r="AQ231" s="11">
        <v>3.3999999999999995</v>
      </c>
      <c r="AR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66">
        <v>5.6111111111111116</v>
      </c>
      <c r="BB231" s="66">
        <v>1.2222222222222214</v>
      </c>
      <c r="BC231" s="66">
        <v>-0.77777777777777679</v>
      </c>
      <c r="BD231" s="66">
        <v>2.6666666666666679</v>
      </c>
      <c r="BE231" s="11">
        <v>0</v>
      </c>
      <c r="BI231" s="66">
        <v>2.9444444444444455</v>
      </c>
      <c r="BJ231" s="66">
        <v>3.7777777777777777</v>
      </c>
      <c r="BK231" s="66">
        <v>-0.38888888888888928</v>
      </c>
      <c r="BL231" s="11">
        <v>0</v>
      </c>
    </row>
    <row r="232" spans="1:64" x14ac:dyDescent="0.2">
      <c r="A232" s="11">
        <v>-50</v>
      </c>
      <c r="B232" s="11">
        <v>0</v>
      </c>
      <c r="C232" s="11">
        <v>0</v>
      </c>
      <c r="D232" s="11">
        <v>1</v>
      </c>
      <c r="E232" s="11">
        <v>-0.10000000000000053</v>
      </c>
      <c r="F232" s="11">
        <v>2.2999999999999989</v>
      </c>
      <c r="G232" s="11">
        <v>1.8999999999999995</v>
      </c>
      <c r="H232" s="11">
        <v>2.5999999999999996</v>
      </c>
      <c r="I232" s="11">
        <v>2</v>
      </c>
      <c r="J232" s="11">
        <v>1.4000000000000004</v>
      </c>
      <c r="K232" s="11">
        <v>0</v>
      </c>
      <c r="L232" s="11">
        <v>2.0999999999999996</v>
      </c>
      <c r="M232" s="11">
        <v>2.6000000000000005</v>
      </c>
      <c r="N232" s="11">
        <v>3.1999999999999993</v>
      </c>
      <c r="P232" s="11">
        <v>0</v>
      </c>
      <c r="Q232" s="11">
        <v>1.6999999999999993</v>
      </c>
      <c r="R232" s="11">
        <v>0</v>
      </c>
      <c r="S232" s="11">
        <v>1.9000000000000004</v>
      </c>
      <c r="T232" s="11">
        <v>0</v>
      </c>
      <c r="U232" s="11">
        <v>0.19999999999999929</v>
      </c>
      <c r="X232" s="11">
        <v>0</v>
      </c>
      <c r="Y232" s="11">
        <v>0.90000000000000036</v>
      </c>
      <c r="Z232" s="11">
        <v>1.5</v>
      </c>
      <c r="AA232" s="11">
        <v>0.40000000000000036</v>
      </c>
      <c r="AB232" s="11">
        <v>0.5</v>
      </c>
      <c r="AC232" s="11">
        <v>3.1999999999999993</v>
      </c>
      <c r="AD232" s="11">
        <v>0.5</v>
      </c>
      <c r="AE232" s="11">
        <v>6.2</v>
      </c>
      <c r="AF232" s="11">
        <v>6.4999999999999991</v>
      </c>
      <c r="AG232" s="11">
        <v>-0.29999999999999893</v>
      </c>
      <c r="AH232" s="11">
        <v>0</v>
      </c>
      <c r="AI232" s="11">
        <v>1.7999999999999998</v>
      </c>
      <c r="AJ232" s="11">
        <v>0.5</v>
      </c>
      <c r="AK232" s="11">
        <v>0.5</v>
      </c>
      <c r="AL232" s="11">
        <v>2.6999999999999993</v>
      </c>
      <c r="AM232" s="11">
        <v>-0.29999999999999893</v>
      </c>
      <c r="AN232" s="11">
        <v>0.90000000000000036</v>
      </c>
      <c r="AO232" s="11">
        <v>1.7000000000000002</v>
      </c>
      <c r="AP232" s="11">
        <v>2.1000000000000005</v>
      </c>
      <c r="AQ232" s="11">
        <v>3.8</v>
      </c>
      <c r="AR232" s="11">
        <v>0</v>
      </c>
      <c r="AT232" s="11">
        <v>0.10000000000000142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66">
        <v>5.4444444444444438</v>
      </c>
      <c r="BB232" s="66">
        <v>1.2222222222222214</v>
      </c>
      <c r="BC232" s="66">
        <v>-0.44444444444444464</v>
      </c>
      <c r="BD232" s="66">
        <v>2.7222222222222232</v>
      </c>
      <c r="BE232" s="11">
        <v>0</v>
      </c>
      <c r="BI232" s="66">
        <v>3.4444444444444455</v>
      </c>
      <c r="BJ232" s="66">
        <v>4.1111111111111116</v>
      </c>
      <c r="BK232" s="66">
        <v>-0.22222222222222232</v>
      </c>
      <c r="BL232" s="11">
        <v>0</v>
      </c>
    </row>
    <row r="233" spans="1:64" x14ac:dyDescent="0.2">
      <c r="A233" s="11">
        <v>-45</v>
      </c>
      <c r="B233" s="11">
        <v>0</v>
      </c>
      <c r="C233" s="11">
        <v>9.9999999999999645E-2</v>
      </c>
      <c r="D233" s="11">
        <v>0.70000000000000107</v>
      </c>
      <c r="E233" s="11">
        <v>0.39999999999999947</v>
      </c>
      <c r="F233" s="11">
        <v>2.2999999999999989</v>
      </c>
      <c r="G233" s="11">
        <v>2.0999999999999996</v>
      </c>
      <c r="H233" s="11">
        <v>3.2000000000000011</v>
      </c>
      <c r="I233" s="11">
        <v>2.6999999999999993</v>
      </c>
      <c r="J233" s="11">
        <v>2</v>
      </c>
      <c r="K233" s="11">
        <v>0.39999999999999947</v>
      </c>
      <c r="L233" s="11">
        <v>2.2999999999999998</v>
      </c>
      <c r="M233" s="11">
        <v>3.2</v>
      </c>
      <c r="N233" s="11">
        <v>3.9000000000000004</v>
      </c>
      <c r="P233" s="11">
        <v>0</v>
      </c>
      <c r="Q233" s="11">
        <v>2.0999999999999996</v>
      </c>
      <c r="R233" s="11">
        <v>-0.10000000000000053</v>
      </c>
      <c r="S233" s="11">
        <v>2.1999999999999993</v>
      </c>
      <c r="T233" s="11">
        <v>0.40000000000000036</v>
      </c>
      <c r="U233" s="11">
        <v>0.40000000000000036</v>
      </c>
      <c r="X233" s="11">
        <v>0</v>
      </c>
      <c r="Y233" s="11">
        <v>1.2000000000000011</v>
      </c>
      <c r="Z233" s="11">
        <v>1.5</v>
      </c>
      <c r="AA233" s="11">
        <v>0.79999999999999982</v>
      </c>
      <c r="AB233" s="11">
        <v>1.2000000000000002</v>
      </c>
      <c r="AC233" s="11">
        <v>3.4000000000000004</v>
      </c>
      <c r="AD233" s="11">
        <v>0.89999999999999947</v>
      </c>
      <c r="AE233" s="11">
        <v>6.5000000000000009</v>
      </c>
      <c r="AF233" s="11">
        <v>6.4999999999999991</v>
      </c>
      <c r="AG233" s="11">
        <v>-0.5</v>
      </c>
      <c r="AH233" s="11">
        <v>0.30000000000000071</v>
      </c>
      <c r="AI233" s="11">
        <v>2.0999999999999996</v>
      </c>
      <c r="AJ233" s="11">
        <v>0.79999999999999893</v>
      </c>
      <c r="AK233" s="11">
        <v>0.79999999999999893</v>
      </c>
      <c r="AL233" s="11">
        <v>3</v>
      </c>
      <c r="AM233" s="11">
        <v>-0.40000000000000036</v>
      </c>
      <c r="AN233" s="11">
        <v>1.4000000000000004</v>
      </c>
      <c r="AO233" s="11">
        <v>2.4999999999999991</v>
      </c>
      <c r="AP233" s="11">
        <v>2.4000000000000004</v>
      </c>
      <c r="AQ233" s="11">
        <v>4.3999999999999995</v>
      </c>
      <c r="AR233" s="11">
        <v>0</v>
      </c>
      <c r="AS233" s="11">
        <v>0</v>
      </c>
      <c r="AT233" s="11">
        <v>0.30000000000000071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66">
        <v>5.333333333333333</v>
      </c>
      <c r="BB233" s="66">
        <v>1.4444444444444446</v>
      </c>
      <c r="BC233" s="66">
        <v>-0.33333333333333393</v>
      </c>
      <c r="BD233" s="66">
        <v>2.9444444444444446</v>
      </c>
      <c r="BE233" s="11">
        <v>0</v>
      </c>
      <c r="BF233" s="66">
        <v>0</v>
      </c>
      <c r="BI233" s="66">
        <v>3.833333333333333</v>
      </c>
      <c r="BJ233" s="66">
        <v>4.5555555555555562</v>
      </c>
      <c r="BK233" s="66">
        <v>-5.5555555555555358E-2</v>
      </c>
      <c r="BL233" s="11">
        <v>0</v>
      </c>
    </row>
    <row r="234" spans="1:64" x14ac:dyDescent="0.2">
      <c r="A234" s="11">
        <v>-40</v>
      </c>
      <c r="B234" s="11">
        <v>0</v>
      </c>
      <c r="C234" s="11">
        <v>0.29999999999999893</v>
      </c>
      <c r="D234" s="11">
        <v>0.5</v>
      </c>
      <c r="E234" s="11">
        <v>1</v>
      </c>
      <c r="F234" s="11">
        <v>2.7999999999999989</v>
      </c>
      <c r="G234" s="11">
        <v>2.2999999999999998</v>
      </c>
      <c r="H234" s="11">
        <v>3.5999999999999996</v>
      </c>
      <c r="I234" s="11">
        <v>3</v>
      </c>
      <c r="J234" s="11">
        <v>2.4000000000000004</v>
      </c>
      <c r="K234" s="11">
        <v>1</v>
      </c>
      <c r="L234" s="11">
        <v>2.5999999999999996</v>
      </c>
      <c r="M234" s="11">
        <v>3.8</v>
      </c>
      <c r="N234" s="11">
        <v>4.4000000000000004</v>
      </c>
      <c r="P234" s="11">
        <v>0</v>
      </c>
      <c r="Q234" s="11">
        <v>2.4000000000000004</v>
      </c>
      <c r="R234" s="11">
        <v>0.20000000000000018</v>
      </c>
      <c r="S234" s="11">
        <v>2.5999999999999996</v>
      </c>
      <c r="T234" s="11">
        <v>0.79999999999999893</v>
      </c>
      <c r="U234" s="11">
        <v>0.5</v>
      </c>
      <c r="X234" s="11">
        <v>0</v>
      </c>
      <c r="Y234" s="11">
        <v>1.5</v>
      </c>
      <c r="Z234" s="11">
        <v>1.5999999999999996</v>
      </c>
      <c r="AA234" s="11">
        <v>1.2999999999999998</v>
      </c>
      <c r="AB234" s="11">
        <v>1.5</v>
      </c>
      <c r="AC234" s="11">
        <v>3.6999999999999993</v>
      </c>
      <c r="AD234" s="11">
        <v>1.5</v>
      </c>
      <c r="AE234" s="11">
        <v>6.3</v>
      </c>
      <c r="AF234" s="11">
        <v>6.1000000000000005</v>
      </c>
      <c r="AG234" s="11">
        <v>0.20000000000000107</v>
      </c>
      <c r="AH234" s="11">
        <v>-0.19999999999999929</v>
      </c>
      <c r="AI234" s="11">
        <v>2.5999999999999996</v>
      </c>
      <c r="AJ234" s="11">
        <v>1.1999999999999993</v>
      </c>
      <c r="AK234" s="11">
        <v>1.2999999999999989</v>
      </c>
      <c r="AL234" s="11">
        <v>3.0999999999999996</v>
      </c>
      <c r="AM234" s="11">
        <v>-0.19999999999999929</v>
      </c>
      <c r="AN234" s="11">
        <v>2.0999999999999996</v>
      </c>
      <c r="AO234" s="11">
        <v>3.3999999999999995</v>
      </c>
      <c r="AP234" s="11">
        <v>2.8</v>
      </c>
      <c r="AQ234" s="11">
        <v>4.8999999999999995</v>
      </c>
      <c r="AR234" s="11">
        <v>0</v>
      </c>
      <c r="AS234" s="11">
        <v>-0.19999999999999929</v>
      </c>
      <c r="AT234" s="11">
        <v>0.70000000000000107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66">
        <v>5.3888888888888884</v>
      </c>
      <c r="BB234" s="66">
        <v>1.6666666666666661</v>
      </c>
      <c r="BC234" s="66">
        <v>-0.16666666666666607</v>
      </c>
      <c r="BD234" s="66">
        <v>3.2222222222222232</v>
      </c>
      <c r="BE234" s="11">
        <v>0</v>
      </c>
      <c r="BF234" s="66">
        <v>0.72222222222222321</v>
      </c>
      <c r="BI234" s="66">
        <v>4.1111111111111116</v>
      </c>
      <c r="BJ234" s="66">
        <v>5.2222222222222223</v>
      </c>
      <c r="BK234" s="66">
        <v>-0.33333333333333304</v>
      </c>
      <c r="BL234" s="11">
        <v>0</v>
      </c>
    </row>
    <row r="235" spans="1:64" x14ac:dyDescent="0.2">
      <c r="A235" s="11">
        <v>-35</v>
      </c>
      <c r="B235" s="11">
        <v>0</v>
      </c>
      <c r="C235" s="11">
        <v>0.5</v>
      </c>
      <c r="D235" s="11">
        <v>0.80000000000000071</v>
      </c>
      <c r="E235" s="11">
        <v>1.6999999999999993</v>
      </c>
      <c r="F235" s="11">
        <v>3.1999999999999993</v>
      </c>
      <c r="G235" s="11">
        <v>2.3999999999999995</v>
      </c>
      <c r="H235" s="11">
        <v>4.2000000000000011</v>
      </c>
      <c r="I235" s="11">
        <v>3.4000000000000004</v>
      </c>
      <c r="J235" s="11">
        <v>3.5</v>
      </c>
      <c r="K235" s="11">
        <v>1.5999999999999996</v>
      </c>
      <c r="L235" s="11">
        <v>2.2999999999999998</v>
      </c>
      <c r="M235" s="11">
        <v>4.3</v>
      </c>
      <c r="N235" s="11">
        <v>4.4000000000000004</v>
      </c>
      <c r="P235" s="11">
        <v>0</v>
      </c>
      <c r="Q235" s="11">
        <v>2.4000000000000004</v>
      </c>
      <c r="R235" s="11">
        <v>0.70000000000000018</v>
      </c>
      <c r="S235" s="11">
        <v>3.1999999999999993</v>
      </c>
      <c r="T235" s="11">
        <v>1.2999999999999989</v>
      </c>
      <c r="U235" s="11">
        <v>0.59999999999999964</v>
      </c>
      <c r="X235" s="11">
        <v>0</v>
      </c>
      <c r="Y235" s="11">
        <v>2</v>
      </c>
      <c r="Z235" s="11">
        <v>1.7000000000000002</v>
      </c>
      <c r="AA235" s="11">
        <v>1.6000000000000005</v>
      </c>
      <c r="AB235" s="11">
        <v>1.8999999999999995</v>
      </c>
      <c r="AC235" s="11">
        <v>3.4000000000000004</v>
      </c>
      <c r="AD235" s="11">
        <v>2.0999999999999996</v>
      </c>
      <c r="AE235" s="11">
        <v>6.3999999999999995</v>
      </c>
      <c r="AF235" s="11">
        <v>5.8999999999999995</v>
      </c>
      <c r="AG235" s="11">
        <v>0.5</v>
      </c>
      <c r="AH235" s="11">
        <v>0.59999999999999964</v>
      </c>
      <c r="AI235" s="11">
        <v>2.8999999999999995</v>
      </c>
      <c r="AJ235" s="11">
        <v>1.2999999999999989</v>
      </c>
      <c r="AK235" s="11">
        <v>1.8999999999999986</v>
      </c>
      <c r="AL235" s="11">
        <v>3.4000000000000004</v>
      </c>
      <c r="AM235" s="11">
        <v>0</v>
      </c>
      <c r="AN235" s="11">
        <v>2.7999999999999989</v>
      </c>
      <c r="AO235" s="11">
        <v>3.8</v>
      </c>
      <c r="AP235" s="11">
        <v>3.1000000000000005</v>
      </c>
      <c r="AQ235" s="11">
        <v>5.5000000000000009</v>
      </c>
      <c r="AR235" s="11">
        <v>0</v>
      </c>
      <c r="AS235" s="11">
        <v>0</v>
      </c>
      <c r="AT235" s="11">
        <v>1.9000000000000004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66">
        <v>5.3888888888888884</v>
      </c>
      <c r="BB235" s="66">
        <v>2</v>
      </c>
      <c r="BC235" s="66">
        <v>0.27777777777777857</v>
      </c>
      <c r="BD235" s="66">
        <v>3.6666666666666679</v>
      </c>
      <c r="BE235" s="11">
        <v>0</v>
      </c>
      <c r="BF235" s="66">
        <v>1.3333333333333339</v>
      </c>
      <c r="BI235" s="66">
        <v>4.2222222222222223</v>
      </c>
      <c r="BJ235" s="66">
        <v>5.833333333333333</v>
      </c>
      <c r="BK235" s="66">
        <v>-0.83333333333333304</v>
      </c>
      <c r="BL235" s="11">
        <v>0</v>
      </c>
    </row>
    <row r="236" spans="1:64" x14ac:dyDescent="0.2">
      <c r="A236" s="11">
        <v>-30</v>
      </c>
      <c r="B236" s="11">
        <v>0</v>
      </c>
      <c r="C236" s="11">
        <v>0.40000000000000036</v>
      </c>
      <c r="D236" s="11">
        <v>1.4000000000000004</v>
      </c>
      <c r="E236" s="11">
        <v>2.5999999999999996</v>
      </c>
      <c r="F236" s="11">
        <v>4</v>
      </c>
      <c r="G236" s="11">
        <v>2.5</v>
      </c>
      <c r="H236" s="11">
        <v>4.8000000000000007</v>
      </c>
      <c r="I236" s="11">
        <v>3.9000000000000004</v>
      </c>
      <c r="J236" s="11">
        <v>4.5</v>
      </c>
      <c r="K236" s="11">
        <v>2.2999999999999998</v>
      </c>
      <c r="L236" s="11">
        <v>2.5999999999999996</v>
      </c>
      <c r="M236" s="11">
        <v>4.9999999999999991</v>
      </c>
      <c r="N236" s="11">
        <v>4.9000000000000004</v>
      </c>
      <c r="P236" s="11">
        <v>0</v>
      </c>
      <c r="Q236" s="11">
        <v>2.7999999999999989</v>
      </c>
      <c r="R236" s="11">
        <v>0.79999999999999982</v>
      </c>
      <c r="S236" s="11">
        <v>4.0999999999999996</v>
      </c>
      <c r="T236" s="11">
        <v>1.6999999999999993</v>
      </c>
      <c r="U236" s="11">
        <v>0.69999999999999929</v>
      </c>
      <c r="X236" s="11">
        <v>0</v>
      </c>
      <c r="Y236" s="11">
        <v>1.7000000000000011</v>
      </c>
      <c r="Z236" s="11">
        <v>1.5999999999999996</v>
      </c>
      <c r="AA236" s="11">
        <v>2.2999999999999998</v>
      </c>
      <c r="AB236" s="11">
        <v>2.7</v>
      </c>
      <c r="AC236" s="11">
        <v>2.9000000000000004</v>
      </c>
      <c r="AD236" s="11">
        <v>2.6999999999999993</v>
      </c>
      <c r="AE236" s="11">
        <v>6.5000000000000009</v>
      </c>
      <c r="AF236" s="11">
        <v>5.8</v>
      </c>
      <c r="AG236" s="11">
        <v>0.20000000000000107</v>
      </c>
      <c r="AH236" s="11">
        <v>1.5999999999999996</v>
      </c>
      <c r="AI236" s="11">
        <v>3.2</v>
      </c>
      <c r="AJ236" s="11">
        <v>1.9000000000000004</v>
      </c>
      <c r="AK236" s="11">
        <v>2.2999999999999989</v>
      </c>
      <c r="AL236" s="11">
        <v>3.5999999999999996</v>
      </c>
      <c r="AM236" s="11">
        <v>9.9999999999999645E-2</v>
      </c>
      <c r="AN236" s="11">
        <v>3.4000000000000004</v>
      </c>
      <c r="AO236" s="11">
        <v>4.2</v>
      </c>
      <c r="AP236" s="11">
        <v>3.6000000000000005</v>
      </c>
      <c r="AQ236" s="11">
        <v>5.8999999999999995</v>
      </c>
      <c r="AR236" s="11">
        <v>0</v>
      </c>
      <c r="AS236" s="11">
        <v>0.10000000000000053</v>
      </c>
      <c r="AT236" s="11">
        <v>3.2000000000000011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66">
        <v>5.3888888888888884</v>
      </c>
      <c r="BB236" s="66">
        <v>2.6666666666666661</v>
      </c>
      <c r="BC236" s="66">
        <v>0.61111111111111072</v>
      </c>
      <c r="BD236" s="66">
        <v>4.2777777777777786</v>
      </c>
      <c r="BE236" s="11">
        <v>0</v>
      </c>
      <c r="BF236" s="66">
        <v>1.7777777777777786</v>
      </c>
      <c r="BG236" s="66">
        <v>0</v>
      </c>
      <c r="BI236" s="66">
        <v>4.4444444444444455</v>
      </c>
      <c r="BJ236" s="66">
        <v>6.833333333333333</v>
      </c>
      <c r="BK236" s="66">
        <v>-1.2222222222222223</v>
      </c>
      <c r="BL236" s="11">
        <v>0</v>
      </c>
    </row>
    <row r="237" spans="1:64" x14ac:dyDescent="0.2">
      <c r="A237" s="11">
        <v>-25</v>
      </c>
      <c r="B237" s="11">
        <v>0</v>
      </c>
      <c r="C237" s="11">
        <v>0.5</v>
      </c>
      <c r="D237" s="11">
        <v>2</v>
      </c>
      <c r="E237" s="11">
        <v>3.6999999999999993</v>
      </c>
      <c r="F237" s="11">
        <v>4.7999999999999989</v>
      </c>
      <c r="G237" s="11">
        <v>2.5999999999999996</v>
      </c>
      <c r="H237" s="11">
        <v>5.7000000000000011</v>
      </c>
      <c r="I237" s="11">
        <v>4.0999999999999996</v>
      </c>
      <c r="J237" s="11">
        <v>4.9000000000000004</v>
      </c>
      <c r="K237" s="11">
        <v>2.8999999999999995</v>
      </c>
      <c r="L237" s="11">
        <v>2.8999999999999995</v>
      </c>
      <c r="M237" s="11">
        <v>4.8999999999999995</v>
      </c>
      <c r="N237" s="11">
        <v>5.4</v>
      </c>
      <c r="P237" s="11">
        <v>0</v>
      </c>
      <c r="Q237" s="11">
        <v>3.5</v>
      </c>
      <c r="R237" s="11">
        <v>1.2000000000000002</v>
      </c>
      <c r="S237" s="11">
        <v>4.4000000000000004</v>
      </c>
      <c r="T237" s="11">
        <v>2.0999999999999996</v>
      </c>
      <c r="U237" s="11">
        <v>0.80000000000000071</v>
      </c>
      <c r="X237" s="11">
        <v>0</v>
      </c>
      <c r="Y237" s="11">
        <v>2.4000000000000004</v>
      </c>
      <c r="Z237" s="11">
        <v>1.7999999999999998</v>
      </c>
      <c r="AA237" s="11">
        <v>3.0000000000000009</v>
      </c>
      <c r="AB237" s="11">
        <v>3.4999999999999991</v>
      </c>
      <c r="AC237" s="11">
        <v>3.1999999999999993</v>
      </c>
      <c r="AD237" s="11">
        <v>3.5</v>
      </c>
      <c r="AE237" s="11">
        <v>6.3999999999999995</v>
      </c>
      <c r="AF237" s="11">
        <v>5.8999999999999995</v>
      </c>
      <c r="AG237" s="11">
        <v>0.30000000000000071</v>
      </c>
      <c r="AH237" s="11">
        <v>2.5999999999999996</v>
      </c>
      <c r="AI237" s="11">
        <v>3.4999999999999991</v>
      </c>
      <c r="AJ237" s="11">
        <v>2.2999999999999989</v>
      </c>
      <c r="AK237" s="11">
        <v>2.6999999999999993</v>
      </c>
      <c r="AL237" s="11">
        <v>3.5</v>
      </c>
      <c r="AM237" s="11">
        <v>9.9999999999999645E-2</v>
      </c>
      <c r="AN237" s="11">
        <v>4</v>
      </c>
      <c r="AO237" s="11">
        <v>4.6000000000000005</v>
      </c>
      <c r="AP237" s="11">
        <v>3.8999999999999995</v>
      </c>
      <c r="AQ237" s="11">
        <v>6.3</v>
      </c>
      <c r="AR237" s="11">
        <v>0</v>
      </c>
      <c r="AS237" s="11">
        <v>0.20000000000000018</v>
      </c>
      <c r="AT237" s="11">
        <v>4.3000000000000007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66">
        <v>5.4444444444444438</v>
      </c>
      <c r="BB237" s="66">
        <v>2.7222222222222214</v>
      </c>
      <c r="BC237" s="66">
        <v>0.83333333333333393</v>
      </c>
      <c r="BD237" s="66">
        <v>5</v>
      </c>
      <c r="BE237" s="11">
        <v>0</v>
      </c>
      <c r="BF237" s="66">
        <v>2.1666666666666679</v>
      </c>
      <c r="BG237" s="66">
        <v>0.72222222222222321</v>
      </c>
      <c r="BH237" s="66">
        <v>0</v>
      </c>
      <c r="BI237" s="66">
        <v>4.6111111111111116</v>
      </c>
      <c r="BJ237" s="66">
        <v>7.6111111111111116</v>
      </c>
      <c r="BK237" s="66">
        <v>-1.4444444444444446</v>
      </c>
      <c r="BL237" s="11">
        <v>0</v>
      </c>
    </row>
    <row r="238" spans="1:64" x14ac:dyDescent="0.2">
      <c r="A238" s="11">
        <v>-20</v>
      </c>
      <c r="B238" s="11">
        <v>0</v>
      </c>
      <c r="C238" s="11">
        <v>0.90000000000000036</v>
      </c>
      <c r="D238" s="11">
        <v>2.7000000000000011</v>
      </c>
      <c r="E238" s="11">
        <v>4.1999999999999993</v>
      </c>
      <c r="F238" s="11">
        <v>5.0999999999999996</v>
      </c>
      <c r="G238" s="11">
        <v>2.8</v>
      </c>
      <c r="H238" s="11">
        <v>6</v>
      </c>
      <c r="I238" s="11">
        <v>4</v>
      </c>
      <c r="J238" s="11">
        <v>4.9000000000000004</v>
      </c>
      <c r="K238" s="11">
        <v>4</v>
      </c>
      <c r="L238" s="11">
        <v>3</v>
      </c>
      <c r="M238" s="11">
        <v>4.9999999999999991</v>
      </c>
      <c r="N238" s="11">
        <v>5.9</v>
      </c>
      <c r="P238" s="11">
        <v>0</v>
      </c>
      <c r="Q238" s="11">
        <v>3.9000000000000004</v>
      </c>
      <c r="R238" s="11">
        <v>1.7999999999999998</v>
      </c>
      <c r="S238" s="11">
        <v>4.6999999999999993</v>
      </c>
      <c r="T238" s="11">
        <v>2.5</v>
      </c>
      <c r="U238" s="11">
        <v>0.90000000000000036</v>
      </c>
      <c r="X238" s="11">
        <v>0</v>
      </c>
      <c r="Y238" s="11">
        <v>3</v>
      </c>
      <c r="Z238" s="11">
        <v>1.5999999999999996</v>
      </c>
      <c r="AA238" s="11">
        <v>3.7</v>
      </c>
      <c r="AB238" s="11">
        <v>3.9999999999999991</v>
      </c>
      <c r="AC238" s="11">
        <v>3.2999999999999989</v>
      </c>
      <c r="AD238" s="11">
        <v>3.7999999999999989</v>
      </c>
      <c r="AE238" s="11">
        <v>6.3</v>
      </c>
      <c r="AF238" s="11">
        <v>5.8999999999999995</v>
      </c>
      <c r="AG238" s="11">
        <v>0.20000000000000107</v>
      </c>
      <c r="AH238" s="11">
        <v>3.3000000000000007</v>
      </c>
      <c r="AI238" s="11">
        <v>3.8</v>
      </c>
      <c r="AJ238" s="11">
        <v>2.6999999999999993</v>
      </c>
      <c r="AK238" s="11">
        <v>3.0999999999999996</v>
      </c>
      <c r="AL238" s="11">
        <v>3.5999999999999996</v>
      </c>
      <c r="AM238" s="11">
        <v>0.59999999999999964</v>
      </c>
      <c r="AN238" s="11">
        <v>4.5999999999999996</v>
      </c>
      <c r="AO238" s="11">
        <v>4.8999999999999995</v>
      </c>
      <c r="AP238" s="11">
        <v>4.1000000000000005</v>
      </c>
      <c r="AQ238" s="11">
        <v>6.7</v>
      </c>
      <c r="AR238" s="11">
        <v>0</v>
      </c>
      <c r="AS238" s="11">
        <v>0.90000000000000036</v>
      </c>
      <c r="AT238" s="11">
        <v>5.7000000000000011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66">
        <v>5.4444444444444438</v>
      </c>
      <c r="BB238" s="66">
        <v>3.1111111111111107</v>
      </c>
      <c r="BC238" s="66">
        <v>0.88888888888888928</v>
      </c>
      <c r="BD238" s="66">
        <v>5.8333333333333339</v>
      </c>
      <c r="BE238" s="11">
        <v>0</v>
      </c>
      <c r="BF238" s="66">
        <v>2.5</v>
      </c>
      <c r="BG238" s="66">
        <v>1.5</v>
      </c>
      <c r="BH238" s="66">
        <v>0.44444444444444464</v>
      </c>
      <c r="BI238" s="66">
        <v>4.7222222222222223</v>
      </c>
      <c r="BJ238" s="66">
        <v>7.3888888888888884</v>
      </c>
      <c r="BK238" s="66">
        <v>-1.166666666666667</v>
      </c>
      <c r="BL238" s="11">
        <v>0</v>
      </c>
    </row>
    <row r="239" spans="1:64" x14ac:dyDescent="0.2">
      <c r="A239" s="11">
        <v>-15</v>
      </c>
      <c r="B239" s="11">
        <v>0</v>
      </c>
      <c r="C239" s="11">
        <v>1.1999999999999993</v>
      </c>
      <c r="D239" s="11">
        <v>3.5</v>
      </c>
      <c r="E239" s="11">
        <v>4.9000000000000004</v>
      </c>
      <c r="F239" s="11">
        <v>5.5</v>
      </c>
      <c r="G239" s="11">
        <v>3</v>
      </c>
      <c r="H239" s="11">
        <v>6.2000000000000011</v>
      </c>
      <c r="I239" s="11">
        <v>4</v>
      </c>
      <c r="J239" s="11">
        <v>5.5</v>
      </c>
      <c r="K239" s="11">
        <v>5</v>
      </c>
      <c r="L239" s="11">
        <v>3</v>
      </c>
      <c r="M239" s="11">
        <v>5.3999999999999995</v>
      </c>
      <c r="N239" s="11">
        <v>6.1</v>
      </c>
      <c r="P239" s="11">
        <v>0</v>
      </c>
      <c r="Q239" s="11">
        <v>4.2999999999999989</v>
      </c>
      <c r="R239" s="11">
        <v>2.2999999999999998</v>
      </c>
      <c r="S239" s="11">
        <v>4.9000000000000004</v>
      </c>
      <c r="T239" s="11">
        <v>3</v>
      </c>
      <c r="U239" s="11">
        <v>1</v>
      </c>
      <c r="V239" s="11">
        <v>0</v>
      </c>
      <c r="X239" s="11">
        <v>0</v>
      </c>
      <c r="Y239" s="11">
        <v>4.2000000000000011</v>
      </c>
      <c r="Z239" s="11">
        <v>1.0999999999999996</v>
      </c>
      <c r="AA239" s="11">
        <v>4.1000000000000005</v>
      </c>
      <c r="AB239" s="11">
        <v>4.2</v>
      </c>
      <c r="AC239" s="11">
        <v>3.7999999999999989</v>
      </c>
      <c r="AD239" s="11">
        <v>4.6999999999999993</v>
      </c>
      <c r="AE239" s="11">
        <v>6.3</v>
      </c>
      <c r="AF239" s="11">
        <v>5.9999999999999991</v>
      </c>
      <c r="AG239" s="11">
        <v>0.5</v>
      </c>
      <c r="AH239" s="11">
        <v>4.1999999999999993</v>
      </c>
      <c r="AI239" s="11">
        <v>4.3</v>
      </c>
      <c r="AJ239" s="11">
        <v>3.4000000000000004</v>
      </c>
      <c r="AK239" s="11">
        <v>3.2999999999999989</v>
      </c>
      <c r="AL239" s="11">
        <v>3.5999999999999996</v>
      </c>
      <c r="AM239" s="11">
        <v>1.0999999999999996</v>
      </c>
      <c r="AN239" s="11">
        <v>4.9000000000000004</v>
      </c>
      <c r="AO239" s="11">
        <v>5.2</v>
      </c>
      <c r="AP239" s="11">
        <v>4.3999999999999995</v>
      </c>
      <c r="AQ239" s="11">
        <v>7.1000000000000005</v>
      </c>
      <c r="AR239" s="11">
        <v>0</v>
      </c>
      <c r="AS239" s="11">
        <v>1.8000000000000007</v>
      </c>
      <c r="AT239" s="11">
        <v>6.5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66">
        <v>5.6111111111111116</v>
      </c>
      <c r="BB239" s="66">
        <v>3.5555555555555554</v>
      </c>
      <c r="BC239" s="66">
        <v>0.94444444444444464</v>
      </c>
      <c r="BD239" s="66">
        <v>6.1666666666666679</v>
      </c>
      <c r="BE239" s="11">
        <v>0</v>
      </c>
      <c r="BF239" s="66">
        <v>2.9444444444444446</v>
      </c>
      <c r="BG239" s="66">
        <v>2.6111111111111107</v>
      </c>
      <c r="BH239" s="66">
        <v>0.83333333333333393</v>
      </c>
      <c r="BI239" s="66">
        <v>4.9444444444444455</v>
      </c>
      <c r="BJ239" s="66">
        <v>7.5555555555555562</v>
      </c>
      <c r="BK239" s="66">
        <v>-0.38888888888888928</v>
      </c>
      <c r="BL239" s="11">
        <v>0</v>
      </c>
    </row>
    <row r="240" spans="1:64" x14ac:dyDescent="0.2">
      <c r="A240" s="11">
        <v>-10</v>
      </c>
      <c r="B240" s="11">
        <v>0</v>
      </c>
      <c r="C240" s="11">
        <v>1.4000000000000004</v>
      </c>
      <c r="D240" s="11">
        <v>4</v>
      </c>
      <c r="E240" s="11">
        <v>5.1999999999999993</v>
      </c>
      <c r="F240" s="11">
        <v>5.7999999999999989</v>
      </c>
      <c r="G240" s="11">
        <v>3.0999999999999996</v>
      </c>
      <c r="H240" s="11">
        <v>6.1</v>
      </c>
      <c r="I240" s="11">
        <v>3.9000000000000004</v>
      </c>
      <c r="J240" s="11">
        <v>6</v>
      </c>
      <c r="K240" s="11">
        <v>5.7999999999999989</v>
      </c>
      <c r="L240" s="11">
        <v>3.3999999999999995</v>
      </c>
      <c r="M240" s="11">
        <v>5.6000000000000005</v>
      </c>
      <c r="N240" s="11">
        <v>6.7999999999999989</v>
      </c>
      <c r="O240" s="11">
        <v>0</v>
      </c>
      <c r="P240" s="11">
        <v>0</v>
      </c>
      <c r="Q240" s="11">
        <v>4.2999999999999989</v>
      </c>
      <c r="R240" s="11">
        <v>2.8999999999999995</v>
      </c>
      <c r="S240" s="11">
        <v>5.1999999999999993</v>
      </c>
      <c r="T240" s="11">
        <v>3.2999999999999989</v>
      </c>
      <c r="U240" s="11">
        <v>1.0999999999999996</v>
      </c>
      <c r="V240" s="11">
        <v>9.9999999999999645E-2</v>
      </c>
      <c r="W240" s="11">
        <v>0</v>
      </c>
      <c r="X240" s="11">
        <v>0</v>
      </c>
      <c r="Y240" s="11">
        <v>5.3000000000000007</v>
      </c>
      <c r="Z240" s="11">
        <v>1.5</v>
      </c>
      <c r="AA240" s="11">
        <v>4.3999999999999995</v>
      </c>
      <c r="AB240" s="11">
        <v>4.3999999999999995</v>
      </c>
      <c r="AC240" s="11">
        <v>4.0999999999999996</v>
      </c>
      <c r="AD240" s="11">
        <v>5.5</v>
      </c>
      <c r="AE240" s="11">
        <v>6.2</v>
      </c>
      <c r="AF240" s="11">
        <v>6.2</v>
      </c>
      <c r="AG240" s="11">
        <v>1</v>
      </c>
      <c r="AH240" s="11">
        <v>5.0999999999999996</v>
      </c>
      <c r="AI240" s="11">
        <v>4.7</v>
      </c>
      <c r="AJ240" s="11">
        <v>3.9000000000000004</v>
      </c>
      <c r="AK240" s="11">
        <v>3.5</v>
      </c>
      <c r="AL240" s="11">
        <v>3.5999999999999996</v>
      </c>
      <c r="AM240" s="11">
        <v>1.5</v>
      </c>
      <c r="AN240" s="11">
        <v>5.1999999999999993</v>
      </c>
      <c r="AO240" s="11">
        <v>5.4999999999999991</v>
      </c>
      <c r="AP240" s="11">
        <v>4.6000000000000005</v>
      </c>
      <c r="AQ240" s="11">
        <v>7.5000000000000009</v>
      </c>
      <c r="AR240" s="11">
        <v>0</v>
      </c>
      <c r="AS240" s="11">
        <v>2.2000000000000011</v>
      </c>
      <c r="AT240" s="11">
        <v>7.2000000000000011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66">
        <v>5.7222222222222223</v>
      </c>
      <c r="BB240" s="66">
        <v>3.6666666666666661</v>
      </c>
      <c r="BC240" s="66">
        <v>1.3333333333333339</v>
      </c>
      <c r="BD240" s="66">
        <v>6.3333333333333339</v>
      </c>
      <c r="BE240" s="11">
        <v>0</v>
      </c>
      <c r="BF240" s="66">
        <v>3.2222222222222232</v>
      </c>
      <c r="BG240" s="66">
        <v>3.6666666666666661</v>
      </c>
      <c r="BH240" s="66">
        <v>1.1111111111111125</v>
      </c>
      <c r="BI240" s="66">
        <v>5.0000000000000009</v>
      </c>
      <c r="BJ240" s="66">
        <v>7.8888888888888884</v>
      </c>
      <c r="BK240" s="66">
        <v>5.5555555555555358E-2</v>
      </c>
      <c r="BL240" s="11">
        <v>0</v>
      </c>
    </row>
    <row r="241" spans="1:64" x14ac:dyDescent="0.2">
      <c r="A241" s="11">
        <v>-5</v>
      </c>
      <c r="B241" s="11">
        <v>0</v>
      </c>
      <c r="C241" s="11">
        <v>1.5999999999999996</v>
      </c>
      <c r="D241" s="11">
        <v>4.5</v>
      </c>
      <c r="E241" s="11">
        <v>5.6999999999999993</v>
      </c>
      <c r="F241" s="11">
        <v>5.9</v>
      </c>
      <c r="G241" s="11">
        <v>3.1999999999999993</v>
      </c>
      <c r="H241" s="11">
        <v>6.3000000000000007</v>
      </c>
      <c r="I241" s="11">
        <v>4</v>
      </c>
      <c r="J241" s="11">
        <v>6.2000000000000011</v>
      </c>
      <c r="K241" s="11">
        <v>6.2999999999999989</v>
      </c>
      <c r="L241" s="11">
        <v>3.8</v>
      </c>
      <c r="M241" s="11">
        <v>5.7</v>
      </c>
      <c r="N241" s="11">
        <v>7.1</v>
      </c>
      <c r="O241" s="11">
        <v>0.40000000000000036</v>
      </c>
      <c r="P241" s="11">
        <v>0</v>
      </c>
      <c r="Q241" s="11">
        <v>4.2999999999999989</v>
      </c>
      <c r="R241" s="11">
        <v>3.3</v>
      </c>
      <c r="S241" s="11">
        <v>5.1999999999999993</v>
      </c>
      <c r="T241" s="11">
        <v>3.6999999999999993</v>
      </c>
      <c r="U241" s="11">
        <v>1.1999999999999993</v>
      </c>
      <c r="V241" s="11">
        <v>0.5</v>
      </c>
      <c r="W241" s="11">
        <v>0</v>
      </c>
      <c r="X241" s="11">
        <v>0</v>
      </c>
      <c r="Y241" s="11">
        <v>6</v>
      </c>
      <c r="Z241" s="11">
        <v>2.1000000000000005</v>
      </c>
      <c r="AA241" s="11">
        <v>4.3999999999999995</v>
      </c>
      <c r="AB241" s="11">
        <v>4.4999999999999991</v>
      </c>
      <c r="AC241" s="11">
        <v>4.4999999999999982</v>
      </c>
      <c r="AD241" s="11">
        <v>6.1</v>
      </c>
      <c r="AE241" s="11">
        <v>6.3</v>
      </c>
      <c r="AF241" s="11">
        <v>6.3</v>
      </c>
      <c r="AG241" s="11">
        <v>1.7000000000000011</v>
      </c>
      <c r="AH241" s="11">
        <v>5.6999999999999993</v>
      </c>
      <c r="AI241" s="11">
        <v>5.3</v>
      </c>
      <c r="AJ241" s="11">
        <v>4.2999999999999989</v>
      </c>
      <c r="AK241" s="11">
        <v>3.5999999999999996</v>
      </c>
      <c r="AL241" s="11">
        <v>3.5999999999999996</v>
      </c>
      <c r="AM241" s="11">
        <v>1.7000000000000011</v>
      </c>
      <c r="AN241" s="11">
        <v>5.6999999999999993</v>
      </c>
      <c r="AO241" s="11">
        <v>5.4999999999999991</v>
      </c>
      <c r="AP241" s="11">
        <v>4.8999999999999995</v>
      </c>
      <c r="AQ241" s="11">
        <v>7.7</v>
      </c>
      <c r="AR241" s="11">
        <v>0</v>
      </c>
      <c r="AS241" s="11">
        <v>3.0999999999999996</v>
      </c>
      <c r="AT241" s="11">
        <v>6.9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66">
        <v>5.7222222222222223</v>
      </c>
      <c r="BB241" s="66">
        <v>3.8333333333333321</v>
      </c>
      <c r="BC241" s="66">
        <v>1.3888888888888893</v>
      </c>
      <c r="BD241" s="66">
        <v>6.3888888888888893</v>
      </c>
      <c r="BE241" s="11">
        <v>0</v>
      </c>
      <c r="BF241" s="66">
        <v>3.5555555555555571</v>
      </c>
      <c r="BG241" s="66">
        <v>4.1666666666666661</v>
      </c>
      <c r="BH241" s="66">
        <v>1.3888888888888893</v>
      </c>
      <c r="BI241" s="66">
        <v>5.0555555555555562</v>
      </c>
      <c r="BJ241" s="66">
        <v>8.4444444444444464</v>
      </c>
      <c r="BK241" s="66">
        <v>0.33333333333333304</v>
      </c>
      <c r="BL241" s="11">
        <v>0</v>
      </c>
    </row>
    <row r="242" spans="1:64" x14ac:dyDescent="0.2">
      <c r="A242" s="11">
        <v>0</v>
      </c>
      <c r="B242" s="11">
        <v>0</v>
      </c>
      <c r="C242" s="68">
        <v>1.7999999999999989</v>
      </c>
      <c r="D242" s="68">
        <v>4.8000000000000007</v>
      </c>
      <c r="E242" s="68">
        <v>6</v>
      </c>
      <c r="F242" s="68">
        <v>6.1</v>
      </c>
      <c r="G242" s="68">
        <v>3.2999999999999989</v>
      </c>
      <c r="H242" s="68">
        <v>6.4</v>
      </c>
      <c r="I242" s="68">
        <v>4.1999999999999993</v>
      </c>
      <c r="J242" s="68">
        <v>6.4000000000000021</v>
      </c>
      <c r="K242" s="68">
        <v>6.5</v>
      </c>
      <c r="L242" s="68">
        <v>3.8999999999999995</v>
      </c>
      <c r="M242" s="68">
        <v>5.8999999999999995</v>
      </c>
      <c r="N242" s="68">
        <v>7.1999999999999993</v>
      </c>
      <c r="O242" s="68">
        <v>0.79999999999999982</v>
      </c>
      <c r="P242" s="11">
        <v>0</v>
      </c>
      <c r="Q242" s="68">
        <v>4.4000000000000004</v>
      </c>
      <c r="R242" s="68">
        <v>3.6000000000000005</v>
      </c>
      <c r="S242" s="68">
        <v>5.4</v>
      </c>
      <c r="T242" s="68">
        <v>4</v>
      </c>
      <c r="U242" s="68">
        <v>1.3000000000000007</v>
      </c>
      <c r="V242" s="68">
        <v>0.59999999999999964</v>
      </c>
      <c r="W242" s="68">
        <v>0.30000000000000071</v>
      </c>
      <c r="X242" s="11">
        <v>0</v>
      </c>
      <c r="Y242" s="68">
        <v>6.2000000000000011</v>
      </c>
      <c r="Z242" s="68">
        <v>2.4999999999999991</v>
      </c>
      <c r="AA242" s="68">
        <v>4.6000000000000005</v>
      </c>
      <c r="AB242" s="68">
        <v>4.6000000000000005</v>
      </c>
      <c r="AC242" s="68">
        <v>4.7000000000000011</v>
      </c>
      <c r="AD242" s="68">
        <v>6.2999999999999989</v>
      </c>
      <c r="AE242" s="68">
        <v>6.6000000000000005</v>
      </c>
      <c r="AF242" s="68">
        <v>6.3999999999999995</v>
      </c>
      <c r="AG242" s="68">
        <v>1.9000000000000004</v>
      </c>
      <c r="AH242" s="68">
        <v>6.1</v>
      </c>
      <c r="AI242" s="68">
        <v>5.4999999999999991</v>
      </c>
      <c r="AJ242" s="68">
        <v>4.4000000000000004</v>
      </c>
      <c r="AK242" s="68">
        <v>3.6999999999999993</v>
      </c>
      <c r="AL242" s="68">
        <v>4.0999999999999996</v>
      </c>
      <c r="AM242" s="68">
        <v>1.8000000000000007</v>
      </c>
      <c r="AN242" s="68">
        <v>6.1999999999999993</v>
      </c>
      <c r="AO242" s="68">
        <v>5.6000000000000005</v>
      </c>
      <c r="AP242" s="68">
        <v>5.0000000000000009</v>
      </c>
      <c r="AQ242" s="68">
        <v>7.8</v>
      </c>
      <c r="AR242" s="11">
        <v>0</v>
      </c>
      <c r="AS242" s="68">
        <v>3.7000000000000011</v>
      </c>
      <c r="AT242" s="68">
        <v>7.1000000000000014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67">
        <v>5.7777777777777777</v>
      </c>
      <c r="BB242" s="67">
        <v>4</v>
      </c>
      <c r="BC242" s="67">
        <v>1.5555555555555554</v>
      </c>
      <c r="BD242" s="67">
        <v>6.5</v>
      </c>
      <c r="BE242" s="11">
        <v>0</v>
      </c>
      <c r="BF242" s="67">
        <v>3.6666666666666679</v>
      </c>
      <c r="BG242" s="67">
        <v>4.3888888888888893</v>
      </c>
      <c r="BH242" s="67">
        <v>1.5555555555555554</v>
      </c>
      <c r="BI242" s="67">
        <v>5.166666666666667</v>
      </c>
      <c r="BJ242" s="67">
        <v>8.9444444444444464</v>
      </c>
      <c r="BK242" s="67">
        <v>0.38888888888888928</v>
      </c>
      <c r="BL242" s="11">
        <v>0</v>
      </c>
    </row>
    <row r="243" spans="1:64" x14ac:dyDescent="0.2">
      <c r="A243" s="11">
        <v>5</v>
      </c>
      <c r="B243" s="11">
        <v>0</v>
      </c>
      <c r="C243" s="11">
        <v>1.6999999999999993</v>
      </c>
      <c r="D243" s="11">
        <v>4.8000000000000007</v>
      </c>
      <c r="E243" s="11">
        <v>6</v>
      </c>
      <c r="F243" s="11">
        <v>6.1</v>
      </c>
      <c r="G243" s="11">
        <v>3.0999999999999996</v>
      </c>
      <c r="H243" s="11">
        <v>6.3000000000000007</v>
      </c>
      <c r="I243" s="11">
        <v>4</v>
      </c>
      <c r="J243" s="11">
        <v>6.3000000000000007</v>
      </c>
      <c r="K243" s="11">
        <v>6.2999999999999989</v>
      </c>
      <c r="L243" s="11">
        <v>3.8</v>
      </c>
      <c r="M243" s="11">
        <v>5.8</v>
      </c>
      <c r="N243" s="11">
        <v>7</v>
      </c>
      <c r="O243" s="11">
        <v>0.79999999999999982</v>
      </c>
      <c r="P243" s="11">
        <v>0</v>
      </c>
      <c r="Q243" s="11">
        <v>4.1999999999999993</v>
      </c>
      <c r="R243" s="11">
        <v>3.4999999999999991</v>
      </c>
      <c r="S243" s="11">
        <v>5.5</v>
      </c>
      <c r="T243" s="11">
        <v>3.7999999999999989</v>
      </c>
      <c r="U243" s="11">
        <v>1.3000000000000007</v>
      </c>
      <c r="V243" s="11">
        <v>0.5</v>
      </c>
      <c r="X243" s="11">
        <v>0</v>
      </c>
      <c r="Y243" s="11">
        <v>5.4</v>
      </c>
      <c r="Z243" s="11">
        <v>2.3999999999999995</v>
      </c>
      <c r="AA243" s="11">
        <v>4.6000000000000005</v>
      </c>
      <c r="AB243" s="11">
        <v>4.4999999999999991</v>
      </c>
      <c r="AC243" s="11">
        <v>4.2999999999999989</v>
      </c>
      <c r="AD243" s="11">
        <v>6.2999999999999989</v>
      </c>
      <c r="AE243" s="11">
        <v>6.3</v>
      </c>
      <c r="AF243" s="11">
        <v>6.2</v>
      </c>
      <c r="AG243" s="11">
        <v>1.5</v>
      </c>
      <c r="AH243" s="11">
        <v>5.9</v>
      </c>
      <c r="AI243" s="11">
        <v>5.3999999999999995</v>
      </c>
      <c r="AJ243" s="11">
        <v>4.4000000000000004</v>
      </c>
      <c r="AK243" s="11">
        <v>3.6999999999999993</v>
      </c>
      <c r="AL243" s="11">
        <v>4</v>
      </c>
      <c r="AM243" s="11">
        <v>1.5</v>
      </c>
      <c r="AN243" s="11">
        <v>6</v>
      </c>
      <c r="AO243" s="11">
        <v>5.4999999999999991</v>
      </c>
      <c r="AP243" s="11">
        <v>5.0000000000000009</v>
      </c>
      <c r="AQ243" s="11">
        <v>7.8</v>
      </c>
      <c r="AR243" s="11">
        <v>0</v>
      </c>
      <c r="AS243" s="11">
        <v>3.7000000000000011</v>
      </c>
      <c r="AT243" s="11">
        <v>7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66">
        <v>5.6111111111111116</v>
      </c>
      <c r="BB243" s="66">
        <v>3.7222222222222214</v>
      </c>
      <c r="BC243" s="66">
        <v>1.2222222222222232</v>
      </c>
      <c r="BD243" s="66">
        <v>6.5</v>
      </c>
      <c r="BE243" s="11">
        <v>0</v>
      </c>
      <c r="BF243" s="66">
        <v>3.3333333333333339</v>
      </c>
      <c r="BG243" s="66">
        <v>4.4444444444444446</v>
      </c>
      <c r="BH243" s="66">
        <v>1.5555555555555554</v>
      </c>
      <c r="BI243" s="66">
        <v>5.2222222222222223</v>
      </c>
      <c r="BJ243" s="66">
        <v>8.8888888888888893</v>
      </c>
      <c r="BK243" s="66">
        <v>0.33333333333333304</v>
      </c>
      <c r="BL243" s="11">
        <v>0</v>
      </c>
    </row>
    <row r="244" spans="1:64" x14ac:dyDescent="0.2">
      <c r="A244" s="11">
        <v>10</v>
      </c>
      <c r="B244" s="11">
        <v>0</v>
      </c>
      <c r="C244" s="11">
        <v>1.6999999999999993</v>
      </c>
      <c r="D244" s="11">
        <v>4.8000000000000007</v>
      </c>
      <c r="E244" s="11">
        <v>5.6999999999999993</v>
      </c>
      <c r="F244" s="11">
        <v>6</v>
      </c>
      <c r="G244" s="11">
        <v>3</v>
      </c>
      <c r="H244" s="11">
        <v>6.2000000000000011</v>
      </c>
      <c r="I244" s="11">
        <v>3.6999999999999993</v>
      </c>
      <c r="J244" s="11">
        <v>6</v>
      </c>
      <c r="K244" s="11">
        <v>6.1999999999999993</v>
      </c>
      <c r="L244" s="11">
        <v>3.5999999999999996</v>
      </c>
      <c r="M244" s="11">
        <v>5.7</v>
      </c>
      <c r="N244" s="11">
        <v>6.7999999999999989</v>
      </c>
      <c r="O244" s="11">
        <v>0.40000000000000036</v>
      </c>
      <c r="P244" s="11">
        <v>0</v>
      </c>
      <c r="Q244" s="11">
        <v>4.2999999999999989</v>
      </c>
      <c r="R244" s="11">
        <v>3.3</v>
      </c>
      <c r="S244" s="11">
        <v>5.3000000000000007</v>
      </c>
      <c r="T244" s="11">
        <v>3.5</v>
      </c>
      <c r="U244" s="11">
        <v>1.3000000000000007</v>
      </c>
      <c r="V244" s="11">
        <v>0.39999999999999947</v>
      </c>
      <c r="X244" s="11">
        <v>0</v>
      </c>
      <c r="Y244" s="11">
        <v>4.0999999999999996</v>
      </c>
      <c r="Z244" s="11">
        <v>2.4999999999999991</v>
      </c>
      <c r="AA244" s="11">
        <v>4.3999999999999995</v>
      </c>
      <c r="AB244" s="11">
        <v>4.3999999999999995</v>
      </c>
      <c r="AC244" s="11">
        <v>3.6999999999999993</v>
      </c>
      <c r="AD244" s="11">
        <v>6.2999999999999989</v>
      </c>
      <c r="AE244" s="11">
        <v>6.0000000000000009</v>
      </c>
      <c r="AF244" s="11">
        <v>5.9999999999999991</v>
      </c>
      <c r="AG244" s="11">
        <v>1.2000000000000011</v>
      </c>
      <c r="AH244" s="11">
        <v>5.6999999999999993</v>
      </c>
      <c r="AI244" s="11">
        <v>5.3</v>
      </c>
      <c r="AJ244" s="11">
        <v>4.0999999999999996</v>
      </c>
      <c r="AK244" s="11">
        <v>3.5999999999999996</v>
      </c>
      <c r="AL244" s="11">
        <v>4.0999999999999996</v>
      </c>
      <c r="AM244" s="11">
        <v>1.2000000000000011</v>
      </c>
      <c r="AN244" s="11">
        <v>5.9</v>
      </c>
      <c r="AO244" s="11">
        <v>5.3999999999999995</v>
      </c>
      <c r="AP244" s="11">
        <v>5.0000000000000009</v>
      </c>
      <c r="AQ244" s="11">
        <v>7.8</v>
      </c>
      <c r="AR244" s="11">
        <v>0</v>
      </c>
      <c r="AS244" s="11">
        <v>3.7000000000000011</v>
      </c>
      <c r="AT244" s="11">
        <v>6.6000000000000014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66">
        <v>5.5555555555555562</v>
      </c>
      <c r="BB244" s="66">
        <v>3.6111111111111107</v>
      </c>
      <c r="BC244" s="66">
        <v>0.94444444444444464</v>
      </c>
      <c r="BD244" s="66">
        <v>6.1111111111111107</v>
      </c>
      <c r="BE244" s="11">
        <v>0</v>
      </c>
      <c r="BF244" s="66">
        <v>3</v>
      </c>
      <c r="BG244" s="66">
        <v>4.3888888888888893</v>
      </c>
      <c r="BH244" s="66">
        <v>1.5</v>
      </c>
      <c r="BI244" s="66">
        <v>5.1111111111111116</v>
      </c>
      <c r="BJ244" s="66">
        <v>8.3888888888888893</v>
      </c>
      <c r="BL244" s="11">
        <v>0</v>
      </c>
    </row>
    <row r="245" spans="1:64" x14ac:dyDescent="0.2">
      <c r="A245" s="11">
        <v>15</v>
      </c>
      <c r="B245" s="11">
        <v>0</v>
      </c>
      <c r="C245" s="11">
        <v>1.6999999999999993</v>
      </c>
      <c r="D245" s="11">
        <v>4.5999999999999996</v>
      </c>
      <c r="E245" s="11">
        <v>5.5</v>
      </c>
      <c r="F245" s="11">
        <v>5.9</v>
      </c>
      <c r="G245" s="11">
        <v>3</v>
      </c>
      <c r="H245" s="11">
        <v>6</v>
      </c>
      <c r="I245" s="11">
        <v>3.7999999999999989</v>
      </c>
      <c r="J245" s="11">
        <v>5.9</v>
      </c>
      <c r="K245" s="11">
        <v>6.2999999999999989</v>
      </c>
      <c r="L245" s="11">
        <v>3.3999999999999995</v>
      </c>
      <c r="M245" s="11">
        <v>5.8</v>
      </c>
      <c r="N245" s="11">
        <v>6.2999999999999989</v>
      </c>
      <c r="O245" s="11">
        <v>-9.9999999999999645E-2</v>
      </c>
      <c r="P245" s="11">
        <v>0</v>
      </c>
      <c r="Q245" s="11">
        <v>4.1999999999999993</v>
      </c>
      <c r="R245" s="11">
        <v>3.1000000000000005</v>
      </c>
      <c r="S245" s="11">
        <v>4.5999999999999996</v>
      </c>
      <c r="T245" s="11">
        <v>3.6999999999999993</v>
      </c>
      <c r="U245" s="11">
        <v>1.3000000000000007</v>
      </c>
      <c r="V245" s="11">
        <v>0.29999999999999982</v>
      </c>
      <c r="X245" s="11">
        <v>0</v>
      </c>
      <c r="Y245" s="11">
        <v>3.5</v>
      </c>
      <c r="Z245" s="11">
        <v>2.4999999999999991</v>
      </c>
      <c r="AA245" s="11">
        <v>4.5000000000000009</v>
      </c>
      <c r="AB245" s="11">
        <v>4.3</v>
      </c>
      <c r="AC245" s="11">
        <v>3.2999999999999989</v>
      </c>
      <c r="AD245" s="11">
        <v>6.1999999999999993</v>
      </c>
      <c r="AE245" s="11">
        <v>5.8</v>
      </c>
      <c r="AF245" s="11">
        <v>5.6000000000000005</v>
      </c>
      <c r="AG245" s="11">
        <v>1</v>
      </c>
      <c r="AH245" s="11">
        <v>5.5</v>
      </c>
      <c r="AI245" s="11">
        <v>5.3</v>
      </c>
      <c r="AJ245" s="11">
        <v>3.7999999999999989</v>
      </c>
      <c r="AK245" s="11">
        <v>3.5</v>
      </c>
      <c r="AL245" s="11">
        <v>3.9000000000000004</v>
      </c>
      <c r="AM245" s="11">
        <v>0.59999999999999964</v>
      </c>
      <c r="AN245" s="11">
        <v>5.7999999999999989</v>
      </c>
      <c r="AO245" s="11">
        <v>5.3</v>
      </c>
      <c r="AP245" s="11">
        <v>4.8</v>
      </c>
      <c r="AQ245" s="11">
        <v>7.8</v>
      </c>
      <c r="AR245" s="11">
        <v>0</v>
      </c>
      <c r="AS245" s="11">
        <v>3.5999999999999996</v>
      </c>
      <c r="AT245" s="11">
        <v>6.3000000000000007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66">
        <v>5.4999999999999991</v>
      </c>
      <c r="BB245" s="66">
        <v>3.5555555555555554</v>
      </c>
      <c r="BC245" s="66">
        <v>1.0555555555555554</v>
      </c>
      <c r="BD245" s="66">
        <v>5.6111111111111107</v>
      </c>
      <c r="BE245" s="11">
        <v>0</v>
      </c>
      <c r="BF245" s="66">
        <v>3.1111111111111125</v>
      </c>
      <c r="BG245" s="66">
        <v>4.2777777777777786</v>
      </c>
      <c r="BH245" s="66">
        <v>1.3888888888888893</v>
      </c>
      <c r="BI245" s="66">
        <v>5.0000000000000009</v>
      </c>
      <c r="BJ245" s="66">
        <v>7.7222222222222223</v>
      </c>
      <c r="BL245" s="11">
        <v>0</v>
      </c>
    </row>
    <row r="246" spans="1:64" x14ac:dyDescent="0.2">
      <c r="A246" s="11">
        <v>20</v>
      </c>
      <c r="B246" s="11">
        <v>0</v>
      </c>
      <c r="C246" s="11">
        <v>1.0999999999999996</v>
      </c>
      <c r="D246" s="11">
        <v>4.5999999999999996</v>
      </c>
      <c r="E246" s="11">
        <v>5.2999999999999989</v>
      </c>
      <c r="F246" s="11">
        <v>5.9</v>
      </c>
      <c r="G246" s="11">
        <v>2.8999999999999995</v>
      </c>
      <c r="H246" s="11">
        <v>5.5</v>
      </c>
      <c r="I246" s="11">
        <v>3.6999999999999993</v>
      </c>
      <c r="J246" s="11">
        <v>5.9</v>
      </c>
      <c r="K246" s="11">
        <v>6.2999999999999989</v>
      </c>
      <c r="L246" s="11">
        <v>3.5</v>
      </c>
      <c r="M246" s="11">
        <v>5.6000000000000005</v>
      </c>
      <c r="N246" s="11">
        <v>5.7999999999999989</v>
      </c>
      <c r="O246" s="11">
        <v>-0.59999999999999964</v>
      </c>
      <c r="P246" s="11">
        <v>0</v>
      </c>
      <c r="Q246" s="11">
        <v>4</v>
      </c>
      <c r="R246" s="11">
        <v>2.9999999999999991</v>
      </c>
      <c r="S246" s="11">
        <v>4.0999999999999996</v>
      </c>
      <c r="T246" s="11">
        <v>3.5</v>
      </c>
      <c r="U246" s="11">
        <v>1.3000000000000007</v>
      </c>
      <c r="V246" s="11">
        <v>9.9999999999999645E-2</v>
      </c>
      <c r="X246" s="11">
        <v>0</v>
      </c>
      <c r="Y246" s="11">
        <v>3</v>
      </c>
      <c r="Z246" s="11">
        <v>2.1000000000000005</v>
      </c>
      <c r="AA246" s="11">
        <v>4.3999999999999995</v>
      </c>
      <c r="AB246" s="11">
        <v>4.2</v>
      </c>
      <c r="AC246" s="11">
        <v>3.1999999999999993</v>
      </c>
      <c r="AD246" s="11">
        <v>6.1</v>
      </c>
      <c r="AE246" s="11">
        <v>5.8</v>
      </c>
      <c r="AF246" s="11">
        <v>5.3999999999999995</v>
      </c>
      <c r="AG246" s="11">
        <v>0.70000000000000107</v>
      </c>
      <c r="AH246" s="11">
        <v>5.3000000000000007</v>
      </c>
      <c r="AI246" s="11">
        <v>5.1000000000000005</v>
      </c>
      <c r="AJ246" s="11">
        <v>3.4000000000000004</v>
      </c>
      <c r="AK246" s="11">
        <v>3.2999999999999989</v>
      </c>
      <c r="AL246" s="11">
        <v>3.7999999999999989</v>
      </c>
      <c r="AM246" s="11">
        <v>0.30000000000000071</v>
      </c>
      <c r="AN246" s="11">
        <v>5.9</v>
      </c>
      <c r="AO246" s="11">
        <v>5.2</v>
      </c>
      <c r="AP246" s="11">
        <v>4.5000000000000009</v>
      </c>
      <c r="AQ246" s="11">
        <v>7.7</v>
      </c>
      <c r="AR246" s="11">
        <v>0</v>
      </c>
      <c r="AS246" s="11">
        <v>3.3000000000000007</v>
      </c>
      <c r="AT246" s="11">
        <v>5.9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66">
        <v>5.4999999999999991</v>
      </c>
      <c r="BB246" s="66">
        <v>3.6111111111111107</v>
      </c>
      <c r="BC246" s="66">
        <v>0.94444444444444464</v>
      </c>
      <c r="BD246" s="66">
        <v>5.3888888888888893</v>
      </c>
      <c r="BE246" s="11">
        <v>0</v>
      </c>
      <c r="BF246" s="66">
        <v>3.2777777777777786</v>
      </c>
      <c r="BG246" s="66">
        <v>4.3888888888888893</v>
      </c>
      <c r="BH246" s="66">
        <v>1.3888888888888893</v>
      </c>
      <c r="BI246" s="66">
        <v>4.833333333333333</v>
      </c>
      <c r="BJ246" s="66">
        <v>7.2222222222222223</v>
      </c>
      <c r="BL246" s="11">
        <v>0</v>
      </c>
    </row>
    <row r="247" spans="1:64" x14ac:dyDescent="0.2">
      <c r="A247" s="11">
        <v>25</v>
      </c>
      <c r="B247" s="11">
        <v>0</v>
      </c>
      <c r="C247" s="11">
        <v>0.69999999999999929</v>
      </c>
      <c r="D247" s="11">
        <v>3.8000000000000007</v>
      </c>
      <c r="E247" s="11">
        <v>5</v>
      </c>
      <c r="F247" s="11">
        <v>5.7999999999999989</v>
      </c>
      <c r="G247" s="11">
        <v>2.8999999999999995</v>
      </c>
      <c r="H247" s="11">
        <v>4.7000000000000011</v>
      </c>
      <c r="I247" s="11">
        <v>3.5999999999999996</v>
      </c>
      <c r="J247" s="11">
        <v>5.7000000000000011</v>
      </c>
      <c r="K247" s="11">
        <v>6.2999999999999989</v>
      </c>
      <c r="L247" s="11">
        <v>3.3999999999999995</v>
      </c>
      <c r="M247" s="11">
        <v>5.4999999999999991</v>
      </c>
      <c r="N247" s="11">
        <v>5.5</v>
      </c>
      <c r="O247" s="11">
        <v>-0.79999999999999982</v>
      </c>
      <c r="P247" s="11">
        <v>0</v>
      </c>
      <c r="Q247" s="11">
        <v>3.5999999999999996</v>
      </c>
      <c r="R247" s="11">
        <v>2.9999999999999991</v>
      </c>
      <c r="S247" s="11">
        <v>3.6999999999999993</v>
      </c>
      <c r="T247" s="11">
        <v>3.1999999999999993</v>
      </c>
      <c r="U247" s="11">
        <v>1.4000000000000004</v>
      </c>
      <c r="V247" s="11">
        <v>-0.20000000000000018</v>
      </c>
      <c r="X247" s="11">
        <v>0</v>
      </c>
      <c r="Y247" s="11">
        <v>2.8000000000000007</v>
      </c>
      <c r="Z247" s="11">
        <v>1.8999999999999995</v>
      </c>
      <c r="AA247" s="11">
        <v>4.0000000000000009</v>
      </c>
      <c r="AB247" s="11">
        <v>3.8</v>
      </c>
      <c r="AC247" s="11">
        <v>3.4000000000000004</v>
      </c>
      <c r="AD247" s="11">
        <v>5.7999999999999989</v>
      </c>
      <c r="AE247" s="11">
        <v>5.7</v>
      </c>
      <c r="AF247" s="11">
        <v>5.3</v>
      </c>
      <c r="AG247" s="11">
        <v>0.30000000000000071</v>
      </c>
      <c r="AH247" s="11">
        <v>5.1999999999999993</v>
      </c>
      <c r="AI247" s="11">
        <v>4.9999999999999991</v>
      </c>
      <c r="AJ247" s="11">
        <v>3</v>
      </c>
      <c r="AK247" s="11">
        <v>2.8999999999999986</v>
      </c>
      <c r="AL247" s="11">
        <v>3.7999999999999989</v>
      </c>
      <c r="AM247" s="11">
        <v>0.5</v>
      </c>
      <c r="AN247" s="11">
        <v>6</v>
      </c>
      <c r="AO247" s="11">
        <v>4.8999999999999995</v>
      </c>
      <c r="AP247" s="11">
        <v>4.3999999999999995</v>
      </c>
      <c r="AQ247" s="11">
        <v>7.3999999999999995</v>
      </c>
      <c r="AR247" s="11">
        <v>0</v>
      </c>
      <c r="AS247" s="11">
        <v>2.8000000000000007</v>
      </c>
      <c r="AT247" s="11">
        <v>5.5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66">
        <v>5.4444444444444438</v>
      </c>
      <c r="BB247" s="66">
        <v>4</v>
      </c>
      <c r="BC247" s="66">
        <v>0.77777777777777857</v>
      </c>
      <c r="BD247" s="66">
        <v>5.2777777777777786</v>
      </c>
      <c r="BE247" s="11">
        <v>0</v>
      </c>
      <c r="BF247" s="66">
        <v>3.2777777777777786</v>
      </c>
      <c r="BG247" s="66">
        <v>4.2222222222222232</v>
      </c>
      <c r="BH247" s="66">
        <v>1.2222222222222232</v>
      </c>
      <c r="BI247" s="66">
        <v>4.5000000000000009</v>
      </c>
      <c r="BJ247" s="66">
        <v>6.5555555555555562</v>
      </c>
      <c r="BL247" s="11">
        <v>0</v>
      </c>
    </row>
    <row r="248" spans="1:64" x14ac:dyDescent="0.2">
      <c r="A248" s="11">
        <v>30</v>
      </c>
      <c r="B248" s="11">
        <v>0</v>
      </c>
      <c r="C248" s="11">
        <v>0.69999999999999929</v>
      </c>
      <c r="D248" s="11">
        <v>3.5</v>
      </c>
      <c r="E248" s="11">
        <v>4.7999999999999989</v>
      </c>
      <c r="F248" s="11">
        <v>5.7999999999999989</v>
      </c>
      <c r="G248" s="11">
        <v>2</v>
      </c>
      <c r="H248" s="11">
        <v>5</v>
      </c>
      <c r="I248" s="11">
        <v>3.5</v>
      </c>
      <c r="J248" s="11">
        <v>5.5</v>
      </c>
      <c r="K248" s="11">
        <v>6</v>
      </c>
      <c r="L248" s="11">
        <v>3.2</v>
      </c>
      <c r="M248" s="11">
        <v>5.2</v>
      </c>
      <c r="N248" s="11">
        <v>5.2999999999999989</v>
      </c>
      <c r="O248" s="11">
        <v>-0.59999999999999964</v>
      </c>
      <c r="P248" s="11">
        <v>0</v>
      </c>
      <c r="Q248" s="11">
        <v>3.1999999999999993</v>
      </c>
      <c r="R248" s="11">
        <v>2.7</v>
      </c>
      <c r="S248" s="11">
        <v>3.5999999999999996</v>
      </c>
      <c r="T248" s="11">
        <v>3</v>
      </c>
      <c r="U248" s="11">
        <v>1.3000000000000007</v>
      </c>
      <c r="V248" s="11">
        <v>-0.29999999999999982</v>
      </c>
      <c r="X248" s="11">
        <v>0</v>
      </c>
      <c r="Y248" s="11">
        <v>2.9000000000000004</v>
      </c>
      <c r="Z248" s="11">
        <v>1.7999999999999998</v>
      </c>
      <c r="AA248" s="11">
        <v>3.8</v>
      </c>
      <c r="AB248" s="11">
        <v>3.4999999999999991</v>
      </c>
      <c r="AC248" s="11">
        <v>3.5</v>
      </c>
      <c r="AD248" s="11">
        <v>5.2999999999999989</v>
      </c>
      <c r="AE248" s="11">
        <v>6.0000000000000009</v>
      </c>
      <c r="AF248" s="11">
        <v>5.2</v>
      </c>
      <c r="AG248" s="11">
        <v>9.9999999999999645E-2</v>
      </c>
      <c r="AH248" s="11">
        <v>5</v>
      </c>
      <c r="AI248" s="11">
        <v>4.8999999999999995</v>
      </c>
      <c r="AJ248" s="11">
        <v>2.6999999999999993</v>
      </c>
      <c r="AK248" s="11">
        <v>2.5999999999999996</v>
      </c>
      <c r="AM248" s="11">
        <v>0.30000000000000071</v>
      </c>
      <c r="AN248" s="11">
        <v>5.9</v>
      </c>
      <c r="AO248" s="11">
        <v>4.8</v>
      </c>
      <c r="AP248" s="11">
        <v>4.3999999999999995</v>
      </c>
      <c r="AQ248" s="11">
        <v>7.2</v>
      </c>
      <c r="AR248" s="11">
        <v>0</v>
      </c>
      <c r="AS248" s="11">
        <v>2.7000000000000011</v>
      </c>
      <c r="AT248" s="11">
        <v>4.6000000000000014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66">
        <v>5.333333333333333</v>
      </c>
      <c r="BB248" s="66">
        <v>3.9444444444444446</v>
      </c>
      <c r="BC248" s="66">
        <v>0.72222222222222321</v>
      </c>
      <c r="BD248" s="66">
        <v>5.2222222222222232</v>
      </c>
      <c r="BE248" s="11">
        <v>0</v>
      </c>
      <c r="BF248" s="66">
        <v>3</v>
      </c>
      <c r="BG248" s="66">
        <v>3.8333333333333339</v>
      </c>
      <c r="BH248" s="66">
        <v>1.1111111111111125</v>
      </c>
      <c r="BI248" s="66">
        <v>4.2777777777777777</v>
      </c>
      <c r="BJ248" s="66">
        <v>6.0000000000000009</v>
      </c>
      <c r="BL248" s="11">
        <v>0</v>
      </c>
    </row>
    <row r="249" spans="1:64" x14ac:dyDescent="0.2">
      <c r="A249" s="11">
        <v>35</v>
      </c>
      <c r="B249" s="11">
        <v>0</v>
      </c>
      <c r="C249" s="11">
        <v>0.19999999999999929</v>
      </c>
      <c r="D249" s="11">
        <v>3.3000000000000007</v>
      </c>
      <c r="E249" s="11">
        <v>4.4000000000000004</v>
      </c>
      <c r="F249" s="11">
        <v>5.7999999999999989</v>
      </c>
      <c r="G249" s="11">
        <v>2</v>
      </c>
      <c r="H249" s="11">
        <v>4.8000000000000007</v>
      </c>
      <c r="I249" s="11">
        <v>3.4000000000000004</v>
      </c>
      <c r="J249" s="11">
        <v>5.5</v>
      </c>
      <c r="K249" s="11">
        <v>5.6999999999999993</v>
      </c>
      <c r="L249" s="11">
        <v>3.0999999999999996</v>
      </c>
      <c r="M249" s="11">
        <v>4.9999999999999991</v>
      </c>
      <c r="N249" s="11">
        <v>5.2999999999999989</v>
      </c>
      <c r="O249" s="11">
        <v>-0.59999999999999964</v>
      </c>
      <c r="P249" s="11">
        <v>0</v>
      </c>
      <c r="Q249" s="11">
        <v>3.1999999999999993</v>
      </c>
      <c r="R249" s="11">
        <v>2.4999999999999991</v>
      </c>
      <c r="S249" s="11">
        <v>3.1999999999999993</v>
      </c>
      <c r="T249" s="11">
        <v>2.9000000000000004</v>
      </c>
      <c r="U249" s="11">
        <v>1.0999999999999996</v>
      </c>
      <c r="V249" s="11">
        <v>-0.40000000000000036</v>
      </c>
      <c r="X249" s="11">
        <v>0</v>
      </c>
      <c r="Y249" s="11">
        <v>3.0999999999999996</v>
      </c>
      <c r="Z249" s="11">
        <v>1.5</v>
      </c>
      <c r="AA249" s="11">
        <v>3.7</v>
      </c>
      <c r="AB249" s="11">
        <v>3.2</v>
      </c>
      <c r="AC249" s="11">
        <v>3.6999999999999993</v>
      </c>
      <c r="AD249" s="11">
        <v>5.1999999999999993</v>
      </c>
      <c r="AE249" s="11">
        <v>5.8999999999999995</v>
      </c>
      <c r="AF249" s="11">
        <v>4.9999999999999991</v>
      </c>
      <c r="AG249" s="11">
        <v>-0.19999999999999929</v>
      </c>
      <c r="AH249" s="11">
        <v>4.8000000000000007</v>
      </c>
      <c r="AI249" s="11">
        <v>4.4999999999999991</v>
      </c>
      <c r="AJ249" s="11">
        <v>2.1999999999999993</v>
      </c>
      <c r="AK249" s="11">
        <v>2.3999999999999986</v>
      </c>
      <c r="AM249" s="11">
        <v>0.80000000000000071</v>
      </c>
      <c r="AN249" s="11">
        <v>5.6999999999999993</v>
      </c>
      <c r="AO249" s="11">
        <v>4.3999999999999995</v>
      </c>
      <c r="AP249" s="11">
        <v>4.2</v>
      </c>
      <c r="AQ249" s="11">
        <v>7.0000000000000009</v>
      </c>
      <c r="AR249" s="11">
        <v>0</v>
      </c>
      <c r="AS249" s="11">
        <v>2.9000000000000004</v>
      </c>
      <c r="AT249" s="11">
        <v>4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66">
        <v>5.4444444444444438</v>
      </c>
      <c r="BB249" s="66">
        <v>3.5555555555555554</v>
      </c>
      <c r="BC249" s="66">
        <v>0.33333333333333393</v>
      </c>
      <c r="BD249" s="66">
        <v>5.3333333333333339</v>
      </c>
      <c r="BE249" s="11">
        <v>0</v>
      </c>
      <c r="BF249" s="66">
        <v>2.8888888888888893</v>
      </c>
      <c r="BG249" s="66">
        <v>3.5</v>
      </c>
      <c r="BH249" s="66">
        <v>1</v>
      </c>
      <c r="BI249" s="66">
        <v>4.0000000000000009</v>
      </c>
      <c r="BJ249" s="66">
        <v>5.5000000000000009</v>
      </c>
      <c r="BL249" s="11">
        <v>0</v>
      </c>
    </row>
    <row r="250" spans="1:64" x14ac:dyDescent="0.2">
      <c r="A250" s="11">
        <v>40</v>
      </c>
      <c r="B250" s="11">
        <v>0</v>
      </c>
      <c r="C250" s="11">
        <v>-0.20000000000000107</v>
      </c>
      <c r="D250" s="11">
        <v>3</v>
      </c>
      <c r="E250" s="11">
        <v>4.5</v>
      </c>
      <c r="F250" s="11">
        <v>5.6</v>
      </c>
      <c r="G250" s="11">
        <v>2.3999999999999995</v>
      </c>
      <c r="H250" s="11">
        <v>4.5</v>
      </c>
      <c r="I250" s="11">
        <v>3.5</v>
      </c>
      <c r="J250" s="11">
        <v>5.5</v>
      </c>
      <c r="K250" s="11">
        <v>5.6999999999999993</v>
      </c>
      <c r="L250" s="11">
        <v>3.0999999999999996</v>
      </c>
      <c r="M250" s="11">
        <v>4.6000000000000005</v>
      </c>
      <c r="N250" s="11">
        <v>5.4</v>
      </c>
      <c r="O250" s="11">
        <v>-0.70000000000000018</v>
      </c>
      <c r="P250" s="11">
        <v>0</v>
      </c>
      <c r="Q250" s="11">
        <v>3.4000000000000004</v>
      </c>
      <c r="R250" s="11">
        <v>2.2000000000000002</v>
      </c>
      <c r="S250" s="11">
        <v>2.9000000000000004</v>
      </c>
      <c r="T250" s="11">
        <v>3</v>
      </c>
      <c r="U250" s="11">
        <v>1</v>
      </c>
      <c r="V250" s="11">
        <v>-0.5</v>
      </c>
      <c r="X250" s="11">
        <v>0</v>
      </c>
      <c r="Y250" s="11">
        <v>3.3000000000000007</v>
      </c>
      <c r="Z250" s="11">
        <v>1.7000000000000002</v>
      </c>
      <c r="AA250" s="11">
        <v>3.7</v>
      </c>
      <c r="AB250" s="11">
        <v>3.1000000000000005</v>
      </c>
      <c r="AD250" s="11">
        <v>5.2999999999999989</v>
      </c>
      <c r="AE250" s="11">
        <v>5.6000000000000005</v>
      </c>
      <c r="AF250" s="11">
        <v>4.7</v>
      </c>
      <c r="AG250" s="11">
        <v>-0.40000000000000036</v>
      </c>
      <c r="AH250" s="11">
        <v>4.6999999999999993</v>
      </c>
      <c r="AI250" s="11">
        <v>4.1000000000000005</v>
      </c>
      <c r="AJ250" s="11">
        <v>1.7999999999999989</v>
      </c>
      <c r="AK250" s="11">
        <v>2</v>
      </c>
      <c r="AM250" s="11">
        <v>0.59999999999999964</v>
      </c>
      <c r="AN250" s="11">
        <v>5.6</v>
      </c>
      <c r="AO250" s="11">
        <v>3.8999999999999995</v>
      </c>
      <c r="AP250" s="11">
        <v>3.8999999999999995</v>
      </c>
      <c r="AQ250" s="11">
        <v>6.8999999999999995</v>
      </c>
      <c r="AR250" s="11">
        <v>0</v>
      </c>
      <c r="AS250" s="11">
        <v>2.8000000000000007</v>
      </c>
      <c r="AT250" s="11">
        <v>3.5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66">
        <v>5.4999999999999991</v>
      </c>
      <c r="BB250" s="66">
        <v>3.3888888888888893</v>
      </c>
      <c r="BC250" s="66">
        <v>-0.11111111111111072</v>
      </c>
      <c r="BD250" s="66">
        <v>5.4444444444444446</v>
      </c>
      <c r="BE250" s="11">
        <v>0</v>
      </c>
      <c r="BF250" s="66">
        <v>2.6666666666666679</v>
      </c>
      <c r="BG250" s="66">
        <v>3.2222222222222232</v>
      </c>
      <c r="BH250" s="66">
        <v>0.83333333333333393</v>
      </c>
      <c r="BI250" s="66">
        <v>3.8888888888888884</v>
      </c>
      <c r="BJ250" s="66">
        <v>5.0000000000000009</v>
      </c>
      <c r="BL250" s="11">
        <v>0</v>
      </c>
    </row>
    <row r="251" spans="1:64" x14ac:dyDescent="0.2">
      <c r="A251" s="11">
        <v>45</v>
      </c>
      <c r="B251" s="11">
        <v>0</v>
      </c>
      <c r="C251" s="11">
        <v>-0.5</v>
      </c>
      <c r="D251" s="11">
        <v>2.5999999999999996</v>
      </c>
      <c r="E251" s="11">
        <v>4.1999999999999993</v>
      </c>
      <c r="F251" s="11">
        <v>5.4</v>
      </c>
      <c r="G251" s="11">
        <v>2.5999999999999996</v>
      </c>
      <c r="H251" s="11">
        <v>4.5</v>
      </c>
      <c r="I251" s="11">
        <v>3.1999999999999993</v>
      </c>
      <c r="J251" s="11">
        <v>5.7000000000000011</v>
      </c>
      <c r="K251" s="11">
        <v>5.4</v>
      </c>
      <c r="L251" s="11">
        <v>3.0999999999999996</v>
      </c>
      <c r="M251" s="11">
        <v>4.4999999999999991</v>
      </c>
      <c r="N251" s="11">
        <v>5.4</v>
      </c>
      <c r="O251" s="11">
        <v>-0.70000000000000018</v>
      </c>
      <c r="P251" s="11">
        <v>0</v>
      </c>
      <c r="Q251" s="11">
        <v>3</v>
      </c>
      <c r="R251" s="11">
        <v>2.1000000000000005</v>
      </c>
      <c r="S251" s="11">
        <v>2.8000000000000007</v>
      </c>
      <c r="T251" s="11">
        <v>2.7999999999999989</v>
      </c>
      <c r="U251" s="11">
        <v>0.90000000000000036</v>
      </c>
      <c r="V251" s="11">
        <v>-0.60000000000000053</v>
      </c>
      <c r="X251" s="11">
        <v>0</v>
      </c>
      <c r="Y251" s="11">
        <v>3.3000000000000007</v>
      </c>
      <c r="AA251" s="11">
        <v>3.6000000000000005</v>
      </c>
      <c r="AB251" s="11">
        <v>2.8999999999999995</v>
      </c>
      <c r="AD251" s="11">
        <v>5.0999999999999996</v>
      </c>
      <c r="AE251" s="11">
        <v>5.8</v>
      </c>
      <c r="AF251" s="11">
        <v>4.9999999999999991</v>
      </c>
      <c r="AG251" s="11">
        <v>-0.79999999999999893</v>
      </c>
      <c r="AH251" s="11">
        <v>4.4000000000000004</v>
      </c>
      <c r="AI251" s="11">
        <v>3.8999999999999995</v>
      </c>
      <c r="AJ251" s="11">
        <v>1.6999999999999993</v>
      </c>
      <c r="AK251" s="11">
        <v>1.7999999999999989</v>
      </c>
      <c r="AM251" s="11">
        <v>0.30000000000000071</v>
      </c>
      <c r="AN251" s="11">
        <v>5.4</v>
      </c>
      <c r="AO251" s="11">
        <v>3.4999999999999991</v>
      </c>
      <c r="AP251" s="11">
        <v>3.5</v>
      </c>
      <c r="AQ251" s="11">
        <v>6.8999999999999995</v>
      </c>
      <c r="AR251" s="11">
        <v>0</v>
      </c>
      <c r="AS251" s="11">
        <v>2.5</v>
      </c>
      <c r="AT251" s="11">
        <v>3.1000000000000014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66">
        <v>5.4999999999999991</v>
      </c>
      <c r="BB251" s="66">
        <v>3.1111111111111107</v>
      </c>
      <c r="BC251" s="66">
        <v>-0.22222222222222143</v>
      </c>
      <c r="BD251" s="66">
        <v>5.4444444444444446</v>
      </c>
      <c r="BE251" s="11">
        <v>0</v>
      </c>
      <c r="BF251" s="66">
        <v>2.5</v>
      </c>
      <c r="BG251" s="66">
        <v>3</v>
      </c>
      <c r="BH251" s="66">
        <v>0.66666666666666785</v>
      </c>
      <c r="BI251" s="66">
        <v>3.5555555555555562</v>
      </c>
      <c r="BJ251" s="66">
        <v>4.2777777777777777</v>
      </c>
      <c r="BL251" s="11">
        <v>0</v>
      </c>
    </row>
    <row r="252" spans="1:64" x14ac:dyDescent="0.2">
      <c r="A252" s="11">
        <v>50</v>
      </c>
      <c r="B252" s="11">
        <v>0</v>
      </c>
      <c r="C252" s="11">
        <v>-0.70000000000000107</v>
      </c>
      <c r="D252" s="11">
        <v>2.5</v>
      </c>
      <c r="E252" s="11">
        <v>3.5999999999999996</v>
      </c>
      <c r="F252" s="11">
        <v>5.1999999999999993</v>
      </c>
      <c r="G252" s="11">
        <v>2.8</v>
      </c>
      <c r="H252" s="11">
        <v>4.5999999999999996</v>
      </c>
      <c r="I252" s="11">
        <v>2.7999999999999989</v>
      </c>
      <c r="J252" s="11">
        <v>5.5</v>
      </c>
      <c r="K252" s="11">
        <v>5.2999999999999989</v>
      </c>
      <c r="L252" s="11">
        <v>3.3999999999999995</v>
      </c>
      <c r="M252" s="11">
        <v>4.7</v>
      </c>
      <c r="N252" s="11">
        <v>5.2999999999999989</v>
      </c>
      <c r="O252" s="11">
        <v>-0.79999999999999982</v>
      </c>
      <c r="P252" s="11">
        <v>0</v>
      </c>
      <c r="Q252" s="11">
        <v>3</v>
      </c>
      <c r="R252" s="11">
        <v>1.9999999999999991</v>
      </c>
      <c r="S252" s="11">
        <v>2.9000000000000004</v>
      </c>
      <c r="T252" s="11">
        <v>2.5</v>
      </c>
      <c r="U252" s="11">
        <v>1.0999999999999996</v>
      </c>
      <c r="V252" s="11">
        <v>-0.79999999999999982</v>
      </c>
      <c r="X252" s="11">
        <v>0</v>
      </c>
      <c r="Y252" s="11">
        <v>3.4000000000000004</v>
      </c>
      <c r="AA252" s="11">
        <v>3.6000000000000005</v>
      </c>
      <c r="AB252" s="11">
        <v>2.6000000000000005</v>
      </c>
      <c r="AD252" s="11">
        <v>4.6999999999999993</v>
      </c>
      <c r="AE252" s="11">
        <v>5.8999999999999995</v>
      </c>
      <c r="AF252" s="11">
        <v>4.8999999999999995</v>
      </c>
      <c r="AG252" s="11">
        <v>-0.90000000000000036</v>
      </c>
      <c r="AH252" s="11">
        <v>4.1999999999999993</v>
      </c>
      <c r="AI252" s="11">
        <v>3.9999999999999991</v>
      </c>
      <c r="AJ252" s="11">
        <v>1.5999999999999996</v>
      </c>
      <c r="AK252" s="11">
        <v>1.8999999999999986</v>
      </c>
      <c r="AM252" s="11">
        <v>9.9999999999999645E-2</v>
      </c>
      <c r="AN252" s="11">
        <v>5.4</v>
      </c>
      <c r="AO252" s="11">
        <v>3.1000000000000005</v>
      </c>
      <c r="AP252" s="11">
        <v>3.1000000000000005</v>
      </c>
      <c r="AQ252" s="11">
        <v>6.7</v>
      </c>
      <c r="AR252" s="11">
        <v>0</v>
      </c>
      <c r="AS252" s="11">
        <v>2.0999999999999996</v>
      </c>
      <c r="AT252" s="11">
        <v>2.7000000000000011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66">
        <v>5.4999999999999991</v>
      </c>
      <c r="BB252" s="66">
        <v>3.2222222222222214</v>
      </c>
      <c r="BC252" s="66">
        <v>-0.33333333333333393</v>
      </c>
      <c r="BD252" s="66">
        <v>5.3333333333333339</v>
      </c>
      <c r="BE252" s="11">
        <v>0</v>
      </c>
      <c r="BF252" s="66">
        <v>2.1666666666666679</v>
      </c>
      <c r="BG252" s="66">
        <v>2.8333333333333339</v>
      </c>
      <c r="BH252" s="66">
        <v>0.44444444444444464</v>
      </c>
      <c r="BI252" s="66">
        <v>3.333333333333333</v>
      </c>
      <c r="BJ252" s="66">
        <v>4.0555555555555562</v>
      </c>
      <c r="BL252" s="11">
        <v>0</v>
      </c>
    </row>
    <row r="253" spans="1:64" x14ac:dyDescent="0.2">
      <c r="A253" s="11">
        <v>55</v>
      </c>
      <c r="B253" s="11">
        <v>0</v>
      </c>
      <c r="C253" s="11">
        <v>-1</v>
      </c>
      <c r="D253" s="11">
        <v>2</v>
      </c>
      <c r="E253" s="11">
        <v>3.5999999999999996</v>
      </c>
      <c r="F253" s="11">
        <v>4.7999999999999989</v>
      </c>
      <c r="H253" s="11">
        <v>4.5</v>
      </c>
      <c r="I253" s="11">
        <v>2.7999999999999989</v>
      </c>
      <c r="J253" s="11">
        <v>5.5</v>
      </c>
      <c r="K253" s="11">
        <v>5.2999999999999989</v>
      </c>
      <c r="L253" s="11">
        <v>3.5999999999999996</v>
      </c>
      <c r="M253" s="11">
        <v>4.3999999999999995</v>
      </c>
      <c r="N253" s="11">
        <v>5.0999999999999996</v>
      </c>
      <c r="O253" s="11">
        <v>-0.89999999999999947</v>
      </c>
      <c r="P253" s="11">
        <v>0</v>
      </c>
      <c r="Q253" s="11">
        <v>3.0999999999999996</v>
      </c>
      <c r="R253" s="11">
        <v>1.7000000000000002</v>
      </c>
      <c r="S253" s="11">
        <v>2.9000000000000004</v>
      </c>
      <c r="T253" s="11">
        <v>1.7999999999999989</v>
      </c>
      <c r="U253" s="11">
        <v>1.0999999999999996</v>
      </c>
      <c r="V253" s="11">
        <v>-0.60000000000000053</v>
      </c>
      <c r="Y253" s="11">
        <v>3.5</v>
      </c>
      <c r="AA253" s="11">
        <v>3.3999999999999995</v>
      </c>
      <c r="AB253" s="11">
        <v>2.8</v>
      </c>
      <c r="AD253" s="11">
        <v>4.4000000000000004</v>
      </c>
      <c r="AE253" s="11">
        <v>5.6000000000000005</v>
      </c>
      <c r="AF253" s="11">
        <v>4.6000000000000005</v>
      </c>
      <c r="AG253" s="11">
        <v>-0.90000000000000036</v>
      </c>
      <c r="AH253" s="11">
        <v>3.6999999999999993</v>
      </c>
      <c r="AI253" s="11">
        <v>3.7</v>
      </c>
      <c r="AJ253" s="11">
        <v>1.1999999999999993</v>
      </c>
      <c r="AK253" s="11">
        <v>2</v>
      </c>
      <c r="AM253" s="11">
        <v>-0.29999999999999893</v>
      </c>
      <c r="AN253" s="11">
        <v>5.0999999999999996</v>
      </c>
      <c r="AO253" s="11">
        <v>2.8999999999999995</v>
      </c>
      <c r="AP253" s="11">
        <v>2.9000000000000004</v>
      </c>
      <c r="AQ253" s="11">
        <v>6.6000000000000005</v>
      </c>
      <c r="AR253" s="11">
        <v>0</v>
      </c>
      <c r="AS253" s="11">
        <v>2</v>
      </c>
      <c r="AT253" s="11">
        <v>2.9000000000000004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66">
        <v>4.9444444444444438</v>
      </c>
      <c r="BB253" s="66">
        <v>3.1666666666666661</v>
      </c>
      <c r="BC253" s="66">
        <v>-0.44444444444444464</v>
      </c>
      <c r="BD253" s="66">
        <v>5.1111111111111107</v>
      </c>
      <c r="BE253" s="11">
        <v>0</v>
      </c>
      <c r="BF253" s="66">
        <v>1.7777777777777786</v>
      </c>
      <c r="BG253" s="66">
        <v>2.6666666666666661</v>
      </c>
      <c r="BH253" s="66">
        <v>0.22222222222222321</v>
      </c>
      <c r="BI253" s="66">
        <v>3.0555555555555562</v>
      </c>
      <c r="BJ253" s="66">
        <v>4.2222222222222223</v>
      </c>
      <c r="BL253" s="11">
        <v>0</v>
      </c>
    </row>
    <row r="254" spans="1:64" x14ac:dyDescent="0.2">
      <c r="A254" s="11">
        <v>60</v>
      </c>
      <c r="B254" s="11">
        <v>0</v>
      </c>
      <c r="C254" s="11">
        <v>-1.3000000000000007</v>
      </c>
      <c r="D254" s="11">
        <v>1.7000000000000011</v>
      </c>
      <c r="E254" s="11">
        <v>3.2999999999999989</v>
      </c>
      <c r="F254" s="11">
        <v>4.5</v>
      </c>
      <c r="H254" s="11">
        <v>4.5</v>
      </c>
      <c r="I254" s="11">
        <v>2.6999999999999993</v>
      </c>
      <c r="J254" s="11">
        <v>5.4</v>
      </c>
      <c r="K254" s="11">
        <v>5.2999999999999989</v>
      </c>
      <c r="L254" s="11">
        <v>3.7</v>
      </c>
      <c r="M254" s="11">
        <v>4.4999999999999991</v>
      </c>
      <c r="N254" s="11">
        <v>4.9000000000000004</v>
      </c>
      <c r="O254" s="11">
        <v>-0.59999999999999964</v>
      </c>
      <c r="P254" s="11">
        <v>0</v>
      </c>
      <c r="Q254" s="11">
        <v>3.1999999999999993</v>
      </c>
      <c r="R254" s="11">
        <v>1.4999999999999991</v>
      </c>
      <c r="S254" s="11">
        <v>2.5999999999999996</v>
      </c>
      <c r="T254" s="11">
        <v>1.4000000000000004</v>
      </c>
      <c r="V254" s="11">
        <v>-0.29999999999999982</v>
      </c>
      <c r="Y254" s="11">
        <v>3.3000000000000007</v>
      </c>
      <c r="AA254" s="11">
        <v>3.2</v>
      </c>
      <c r="AD254" s="11">
        <v>4.0999999999999996</v>
      </c>
      <c r="AE254" s="11">
        <v>5.5000000000000009</v>
      </c>
      <c r="AF254" s="11">
        <v>4.4999999999999991</v>
      </c>
      <c r="AG254" s="11">
        <v>-0.90000000000000036</v>
      </c>
      <c r="AH254" s="11">
        <v>3.0999999999999996</v>
      </c>
      <c r="AI254" s="11">
        <v>3.3999999999999995</v>
      </c>
      <c r="AJ254" s="11">
        <v>1</v>
      </c>
      <c r="AK254" s="11">
        <v>2.1999999999999993</v>
      </c>
      <c r="AM254" s="11">
        <v>-0.69999999999999929</v>
      </c>
      <c r="AN254" s="11">
        <v>4.9000000000000004</v>
      </c>
      <c r="AO254" s="11">
        <v>2.8999999999999995</v>
      </c>
      <c r="AP254" s="11">
        <v>2.9000000000000004</v>
      </c>
      <c r="AQ254" s="11">
        <v>6.5000000000000009</v>
      </c>
      <c r="AR254" s="11">
        <v>0</v>
      </c>
      <c r="AS254" s="11">
        <v>1.7000000000000011</v>
      </c>
      <c r="AT254" s="11">
        <v>2.7000000000000011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66">
        <v>4.833333333333333</v>
      </c>
      <c r="BB254" s="66">
        <v>2.8888888888888893</v>
      </c>
      <c r="BC254" s="66">
        <v>-0.61111111111111072</v>
      </c>
      <c r="BD254" s="66">
        <v>4.6666666666666679</v>
      </c>
      <c r="BE254" s="11">
        <v>0</v>
      </c>
      <c r="BF254" s="66">
        <v>1.3888888888888893</v>
      </c>
      <c r="BG254" s="66">
        <v>2.5</v>
      </c>
      <c r="BH254" s="66">
        <v>0.11111111111111249</v>
      </c>
      <c r="BI254" s="66">
        <v>2.7777777777777777</v>
      </c>
      <c r="BJ254" s="66">
        <v>4.166666666666667</v>
      </c>
      <c r="BL254" s="11">
        <v>0</v>
      </c>
    </row>
    <row r="255" spans="1:64" x14ac:dyDescent="0.2">
      <c r="A255" s="11">
        <v>65</v>
      </c>
      <c r="B255" s="11">
        <v>0</v>
      </c>
      <c r="C255" s="11">
        <v>-1.5999999999999996</v>
      </c>
      <c r="D255" s="11">
        <v>1.7000000000000011</v>
      </c>
      <c r="E255" s="11">
        <v>3.5</v>
      </c>
      <c r="F255" s="11">
        <v>4.1999999999999993</v>
      </c>
      <c r="H255" s="11">
        <v>4.4000000000000004</v>
      </c>
      <c r="I255" s="11">
        <v>2.5</v>
      </c>
      <c r="J255" s="11">
        <v>5</v>
      </c>
      <c r="K255" s="11">
        <v>5.4</v>
      </c>
      <c r="L255" s="11">
        <v>3.5</v>
      </c>
      <c r="M255" s="11">
        <v>4.7</v>
      </c>
      <c r="N255" s="11">
        <v>4.9000000000000004</v>
      </c>
      <c r="O255" s="11">
        <v>-0.29999999999999982</v>
      </c>
      <c r="P255" s="11">
        <v>0</v>
      </c>
      <c r="Q255" s="11">
        <v>3.1999999999999993</v>
      </c>
      <c r="R255" s="11">
        <v>1.4999999999999991</v>
      </c>
      <c r="S255" s="11">
        <v>2.5999999999999996</v>
      </c>
      <c r="T255" s="11">
        <v>1.0999999999999996</v>
      </c>
      <c r="V255" s="11">
        <v>0</v>
      </c>
      <c r="Y255" s="11">
        <v>2.5999999999999996</v>
      </c>
      <c r="AA255" s="11">
        <v>2.8999999999999995</v>
      </c>
      <c r="AD255" s="11">
        <v>3.5</v>
      </c>
      <c r="AE255" s="11">
        <v>5.3999999999999995</v>
      </c>
      <c r="AF255" s="11">
        <v>4.3999999999999995</v>
      </c>
      <c r="AG255" s="11">
        <v>-1.2999999999999989</v>
      </c>
      <c r="AH255" s="11">
        <v>2.8000000000000007</v>
      </c>
      <c r="AI255" s="11">
        <v>3.2</v>
      </c>
      <c r="AJ255" s="11">
        <v>0.79999999999999893</v>
      </c>
      <c r="AK255" s="11">
        <v>2.3999999999999986</v>
      </c>
      <c r="AM255" s="11">
        <v>-1</v>
      </c>
      <c r="AN255" s="11">
        <v>4.5999999999999996</v>
      </c>
      <c r="AO255" s="11">
        <v>2.7</v>
      </c>
      <c r="AP255" s="11">
        <v>2.9000000000000004</v>
      </c>
      <c r="AQ255" s="11">
        <v>6.3</v>
      </c>
      <c r="AR255" s="11">
        <v>0</v>
      </c>
      <c r="AS255" s="11">
        <v>1.5</v>
      </c>
      <c r="AT255" s="11">
        <v>2.3000000000000007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66">
        <v>4.9444444444444438</v>
      </c>
      <c r="BB255" s="66">
        <v>2.8333333333333321</v>
      </c>
      <c r="BC255" s="66">
        <v>-0.66666666666666607</v>
      </c>
      <c r="BD255" s="66">
        <v>4.3888888888888893</v>
      </c>
      <c r="BE255" s="11">
        <v>0</v>
      </c>
      <c r="BF255" s="66">
        <v>1.1666666666666679</v>
      </c>
      <c r="BG255" s="66">
        <v>2.3888888888888893</v>
      </c>
      <c r="BH255" s="66">
        <v>0</v>
      </c>
      <c r="BI255" s="66">
        <v>2.5555555555555562</v>
      </c>
      <c r="BJ255" s="66">
        <v>3.9444444444444455</v>
      </c>
      <c r="BL255" s="11">
        <v>0</v>
      </c>
    </row>
    <row r="256" spans="1:64" x14ac:dyDescent="0.2">
      <c r="A256" s="11">
        <v>70</v>
      </c>
      <c r="B256" s="11">
        <v>0</v>
      </c>
      <c r="C256" s="11">
        <v>-1.8000000000000007</v>
      </c>
      <c r="D256" s="11">
        <v>1.8000000000000007</v>
      </c>
      <c r="E256" s="11">
        <v>3.9000000000000004</v>
      </c>
      <c r="F256" s="11">
        <v>3.9000000000000004</v>
      </c>
      <c r="H256" s="11">
        <v>4.4000000000000004</v>
      </c>
      <c r="I256" s="11">
        <v>2.5</v>
      </c>
      <c r="J256" s="11">
        <v>4.6000000000000014</v>
      </c>
      <c r="K256" s="11">
        <v>5.4</v>
      </c>
      <c r="L256" s="11">
        <v>3</v>
      </c>
      <c r="M256" s="11">
        <v>4.3999999999999995</v>
      </c>
      <c r="N256" s="11">
        <v>5</v>
      </c>
      <c r="O256" s="11">
        <v>0</v>
      </c>
      <c r="P256" s="11">
        <v>0</v>
      </c>
      <c r="Q256" s="11">
        <v>3</v>
      </c>
      <c r="R256" s="11">
        <v>1.2000000000000002</v>
      </c>
      <c r="S256" s="11">
        <v>2.6999999999999993</v>
      </c>
      <c r="T256" s="11">
        <v>0.69999999999999929</v>
      </c>
      <c r="V256" s="11">
        <v>0</v>
      </c>
      <c r="Y256" s="11">
        <v>2.0999999999999996</v>
      </c>
      <c r="AA256" s="11">
        <v>2.5000000000000009</v>
      </c>
      <c r="AD256" s="11">
        <v>3.5999999999999996</v>
      </c>
      <c r="AE256" s="11">
        <v>5.3</v>
      </c>
      <c r="AF256" s="11">
        <v>4.3</v>
      </c>
      <c r="AG256" s="11">
        <v>-1.6999999999999993</v>
      </c>
      <c r="AH256" s="11">
        <v>2.8000000000000007</v>
      </c>
      <c r="AI256" s="11">
        <v>3.1000000000000005</v>
      </c>
      <c r="AJ256" s="11">
        <v>0.40000000000000036</v>
      </c>
      <c r="AK256" s="11">
        <v>2.5</v>
      </c>
      <c r="AM256" s="11">
        <v>-0.90000000000000036</v>
      </c>
      <c r="AN256" s="11">
        <v>4.2999999999999989</v>
      </c>
      <c r="AO256" s="11">
        <v>2.6000000000000005</v>
      </c>
      <c r="AP256" s="11">
        <v>2.9000000000000004</v>
      </c>
      <c r="AR256" s="11">
        <v>0</v>
      </c>
      <c r="AS256" s="11">
        <v>1.3000000000000007</v>
      </c>
      <c r="AT256" s="11">
        <v>1.9000000000000004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66">
        <v>4.8888888888888884</v>
      </c>
      <c r="BB256" s="66">
        <v>2.4444444444444446</v>
      </c>
      <c r="BC256" s="66">
        <v>-0.66666666666666607</v>
      </c>
      <c r="BD256" s="66">
        <v>3.8888888888888893</v>
      </c>
      <c r="BE256" s="11">
        <v>0</v>
      </c>
      <c r="BF256" s="66">
        <v>0.83333333333333393</v>
      </c>
      <c r="BG256" s="66">
        <v>2.2777777777777786</v>
      </c>
      <c r="BH256" s="66">
        <v>-5.5555555555555358E-2</v>
      </c>
      <c r="BI256" s="66">
        <v>2.333333333333333</v>
      </c>
      <c r="BJ256" s="66">
        <v>3.6111111111111116</v>
      </c>
      <c r="BL256" s="11">
        <v>0</v>
      </c>
    </row>
    <row r="257" spans="1:64" x14ac:dyDescent="0.2">
      <c r="A257" s="11">
        <v>75</v>
      </c>
      <c r="B257" s="11">
        <v>0</v>
      </c>
      <c r="C257" s="11">
        <v>-2</v>
      </c>
      <c r="D257" s="11">
        <v>1.5999999999999996</v>
      </c>
      <c r="E257" s="11">
        <v>3.7999999999999989</v>
      </c>
      <c r="F257" s="11">
        <v>3.6999999999999993</v>
      </c>
      <c r="H257" s="11">
        <v>4.2000000000000011</v>
      </c>
      <c r="I257" s="11">
        <v>2.1999999999999993</v>
      </c>
      <c r="J257" s="11">
        <v>4.9000000000000004</v>
      </c>
      <c r="K257" s="11">
        <v>5.7999999999999989</v>
      </c>
      <c r="L257" s="11">
        <v>3</v>
      </c>
      <c r="M257" s="11">
        <v>4.7</v>
      </c>
      <c r="N257" s="11">
        <v>5</v>
      </c>
      <c r="O257" s="11">
        <v>0</v>
      </c>
      <c r="P257" s="11">
        <v>0</v>
      </c>
      <c r="Q257" s="11">
        <v>2.7999999999999989</v>
      </c>
      <c r="R257" s="11">
        <v>0.99999999999999911</v>
      </c>
      <c r="S257" s="11">
        <v>2.3000000000000007</v>
      </c>
      <c r="T257" s="11">
        <v>0.40000000000000036</v>
      </c>
      <c r="V257" s="11">
        <v>-0.10000000000000053</v>
      </c>
      <c r="Y257" s="11">
        <v>2</v>
      </c>
      <c r="AA257" s="11">
        <v>2.5000000000000009</v>
      </c>
      <c r="AD257" s="11">
        <v>3.5999999999999996</v>
      </c>
      <c r="AE257" s="11">
        <v>5.2</v>
      </c>
      <c r="AF257" s="11">
        <v>3.9999999999999991</v>
      </c>
      <c r="AG257" s="11">
        <v>-2.1999999999999993</v>
      </c>
      <c r="AH257" s="11">
        <v>2.3000000000000007</v>
      </c>
      <c r="AI257" s="11">
        <v>2.9999999999999991</v>
      </c>
      <c r="AJ257" s="11">
        <v>0.19999999999999929</v>
      </c>
      <c r="AK257" s="11">
        <v>2.5999999999999996</v>
      </c>
      <c r="AM257" s="11">
        <v>-0.5</v>
      </c>
      <c r="AN257" s="11">
        <v>4.2999999999999989</v>
      </c>
      <c r="AO257" s="11">
        <v>2.3999999999999995</v>
      </c>
      <c r="AP257" s="11">
        <v>2.8</v>
      </c>
      <c r="AR257" s="11">
        <v>0</v>
      </c>
      <c r="AS257" s="11">
        <v>1.2000000000000011</v>
      </c>
      <c r="AT257" s="11">
        <v>1.4000000000000004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66">
        <v>4.8888888888888884</v>
      </c>
      <c r="BB257" s="66">
        <v>2.1666666666666661</v>
      </c>
      <c r="BC257" s="66">
        <v>-0.66666666666666607</v>
      </c>
      <c r="BD257" s="66">
        <v>4</v>
      </c>
      <c r="BE257" s="11">
        <v>0</v>
      </c>
      <c r="BF257" s="66">
        <v>0.77777777777777857</v>
      </c>
      <c r="BG257" s="66">
        <v>2.2222222222222232</v>
      </c>
      <c r="BH257" s="66">
        <v>-0.11111111111111072</v>
      </c>
      <c r="BI257" s="66">
        <v>2.1111111111111116</v>
      </c>
      <c r="BJ257" s="66">
        <v>3.5000000000000009</v>
      </c>
      <c r="BL257" s="11">
        <v>0</v>
      </c>
    </row>
    <row r="258" spans="1:64" x14ac:dyDescent="0.2">
      <c r="A258" s="11">
        <v>80</v>
      </c>
      <c r="B258" s="11">
        <v>0</v>
      </c>
      <c r="C258" s="11">
        <v>-2.4000000000000004</v>
      </c>
      <c r="D258" s="11">
        <v>1.3000000000000007</v>
      </c>
      <c r="E258" s="11">
        <v>3.7999999999999989</v>
      </c>
      <c r="F258" s="11">
        <v>3</v>
      </c>
      <c r="H258" s="11">
        <v>4</v>
      </c>
      <c r="I258" s="11">
        <v>2</v>
      </c>
      <c r="J258" s="11">
        <v>5.1000000000000014</v>
      </c>
      <c r="K258" s="11">
        <v>6</v>
      </c>
      <c r="L258" s="11">
        <v>3.2</v>
      </c>
      <c r="M258" s="11">
        <v>4.9999999999999991</v>
      </c>
      <c r="N258" s="11">
        <v>4.7999999999999989</v>
      </c>
      <c r="O258" s="11">
        <v>0</v>
      </c>
      <c r="P258" s="11">
        <v>0</v>
      </c>
      <c r="Q258" s="11">
        <v>2.7999999999999989</v>
      </c>
      <c r="R258" s="11">
        <v>0.99999999999999911</v>
      </c>
      <c r="S258" s="11">
        <v>1.9000000000000004</v>
      </c>
      <c r="T258" s="11">
        <v>0.19999999999999929</v>
      </c>
      <c r="V258" s="11">
        <v>-0.29999999999999982</v>
      </c>
      <c r="Y258" s="11">
        <v>2</v>
      </c>
      <c r="AA258" s="11">
        <v>2.2999999999999998</v>
      </c>
      <c r="AD258" s="11">
        <v>3.5</v>
      </c>
      <c r="AE258" s="11">
        <v>4.8999999999999995</v>
      </c>
      <c r="AF258" s="11">
        <v>3.8999999999999995</v>
      </c>
      <c r="AG258" s="11">
        <v>-2.5</v>
      </c>
      <c r="AH258" s="11">
        <v>1.9000000000000004</v>
      </c>
      <c r="AI258" s="11">
        <v>2.7</v>
      </c>
      <c r="AJ258" s="11">
        <v>-0.5</v>
      </c>
      <c r="AK258" s="11">
        <v>2.5</v>
      </c>
      <c r="AM258" s="11">
        <v>-0.69999999999999929</v>
      </c>
      <c r="AN258" s="11">
        <v>3.7999999999999989</v>
      </c>
      <c r="AO258" s="11">
        <v>2.1000000000000005</v>
      </c>
      <c r="AP258" s="11">
        <v>2.8</v>
      </c>
      <c r="AR258" s="11">
        <v>0</v>
      </c>
      <c r="AS258" s="11">
        <v>1</v>
      </c>
      <c r="AT258" s="11">
        <v>1.1000000000000014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66">
        <v>4.7222222222222223</v>
      </c>
      <c r="BB258" s="66">
        <v>2.1666666666666661</v>
      </c>
      <c r="BC258" s="66">
        <v>-0.66666666666666607</v>
      </c>
      <c r="BD258" s="66">
        <v>3.8333333333333339</v>
      </c>
      <c r="BE258" s="11">
        <v>0</v>
      </c>
      <c r="BF258" s="66">
        <v>0.66666666666666785</v>
      </c>
      <c r="BG258" s="66">
        <v>2</v>
      </c>
      <c r="BH258" s="66">
        <v>-0.11111111111111072</v>
      </c>
      <c r="BI258" s="66">
        <v>1.8888888888888893</v>
      </c>
      <c r="BJ258" s="66">
        <v>3.3888888888888884</v>
      </c>
      <c r="BL258" s="11">
        <v>0</v>
      </c>
    </row>
    <row r="259" spans="1:64" x14ac:dyDescent="0.2">
      <c r="A259" s="11">
        <v>85</v>
      </c>
      <c r="B259" s="11">
        <v>0</v>
      </c>
      <c r="C259" s="11">
        <v>-2.7000000000000011</v>
      </c>
      <c r="D259" s="11">
        <v>1.2000000000000011</v>
      </c>
      <c r="E259" s="11">
        <v>3.7999999999999989</v>
      </c>
      <c r="F259" s="11">
        <v>2.7999999999999989</v>
      </c>
      <c r="H259" s="11">
        <v>3.3000000000000007</v>
      </c>
      <c r="I259" s="11">
        <v>1.9000000000000004</v>
      </c>
      <c r="J259" s="11">
        <v>5</v>
      </c>
      <c r="K259" s="11">
        <v>6.1</v>
      </c>
      <c r="L259" s="11">
        <v>3.3999999999999995</v>
      </c>
      <c r="M259" s="11">
        <v>5.3</v>
      </c>
      <c r="N259" s="11">
        <v>4.4000000000000004</v>
      </c>
      <c r="O259" s="11">
        <v>0</v>
      </c>
      <c r="P259" s="11">
        <v>0</v>
      </c>
      <c r="Q259" s="11">
        <v>2.6999999999999993</v>
      </c>
      <c r="R259" s="11">
        <v>1.1000000000000005</v>
      </c>
      <c r="S259" s="11">
        <v>1.8000000000000007</v>
      </c>
      <c r="T259" s="11">
        <v>0</v>
      </c>
      <c r="V259" s="11">
        <v>-0.40000000000000036</v>
      </c>
      <c r="Y259" s="11">
        <v>1.8000000000000007</v>
      </c>
      <c r="AA259" s="11">
        <v>2.0000000000000009</v>
      </c>
      <c r="AD259" s="11">
        <v>3.1999999999999993</v>
      </c>
      <c r="AE259" s="11">
        <v>5.0000000000000009</v>
      </c>
      <c r="AF259" s="11">
        <v>3.7</v>
      </c>
      <c r="AG259" s="11">
        <v>-3</v>
      </c>
      <c r="AH259" s="11">
        <v>1.6999999999999993</v>
      </c>
      <c r="AI259" s="11">
        <v>2.5</v>
      </c>
      <c r="AJ259" s="11">
        <v>-0.30000000000000071</v>
      </c>
      <c r="AK259" s="11">
        <v>2.5999999999999996</v>
      </c>
      <c r="AM259" s="11">
        <v>-1</v>
      </c>
      <c r="AN259" s="11">
        <v>3.4000000000000004</v>
      </c>
      <c r="AO259" s="11">
        <v>1.8999999999999995</v>
      </c>
      <c r="AP259" s="11">
        <v>2.6000000000000005</v>
      </c>
      <c r="AR259" s="11">
        <v>0</v>
      </c>
      <c r="AS259" s="11">
        <v>1.0999999999999996</v>
      </c>
      <c r="AT259" s="11">
        <v>1.1000000000000014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66">
        <v>4.5555555555555562</v>
      </c>
      <c r="BB259" s="66">
        <v>1.9444444444444446</v>
      </c>
      <c r="BC259" s="66">
        <v>-0.66666666666666607</v>
      </c>
      <c r="BD259" s="66">
        <v>3.6111111111111107</v>
      </c>
      <c r="BE259" s="11">
        <v>0</v>
      </c>
      <c r="BF259" s="66">
        <v>0.44444444444444464</v>
      </c>
      <c r="BG259" s="66">
        <v>1.9444444444444446</v>
      </c>
      <c r="BH259" s="66">
        <v>5.5555555555555358E-2</v>
      </c>
      <c r="BI259" s="66">
        <v>1.7222222222222223</v>
      </c>
      <c r="BJ259" s="66">
        <v>3.3888888888888884</v>
      </c>
      <c r="BL259" s="11">
        <v>0</v>
      </c>
    </row>
    <row r="260" spans="1:64" x14ac:dyDescent="0.2">
      <c r="A260" s="11">
        <v>90</v>
      </c>
      <c r="B260" s="11">
        <v>0</v>
      </c>
      <c r="C260" s="11">
        <v>-3</v>
      </c>
      <c r="D260" s="11">
        <v>1.0999999999999996</v>
      </c>
      <c r="E260" s="11">
        <v>3.6999999999999993</v>
      </c>
      <c r="F260" s="11">
        <v>2.4000000000000004</v>
      </c>
      <c r="H260" s="11">
        <v>3</v>
      </c>
      <c r="I260" s="11">
        <v>1.5</v>
      </c>
      <c r="J260" s="11">
        <v>4.6000000000000014</v>
      </c>
      <c r="K260" s="11">
        <v>5.9</v>
      </c>
      <c r="L260" s="11">
        <v>3.3999999999999995</v>
      </c>
      <c r="M260" s="11">
        <v>5.3999999999999995</v>
      </c>
      <c r="N260" s="11">
        <v>4.1999999999999993</v>
      </c>
      <c r="P260" s="11">
        <v>0</v>
      </c>
      <c r="Q260" s="11">
        <v>2.5</v>
      </c>
      <c r="R260" s="11">
        <v>0.59999999999999964</v>
      </c>
      <c r="S260" s="11">
        <v>1.5999999999999996</v>
      </c>
      <c r="T260" s="11">
        <v>-0.20000000000000107</v>
      </c>
      <c r="Y260" s="11">
        <v>1.5</v>
      </c>
      <c r="AA260" s="11">
        <v>1.7999999999999998</v>
      </c>
      <c r="AD260" s="11">
        <v>2.7999999999999989</v>
      </c>
      <c r="AE260" s="11">
        <v>5.1000000000000005</v>
      </c>
      <c r="AF260" s="11">
        <v>3.4999999999999991</v>
      </c>
      <c r="AG260" s="11">
        <v>-3.3</v>
      </c>
      <c r="AH260" s="11">
        <v>1.4000000000000004</v>
      </c>
      <c r="AI260" s="11">
        <v>2.2000000000000002</v>
      </c>
      <c r="AJ260" s="11">
        <v>-0.20000000000000018</v>
      </c>
      <c r="AK260" s="11">
        <v>2.5999999999999996</v>
      </c>
      <c r="AM260" s="11">
        <v>-1.4000000000000004</v>
      </c>
      <c r="AN260" s="11">
        <v>3</v>
      </c>
      <c r="AO260" s="11">
        <v>1.6000000000000005</v>
      </c>
      <c r="AP260" s="11">
        <v>2.6000000000000005</v>
      </c>
      <c r="AR260" s="11">
        <v>0</v>
      </c>
      <c r="AS260" s="11">
        <v>0.90000000000000036</v>
      </c>
      <c r="AT260" s="11">
        <v>0.90000000000000036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B260" s="66">
        <v>1.9444444444444446</v>
      </c>
      <c r="BC260" s="66">
        <v>-0.33333333333333393</v>
      </c>
      <c r="BD260" s="66">
        <v>3.5</v>
      </c>
      <c r="BE260" s="11">
        <v>0</v>
      </c>
      <c r="BF260" s="66">
        <v>0.22222222222222321</v>
      </c>
      <c r="BG260" s="66">
        <v>2.0555555555555554</v>
      </c>
      <c r="BH260" s="66">
        <v>-0.16666666666666607</v>
      </c>
      <c r="BI260" s="66">
        <v>1.5555555555555562</v>
      </c>
      <c r="BJ260" s="66">
        <v>3.2777777777777777</v>
      </c>
      <c r="BL260" s="11">
        <v>0</v>
      </c>
    </row>
    <row r="261" spans="1:64" x14ac:dyDescent="0.2">
      <c r="A261" s="11">
        <v>95</v>
      </c>
      <c r="B261" s="11">
        <v>0</v>
      </c>
      <c r="C261" s="11">
        <v>-3.2</v>
      </c>
      <c r="D261" s="11">
        <v>1.0999999999999996</v>
      </c>
      <c r="E261" s="11">
        <v>3.9000000000000004</v>
      </c>
      <c r="F261" s="11">
        <v>2.4000000000000004</v>
      </c>
      <c r="H261" s="11">
        <v>2.7000000000000011</v>
      </c>
      <c r="I261" s="11">
        <v>1.2999999999999989</v>
      </c>
      <c r="J261" s="11">
        <v>4.5</v>
      </c>
      <c r="K261" s="11">
        <v>5.4</v>
      </c>
      <c r="L261" s="11">
        <v>3.3999999999999995</v>
      </c>
      <c r="M261" s="11">
        <v>5.3999999999999995</v>
      </c>
      <c r="N261" s="11">
        <v>4.0999999999999996</v>
      </c>
      <c r="P261" s="11">
        <v>0</v>
      </c>
      <c r="Q261" s="11">
        <v>2.1999999999999993</v>
      </c>
      <c r="R261" s="11">
        <v>0.59999999999999964</v>
      </c>
      <c r="S261" s="11">
        <v>1.5</v>
      </c>
      <c r="T261" s="11">
        <v>-0.30000000000000071</v>
      </c>
      <c r="Y261" s="11">
        <v>1.3000000000000007</v>
      </c>
      <c r="AA261" s="11">
        <v>1.7999999999999998</v>
      </c>
      <c r="AD261" s="11">
        <v>2.7999999999999989</v>
      </c>
      <c r="AE261" s="11">
        <v>4.8999999999999995</v>
      </c>
      <c r="AF261" s="11">
        <v>3.4999999999999991</v>
      </c>
      <c r="AG261" s="11">
        <v>-3.5999999999999996</v>
      </c>
      <c r="AH261" s="11">
        <v>1.3000000000000007</v>
      </c>
      <c r="AI261" s="11">
        <v>2.0999999999999996</v>
      </c>
      <c r="AJ261" s="11">
        <v>0.29999999999999893</v>
      </c>
      <c r="AK261" s="11">
        <v>2.5</v>
      </c>
      <c r="AM261" s="11">
        <v>-1.7999999999999998</v>
      </c>
      <c r="AN261" s="11">
        <v>3</v>
      </c>
      <c r="AO261" s="11">
        <v>1.3999999999999995</v>
      </c>
      <c r="AP261" s="11">
        <v>2.5</v>
      </c>
      <c r="AR261" s="11">
        <v>0</v>
      </c>
      <c r="AS261" s="11">
        <v>0.80000000000000071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B261" s="66">
        <v>1.9444444444444446</v>
      </c>
      <c r="BC261" s="66">
        <v>-0.38888888888888928</v>
      </c>
      <c r="BD261" s="66">
        <v>3.1666666666666679</v>
      </c>
      <c r="BE261" s="11">
        <v>0</v>
      </c>
      <c r="BF261" s="66">
        <v>5.5555555555557135E-2</v>
      </c>
      <c r="BG261" s="66">
        <v>1.8333333333333339</v>
      </c>
      <c r="BH261" s="66">
        <v>-0.33333333333333215</v>
      </c>
      <c r="BI261" s="66">
        <v>1.3888888888888893</v>
      </c>
      <c r="BJ261" s="66">
        <v>3.0000000000000009</v>
      </c>
      <c r="BL261" s="11">
        <v>0</v>
      </c>
    </row>
    <row r="262" spans="1:64" x14ac:dyDescent="0.2">
      <c r="A262" s="11">
        <v>100</v>
      </c>
      <c r="B262" s="11">
        <v>0</v>
      </c>
      <c r="C262" s="11">
        <v>-3.3000000000000007</v>
      </c>
      <c r="D262" s="11">
        <v>1.0999999999999996</v>
      </c>
      <c r="E262" s="11">
        <v>4.1999999999999993</v>
      </c>
      <c r="F262" s="11">
        <v>2.9000000000000004</v>
      </c>
      <c r="H262" s="11">
        <v>1.5999999999999996</v>
      </c>
      <c r="I262" s="11">
        <v>1</v>
      </c>
      <c r="J262" s="11">
        <v>4.4000000000000004</v>
      </c>
      <c r="K262" s="11">
        <v>5.2999999999999989</v>
      </c>
      <c r="L262" s="11">
        <v>3.3</v>
      </c>
      <c r="M262" s="11">
        <v>5.3</v>
      </c>
      <c r="N262" s="11">
        <v>3.3999999999999995</v>
      </c>
      <c r="P262" s="11">
        <v>0</v>
      </c>
      <c r="Q262" s="11">
        <v>2.0999999999999996</v>
      </c>
      <c r="R262" s="11">
        <v>0.79999999999999982</v>
      </c>
      <c r="S262" s="11">
        <v>1.3000000000000007</v>
      </c>
      <c r="T262" s="11">
        <v>-0.60000000000000053</v>
      </c>
      <c r="Y262" s="11">
        <v>1</v>
      </c>
      <c r="AA262" s="11">
        <v>1.6000000000000005</v>
      </c>
      <c r="AD262" s="11">
        <v>3</v>
      </c>
      <c r="AE262" s="11">
        <v>4.8999999999999995</v>
      </c>
      <c r="AF262" s="11">
        <v>3.3999999999999995</v>
      </c>
      <c r="AG262" s="11">
        <v>-3.5999999999999996</v>
      </c>
      <c r="AH262" s="11">
        <v>0.90000000000000036</v>
      </c>
      <c r="AI262" s="11">
        <v>2.2999999999999998</v>
      </c>
      <c r="AJ262" s="11">
        <v>0.5</v>
      </c>
      <c r="AK262" s="11">
        <v>2.2999999999999989</v>
      </c>
      <c r="AM262" s="11">
        <v>-1.8999999999999995</v>
      </c>
      <c r="AN262" s="11">
        <v>3.0999999999999996</v>
      </c>
      <c r="AO262" s="11">
        <v>1.2000000000000002</v>
      </c>
      <c r="AP262" s="11">
        <v>2.6000000000000005</v>
      </c>
      <c r="AR262" s="11">
        <v>0</v>
      </c>
      <c r="AS262" s="11">
        <v>0.60000000000000053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B262" s="66">
        <v>1.8333333333333321</v>
      </c>
      <c r="BC262" s="66">
        <v>-0.38888888888888928</v>
      </c>
      <c r="BD262" s="66">
        <v>2.6111111111111107</v>
      </c>
      <c r="BF262" s="66">
        <v>0.11111111111111249</v>
      </c>
      <c r="BG262" s="66">
        <v>1.6666666666666661</v>
      </c>
      <c r="BH262" s="66">
        <v>-0.55555555555555536</v>
      </c>
      <c r="BI262" s="66">
        <v>1.2222222222222223</v>
      </c>
      <c r="BL262" s="11">
        <v>0</v>
      </c>
    </row>
    <row r="263" spans="1:64" x14ac:dyDescent="0.2">
      <c r="A263" s="11">
        <v>105</v>
      </c>
      <c r="B263" s="11">
        <v>0</v>
      </c>
      <c r="C263" s="11">
        <v>-3.6000000000000005</v>
      </c>
      <c r="D263" s="11">
        <v>0.70000000000000107</v>
      </c>
      <c r="E263" s="11">
        <v>4.0999999999999996</v>
      </c>
      <c r="F263" s="11">
        <v>2.6999999999999993</v>
      </c>
      <c r="H263" s="11">
        <v>1.3000000000000007</v>
      </c>
      <c r="J263" s="11">
        <v>4</v>
      </c>
      <c r="K263" s="11">
        <v>5.6999999999999993</v>
      </c>
      <c r="L263" s="11">
        <v>3.3</v>
      </c>
      <c r="M263" s="11">
        <v>5.2</v>
      </c>
      <c r="N263" s="11">
        <v>3.3999999999999995</v>
      </c>
      <c r="P263" s="11">
        <v>0</v>
      </c>
      <c r="Q263" s="11">
        <v>2</v>
      </c>
      <c r="R263" s="11">
        <v>0.59999999999999964</v>
      </c>
      <c r="S263" s="11">
        <v>0.90000000000000036</v>
      </c>
      <c r="T263" s="11">
        <v>-0.70000000000000018</v>
      </c>
      <c r="Y263" s="11">
        <v>0.59999999999999964</v>
      </c>
      <c r="AA263" s="11">
        <v>1.5</v>
      </c>
      <c r="AD263" s="11">
        <v>2.9000000000000004</v>
      </c>
      <c r="AE263" s="11">
        <v>5.0000000000000009</v>
      </c>
      <c r="AG263" s="11">
        <v>-3.6999999999999993</v>
      </c>
      <c r="AH263" s="11">
        <v>0.40000000000000036</v>
      </c>
      <c r="AI263" s="11">
        <v>2.3999999999999995</v>
      </c>
      <c r="AJ263" s="11">
        <v>0.79999999999999893</v>
      </c>
      <c r="AK263" s="11">
        <v>2.3999999999999986</v>
      </c>
      <c r="AM263" s="11">
        <v>-2.0999999999999996</v>
      </c>
      <c r="AN263" s="11">
        <v>3.2999999999999989</v>
      </c>
      <c r="AO263" s="11">
        <v>1.1000000000000005</v>
      </c>
      <c r="AP263" s="11">
        <v>2.6000000000000005</v>
      </c>
      <c r="AR263" s="11">
        <v>0</v>
      </c>
      <c r="AS263" s="11">
        <v>0.20000000000000018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B263" s="66">
        <v>1.7777777777777768</v>
      </c>
      <c r="BC263" s="66">
        <v>-0.55555555555555536</v>
      </c>
      <c r="BD263" s="66">
        <v>2.3888888888888893</v>
      </c>
      <c r="BF263" s="66">
        <v>0.11111111111111249</v>
      </c>
      <c r="BG263" s="66">
        <v>1.5555555555555554</v>
      </c>
      <c r="BH263" s="66">
        <v>-0.66666666666666607</v>
      </c>
      <c r="BI263" s="66">
        <v>1</v>
      </c>
      <c r="BL263" s="11">
        <v>0</v>
      </c>
    </row>
    <row r="264" spans="1:64" x14ac:dyDescent="0.2">
      <c r="A264" s="11">
        <v>110</v>
      </c>
      <c r="B264" s="11">
        <v>0</v>
      </c>
      <c r="C264" s="11">
        <v>-3.8000000000000007</v>
      </c>
      <c r="D264" s="11">
        <v>0.30000000000000071</v>
      </c>
      <c r="E264" s="11">
        <v>4.0999999999999996</v>
      </c>
      <c r="F264" s="11">
        <v>2.2999999999999989</v>
      </c>
      <c r="H264" s="11">
        <v>2.3000000000000007</v>
      </c>
      <c r="J264" s="11">
        <v>4</v>
      </c>
      <c r="K264" s="11">
        <v>6.1999999999999993</v>
      </c>
      <c r="L264" s="11">
        <v>3.0999999999999996</v>
      </c>
      <c r="M264" s="11">
        <v>5.1000000000000005</v>
      </c>
      <c r="N264" s="11">
        <v>3.1999999999999993</v>
      </c>
      <c r="P264" s="11">
        <v>0</v>
      </c>
      <c r="Q264" s="11">
        <v>2</v>
      </c>
      <c r="R264" s="11">
        <v>0.5</v>
      </c>
      <c r="S264" s="11">
        <v>1</v>
      </c>
      <c r="T264" s="11">
        <v>-0.80000000000000071</v>
      </c>
      <c r="Y264" s="11">
        <v>0.40000000000000036</v>
      </c>
      <c r="AD264" s="11">
        <v>2.5999999999999996</v>
      </c>
      <c r="AE264" s="11">
        <v>4.8999999999999995</v>
      </c>
      <c r="AG264" s="11">
        <v>-4.0999999999999996</v>
      </c>
      <c r="AH264" s="11">
        <v>0.69999999999999929</v>
      </c>
      <c r="AI264" s="11">
        <v>1.8999999999999995</v>
      </c>
      <c r="AJ264" s="11">
        <v>1.5</v>
      </c>
      <c r="AK264" s="11">
        <v>2.2999999999999989</v>
      </c>
      <c r="AM264" s="11">
        <v>-2.2999999999999998</v>
      </c>
      <c r="AN264" s="11">
        <v>3.5</v>
      </c>
      <c r="AO264" s="11">
        <v>0.99999999999999911</v>
      </c>
      <c r="AP264" s="11">
        <v>2.8</v>
      </c>
      <c r="AR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B264" s="66">
        <v>1.7222222222222214</v>
      </c>
      <c r="BC264" s="66">
        <v>-0.61111111111111072</v>
      </c>
      <c r="BF264" s="66">
        <v>-0.11111111111111072</v>
      </c>
      <c r="BG264" s="66">
        <v>1.4444444444444446</v>
      </c>
      <c r="BH264" s="66">
        <v>-0.72222222222222143</v>
      </c>
      <c r="BI264" s="66">
        <v>0.88888888888888928</v>
      </c>
      <c r="BL264" s="11">
        <v>0</v>
      </c>
    </row>
    <row r="265" spans="1:64" x14ac:dyDescent="0.2">
      <c r="A265" s="11">
        <v>115</v>
      </c>
      <c r="B265" s="11">
        <v>0</v>
      </c>
      <c r="C265" s="11">
        <v>-4</v>
      </c>
      <c r="D265" s="11">
        <v>0.20000000000000107</v>
      </c>
      <c r="E265" s="11">
        <v>4.1999999999999993</v>
      </c>
      <c r="F265" s="11">
        <v>2.1999999999999993</v>
      </c>
      <c r="H265" s="11">
        <v>3.5999999999999996</v>
      </c>
      <c r="J265" s="11">
        <v>3.7000000000000011</v>
      </c>
      <c r="K265" s="11">
        <v>5.9</v>
      </c>
      <c r="L265" s="11">
        <v>3.0999999999999996</v>
      </c>
      <c r="M265" s="11">
        <v>4.6000000000000005</v>
      </c>
      <c r="N265" s="11">
        <v>3.3999999999999995</v>
      </c>
      <c r="P265" s="11">
        <v>0</v>
      </c>
      <c r="Q265" s="11">
        <v>1.7999999999999989</v>
      </c>
      <c r="R265" s="11">
        <v>0.39999999999999947</v>
      </c>
      <c r="S265" s="11">
        <v>1.0999999999999996</v>
      </c>
      <c r="T265" s="11">
        <v>-1</v>
      </c>
      <c r="Y265" s="11">
        <v>0.5</v>
      </c>
      <c r="AD265" s="11">
        <v>2.2999999999999989</v>
      </c>
      <c r="AE265" s="11">
        <v>4.7</v>
      </c>
      <c r="AG265" s="11">
        <v>-4.3999999999999995</v>
      </c>
      <c r="AH265" s="11">
        <v>0.69999999999999929</v>
      </c>
      <c r="AI265" s="11">
        <v>1.5999999999999996</v>
      </c>
      <c r="AJ265" s="11">
        <v>2.2999999999999989</v>
      </c>
      <c r="AK265" s="11">
        <v>2.1999999999999993</v>
      </c>
      <c r="AM265" s="11">
        <v>-2.6999999999999993</v>
      </c>
      <c r="AN265" s="11">
        <v>3.6999999999999993</v>
      </c>
      <c r="AO265" s="11">
        <v>0.89999999999999947</v>
      </c>
      <c r="AP265" s="11">
        <v>2.8</v>
      </c>
      <c r="AR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B265" s="66">
        <v>1.6111111111111107</v>
      </c>
      <c r="BC265" s="66">
        <v>-0.61111111111111072</v>
      </c>
      <c r="BF265" s="66">
        <v>-0.44444444444444287</v>
      </c>
      <c r="BG265" s="66">
        <v>1.3333333333333339</v>
      </c>
      <c r="BH265" s="66">
        <v>-0.66666666666666607</v>
      </c>
      <c r="BI265" s="66">
        <v>0.77777777777777768</v>
      </c>
      <c r="BL265" s="11">
        <v>0</v>
      </c>
    </row>
    <row r="266" spans="1:64" x14ac:dyDescent="0.2">
      <c r="A266" s="11">
        <v>120</v>
      </c>
      <c r="B266" s="11">
        <v>0</v>
      </c>
      <c r="C266" s="11">
        <v>-4.2</v>
      </c>
      <c r="D266" s="11">
        <v>0.5</v>
      </c>
      <c r="E266" s="11">
        <v>4.1999999999999993</v>
      </c>
      <c r="F266" s="11">
        <v>2.1999999999999993</v>
      </c>
      <c r="H266" s="11">
        <v>5.2000000000000011</v>
      </c>
      <c r="J266" s="11">
        <v>3.6000000000000014</v>
      </c>
      <c r="K266" s="11">
        <v>5.7999999999999989</v>
      </c>
      <c r="L266" s="11">
        <v>3</v>
      </c>
      <c r="M266" s="11">
        <v>4.3999999999999995</v>
      </c>
      <c r="N266" s="11">
        <v>3.3999999999999995</v>
      </c>
      <c r="P266" s="11">
        <v>0</v>
      </c>
      <c r="Q266" s="11">
        <v>1.5999999999999996</v>
      </c>
      <c r="R266" s="11">
        <v>0</v>
      </c>
      <c r="S266" s="11">
        <v>0.69999999999999929</v>
      </c>
      <c r="T266" s="11">
        <v>-1.2000000000000002</v>
      </c>
      <c r="AD266" s="11">
        <v>2.2999999999999989</v>
      </c>
      <c r="AE266" s="11">
        <v>4.3999999999999995</v>
      </c>
      <c r="AH266" s="11">
        <v>0.40000000000000036</v>
      </c>
      <c r="AJ266" s="11">
        <v>2.9000000000000004</v>
      </c>
      <c r="AK266" s="11">
        <v>1.5999999999999996</v>
      </c>
      <c r="AM266" s="11">
        <v>-2.8999999999999995</v>
      </c>
      <c r="AN266" s="11">
        <v>3.6999999999999993</v>
      </c>
      <c r="AO266" s="11">
        <v>0.70000000000000018</v>
      </c>
      <c r="AP266" s="11">
        <v>3</v>
      </c>
      <c r="AR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C266" s="66">
        <v>-0.77777777777777679</v>
      </c>
      <c r="BF266" s="66">
        <v>-0.83333333333333215</v>
      </c>
      <c r="BG266" s="66">
        <v>1.2777777777777786</v>
      </c>
      <c r="BH266" s="66">
        <v>-0.83333333333333215</v>
      </c>
      <c r="BI266" s="66">
        <v>0.6111111111111116</v>
      </c>
      <c r="BL266" s="11">
        <v>0</v>
      </c>
    </row>
    <row r="267" spans="1:64" x14ac:dyDescent="0.2">
      <c r="A267" s="101">
        <v>125</v>
      </c>
      <c r="B267" s="101">
        <v>0</v>
      </c>
      <c r="C267" s="101">
        <v>-4.3000000000000007</v>
      </c>
      <c r="D267" s="101">
        <v>0.30000000000000071</v>
      </c>
      <c r="E267" s="101">
        <v>4</v>
      </c>
      <c r="F267" s="101">
        <v>2</v>
      </c>
      <c r="G267" s="101"/>
      <c r="H267" s="101">
        <v>6.3000000000000007</v>
      </c>
      <c r="I267" s="101"/>
      <c r="J267" s="101">
        <v>3.4000000000000004</v>
      </c>
      <c r="K267" s="101">
        <v>5.5</v>
      </c>
      <c r="L267" s="101">
        <v>2.7</v>
      </c>
      <c r="M267" s="101">
        <v>4.2</v>
      </c>
      <c r="N267" s="101"/>
      <c r="O267" s="101"/>
      <c r="P267" s="101">
        <v>0</v>
      </c>
      <c r="Q267" s="101">
        <v>1.3999999999999995</v>
      </c>
      <c r="R267" s="101">
        <v>0</v>
      </c>
      <c r="S267" s="101">
        <v>0.30000000000000071</v>
      </c>
      <c r="T267" s="101">
        <v>-1.3000000000000007</v>
      </c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>
        <v>2.1999999999999993</v>
      </c>
      <c r="AE267" s="101">
        <v>2.6000000000000005</v>
      </c>
      <c r="AF267" s="101"/>
      <c r="AG267" s="101"/>
      <c r="AH267" s="101">
        <v>0.30000000000000071</v>
      </c>
      <c r="AI267" s="101"/>
      <c r="AJ267" s="101">
        <v>3.5</v>
      </c>
      <c r="AK267" s="101">
        <v>1.0999999999999996</v>
      </c>
      <c r="AL267" s="101"/>
      <c r="AM267" s="101">
        <v>-3.1999999999999993</v>
      </c>
      <c r="AN267" s="101">
        <v>3.7999999999999989</v>
      </c>
      <c r="AO267" s="101">
        <v>0.59999999999999964</v>
      </c>
      <c r="AP267" s="101"/>
      <c r="AQ267" s="101"/>
      <c r="AR267" s="101">
        <v>0</v>
      </c>
      <c r="AS267" s="101"/>
      <c r="AT267" s="101"/>
      <c r="AU267" s="101">
        <v>0</v>
      </c>
      <c r="AV267" s="101">
        <v>0</v>
      </c>
      <c r="AW267" s="101">
        <v>0</v>
      </c>
      <c r="AX267" s="101">
        <v>0</v>
      </c>
      <c r="AY267" s="101">
        <v>0</v>
      </c>
      <c r="AZ267" s="101">
        <v>0</v>
      </c>
      <c r="BA267" s="101"/>
      <c r="BB267" s="101"/>
      <c r="BC267" s="102">
        <v>-0.88888888888888928</v>
      </c>
      <c r="BD267" s="101"/>
      <c r="BE267" s="101"/>
      <c r="BF267" s="102">
        <v>-1.0555555555555554</v>
      </c>
      <c r="BG267" s="102">
        <v>1.3888888888888893</v>
      </c>
      <c r="BH267" s="102">
        <v>-0.94444444444444464</v>
      </c>
      <c r="BI267" s="102">
        <v>0.5</v>
      </c>
      <c r="BJ267" s="101"/>
      <c r="BK267" s="101"/>
      <c r="BL267" s="11">
        <v>0</v>
      </c>
    </row>
    <row r="268" spans="1:64" x14ac:dyDescent="0.2">
      <c r="A268" s="100">
        <v>130</v>
      </c>
      <c r="B268" s="11">
        <v>0</v>
      </c>
      <c r="C268" s="11">
        <v>-4.8000000000000007</v>
      </c>
      <c r="D268" s="11">
        <v>-9.9999999999999645E-2</v>
      </c>
      <c r="E268" s="11">
        <v>3.9000000000000004</v>
      </c>
      <c r="F268" s="11">
        <v>2</v>
      </c>
      <c r="H268" s="11">
        <v>6.6</v>
      </c>
      <c r="J268" s="11">
        <v>3.4000000000000004</v>
      </c>
      <c r="K268" s="11">
        <v>5.2999999999999989</v>
      </c>
      <c r="L268" s="11">
        <v>2.5</v>
      </c>
      <c r="M268" s="11">
        <v>4.1000000000000005</v>
      </c>
      <c r="P268" s="11">
        <v>0</v>
      </c>
      <c r="Q268" s="11">
        <v>1.5</v>
      </c>
      <c r="R268" s="11">
        <v>-0.20000000000000018</v>
      </c>
      <c r="S268" s="11">
        <v>-0.20000000000000018</v>
      </c>
      <c r="T268" s="11">
        <v>-1.3000000000000007</v>
      </c>
      <c r="V268" s="11">
        <v>-1.4000000000000004</v>
      </c>
      <c r="AD268" s="11">
        <v>1.9000000000000004</v>
      </c>
      <c r="AE268" s="11">
        <v>2.8</v>
      </c>
      <c r="AH268" s="11">
        <v>0.30000000000000071</v>
      </c>
      <c r="AJ268" s="11">
        <v>3.6999999999999993</v>
      </c>
      <c r="AK268" s="11">
        <v>0.69999999999999929</v>
      </c>
      <c r="AM268" s="11">
        <v>-3.5</v>
      </c>
      <c r="AN268" s="11">
        <v>4.0999999999999996</v>
      </c>
      <c r="AO268" s="11">
        <v>0.59999999999999964</v>
      </c>
      <c r="AR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C268" s="66">
        <v>-0.88888888888888928</v>
      </c>
      <c r="BF268" s="66">
        <v>-1.1666666666666661</v>
      </c>
      <c r="BG268" s="66">
        <v>1.3333333333333339</v>
      </c>
      <c r="BH268" s="66">
        <v>-1.0555555555555554</v>
      </c>
      <c r="BI268" s="66">
        <v>0.16666666666666696</v>
      </c>
      <c r="BL268" s="11">
        <v>0</v>
      </c>
    </row>
    <row r="269" spans="1:64" x14ac:dyDescent="0.2">
      <c r="A269" s="100">
        <v>135</v>
      </c>
      <c r="B269" s="11">
        <v>0</v>
      </c>
      <c r="C269" s="11">
        <v>-5.1000000000000005</v>
      </c>
      <c r="D269" s="11">
        <v>9.9999999999999645E-2</v>
      </c>
      <c r="E269" s="11">
        <v>3.7999999999999989</v>
      </c>
      <c r="F269" s="11">
        <v>1.7999999999999989</v>
      </c>
      <c r="H269" s="11">
        <v>6.5</v>
      </c>
      <c r="J269" s="11">
        <v>3.4000000000000004</v>
      </c>
      <c r="K269" s="11">
        <v>5.0999999999999996</v>
      </c>
      <c r="L269" s="11">
        <v>2.5</v>
      </c>
      <c r="M269" s="11">
        <v>3.7</v>
      </c>
      <c r="P269" s="11">
        <v>0</v>
      </c>
      <c r="Q269" s="11">
        <v>1.9000000000000004</v>
      </c>
      <c r="R269" s="11">
        <v>-0.29999999999999982</v>
      </c>
      <c r="S269" s="11">
        <v>-0.40000000000000036</v>
      </c>
      <c r="T269" s="11">
        <v>-1.5</v>
      </c>
      <c r="V269" s="11">
        <v>-1.5</v>
      </c>
      <c r="AD269" s="11">
        <v>1.6999999999999993</v>
      </c>
      <c r="AE269" s="11">
        <v>3.0000000000000009</v>
      </c>
      <c r="AH269" s="11">
        <v>0.59999999999999964</v>
      </c>
      <c r="AJ269" s="11">
        <v>3.2999999999999989</v>
      </c>
      <c r="AK269" s="11">
        <v>0.39999999999999858</v>
      </c>
      <c r="AN269" s="11">
        <v>4</v>
      </c>
      <c r="AO269" s="11">
        <v>0.5</v>
      </c>
      <c r="AR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C269" s="66">
        <v>-0.72222222222222143</v>
      </c>
      <c r="BF269" s="66">
        <v>-1.1111111111111107</v>
      </c>
      <c r="BG269" s="66">
        <v>1.2222222222222232</v>
      </c>
      <c r="BH269" s="66">
        <v>-1.2777777777777768</v>
      </c>
      <c r="BI269" s="66">
        <v>0</v>
      </c>
      <c r="BL269" s="11">
        <v>0</v>
      </c>
    </row>
    <row r="270" spans="1:64" x14ac:dyDescent="0.2">
      <c r="A270" s="100">
        <v>140</v>
      </c>
      <c r="B270" s="11">
        <v>0</v>
      </c>
      <c r="C270" s="11">
        <v>-5.3000000000000007</v>
      </c>
      <c r="D270" s="11">
        <v>0.40000000000000036</v>
      </c>
      <c r="E270" s="11">
        <v>3.6999999999999993</v>
      </c>
      <c r="F270" s="11">
        <v>1.5</v>
      </c>
      <c r="H270" s="11">
        <v>7.1</v>
      </c>
      <c r="J270" s="11">
        <v>3.2000000000000011</v>
      </c>
      <c r="K270" s="11">
        <v>5</v>
      </c>
      <c r="L270" s="11">
        <v>2.3999999999999995</v>
      </c>
      <c r="M270" s="11">
        <v>3.4999999999999991</v>
      </c>
      <c r="P270" s="11">
        <v>0</v>
      </c>
      <c r="Q270" s="11">
        <v>2.2999999999999989</v>
      </c>
      <c r="R270" s="11">
        <v>-0.40000000000000036</v>
      </c>
      <c r="S270" s="11">
        <v>-0.40000000000000036</v>
      </c>
      <c r="T270" s="11">
        <v>-1.5</v>
      </c>
      <c r="V270" s="11">
        <v>-1.4000000000000004</v>
      </c>
      <c r="AD270" s="11">
        <v>1.5</v>
      </c>
      <c r="AH270" s="11">
        <v>0.80000000000000071</v>
      </c>
      <c r="AJ270" s="11">
        <v>3.1999999999999993</v>
      </c>
      <c r="AK270" s="11">
        <v>0.19999999999999929</v>
      </c>
      <c r="AN270" s="11">
        <v>4</v>
      </c>
      <c r="AO270" s="11">
        <v>0.39999999999999947</v>
      </c>
      <c r="AR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C270" s="66">
        <v>-0.61111111111111072</v>
      </c>
      <c r="BF270" s="66">
        <v>-1.0555555555555554</v>
      </c>
      <c r="BG270" s="66">
        <v>1.0555555555555554</v>
      </c>
      <c r="BH270" s="66">
        <v>-1.4444444444444438</v>
      </c>
      <c r="BI270" s="66">
        <v>-5.5555555555555358E-2</v>
      </c>
      <c r="BL270" s="11">
        <v>0</v>
      </c>
    </row>
    <row r="271" spans="1:64" x14ac:dyDescent="0.2">
      <c r="A271" s="100">
        <v>145</v>
      </c>
      <c r="B271" s="11">
        <v>0</v>
      </c>
      <c r="C271" s="11">
        <v>-5.6000000000000005</v>
      </c>
      <c r="D271" s="11">
        <v>0.20000000000000107</v>
      </c>
      <c r="E271" s="11">
        <v>3.6999999999999993</v>
      </c>
      <c r="F271" s="11">
        <v>1.2999999999999998</v>
      </c>
      <c r="J271" s="11">
        <v>3</v>
      </c>
      <c r="K271" s="11">
        <v>4.9000000000000004</v>
      </c>
      <c r="L271" s="11">
        <v>2.2000000000000002</v>
      </c>
      <c r="M271" s="11">
        <v>3.3999999999999995</v>
      </c>
      <c r="P271" s="11">
        <v>0</v>
      </c>
      <c r="Q271" s="11">
        <v>2.9000000000000004</v>
      </c>
      <c r="R271" s="11">
        <v>-0.5</v>
      </c>
      <c r="S271" s="11">
        <v>-0.29999999999999982</v>
      </c>
      <c r="T271" s="11">
        <v>-1.3000000000000007</v>
      </c>
      <c r="V271" s="11">
        <v>-1.4000000000000004</v>
      </c>
      <c r="AD271" s="11">
        <v>1.4000000000000004</v>
      </c>
      <c r="AH271" s="11">
        <v>1</v>
      </c>
      <c r="AK271" s="11">
        <v>0.19999999999999929</v>
      </c>
      <c r="AN271" s="11">
        <v>4.1999999999999993</v>
      </c>
      <c r="AO271" s="11">
        <v>0.29999999999999982</v>
      </c>
      <c r="AR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C271" s="66">
        <v>-0.5</v>
      </c>
      <c r="BF271" s="66">
        <v>-1.2222222222222214</v>
      </c>
      <c r="BG271" s="66">
        <v>0.94444444444444464</v>
      </c>
      <c r="BH271" s="66">
        <v>-1.5555555555555554</v>
      </c>
      <c r="BI271" s="66">
        <v>-0.16666666666666607</v>
      </c>
      <c r="BL271" s="11">
        <v>0</v>
      </c>
    </row>
    <row r="272" spans="1:64" x14ac:dyDescent="0.2">
      <c r="A272" s="100">
        <v>150</v>
      </c>
      <c r="B272" s="11">
        <v>0</v>
      </c>
      <c r="C272" s="11">
        <v>-5.6000000000000005</v>
      </c>
      <c r="D272" s="11">
        <v>-0.19999999999999929</v>
      </c>
      <c r="E272" s="11">
        <v>3.5</v>
      </c>
      <c r="F272" s="11">
        <v>1</v>
      </c>
      <c r="J272" s="11">
        <v>2.8000000000000007</v>
      </c>
      <c r="K272" s="11">
        <v>4.9000000000000004</v>
      </c>
      <c r="L272" s="11">
        <v>1.8999999999999995</v>
      </c>
      <c r="M272" s="11">
        <v>3.2</v>
      </c>
      <c r="P272" s="11">
        <v>0</v>
      </c>
      <c r="Q272" s="11">
        <v>3.4000000000000004</v>
      </c>
      <c r="R272" s="11">
        <v>-0.60000000000000053</v>
      </c>
      <c r="S272" s="11">
        <v>-0.40000000000000036</v>
      </c>
      <c r="T272" s="11">
        <v>-1.7000000000000002</v>
      </c>
      <c r="V272" s="11">
        <v>-1.5</v>
      </c>
      <c r="AD272" s="11">
        <v>1.1999999999999993</v>
      </c>
      <c r="AH272" s="11">
        <v>0.90000000000000036</v>
      </c>
      <c r="AN272" s="11">
        <v>3.6999999999999993</v>
      </c>
      <c r="AR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C272" s="66">
        <v>-0.44444444444444464</v>
      </c>
      <c r="BF272" s="66">
        <v>-1.2777777777777768</v>
      </c>
      <c r="BG272" s="66">
        <v>0.77777777777777857</v>
      </c>
      <c r="BH272" s="66">
        <v>-1.7222222222222214</v>
      </c>
      <c r="BI272" s="66">
        <v>-1.1111111111111107</v>
      </c>
      <c r="BL272" s="11">
        <v>0</v>
      </c>
    </row>
    <row r="273" spans="1:64" x14ac:dyDescent="0.2">
      <c r="A273" s="100">
        <v>155</v>
      </c>
      <c r="B273" s="11">
        <v>0</v>
      </c>
      <c r="C273" s="11">
        <v>-5.5</v>
      </c>
      <c r="D273" s="11">
        <v>9.9999999999999645E-2</v>
      </c>
      <c r="E273" s="11">
        <v>3.5</v>
      </c>
      <c r="F273" s="11">
        <v>0.89999999999999947</v>
      </c>
      <c r="J273" s="11">
        <v>2.6000000000000014</v>
      </c>
      <c r="K273" s="11">
        <v>4.6999999999999993</v>
      </c>
      <c r="L273" s="11">
        <v>1.7000000000000002</v>
      </c>
      <c r="M273" s="11">
        <v>3.1000000000000005</v>
      </c>
      <c r="P273" s="11">
        <v>0</v>
      </c>
      <c r="Q273" s="11">
        <v>3.7999999999999989</v>
      </c>
      <c r="R273" s="11">
        <v>-0.70000000000000018</v>
      </c>
      <c r="S273" s="11">
        <v>-0.40000000000000036</v>
      </c>
      <c r="T273" s="11">
        <v>-2</v>
      </c>
      <c r="V273" s="11">
        <v>-1.5</v>
      </c>
      <c r="AD273" s="11">
        <v>1.0999999999999996</v>
      </c>
      <c r="AH273" s="11">
        <v>0.80000000000000071</v>
      </c>
      <c r="AN273" s="11">
        <v>3.2999999999999989</v>
      </c>
      <c r="AR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C273" s="66">
        <v>-0.72222222222222143</v>
      </c>
      <c r="BF273" s="66">
        <v>-1.1666666666666661</v>
      </c>
      <c r="BG273" s="66">
        <v>0.61111111111111072</v>
      </c>
      <c r="BH273" s="66">
        <v>-1.833333333333333</v>
      </c>
      <c r="BL273" s="11">
        <v>0</v>
      </c>
    </row>
    <row r="274" spans="1:64" x14ac:dyDescent="0.2">
      <c r="A274" s="100">
        <v>160</v>
      </c>
      <c r="D274" s="11">
        <v>0.20000000000000107</v>
      </c>
      <c r="E274" s="11">
        <v>3.2999999999999989</v>
      </c>
      <c r="F274" s="11">
        <v>0.69999999999999929</v>
      </c>
      <c r="J274" s="11">
        <v>2.5</v>
      </c>
      <c r="K274" s="11">
        <v>4.5</v>
      </c>
      <c r="M274" s="11">
        <v>3.3999999999999995</v>
      </c>
      <c r="P274" s="11">
        <v>0</v>
      </c>
      <c r="Q274" s="11">
        <v>4.1999999999999993</v>
      </c>
      <c r="R274" s="11">
        <v>-0.90000000000000036</v>
      </c>
      <c r="S274" s="11">
        <v>-0.59999999999999964</v>
      </c>
      <c r="T274" s="11">
        <v>-1.8000000000000007</v>
      </c>
      <c r="V274" s="11">
        <v>-1.5</v>
      </c>
      <c r="AD274" s="11">
        <v>0.79999999999999982</v>
      </c>
      <c r="AH274" s="11">
        <v>0.90000000000000036</v>
      </c>
      <c r="AN274" s="11">
        <v>3.0999999999999996</v>
      </c>
      <c r="AR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F274" s="66">
        <v>-0.83333333333333215</v>
      </c>
      <c r="BG274" s="66">
        <v>0.5</v>
      </c>
      <c r="BH274" s="66">
        <v>-1.9444444444444438</v>
      </c>
      <c r="BL274" s="11">
        <v>0</v>
      </c>
    </row>
    <row r="275" spans="1:64" x14ac:dyDescent="0.2">
      <c r="A275" s="100">
        <v>165</v>
      </c>
      <c r="D275" s="11">
        <v>9.9999999999999645E-2</v>
      </c>
      <c r="E275" s="11">
        <v>3.2999999999999989</v>
      </c>
      <c r="F275" s="11">
        <v>0.5</v>
      </c>
      <c r="J275" s="11">
        <v>2.2000000000000011</v>
      </c>
      <c r="K275" s="11">
        <v>4.7999999999999989</v>
      </c>
      <c r="P275" s="11">
        <v>0</v>
      </c>
      <c r="Q275" s="11">
        <v>4.6999999999999993</v>
      </c>
      <c r="R275" s="11">
        <v>-0.79999999999999982</v>
      </c>
      <c r="S275" s="11">
        <v>-0.79999999999999982</v>
      </c>
      <c r="T275" s="11">
        <v>-2.1000000000000005</v>
      </c>
      <c r="V275" s="11">
        <v>-1.5</v>
      </c>
      <c r="AD275" s="11">
        <v>0.89999999999999947</v>
      </c>
      <c r="AH275" s="11">
        <v>1.0999999999999996</v>
      </c>
      <c r="AN275" s="11">
        <v>2.9000000000000004</v>
      </c>
      <c r="AR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F275" s="66">
        <v>-0.55555555555555536</v>
      </c>
      <c r="BG275" s="66">
        <v>0.27777777777777768</v>
      </c>
      <c r="BH275" s="66">
        <v>-1.9444444444444438</v>
      </c>
      <c r="BL275" s="11">
        <v>0</v>
      </c>
    </row>
    <row r="276" spans="1:64" x14ac:dyDescent="0.2">
      <c r="A276" s="100">
        <v>170</v>
      </c>
      <c r="E276" s="11">
        <v>3.1999999999999993</v>
      </c>
      <c r="J276" s="11">
        <v>1.9000000000000004</v>
      </c>
      <c r="K276" s="11">
        <v>4.9000000000000004</v>
      </c>
      <c r="P276" s="11">
        <v>0</v>
      </c>
      <c r="Q276" s="11">
        <v>4.9000000000000004</v>
      </c>
      <c r="R276" s="11">
        <v>-1</v>
      </c>
      <c r="S276" s="11">
        <v>-0.70000000000000018</v>
      </c>
      <c r="T276" s="11">
        <v>-2</v>
      </c>
      <c r="V276" s="11">
        <v>-1.5</v>
      </c>
      <c r="AD276" s="11">
        <v>0.89999999999999947</v>
      </c>
      <c r="AH276" s="11">
        <v>1.0999999999999996</v>
      </c>
      <c r="BF276" s="66">
        <v>-0.72222222222222143</v>
      </c>
      <c r="BG276" s="66">
        <v>0.1111111111111116</v>
      </c>
      <c r="BH276" s="66">
        <v>-2.0555555555555554</v>
      </c>
      <c r="BL276" s="11">
        <v>0</v>
      </c>
    </row>
    <row r="277" spans="1:64" x14ac:dyDescent="0.2">
      <c r="A277" s="100">
        <v>175</v>
      </c>
      <c r="E277" s="11">
        <v>3.1999999999999993</v>
      </c>
      <c r="J277" s="11">
        <v>1.9000000000000004</v>
      </c>
      <c r="K277" s="11">
        <v>3.7999999999999989</v>
      </c>
      <c r="P277" s="11">
        <v>0</v>
      </c>
      <c r="R277" s="11">
        <v>-1.1000000000000005</v>
      </c>
      <c r="S277" s="11">
        <v>-0.79999999999999982</v>
      </c>
      <c r="T277" s="11">
        <v>-2.1000000000000005</v>
      </c>
      <c r="V277" s="11">
        <v>-1.5</v>
      </c>
      <c r="AD277" s="11">
        <v>0.79999999999999982</v>
      </c>
      <c r="AH277" s="11">
        <v>1.0999999999999996</v>
      </c>
      <c r="BF277" s="66">
        <v>-0.33333333333333215</v>
      </c>
      <c r="BG277" s="66">
        <v>-0.11111111111111072</v>
      </c>
      <c r="BH277" s="66">
        <v>-2.1666666666666661</v>
      </c>
    </row>
    <row r="278" spans="1:64" x14ac:dyDescent="0.2">
      <c r="A278" s="100">
        <v>180</v>
      </c>
      <c r="K278" s="11">
        <v>3.7999999999999989</v>
      </c>
      <c r="R278" s="11">
        <v>-1.1000000000000005</v>
      </c>
      <c r="T278" s="11">
        <v>-2.3000000000000007</v>
      </c>
      <c r="V278" s="11">
        <v>-1.4000000000000004</v>
      </c>
      <c r="AD278" s="11">
        <v>0.69999999999999929</v>
      </c>
      <c r="AH278" s="11">
        <v>1.1999999999999993</v>
      </c>
      <c r="BF278" s="66">
        <v>5.5555555555557135E-2</v>
      </c>
      <c r="BG278" s="66">
        <v>-0.27777777777777768</v>
      </c>
      <c r="BH278" s="66">
        <v>-2.2777777777777768</v>
      </c>
    </row>
    <row r="279" spans="1:64" x14ac:dyDescent="0.2">
      <c r="K279" s="11">
        <v>3.6999999999999993</v>
      </c>
      <c r="R279" s="11">
        <v>-1.2999999999999998</v>
      </c>
      <c r="T279" s="11">
        <v>-2.5</v>
      </c>
      <c r="V279" s="11">
        <v>-1.2999999999999998</v>
      </c>
      <c r="AD279" s="11">
        <v>0.29999999999999982</v>
      </c>
      <c r="AH279" s="11">
        <v>1.5</v>
      </c>
      <c r="BF279" s="66">
        <v>0</v>
      </c>
      <c r="BG279" s="66">
        <v>-0.44444444444444464</v>
      </c>
      <c r="BH279" s="66">
        <v>-2.2777777777777768</v>
      </c>
    </row>
    <row r="280" spans="1:64" x14ac:dyDescent="0.2">
      <c r="K280" s="11">
        <v>3.5999999999999996</v>
      </c>
      <c r="R280" s="11">
        <v>-1.5</v>
      </c>
      <c r="T280" s="11">
        <v>-2.3000000000000007</v>
      </c>
      <c r="V280" s="11">
        <v>-1.2999999999999998</v>
      </c>
      <c r="AH280" s="11">
        <v>1.0999999999999996</v>
      </c>
      <c r="BF280" s="66">
        <v>-0.55555555555555536</v>
      </c>
      <c r="BG280" s="66">
        <v>-0.61111111111111072</v>
      </c>
      <c r="BH280" s="66">
        <v>-2.4444444444444438</v>
      </c>
    </row>
    <row r="281" spans="1:64" x14ac:dyDescent="0.2">
      <c r="V281" s="11">
        <v>-1.2999999999999998</v>
      </c>
      <c r="BF281" s="66">
        <v>-0.94444444444444287</v>
      </c>
      <c r="BG281" s="66">
        <v>-0.77777777777777768</v>
      </c>
      <c r="BH281" s="66">
        <v>-2.5555555555555554</v>
      </c>
    </row>
    <row r="282" spans="1:64" x14ac:dyDescent="0.2">
      <c r="V282" s="11">
        <v>-1.2999999999999998</v>
      </c>
      <c r="BG282" s="66">
        <v>-0.8888888888888884</v>
      </c>
      <c r="BH282" s="66">
        <v>-2.4999999999999991</v>
      </c>
    </row>
    <row r="283" spans="1:64" x14ac:dyDescent="0.2">
      <c r="V283" s="11">
        <v>-1.2999999999999998</v>
      </c>
      <c r="BG283" s="66">
        <v>-1</v>
      </c>
      <c r="BH283" s="66">
        <v>-2.333333333333333</v>
      </c>
    </row>
    <row r="284" spans="1:64" x14ac:dyDescent="0.2">
      <c r="V284" s="11">
        <v>-1.2999999999999998</v>
      </c>
      <c r="BG284" s="66">
        <v>-1.1666666666666661</v>
      </c>
      <c r="BH284" s="66">
        <v>-2.3888888888888884</v>
      </c>
    </row>
    <row r="285" spans="1:64" x14ac:dyDescent="0.2">
      <c r="V285" s="11">
        <v>-1.2999999999999998</v>
      </c>
      <c r="BH285" s="66">
        <v>-2.2777777777777768</v>
      </c>
    </row>
    <row r="286" spans="1:64" x14ac:dyDescent="0.2">
      <c r="V286" s="11">
        <v>-1.2999999999999998</v>
      </c>
    </row>
    <row r="287" spans="1:64" x14ac:dyDescent="0.2">
      <c r="V287" s="11">
        <v>-1.2000000000000002</v>
      </c>
    </row>
    <row r="291" spans="1:49" ht="26" x14ac:dyDescent="0.3">
      <c r="A291" s="87" t="s">
        <v>123</v>
      </c>
    </row>
    <row r="292" spans="1:49" ht="21" x14ac:dyDescent="0.25">
      <c r="A292" s="98" t="s">
        <v>83</v>
      </c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8" t="s">
        <v>71</v>
      </c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8" t="s">
        <v>59</v>
      </c>
      <c r="AO292" s="98" t="s">
        <v>58</v>
      </c>
    </row>
    <row r="293" spans="1:49" ht="32" x14ac:dyDescent="0.2">
      <c r="B293" s="94" t="s">
        <v>92</v>
      </c>
      <c r="C293" s="96" t="s">
        <v>65</v>
      </c>
      <c r="D293" s="96" t="s">
        <v>64</v>
      </c>
      <c r="E293" s="95" t="s">
        <v>109</v>
      </c>
      <c r="F293" s="82" t="s">
        <v>96</v>
      </c>
      <c r="G293" s="93" t="s">
        <v>95</v>
      </c>
      <c r="H293" s="92" t="s">
        <v>93</v>
      </c>
      <c r="I293" s="92" t="s">
        <v>122</v>
      </c>
      <c r="J293" s="81" t="s">
        <v>60</v>
      </c>
      <c r="N293" s="97" t="s">
        <v>63</v>
      </c>
      <c r="O293" s="94" t="s">
        <v>105</v>
      </c>
      <c r="P293" s="96" t="s">
        <v>75</v>
      </c>
      <c r="Q293" s="95" t="s">
        <v>91</v>
      </c>
      <c r="R293" s="92" t="s">
        <v>72</v>
      </c>
      <c r="S293" s="92" t="s">
        <v>113</v>
      </c>
      <c r="T293" s="92" t="s">
        <v>111</v>
      </c>
      <c r="U293" s="81" t="s">
        <v>60</v>
      </c>
      <c r="X293" s="97" t="s">
        <v>82</v>
      </c>
      <c r="Y293" s="97" t="s">
        <v>69</v>
      </c>
      <c r="Z293" s="94" t="s">
        <v>81</v>
      </c>
      <c r="AA293" s="94" t="s">
        <v>98</v>
      </c>
      <c r="AB293" s="96" t="s">
        <v>99</v>
      </c>
      <c r="AC293" s="95" t="s">
        <v>73</v>
      </c>
      <c r="AD293" s="95" t="s">
        <v>87</v>
      </c>
      <c r="AE293" s="82" t="s">
        <v>86</v>
      </c>
      <c r="AF293" s="93" t="s">
        <v>85</v>
      </c>
      <c r="AG293" s="93" t="s">
        <v>121</v>
      </c>
      <c r="AH293" s="93" t="s">
        <v>78</v>
      </c>
      <c r="AI293" s="92" t="s">
        <v>108</v>
      </c>
      <c r="AJ293" s="92" t="s">
        <v>120</v>
      </c>
      <c r="AK293" s="92" t="s">
        <v>112</v>
      </c>
      <c r="AL293" s="55" t="s">
        <v>60</v>
      </c>
      <c r="AO293" s="94" t="s">
        <v>119</v>
      </c>
      <c r="AP293" s="82" t="s">
        <v>107</v>
      </c>
      <c r="AQ293" s="82" t="s">
        <v>104</v>
      </c>
      <c r="AR293" s="82" t="s">
        <v>118</v>
      </c>
      <c r="AS293" s="93" t="s">
        <v>66</v>
      </c>
      <c r="AT293" s="93" t="s">
        <v>117</v>
      </c>
      <c r="AU293" s="92" t="s">
        <v>116</v>
      </c>
      <c r="AV293" s="92" t="s">
        <v>101</v>
      </c>
      <c r="AW293" s="81" t="s">
        <v>60</v>
      </c>
    </row>
    <row r="294" spans="1:49" x14ac:dyDescent="0.2">
      <c r="A294" s="11">
        <v>-120</v>
      </c>
      <c r="J294" s="56" t="e">
        <f t="shared" ref="J294:J325" si="102">AVERAGE(B294:I294)</f>
        <v>#DIV/0!</v>
      </c>
      <c r="M294" s="11">
        <v>-120</v>
      </c>
      <c r="N294" s="11">
        <v>0</v>
      </c>
      <c r="Q294" s="11">
        <v>0.70000000000000018</v>
      </c>
      <c r="S294" s="66">
        <v>0</v>
      </c>
      <c r="U294" s="88">
        <f t="shared" ref="U294:U325" si="103">AVERAGE(N294:T294)</f>
        <v>0.23333333333333339</v>
      </c>
      <c r="W294" s="11">
        <v>-120</v>
      </c>
      <c r="AD294" s="11">
        <v>0.69999999999999929</v>
      </c>
      <c r="AE294" s="11">
        <v>0</v>
      </c>
      <c r="AH294" s="11">
        <v>0</v>
      </c>
      <c r="AI294" s="91">
        <v>0.8888888888888884</v>
      </c>
      <c r="AL294" s="54">
        <f t="shared" ref="AL294:AL325" si="104">AVERAGE(X294:AK294)</f>
        <v>0.39722222222222192</v>
      </c>
      <c r="AN294" s="11">
        <v>-120</v>
      </c>
      <c r="AO294" s="11">
        <v>0</v>
      </c>
      <c r="AQ294" s="90">
        <v>2.0999999999999996</v>
      </c>
      <c r="AT294" s="11">
        <v>0.60000000000000053</v>
      </c>
      <c r="AV294" s="66">
        <v>0</v>
      </c>
      <c r="AW294" s="54">
        <f t="shared" ref="AW294:AW325" si="105">AVERAGE(AO294:AV294)</f>
        <v>0.67500000000000004</v>
      </c>
    </row>
    <row r="295" spans="1:49" x14ac:dyDescent="0.2">
      <c r="A295" s="11">
        <v>-115</v>
      </c>
      <c r="J295" s="56" t="e">
        <f t="shared" si="102"/>
        <v>#DIV/0!</v>
      </c>
      <c r="M295" s="11">
        <v>-115</v>
      </c>
      <c r="N295" s="11">
        <v>0.19999999999999929</v>
      </c>
      <c r="Q295" s="11">
        <v>1.0999999999999996</v>
      </c>
      <c r="S295" s="66">
        <v>5.5555555555555358E-2</v>
      </c>
      <c r="U295" s="88">
        <f t="shared" si="103"/>
        <v>0.45185185185185145</v>
      </c>
      <c r="W295" s="11">
        <v>-115</v>
      </c>
      <c r="AD295" s="11">
        <v>0.69999999999999929</v>
      </c>
      <c r="AE295" s="11">
        <v>0</v>
      </c>
      <c r="AH295" s="11">
        <v>0.10000000000000053</v>
      </c>
      <c r="AI295" s="91">
        <v>1.2222222222222223</v>
      </c>
      <c r="AL295" s="54">
        <f t="shared" si="104"/>
        <v>0.50555555555555554</v>
      </c>
      <c r="AN295" s="11">
        <v>-115</v>
      </c>
      <c r="AO295" s="11">
        <v>0</v>
      </c>
      <c r="AQ295" s="90">
        <v>2.8999999999999995</v>
      </c>
      <c r="AT295" s="11">
        <v>0.60000000000000053</v>
      </c>
      <c r="AV295" s="66">
        <v>0</v>
      </c>
      <c r="AW295" s="54">
        <f t="shared" si="105"/>
        <v>0.875</v>
      </c>
    </row>
    <row r="296" spans="1:49" x14ac:dyDescent="0.2">
      <c r="A296" s="11">
        <v>-110</v>
      </c>
      <c r="J296" s="56" t="e">
        <f t="shared" si="102"/>
        <v>#DIV/0!</v>
      </c>
      <c r="M296" s="11">
        <v>-110</v>
      </c>
      <c r="N296" s="11">
        <v>0.29999999999999982</v>
      </c>
      <c r="Q296" s="11">
        <v>1.2000000000000002</v>
      </c>
      <c r="S296" s="66">
        <v>0</v>
      </c>
      <c r="U296" s="88">
        <f t="shared" si="103"/>
        <v>0.5</v>
      </c>
      <c r="W296" s="11">
        <v>-110</v>
      </c>
      <c r="AD296" s="11">
        <v>0.5</v>
      </c>
      <c r="AE296" s="11">
        <v>-0.60000000000000053</v>
      </c>
      <c r="AH296" s="11">
        <v>0.10000000000000053</v>
      </c>
      <c r="AI296" s="91">
        <v>1.7777777777777777</v>
      </c>
      <c r="AL296" s="54">
        <f t="shared" si="104"/>
        <v>0.44444444444444442</v>
      </c>
      <c r="AN296" s="11">
        <v>-110</v>
      </c>
      <c r="AO296" s="11">
        <v>0.29999999999999982</v>
      </c>
      <c r="AQ296" s="90">
        <v>3.7</v>
      </c>
      <c r="AV296" s="66">
        <v>-5.5555555555555358E-2</v>
      </c>
      <c r="AW296" s="54">
        <f t="shared" si="105"/>
        <v>1.3148148148148149</v>
      </c>
    </row>
    <row r="297" spans="1:49" x14ac:dyDescent="0.2">
      <c r="A297" s="11">
        <v>-105</v>
      </c>
      <c r="J297" s="56" t="e">
        <f t="shared" si="102"/>
        <v>#DIV/0!</v>
      </c>
      <c r="M297" s="11">
        <v>-105</v>
      </c>
      <c r="N297" s="11">
        <v>0.39999999999999947</v>
      </c>
      <c r="Q297" s="11">
        <v>0.20000000000000018</v>
      </c>
      <c r="S297" s="66">
        <v>-0.1111111111111116</v>
      </c>
      <c r="U297" s="88">
        <f t="shared" si="103"/>
        <v>0.16296296296296267</v>
      </c>
      <c r="W297" s="11">
        <v>-105</v>
      </c>
      <c r="AD297" s="11">
        <v>0.40000000000000036</v>
      </c>
      <c r="AE297" s="11">
        <v>-0.5</v>
      </c>
      <c r="AH297" s="11">
        <v>0.29999999999999982</v>
      </c>
      <c r="AI297" s="91">
        <v>2.333333333333333</v>
      </c>
      <c r="AL297" s="54">
        <f t="shared" si="104"/>
        <v>0.6333333333333333</v>
      </c>
      <c r="AN297" s="11">
        <v>-105</v>
      </c>
      <c r="AO297" s="11">
        <v>0.39999999999999947</v>
      </c>
      <c r="AP297" s="11">
        <v>0</v>
      </c>
      <c r="AQ297" s="90">
        <v>4.3999999999999995</v>
      </c>
      <c r="AV297" s="66">
        <v>-5.5555555555555358E-2</v>
      </c>
      <c r="AW297" s="54">
        <f t="shared" si="105"/>
        <v>1.1861111111111109</v>
      </c>
    </row>
    <row r="298" spans="1:49" x14ac:dyDescent="0.2">
      <c r="A298" s="11">
        <v>-100</v>
      </c>
      <c r="J298" s="56" t="e">
        <f t="shared" si="102"/>
        <v>#DIV/0!</v>
      </c>
      <c r="M298" s="11">
        <v>-100</v>
      </c>
      <c r="N298" s="11">
        <v>0.5</v>
      </c>
      <c r="Q298" s="11">
        <v>-0.29999999999999982</v>
      </c>
      <c r="S298" s="66">
        <v>0.16666666666666607</v>
      </c>
      <c r="U298" s="88">
        <f t="shared" si="103"/>
        <v>0.12222222222222208</v>
      </c>
      <c r="W298" s="11">
        <v>-100</v>
      </c>
      <c r="AD298" s="11">
        <v>0.69999999999999929</v>
      </c>
      <c r="AE298" s="11">
        <v>-0.5</v>
      </c>
      <c r="AF298" s="11">
        <v>0</v>
      </c>
      <c r="AH298" s="11">
        <v>0.40000000000000036</v>
      </c>
      <c r="AI298" s="91">
        <v>2.5</v>
      </c>
      <c r="AL298" s="54">
        <f t="shared" si="104"/>
        <v>0.61999999999999988</v>
      </c>
      <c r="AN298" s="11">
        <v>-100</v>
      </c>
      <c r="AO298" s="11">
        <v>0.39999999999999947</v>
      </c>
      <c r="AP298" s="11">
        <v>0.20000000000000018</v>
      </c>
      <c r="AQ298" s="90">
        <v>4.8999999999999995</v>
      </c>
      <c r="AV298" s="66">
        <v>-5.5555555555555358E-2</v>
      </c>
      <c r="AW298" s="54">
        <f t="shared" si="105"/>
        <v>1.3611111111111109</v>
      </c>
    </row>
    <row r="299" spans="1:49" x14ac:dyDescent="0.2">
      <c r="A299" s="11">
        <v>-95</v>
      </c>
      <c r="J299" s="56" t="e">
        <f t="shared" si="102"/>
        <v>#DIV/0!</v>
      </c>
      <c r="M299" s="11">
        <v>-95</v>
      </c>
      <c r="N299" s="11">
        <v>0.69999999999999929</v>
      </c>
      <c r="Q299" s="11">
        <v>-0.20000000000000018</v>
      </c>
      <c r="S299" s="66">
        <v>0.3888888888888884</v>
      </c>
      <c r="U299" s="88">
        <f t="shared" si="103"/>
        <v>0.29629629629629584</v>
      </c>
      <c r="W299" s="11">
        <v>-95</v>
      </c>
      <c r="AD299" s="11">
        <v>0.90000000000000036</v>
      </c>
      <c r="AE299" s="11">
        <v>-0.5</v>
      </c>
      <c r="AF299" s="11">
        <v>9.9999999999999645E-2</v>
      </c>
      <c r="AG299" s="11">
        <v>0</v>
      </c>
      <c r="AH299" s="11">
        <v>0.5</v>
      </c>
      <c r="AI299" s="91">
        <v>2.8888888888888884</v>
      </c>
      <c r="AL299" s="54">
        <f t="shared" si="104"/>
        <v>0.64814814814814803</v>
      </c>
      <c r="AN299" s="11">
        <v>-95</v>
      </c>
      <c r="AO299" s="11">
        <v>0.5</v>
      </c>
      <c r="AP299" s="11">
        <v>0.5</v>
      </c>
      <c r="AQ299" s="90">
        <v>5.2</v>
      </c>
      <c r="AV299" s="66">
        <v>0.16666666666666696</v>
      </c>
      <c r="AW299" s="54">
        <f t="shared" si="105"/>
        <v>1.5916666666666668</v>
      </c>
    </row>
    <row r="300" spans="1:49" x14ac:dyDescent="0.2">
      <c r="A300" s="11">
        <v>-90</v>
      </c>
      <c r="J300" s="56" t="e">
        <f t="shared" si="102"/>
        <v>#DIV/0!</v>
      </c>
      <c r="M300" s="11">
        <v>-90</v>
      </c>
      <c r="N300" s="11">
        <v>0.69999999999999929</v>
      </c>
      <c r="Q300" s="11">
        <v>-0.29999999999999982</v>
      </c>
      <c r="S300" s="66">
        <v>0.44444444444444375</v>
      </c>
      <c r="U300" s="88">
        <f t="shared" si="103"/>
        <v>0.28148148148148106</v>
      </c>
      <c r="W300" s="11">
        <v>-90</v>
      </c>
      <c r="AD300" s="11">
        <v>0.90000000000000036</v>
      </c>
      <c r="AE300" s="11">
        <v>-0.10000000000000053</v>
      </c>
      <c r="AF300" s="11">
        <v>0.19999999999999929</v>
      </c>
      <c r="AG300" s="11">
        <v>0.29999999999999982</v>
      </c>
      <c r="AH300" s="11">
        <v>0.5</v>
      </c>
      <c r="AI300" s="91">
        <v>3.333333333333333</v>
      </c>
      <c r="AK300" s="66">
        <v>0</v>
      </c>
      <c r="AL300" s="54">
        <f t="shared" si="104"/>
        <v>0.73333333333333317</v>
      </c>
      <c r="AN300" s="11">
        <v>-90</v>
      </c>
      <c r="AO300" s="11">
        <v>0.5</v>
      </c>
      <c r="AP300" s="11">
        <v>0.90000000000000036</v>
      </c>
      <c r="AQ300" s="90">
        <v>5.7</v>
      </c>
      <c r="AV300" s="66">
        <v>0.27777777777777857</v>
      </c>
      <c r="AW300" s="54">
        <f t="shared" si="105"/>
        <v>1.8444444444444448</v>
      </c>
    </row>
    <row r="301" spans="1:49" x14ac:dyDescent="0.2">
      <c r="A301" s="11">
        <v>-85</v>
      </c>
      <c r="J301" s="56" t="e">
        <f t="shared" si="102"/>
        <v>#DIV/0!</v>
      </c>
      <c r="M301" s="11">
        <v>-85</v>
      </c>
      <c r="N301" s="11">
        <v>0.59999999999999964</v>
      </c>
      <c r="O301" s="11">
        <v>0</v>
      </c>
      <c r="Q301" s="11">
        <v>0</v>
      </c>
      <c r="S301" s="66">
        <v>0.88888888888888928</v>
      </c>
      <c r="U301" s="88">
        <f t="shared" si="103"/>
        <v>0.37222222222222223</v>
      </c>
      <c r="W301" s="11">
        <v>-85</v>
      </c>
      <c r="Z301" s="11">
        <v>0</v>
      </c>
      <c r="AD301" s="11">
        <v>1.1999999999999993</v>
      </c>
      <c r="AE301" s="11">
        <v>0.20000000000000018</v>
      </c>
      <c r="AF301" s="11">
        <v>-0.5</v>
      </c>
      <c r="AG301" s="11">
        <v>0.5</v>
      </c>
      <c r="AH301" s="11">
        <v>0.60000000000000053</v>
      </c>
      <c r="AI301" s="91">
        <v>3.6111111111111107</v>
      </c>
      <c r="AK301" s="66">
        <v>0.38888888888888928</v>
      </c>
      <c r="AL301" s="54">
        <f t="shared" si="104"/>
        <v>0.75</v>
      </c>
      <c r="AN301" s="11">
        <v>-85</v>
      </c>
      <c r="AO301" s="11">
        <v>0.5</v>
      </c>
      <c r="AP301" s="11">
        <v>1.4000000000000004</v>
      </c>
      <c r="AQ301" s="90">
        <v>5.9999999999999991</v>
      </c>
      <c r="AV301" s="66">
        <v>0.5</v>
      </c>
      <c r="AW301" s="54">
        <f t="shared" si="105"/>
        <v>2.0999999999999996</v>
      </c>
    </row>
    <row r="302" spans="1:49" x14ac:dyDescent="0.2">
      <c r="A302" s="11">
        <v>-80</v>
      </c>
      <c r="J302" s="56" t="e">
        <f t="shared" si="102"/>
        <v>#DIV/0!</v>
      </c>
      <c r="M302" s="11">
        <v>-80</v>
      </c>
      <c r="N302" s="11">
        <v>0.69999999999999929</v>
      </c>
      <c r="O302" s="11">
        <v>0.20000000000000018</v>
      </c>
      <c r="Q302" s="11">
        <v>0.5</v>
      </c>
      <c r="S302" s="66">
        <v>1</v>
      </c>
      <c r="U302" s="88">
        <f t="shared" si="103"/>
        <v>0.59999999999999987</v>
      </c>
      <c r="W302" s="11">
        <v>-80</v>
      </c>
      <c r="Z302" s="11">
        <v>-0.20000000000000107</v>
      </c>
      <c r="AA302" s="11">
        <v>0</v>
      </c>
      <c r="AD302" s="11">
        <v>1.5</v>
      </c>
      <c r="AE302" s="11">
        <v>0.29999999999999982</v>
      </c>
      <c r="AF302" s="11">
        <v>-0.5</v>
      </c>
      <c r="AG302" s="11">
        <v>0.39999999999999947</v>
      </c>
      <c r="AH302" s="11">
        <v>0.70000000000000018</v>
      </c>
      <c r="AI302" s="91">
        <v>3.7222222222222223</v>
      </c>
      <c r="AK302" s="66">
        <v>0.55555555555555625</v>
      </c>
      <c r="AL302" s="54">
        <f t="shared" si="104"/>
        <v>0.719753086419753</v>
      </c>
      <c r="AN302" s="11">
        <v>-80</v>
      </c>
      <c r="AO302" s="11">
        <v>0.5</v>
      </c>
      <c r="AP302" s="11">
        <v>2.5000000000000009</v>
      </c>
      <c r="AQ302" s="90">
        <v>6.1000000000000005</v>
      </c>
      <c r="AV302" s="66">
        <v>0.94444444444444464</v>
      </c>
      <c r="AW302" s="54">
        <f t="shared" si="105"/>
        <v>2.5111111111111115</v>
      </c>
    </row>
    <row r="303" spans="1:49" x14ac:dyDescent="0.2">
      <c r="A303" s="11">
        <v>-75</v>
      </c>
      <c r="F303" s="11">
        <v>0</v>
      </c>
      <c r="J303" s="54">
        <f t="shared" si="102"/>
        <v>0</v>
      </c>
      <c r="M303" s="11">
        <v>-75</v>
      </c>
      <c r="N303" s="11">
        <v>1.2999999999999998</v>
      </c>
      <c r="O303" s="11">
        <v>0.5</v>
      </c>
      <c r="Q303" s="11">
        <v>0.79999999999999982</v>
      </c>
      <c r="S303" s="66">
        <v>1</v>
      </c>
      <c r="U303" s="88">
        <f t="shared" si="103"/>
        <v>0.89999999999999991</v>
      </c>
      <c r="W303" s="11">
        <v>-75</v>
      </c>
      <c r="X303" s="11">
        <v>0</v>
      </c>
      <c r="Z303" s="11">
        <v>-0.5</v>
      </c>
      <c r="AA303" s="11">
        <v>0</v>
      </c>
      <c r="AD303" s="11">
        <v>1.6999999999999993</v>
      </c>
      <c r="AE303" s="11">
        <v>0.5</v>
      </c>
      <c r="AF303" s="11">
        <v>-0.30000000000000071</v>
      </c>
      <c r="AG303" s="11">
        <v>0.39999999999999947</v>
      </c>
      <c r="AH303" s="11">
        <v>1</v>
      </c>
      <c r="AI303" s="91">
        <v>4.2222222222222223</v>
      </c>
      <c r="AK303" s="66">
        <v>0.72222222222222232</v>
      </c>
      <c r="AL303" s="54">
        <f t="shared" si="104"/>
        <v>0.77444444444444427</v>
      </c>
      <c r="AN303" s="11">
        <v>-75</v>
      </c>
      <c r="AO303" s="11">
        <v>0.59999999999999964</v>
      </c>
      <c r="AP303" s="11">
        <v>3.0000000000000009</v>
      </c>
      <c r="AQ303" s="90">
        <v>5.9999999999999991</v>
      </c>
      <c r="AT303" s="11">
        <v>2.4000000000000004</v>
      </c>
      <c r="AV303" s="66">
        <v>1.3888888888888893</v>
      </c>
      <c r="AW303" s="54">
        <f t="shared" si="105"/>
        <v>2.677777777777778</v>
      </c>
    </row>
    <row r="304" spans="1:49" x14ac:dyDescent="0.2">
      <c r="A304" s="11">
        <v>-70</v>
      </c>
      <c r="F304" s="11">
        <v>0</v>
      </c>
      <c r="I304" s="66">
        <v>0</v>
      </c>
      <c r="J304" s="54">
        <f t="shared" si="102"/>
        <v>0</v>
      </c>
      <c r="M304" s="11">
        <v>-70</v>
      </c>
      <c r="N304" s="11">
        <v>1.5</v>
      </c>
      <c r="O304" s="11">
        <v>1.0999999999999996</v>
      </c>
      <c r="Q304" s="11">
        <v>0.79999999999999982</v>
      </c>
      <c r="S304" s="66">
        <v>0.66666666666666607</v>
      </c>
      <c r="U304" s="88">
        <f t="shared" si="103"/>
        <v>1.0166666666666664</v>
      </c>
      <c r="W304" s="11">
        <v>-70</v>
      </c>
      <c r="X304" s="11">
        <v>0.20000000000000107</v>
      </c>
      <c r="Z304" s="11">
        <v>-0.30000000000000071</v>
      </c>
      <c r="AA304" s="11">
        <v>9.9999999999999645E-2</v>
      </c>
      <c r="AD304" s="11">
        <v>1.9000000000000004</v>
      </c>
      <c r="AE304" s="11">
        <v>0.5</v>
      </c>
      <c r="AF304" s="11">
        <v>0</v>
      </c>
      <c r="AG304" s="11">
        <v>0.59999999999999964</v>
      </c>
      <c r="AH304" s="11">
        <v>1.1000000000000005</v>
      </c>
      <c r="AI304" s="91">
        <v>4.8888888888888884</v>
      </c>
      <c r="AK304" s="66">
        <v>1.3333333333333339</v>
      </c>
      <c r="AL304" s="54">
        <f t="shared" si="104"/>
        <v>1.0322222222222224</v>
      </c>
      <c r="AN304" s="11">
        <v>-70</v>
      </c>
      <c r="AO304" s="11">
        <v>0.89999999999999947</v>
      </c>
      <c r="AP304" s="11">
        <v>3.3</v>
      </c>
      <c r="AQ304" s="90">
        <v>6.1000000000000005</v>
      </c>
      <c r="AT304" s="11">
        <v>2.6000000000000005</v>
      </c>
      <c r="AV304" s="66">
        <v>1.9444444444444446</v>
      </c>
      <c r="AW304" s="54">
        <f t="shared" si="105"/>
        <v>2.9688888888888894</v>
      </c>
    </row>
    <row r="305" spans="1:49" x14ac:dyDescent="0.2">
      <c r="A305" s="11">
        <v>-65</v>
      </c>
      <c r="C305" s="11">
        <v>0</v>
      </c>
      <c r="F305" s="11">
        <v>-0.19999999999999929</v>
      </c>
      <c r="I305" s="66">
        <v>-0.16666666666666696</v>
      </c>
      <c r="J305" s="54">
        <f t="shared" si="102"/>
        <v>-0.12222222222222208</v>
      </c>
      <c r="M305" s="11">
        <v>-65</v>
      </c>
      <c r="N305" s="11">
        <v>1.7999999999999998</v>
      </c>
      <c r="O305" s="11">
        <v>1.2000000000000002</v>
      </c>
      <c r="Q305" s="11">
        <v>0.70000000000000018</v>
      </c>
      <c r="S305" s="66">
        <v>0.83333333333333215</v>
      </c>
      <c r="U305" s="88">
        <f t="shared" si="103"/>
        <v>1.1333333333333331</v>
      </c>
      <c r="W305" s="11">
        <v>-65</v>
      </c>
      <c r="X305" s="11">
        <v>0.70000000000000107</v>
      </c>
      <c r="Y305" s="11">
        <v>0</v>
      </c>
      <c r="Z305" s="11">
        <v>0.29999999999999893</v>
      </c>
      <c r="AA305" s="11">
        <v>0.5</v>
      </c>
      <c r="AB305" s="11">
        <v>0</v>
      </c>
      <c r="AC305" s="11">
        <v>0</v>
      </c>
      <c r="AD305" s="11">
        <v>2.0999999999999996</v>
      </c>
      <c r="AE305" s="11">
        <v>0.89999999999999947</v>
      </c>
      <c r="AF305" s="11">
        <v>0.69999999999999929</v>
      </c>
      <c r="AG305" s="11">
        <v>0.89999999999999947</v>
      </c>
      <c r="AH305" s="11">
        <v>1.4000000000000004</v>
      </c>
      <c r="AI305" s="91">
        <v>5.4999999999999991</v>
      </c>
      <c r="AK305" s="66">
        <v>1.5</v>
      </c>
      <c r="AL305" s="54">
        <f t="shared" si="104"/>
        <v>1.1153846153846152</v>
      </c>
      <c r="AN305" s="11">
        <v>-65</v>
      </c>
      <c r="AO305" s="11">
        <v>1.0999999999999996</v>
      </c>
      <c r="AP305" s="11">
        <v>3.6000000000000005</v>
      </c>
      <c r="AQ305" s="90">
        <v>6.1000000000000005</v>
      </c>
      <c r="AS305" s="11">
        <v>0</v>
      </c>
      <c r="AT305" s="11">
        <v>2.9000000000000004</v>
      </c>
      <c r="AV305" s="66">
        <v>2.166666666666667</v>
      </c>
      <c r="AW305" s="54">
        <f t="shared" si="105"/>
        <v>2.6444444444444444</v>
      </c>
    </row>
    <row r="306" spans="1:49" x14ac:dyDescent="0.2">
      <c r="A306" s="11">
        <v>-60</v>
      </c>
      <c r="C306" s="11">
        <v>0</v>
      </c>
      <c r="F306" s="11">
        <v>-0.29999999999999893</v>
      </c>
      <c r="I306" s="66">
        <v>-0.44444444444444464</v>
      </c>
      <c r="J306" s="54">
        <f t="shared" si="102"/>
        <v>-0.24814814814814787</v>
      </c>
      <c r="M306" s="11">
        <v>-60</v>
      </c>
      <c r="N306" s="11">
        <v>1.8999999999999995</v>
      </c>
      <c r="O306" s="11">
        <v>1.2999999999999998</v>
      </c>
      <c r="Q306" s="11">
        <v>0.89999999999999947</v>
      </c>
      <c r="S306" s="66">
        <v>1</v>
      </c>
      <c r="U306" s="88">
        <f t="shared" si="103"/>
        <v>1.2749999999999997</v>
      </c>
      <c r="W306" s="11">
        <v>-60</v>
      </c>
      <c r="X306" s="11">
        <v>1</v>
      </c>
      <c r="Y306" s="11">
        <v>-0.40000000000000036</v>
      </c>
      <c r="Z306" s="11">
        <v>0.90000000000000036</v>
      </c>
      <c r="AA306" s="11">
        <v>1.2000000000000002</v>
      </c>
      <c r="AB306" s="11">
        <v>0.40000000000000036</v>
      </c>
      <c r="AC306" s="11">
        <v>9.9999999999999645E-2</v>
      </c>
      <c r="AD306" s="11">
        <v>2.4000000000000004</v>
      </c>
      <c r="AE306" s="11">
        <v>1.3999999999999995</v>
      </c>
      <c r="AF306" s="11">
        <v>1.2999999999999989</v>
      </c>
      <c r="AG306" s="11">
        <v>1.1000000000000005</v>
      </c>
      <c r="AH306" s="11">
        <v>1.7000000000000002</v>
      </c>
      <c r="AI306" s="91">
        <v>5.7222222222222223</v>
      </c>
      <c r="AK306" s="66">
        <v>2.1111111111111116</v>
      </c>
      <c r="AL306" s="54">
        <f t="shared" si="104"/>
        <v>1.4564102564102561</v>
      </c>
      <c r="AN306" s="11">
        <v>-60</v>
      </c>
      <c r="AO306" s="11">
        <v>1.5</v>
      </c>
      <c r="AP306" s="11">
        <v>4.6000000000000005</v>
      </c>
      <c r="AQ306" s="90">
        <v>6.1000000000000005</v>
      </c>
      <c r="AS306" s="11">
        <v>0.19999999999999929</v>
      </c>
      <c r="AT306" s="11">
        <v>3.1000000000000005</v>
      </c>
      <c r="AV306" s="66">
        <v>2.5</v>
      </c>
      <c r="AW306" s="54">
        <f t="shared" si="105"/>
        <v>3</v>
      </c>
    </row>
    <row r="307" spans="1:49" x14ac:dyDescent="0.2">
      <c r="A307" s="11">
        <v>-55</v>
      </c>
      <c r="C307" s="11">
        <v>9.9999999999999645E-2</v>
      </c>
      <c r="F307" s="11">
        <v>-9.9999999999999645E-2</v>
      </c>
      <c r="G307" s="11">
        <v>0</v>
      </c>
      <c r="H307" s="11">
        <v>0</v>
      </c>
      <c r="I307" s="66">
        <v>-0.38888888888888928</v>
      </c>
      <c r="J307" s="54">
        <f t="shared" si="102"/>
        <v>-7.7777777777777862E-2</v>
      </c>
      <c r="M307" s="11">
        <v>-55</v>
      </c>
      <c r="N307" s="11">
        <v>1.7999999999999998</v>
      </c>
      <c r="O307" s="11">
        <v>2.0999999999999996</v>
      </c>
      <c r="Q307" s="11">
        <v>1.2000000000000002</v>
      </c>
      <c r="S307" s="66">
        <v>1.2222222222222214</v>
      </c>
      <c r="U307" s="88">
        <f t="shared" si="103"/>
        <v>1.5805555555555553</v>
      </c>
      <c r="W307" s="11">
        <v>-55</v>
      </c>
      <c r="X307" s="11">
        <v>1</v>
      </c>
      <c r="Y307" s="11">
        <v>-0.30000000000000071</v>
      </c>
      <c r="Z307" s="11">
        <v>1.4000000000000004</v>
      </c>
      <c r="AA307" s="11">
        <v>1.8999999999999995</v>
      </c>
      <c r="AB307" s="11">
        <v>1.4000000000000004</v>
      </c>
      <c r="AC307" s="11">
        <v>0.29999999999999982</v>
      </c>
      <c r="AD307" s="11">
        <v>2.9000000000000004</v>
      </c>
      <c r="AE307" s="11">
        <v>1.7000000000000002</v>
      </c>
      <c r="AF307" s="11">
        <v>2.1999999999999993</v>
      </c>
      <c r="AG307" s="11">
        <v>1.2999999999999998</v>
      </c>
      <c r="AH307" s="11">
        <v>1.9000000000000004</v>
      </c>
      <c r="AI307" s="91">
        <v>5.6111111111111116</v>
      </c>
      <c r="AK307" s="66">
        <v>2.9444444444444455</v>
      </c>
      <c r="AL307" s="54">
        <f t="shared" si="104"/>
        <v>1.8658119658119661</v>
      </c>
      <c r="AN307" s="11">
        <v>-55</v>
      </c>
      <c r="AO307" s="11">
        <v>2.2999999999999998</v>
      </c>
      <c r="AP307" s="11">
        <v>5.3999999999999995</v>
      </c>
      <c r="AQ307" s="90">
        <v>6.2</v>
      </c>
      <c r="AS307" s="11">
        <v>0.5</v>
      </c>
      <c r="AT307" s="11">
        <v>3.3999999999999995</v>
      </c>
      <c r="AU307" s="11">
        <v>0</v>
      </c>
      <c r="AV307" s="66">
        <v>2.6666666666666679</v>
      </c>
      <c r="AW307" s="54">
        <f t="shared" si="105"/>
        <v>2.9238095238095236</v>
      </c>
    </row>
    <row r="308" spans="1:49" x14ac:dyDescent="0.2">
      <c r="A308" s="11">
        <v>-50</v>
      </c>
      <c r="C308" s="11">
        <v>0.19999999999999929</v>
      </c>
      <c r="F308" s="11">
        <v>-0.29999999999999893</v>
      </c>
      <c r="G308" s="11">
        <v>-0.29999999999999893</v>
      </c>
      <c r="H308" s="11">
        <v>-0.29999999999999893</v>
      </c>
      <c r="I308" s="66">
        <v>-0.22222222222222232</v>
      </c>
      <c r="J308" s="54">
        <f t="shared" si="102"/>
        <v>-0.18444444444444397</v>
      </c>
      <c r="M308" s="11">
        <v>-50</v>
      </c>
      <c r="N308" s="11">
        <v>1.8999999999999995</v>
      </c>
      <c r="O308" s="11">
        <v>2.0999999999999996</v>
      </c>
      <c r="P308" s="11">
        <v>0</v>
      </c>
      <c r="Q308" s="11">
        <v>1.5</v>
      </c>
      <c r="S308" s="66">
        <v>1.2222222222222214</v>
      </c>
      <c r="U308" s="88">
        <f t="shared" si="103"/>
        <v>1.3444444444444441</v>
      </c>
      <c r="W308" s="11">
        <v>-50</v>
      </c>
      <c r="X308" s="11">
        <v>1</v>
      </c>
      <c r="Y308" s="11">
        <v>-0.10000000000000053</v>
      </c>
      <c r="Z308" s="11">
        <v>2</v>
      </c>
      <c r="AA308" s="11">
        <v>2.6000000000000005</v>
      </c>
      <c r="AB308" s="11">
        <v>1.9000000000000004</v>
      </c>
      <c r="AC308" s="11">
        <v>0.5</v>
      </c>
      <c r="AD308" s="11">
        <v>3.1999999999999993</v>
      </c>
      <c r="AE308" s="11">
        <v>1.7999999999999998</v>
      </c>
      <c r="AF308" s="11">
        <v>2.6999999999999993</v>
      </c>
      <c r="AG308" s="11">
        <v>1.7000000000000002</v>
      </c>
      <c r="AH308" s="11">
        <v>2.1000000000000005</v>
      </c>
      <c r="AI308" s="91">
        <v>5.4444444444444438</v>
      </c>
      <c r="AK308" s="66">
        <v>3.4444444444444455</v>
      </c>
      <c r="AL308" s="54">
        <f t="shared" si="104"/>
        <v>2.1760683760683759</v>
      </c>
      <c r="AN308" s="11">
        <v>-50</v>
      </c>
      <c r="AO308" s="11">
        <v>3.1999999999999993</v>
      </c>
      <c r="AP308" s="11">
        <v>6.2</v>
      </c>
      <c r="AQ308" s="90">
        <v>6.4999999999999991</v>
      </c>
      <c r="AR308" s="11">
        <v>0</v>
      </c>
      <c r="AS308" s="11">
        <v>0.90000000000000036</v>
      </c>
      <c r="AT308" s="11">
        <v>3.8</v>
      </c>
      <c r="AU308" s="11">
        <v>0.10000000000000142</v>
      </c>
      <c r="AV308" s="66">
        <v>2.7222222222222232</v>
      </c>
      <c r="AW308" s="54">
        <f t="shared" si="105"/>
        <v>2.927777777777778</v>
      </c>
    </row>
    <row r="309" spans="1:49" x14ac:dyDescent="0.2">
      <c r="A309" s="11">
        <v>-45</v>
      </c>
      <c r="C309" s="11">
        <v>0.40000000000000036</v>
      </c>
      <c r="F309" s="11">
        <v>-0.5</v>
      </c>
      <c r="G309" s="11">
        <v>-0.40000000000000036</v>
      </c>
      <c r="H309" s="11">
        <v>-0.40000000000000036</v>
      </c>
      <c r="I309" s="66">
        <v>-5.5555555555555358E-2</v>
      </c>
      <c r="J309" s="54">
        <f t="shared" si="102"/>
        <v>-0.19111111111111115</v>
      </c>
      <c r="M309" s="11">
        <v>-45</v>
      </c>
      <c r="N309" s="11">
        <v>2.0999999999999996</v>
      </c>
      <c r="O309" s="11">
        <v>2.2999999999999998</v>
      </c>
      <c r="P309" s="11">
        <v>-0.10000000000000053</v>
      </c>
      <c r="Q309" s="11">
        <v>1.5</v>
      </c>
      <c r="R309" s="11">
        <v>0</v>
      </c>
      <c r="S309" s="66">
        <v>1.4444444444444446</v>
      </c>
      <c r="T309" s="66">
        <v>0</v>
      </c>
      <c r="U309" s="88">
        <f t="shared" si="103"/>
        <v>1.0349206349206348</v>
      </c>
      <c r="W309" s="11">
        <v>-45</v>
      </c>
      <c r="X309" s="11">
        <v>0.70000000000000107</v>
      </c>
      <c r="Y309" s="11">
        <v>0.39999999999999947</v>
      </c>
      <c r="Z309" s="11">
        <v>2.6999999999999993</v>
      </c>
      <c r="AA309" s="11">
        <v>3.2</v>
      </c>
      <c r="AB309" s="11">
        <v>2.1999999999999993</v>
      </c>
      <c r="AC309" s="11">
        <v>1.2000000000000002</v>
      </c>
      <c r="AD309" s="11">
        <v>3.4000000000000004</v>
      </c>
      <c r="AE309" s="11">
        <v>2.0999999999999996</v>
      </c>
      <c r="AF309" s="11">
        <v>3</v>
      </c>
      <c r="AG309" s="11">
        <v>2.4999999999999991</v>
      </c>
      <c r="AH309" s="11">
        <v>2.4000000000000004</v>
      </c>
      <c r="AI309" s="91">
        <v>5.333333333333333</v>
      </c>
      <c r="AK309" s="66">
        <v>3.833333333333333</v>
      </c>
      <c r="AL309" s="54">
        <f t="shared" si="104"/>
        <v>2.5358974358974353</v>
      </c>
      <c r="AN309" s="11">
        <v>-45</v>
      </c>
      <c r="AO309" s="11">
        <v>3.9000000000000004</v>
      </c>
      <c r="AP309" s="11">
        <v>6.5000000000000009</v>
      </c>
      <c r="AQ309" s="90">
        <v>6.4999999999999991</v>
      </c>
      <c r="AR309" s="11">
        <v>0.30000000000000071</v>
      </c>
      <c r="AS309" s="11">
        <v>1.4000000000000004</v>
      </c>
      <c r="AT309" s="11">
        <v>4.3999999999999995</v>
      </c>
      <c r="AU309" s="11">
        <v>0.30000000000000071</v>
      </c>
      <c r="AV309" s="66">
        <v>2.9444444444444446</v>
      </c>
      <c r="AW309" s="54">
        <f t="shared" si="105"/>
        <v>3.2805555555555559</v>
      </c>
    </row>
    <row r="310" spans="1:49" x14ac:dyDescent="0.2">
      <c r="A310" s="11">
        <v>-40</v>
      </c>
      <c r="C310" s="11">
        <v>0.5</v>
      </c>
      <c r="F310" s="11">
        <v>0.20000000000000107</v>
      </c>
      <c r="G310" s="11">
        <v>-0.19999999999999929</v>
      </c>
      <c r="H310" s="11">
        <v>-0.19999999999999929</v>
      </c>
      <c r="I310" s="66">
        <v>-0.33333333333333304</v>
      </c>
      <c r="J310" s="54">
        <f t="shared" si="102"/>
        <v>-6.6666666666661102E-3</v>
      </c>
      <c r="M310" s="11">
        <v>-40</v>
      </c>
      <c r="N310" s="11">
        <v>2.2999999999999998</v>
      </c>
      <c r="O310" s="11">
        <v>2.5999999999999996</v>
      </c>
      <c r="P310" s="11">
        <v>0.20000000000000018</v>
      </c>
      <c r="Q310" s="11">
        <v>1.5999999999999996</v>
      </c>
      <c r="R310" s="11">
        <v>-0.19999999999999929</v>
      </c>
      <c r="S310" s="66">
        <v>1.6666666666666661</v>
      </c>
      <c r="T310" s="66">
        <v>0.72222222222222321</v>
      </c>
      <c r="U310" s="88">
        <f t="shared" si="103"/>
        <v>1.26984126984127</v>
      </c>
      <c r="W310" s="11">
        <v>-40</v>
      </c>
      <c r="X310" s="11">
        <v>0.5</v>
      </c>
      <c r="Y310" s="11">
        <v>1</v>
      </c>
      <c r="Z310" s="11">
        <v>3</v>
      </c>
      <c r="AA310" s="11">
        <v>3.8</v>
      </c>
      <c r="AB310" s="11">
        <v>2.5999999999999996</v>
      </c>
      <c r="AC310" s="11">
        <v>1.5</v>
      </c>
      <c r="AD310" s="11">
        <v>3.6999999999999993</v>
      </c>
      <c r="AE310" s="11">
        <v>2.5999999999999996</v>
      </c>
      <c r="AF310" s="11">
        <v>3.0999999999999996</v>
      </c>
      <c r="AG310" s="11">
        <v>3.3999999999999995</v>
      </c>
      <c r="AH310" s="11">
        <v>2.8</v>
      </c>
      <c r="AI310" s="91">
        <v>5.3888888888888884</v>
      </c>
      <c r="AK310" s="66">
        <v>4.1111111111111116</v>
      </c>
      <c r="AL310" s="54">
        <f t="shared" si="104"/>
        <v>2.884615384615385</v>
      </c>
      <c r="AN310" s="11">
        <v>-40</v>
      </c>
      <c r="AO310" s="11">
        <v>4.4000000000000004</v>
      </c>
      <c r="AP310" s="11">
        <v>6.3</v>
      </c>
      <c r="AQ310" s="90">
        <v>6.1000000000000005</v>
      </c>
      <c r="AR310" s="11">
        <v>-0.19999999999999929</v>
      </c>
      <c r="AS310" s="11">
        <v>2.0999999999999996</v>
      </c>
      <c r="AT310" s="11">
        <v>4.8999999999999995</v>
      </c>
      <c r="AU310" s="11">
        <v>0.70000000000000107</v>
      </c>
      <c r="AV310" s="66">
        <v>3.2222222222222232</v>
      </c>
      <c r="AW310" s="54">
        <f t="shared" si="105"/>
        <v>3.4402777777777782</v>
      </c>
    </row>
    <row r="311" spans="1:49" x14ac:dyDescent="0.2">
      <c r="A311" s="11">
        <v>-35</v>
      </c>
      <c r="C311" s="11">
        <v>0.59999999999999964</v>
      </c>
      <c r="F311" s="11">
        <v>0.5</v>
      </c>
      <c r="G311" s="11">
        <v>0</v>
      </c>
      <c r="H311" s="11">
        <v>0</v>
      </c>
      <c r="I311" s="66">
        <v>-0.83333333333333304</v>
      </c>
      <c r="J311" s="54">
        <f t="shared" si="102"/>
        <v>5.3333333333333323E-2</v>
      </c>
      <c r="M311" s="11">
        <v>-35</v>
      </c>
      <c r="N311" s="11">
        <v>2.3999999999999995</v>
      </c>
      <c r="O311" s="11">
        <v>2.2999999999999998</v>
      </c>
      <c r="P311" s="11">
        <v>0.70000000000000018</v>
      </c>
      <c r="Q311" s="11">
        <v>1.7000000000000002</v>
      </c>
      <c r="R311" s="11">
        <v>0</v>
      </c>
      <c r="S311" s="66">
        <v>2</v>
      </c>
      <c r="T311" s="66">
        <v>1.3333333333333339</v>
      </c>
      <c r="U311" s="88">
        <f t="shared" si="103"/>
        <v>1.4904761904761905</v>
      </c>
      <c r="W311" s="11">
        <v>-35</v>
      </c>
      <c r="X311" s="11">
        <v>0.80000000000000071</v>
      </c>
      <c r="Y311" s="11">
        <v>1.6999999999999993</v>
      </c>
      <c r="Z311" s="11">
        <v>3.4000000000000004</v>
      </c>
      <c r="AA311" s="11">
        <v>4.3</v>
      </c>
      <c r="AB311" s="11">
        <v>3.1999999999999993</v>
      </c>
      <c r="AC311" s="11">
        <v>1.8999999999999995</v>
      </c>
      <c r="AD311" s="11">
        <v>3.4000000000000004</v>
      </c>
      <c r="AE311" s="11">
        <v>2.8999999999999995</v>
      </c>
      <c r="AF311" s="11">
        <v>3.4000000000000004</v>
      </c>
      <c r="AG311" s="11">
        <v>3.8</v>
      </c>
      <c r="AH311" s="11">
        <v>3.1000000000000005</v>
      </c>
      <c r="AI311" s="91">
        <v>5.3888888888888884</v>
      </c>
      <c r="AK311" s="66">
        <v>4.2222222222222223</v>
      </c>
      <c r="AL311" s="54">
        <f t="shared" si="104"/>
        <v>3.1931623931623929</v>
      </c>
      <c r="AN311" s="11">
        <v>-35</v>
      </c>
      <c r="AO311" s="11">
        <v>4.4000000000000004</v>
      </c>
      <c r="AP311" s="11">
        <v>6.3999999999999995</v>
      </c>
      <c r="AQ311" s="90">
        <v>5.8999999999999995</v>
      </c>
      <c r="AR311" s="11">
        <v>0.59999999999999964</v>
      </c>
      <c r="AS311" s="11">
        <v>2.7999999999999989</v>
      </c>
      <c r="AT311" s="11">
        <v>5.5000000000000009</v>
      </c>
      <c r="AU311" s="11">
        <v>1.9000000000000004</v>
      </c>
      <c r="AV311" s="66">
        <v>3.6666666666666679</v>
      </c>
      <c r="AW311" s="54">
        <f t="shared" si="105"/>
        <v>3.8958333333333326</v>
      </c>
    </row>
    <row r="312" spans="1:49" x14ac:dyDescent="0.2">
      <c r="A312" s="11">
        <v>-30</v>
      </c>
      <c r="C312" s="11">
        <v>0.69999999999999929</v>
      </c>
      <c r="F312" s="11">
        <v>0.20000000000000107</v>
      </c>
      <c r="G312" s="11">
        <v>9.9999999999999645E-2</v>
      </c>
      <c r="H312" s="11">
        <v>9.9999999999999645E-2</v>
      </c>
      <c r="I312" s="66">
        <v>-1.2222222222222223</v>
      </c>
      <c r="J312" s="54">
        <f t="shared" si="102"/>
        <v>-2.4444444444444536E-2</v>
      </c>
      <c r="M312" s="11">
        <v>-30</v>
      </c>
      <c r="N312" s="11">
        <v>2.5</v>
      </c>
      <c r="O312" s="11">
        <v>2.5999999999999996</v>
      </c>
      <c r="P312" s="11">
        <v>0.79999999999999982</v>
      </c>
      <c r="Q312" s="11">
        <v>1.5999999999999996</v>
      </c>
      <c r="R312" s="11">
        <v>0.10000000000000053</v>
      </c>
      <c r="S312" s="66">
        <v>2.6666666666666661</v>
      </c>
      <c r="T312" s="66">
        <v>1.7777777777777786</v>
      </c>
      <c r="U312" s="88">
        <f t="shared" si="103"/>
        <v>1.7206349206349205</v>
      </c>
      <c r="W312" s="11">
        <v>-30</v>
      </c>
      <c r="X312" s="11">
        <v>1.4000000000000004</v>
      </c>
      <c r="Y312" s="11">
        <v>2.5999999999999996</v>
      </c>
      <c r="Z312" s="11">
        <v>3.9000000000000004</v>
      </c>
      <c r="AA312" s="11">
        <v>4.9999999999999991</v>
      </c>
      <c r="AB312" s="11">
        <v>4.0999999999999996</v>
      </c>
      <c r="AC312" s="11">
        <v>2.7</v>
      </c>
      <c r="AD312" s="11">
        <v>2.9000000000000004</v>
      </c>
      <c r="AE312" s="11">
        <v>3.2</v>
      </c>
      <c r="AF312" s="11">
        <v>3.5999999999999996</v>
      </c>
      <c r="AG312" s="11">
        <v>4.2</v>
      </c>
      <c r="AH312" s="11">
        <v>3.6000000000000005</v>
      </c>
      <c r="AI312" s="91">
        <v>5.3888888888888884</v>
      </c>
      <c r="AJ312" s="66">
        <v>0</v>
      </c>
      <c r="AK312" s="66">
        <v>4.4444444444444455</v>
      </c>
      <c r="AL312" s="54">
        <f t="shared" si="104"/>
        <v>3.3595238095238096</v>
      </c>
      <c r="AN312" s="11">
        <v>-30</v>
      </c>
      <c r="AO312" s="11">
        <v>4.9000000000000004</v>
      </c>
      <c r="AP312" s="11">
        <v>6.5000000000000009</v>
      </c>
      <c r="AQ312" s="90">
        <v>5.8</v>
      </c>
      <c r="AR312" s="11">
        <v>1.5999999999999996</v>
      </c>
      <c r="AS312" s="11">
        <v>3.4000000000000004</v>
      </c>
      <c r="AT312" s="11">
        <v>5.8999999999999995</v>
      </c>
      <c r="AU312" s="11">
        <v>3.2000000000000011</v>
      </c>
      <c r="AV312" s="66">
        <v>4.2777777777777786</v>
      </c>
      <c r="AW312" s="54">
        <f t="shared" si="105"/>
        <v>4.4472222222222229</v>
      </c>
    </row>
    <row r="313" spans="1:49" x14ac:dyDescent="0.2">
      <c r="A313" s="11">
        <v>-25</v>
      </c>
      <c r="C313" s="11">
        <v>0.80000000000000071</v>
      </c>
      <c r="F313" s="11">
        <v>0.30000000000000071</v>
      </c>
      <c r="G313" s="11">
        <v>9.9999999999999645E-2</v>
      </c>
      <c r="H313" s="11">
        <v>9.9999999999999645E-2</v>
      </c>
      <c r="I313" s="66">
        <v>-1.4444444444444446</v>
      </c>
      <c r="J313" s="54">
        <f t="shared" si="102"/>
        <v>-2.8888888888888787E-2</v>
      </c>
      <c r="M313" s="11">
        <v>-25</v>
      </c>
      <c r="N313" s="11">
        <v>2.5999999999999996</v>
      </c>
      <c r="O313" s="11">
        <v>2.8999999999999995</v>
      </c>
      <c r="P313" s="11">
        <v>1.2000000000000002</v>
      </c>
      <c r="Q313" s="11">
        <v>1.7999999999999998</v>
      </c>
      <c r="R313" s="11">
        <v>0.20000000000000018</v>
      </c>
      <c r="S313" s="66">
        <v>2.7222222222222214</v>
      </c>
      <c r="T313" s="66">
        <v>2.1666666666666679</v>
      </c>
      <c r="U313" s="88">
        <f t="shared" si="103"/>
        <v>1.9412698412698413</v>
      </c>
      <c r="W313" s="11">
        <v>-25</v>
      </c>
      <c r="X313" s="11">
        <v>2</v>
      </c>
      <c r="Y313" s="11">
        <v>3.6999999999999993</v>
      </c>
      <c r="Z313" s="11">
        <v>4.0999999999999996</v>
      </c>
      <c r="AA313" s="11">
        <v>4.8999999999999995</v>
      </c>
      <c r="AB313" s="11">
        <v>4.4000000000000004</v>
      </c>
      <c r="AC313" s="11">
        <v>3.4999999999999991</v>
      </c>
      <c r="AD313" s="11">
        <v>3.1999999999999993</v>
      </c>
      <c r="AE313" s="11">
        <v>3.4999999999999991</v>
      </c>
      <c r="AF313" s="11">
        <v>3.5</v>
      </c>
      <c r="AG313" s="11">
        <v>4.6000000000000005</v>
      </c>
      <c r="AH313" s="11">
        <v>3.8999999999999995</v>
      </c>
      <c r="AI313" s="91">
        <v>5.4444444444444438</v>
      </c>
      <c r="AJ313" s="66">
        <v>0.72222222222222321</v>
      </c>
      <c r="AK313" s="66">
        <v>4.6111111111111116</v>
      </c>
      <c r="AL313" s="54">
        <f t="shared" si="104"/>
        <v>3.7198412698412695</v>
      </c>
      <c r="AN313" s="11">
        <v>-25</v>
      </c>
      <c r="AO313" s="11">
        <v>5.4</v>
      </c>
      <c r="AP313" s="11">
        <v>6.3999999999999995</v>
      </c>
      <c r="AQ313" s="90">
        <v>5.8999999999999995</v>
      </c>
      <c r="AR313" s="11">
        <v>2.5999999999999996</v>
      </c>
      <c r="AS313" s="11">
        <v>4</v>
      </c>
      <c r="AT313" s="11">
        <v>6.3</v>
      </c>
      <c r="AU313" s="11">
        <v>4.3000000000000007</v>
      </c>
      <c r="AV313" s="66">
        <v>5</v>
      </c>
      <c r="AW313" s="54">
        <f t="shared" si="105"/>
        <v>4.9874999999999998</v>
      </c>
    </row>
    <row r="314" spans="1:49" x14ac:dyDescent="0.2">
      <c r="A314" s="11">
        <v>-20</v>
      </c>
      <c r="C314" s="11">
        <v>0.90000000000000036</v>
      </c>
      <c r="F314" s="11">
        <v>0.20000000000000107</v>
      </c>
      <c r="G314" s="11">
        <v>0.59999999999999964</v>
      </c>
      <c r="H314" s="11">
        <v>0.59999999999999964</v>
      </c>
      <c r="I314" s="66">
        <v>-1.166666666666667</v>
      </c>
      <c r="J314" s="54">
        <f t="shared" si="102"/>
        <v>0.22666666666666674</v>
      </c>
      <c r="M314" s="11">
        <v>-20</v>
      </c>
      <c r="N314" s="11">
        <v>2.8</v>
      </c>
      <c r="O314" s="11">
        <v>3</v>
      </c>
      <c r="P314" s="11">
        <v>1.7999999999999998</v>
      </c>
      <c r="Q314" s="11">
        <v>1.5999999999999996</v>
      </c>
      <c r="R314" s="11">
        <v>0.90000000000000036</v>
      </c>
      <c r="S314" s="66">
        <v>3.1111111111111107</v>
      </c>
      <c r="T314" s="66">
        <v>2.5</v>
      </c>
      <c r="U314" s="88">
        <f t="shared" si="103"/>
        <v>2.2444444444444445</v>
      </c>
      <c r="W314" s="11">
        <v>-20</v>
      </c>
      <c r="X314" s="11">
        <v>2.7000000000000011</v>
      </c>
      <c r="Y314" s="11">
        <v>4.1999999999999993</v>
      </c>
      <c r="Z314" s="11">
        <v>4</v>
      </c>
      <c r="AA314" s="11">
        <v>4.9999999999999991</v>
      </c>
      <c r="AB314" s="11">
        <v>4.6999999999999993</v>
      </c>
      <c r="AC314" s="11">
        <v>3.9999999999999991</v>
      </c>
      <c r="AD314" s="11">
        <v>3.2999999999999989</v>
      </c>
      <c r="AE314" s="11">
        <v>3.8</v>
      </c>
      <c r="AF314" s="11">
        <v>3.5999999999999996</v>
      </c>
      <c r="AG314" s="11">
        <v>4.8999999999999995</v>
      </c>
      <c r="AH314" s="11">
        <v>4.1000000000000005</v>
      </c>
      <c r="AI314" s="91">
        <v>5.4444444444444438</v>
      </c>
      <c r="AJ314" s="66">
        <v>1.5</v>
      </c>
      <c r="AK314" s="66">
        <v>4.7222222222222223</v>
      </c>
      <c r="AL314" s="54">
        <f t="shared" si="104"/>
        <v>3.9976190476190472</v>
      </c>
      <c r="AN314" s="11">
        <v>-20</v>
      </c>
      <c r="AO314" s="11">
        <v>5.9</v>
      </c>
      <c r="AP314" s="11">
        <v>6.3</v>
      </c>
      <c r="AQ314" s="90">
        <v>5.8999999999999995</v>
      </c>
      <c r="AR314" s="11">
        <v>3.3000000000000007</v>
      </c>
      <c r="AS314" s="11">
        <v>4.5999999999999996</v>
      </c>
      <c r="AT314" s="11">
        <v>6.7</v>
      </c>
      <c r="AU314" s="11">
        <v>5.7000000000000011</v>
      </c>
      <c r="AV314" s="66">
        <v>5.8333333333333339</v>
      </c>
      <c r="AW314" s="54">
        <f t="shared" si="105"/>
        <v>5.5291666666666677</v>
      </c>
    </row>
    <row r="315" spans="1:49" x14ac:dyDescent="0.2">
      <c r="A315" s="11">
        <v>-15</v>
      </c>
      <c r="C315" s="11">
        <v>1</v>
      </c>
      <c r="D315" s="11">
        <v>0</v>
      </c>
      <c r="F315" s="11">
        <v>0.5</v>
      </c>
      <c r="G315" s="11">
        <v>1.0999999999999996</v>
      </c>
      <c r="H315" s="11">
        <v>1.0999999999999996</v>
      </c>
      <c r="I315" s="66">
        <v>-0.38888888888888928</v>
      </c>
      <c r="J315" s="54">
        <f t="shared" si="102"/>
        <v>0.5518518518518517</v>
      </c>
      <c r="M315" s="11">
        <v>-15</v>
      </c>
      <c r="N315" s="11">
        <v>3</v>
      </c>
      <c r="O315" s="11">
        <v>3</v>
      </c>
      <c r="P315" s="11">
        <v>2.2999999999999998</v>
      </c>
      <c r="Q315" s="11">
        <v>1.0999999999999996</v>
      </c>
      <c r="R315" s="11">
        <v>1.8000000000000007</v>
      </c>
      <c r="S315" s="66">
        <v>3.5555555555555554</v>
      </c>
      <c r="T315" s="66">
        <v>2.9444444444444446</v>
      </c>
      <c r="U315" s="88">
        <f t="shared" si="103"/>
        <v>2.5285714285714289</v>
      </c>
      <c r="W315" s="11">
        <v>-15</v>
      </c>
      <c r="X315" s="11">
        <v>3.5</v>
      </c>
      <c r="Y315" s="11">
        <v>4.9000000000000004</v>
      </c>
      <c r="Z315" s="11">
        <v>4</v>
      </c>
      <c r="AA315" s="11">
        <v>5.3999999999999995</v>
      </c>
      <c r="AB315" s="11">
        <v>4.9000000000000004</v>
      </c>
      <c r="AC315" s="11">
        <v>4.2</v>
      </c>
      <c r="AD315" s="11">
        <v>3.7999999999999989</v>
      </c>
      <c r="AE315" s="11">
        <v>4.3</v>
      </c>
      <c r="AF315" s="11">
        <v>3.5999999999999996</v>
      </c>
      <c r="AG315" s="11">
        <v>5.2</v>
      </c>
      <c r="AH315" s="11">
        <v>4.3999999999999995</v>
      </c>
      <c r="AI315" s="91">
        <v>5.6111111111111116</v>
      </c>
      <c r="AJ315" s="66">
        <v>2.6111111111111107</v>
      </c>
      <c r="AK315" s="66">
        <v>4.9444444444444455</v>
      </c>
      <c r="AL315" s="54">
        <f t="shared" si="104"/>
        <v>4.3833333333333337</v>
      </c>
      <c r="AN315" s="11">
        <v>-15</v>
      </c>
      <c r="AO315" s="11">
        <v>6.1</v>
      </c>
      <c r="AP315" s="11">
        <v>6.3</v>
      </c>
      <c r="AQ315" s="90">
        <v>5.9999999999999991</v>
      </c>
      <c r="AR315" s="11">
        <v>4.1999999999999993</v>
      </c>
      <c r="AS315" s="11">
        <v>4.9000000000000004</v>
      </c>
      <c r="AT315" s="11">
        <v>7.1000000000000005</v>
      </c>
      <c r="AU315" s="11">
        <v>6.5</v>
      </c>
      <c r="AV315" s="66">
        <v>6.1666666666666679</v>
      </c>
      <c r="AW315" s="54">
        <f t="shared" si="105"/>
        <v>5.9083333333333332</v>
      </c>
    </row>
    <row r="316" spans="1:49" x14ac:dyDescent="0.2">
      <c r="A316" s="11">
        <v>-10</v>
      </c>
      <c r="B316" s="11">
        <v>0</v>
      </c>
      <c r="C316" s="11">
        <v>1.0999999999999996</v>
      </c>
      <c r="D316" s="11">
        <v>9.9999999999999645E-2</v>
      </c>
      <c r="E316" s="11">
        <v>0</v>
      </c>
      <c r="F316" s="11">
        <v>1</v>
      </c>
      <c r="G316" s="11">
        <v>1.5</v>
      </c>
      <c r="H316" s="11">
        <v>1.5</v>
      </c>
      <c r="I316" s="66">
        <v>5.5555555555555358E-2</v>
      </c>
      <c r="J316" s="54">
        <f t="shared" si="102"/>
        <v>0.65694444444444433</v>
      </c>
      <c r="M316" s="11">
        <v>-10</v>
      </c>
      <c r="N316" s="11">
        <v>3.0999999999999996</v>
      </c>
      <c r="O316" s="11">
        <v>3.3999999999999995</v>
      </c>
      <c r="P316" s="11">
        <v>2.8999999999999995</v>
      </c>
      <c r="Q316" s="11">
        <v>1.5</v>
      </c>
      <c r="R316" s="11">
        <v>2.2000000000000011</v>
      </c>
      <c r="S316" s="66">
        <v>3.6666666666666661</v>
      </c>
      <c r="T316" s="66">
        <v>3.2222222222222232</v>
      </c>
      <c r="U316" s="88">
        <f t="shared" si="103"/>
        <v>2.8555555555555552</v>
      </c>
      <c r="W316" s="11">
        <v>-10</v>
      </c>
      <c r="X316" s="11">
        <v>4</v>
      </c>
      <c r="Y316" s="11">
        <v>5.1999999999999993</v>
      </c>
      <c r="Z316" s="11">
        <v>3.9000000000000004</v>
      </c>
      <c r="AA316" s="11">
        <v>5.6000000000000005</v>
      </c>
      <c r="AB316" s="11">
        <v>5.1999999999999993</v>
      </c>
      <c r="AC316" s="11">
        <v>4.3999999999999995</v>
      </c>
      <c r="AD316" s="11">
        <v>4.0999999999999996</v>
      </c>
      <c r="AE316" s="11">
        <v>4.7</v>
      </c>
      <c r="AF316" s="11">
        <v>3.5999999999999996</v>
      </c>
      <c r="AG316" s="11">
        <v>5.4999999999999991</v>
      </c>
      <c r="AH316" s="11">
        <v>4.6000000000000005</v>
      </c>
      <c r="AI316" s="91">
        <v>5.7222222222222223</v>
      </c>
      <c r="AJ316" s="66">
        <v>3.6666666666666661</v>
      </c>
      <c r="AK316" s="66">
        <v>5.0000000000000009</v>
      </c>
      <c r="AL316" s="54">
        <f t="shared" si="104"/>
        <v>4.6563492063492067</v>
      </c>
      <c r="AN316" s="11">
        <v>-10</v>
      </c>
      <c r="AO316" s="11">
        <v>6.7999999999999989</v>
      </c>
      <c r="AP316" s="11">
        <v>6.2</v>
      </c>
      <c r="AQ316" s="90">
        <v>6.2</v>
      </c>
      <c r="AR316" s="11">
        <v>5.0999999999999996</v>
      </c>
      <c r="AS316" s="11">
        <v>5.1999999999999993</v>
      </c>
      <c r="AT316" s="11">
        <v>7.5000000000000009</v>
      </c>
      <c r="AU316" s="11">
        <v>7.2000000000000011</v>
      </c>
      <c r="AV316" s="66">
        <v>6.3333333333333339</v>
      </c>
      <c r="AW316" s="54">
        <f t="shared" si="105"/>
        <v>6.3166666666666673</v>
      </c>
    </row>
    <row r="317" spans="1:49" x14ac:dyDescent="0.2">
      <c r="A317" s="11">
        <v>-5</v>
      </c>
      <c r="B317" s="11">
        <v>0.40000000000000036</v>
      </c>
      <c r="C317" s="11">
        <v>1.1999999999999993</v>
      </c>
      <c r="D317" s="11">
        <v>0.5</v>
      </c>
      <c r="E317" s="11">
        <v>0</v>
      </c>
      <c r="F317" s="11">
        <v>1.7000000000000011</v>
      </c>
      <c r="G317" s="11">
        <v>1.7000000000000011</v>
      </c>
      <c r="H317" s="11">
        <v>1.7000000000000011</v>
      </c>
      <c r="I317" s="66">
        <v>0.33333333333333304</v>
      </c>
      <c r="J317" s="54">
        <f t="shared" si="102"/>
        <v>0.94166666666666698</v>
      </c>
      <c r="M317" s="11">
        <v>-5</v>
      </c>
      <c r="N317" s="11">
        <v>3.1999999999999993</v>
      </c>
      <c r="O317" s="11">
        <v>3.8</v>
      </c>
      <c r="P317" s="11">
        <v>3.3</v>
      </c>
      <c r="Q317" s="11">
        <v>2.1000000000000005</v>
      </c>
      <c r="R317" s="11">
        <v>3.0999999999999996</v>
      </c>
      <c r="S317" s="66">
        <v>3.8333333333333321</v>
      </c>
      <c r="T317" s="66">
        <v>3.5555555555555571</v>
      </c>
      <c r="U317" s="88">
        <f t="shared" si="103"/>
        <v>3.2698412698412693</v>
      </c>
      <c r="W317" s="11">
        <v>-5</v>
      </c>
      <c r="X317" s="11">
        <v>4.5</v>
      </c>
      <c r="Y317" s="11">
        <v>5.6999999999999993</v>
      </c>
      <c r="Z317" s="11">
        <v>4</v>
      </c>
      <c r="AA317" s="11">
        <v>5.7</v>
      </c>
      <c r="AB317" s="11">
        <v>5.1999999999999993</v>
      </c>
      <c r="AC317" s="11">
        <v>4.4999999999999991</v>
      </c>
      <c r="AD317" s="11">
        <v>4.4999999999999982</v>
      </c>
      <c r="AE317" s="11">
        <v>5.3</v>
      </c>
      <c r="AF317" s="11">
        <v>3.5999999999999996</v>
      </c>
      <c r="AG317" s="11">
        <v>5.4999999999999991</v>
      </c>
      <c r="AH317" s="11">
        <v>4.8999999999999995</v>
      </c>
      <c r="AI317" s="91">
        <v>5.7222222222222223</v>
      </c>
      <c r="AJ317" s="66">
        <v>4.1666666666666661</v>
      </c>
      <c r="AK317" s="66">
        <v>5.0555555555555562</v>
      </c>
      <c r="AL317" s="54">
        <f t="shared" si="104"/>
        <v>4.8817460317460313</v>
      </c>
      <c r="AN317" s="11">
        <v>-5</v>
      </c>
      <c r="AO317" s="11">
        <v>7.1</v>
      </c>
      <c r="AP317" s="11">
        <v>6.3</v>
      </c>
      <c r="AQ317" s="90">
        <v>6.3</v>
      </c>
      <c r="AR317" s="11">
        <v>5.6999999999999993</v>
      </c>
      <c r="AS317" s="11">
        <v>5.6999999999999993</v>
      </c>
      <c r="AT317" s="11">
        <v>7.7</v>
      </c>
      <c r="AU317" s="11">
        <v>6.9</v>
      </c>
      <c r="AV317" s="66">
        <v>6.3888888888888893</v>
      </c>
      <c r="AW317" s="54">
        <f t="shared" si="105"/>
        <v>6.5111111111111111</v>
      </c>
    </row>
    <row r="318" spans="1:49" x14ac:dyDescent="0.2">
      <c r="A318" s="11">
        <v>0</v>
      </c>
      <c r="B318" s="68">
        <v>0.79999999999999982</v>
      </c>
      <c r="C318" s="68">
        <v>1.3000000000000007</v>
      </c>
      <c r="D318" s="68">
        <v>0.59999999999999964</v>
      </c>
      <c r="E318" s="68">
        <v>0.30000000000000071</v>
      </c>
      <c r="F318" s="68">
        <v>1.9000000000000004</v>
      </c>
      <c r="G318" s="68">
        <v>1.8000000000000007</v>
      </c>
      <c r="H318" s="68">
        <v>1.8000000000000007</v>
      </c>
      <c r="I318" s="67">
        <v>0.38888888888888928</v>
      </c>
      <c r="J318" s="54">
        <f t="shared" si="102"/>
        <v>1.1111111111111116</v>
      </c>
      <c r="M318" s="11">
        <v>0</v>
      </c>
      <c r="N318" s="68">
        <v>3.2999999999999989</v>
      </c>
      <c r="O318" s="68">
        <v>3.8999999999999995</v>
      </c>
      <c r="P318" s="68">
        <v>3.6000000000000005</v>
      </c>
      <c r="Q318" s="68">
        <v>2.4999999999999991</v>
      </c>
      <c r="R318" s="68">
        <v>3.7000000000000011</v>
      </c>
      <c r="S318" s="67">
        <v>4</v>
      </c>
      <c r="T318" s="67">
        <v>3.6666666666666679</v>
      </c>
      <c r="U318" s="88">
        <f t="shared" si="103"/>
        <v>3.5238095238095242</v>
      </c>
      <c r="W318" s="11">
        <v>0</v>
      </c>
      <c r="X318" s="68">
        <v>4.8000000000000007</v>
      </c>
      <c r="Y318" s="68">
        <v>6</v>
      </c>
      <c r="Z318" s="68">
        <v>4.1999999999999993</v>
      </c>
      <c r="AA318" s="68">
        <v>5.8999999999999995</v>
      </c>
      <c r="AB318" s="68">
        <v>5.4</v>
      </c>
      <c r="AC318" s="68">
        <v>4.6000000000000005</v>
      </c>
      <c r="AD318" s="68">
        <v>4.7000000000000011</v>
      </c>
      <c r="AE318" s="68">
        <v>5.4999999999999991</v>
      </c>
      <c r="AF318" s="68">
        <v>4.0999999999999996</v>
      </c>
      <c r="AG318" s="68">
        <v>5.6000000000000005</v>
      </c>
      <c r="AH318" s="68">
        <v>5.0000000000000009</v>
      </c>
      <c r="AI318" s="91">
        <v>5.7777777777777777</v>
      </c>
      <c r="AJ318" s="67">
        <v>4.3888888888888893</v>
      </c>
      <c r="AK318" s="67">
        <v>5.166666666666667</v>
      </c>
      <c r="AL318" s="54">
        <f t="shared" si="104"/>
        <v>5.0809523809523816</v>
      </c>
      <c r="AN318" s="11">
        <v>0</v>
      </c>
      <c r="AO318" s="68">
        <v>7.1999999999999993</v>
      </c>
      <c r="AP318" s="68">
        <v>6.6000000000000005</v>
      </c>
      <c r="AQ318" s="90">
        <v>6.3999999999999995</v>
      </c>
      <c r="AR318" s="68">
        <v>6.1</v>
      </c>
      <c r="AS318" s="68">
        <v>6.1999999999999993</v>
      </c>
      <c r="AT318" s="68">
        <v>7.8</v>
      </c>
      <c r="AU318" s="68">
        <v>7.1000000000000014</v>
      </c>
      <c r="AV318" s="67">
        <v>6.5</v>
      </c>
      <c r="AW318" s="54">
        <f t="shared" si="105"/>
        <v>6.7374999999999998</v>
      </c>
    </row>
    <row r="319" spans="1:49" x14ac:dyDescent="0.2">
      <c r="A319" s="11">
        <v>5</v>
      </c>
      <c r="B319" s="11">
        <v>0.79999999999999982</v>
      </c>
      <c r="C319" s="11">
        <v>1.3000000000000007</v>
      </c>
      <c r="D319" s="11">
        <v>0.5</v>
      </c>
      <c r="F319" s="11">
        <v>1.5</v>
      </c>
      <c r="G319" s="11">
        <v>1.5</v>
      </c>
      <c r="H319" s="11">
        <v>1.5</v>
      </c>
      <c r="I319" s="66">
        <v>0.33333333333333304</v>
      </c>
      <c r="J319" s="54">
        <f t="shared" si="102"/>
        <v>1.0619047619047619</v>
      </c>
      <c r="M319" s="11">
        <v>5</v>
      </c>
      <c r="N319" s="11">
        <v>3.0999999999999996</v>
      </c>
      <c r="O319" s="11">
        <v>3.8</v>
      </c>
      <c r="P319" s="11">
        <v>3.4999999999999991</v>
      </c>
      <c r="Q319" s="11">
        <v>2.3999999999999995</v>
      </c>
      <c r="R319" s="11">
        <v>3.7000000000000011</v>
      </c>
      <c r="S319" s="66">
        <v>3.7222222222222214</v>
      </c>
      <c r="T319" s="66">
        <v>3.3333333333333339</v>
      </c>
      <c r="U319" s="88">
        <f t="shared" si="103"/>
        <v>3.3650793650793651</v>
      </c>
      <c r="W319" s="11">
        <v>5</v>
      </c>
      <c r="X319" s="11">
        <v>4.8000000000000007</v>
      </c>
      <c r="Y319" s="11">
        <v>6</v>
      </c>
      <c r="Z319" s="11">
        <v>4</v>
      </c>
      <c r="AA319" s="11">
        <v>5.8</v>
      </c>
      <c r="AB319" s="11">
        <v>5.5</v>
      </c>
      <c r="AC319" s="11">
        <v>4.4999999999999991</v>
      </c>
      <c r="AD319" s="11">
        <v>4.2999999999999989</v>
      </c>
      <c r="AE319" s="11">
        <v>5.3999999999999995</v>
      </c>
      <c r="AF319" s="11">
        <v>4</v>
      </c>
      <c r="AG319" s="11">
        <v>5.4999999999999991</v>
      </c>
      <c r="AH319" s="11">
        <v>5.0000000000000009</v>
      </c>
      <c r="AI319" s="91">
        <v>5.6111111111111116</v>
      </c>
      <c r="AJ319" s="66">
        <v>4.4444444444444446</v>
      </c>
      <c r="AK319" s="66">
        <v>5.2222222222222223</v>
      </c>
      <c r="AL319" s="54">
        <f t="shared" si="104"/>
        <v>5.0055555555555555</v>
      </c>
      <c r="AN319" s="11">
        <v>5</v>
      </c>
      <c r="AO319" s="11">
        <v>7</v>
      </c>
      <c r="AP319" s="11">
        <v>6.3</v>
      </c>
      <c r="AQ319" s="90">
        <v>6.2</v>
      </c>
      <c r="AR319" s="11">
        <v>5.9</v>
      </c>
      <c r="AS319" s="11">
        <v>6</v>
      </c>
      <c r="AT319" s="11">
        <v>7.8</v>
      </c>
      <c r="AU319" s="11">
        <v>7</v>
      </c>
      <c r="AV319" s="66">
        <v>6.5</v>
      </c>
      <c r="AW319" s="54">
        <f t="shared" si="105"/>
        <v>6.5874999999999995</v>
      </c>
    </row>
    <row r="320" spans="1:49" x14ac:dyDescent="0.2">
      <c r="A320" s="11">
        <v>10</v>
      </c>
      <c r="B320" s="11">
        <v>0.40000000000000036</v>
      </c>
      <c r="C320" s="11">
        <v>1.3000000000000007</v>
      </c>
      <c r="D320" s="11">
        <v>0.39999999999999947</v>
      </c>
      <c r="F320" s="11">
        <v>1.2000000000000011</v>
      </c>
      <c r="G320" s="11">
        <v>1.2000000000000011</v>
      </c>
      <c r="H320" s="11">
        <v>1.2000000000000011</v>
      </c>
      <c r="J320" s="54">
        <f t="shared" si="102"/>
        <v>0.95000000000000062</v>
      </c>
      <c r="M320" s="11">
        <v>10</v>
      </c>
      <c r="N320" s="11">
        <v>3</v>
      </c>
      <c r="O320" s="11">
        <v>3.5999999999999996</v>
      </c>
      <c r="P320" s="11">
        <v>3.3</v>
      </c>
      <c r="Q320" s="11">
        <v>2.4999999999999991</v>
      </c>
      <c r="R320" s="11">
        <v>3.7000000000000011</v>
      </c>
      <c r="S320" s="66">
        <v>3.6111111111111107</v>
      </c>
      <c r="T320" s="66">
        <v>3</v>
      </c>
      <c r="U320" s="88">
        <f t="shared" si="103"/>
        <v>3.2444444444444445</v>
      </c>
      <c r="W320" s="11">
        <v>10</v>
      </c>
      <c r="X320" s="11">
        <v>4.8000000000000007</v>
      </c>
      <c r="Y320" s="11">
        <v>5.6999999999999993</v>
      </c>
      <c r="Z320" s="11">
        <v>3.6999999999999993</v>
      </c>
      <c r="AA320" s="11">
        <v>5.7</v>
      </c>
      <c r="AB320" s="11">
        <v>5.3000000000000007</v>
      </c>
      <c r="AC320" s="11">
        <v>4.3999999999999995</v>
      </c>
      <c r="AD320" s="11">
        <v>3.6999999999999993</v>
      </c>
      <c r="AE320" s="11">
        <v>5.3</v>
      </c>
      <c r="AF320" s="11">
        <v>4.0999999999999996</v>
      </c>
      <c r="AG320" s="11">
        <v>5.3999999999999995</v>
      </c>
      <c r="AH320" s="11">
        <v>5.0000000000000009</v>
      </c>
      <c r="AI320" s="91">
        <v>5.5555555555555562</v>
      </c>
      <c r="AJ320" s="66">
        <v>4.3888888888888893</v>
      </c>
      <c r="AK320" s="66">
        <v>5.1111111111111116</v>
      </c>
      <c r="AL320" s="54">
        <f t="shared" si="104"/>
        <v>4.8682539682539678</v>
      </c>
      <c r="AN320" s="11">
        <v>10</v>
      </c>
      <c r="AO320" s="11">
        <v>6.7999999999999989</v>
      </c>
      <c r="AP320" s="11">
        <v>6.0000000000000009</v>
      </c>
      <c r="AQ320" s="90">
        <v>5.9999999999999991</v>
      </c>
      <c r="AR320" s="11">
        <v>5.6999999999999993</v>
      </c>
      <c r="AS320" s="11">
        <v>5.9</v>
      </c>
      <c r="AT320" s="11">
        <v>7.8</v>
      </c>
      <c r="AU320" s="11">
        <v>6.6000000000000014</v>
      </c>
      <c r="AV320" s="66">
        <v>6.1111111111111107</v>
      </c>
      <c r="AW320" s="54">
        <f t="shared" si="105"/>
        <v>6.3638888888888889</v>
      </c>
    </row>
    <row r="321" spans="1:49" x14ac:dyDescent="0.2">
      <c r="A321" s="11">
        <v>15</v>
      </c>
      <c r="B321" s="11">
        <v>-9.9999999999999645E-2</v>
      </c>
      <c r="C321" s="11">
        <v>1.3000000000000007</v>
      </c>
      <c r="D321" s="11">
        <v>0.29999999999999982</v>
      </c>
      <c r="F321" s="11">
        <v>1</v>
      </c>
      <c r="G321" s="11">
        <v>0.59999999999999964</v>
      </c>
      <c r="H321" s="11">
        <v>0.59999999999999964</v>
      </c>
      <c r="J321" s="54">
        <f t="shared" si="102"/>
        <v>0.6166666666666667</v>
      </c>
      <c r="M321" s="11">
        <v>15</v>
      </c>
      <c r="N321" s="11">
        <v>3</v>
      </c>
      <c r="O321" s="11">
        <v>3.3999999999999995</v>
      </c>
      <c r="P321" s="11">
        <v>3.1000000000000005</v>
      </c>
      <c r="Q321" s="11">
        <v>2.4999999999999991</v>
      </c>
      <c r="R321" s="11">
        <v>3.5999999999999996</v>
      </c>
      <c r="S321" s="66">
        <v>3.5555555555555554</v>
      </c>
      <c r="T321" s="66">
        <v>3.1111111111111125</v>
      </c>
      <c r="U321" s="88">
        <f t="shared" si="103"/>
        <v>3.1809523809523808</v>
      </c>
      <c r="W321" s="11">
        <v>15</v>
      </c>
      <c r="X321" s="11">
        <v>4.5999999999999996</v>
      </c>
      <c r="Y321" s="11">
        <v>5.5</v>
      </c>
      <c r="Z321" s="11">
        <v>3.7999999999999989</v>
      </c>
      <c r="AA321" s="11">
        <v>5.8</v>
      </c>
      <c r="AB321" s="11">
        <v>4.5999999999999996</v>
      </c>
      <c r="AC321" s="11">
        <v>4.3</v>
      </c>
      <c r="AD321" s="11">
        <v>3.2999999999999989</v>
      </c>
      <c r="AE321" s="11">
        <v>5.3</v>
      </c>
      <c r="AF321" s="11">
        <v>3.9000000000000004</v>
      </c>
      <c r="AG321" s="11">
        <v>5.3</v>
      </c>
      <c r="AH321" s="11">
        <v>4.8</v>
      </c>
      <c r="AI321" s="91">
        <v>5.4999999999999991</v>
      </c>
      <c r="AJ321" s="66">
        <v>4.2777777777777786</v>
      </c>
      <c r="AK321" s="66">
        <v>5.0000000000000009</v>
      </c>
      <c r="AL321" s="54">
        <f t="shared" si="104"/>
        <v>4.7126984126984128</v>
      </c>
      <c r="AN321" s="11">
        <v>15</v>
      </c>
      <c r="AO321" s="11">
        <v>6.2999999999999989</v>
      </c>
      <c r="AP321" s="11">
        <v>5.8</v>
      </c>
      <c r="AQ321" s="90">
        <v>5.6000000000000005</v>
      </c>
      <c r="AR321" s="11">
        <v>5.5</v>
      </c>
      <c r="AS321" s="11">
        <v>5.7999999999999989</v>
      </c>
      <c r="AT321" s="11">
        <v>7.8</v>
      </c>
      <c r="AU321" s="11">
        <v>6.3000000000000007</v>
      </c>
      <c r="AV321" s="66">
        <v>5.6111111111111107</v>
      </c>
      <c r="AW321" s="54">
        <f t="shared" si="105"/>
        <v>6.0888888888888886</v>
      </c>
    </row>
    <row r="322" spans="1:49" x14ac:dyDescent="0.2">
      <c r="A322" s="11">
        <v>20</v>
      </c>
      <c r="B322" s="11">
        <v>-0.59999999999999964</v>
      </c>
      <c r="C322" s="11">
        <v>1.3000000000000007</v>
      </c>
      <c r="D322" s="11">
        <v>9.9999999999999645E-2</v>
      </c>
      <c r="F322" s="11">
        <v>0.70000000000000107</v>
      </c>
      <c r="G322" s="11">
        <v>0.30000000000000071</v>
      </c>
      <c r="H322" s="11">
        <v>0.30000000000000071</v>
      </c>
      <c r="J322" s="54">
        <f t="shared" si="102"/>
        <v>0.35000000000000053</v>
      </c>
      <c r="M322" s="11">
        <v>20</v>
      </c>
      <c r="N322" s="11">
        <v>2.8999999999999995</v>
      </c>
      <c r="O322" s="11">
        <v>3.5</v>
      </c>
      <c r="P322" s="11">
        <v>2.9999999999999991</v>
      </c>
      <c r="Q322" s="11">
        <v>2.1000000000000005</v>
      </c>
      <c r="R322" s="11">
        <v>3.3000000000000007</v>
      </c>
      <c r="S322" s="66">
        <v>3.6111111111111107</v>
      </c>
      <c r="T322" s="66">
        <v>3.2777777777777786</v>
      </c>
      <c r="U322" s="88">
        <f t="shared" si="103"/>
        <v>3.0984126984126985</v>
      </c>
      <c r="W322" s="11">
        <v>20</v>
      </c>
      <c r="X322" s="11">
        <v>4.5999999999999996</v>
      </c>
      <c r="Y322" s="11">
        <v>5.2999999999999989</v>
      </c>
      <c r="Z322" s="11">
        <v>3.6999999999999993</v>
      </c>
      <c r="AA322" s="11">
        <v>5.6000000000000005</v>
      </c>
      <c r="AB322" s="11">
        <v>4.0999999999999996</v>
      </c>
      <c r="AC322" s="11">
        <v>4.2</v>
      </c>
      <c r="AD322" s="11">
        <v>3.1999999999999993</v>
      </c>
      <c r="AE322" s="11">
        <v>5.1000000000000005</v>
      </c>
      <c r="AF322" s="11">
        <v>3.7999999999999989</v>
      </c>
      <c r="AG322" s="11">
        <v>5.2</v>
      </c>
      <c r="AH322" s="11">
        <v>4.5000000000000009</v>
      </c>
      <c r="AI322" s="91">
        <v>5.4999999999999991</v>
      </c>
      <c r="AJ322" s="66">
        <v>4.3888888888888893</v>
      </c>
      <c r="AK322" s="66">
        <v>4.833333333333333</v>
      </c>
      <c r="AL322" s="54">
        <f t="shared" si="104"/>
        <v>4.5730158730158719</v>
      </c>
      <c r="AN322" s="11">
        <v>20</v>
      </c>
      <c r="AO322" s="11">
        <v>5.7999999999999989</v>
      </c>
      <c r="AP322" s="11">
        <v>5.8</v>
      </c>
      <c r="AQ322" s="90">
        <v>5.3999999999999995</v>
      </c>
      <c r="AR322" s="11">
        <v>5.3000000000000007</v>
      </c>
      <c r="AS322" s="11">
        <v>5.9</v>
      </c>
      <c r="AT322" s="11">
        <v>7.7</v>
      </c>
      <c r="AU322" s="11">
        <v>5.9</v>
      </c>
      <c r="AV322" s="66">
        <v>5.3888888888888893</v>
      </c>
      <c r="AW322" s="54">
        <f t="shared" si="105"/>
        <v>5.8986111111111104</v>
      </c>
    </row>
    <row r="323" spans="1:49" x14ac:dyDescent="0.2">
      <c r="A323" s="11">
        <v>25</v>
      </c>
      <c r="B323" s="11">
        <v>-0.79999999999999982</v>
      </c>
      <c r="C323" s="11">
        <v>1.4000000000000004</v>
      </c>
      <c r="D323" s="11">
        <v>-0.20000000000000018</v>
      </c>
      <c r="F323" s="11">
        <v>0.30000000000000071</v>
      </c>
      <c r="G323" s="11">
        <v>0.5</v>
      </c>
      <c r="H323" s="11">
        <v>0.5</v>
      </c>
      <c r="J323" s="54">
        <f t="shared" si="102"/>
        <v>0.28333333333333349</v>
      </c>
      <c r="M323" s="11">
        <v>25</v>
      </c>
      <c r="N323" s="11">
        <v>2.8999999999999995</v>
      </c>
      <c r="O323" s="11">
        <v>3.3999999999999995</v>
      </c>
      <c r="P323" s="11">
        <v>2.9999999999999991</v>
      </c>
      <c r="Q323" s="11">
        <v>1.8999999999999995</v>
      </c>
      <c r="R323" s="11">
        <v>2.8000000000000007</v>
      </c>
      <c r="S323" s="66">
        <v>4</v>
      </c>
      <c r="T323" s="66">
        <v>3.2777777777777786</v>
      </c>
      <c r="U323" s="88">
        <f t="shared" si="103"/>
        <v>3.0396825396825391</v>
      </c>
      <c r="W323" s="11">
        <v>25</v>
      </c>
      <c r="X323" s="11">
        <v>3.8000000000000007</v>
      </c>
      <c r="Y323" s="11">
        <v>5</v>
      </c>
      <c r="Z323" s="11">
        <v>3.5999999999999996</v>
      </c>
      <c r="AA323" s="11">
        <v>5.4999999999999991</v>
      </c>
      <c r="AB323" s="11">
        <v>3.6999999999999993</v>
      </c>
      <c r="AC323" s="11">
        <v>3.8</v>
      </c>
      <c r="AD323" s="11">
        <v>3.4000000000000004</v>
      </c>
      <c r="AE323" s="11">
        <v>4.9999999999999991</v>
      </c>
      <c r="AF323" s="11">
        <v>3.7999999999999989</v>
      </c>
      <c r="AG323" s="11">
        <v>4.8999999999999995</v>
      </c>
      <c r="AH323" s="11">
        <v>4.3999999999999995</v>
      </c>
      <c r="AI323" s="91">
        <v>5.4444444444444438</v>
      </c>
      <c r="AJ323" s="66">
        <v>4.2222222222222232</v>
      </c>
      <c r="AK323" s="66">
        <v>4.5000000000000009</v>
      </c>
      <c r="AL323" s="54">
        <f t="shared" si="104"/>
        <v>4.3619047619047615</v>
      </c>
      <c r="AN323" s="11">
        <v>25</v>
      </c>
      <c r="AO323" s="11">
        <v>5.5</v>
      </c>
      <c r="AP323" s="11">
        <v>5.7</v>
      </c>
      <c r="AQ323" s="90">
        <v>5.3</v>
      </c>
      <c r="AR323" s="11">
        <v>5.1999999999999993</v>
      </c>
      <c r="AS323" s="11">
        <v>6</v>
      </c>
      <c r="AT323" s="11">
        <v>7.3999999999999995</v>
      </c>
      <c r="AU323" s="11">
        <v>5.5</v>
      </c>
      <c r="AV323" s="66">
        <v>5.2777777777777786</v>
      </c>
      <c r="AW323" s="54">
        <f t="shared" si="105"/>
        <v>5.7347222222222225</v>
      </c>
    </row>
    <row r="324" spans="1:49" x14ac:dyDescent="0.2">
      <c r="A324" s="11">
        <v>30</v>
      </c>
      <c r="B324" s="11">
        <v>-0.59999999999999964</v>
      </c>
      <c r="C324" s="11">
        <v>1.3000000000000007</v>
      </c>
      <c r="D324" s="11">
        <v>-0.29999999999999982</v>
      </c>
      <c r="F324" s="11">
        <v>9.9999999999999645E-2</v>
      </c>
      <c r="G324" s="11">
        <v>0.30000000000000071</v>
      </c>
      <c r="H324" s="11">
        <v>0.30000000000000071</v>
      </c>
      <c r="J324" s="54">
        <f t="shared" si="102"/>
        <v>0.18333333333333371</v>
      </c>
      <c r="M324" s="11">
        <v>30</v>
      </c>
      <c r="N324" s="11">
        <v>2</v>
      </c>
      <c r="O324" s="11">
        <v>3.2</v>
      </c>
      <c r="P324" s="11">
        <v>2.7</v>
      </c>
      <c r="Q324" s="11">
        <v>1.7999999999999998</v>
      </c>
      <c r="R324" s="11">
        <v>2.7000000000000011</v>
      </c>
      <c r="S324" s="66">
        <v>3.9444444444444446</v>
      </c>
      <c r="T324" s="66">
        <v>3</v>
      </c>
      <c r="U324" s="88">
        <f t="shared" si="103"/>
        <v>2.7634920634920634</v>
      </c>
      <c r="W324" s="11">
        <v>30</v>
      </c>
      <c r="X324" s="11">
        <v>3.5</v>
      </c>
      <c r="Y324" s="11">
        <v>4.7999999999999989</v>
      </c>
      <c r="Z324" s="11">
        <v>3.5</v>
      </c>
      <c r="AA324" s="11">
        <v>5.2</v>
      </c>
      <c r="AB324" s="11">
        <v>3.5999999999999996</v>
      </c>
      <c r="AC324" s="11">
        <v>3.4999999999999991</v>
      </c>
      <c r="AD324" s="11">
        <v>3.5</v>
      </c>
      <c r="AE324" s="11">
        <v>4.8999999999999995</v>
      </c>
      <c r="AG324" s="11">
        <v>4.8</v>
      </c>
      <c r="AH324" s="11">
        <v>4.3999999999999995</v>
      </c>
      <c r="AI324" s="91">
        <v>5.333333333333333</v>
      </c>
      <c r="AJ324" s="66">
        <v>3.8333333333333339</v>
      </c>
      <c r="AK324" s="66">
        <v>4.2777777777777777</v>
      </c>
      <c r="AL324" s="54">
        <f t="shared" si="104"/>
        <v>4.2418803418803419</v>
      </c>
      <c r="AN324" s="11">
        <v>30</v>
      </c>
      <c r="AO324" s="11">
        <v>5.2999999999999989</v>
      </c>
      <c r="AP324" s="11">
        <v>6.0000000000000009</v>
      </c>
      <c r="AQ324" s="90">
        <v>5.2</v>
      </c>
      <c r="AR324" s="11">
        <v>5</v>
      </c>
      <c r="AS324" s="11">
        <v>5.9</v>
      </c>
      <c r="AT324" s="11">
        <v>7.2</v>
      </c>
      <c r="AU324" s="11">
        <v>4.6000000000000014</v>
      </c>
      <c r="AV324" s="66">
        <v>5.2222222222222232</v>
      </c>
      <c r="AW324" s="54">
        <f t="shared" si="105"/>
        <v>5.552777777777778</v>
      </c>
    </row>
    <row r="325" spans="1:49" x14ac:dyDescent="0.2">
      <c r="A325" s="11">
        <v>35</v>
      </c>
      <c r="B325" s="11">
        <v>-0.59999999999999964</v>
      </c>
      <c r="C325" s="11">
        <v>1.0999999999999996</v>
      </c>
      <c r="D325" s="11">
        <v>-0.40000000000000036</v>
      </c>
      <c r="F325" s="11">
        <v>-0.19999999999999929</v>
      </c>
      <c r="G325" s="11">
        <v>0.80000000000000071</v>
      </c>
      <c r="H325" s="11">
        <v>0.80000000000000071</v>
      </c>
      <c r="J325" s="54">
        <f t="shared" si="102"/>
        <v>0.25000000000000028</v>
      </c>
      <c r="M325" s="11">
        <v>35</v>
      </c>
      <c r="N325" s="11">
        <v>2</v>
      </c>
      <c r="O325" s="11">
        <v>3.0999999999999996</v>
      </c>
      <c r="P325" s="11">
        <v>2.4999999999999991</v>
      </c>
      <c r="Q325" s="11">
        <v>1.5</v>
      </c>
      <c r="R325" s="11">
        <v>2.9000000000000004</v>
      </c>
      <c r="S325" s="66">
        <v>3.5555555555555554</v>
      </c>
      <c r="T325" s="66">
        <v>2.8888888888888893</v>
      </c>
      <c r="U325" s="88">
        <f t="shared" si="103"/>
        <v>2.6349206349206349</v>
      </c>
      <c r="W325" s="11">
        <v>35</v>
      </c>
      <c r="X325" s="11">
        <v>3.3000000000000007</v>
      </c>
      <c r="Y325" s="11">
        <v>4.4000000000000004</v>
      </c>
      <c r="Z325" s="11">
        <v>3.4000000000000004</v>
      </c>
      <c r="AA325" s="11">
        <v>4.9999999999999991</v>
      </c>
      <c r="AB325" s="11">
        <v>3.1999999999999993</v>
      </c>
      <c r="AC325" s="11">
        <v>3.2</v>
      </c>
      <c r="AD325" s="11">
        <v>3.6999999999999993</v>
      </c>
      <c r="AE325" s="11">
        <v>4.4999999999999991</v>
      </c>
      <c r="AG325" s="11">
        <v>4.3999999999999995</v>
      </c>
      <c r="AH325" s="11">
        <v>4.2</v>
      </c>
      <c r="AI325" s="91">
        <v>5.4444444444444438</v>
      </c>
      <c r="AJ325" s="66">
        <v>3.5</v>
      </c>
      <c r="AK325" s="66">
        <v>4.0000000000000009</v>
      </c>
      <c r="AL325" s="54">
        <f t="shared" si="104"/>
        <v>4.0188034188034187</v>
      </c>
      <c r="AN325" s="11">
        <v>35</v>
      </c>
      <c r="AO325" s="11">
        <v>5.2999999999999989</v>
      </c>
      <c r="AP325" s="11">
        <v>5.8999999999999995</v>
      </c>
      <c r="AQ325" s="90">
        <v>4.9999999999999991</v>
      </c>
      <c r="AR325" s="11">
        <v>4.8000000000000007</v>
      </c>
      <c r="AS325" s="11">
        <v>5.6999999999999993</v>
      </c>
      <c r="AT325" s="11">
        <v>7.0000000000000009</v>
      </c>
      <c r="AU325" s="11">
        <v>4</v>
      </c>
      <c r="AV325" s="66">
        <v>5.3333333333333339</v>
      </c>
      <c r="AW325" s="54">
        <f t="shared" si="105"/>
        <v>5.3791666666666673</v>
      </c>
    </row>
    <row r="326" spans="1:49" x14ac:dyDescent="0.2">
      <c r="A326" s="11">
        <v>40</v>
      </c>
      <c r="B326" s="11">
        <v>-0.70000000000000018</v>
      </c>
      <c r="C326" s="11">
        <v>1</v>
      </c>
      <c r="D326" s="11">
        <v>-0.5</v>
      </c>
      <c r="F326" s="11">
        <v>-0.40000000000000036</v>
      </c>
      <c r="G326" s="11">
        <v>0.59999999999999964</v>
      </c>
      <c r="H326" s="11">
        <v>0.59999999999999964</v>
      </c>
      <c r="J326" s="54">
        <f t="shared" ref="J326:J350" si="106">AVERAGE(B326:I326)</f>
        <v>9.9999999999999797E-2</v>
      </c>
      <c r="M326" s="11">
        <v>40</v>
      </c>
      <c r="N326" s="11">
        <v>2.3999999999999995</v>
      </c>
      <c r="O326" s="11">
        <v>3.0999999999999996</v>
      </c>
      <c r="P326" s="11">
        <v>2.2000000000000002</v>
      </c>
      <c r="Q326" s="11">
        <v>1.7000000000000002</v>
      </c>
      <c r="R326" s="11">
        <v>2.8000000000000007</v>
      </c>
      <c r="S326" s="66">
        <v>3.3888888888888893</v>
      </c>
      <c r="T326" s="66">
        <v>2.6666666666666679</v>
      </c>
      <c r="U326" s="88">
        <f t="shared" ref="U326:U349" si="107">AVERAGE(N326:T326)</f>
        <v>2.607936507936508</v>
      </c>
      <c r="W326" s="11">
        <v>40</v>
      </c>
      <c r="X326" s="11">
        <v>3</v>
      </c>
      <c r="Y326" s="11">
        <v>4.5</v>
      </c>
      <c r="Z326" s="11">
        <v>3.5</v>
      </c>
      <c r="AA326" s="11">
        <v>4.6000000000000005</v>
      </c>
      <c r="AB326" s="11">
        <v>2.9000000000000004</v>
      </c>
      <c r="AC326" s="11">
        <v>3.1000000000000005</v>
      </c>
      <c r="AE326" s="11">
        <v>4.1000000000000005</v>
      </c>
      <c r="AG326" s="11">
        <v>3.8999999999999995</v>
      </c>
      <c r="AH326" s="11">
        <v>3.8999999999999995</v>
      </c>
      <c r="AI326" s="91">
        <v>5.4999999999999991</v>
      </c>
      <c r="AJ326" s="66">
        <v>3.2222222222222232</v>
      </c>
      <c r="AK326" s="66">
        <v>3.8888888888888884</v>
      </c>
      <c r="AL326" s="54">
        <f t="shared" ref="AL326:AL350" si="108">AVERAGE(X326:AK326)</f>
        <v>3.8425925925925921</v>
      </c>
      <c r="AN326" s="11">
        <v>40</v>
      </c>
      <c r="AO326" s="11">
        <v>5.4</v>
      </c>
      <c r="AP326" s="11">
        <v>5.6000000000000005</v>
      </c>
      <c r="AQ326" s="90">
        <v>4.7</v>
      </c>
      <c r="AR326" s="11">
        <v>4.6999999999999993</v>
      </c>
      <c r="AS326" s="11">
        <v>5.6</v>
      </c>
      <c r="AT326" s="11">
        <v>6.8999999999999995</v>
      </c>
      <c r="AU326" s="11">
        <v>3.5</v>
      </c>
      <c r="AV326" s="66">
        <v>5.4444444444444446</v>
      </c>
      <c r="AW326" s="54">
        <f t="shared" ref="AW326:AW350" si="109">AVERAGE(AO326:AV326)</f>
        <v>5.2305555555555552</v>
      </c>
    </row>
    <row r="327" spans="1:49" x14ac:dyDescent="0.2">
      <c r="A327" s="11">
        <v>45</v>
      </c>
      <c r="B327" s="11">
        <v>-0.70000000000000018</v>
      </c>
      <c r="C327" s="11">
        <v>0.90000000000000036</v>
      </c>
      <c r="D327" s="11">
        <v>-0.60000000000000053</v>
      </c>
      <c r="F327" s="11">
        <v>-0.79999999999999893</v>
      </c>
      <c r="G327" s="11">
        <v>0.30000000000000071</v>
      </c>
      <c r="H327" s="11">
        <v>0.30000000000000071</v>
      </c>
      <c r="J327" s="54">
        <f t="shared" si="106"/>
        <v>-9.9999999999999645E-2</v>
      </c>
      <c r="M327" s="11">
        <v>45</v>
      </c>
      <c r="N327" s="11">
        <v>2.5999999999999996</v>
      </c>
      <c r="O327" s="11">
        <v>3.0999999999999996</v>
      </c>
      <c r="P327" s="11">
        <v>2.1000000000000005</v>
      </c>
      <c r="R327" s="11">
        <v>2.5</v>
      </c>
      <c r="S327" s="66">
        <v>3.1111111111111107</v>
      </c>
      <c r="T327" s="66">
        <v>2.5</v>
      </c>
      <c r="U327" s="88">
        <f t="shared" si="107"/>
        <v>2.6518518518518519</v>
      </c>
      <c r="W327" s="11">
        <v>45</v>
      </c>
      <c r="X327" s="11">
        <v>2.5999999999999996</v>
      </c>
      <c r="Y327" s="11">
        <v>4.1999999999999993</v>
      </c>
      <c r="Z327" s="11">
        <v>3.1999999999999993</v>
      </c>
      <c r="AA327" s="11">
        <v>4.4999999999999991</v>
      </c>
      <c r="AB327" s="11">
        <v>2.8000000000000007</v>
      </c>
      <c r="AC327" s="11">
        <v>2.8999999999999995</v>
      </c>
      <c r="AE327" s="11">
        <v>3.8999999999999995</v>
      </c>
      <c r="AG327" s="11">
        <v>3.4999999999999991</v>
      </c>
      <c r="AH327" s="11">
        <v>3.5</v>
      </c>
      <c r="AI327" s="91">
        <v>5.4999999999999991</v>
      </c>
      <c r="AJ327" s="66">
        <v>3</v>
      </c>
      <c r="AK327" s="66">
        <v>3.5555555555555562</v>
      </c>
      <c r="AL327" s="54">
        <f t="shared" si="108"/>
        <v>3.5962962962962961</v>
      </c>
      <c r="AN327" s="11">
        <v>45</v>
      </c>
      <c r="AO327" s="11">
        <v>5.4</v>
      </c>
      <c r="AP327" s="11">
        <v>5.8</v>
      </c>
      <c r="AQ327" s="90">
        <v>4.9999999999999991</v>
      </c>
      <c r="AR327" s="11">
        <v>4.4000000000000004</v>
      </c>
      <c r="AS327" s="11">
        <v>5.4</v>
      </c>
      <c r="AT327" s="11">
        <v>6.8999999999999995</v>
      </c>
      <c r="AU327" s="11">
        <v>3.1000000000000014</v>
      </c>
      <c r="AV327" s="66">
        <v>5.4444444444444446</v>
      </c>
      <c r="AW327" s="54">
        <f t="shared" si="109"/>
        <v>5.1805555555555554</v>
      </c>
    </row>
    <row r="328" spans="1:49" x14ac:dyDescent="0.2">
      <c r="A328" s="11">
        <v>50</v>
      </c>
      <c r="B328" s="11">
        <v>-0.79999999999999982</v>
      </c>
      <c r="C328" s="11">
        <v>1.0999999999999996</v>
      </c>
      <c r="D328" s="11">
        <v>-0.79999999999999982</v>
      </c>
      <c r="F328" s="11">
        <v>-0.90000000000000036</v>
      </c>
      <c r="G328" s="11">
        <v>9.9999999999999645E-2</v>
      </c>
      <c r="H328" s="11">
        <v>9.9999999999999645E-2</v>
      </c>
      <c r="J328" s="54">
        <f t="shared" si="106"/>
        <v>-0.20000000000000018</v>
      </c>
      <c r="M328" s="11">
        <v>50</v>
      </c>
      <c r="N328" s="11">
        <v>2.8</v>
      </c>
      <c r="O328" s="11">
        <v>3.3999999999999995</v>
      </c>
      <c r="P328" s="11">
        <v>1.9999999999999991</v>
      </c>
      <c r="R328" s="11">
        <v>2.0999999999999996</v>
      </c>
      <c r="S328" s="66">
        <v>3.2222222222222214</v>
      </c>
      <c r="T328" s="66">
        <v>2.1666666666666679</v>
      </c>
      <c r="U328" s="88">
        <f t="shared" si="107"/>
        <v>2.6148148148148147</v>
      </c>
      <c r="W328" s="11">
        <v>50</v>
      </c>
      <c r="X328" s="11">
        <v>2.5</v>
      </c>
      <c r="Y328" s="11">
        <v>3.5999999999999996</v>
      </c>
      <c r="Z328" s="11">
        <v>2.7999999999999989</v>
      </c>
      <c r="AA328" s="11">
        <v>4.7</v>
      </c>
      <c r="AB328" s="11">
        <v>2.9000000000000004</v>
      </c>
      <c r="AC328" s="11">
        <v>2.6000000000000005</v>
      </c>
      <c r="AE328" s="11">
        <v>3.9999999999999991</v>
      </c>
      <c r="AG328" s="11">
        <v>3.1000000000000005</v>
      </c>
      <c r="AH328" s="11">
        <v>3.1000000000000005</v>
      </c>
      <c r="AI328" s="91">
        <v>5.4999999999999991</v>
      </c>
      <c r="AJ328" s="66">
        <v>2.8333333333333339</v>
      </c>
      <c r="AK328" s="66">
        <v>3.333333333333333</v>
      </c>
      <c r="AL328" s="54">
        <f t="shared" si="108"/>
        <v>3.4138888888888896</v>
      </c>
      <c r="AN328" s="11">
        <v>50</v>
      </c>
      <c r="AO328" s="11">
        <v>5.2999999999999989</v>
      </c>
      <c r="AP328" s="11">
        <v>5.8999999999999995</v>
      </c>
      <c r="AQ328" s="90">
        <v>4.8999999999999995</v>
      </c>
      <c r="AR328" s="11">
        <v>4.1999999999999993</v>
      </c>
      <c r="AS328" s="11">
        <v>5.4</v>
      </c>
      <c r="AT328" s="11">
        <v>6.7</v>
      </c>
      <c r="AU328" s="11">
        <v>2.7000000000000011</v>
      </c>
      <c r="AV328" s="66">
        <v>5.3333333333333339</v>
      </c>
      <c r="AW328" s="54">
        <f t="shared" si="109"/>
        <v>5.0541666666666671</v>
      </c>
    </row>
    <row r="329" spans="1:49" x14ac:dyDescent="0.2">
      <c r="A329" s="11">
        <v>55</v>
      </c>
      <c r="B329" s="11">
        <v>-0.89999999999999947</v>
      </c>
      <c r="C329" s="11">
        <v>1.0999999999999996</v>
      </c>
      <c r="D329" s="11">
        <v>-0.60000000000000053</v>
      </c>
      <c r="F329" s="11">
        <v>-0.90000000000000036</v>
      </c>
      <c r="G329" s="11">
        <v>-0.29999999999999893</v>
      </c>
      <c r="H329" s="11">
        <v>-0.29999999999999893</v>
      </c>
      <c r="J329" s="54">
        <f t="shared" si="106"/>
        <v>-0.31666666666666643</v>
      </c>
      <c r="M329" s="11">
        <v>55</v>
      </c>
      <c r="O329" s="11">
        <v>3.5999999999999996</v>
      </c>
      <c r="P329" s="11">
        <v>1.7000000000000002</v>
      </c>
      <c r="R329" s="11">
        <v>2</v>
      </c>
      <c r="S329" s="66">
        <v>3.1666666666666661</v>
      </c>
      <c r="T329" s="66">
        <v>1.7777777777777786</v>
      </c>
      <c r="U329" s="88">
        <f t="shared" si="107"/>
        <v>2.4488888888888889</v>
      </c>
      <c r="W329" s="11">
        <v>55</v>
      </c>
      <c r="X329" s="11">
        <v>2</v>
      </c>
      <c r="Y329" s="11">
        <v>3.5999999999999996</v>
      </c>
      <c r="Z329" s="11">
        <v>2.7999999999999989</v>
      </c>
      <c r="AA329" s="11">
        <v>4.3999999999999995</v>
      </c>
      <c r="AB329" s="11">
        <v>2.9000000000000004</v>
      </c>
      <c r="AC329" s="11">
        <v>2.8</v>
      </c>
      <c r="AE329" s="11">
        <v>3.7</v>
      </c>
      <c r="AG329" s="11">
        <v>2.8999999999999995</v>
      </c>
      <c r="AH329" s="11">
        <v>2.9000000000000004</v>
      </c>
      <c r="AI329" s="91">
        <v>4.9444444444444438</v>
      </c>
      <c r="AJ329" s="66">
        <v>2.6666666666666661</v>
      </c>
      <c r="AK329" s="66">
        <v>3.0555555555555562</v>
      </c>
      <c r="AL329" s="54">
        <f t="shared" si="108"/>
        <v>3.2222222222222214</v>
      </c>
      <c r="AN329" s="11">
        <v>55</v>
      </c>
      <c r="AO329" s="11">
        <v>5.0999999999999996</v>
      </c>
      <c r="AP329" s="11">
        <v>5.6000000000000005</v>
      </c>
      <c r="AQ329" s="90">
        <v>4.6000000000000005</v>
      </c>
      <c r="AR329" s="11">
        <v>3.6999999999999993</v>
      </c>
      <c r="AS329" s="11">
        <v>5.0999999999999996</v>
      </c>
      <c r="AT329" s="11">
        <v>6.6000000000000005</v>
      </c>
      <c r="AU329" s="11">
        <v>2.9000000000000004</v>
      </c>
      <c r="AV329" s="66">
        <v>5.1111111111111107</v>
      </c>
      <c r="AW329" s="54">
        <f t="shared" si="109"/>
        <v>4.8388888888888886</v>
      </c>
    </row>
    <row r="330" spans="1:49" x14ac:dyDescent="0.2">
      <c r="A330" s="11">
        <v>60</v>
      </c>
      <c r="B330" s="11">
        <v>-0.59999999999999964</v>
      </c>
      <c r="D330" s="11">
        <v>-0.29999999999999982</v>
      </c>
      <c r="F330" s="11">
        <v>-0.90000000000000036</v>
      </c>
      <c r="G330" s="11">
        <v>-0.69999999999999929</v>
      </c>
      <c r="H330" s="11">
        <v>-0.69999999999999929</v>
      </c>
      <c r="J330" s="54">
        <f t="shared" si="106"/>
        <v>-0.63999999999999968</v>
      </c>
      <c r="M330" s="11">
        <v>60</v>
      </c>
      <c r="O330" s="11">
        <v>3.7</v>
      </c>
      <c r="P330" s="11">
        <v>1.4999999999999991</v>
      </c>
      <c r="R330" s="11">
        <v>1.7000000000000011</v>
      </c>
      <c r="S330" s="66">
        <v>2.8888888888888893</v>
      </c>
      <c r="T330" s="66">
        <v>1.3888888888888893</v>
      </c>
      <c r="U330" s="88">
        <f t="shared" si="107"/>
        <v>2.235555555555556</v>
      </c>
      <c r="W330" s="11">
        <v>60</v>
      </c>
      <c r="X330" s="11">
        <v>1.7000000000000011</v>
      </c>
      <c r="Y330" s="11">
        <v>3.2999999999999989</v>
      </c>
      <c r="Z330" s="11">
        <v>2.6999999999999993</v>
      </c>
      <c r="AA330" s="11">
        <v>4.4999999999999991</v>
      </c>
      <c r="AB330" s="11">
        <v>2.5999999999999996</v>
      </c>
      <c r="AE330" s="11">
        <v>3.3999999999999995</v>
      </c>
      <c r="AG330" s="11">
        <v>2.8999999999999995</v>
      </c>
      <c r="AH330" s="11">
        <v>2.9000000000000004</v>
      </c>
      <c r="AI330" s="91">
        <v>4.833333333333333</v>
      </c>
      <c r="AJ330" s="66">
        <v>2.5</v>
      </c>
      <c r="AK330" s="66">
        <v>2.7777777777777777</v>
      </c>
      <c r="AL330" s="54">
        <f t="shared" si="108"/>
        <v>3.1010101010101008</v>
      </c>
      <c r="AN330" s="11">
        <v>60</v>
      </c>
      <c r="AO330" s="11">
        <v>4.9000000000000004</v>
      </c>
      <c r="AP330" s="11">
        <v>5.5000000000000009</v>
      </c>
      <c r="AQ330" s="90">
        <v>4.4999999999999991</v>
      </c>
      <c r="AR330" s="11">
        <v>3.0999999999999996</v>
      </c>
      <c r="AS330" s="11">
        <v>4.9000000000000004</v>
      </c>
      <c r="AT330" s="11">
        <v>6.5000000000000009</v>
      </c>
      <c r="AU330" s="11">
        <v>2.7000000000000011</v>
      </c>
      <c r="AV330" s="66">
        <v>4.6666666666666679</v>
      </c>
      <c r="AW330" s="54">
        <f t="shared" si="109"/>
        <v>4.5958333333333332</v>
      </c>
    </row>
    <row r="331" spans="1:49" x14ac:dyDescent="0.2">
      <c r="A331" s="11">
        <v>65</v>
      </c>
      <c r="B331" s="11">
        <v>-0.29999999999999982</v>
      </c>
      <c r="D331" s="11">
        <v>0</v>
      </c>
      <c r="F331" s="11">
        <v>-1.2999999999999989</v>
      </c>
      <c r="G331" s="11">
        <v>-1</v>
      </c>
      <c r="H331" s="11">
        <v>-1</v>
      </c>
      <c r="J331" s="54">
        <f t="shared" si="106"/>
        <v>-0.71999999999999975</v>
      </c>
      <c r="M331" s="11">
        <v>65</v>
      </c>
      <c r="O331" s="11">
        <v>3.5</v>
      </c>
      <c r="P331" s="11">
        <v>1.4999999999999991</v>
      </c>
      <c r="R331" s="11">
        <v>1.5</v>
      </c>
      <c r="S331" s="66">
        <v>2.8333333333333321</v>
      </c>
      <c r="T331" s="66">
        <v>1.1666666666666679</v>
      </c>
      <c r="U331" s="88">
        <f t="shared" si="107"/>
        <v>2.1</v>
      </c>
      <c r="W331" s="11">
        <v>65</v>
      </c>
      <c r="X331" s="11">
        <v>1.7000000000000011</v>
      </c>
      <c r="Y331" s="11">
        <v>3.5</v>
      </c>
      <c r="Z331" s="11">
        <v>2.5</v>
      </c>
      <c r="AA331" s="11">
        <v>4.7</v>
      </c>
      <c r="AB331" s="11">
        <v>2.5999999999999996</v>
      </c>
      <c r="AE331" s="11">
        <v>3.2</v>
      </c>
      <c r="AG331" s="11">
        <v>2.7</v>
      </c>
      <c r="AH331" s="11">
        <v>2.9000000000000004</v>
      </c>
      <c r="AI331" s="91">
        <v>4.9444444444444438</v>
      </c>
      <c r="AJ331" s="66">
        <v>2.3888888888888893</v>
      </c>
      <c r="AK331" s="66">
        <v>2.5555555555555562</v>
      </c>
      <c r="AL331" s="54">
        <f t="shared" si="108"/>
        <v>3.0626262626262628</v>
      </c>
      <c r="AN331" s="11">
        <v>65</v>
      </c>
      <c r="AO331" s="11">
        <v>4.9000000000000004</v>
      </c>
      <c r="AP331" s="11">
        <v>5.3999999999999995</v>
      </c>
      <c r="AQ331" s="90">
        <v>4.3999999999999995</v>
      </c>
      <c r="AR331" s="11">
        <v>2.8000000000000007</v>
      </c>
      <c r="AS331" s="11">
        <v>4.5999999999999996</v>
      </c>
      <c r="AT331" s="11">
        <v>6.3</v>
      </c>
      <c r="AU331" s="11">
        <v>2.3000000000000007</v>
      </c>
      <c r="AV331" s="66">
        <v>4.3888888888888893</v>
      </c>
      <c r="AW331" s="54">
        <f t="shared" si="109"/>
        <v>4.3861111111111111</v>
      </c>
    </row>
    <row r="332" spans="1:49" x14ac:dyDescent="0.2">
      <c r="A332" s="11">
        <v>70</v>
      </c>
      <c r="B332" s="11">
        <v>0</v>
      </c>
      <c r="D332" s="11">
        <v>0</v>
      </c>
      <c r="F332" s="11">
        <v>-1.6999999999999993</v>
      </c>
      <c r="G332" s="11">
        <v>-0.90000000000000036</v>
      </c>
      <c r="H332" s="11">
        <v>-0.90000000000000036</v>
      </c>
      <c r="J332" s="54">
        <f t="shared" si="106"/>
        <v>-0.7</v>
      </c>
      <c r="M332" s="11">
        <v>70</v>
      </c>
      <c r="O332" s="11">
        <v>3</v>
      </c>
      <c r="P332" s="11">
        <v>1.2000000000000002</v>
      </c>
      <c r="R332" s="11">
        <v>1.3000000000000007</v>
      </c>
      <c r="S332" s="66">
        <v>2.4444444444444446</v>
      </c>
      <c r="T332" s="66">
        <v>0.83333333333333393</v>
      </c>
      <c r="U332" s="88">
        <f t="shared" si="107"/>
        <v>1.7555555555555558</v>
      </c>
      <c r="W332" s="11">
        <v>70</v>
      </c>
      <c r="X332" s="11">
        <v>1.8000000000000007</v>
      </c>
      <c r="Y332" s="11">
        <v>3.9000000000000004</v>
      </c>
      <c r="Z332" s="11">
        <v>2.5</v>
      </c>
      <c r="AA332" s="11">
        <v>4.3999999999999995</v>
      </c>
      <c r="AB332" s="11">
        <v>2.6999999999999993</v>
      </c>
      <c r="AE332" s="11">
        <v>3.1000000000000005</v>
      </c>
      <c r="AG332" s="11">
        <v>2.6000000000000005</v>
      </c>
      <c r="AH332" s="11">
        <v>2.9000000000000004</v>
      </c>
      <c r="AI332" s="91">
        <v>4.8888888888888884</v>
      </c>
      <c r="AJ332" s="66">
        <v>2.2777777777777786</v>
      </c>
      <c r="AK332" s="66">
        <v>2.333333333333333</v>
      </c>
      <c r="AL332" s="54">
        <f t="shared" si="108"/>
        <v>3.036363636363637</v>
      </c>
      <c r="AN332" s="11">
        <v>70</v>
      </c>
      <c r="AO332" s="11">
        <v>5</v>
      </c>
      <c r="AP332" s="11">
        <v>5.3</v>
      </c>
      <c r="AQ332" s="90">
        <v>4.3</v>
      </c>
      <c r="AR332" s="11">
        <v>2.8000000000000007</v>
      </c>
      <c r="AS332" s="11">
        <v>4.2999999999999989</v>
      </c>
      <c r="AU332" s="11">
        <v>1.9000000000000004</v>
      </c>
      <c r="AV332" s="66">
        <v>3.8888888888888893</v>
      </c>
      <c r="AW332" s="54">
        <f t="shared" si="109"/>
        <v>3.9269841269841272</v>
      </c>
    </row>
    <row r="333" spans="1:49" x14ac:dyDescent="0.2">
      <c r="A333" s="11">
        <v>75</v>
      </c>
      <c r="B333" s="11">
        <v>0</v>
      </c>
      <c r="D333" s="11">
        <v>-0.10000000000000053</v>
      </c>
      <c r="F333" s="11">
        <v>-2.1999999999999993</v>
      </c>
      <c r="G333" s="11">
        <v>-0.5</v>
      </c>
      <c r="H333" s="11">
        <v>-0.5</v>
      </c>
      <c r="J333" s="54">
        <f t="shared" si="106"/>
        <v>-0.65999999999999992</v>
      </c>
      <c r="M333" s="11">
        <v>75</v>
      </c>
      <c r="O333" s="11">
        <v>3</v>
      </c>
      <c r="P333" s="11">
        <v>0.99999999999999911</v>
      </c>
      <c r="R333" s="11">
        <v>1.2000000000000011</v>
      </c>
      <c r="S333" s="66">
        <v>2.1666666666666661</v>
      </c>
      <c r="T333" s="66">
        <v>0.77777777777777857</v>
      </c>
      <c r="U333" s="88">
        <f t="shared" si="107"/>
        <v>1.6288888888888891</v>
      </c>
      <c r="W333" s="11">
        <v>75</v>
      </c>
      <c r="X333" s="11">
        <v>1.5999999999999996</v>
      </c>
      <c r="Y333" s="11">
        <v>3.7999999999999989</v>
      </c>
      <c r="Z333" s="11">
        <v>2.1999999999999993</v>
      </c>
      <c r="AA333" s="11">
        <v>4.7</v>
      </c>
      <c r="AB333" s="11">
        <v>2.3000000000000007</v>
      </c>
      <c r="AE333" s="11">
        <v>2.9999999999999991</v>
      </c>
      <c r="AG333" s="11">
        <v>2.3999999999999995</v>
      </c>
      <c r="AH333" s="11">
        <v>2.8</v>
      </c>
      <c r="AI333" s="91">
        <v>4.8888888888888884</v>
      </c>
      <c r="AJ333" s="66">
        <v>2.2222222222222232</v>
      </c>
      <c r="AK333" s="66">
        <v>2.1111111111111116</v>
      </c>
      <c r="AL333" s="54">
        <f t="shared" si="108"/>
        <v>2.9111111111111114</v>
      </c>
      <c r="AN333" s="11">
        <v>75</v>
      </c>
      <c r="AO333" s="11">
        <v>5</v>
      </c>
      <c r="AP333" s="11">
        <v>5.2</v>
      </c>
      <c r="AQ333" s="90">
        <v>3.9999999999999991</v>
      </c>
      <c r="AR333" s="11">
        <v>2.3000000000000007</v>
      </c>
      <c r="AS333" s="11">
        <v>4.2999999999999989</v>
      </c>
      <c r="AU333" s="11">
        <v>1.4000000000000004</v>
      </c>
      <c r="AV333" s="66">
        <v>4</v>
      </c>
      <c r="AW333" s="54">
        <f t="shared" si="109"/>
        <v>3.7428571428571424</v>
      </c>
    </row>
    <row r="334" spans="1:49" x14ac:dyDescent="0.2">
      <c r="A334" s="11">
        <v>80</v>
      </c>
      <c r="B334" s="11">
        <v>0</v>
      </c>
      <c r="D334" s="11">
        <v>-0.29999999999999982</v>
      </c>
      <c r="F334" s="11">
        <v>-2.5</v>
      </c>
      <c r="G334" s="11">
        <v>-0.69999999999999929</v>
      </c>
      <c r="H334" s="11">
        <v>-0.69999999999999929</v>
      </c>
      <c r="J334" s="54">
        <f t="shared" si="106"/>
        <v>-0.83999999999999964</v>
      </c>
      <c r="M334" s="11">
        <v>80</v>
      </c>
      <c r="O334" s="11">
        <v>3.2</v>
      </c>
      <c r="P334" s="11">
        <v>0.99999999999999911</v>
      </c>
      <c r="R334" s="11">
        <v>1</v>
      </c>
      <c r="S334" s="66">
        <v>2.1666666666666661</v>
      </c>
      <c r="T334" s="66">
        <v>0.66666666666666785</v>
      </c>
      <c r="U334" s="88">
        <f t="shared" si="107"/>
        <v>1.6066666666666667</v>
      </c>
      <c r="W334" s="11">
        <v>80</v>
      </c>
      <c r="X334" s="11">
        <v>1.3000000000000007</v>
      </c>
      <c r="Y334" s="11">
        <v>3.7999999999999989</v>
      </c>
      <c r="Z334" s="11">
        <v>2</v>
      </c>
      <c r="AA334" s="11">
        <v>4.9999999999999991</v>
      </c>
      <c r="AB334" s="11">
        <v>1.9000000000000004</v>
      </c>
      <c r="AE334" s="11">
        <v>2.7</v>
      </c>
      <c r="AG334" s="11">
        <v>2.1000000000000005</v>
      </c>
      <c r="AH334" s="11">
        <v>2.8</v>
      </c>
      <c r="AI334" s="91">
        <v>4.7222222222222223</v>
      </c>
      <c r="AJ334" s="66">
        <v>2</v>
      </c>
      <c r="AK334" s="66">
        <v>1.8888888888888893</v>
      </c>
      <c r="AL334" s="54">
        <f t="shared" si="108"/>
        <v>2.7464646464646467</v>
      </c>
      <c r="AN334" s="11">
        <v>80</v>
      </c>
      <c r="AO334" s="11">
        <v>4.7999999999999989</v>
      </c>
      <c r="AP334" s="11">
        <v>4.8999999999999995</v>
      </c>
      <c r="AQ334" s="90">
        <v>3.8999999999999995</v>
      </c>
      <c r="AR334" s="11">
        <v>1.9000000000000004</v>
      </c>
      <c r="AS334" s="11">
        <v>3.7999999999999989</v>
      </c>
      <c r="AU334" s="11">
        <v>1.1000000000000014</v>
      </c>
      <c r="AV334" s="66">
        <v>3.8333333333333339</v>
      </c>
      <c r="AW334" s="54">
        <f t="shared" si="109"/>
        <v>3.461904761904762</v>
      </c>
    </row>
    <row r="335" spans="1:49" x14ac:dyDescent="0.2">
      <c r="A335" s="11">
        <v>85</v>
      </c>
      <c r="B335" s="11">
        <v>0</v>
      </c>
      <c r="D335" s="11">
        <v>-0.40000000000000036</v>
      </c>
      <c r="F335" s="11">
        <v>-3</v>
      </c>
      <c r="G335" s="11">
        <v>-1</v>
      </c>
      <c r="H335" s="11">
        <v>-1</v>
      </c>
      <c r="J335" s="54">
        <f t="shared" si="106"/>
        <v>-1.08</v>
      </c>
      <c r="M335" s="11">
        <v>85</v>
      </c>
      <c r="O335" s="11">
        <v>3.3999999999999995</v>
      </c>
      <c r="P335" s="11">
        <v>1.1000000000000005</v>
      </c>
      <c r="R335" s="11">
        <v>1.0999999999999996</v>
      </c>
      <c r="S335" s="66">
        <v>1.9444444444444446</v>
      </c>
      <c r="T335" s="66">
        <v>0.44444444444444464</v>
      </c>
      <c r="U335" s="88">
        <f t="shared" si="107"/>
        <v>1.5977777777777777</v>
      </c>
      <c r="W335" s="11">
        <v>85</v>
      </c>
      <c r="X335" s="11">
        <v>1.2000000000000011</v>
      </c>
      <c r="Y335" s="11">
        <v>3.7999999999999989</v>
      </c>
      <c r="Z335" s="11">
        <v>1.9000000000000004</v>
      </c>
      <c r="AA335" s="11">
        <v>5.3</v>
      </c>
      <c r="AB335" s="11">
        <v>1.8000000000000007</v>
      </c>
      <c r="AE335" s="11">
        <v>2.5</v>
      </c>
      <c r="AG335" s="11">
        <v>1.8999999999999995</v>
      </c>
      <c r="AH335" s="11">
        <v>2.6000000000000005</v>
      </c>
      <c r="AI335" s="91">
        <v>4.5555555555555562</v>
      </c>
      <c r="AJ335" s="66">
        <v>1.9444444444444446</v>
      </c>
      <c r="AK335" s="66">
        <v>1.7222222222222223</v>
      </c>
      <c r="AL335" s="54">
        <f t="shared" si="108"/>
        <v>2.6565656565656566</v>
      </c>
      <c r="AN335" s="11">
        <v>85</v>
      </c>
      <c r="AO335" s="11">
        <v>4.4000000000000004</v>
      </c>
      <c r="AP335" s="11">
        <v>5.0000000000000009</v>
      </c>
      <c r="AQ335" s="90">
        <v>3.7</v>
      </c>
      <c r="AR335" s="11">
        <v>1.6999999999999993</v>
      </c>
      <c r="AS335" s="11">
        <v>3.4000000000000004</v>
      </c>
      <c r="AU335" s="11">
        <v>1.1000000000000014</v>
      </c>
      <c r="AV335" s="66">
        <v>3.6111111111111107</v>
      </c>
      <c r="AW335" s="54">
        <f t="shared" si="109"/>
        <v>3.2730158730158734</v>
      </c>
    </row>
    <row r="336" spans="1:49" x14ac:dyDescent="0.2">
      <c r="A336" s="11">
        <v>90</v>
      </c>
      <c r="F336" s="11">
        <v>-3.3</v>
      </c>
      <c r="G336" s="11">
        <v>-1.4000000000000004</v>
      </c>
      <c r="H336" s="11">
        <v>-1.4000000000000004</v>
      </c>
      <c r="J336" s="54">
        <f t="shared" si="106"/>
        <v>-2.0333333333333337</v>
      </c>
      <c r="M336" s="11">
        <v>90</v>
      </c>
      <c r="O336" s="11">
        <v>3.3999999999999995</v>
      </c>
      <c r="P336" s="11">
        <v>0.59999999999999964</v>
      </c>
      <c r="R336" s="11">
        <v>0.90000000000000036</v>
      </c>
      <c r="S336" s="66">
        <v>1.9444444444444446</v>
      </c>
      <c r="T336" s="66">
        <v>0.22222222222222321</v>
      </c>
      <c r="U336" s="88">
        <f t="shared" si="107"/>
        <v>1.4133333333333336</v>
      </c>
      <c r="W336" s="11">
        <v>90</v>
      </c>
      <c r="X336" s="11">
        <v>1.0999999999999996</v>
      </c>
      <c r="Y336" s="11">
        <v>3.6999999999999993</v>
      </c>
      <c r="Z336" s="11">
        <v>1.5</v>
      </c>
      <c r="AA336" s="11">
        <v>5.3999999999999995</v>
      </c>
      <c r="AB336" s="11">
        <v>1.5999999999999996</v>
      </c>
      <c r="AE336" s="11">
        <v>2.2000000000000002</v>
      </c>
      <c r="AG336" s="11">
        <v>1.6000000000000005</v>
      </c>
      <c r="AH336" s="11">
        <v>2.6000000000000005</v>
      </c>
      <c r="AI336" s="90"/>
      <c r="AJ336" s="66">
        <v>2.0555555555555554</v>
      </c>
      <c r="AK336" s="66">
        <v>1.5555555555555562</v>
      </c>
      <c r="AL336" s="54">
        <f t="shared" si="108"/>
        <v>2.3311111111111118</v>
      </c>
      <c r="AN336" s="11">
        <v>90</v>
      </c>
      <c r="AO336" s="11">
        <v>4.1999999999999993</v>
      </c>
      <c r="AP336" s="11">
        <v>5.1000000000000005</v>
      </c>
      <c r="AQ336" s="90">
        <v>3.4999999999999991</v>
      </c>
      <c r="AR336" s="11">
        <v>1.4000000000000004</v>
      </c>
      <c r="AS336" s="11">
        <v>3</v>
      </c>
      <c r="AU336" s="11">
        <v>0.90000000000000036</v>
      </c>
      <c r="AV336" s="66">
        <v>3.5</v>
      </c>
      <c r="AW336" s="54">
        <f t="shared" si="109"/>
        <v>3.0857142857142859</v>
      </c>
    </row>
    <row r="337" spans="1:49" x14ac:dyDescent="0.2">
      <c r="A337" s="11">
        <v>95</v>
      </c>
      <c r="F337" s="11">
        <v>-3.5999999999999996</v>
      </c>
      <c r="G337" s="11">
        <v>-1.7999999999999998</v>
      </c>
      <c r="H337" s="11">
        <v>-1.7999999999999998</v>
      </c>
      <c r="J337" s="54">
        <f t="shared" si="106"/>
        <v>-2.4</v>
      </c>
      <c r="M337" s="11">
        <v>95</v>
      </c>
      <c r="O337" s="11">
        <v>3.3999999999999995</v>
      </c>
      <c r="P337" s="11">
        <v>0.59999999999999964</v>
      </c>
      <c r="R337" s="11">
        <v>0.80000000000000071</v>
      </c>
      <c r="S337" s="66">
        <v>1.9444444444444446</v>
      </c>
      <c r="T337" s="66">
        <v>5.5555555555557135E-2</v>
      </c>
      <c r="U337" s="88">
        <f t="shared" si="107"/>
        <v>1.3600000000000003</v>
      </c>
      <c r="W337" s="11">
        <v>95</v>
      </c>
      <c r="X337" s="11">
        <v>1.0999999999999996</v>
      </c>
      <c r="Y337" s="11">
        <v>3.9000000000000004</v>
      </c>
      <c r="Z337" s="11">
        <v>1.2999999999999989</v>
      </c>
      <c r="AA337" s="11">
        <v>5.3999999999999995</v>
      </c>
      <c r="AB337" s="11">
        <v>1.5</v>
      </c>
      <c r="AE337" s="11">
        <v>2.0999999999999996</v>
      </c>
      <c r="AG337" s="11">
        <v>1.3999999999999995</v>
      </c>
      <c r="AH337" s="11">
        <v>2.5</v>
      </c>
      <c r="AI337" s="90"/>
      <c r="AJ337" s="66">
        <v>1.8333333333333339</v>
      </c>
      <c r="AK337" s="66">
        <v>1.3888888888888893</v>
      </c>
      <c r="AL337" s="54">
        <f t="shared" si="108"/>
        <v>2.2422222222222219</v>
      </c>
      <c r="AN337" s="11">
        <v>95</v>
      </c>
      <c r="AO337" s="11">
        <v>4.0999999999999996</v>
      </c>
      <c r="AP337" s="11">
        <v>4.8999999999999995</v>
      </c>
      <c r="AQ337" s="90">
        <v>3.4999999999999991</v>
      </c>
      <c r="AR337" s="11">
        <v>1.3000000000000007</v>
      </c>
      <c r="AS337" s="11">
        <v>3</v>
      </c>
      <c r="AV337" s="66">
        <v>3.1666666666666679</v>
      </c>
      <c r="AW337" s="54">
        <f t="shared" si="109"/>
        <v>3.3277777777777779</v>
      </c>
    </row>
    <row r="338" spans="1:49" x14ac:dyDescent="0.2">
      <c r="A338" s="11">
        <v>100</v>
      </c>
      <c r="F338" s="11">
        <v>-3.5999999999999996</v>
      </c>
      <c r="G338" s="11">
        <v>-1.8999999999999995</v>
      </c>
      <c r="H338" s="11">
        <v>-1.8999999999999995</v>
      </c>
      <c r="J338" s="54">
        <f t="shared" si="106"/>
        <v>-2.4666666666666663</v>
      </c>
      <c r="M338" s="11">
        <v>100</v>
      </c>
      <c r="O338" s="11">
        <v>3.3</v>
      </c>
      <c r="P338" s="11">
        <v>0.79999999999999982</v>
      </c>
      <c r="R338" s="11">
        <v>0.60000000000000053</v>
      </c>
      <c r="S338" s="66">
        <v>1.8333333333333321</v>
      </c>
      <c r="T338" s="66">
        <v>0.11111111111111249</v>
      </c>
      <c r="U338" s="88">
        <f t="shared" si="107"/>
        <v>1.328888888888889</v>
      </c>
      <c r="W338" s="11">
        <v>100</v>
      </c>
      <c r="X338" s="11">
        <v>1.0999999999999996</v>
      </c>
      <c r="Y338" s="11">
        <v>4.1999999999999993</v>
      </c>
      <c r="Z338" s="11">
        <v>1</v>
      </c>
      <c r="AA338" s="11">
        <v>5.3</v>
      </c>
      <c r="AB338" s="11">
        <v>1.3000000000000007</v>
      </c>
      <c r="AE338" s="11">
        <v>2.2999999999999998</v>
      </c>
      <c r="AG338" s="11">
        <v>1.2000000000000002</v>
      </c>
      <c r="AH338" s="11">
        <v>2.6000000000000005</v>
      </c>
      <c r="AI338" s="90"/>
      <c r="AJ338" s="66">
        <v>1.6666666666666661</v>
      </c>
      <c r="AK338" s="66">
        <v>1.2222222222222223</v>
      </c>
      <c r="AL338" s="54">
        <f t="shared" si="108"/>
        <v>2.1888888888888887</v>
      </c>
      <c r="AN338" s="11">
        <v>100</v>
      </c>
      <c r="AO338" s="11">
        <v>3.3999999999999995</v>
      </c>
      <c r="AP338" s="11">
        <v>4.8999999999999995</v>
      </c>
      <c r="AQ338" s="90">
        <v>3.3999999999999995</v>
      </c>
      <c r="AR338" s="11">
        <v>0.90000000000000036</v>
      </c>
      <c r="AS338" s="11">
        <v>3.0999999999999996</v>
      </c>
      <c r="AV338" s="66">
        <v>2.6111111111111107</v>
      </c>
      <c r="AW338" s="54">
        <f t="shared" si="109"/>
        <v>3.0518518518518518</v>
      </c>
    </row>
    <row r="339" spans="1:49" x14ac:dyDescent="0.2">
      <c r="A339" s="11">
        <v>105</v>
      </c>
      <c r="F339" s="11">
        <v>-3.6999999999999993</v>
      </c>
      <c r="G339" s="11">
        <v>-2.0999999999999996</v>
      </c>
      <c r="H339" s="11">
        <v>-2.0999999999999996</v>
      </c>
      <c r="J339" s="54">
        <f t="shared" si="106"/>
        <v>-2.6333333333333329</v>
      </c>
      <c r="M339" s="11">
        <v>105</v>
      </c>
      <c r="O339" s="11">
        <v>3.3</v>
      </c>
      <c r="P339" s="11">
        <v>0.59999999999999964</v>
      </c>
      <c r="R339" s="11">
        <v>0.20000000000000018</v>
      </c>
      <c r="S339" s="66">
        <v>1.7777777777777768</v>
      </c>
      <c r="T339" s="66">
        <v>0.11111111111111249</v>
      </c>
      <c r="U339" s="88">
        <f t="shared" si="107"/>
        <v>1.1977777777777778</v>
      </c>
      <c r="W339" s="11">
        <v>105</v>
      </c>
      <c r="X339" s="11">
        <v>0.70000000000000107</v>
      </c>
      <c r="Y339" s="11">
        <v>4.0999999999999996</v>
      </c>
      <c r="AA339" s="11">
        <v>5.2</v>
      </c>
      <c r="AB339" s="11">
        <v>0.90000000000000036</v>
      </c>
      <c r="AE339" s="11">
        <v>2.3999999999999995</v>
      </c>
      <c r="AG339" s="11">
        <v>1.1000000000000005</v>
      </c>
      <c r="AH339" s="11">
        <v>2.6000000000000005</v>
      </c>
      <c r="AI339" s="90"/>
      <c r="AJ339" s="66">
        <v>1.5555555555555554</v>
      </c>
      <c r="AK339" s="66">
        <v>1</v>
      </c>
      <c r="AL339" s="54">
        <f t="shared" si="108"/>
        <v>2.1728395061728398</v>
      </c>
      <c r="AN339" s="11">
        <v>105</v>
      </c>
      <c r="AO339" s="11">
        <v>3.3999999999999995</v>
      </c>
      <c r="AP339" s="11">
        <v>5.0000000000000009</v>
      </c>
      <c r="AQ339" s="90"/>
      <c r="AR339" s="11">
        <v>0.40000000000000036</v>
      </c>
      <c r="AS339" s="11">
        <v>3.2999999999999989</v>
      </c>
      <c r="AV339" s="66">
        <v>2.3888888888888893</v>
      </c>
      <c r="AW339" s="54">
        <f t="shared" si="109"/>
        <v>2.8977777777777778</v>
      </c>
    </row>
    <row r="340" spans="1:49" x14ac:dyDescent="0.2">
      <c r="A340" s="11">
        <v>110</v>
      </c>
      <c r="F340" s="11">
        <v>-4.0999999999999996</v>
      </c>
      <c r="G340" s="11">
        <v>-2.2999999999999998</v>
      </c>
      <c r="H340" s="11">
        <v>-2.2999999999999998</v>
      </c>
      <c r="J340" s="54">
        <f t="shared" si="106"/>
        <v>-2.9</v>
      </c>
      <c r="M340" s="11">
        <v>110</v>
      </c>
      <c r="O340" s="11">
        <v>3.0999999999999996</v>
      </c>
      <c r="P340" s="11">
        <v>0.5</v>
      </c>
      <c r="S340" s="66">
        <v>1.7222222222222214</v>
      </c>
      <c r="T340" s="66">
        <v>-0.11111111111111072</v>
      </c>
      <c r="U340" s="88">
        <f t="shared" si="107"/>
        <v>1.3027777777777776</v>
      </c>
      <c r="W340" s="11">
        <v>110</v>
      </c>
      <c r="X340" s="11">
        <v>0.30000000000000071</v>
      </c>
      <c r="Y340" s="11">
        <v>4.0999999999999996</v>
      </c>
      <c r="AA340" s="11">
        <v>5.1000000000000005</v>
      </c>
      <c r="AB340" s="11">
        <v>1</v>
      </c>
      <c r="AE340" s="11">
        <v>1.8999999999999995</v>
      </c>
      <c r="AG340" s="11">
        <v>0.99999999999999911</v>
      </c>
      <c r="AH340" s="11">
        <v>2.8</v>
      </c>
      <c r="AI340" s="90"/>
      <c r="AJ340" s="66">
        <v>1.4444444444444446</v>
      </c>
      <c r="AK340" s="66">
        <v>0.88888888888888928</v>
      </c>
      <c r="AL340" s="54">
        <f t="shared" si="108"/>
        <v>2.0592592592592593</v>
      </c>
      <c r="AN340" s="11">
        <v>110</v>
      </c>
      <c r="AO340" s="11">
        <v>3.1999999999999993</v>
      </c>
      <c r="AP340" s="11">
        <v>4.8999999999999995</v>
      </c>
      <c r="AQ340" s="90"/>
      <c r="AR340" s="11">
        <v>0.69999999999999929</v>
      </c>
      <c r="AS340" s="11">
        <v>3.5</v>
      </c>
      <c r="AW340" s="54">
        <f t="shared" si="109"/>
        <v>3.0749999999999993</v>
      </c>
    </row>
    <row r="341" spans="1:49" x14ac:dyDescent="0.2">
      <c r="A341" s="11">
        <v>115</v>
      </c>
      <c r="F341" s="11">
        <v>-4.3999999999999995</v>
      </c>
      <c r="G341" s="11">
        <v>-2.6999999999999993</v>
      </c>
      <c r="H341" s="11">
        <v>-2.6999999999999993</v>
      </c>
      <c r="J341" s="54">
        <f t="shared" si="106"/>
        <v>-3.2666666666666657</v>
      </c>
      <c r="M341" s="11">
        <v>115</v>
      </c>
      <c r="O341" s="11">
        <v>3.0999999999999996</v>
      </c>
      <c r="P341" s="11">
        <v>0.39999999999999947</v>
      </c>
      <c r="S341" s="66">
        <v>1.6111111111111107</v>
      </c>
      <c r="T341" s="66">
        <v>-0.44444444444444287</v>
      </c>
      <c r="U341" s="88">
        <f t="shared" si="107"/>
        <v>1.1666666666666667</v>
      </c>
      <c r="W341" s="11">
        <v>115</v>
      </c>
      <c r="X341" s="11">
        <v>0.20000000000000107</v>
      </c>
      <c r="Y341" s="11">
        <v>4.1999999999999993</v>
      </c>
      <c r="AA341" s="11">
        <v>4.6000000000000005</v>
      </c>
      <c r="AB341" s="11">
        <v>1.0999999999999996</v>
      </c>
      <c r="AE341" s="11">
        <v>1.5999999999999996</v>
      </c>
      <c r="AG341" s="11">
        <v>0.89999999999999947</v>
      </c>
      <c r="AH341" s="11">
        <v>2.8</v>
      </c>
      <c r="AI341" s="90"/>
      <c r="AJ341" s="66">
        <v>1.3333333333333339</v>
      </c>
      <c r="AK341" s="66">
        <v>0.77777777777777768</v>
      </c>
      <c r="AL341" s="54">
        <f t="shared" si="108"/>
        <v>1.9456790123456793</v>
      </c>
      <c r="AN341" s="11">
        <v>115</v>
      </c>
      <c r="AO341" s="11">
        <v>3.3999999999999995</v>
      </c>
      <c r="AP341" s="11">
        <v>4.7</v>
      </c>
      <c r="AQ341" s="90"/>
      <c r="AR341" s="11">
        <v>0.69999999999999929</v>
      </c>
      <c r="AS341" s="11">
        <v>3.6999999999999993</v>
      </c>
      <c r="AW341" s="54">
        <f t="shared" si="109"/>
        <v>3.1249999999999996</v>
      </c>
    </row>
    <row r="342" spans="1:49" x14ac:dyDescent="0.2">
      <c r="A342" s="11">
        <v>120</v>
      </c>
      <c r="G342" s="11">
        <v>-2.8999999999999995</v>
      </c>
      <c r="H342" s="11">
        <v>-2.8999999999999995</v>
      </c>
      <c r="J342" s="54">
        <f t="shared" si="106"/>
        <v>-2.8999999999999995</v>
      </c>
      <c r="M342" s="11">
        <v>120</v>
      </c>
      <c r="O342" s="11">
        <v>3</v>
      </c>
      <c r="P342" s="11">
        <v>0</v>
      </c>
      <c r="T342" s="66">
        <v>-0.83333333333333215</v>
      </c>
      <c r="U342" s="88">
        <f t="shared" si="107"/>
        <v>0.72222222222222265</v>
      </c>
      <c r="W342" s="11">
        <v>120</v>
      </c>
      <c r="X342" s="11">
        <v>0.5</v>
      </c>
      <c r="Y342" s="11">
        <v>4.1999999999999993</v>
      </c>
      <c r="AA342" s="11">
        <v>4.3999999999999995</v>
      </c>
      <c r="AB342" s="11">
        <v>0.69999999999999929</v>
      </c>
      <c r="AG342" s="11">
        <v>0.70000000000000018</v>
      </c>
      <c r="AH342" s="11">
        <v>3</v>
      </c>
      <c r="AI342" s="90"/>
      <c r="AJ342" s="66">
        <v>1.2777777777777786</v>
      </c>
      <c r="AK342" s="66">
        <v>0.6111111111111116</v>
      </c>
      <c r="AL342" s="54">
        <f t="shared" si="108"/>
        <v>1.9236111111111107</v>
      </c>
      <c r="AN342" s="11">
        <v>120</v>
      </c>
      <c r="AO342" s="11">
        <v>3.3999999999999995</v>
      </c>
      <c r="AP342" s="11">
        <v>4.3999999999999995</v>
      </c>
      <c r="AQ342" s="90"/>
      <c r="AR342" s="11">
        <v>0.40000000000000036</v>
      </c>
      <c r="AS342" s="11">
        <v>3.6999999999999993</v>
      </c>
      <c r="AW342" s="54">
        <f t="shared" si="109"/>
        <v>2.9749999999999996</v>
      </c>
    </row>
    <row r="343" spans="1:49" ht="32" x14ac:dyDescent="0.2">
      <c r="A343" s="16" t="s">
        <v>56</v>
      </c>
      <c r="B343" s="15">
        <f t="shared" ref="B343:I343" si="110">STDEV(B294:B342)</f>
        <v>0.52743171171850833</v>
      </c>
      <c r="C343" s="15">
        <f t="shared" si="110"/>
        <v>0.44560819860799999</v>
      </c>
      <c r="D343" s="15">
        <f t="shared" si="110"/>
        <v>0.39934470132479594</v>
      </c>
      <c r="E343" s="15">
        <f t="shared" si="110"/>
        <v>0.17320508075688815</v>
      </c>
      <c r="F343" s="15">
        <f t="shared" si="110"/>
        <v>1.6940118397934307</v>
      </c>
      <c r="G343" s="15">
        <f t="shared" si="110"/>
        <v>1.2236038367079229</v>
      </c>
      <c r="H343" s="15">
        <f t="shared" si="110"/>
        <v>1.2236038367079229</v>
      </c>
      <c r="I343" s="15">
        <f t="shared" si="110"/>
        <v>0.5641921279153459</v>
      </c>
      <c r="J343" s="54">
        <f t="shared" si="106"/>
        <v>0.7813751666916019</v>
      </c>
      <c r="M343" s="16" t="s">
        <v>56</v>
      </c>
      <c r="N343" s="15">
        <f t="shared" ref="N343:T343" si="111">STDEV(N294:N342)</f>
        <v>1.0227907118937563</v>
      </c>
      <c r="O343" s="15">
        <f t="shared" si="111"/>
        <v>0.98064012372776599</v>
      </c>
      <c r="P343" s="15">
        <f t="shared" si="111"/>
        <v>1.1322766535472089</v>
      </c>
      <c r="Q343" s="15">
        <f t="shared" si="111"/>
        <v>0.80613180364533665</v>
      </c>
      <c r="R343" s="15">
        <f t="shared" si="111"/>
        <v>1.2532280898389128</v>
      </c>
      <c r="S343" s="15">
        <f t="shared" si="111"/>
        <v>1.2763760212983413</v>
      </c>
      <c r="T343" s="15">
        <f t="shared" si="111"/>
        <v>1.3607396997714507</v>
      </c>
      <c r="U343" s="88">
        <f t="shared" si="107"/>
        <v>1.1188833005318244</v>
      </c>
      <c r="W343" s="16" t="s">
        <v>56</v>
      </c>
      <c r="X343" s="15">
        <f t="shared" ref="X343:AK343" si="112">STDEV(X294:X342)</f>
        <v>1.5218999596489542</v>
      </c>
      <c r="Y343" s="15">
        <f t="shared" si="112"/>
        <v>1.7866523445495754</v>
      </c>
      <c r="Z343" s="15">
        <f t="shared" si="112"/>
        <v>1.4079736354702204</v>
      </c>
      <c r="AA343" s="15">
        <f t="shared" si="112"/>
        <v>1.6996771572932281</v>
      </c>
      <c r="AB343" s="15">
        <f t="shared" si="112"/>
        <v>1.5516177947351713</v>
      </c>
      <c r="AC343" s="15">
        <f t="shared" si="112"/>
        <v>1.520394685599763</v>
      </c>
      <c r="AD343" s="15">
        <f t="shared" si="112"/>
        <v>1.3174847737382989</v>
      </c>
      <c r="AE343" s="15">
        <f t="shared" si="112"/>
        <v>1.8758213331122098</v>
      </c>
      <c r="AF343" s="15">
        <f t="shared" si="112"/>
        <v>1.727835462251943</v>
      </c>
      <c r="AG343" s="15">
        <f t="shared" si="112"/>
        <v>1.8388053387990169</v>
      </c>
      <c r="AH343" s="15">
        <f t="shared" si="112"/>
        <v>1.5073205717837352</v>
      </c>
      <c r="AI343" s="15">
        <f t="shared" si="112"/>
        <v>1.3042022431035696</v>
      </c>
      <c r="AJ343" s="15">
        <f t="shared" si="112"/>
        <v>1.2247800974068166</v>
      </c>
      <c r="AK343" s="15">
        <f t="shared" si="112"/>
        <v>1.65325083214486</v>
      </c>
      <c r="AL343" s="54">
        <f t="shared" si="108"/>
        <v>1.566979730688383</v>
      </c>
      <c r="AN343" s="16" t="s">
        <v>56</v>
      </c>
      <c r="AO343" s="15">
        <f t="shared" ref="AO343:AV343" si="113">STDEV(AO294:AO342)</f>
        <v>2.2414178730510401</v>
      </c>
      <c r="AP343" s="15">
        <f t="shared" si="113"/>
        <v>1.7828598856838584</v>
      </c>
      <c r="AQ343" s="15">
        <f t="shared" si="113"/>
        <v>1.0959613647986441</v>
      </c>
      <c r="AR343" s="15">
        <f t="shared" si="113"/>
        <v>2.0347485546554074</v>
      </c>
      <c r="AS343" s="15">
        <f t="shared" si="113"/>
        <v>1.7468280540326862</v>
      </c>
      <c r="AT343" s="15">
        <f t="shared" si="113"/>
        <v>2.1842151219430588</v>
      </c>
      <c r="AU343" s="15">
        <f t="shared" si="113"/>
        <v>2.3957433516335898</v>
      </c>
      <c r="AV343" s="15">
        <f t="shared" si="113"/>
        <v>2.1251240583491811</v>
      </c>
      <c r="AW343" s="54">
        <f t="shared" si="109"/>
        <v>1.950862283018433</v>
      </c>
    </row>
    <row r="344" spans="1:49" x14ac:dyDescent="0.2">
      <c r="A344" s="11" t="s">
        <v>55</v>
      </c>
      <c r="B344" s="11">
        <f t="shared" ref="B344:I344" si="114">((B$294+B$295)/2 * ($A$295-$A$294) + (B$295+B$296)/2 * ($A$296-$A$295) + (B$296+B$297)/2 * ($A$297-$A$296) + (B$297+B$298)/2 * ($A$298-$A$297) + (B$298+$B299)/2 * ($A$299-$A$298) + (B$299+B$300)/2 * ($A$300-$A$299) + (B$300+B301)/2 * ($A$301-$A$300) + (B$301+B$302)/2 * ($A$302-$A$301) + (B$302+B$303)/2 * ($A$303-$A$302) + (B$303+B$304)/2 * ($A$304-$A$303) + (B$304+B$305)/2 * ($A$305-$A$304) +( B$305+B$306)/2 * ($A$306-$A$305) + (B$306+B$307)/2 * ($A$307-$A$306) + (B$307+B$308)/2 * ($A$308-$A$307) + (B$308+B$309)/2 * ($A$309-$A$308) + (B$309+B$310)/2 * ($A$310-$A$309) + (B$310+B$311)/2 * ($A$311-$A$310) + (B$311+B$312)/2 * ($A$312-$A$311) + (B$312+B$313)/2 * ($A$313-$A$312) + (B$313+B$314)/2 * ($A$314-$A$313) + (B$314+B$315)/2 * ($A$315-$A$314) + (B4319+B316)/2 * ($A$316-$A$315) + (B$316+B$317)/2 * ($A$317-$A$316) + (B$317+B$318)/2 * ($A$318-$A$317))</f>
        <v>4.0000000000000018</v>
      </c>
      <c r="C344" s="11">
        <f t="shared" si="114"/>
        <v>38.249999999999993</v>
      </c>
      <c r="D344" s="11">
        <f t="shared" si="114"/>
        <v>4.4999999999999973</v>
      </c>
      <c r="E344" s="11">
        <f t="shared" si="114"/>
        <v>0.75000000000000178</v>
      </c>
      <c r="F344" s="11">
        <f t="shared" si="114"/>
        <v>19.500000000000043</v>
      </c>
      <c r="G344" s="11">
        <f t="shared" si="114"/>
        <v>22.750000000000007</v>
      </c>
      <c r="H344" s="11">
        <f t="shared" si="114"/>
        <v>22.750000000000007</v>
      </c>
      <c r="I344" s="66">
        <f t="shared" si="114"/>
        <v>-29.444444444444457</v>
      </c>
      <c r="J344" s="54">
        <f t="shared" si="106"/>
        <v>10.381944444444446</v>
      </c>
      <c r="M344" s="11" t="s">
        <v>55</v>
      </c>
      <c r="N344" s="11">
        <f t="shared" ref="N344:T344" si="115">((N$294+N$295)/2 * ($A$295-$A$294) + (N$295+N$296)/2 * ($A$296-$A$295) + (N$296+N$297)/2 * ($A$297-$A$296) + (N$297+N$298)/2 * ($A$298-$A$297) + (N$298+$B299)/2 * ($A$299-$A$298) + (N$299+N$300)/2 * ($A$300-$A$299) + (N$300+N301)/2 * ($A$301-$A$300) + (N$301+N$302)/2 * ($A$302-$A$301) + (N$302+N$303)/2 * ($A$303-$A$302) + (N$303+N$304)/2 * ($A$304-$A$303) + (N$304+N$305)/2 * ($A$305-$A$304) +( N$305+N$306)/2 * ($A$306-$A$305) + (N$306+N$307)/2 * ($A$307-$A$306) + (N$307+N$308)/2 * ($A$308-$A$307) + (N$308+N$309)/2 * ($A$309-$A$308) + (N$309+N$310)/2 * ($A$310-$A$309) + (N$310+N$311)/2 * ($A$311-$A$310) + (N$311+N$312)/2 * ($A$312-$A$311) + (N$312+N$313)/2 * ($A$313-$A$312) + (N$313+N$314)/2 * ($A$314-$A$313) + (N$314+N$315)/2 * ($A$315-$A$314) + (N4316+N316)/2 * ($A$316-$A$315) + (N$316+N$317)/2 * ($A$317-$A$316) + (N$317+N$318)/2 * ($A$318-$A$317))</f>
        <v>190.49999999999997</v>
      </c>
      <c r="O344" s="11">
        <f t="shared" si="115"/>
        <v>174.25</v>
      </c>
      <c r="P344" s="11">
        <f t="shared" si="115"/>
        <v>68.75</v>
      </c>
      <c r="Q344" s="11">
        <f t="shared" si="115"/>
        <v>118.75</v>
      </c>
      <c r="R344" s="11">
        <f t="shared" si="115"/>
        <v>45.250000000000014</v>
      </c>
      <c r="S344" s="11">
        <f t="shared" si="115"/>
        <v>167.36111111111103</v>
      </c>
      <c r="T344" s="11">
        <f t="shared" si="115"/>
        <v>92.916666666666714</v>
      </c>
      <c r="U344" s="88">
        <f t="shared" si="107"/>
        <v>122.53968253968254</v>
      </c>
      <c r="W344" s="11" t="s">
        <v>55</v>
      </c>
      <c r="X344" s="15">
        <f>((X$294+X$295)/2 * ($A$295-$A$294) + (X$295+X$296)/2 * ($A$296-$A$295) + (X$296+X$297)/2 * ($A$297-$A$296) + (X$297+X$298)/2 * ($A$298-$A$297) + (X$298+$B299)/2 * ($A$299-$A$298) + (X$299+X$300)/2 * ($A$300-$A$299) + (X$300+X301)/2 * ($A$301-$A$300) + (X$301+X$302)/2 * ($A$302-$A$301) + (X$302+X$303)/2 * ($A$303-$A$302) + (X$303+X$304)/2 * ($A$304-$A$303) + (X$304+X$305)/2 * ($A$305-$A$304) +( X$305+X$306)/2 * ($A$306-$A$305) + (X$306+X$307)/2 * ($A$307-$A$306) + (X$307+X$308)/2 * ($A$308-$A$307) + (X$308+X$309)/2 * ($A$309-$A$308) + (X$309+X$310)/2 * ($A$310-$A$309) + (X$310+X$311)/2 * ($A$311-$A$310) + (X$311+X$312)/2 * ($A$312-$A$311) + (X$312+X$313)/2 * ($A$313-$A$312) + (X$313+X$314)/2 * ($A$314-$A$313) + (X$314+X$315)/2 * ($A$315-$A$314) + (X4316+X316)/2 * ($A$316-$A$315) + (X$316+X$317)/2 * ($A$317-$A$316) + (X$317+X$318)/2 * ($A$318-$A$317))</f>
        <v>123.25000000000003</v>
      </c>
      <c r="Y344" s="15">
        <f>((Y$294+Y$295)/2 * ($A$295-$A$294) + (Y$295+Y$296)/2 * ($A$296-$A$295) + (Y$296+Y$297)/2 * ($A$297-$A$296) + (Y$297+Y$298)/2 * ($A$298-$A$297) + (Y$298+$B299)/2 * ($A$299-$A$298) + (Y$299+Y$300)/2 * ($A$300-$A$299) + (Y$300+Y301)/2 * ($A$301-$A$300) + (Y$301+Y$302)/2 * ($A$302-$A$301) + (Y$302+Y$303)/2 * ($A$303-$A$302) + (Y$303+Y$304)/2 * ($A$304-$A$303) + (Y$304+Y$305)/2 * ($A$305-$A$304) +( Y$305+Y$306)/2 * ($A$306-$A$305) + (Y$306+Y$307)/2 * ($A$307-$A$306) + (Y$307+Y$308)/2 * ($A$308-$A$307) + (Y$308+Y$309)/2 * ($A$309-$A$308) + (Y$309+Y$310)/2 * ($A$310-$A$309) + (Y$310+Y$311)/2 * ($A$311-$A$310) + (Y$311+Y$312)/2 * ($A$312-$A$311) + (Y$312+Y$313)/2 * ($A$313-$A$312) + (Y$313+Y$314)/2 * ($A$314-$A$313) + (Y$314+Y$315)/2 * ($A$315-$A$314) + (Y4316+Y316)/2 * ($A$316-$A$315) + (Y$316+Y$317)/2 * ($A$317-$A$316) + (Y$317+Y$318)/2 * ($A$318-$A$317))</f>
        <v>145.75</v>
      </c>
      <c r="Z344" s="15">
        <f>((Z$294+Z$295)/2 * ($A$295-$A$294) + (Z$295+Z$296)/2 * ($A$296-$A$295) + (Z$296+Z$297)/2 * ($A$297-$A$296) + (Z$297+Z$298)/2 * ($A$298-$A$297) + (Z$298+$B299)/2 * ($A$299-$A$298) + (Z$299+Z$300)/2 * ($A$300-$A$299) + (Z$300+Z301)/2 * ($A$301-$A$300) + (Z$301+Z$302)/2 * ($A$302-$A$301) + (Z$302+Z$303)/2 * ($A$303-$A$302) + (Z$303+Z$304)/2 * ($A$304-$A$303) + (Z$304+Z$305)/2 * ($A$305-$A$304) +( Z$305+Z$306)/2 * ($A$306-$A$305) + (Z$306+Z$307)/2 * ($A$307-$A$306) + (Z$307+Z$308)/2 * ($A$308-$A$307) + (Z$308+Z$309)/2 * ($A$309-$A$308) + (Z$309+Z$310)/2 * ($A$310-$A$309) + (Z$310+Z$311)/2 * ($A$311-$A$310) + (Z$311+Z$312)/2 * ($A$312-$A$311) + (Z$312+Z$313)/2 * ($A$313-$A$312) + (Z$313+Z$314)/2 * ($A$314-$A$313) + (Z$314+Z$315)/2 * ($A$315-$A$314) + (Z4316+Z316)/2 * ($A$316-$A$315) + (Z$316+Z$317)/2 * ($A$317-$A$316) + (Z$317+Z$318)/2 * ($A$318-$A$317))</f>
        <v>183.5</v>
      </c>
      <c r="AA344" s="15">
        <f>((AA$294+AA$295)/2 * ($A$295-$A$294) + (AA$295+AA$296)/2 * ($A$296-$A$295) + (AA$296+AA$297)/2 * ($A$297-$A$296) + (AA$297+AA$298)/2 * ($A$298-$A$297) + (AA$298+$B299)/2 * ($A$299-$A$298) + (AA$299+AA$300)/2 * ($A$300-$A$299) + (AA$300+AA301)/2 * ($A$301-$A$300) + (AA$301+AA$302)/2 * ($A$302-$A$301) + (AA$302+AA$303)/2 * ($A$303-$A$302) + (AA$303+AA$304)/2 * ($A$304-$A$303) + (AA$304+AA$305)/2 * ($A$305-$A$304) +( AA$305+AA$306)/2 * ($A$306-$A$305) + (AA$306+AA$307)/2 * ($A$307-$A$306) + (AA$307+AA$308)/2 * ($A$308-$A$307) + (AA$308+AA$309)/2 * ($A$309-$A$308) + (AA$309+AA$310)/2 * ($A$310-$A$309) + (AA$310+AA$311)/2 * ($A$311-$A$310) + (AA$311+AA$312)/2 * ($A$312-$A$311) + (AA$312+AA$313)/2 * ($A$313-$A$312) + (AA$313+AA$314)/2 * ($A$314-$A$313) + (AA$314+AA$315)/2 * ($A$315-$A$314) + (AA4316+AA316)/2 * ($A$316-$A$315) + (AA$316+AA$317)/2 * ($A$317-$A$316) + (AA$317+AA$318)/2 * ($A$318-$A$317))</f>
        <v>247.25</v>
      </c>
      <c r="AB344" s="15">
        <f>((AB$294+AB$295)/2 * ($A$295-$A$294) + (AB$295+AB$296)/2 * ($A$296-$A$295) + (AB$296+AB$297)/2 * ($A$297-$A$296) + (AB$297+AB$298)/2 * ($A$298-$A$297) + (AB$298+$B299)/2 * ($A$299-$A$298) + (AB$299+AB$300)/2 * ($A$300-$A$299) + (AB$300+AB301)/2 * ($A$301-$A$300) + (AB$301+AB$302)/2 * ($A$302-$A$301) + (AB$302+AB$303)/2 * ($A$303-$A$302) + (AB$303+AB$304)/2 * ($A$304-$A$303) + (AB$304+AB$305)/2 * ($A$305-$A$304) +( AB$305+AB$306)/2 * ($A$306-$A$305) + (AB$306+AB$307)/2 * ($A$307-$A$306) + (AB$307+AB$308)/2 * ($A$308-$A$307) + (AB$308+AB$309)/2 * ($A$309-$A$308) + (AB$309+AB$310)/2 * ($A$310-$A$309) + (AB$310+AB$311)/2 * ($A$311-$A$310) + (AB$311+AB$312)/2 * ($A$312-$A$311) + (AB$312+AB$313)/2 * ($A$313-$A$312) + (AB$313+AB$314)/2 * ($A$314-$A$313) + (AB$314+AB$315)/2 * ($A$315-$A$314) + (AB4316+AB316)/2 * ($A$316-$A$315) + (AB$316+AB$317)/2 * ($A$317-$A$316) + (AB$317+AB$318)/2 * ($A$318-$A$317))</f>
        <v>202.25</v>
      </c>
      <c r="AC344" s="15">
        <f t="shared" ref="AC344:AK344" si="116">((AC$294+AC$295)/2 * ($A$295-$A$294) + (AC$295+AC$296)/2 * ($A$296-$A$295) + (AC$296+AC$297)/2 * ($A$297-$A$296) + (AC$297+AC$298)/2 * ($A$298-$A$297) + (AC$298+$B299)/2 * ($A$299-$A$298) + (AC$299+AC$300)/2 * ($A$300-$A$299) + (AC$300+AC301)/2 * ($A$301-$A$300) + (AC$301+AC$302)/2 * ($A$302-$A$301) + (AC$302+AC$303)/2 * ($A$303-$A$302) + (AC$303+AC$304)/2 * ($A$304-$A$303) + (AC$304+AC$305)/2 * ($A$305-$A$304) +( AC$305+AC$306)/2 * ($A$306-$A$305) + (AC$306+AC$307)/2 * ($A$307-$A$306) + (AC$307+AC$308)/2 * ($A$308-$A$307) + (AC$308+AC$309)/2 * ($A$309-$A$308) + (AC$309+AC$310)/2 * ($A$310-$A$309) + (AC$310+AC$311)/2 * ($A$311-$A$310) + (AC$311+AC$312)/2 * ($A$312-$A$311) + (AC$312+AC$313)/2 * ($A$313-$A$312) + (AC$313+AC$314)/2 * ($A$314-$A$313) + (AC$314+AC$315)/2 * ($A$315-$A$314) + (AC4319+AC316)/2 * ($A$316-$A$315) + (AC$316+AC$317)/2 * ($A$317-$A$316) + (AC$317+AC$318)/2 * ($A$318-$A$317))</f>
        <v>145</v>
      </c>
      <c r="AD344" s="15">
        <f t="shared" si="116"/>
        <v>268.25</v>
      </c>
      <c r="AE344" s="15">
        <f t="shared" si="116"/>
        <v>191.75</v>
      </c>
      <c r="AF344" s="15">
        <f t="shared" si="116"/>
        <v>185.49999999999997</v>
      </c>
      <c r="AG344" s="15">
        <f t="shared" si="116"/>
        <v>235</v>
      </c>
      <c r="AH344" s="15">
        <f t="shared" si="116"/>
        <v>231.25</v>
      </c>
      <c r="AI344" s="15">
        <f t="shared" si="116"/>
        <v>506.52777777777777</v>
      </c>
      <c r="AJ344" s="15">
        <f t="shared" si="116"/>
        <v>67.777777777777771</v>
      </c>
      <c r="AK344" s="15">
        <f t="shared" si="116"/>
        <v>270.27777777777783</v>
      </c>
      <c r="AL344" s="54">
        <f t="shared" si="108"/>
        <v>214.52380952380955</v>
      </c>
      <c r="AN344" s="11" t="s">
        <v>55</v>
      </c>
      <c r="AO344" s="15">
        <f t="shared" ref="AO344:AV344" si="117">((AO$294+AO$295)/2 * ($A$295-$A$294) + (AO$295+AO$296)/2 * ($A$296-$A$295) + (AO$296+AO$297)/2 * ($A$297-$A$296) + (AO$297+AO$298)/2 * ($A$298-$A$297) + (AO$298+$B299)/2 * ($A$299-$A$298) + (AO$299+AO$300)/2 * ($A$300-$A$299) + (AO$300+AO301)/2 * ($A$301-$A$300) + (AO$301+AO$302)/2 * ($A$302-$A$301) + (AO$302+AO$303)/2 * ($A$303-$A$302) + (AO$303+AO$304)/2 * ($A$304-$A$303) + (AO$304+AO$305)/2 * ($A$305-$A$304) +( AO$305+AO$306)/2 * ($A$306-$A$305) + (AO$306+AO$307)/2 * ($A$307-$A$306) + (AO$307+AO$308)/2 * ($A$308-$A$307) + (AO$308+AO$309)/2 * ($A$309-$A$308) + (AO$309+AO$310)/2 * ($A$310-$A$309) + (AO$310+AO$311)/2 * ($A$311-$A$310) + (AO$311+AO$312)/2 * ($A$312-$A$311) + (AO$312+AO$313)/2 * ($A$313-$A$312) + (AO$313+AO$314)/2 * ($A$314-$A$313) + (AO$314+AO$315)/2 * ($A$315-$A$314) + (AO4319+AO316)/2 * ($A$316-$A$315) + (AO$316+AO$317)/2 * ($A$317-$A$316) + (AO$317+AO$318)/2 * ($A$318-$A$317))</f>
        <v>309.5</v>
      </c>
      <c r="AP344" s="15">
        <f t="shared" si="117"/>
        <v>443.5</v>
      </c>
      <c r="AQ344" s="15">
        <f t="shared" si="117"/>
        <v>645.75</v>
      </c>
      <c r="AR344" s="15">
        <f t="shared" si="117"/>
        <v>120.75</v>
      </c>
      <c r="AS344" s="15">
        <f t="shared" si="117"/>
        <v>181.75</v>
      </c>
      <c r="AT344" s="15">
        <f t="shared" si="117"/>
        <v>377.25</v>
      </c>
      <c r="AU344" s="15">
        <f t="shared" si="117"/>
        <v>185.50000000000003</v>
      </c>
      <c r="AV344" s="15">
        <f t="shared" si="117"/>
        <v>295.13888888888897</v>
      </c>
      <c r="AW344" s="54">
        <f t="shared" si="109"/>
        <v>319.89236111111114</v>
      </c>
    </row>
    <row r="345" spans="1:49" x14ac:dyDescent="0.2">
      <c r="A345" s="11" t="s">
        <v>54</v>
      </c>
      <c r="B345" s="66">
        <f>((B$318+B$319)/2 * ($A$319-$A$318) + (B$319+B$320)/2 * ($A$320-$A$319) + (B$320+B$321)/2 * ($A$321-$A$320) + (B$321+B$322)/2 * ($A$322-$A$321) + (B$322+B$323)/2 * ($A$323-$A$322) +(B$323+B$324)/2 * ($A$324-$A$323) + (B$324+B$325)/2* ($A$325-$A$324) + (B$325+B$326)/2 * ($A$326-$A$325) + (B$326+B$327)/2 * ($A$327-$A$326) +(B$327+B$328)/2 * ($A$328-$A$327) + (B$328+B$329)/2 * ($A$329-$A$328) + (B$329+B$330)/2 * ($A$330-$A$329) + (B$330+B$331)/2 * ($A$331-$A$330) + (B$331+B$332)/2 * ($A$332-$A$331)  + (B$332+B$333)/2 * ($A$333-$A$332) + (B$333+B$334)/2 * ($A$334-$A$333) + (B$334+B$335)/2 * ($A$336-$A$334) + (B$335+B336)/2 * ($A$336-$A$335) + (B$336+B$337)/2 * ($A$337-$A$336) + ( B$337+B$338)/2 * ($A$338-$A$337)  + (B$338+B$339)/2 * ($A$339-$A$338) + (B$339+B$340)/2 * ($A$340-$A$339) + (B$340+B$341)/2 * ($A$341-$A$340) + (B$341+B$342)/2 * ($A$342-$A$341) )</f>
        <v>-25.499999999999989</v>
      </c>
      <c r="C345" s="66">
        <f>((C$318+C$319)/2 * ($A$319-$A$318) + (C$319+C$320)/2 * ($A$320-$A$319) + (C$320+C$321)/2 * ($A$321-$A$320) + (C$321+C$322)/2 * ($A$322-$A$321) + (C$322+C$323)/2 * ($A$323-$A$322) +(C$323+C$324)/2 * ($A$324-$A$323) + (C$324+C$325)/2* ($A$325-$A$324) + (C$325+C$326)/2 * ($A$326-$A$325) + (C$326+C$327)/2 * ($A$327-$A$326) +(C$327+C$328)/2 * ($A$328-$A$327) + (C$328+C$329)/2 * ($A$329-$A$328) + (C$329+C$330)/2 * ($A$330-$A$329) + (C$330+C$331)/2 * ($A$331-$A$330) + (C$331+C$332)/2 * ($A$332-$A$331)  + (C$332+C$333)/2 * ($A$333-$A$332) + (C$333+C$334)/2 * ($A$334-$A$333) + (C$334+C$335)/2 * ($A$336-$A$334) + (C$335+C336)/2 * ($A$336-$A$335) + (C$336+C$337)/2 * ($A$337-$A$336) + ( C$337+C$338)/2 * ($A$338-$A$337)  + (C$338+C$339)/2 * ($A$339-$A$338) + (C$339+C$340)/2 * ($A$340-$A$339) + (C$340+C$341)/2 * ($A$341-$A$340) + (C$341+C$342)/2 * ($A$342-$A$341) )</f>
        <v>68.750000000000014</v>
      </c>
      <c r="D345" s="66">
        <f>((D$318+D$319)/2 * ($A$319-$A$318) + (D$319+D$320)/2 * ($A$320-$A$319) + (D$320+D$321)/2 * ($A$321-$A$320) + (D$321+D$322)/2 * ($A$322-$A$321) + (D$322+D$323)/2 * ($A$323-$A$322) +(D$323+D$324)/2 * ($A$324-$A$323) + (D$324+D$325)/2* ($A$325-$A$324) + (D$325+D$326)/2 * ($A$326-$A$325) + (D$326+D$327)/2 * ($A$327-$A$326) +(D$327+D$328)/2 * ($A$328-$A$327) + (D$328+D$329)/2 * ($A$329-$A$328) + (D$329+D$330)/2 * ($A$330-$A$329) + (D$330+D$331)/2 * ($A$331-$A$330) + (D$331+D$332)/2 * ($A$332-$A$331)  + (D$332+D$333)/2 * ($A$333-$A$332) + (D$333+D$334)/2 * ($A$334-$A$333) + (D$334+D$335)/2 * ($A$336-$A$334) + (D$335+D336)/2 * ($A$336-$A$335) + (D$336+D$337)/2 * ($A$337-$A$336) + ( D$337+D$338)/2 * ($A$338-$A$337)  + (D$338+D$339)/2 * ($A$339-$A$338) + (D$339+D$340)/2 * ($A$340-$A$339) + (D$340+D$341)/2 * ($A$341-$A$340) + (D$341+D$342)/2 * ($A$342-$A$341) )</f>
        <v>-16.250000000000014</v>
      </c>
      <c r="E345" s="66">
        <f>((E$318+E$319)/2 * ($A$319-$A$318) + (E$319+E$320)/2 * ($A$320-$A$319) + (E$320+E$321)/2 * ($A$321-$A$320) + (E$321+E$322)/2 * ($A$322-$A$321) + (E$322+E$323)/2 * ($A$323-$A$322) +(E$323+E$324)/2 * ($A$324-$A$323) + (E$324+E$325)/2* ($A$325-$A$324) + (E$325+E$326)/2 * ($A$326-$A$325) + (E$326+E$327)/2 * ($A$327-$A$326) +(E$327+E$328)/2 * ($A$328-$A$327) + (E$328+E$329)/2 * ($A$329-$A$328) + (E$329+E$330)/2 * ($A$330-$A$329) + (E$330+E$331)/2 * ($A$331-$A$330) + (E$331+E$332)/2 * ($A$332-$A$331)  + (E$332+E$333)/2 * ($A$333-$A$332) + (E$333+E$334)/2 * ($A$334-$A$333) + (E$334+E$335)/2 * ($A$336-$A$334) + (E$335+E336)/2 * ($A$336-$A$335) + (E$336+E$337)/2 * ($A$337-$A$336) + ( E$337+E$338)/2 * ($A$338-$A$337)  + (E$338+E$339)/2 * ($A$339-$A$338) + (E$339+E$340)/2 * ($A$340-$A$339) + (E$340+E$341)/2 * ($A$341-$A$340) + (E$341+E$342)/2 * ($A$342-$A$341))</f>
        <v>0.75000000000000178</v>
      </c>
      <c r="F345" s="66">
        <f>((F$318+F$319)/2 * ($A$319-$A$318) + (F$319+F$320)/2 * ($A$320-$A$319) + (F$320+F$321)/2 * ($A$321-$A$320) + (F$321+F$322)/2 * ($A$322-$A$321) + (F$322+F$323)/2 * ($A$323-$A$322) +(F$323+F$324)/2 * ($A$324-$A$323) + (F$324+F$325)/2* ($A$325-$A$324) + (F$325+F$326)/2 * ($A$326-$A$325) + (F$326+F$327)/2 * ($A$327-$A$326) +(F$327+F$328)/2 * ($A$328-$A$327) + (F$328+F$329)/2 * ($A$329-$A$328) + (F$329+F$330)/2 * ($A$330-$A$329) + (F$330+F$331)/2 * ($A$331-$A$330) + (F$331+F$332)/2 * ($A$332-$A$331)  + (F$332+F$333)/2 * ($A$333-$A$332) + (F$333+F$334)/2 * ($A$334-$A$333) + (F$334+F$335)/2 * ($A$336-$A$334) + (F$335+F336)/2 * ($A$336-$A$335) + (F$336+F$337)/2 * ($A$337-$A$336) + ( F$337+F$338)/2 * ($A$338-$A$337)  + (F$338+F$339)/2 * ($A$339-$A$338) + (F$339+F$340)/2 * ($A$340-$A$339) + (F$340+F$341)/2 * ($A$341-$A$340) + (F$341+F$342)/2 * ($A$342-$A$341))</f>
        <v>-172.49999999999997</v>
      </c>
      <c r="G345" s="66">
        <f>((G$318+G$319)/2 * ($A$319-$A$318) + (G$319+G$320)/2 * ($A$320-$A$319) + (G$320+G$321)/2 * ($A$321-$A$320) + (G$321+G$322)/2 * ($A$322-$A$321) + (G$322+G$323)/2 * ($A$323-$A$322) +(G$323+G$324)/2 * ($A$324-$A$323) + (G$324+G$325)/2* ($A$325-$A$324) + (G$325+G$326)/2 * ($A$326-$A$325) + (G$326+G$327)/2 * ($A$327-$A$326) +(G$327+G$328)/2 * ($A$328-$A$327) + (G$328+G$329)/2 * ($A$329-$A$328) + (G$329+G$330)/2 * ($A$330-$A$329) + (G$330+G$331)/2 * ($A$331-$A$330) + (G$331+G$332)/2 * ($A$332-$A$331)  + (G$332+G$333)/2 * ($A$333-$A$332) + (G$333+G$334)/2 * ($A$334-$A$333) + (G$334+G$335)/2 * ($A$336-$A$334) + (G$335+G336)/2 * ($A$336-$A$335) + (G$336+G$337)/2 * ($A$337-$A$336) + ( G$337+G$338)/2 * ($A$338-$A$337)  + (G$338+G$339)/2 * ($A$339-$A$338) + (G$339+G$340)/2 * ($A$340-$A$339) + (G$340+G$341)/2 * ($A$341-$A$340) + (G$341+G$342)/2 * ($A$342-$A$341) )</f>
        <v>-62.499999999999972</v>
      </c>
      <c r="H345" s="66">
        <f>((H$318+H$319)/2 * ($A$319-$A$318) + (H$319+H$320)/2 * ($A$320-$A$319) + (H$320+H$321)/2 * ($A$321-$A$320) + (H$321+H$322)/2 * ($A$322-$A$321) + (H$322+H$323)/2 * ($A$323-$A$322) +(H$323+H$324)/2 * ($A$324-$A$323) + (H$324+H$325)/2* ($A$325-$A$324) + (H$325+H$326)/2 * ($A$326-$A$325) + (H$326+H$327)/2 * ($A$327-$A$326) +(H$327+H$328)/2 * ($A$328-$A$327) + (H$328+H$329)/2 * ($A$329-$A$328) + (H$329+H$330)/2 * ($A$330-$A$329) + (H$330+H$331)/2 * ($A$331-$A$330) + (H$331+H$332)/2 * ($A$332-$A$331)  + (H$332+H$333)/2 * ($A$333-$A$332) + (H$333+H$334)/2 * ($A$334-$A$333) + (H$334+H$335)/2 * ($A$336-$A$334) + (H$335+H336)/2 * ($A$336-$A$335) + (H$336+H$337)/2 * ($A$337-$A$336) + ( H$337+H$338)/2 * ($A$338-$A$337)  + (H$338+H$339)/2 * ($A$339-$A$338) + (H$339+H$340)/2 * ($A$340-$A$339) + (H$340+H$341)/2 * ($A$341-$A$340) + (H$341+H$342)/2 * ($A$342-$A$341) )</f>
        <v>-62.499999999999972</v>
      </c>
      <c r="I345" s="66">
        <f>((I$318+I$319)/2 * ($A$319-$A$318) + (I$319+I$320)/2 * ($A$320-$A$319) + (I$320+I$321)/2 * ($A$321-$A$320) + (I$321+I$322)/2 * ($A$322-$A$321) + (I$322+I$323)/2 * ($A$323-$A$322) +(I$323+I$324)/2 * ($A$324-$A$323) + (I$324+I$325)/2* ($A$325-$A$324) + (I$325+I$326)/2 * ($A$326-$A$325) + (I$326+I$327)/2 * ($A$327-$A$326) +(I$327+I$328)/2 * ($A$328-$A$327) + (I$328+I$329)/2 * ($A$329-$A$328) + (I$329+I$330)/2 * ($A$330-$A$329) + (I$330+I$331)/2 * ($A$331-$A$330) + (I$331+I$332)/2 * ($A$332-$A$331)  + (I$332+I$333)/2 * ($A$333-$A$332) + (I$333+I$334)/2 * ($A$334-$A$333) + (I$334+I$335)/2 * ($A$336-$A$334) + (I$335+I336)/2 * ($A$336-$A$335) + (I$336+I$337)/2 * ($A$337-$A$336) + ( I$337+I$338)/2 * ($A$338-$A$337)  + (I$338+I$339)/2 * ($A$339-$A$338) + (I$339+I$340)/2 * ($A$340-$A$339) + (I$340+I$341)/2 * ($A$341-$A$340) + (I$341+I$342)/2 * ($A$342-$A$341) )</f>
        <v>2.6388888888888884</v>
      </c>
      <c r="J345" s="54">
        <f t="shared" si="106"/>
        <v>-33.388888888888872</v>
      </c>
      <c r="M345" s="11" t="s">
        <v>54</v>
      </c>
      <c r="N345" s="66">
        <f t="shared" ref="N345:T345" si="118">((N$318+N$319)/2 * ($A$319-$A$318) + (N$319+N$320)/2 * ($A$320-$A$319) + (N$320+N$321)/2 * ($A$321-$A$320) + (N$321+N$322)/2 * ($A$322-$A$321) + (N$322+N$323)/2 * ($A$323-$A$322) +(N$323+N$324)/2 * ($A$324-$A$323) + (N$324+N$325)/2* ($A$325-$A$324) + (N$325+N$326)/2 * ($A$326-$A$325) + (N$326+N$327)/2 * ($A$327-$A$326) +(N$327+N$328)/2 * ($A$328-$A$327) + (N$328+N$329)/2 * ($A$329-$A$328) + (N$329+N$330)/2 * ($A$330-$A$329) + (N$330+N$331)/2 * ($A$331-$A$330) + (N$331+N$332)/2 * ($A$332-$A$331)  + (N$332+N$333)/2 * ($A$333-$A$332) + (N$333+N$334)/2 * ($A$334-$A$333) + (N$334+N$335)/2 * ($A$336-$A$334) + (N$335+N336)/2 * ($A$336-$A$335) + (N$336+N$337)/2 * ($A$337-$A$336) + ( N$337+N$338)/2 * ($A$338-$A$337)  + (N$338+N$339)/2 * ($A$339-$A$338) + (N$339+N$340)/2 * ($A$340-$A$339) + (N$340+N$341)/2 * ($A$341-$A$340) + (N$341+N$342)/2 * ($A$342-$A$341) )</f>
        <v>141.75</v>
      </c>
      <c r="O345" s="66">
        <f t="shared" si="118"/>
        <v>416.75</v>
      </c>
      <c r="P345" s="66">
        <f t="shared" si="118"/>
        <v>213.75</v>
      </c>
      <c r="Q345" s="66">
        <f t="shared" si="118"/>
        <v>88.249999999999986</v>
      </c>
      <c r="R345" s="66">
        <f t="shared" si="118"/>
        <v>226.50000000000003</v>
      </c>
      <c r="S345" s="66">
        <f t="shared" si="118"/>
        <v>341.11111111111109</v>
      </c>
      <c r="T345" s="66">
        <f t="shared" si="118"/>
        <v>190.97222222222231</v>
      </c>
      <c r="U345" s="88">
        <f t="shared" si="107"/>
        <v>231.29761904761907</v>
      </c>
      <c r="W345" s="11" t="s">
        <v>54</v>
      </c>
      <c r="X345" s="15">
        <f t="shared" ref="X345:AK345" si="119">((X$318+X$319)/2 * ($A$319-$A$318) + (X$319+X$320)/2 * ($A$320-$A$319) + (X$320+X$321)/2 * ($A$321-$A$320) + (X$321+X$322)/2 * ($A$322-$A$321) + (X$322+X$323)/2 * ($A$323-$A$322) +(X$323+X$324)/2 * ($A$324-$A$323) + (X$324+X$325)/2* ($A$325-$A$324) + (X$325+X$326)/2 * ($A$326-$A$325) + (X$326+X$327)/2 * ($A$327-$A$326) +(X$327+X$328)/2 * ($A$328-$A$327) + (X$328+X$329)/2 * ($A$329-$A$328) + (X$329+X$330)/2 * ($A$330-$A$329) + (X$330+X$331)/2 * ($A$331-$A$330) + (X$331+X$332)/2 * ($A$332-$A$331)  + (X$332+X$333)/2 * ($A$333-$A$332) + (X$333+X$334)/2 * ($A$334-$A$333) + (X$334+X$335)/2 * ($A$336-$A$334) + (X$335+X336)/2 * ($A$336-$A$335) + (X$336+X$337)/2 * ($A$337-$A$336) + ( X$337+X$338)/2 * ($A$338-$A$337)  + (X$338+X$339)/2 * ($A$339-$A$338) + (X$339+X$340)/2 * ($A$340-$A$339) + (X$340+X$341)/2 * ($A$341-$A$340) + (X$341+X$342)/2 * ($A$342-$A$341) )</f>
        <v>286</v>
      </c>
      <c r="Y345" s="15">
        <f t="shared" si="119"/>
        <v>539</v>
      </c>
      <c r="Z345" s="15">
        <f t="shared" si="119"/>
        <v>298.25</v>
      </c>
      <c r="AA345" s="15">
        <f t="shared" si="119"/>
        <v>633.5</v>
      </c>
      <c r="AB345" s="15">
        <f t="shared" si="119"/>
        <v>338.5</v>
      </c>
      <c r="AC345" s="15">
        <f t="shared" si="119"/>
        <v>208</v>
      </c>
      <c r="AD345" s="15">
        <f t="shared" si="119"/>
        <v>137.25</v>
      </c>
      <c r="AE345" s="15">
        <f t="shared" si="119"/>
        <v>434.75</v>
      </c>
      <c r="AF345" s="15">
        <f t="shared" si="119"/>
        <v>108.25</v>
      </c>
      <c r="AG345" s="15">
        <f t="shared" si="119"/>
        <v>379.25</v>
      </c>
      <c r="AH345" s="15">
        <f t="shared" si="119"/>
        <v>426</v>
      </c>
      <c r="AI345" s="15">
        <f t="shared" si="119"/>
        <v>480.97222222222223</v>
      </c>
      <c r="AJ345" s="15">
        <f t="shared" si="119"/>
        <v>344.02777777777783</v>
      </c>
      <c r="AK345" s="15">
        <f t="shared" si="119"/>
        <v>358.47222222222229</v>
      </c>
      <c r="AL345" s="54">
        <f t="shared" si="108"/>
        <v>355.15873015873018</v>
      </c>
      <c r="AN345" s="11" t="s">
        <v>54</v>
      </c>
      <c r="AO345" s="15">
        <f t="shared" ref="AO345:AV345" si="120">((AO$318+AO$319)/2 * ($A$319-$A$318) + (AO$319+AO$320)/2 * ($A$320-$A$319) + (AO$320+AO$321)/2 * ($A$321-$A$320) + (AO$321+AO$322)/2 * ($A$322-$A$321) + (AO$322+AO$323)/2 * ($A$323-$A$322) +(AO$323+AO$324)/2 * ($A$324-$A$323) + (AO$324+AO$325)/2* ($A$325-$A$324) + (AO$325+AO$326)/2 * ($A$326-$A$325) + (AO$326+AO$327)/2 * ($A$327-$A$326) +(AO$327+AO$328)/2 * ($A$328-$A$327) + (AO$328+AO$329)/2 * ($A$329-$A$328) + (AO$329+AO$330)/2 * ($A$330-$A$329) + (AO$330+AO$331)/2 * ($A$331-$A$330) + (AO$331+AO$332)/2 * ($A$332-$A$331)  + (AO$332+AO$333)/2 * ($A$333-$A$332) + (AO$333+AO$334)/2 * ($A$334-$A$333) + (AO$334+AO$335)/2 * ($A$336-$A$334) + (AO$335+AO336)/2 * ($A$336-$A$335) + (AO$336+AO$337)/2 * ($A$337-$A$336) + ( AO$337+AO$338)/2 * ($A$338-$A$337)  + (AO$338+AO$339)/2 * ($A$339-$A$338) + (AO$339+AO$340)/2 * ($A$340-$A$339) + (AO$340+AO$341)/2 * ($A$341-$A$340) + (AO$341+AO$342)/2 * ($A$342-$A$341) )</f>
        <v>619</v>
      </c>
      <c r="AP345" s="15">
        <f t="shared" si="120"/>
        <v>678.25</v>
      </c>
      <c r="AQ345" s="15">
        <f t="shared" si="120"/>
        <v>500.5</v>
      </c>
      <c r="AR345" s="15">
        <f t="shared" si="120"/>
        <v>397.25</v>
      </c>
      <c r="AS345" s="15">
        <f t="shared" si="120"/>
        <v>580.75</v>
      </c>
      <c r="AT345" s="15">
        <f t="shared" si="120"/>
        <v>482.5</v>
      </c>
      <c r="AU345" s="15">
        <f t="shared" si="120"/>
        <v>340.75</v>
      </c>
      <c r="AV345" s="15">
        <f t="shared" si="120"/>
        <v>519.02777777777783</v>
      </c>
      <c r="AW345" s="54">
        <f t="shared" si="109"/>
        <v>514.75347222222217</v>
      </c>
    </row>
    <row r="346" spans="1:49" ht="80" x14ac:dyDescent="0.2">
      <c r="A346" s="16" t="s">
        <v>53</v>
      </c>
      <c r="B346" s="15">
        <f>(B318-B316)/($A$318-$A$316)</f>
        <v>7.9999999999999988E-2</v>
      </c>
      <c r="C346" s="15">
        <f>(C318-C305)/(A318-A305)</f>
        <v>2.0000000000000011E-2</v>
      </c>
      <c r="D346" s="15">
        <f>(D318-D315)/(A318-A315)</f>
        <v>3.9999999999999973E-2</v>
      </c>
      <c r="E346" s="15">
        <f>(E318-E316)/(A318-A316)</f>
        <v>3.0000000000000072E-2</v>
      </c>
      <c r="F346" s="15">
        <f>(F318-F303)/(A318-A303)</f>
        <v>2.533333333333334E-2</v>
      </c>
      <c r="G346" s="15">
        <f>(G318-G307)/(A318-A307)</f>
        <v>3.2727272727272737E-2</v>
      </c>
      <c r="H346" s="15">
        <f>(H318-H307)/(A318-A307)</f>
        <v>3.2727272727272737E-2</v>
      </c>
      <c r="I346" s="15">
        <f>(I318-I304)/(A318-A304)</f>
        <v>5.555555555555561E-3</v>
      </c>
      <c r="J346" s="88">
        <f t="shared" si="106"/>
        <v>3.3292929292929305E-2</v>
      </c>
      <c r="M346" s="16" t="s">
        <v>53</v>
      </c>
      <c r="N346" s="89">
        <f>(N318-N294)/(M318-M294)</f>
        <v>2.749999999999999E-2</v>
      </c>
      <c r="O346" s="89">
        <f>(O318-O301)/(M318-M301)</f>
        <v>4.5882352941176464E-2</v>
      </c>
      <c r="P346" s="89">
        <f>(P318-P308)/(M318-M308)</f>
        <v>7.2000000000000008E-2</v>
      </c>
      <c r="Q346" s="89">
        <f>(Q318-Q301)/(M318-M301)</f>
        <v>2.9411764705882342E-2</v>
      </c>
      <c r="R346" s="89">
        <f>(R318-R309)/(M318-M309)</f>
        <v>8.2222222222222252E-2</v>
      </c>
      <c r="S346" s="89">
        <f>(S318-S294)/(M318-M294)</f>
        <v>3.3333333333333333E-2</v>
      </c>
      <c r="T346" s="89">
        <f>(T318-T309)/(M318-M309)</f>
        <v>8.1481481481481502E-2</v>
      </c>
      <c r="U346" s="88">
        <f t="shared" si="107"/>
        <v>5.3118736383442271E-2</v>
      </c>
      <c r="W346" s="16" t="s">
        <v>53</v>
      </c>
      <c r="X346" s="15">
        <f>(X318-X303)/(W318-W303)</f>
        <v>6.4000000000000015E-2</v>
      </c>
      <c r="Y346" s="15">
        <f>(Y318-Y305)/(W318-W305)</f>
        <v>9.2307692307692313E-2</v>
      </c>
      <c r="Z346" s="15">
        <f>(Z318-Z301)/(W318-W301)</f>
        <v>4.9411764705882343E-2</v>
      </c>
      <c r="AA346" s="15">
        <f>(AA318-AA302)/(W318-W302)</f>
        <v>7.3749999999999996E-2</v>
      </c>
      <c r="AB346" s="15">
        <f>(AB318-AB305)/(W318-W305)</f>
        <v>8.3076923076923076E-2</v>
      </c>
      <c r="AC346" s="15">
        <f>(AC318-AC305)/(W318-W305)</f>
        <v>7.0769230769230779E-2</v>
      </c>
      <c r="AD346" s="15">
        <f>(AD318-AD294)/(W318-W294)</f>
        <v>3.3333333333333347E-2</v>
      </c>
      <c r="AE346" s="15">
        <f>(AE318-AE294)/(W318-W294)</f>
        <v>4.5833333333333323E-2</v>
      </c>
      <c r="AF346" s="15">
        <f>(AF318-AF298)/(W318-W298)</f>
        <v>4.0999999999999995E-2</v>
      </c>
      <c r="AG346" s="15">
        <f>(AG318-AG299)/(W318-W299)</f>
        <v>5.8947368421052637E-2</v>
      </c>
      <c r="AH346" s="15">
        <f>(AH318-AH294)/(W318-W294)</f>
        <v>4.1666666666666671E-2</v>
      </c>
      <c r="AI346" s="15">
        <f>(AI318-AI294)/(W318-W294)</f>
        <v>4.0740740740740744E-2</v>
      </c>
      <c r="AJ346" s="15">
        <f>(AJ318-AJ312)/(W318-W312)</f>
        <v>0.14629629629629631</v>
      </c>
      <c r="AK346" s="15">
        <f>(AK318-AK300)/(W318-W300)</f>
        <v>5.7407407407407414E-2</v>
      </c>
      <c r="AL346" s="54">
        <f t="shared" si="108"/>
        <v>6.418148264703992E-2</v>
      </c>
      <c r="AN346" s="16" t="s">
        <v>53</v>
      </c>
      <c r="AO346" s="15">
        <f>(AO318-AO294)/(AN318-AN294)</f>
        <v>5.9999999999999991E-2</v>
      </c>
      <c r="AP346" s="15">
        <f>(AP318-AP297)/(AN318-AN297)</f>
        <v>6.2857142857142861E-2</v>
      </c>
      <c r="AQ346" s="15">
        <f>(AQ318-AQ294)/(AN318-AN294)</f>
        <v>3.5833333333333335E-2</v>
      </c>
      <c r="AR346" s="15">
        <f>(AR318-AR308)/(AN318-AN308)</f>
        <v>0.122</v>
      </c>
      <c r="AS346" s="15">
        <f>(AS318-AS305)/(AN318-AN305)</f>
        <v>9.5384615384615373E-2</v>
      </c>
      <c r="AT346" s="15">
        <f>(AT318-AT303)/(AN318-AN303)</f>
        <v>7.1999999999999995E-2</v>
      </c>
      <c r="AU346" s="15">
        <f>(AU318-AU307)/(AN318-AN307)</f>
        <v>0.12909090909090912</v>
      </c>
      <c r="AV346" s="15">
        <f>(AV318-AV294)/(AN318-AN294)</f>
        <v>5.4166666666666669E-2</v>
      </c>
      <c r="AW346" s="54">
        <f t="shared" si="109"/>
        <v>7.8916583416583419E-2</v>
      </c>
    </row>
    <row r="347" spans="1:49" ht="64" x14ac:dyDescent="0.2">
      <c r="A347" s="16" t="s">
        <v>52</v>
      </c>
      <c r="B347" s="15">
        <f>(B331-B318)/(A331-A318)</f>
        <v>-1.6923076923076919E-2</v>
      </c>
      <c r="C347" s="15">
        <f>(C329-C318)/(A329-A318)</f>
        <v>-3.6363636363636559E-3</v>
      </c>
      <c r="D347" s="15">
        <f>(D335-D318)/(A335-A318)</f>
        <v>-1.1764705882352941E-2</v>
      </c>
      <c r="E347" s="15"/>
      <c r="F347" s="15">
        <f>(F341-F318)/(A341-A318)</f>
        <v>-5.4782608695652171E-2</v>
      </c>
      <c r="G347" s="15">
        <f>(G342-G318)/(A342-A318)</f>
        <v>-3.9166666666666669E-2</v>
      </c>
      <c r="H347" s="15">
        <f>(H342-H318)/(A342-A318)</f>
        <v>-3.9166666666666669E-2</v>
      </c>
      <c r="I347" s="15">
        <f>(I319-I318)/(A319-A318)</f>
        <v>-1.1111111111111249E-2</v>
      </c>
      <c r="J347" s="88">
        <f t="shared" si="106"/>
        <v>-2.5221599940270036E-2</v>
      </c>
      <c r="M347" s="16" t="s">
        <v>52</v>
      </c>
      <c r="N347" s="89">
        <f>(N328-N318)/(M328-M318)</f>
        <v>-9.9999999999999829E-3</v>
      </c>
      <c r="O347" s="89">
        <f>(O342-O318)/(M342-M318)</f>
        <v>-7.4999999999999954E-3</v>
      </c>
      <c r="P347" s="89">
        <f>(P342-P318)/(M342-M318)</f>
        <v>-3.0000000000000006E-2</v>
      </c>
      <c r="Q347" s="89">
        <f>(Q326-Q318)/(M326-M318)</f>
        <v>-1.9999999999999973E-2</v>
      </c>
      <c r="R347" s="89">
        <f>(R339-R318)/(M339-M318)</f>
        <v>-3.333333333333334E-2</v>
      </c>
      <c r="S347" s="89">
        <f>(S341-S318)/(M341-M318)</f>
        <v>-2.0772946859903385E-2</v>
      </c>
      <c r="T347" s="89">
        <f>(T342-T318)/(M342-M318)</f>
        <v>-3.7499999999999999E-2</v>
      </c>
      <c r="U347" s="88">
        <f t="shared" si="107"/>
        <v>-2.2729468599033815E-2</v>
      </c>
      <c r="W347" s="16" t="s">
        <v>52</v>
      </c>
      <c r="X347" s="15">
        <f>(X342-X318)/(W342-W318)</f>
        <v>-3.5833333333333342E-2</v>
      </c>
      <c r="Y347" s="15">
        <f>(Y342-Y2488/W342-W318)</f>
        <v>4.1999999999999993</v>
      </c>
      <c r="Z347" s="15">
        <f>(Z338-Z318)/(W338-W318)</f>
        <v>-3.1999999999999994E-2</v>
      </c>
      <c r="AA347" s="15">
        <f>(AA342-AA318)/(W342-W318)</f>
        <v>-1.2500000000000001E-2</v>
      </c>
      <c r="AB347" s="15">
        <f>(AB342-AB318)/(W342-W318)</f>
        <v>-3.9166666666666676E-2</v>
      </c>
      <c r="AC347" s="15">
        <f>(AC329-AC318)/(W329-W318)</f>
        <v>-3.2727272727272737E-2</v>
      </c>
      <c r="AD347" s="15">
        <f>(AD325-AD318)/(W325-W318)</f>
        <v>-2.8571428571428623E-2</v>
      </c>
      <c r="AE347" s="15">
        <f>(AE341-AE318)/(W341-W318)</f>
        <v>-3.3913043478260865E-2</v>
      </c>
      <c r="AF347" s="15">
        <f>(AF323-AF318)/(W323-W318)</f>
        <v>-1.2000000000000028E-2</v>
      </c>
      <c r="AG347" s="15">
        <f>(AG342-AG318)/(W342-W318)</f>
        <v>-4.083333333333334E-2</v>
      </c>
      <c r="AH347" s="15">
        <f>(AH342-AH318)/(W342-W318)</f>
        <v>-1.6666666666666673E-2</v>
      </c>
      <c r="AI347" s="15">
        <f>(AI335-AI318)/(W335-W318)</f>
        <v>-1.4379084967320252E-2</v>
      </c>
      <c r="AJ347" s="15">
        <f>(AJ342-AJ318)/(W342-W318)</f>
        <v>-2.5925925925925922E-2</v>
      </c>
      <c r="AK347" s="15">
        <f>(AK342-AK318)/(W342-W318)</f>
        <v>-3.7962962962962962E-2</v>
      </c>
      <c r="AL347" s="54">
        <f t="shared" si="108"/>
        <v>0.27410859152620193</v>
      </c>
      <c r="AN347" s="16" t="s">
        <v>52</v>
      </c>
      <c r="AO347" s="15">
        <f>(AO342-AO318)/(AN342-AN318)</f>
        <v>-3.1666666666666662E-2</v>
      </c>
      <c r="AP347" s="15">
        <f>(AP342-AP318)/(AN342-AN318)</f>
        <v>-1.8333333333333344E-2</v>
      </c>
      <c r="AQ347" s="15">
        <f>(AQ338-AQ318)/(AN338-AN318)</f>
        <v>-0.03</v>
      </c>
      <c r="AR347" s="15">
        <f>(AR342-AR318)/(AN342-AN318)</f>
        <v>-4.7499999999999994E-2</v>
      </c>
      <c r="AS347" s="15">
        <f>(AS342-AS318)/(AN342-AN318)</f>
        <v>-2.0833333333333332E-2</v>
      </c>
      <c r="AT347" s="15">
        <f>(AT331-AT318)/(AN331-AN318)</f>
        <v>-2.3076923076923078E-2</v>
      </c>
      <c r="AU347" s="15">
        <f>(AU336-AU318)/(AN336-AN318)</f>
        <v>-6.8888888888888902E-2</v>
      </c>
      <c r="AV347" s="15">
        <f>(AV339-AV318)/(AN339-AN318)</f>
        <v>-3.9153439153439148E-2</v>
      </c>
      <c r="AW347" s="54">
        <f t="shared" si="109"/>
        <v>-3.4931573056573059E-2</v>
      </c>
    </row>
    <row r="348" spans="1:49" ht="32" x14ac:dyDescent="0.2">
      <c r="A348" s="16" t="s">
        <v>51</v>
      </c>
      <c r="B348" s="15">
        <f>(B318-B316)</f>
        <v>0.79999999999999982</v>
      </c>
      <c r="C348" s="15">
        <f>(C318-C305)</f>
        <v>1.3000000000000007</v>
      </c>
      <c r="D348" s="15">
        <f>(D318-D315)</f>
        <v>0.59999999999999964</v>
      </c>
      <c r="E348" s="15">
        <f>(E318-E316)</f>
        <v>0.30000000000000071</v>
      </c>
      <c r="F348" s="15">
        <f>(F318-F303)</f>
        <v>1.9000000000000004</v>
      </c>
      <c r="G348" s="15">
        <f>(G318-G307)</f>
        <v>1.8000000000000007</v>
      </c>
      <c r="H348" s="15">
        <f>(H318-H307)</f>
        <v>1.8000000000000007</v>
      </c>
      <c r="I348" s="15">
        <f>(I318-I304)</f>
        <v>0.38888888888888928</v>
      </c>
      <c r="J348" s="88">
        <f t="shared" si="106"/>
        <v>1.1111111111111116</v>
      </c>
      <c r="M348" s="16" t="s">
        <v>51</v>
      </c>
      <c r="N348" s="89">
        <f>(N318-N294)</f>
        <v>3.2999999999999989</v>
      </c>
      <c r="O348" s="89">
        <f>(O318-O301)</f>
        <v>3.8999999999999995</v>
      </c>
      <c r="P348" s="89">
        <f>(P318-P308)</f>
        <v>3.6000000000000005</v>
      </c>
      <c r="Q348" s="89">
        <f>(Q318-Q301)</f>
        <v>2.4999999999999991</v>
      </c>
      <c r="R348" s="89">
        <f>(R318-R309)</f>
        <v>3.7000000000000011</v>
      </c>
      <c r="S348" s="89">
        <f>(S318-S294)</f>
        <v>4</v>
      </c>
      <c r="T348" s="89">
        <f>(T318-T309)</f>
        <v>3.6666666666666679</v>
      </c>
      <c r="U348" s="88">
        <f t="shared" si="107"/>
        <v>3.5238095238095242</v>
      </c>
      <c r="W348" s="16" t="s">
        <v>51</v>
      </c>
      <c r="X348" s="11">
        <f>(X318-X303)</f>
        <v>4.8000000000000007</v>
      </c>
      <c r="Y348" s="11">
        <f>(Y318-Y305)</f>
        <v>6</v>
      </c>
      <c r="Z348" s="11">
        <f>(Z318-Z301)</f>
        <v>4.1999999999999993</v>
      </c>
      <c r="AA348" s="11">
        <f>(AA318-AA302)</f>
        <v>5.8999999999999995</v>
      </c>
      <c r="AB348" s="11">
        <f>(AB318-AB305)</f>
        <v>5.4</v>
      </c>
      <c r="AC348" s="11">
        <f>(AC318-AC305)</f>
        <v>4.6000000000000005</v>
      </c>
      <c r="AD348" s="11">
        <f>(AD318-AD294)</f>
        <v>4.0000000000000018</v>
      </c>
      <c r="AE348" s="11">
        <f>(AE318-AE294)</f>
        <v>5.4999999999999991</v>
      </c>
      <c r="AL348" s="54">
        <f t="shared" si="108"/>
        <v>5.05</v>
      </c>
      <c r="AN348" s="16" t="s">
        <v>51</v>
      </c>
      <c r="AW348" s="54" t="e">
        <f t="shared" si="109"/>
        <v>#DIV/0!</v>
      </c>
    </row>
    <row r="349" spans="1:49" ht="32" x14ac:dyDescent="0.2">
      <c r="A349" s="16" t="s">
        <v>50</v>
      </c>
      <c r="B349" s="15">
        <f>(B335-B318)</f>
        <v>-0.79999999999999982</v>
      </c>
      <c r="C349" s="15">
        <f>(C329-C318)</f>
        <v>-0.20000000000000107</v>
      </c>
      <c r="D349" s="15">
        <f>(D335-D318)</f>
        <v>-1</v>
      </c>
      <c r="E349" s="15"/>
      <c r="F349" s="15">
        <f>(F341-F318)</f>
        <v>-6.3</v>
      </c>
      <c r="G349" s="15">
        <f>(G342-G318)</f>
        <v>-4.7</v>
      </c>
      <c r="H349" s="15">
        <f>(H342-H318)</f>
        <v>-4.7</v>
      </c>
      <c r="I349" s="15">
        <f>(I319-I318)</f>
        <v>-5.5555555555556246E-2</v>
      </c>
      <c r="J349" s="88">
        <f t="shared" si="106"/>
        <v>-2.5365079365079368</v>
      </c>
      <c r="M349" s="16" t="s">
        <v>50</v>
      </c>
      <c r="N349" s="89">
        <f>(N328-N318)</f>
        <v>-0.49999999999999911</v>
      </c>
      <c r="O349" s="89">
        <f>(O342-O318)</f>
        <v>-0.89999999999999947</v>
      </c>
      <c r="P349" s="89">
        <f>(P342-P318)</f>
        <v>-3.6000000000000005</v>
      </c>
      <c r="Q349" s="89">
        <f>(Q326-Q318)</f>
        <v>-0.79999999999999893</v>
      </c>
      <c r="R349" s="89">
        <f>(R339-R318)</f>
        <v>-3.5000000000000009</v>
      </c>
      <c r="S349" s="89">
        <f>(S341-S318)</f>
        <v>-2.3888888888888893</v>
      </c>
      <c r="T349" s="89">
        <f>(T342-T318)</f>
        <v>-4.5</v>
      </c>
      <c r="U349" s="88">
        <f t="shared" si="107"/>
        <v>-2.3126984126984129</v>
      </c>
      <c r="W349" s="16" t="s">
        <v>50</v>
      </c>
      <c r="AL349" s="54" t="e">
        <f t="shared" si="108"/>
        <v>#DIV/0!</v>
      </c>
      <c r="AN349" s="16" t="s">
        <v>50</v>
      </c>
      <c r="AW349" s="54" t="e">
        <f t="shared" si="109"/>
        <v>#DIV/0!</v>
      </c>
    </row>
    <row r="350" spans="1:49" x14ac:dyDescent="0.2">
      <c r="A350" s="11" t="s">
        <v>49</v>
      </c>
      <c r="B350" s="66">
        <f t="shared" ref="B350:I350" si="121">MAX(B294:B342)</f>
        <v>0.79999999999999982</v>
      </c>
      <c r="C350" s="66">
        <f t="shared" si="121"/>
        <v>1.4000000000000004</v>
      </c>
      <c r="D350" s="66">
        <f t="shared" si="121"/>
        <v>0.59999999999999964</v>
      </c>
      <c r="E350" s="66">
        <f t="shared" si="121"/>
        <v>0.30000000000000071</v>
      </c>
      <c r="F350" s="66">
        <f t="shared" si="121"/>
        <v>1.9000000000000004</v>
      </c>
      <c r="G350" s="66">
        <f t="shared" si="121"/>
        <v>1.8000000000000007</v>
      </c>
      <c r="H350" s="66">
        <f t="shared" si="121"/>
        <v>1.8000000000000007</v>
      </c>
      <c r="I350" s="66">
        <f t="shared" si="121"/>
        <v>0.38888888888888928</v>
      </c>
      <c r="J350" s="88">
        <f t="shared" si="106"/>
        <v>1.1236111111111113</v>
      </c>
      <c r="M350" s="11" t="s">
        <v>49</v>
      </c>
      <c r="U350" s="56"/>
      <c r="W350" s="11" t="s">
        <v>49</v>
      </c>
      <c r="AL350" s="54" t="e">
        <f t="shared" si="108"/>
        <v>#DIV/0!</v>
      </c>
      <c r="AN350" s="11" t="s">
        <v>49</v>
      </c>
      <c r="AW350" s="54" t="e">
        <f t="shared" si="109"/>
        <v>#DIV/0!</v>
      </c>
    </row>
    <row r="369" spans="1:84" ht="32" x14ac:dyDescent="0.2">
      <c r="BN369" s="75" t="s">
        <v>108</v>
      </c>
      <c r="BO369" s="74" t="s">
        <v>107</v>
      </c>
      <c r="BP369" s="75" t="s">
        <v>106</v>
      </c>
      <c r="BQ369" s="71" t="s">
        <v>105</v>
      </c>
      <c r="BR369" s="74" t="s">
        <v>104</v>
      </c>
      <c r="BS369" s="72" t="s">
        <v>103</v>
      </c>
      <c r="BT369" s="72" t="s">
        <v>102</v>
      </c>
      <c r="BU369" s="73" t="s">
        <v>101</v>
      </c>
      <c r="BV369" s="72" t="s">
        <v>100</v>
      </c>
      <c r="BW369" s="72" t="s">
        <v>99</v>
      </c>
      <c r="BX369" s="72" t="s">
        <v>98</v>
      </c>
      <c r="BY369" s="71" t="s">
        <v>97</v>
      </c>
      <c r="BZ369" s="71" t="s">
        <v>96</v>
      </c>
      <c r="CA369" s="71" t="s">
        <v>95</v>
      </c>
      <c r="CB369" s="71" t="s">
        <v>94</v>
      </c>
      <c r="CC369" s="70" t="s">
        <v>93</v>
      </c>
      <c r="CD369" s="71" t="s">
        <v>92</v>
      </c>
      <c r="CE369" s="71" t="s">
        <v>91</v>
      </c>
      <c r="CF369" s="70" t="s">
        <v>90</v>
      </c>
    </row>
    <row r="370" spans="1:84" x14ac:dyDescent="0.2">
      <c r="BN370" s="66">
        <v>0.8888888888888884</v>
      </c>
      <c r="BP370" s="66">
        <v>0.72222222222222232</v>
      </c>
      <c r="BR370" s="11">
        <v>2.0999999999999996</v>
      </c>
      <c r="BU370" s="66">
        <v>0</v>
      </c>
      <c r="CE370" s="11">
        <v>0.70000000000000018</v>
      </c>
    </row>
    <row r="371" spans="1:84" x14ac:dyDescent="0.2">
      <c r="BN371" s="66">
        <v>1.2222222222222223</v>
      </c>
      <c r="BP371" s="66">
        <v>0.88888888888888928</v>
      </c>
      <c r="BR371" s="11">
        <v>2.8999999999999995</v>
      </c>
      <c r="BU371" s="66">
        <v>0</v>
      </c>
      <c r="CE371" s="11">
        <v>1.0999999999999996</v>
      </c>
    </row>
    <row r="372" spans="1:84" x14ac:dyDescent="0.2">
      <c r="BN372" s="66">
        <v>1.7777777777777777</v>
      </c>
      <c r="BP372" s="66">
        <v>1</v>
      </c>
      <c r="BR372" s="11">
        <v>3.7</v>
      </c>
      <c r="BU372" s="66">
        <v>-5.5555555555555358E-2</v>
      </c>
      <c r="CE372" s="11">
        <v>1.2000000000000002</v>
      </c>
    </row>
    <row r="373" spans="1:84" x14ac:dyDescent="0.2">
      <c r="BN373" s="66">
        <v>2.333333333333333</v>
      </c>
      <c r="BO373" s="11">
        <v>0</v>
      </c>
      <c r="BP373" s="66">
        <v>1.0555555555555562</v>
      </c>
      <c r="BR373" s="11">
        <v>4.3999999999999995</v>
      </c>
      <c r="BU373" s="66">
        <v>-5.5555555555555358E-2</v>
      </c>
      <c r="CE373" s="11">
        <v>0.20000000000000018</v>
      </c>
    </row>
    <row r="374" spans="1:84" x14ac:dyDescent="0.2">
      <c r="BN374" s="66">
        <v>2.5</v>
      </c>
      <c r="BO374" s="11">
        <v>0.20000000000000018</v>
      </c>
      <c r="BP374" s="66">
        <v>1.2222222222222223</v>
      </c>
      <c r="BR374" s="11">
        <v>4.8999999999999995</v>
      </c>
      <c r="BT374" s="11">
        <v>0</v>
      </c>
      <c r="BU374" s="66">
        <v>-5.5555555555555358E-2</v>
      </c>
      <c r="CE374" s="11">
        <v>-0.29999999999999982</v>
      </c>
    </row>
    <row r="375" spans="1:84" x14ac:dyDescent="0.2">
      <c r="BN375" s="66">
        <v>2.8888888888888884</v>
      </c>
      <c r="BO375" s="11">
        <v>0.5</v>
      </c>
      <c r="BP375" s="66">
        <v>1.3333333333333339</v>
      </c>
      <c r="BR375" s="11">
        <v>5.2</v>
      </c>
      <c r="BS375" s="11">
        <v>0</v>
      </c>
      <c r="BT375" s="11">
        <v>0</v>
      </c>
      <c r="BU375" s="66">
        <v>0.16666666666666696</v>
      </c>
      <c r="CE375" s="11">
        <v>-0.20000000000000018</v>
      </c>
    </row>
    <row r="376" spans="1:84" x14ac:dyDescent="0.2">
      <c r="BN376" s="66">
        <v>3.333333333333333</v>
      </c>
      <c r="BO376" s="11">
        <v>0.90000000000000036</v>
      </c>
      <c r="BP376" s="66">
        <v>1.2777777777777777</v>
      </c>
      <c r="BR376" s="11">
        <v>5.7</v>
      </c>
      <c r="BS376" s="11">
        <v>0.39999999999999858</v>
      </c>
      <c r="BT376" s="11">
        <v>0</v>
      </c>
      <c r="BU376" s="66">
        <v>0.27777777777777857</v>
      </c>
      <c r="CB376" s="11">
        <v>0</v>
      </c>
      <c r="CE376" s="11">
        <v>-0.29999999999999982</v>
      </c>
    </row>
    <row r="377" spans="1:84" x14ac:dyDescent="0.2">
      <c r="BN377" s="66">
        <v>3.6111111111111107</v>
      </c>
      <c r="BO377" s="11">
        <v>1.4000000000000004</v>
      </c>
      <c r="BP377" s="66">
        <v>2.666666666666667</v>
      </c>
      <c r="BQ377" s="11">
        <v>0</v>
      </c>
      <c r="BR377" s="11">
        <v>5.9999999999999991</v>
      </c>
      <c r="BS377" s="11">
        <v>0.59999999999999964</v>
      </c>
      <c r="BT377" s="11">
        <v>0.10000000000000053</v>
      </c>
      <c r="BU377" s="66">
        <v>0.5</v>
      </c>
      <c r="CB377" s="11">
        <v>9.9999999999999645E-2</v>
      </c>
      <c r="CE377" s="11">
        <v>0</v>
      </c>
    </row>
    <row r="378" spans="1:84" x14ac:dyDescent="0.2">
      <c r="BN378" s="66">
        <v>3.7222222222222223</v>
      </c>
      <c r="BO378" s="11">
        <v>2.5000000000000009</v>
      </c>
      <c r="BP378" s="66">
        <v>2.833333333333333</v>
      </c>
      <c r="BQ378" s="11">
        <v>0.20000000000000018</v>
      </c>
      <c r="BR378" s="11">
        <v>6.1000000000000005</v>
      </c>
      <c r="BS378" s="11">
        <v>0.59999999999999964</v>
      </c>
      <c r="BT378" s="11">
        <v>0.5</v>
      </c>
      <c r="BU378" s="66">
        <v>0.94444444444444464</v>
      </c>
      <c r="BX378" s="11">
        <v>0</v>
      </c>
      <c r="CB378" s="11">
        <v>0.19999999999999929</v>
      </c>
      <c r="CE378" s="11">
        <v>0.5</v>
      </c>
    </row>
    <row r="379" spans="1:84" ht="26" x14ac:dyDescent="0.3">
      <c r="A379" s="87" t="s">
        <v>115</v>
      </c>
      <c r="BN379" s="66">
        <v>4.2222222222222223</v>
      </c>
      <c r="BO379" s="11">
        <v>3.0000000000000009</v>
      </c>
      <c r="BP379" s="66">
        <v>2.8888888888888884</v>
      </c>
      <c r="BQ379" s="11">
        <v>0.5</v>
      </c>
      <c r="BR379" s="11">
        <v>5.9999999999999991</v>
      </c>
      <c r="BS379" s="11">
        <v>0.89999999999999858</v>
      </c>
      <c r="BT379" s="11">
        <v>0.60000000000000053</v>
      </c>
      <c r="BU379" s="66">
        <v>1.3888888888888893</v>
      </c>
      <c r="BX379" s="11">
        <v>0</v>
      </c>
      <c r="BZ379" s="11">
        <v>0</v>
      </c>
      <c r="CB379" s="11">
        <v>0.29999999999999893</v>
      </c>
      <c r="CE379" s="11">
        <v>0.79999999999999982</v>
      </c>
    </row>
    <row r="380" spans="1:84" ht="19" x14ac:dyDescent="0.25">
      <c r="A380" s="19" t="s">
        <v>83</v>
      </c>
      <c r="O380" s="19" t="s">
        <v>71</v>
      </c>
      <c r="AD380" s="19" t="s">
        <v>59</v>
      </c>
      <c r="AE380" s="19"/>
      <c r="AF380" s="19"/>
      <c r="AR380" s="19"/>
      <c r="AS380" s="19"/>
      <c r="AT380" s="19" t="s">
        <v>58</v>
      </c>
      <c r="AU380" s="19"/>
      <c r="AV380" s="19"/>
      <c r="BA380" s="19" t="s">
        <v>57</v>
      </c>
      <c r="BC380" s="19"/>
      <c r="BL380" s="19" t="s">
        <v>114</v>
      </c>
      <c r="BN380" s="66">
        <v>4.8888888888888884</v>
      </c>
      <c r="BO380" s="11">
        <v>3.3</v>
      </c>
      <c r="BP380" s="66">
        <v>2.8888888888888884</v>
      </c>
      <c r="BQ380" s="11">
        <v>1.0999999999999996</v>
      </c>
      <c r="BR380" s="11">
        <v>6.1000000000000005</v>
      </c>
      <c r="BS380" s="11">
        <v>0.79999999999999893</v>
      </c>
      <c r="BT380" s="11">
        <v>0.60000000000000053</v>
      </c>
      <c r="BU380" s="66">
        <v>1.9444444444444446</v>
      </c>
      <c r="BV380" s="11">
        <v>0</v>
      </c>
      <c r="BX380" s="11">
        <v>9.9999999999999645E-2</v>
      </c>
      <c r="BZ380" s="11">
        <v>0</v>
      </c>
      <c r="CB380" s="11">
        <v>0.69999999999999929</v>
      </c>
      <c r="CE380" s="11">
        <v>0.79999999999999982</v>
      </c>
      <c r="CF380" s="66">
        <v>0</v>
      </c>
    </row>
    <row r="381" spans="1:84" ht="32" x14ac:dyDescent="0.2">
      <c r="B381" s="85" t="s">
        <v>87</v>
      </c>
      <c r="C381" s="85" t="s">
        <v>86</v>
      </c>
      <c r="D381" s="85" t="s">
        <v>85</v>
      </c>
      <c r="E381" s="86" t="s">
        <v>113</v>
      </c>
      <c r="F381" s="57" t="s">
        <v>60</v>
      </c>
      <c r="G381" s="85" t="s">
        <v>103</v>
      </c>
      <c r="H381" s="85" t="s">
        <v>97</v>
      </c>
      <c r="I381" s="85" t="s">
        <v>109</v>
      </c>
      <c r="J381" s="85" t="s">
        <v>96</v>
      </c>
      <c r="K381" s="86" t="s">
        <v>108</v>
      </c>
      <c r="L381" s="85" t="s">
        <v>95</v>
      </c>
      <c r="O381" s="79" t="s">
        <v>82</v>
      </c>
      <c r="P381" s="79" t="s">
        <v>81</v>
      </c>
      <c r="Q381" s="79" t="s">
        <v>80</v>
      </c>
      <c r="R381" s="79" t="s">
        <v>79</v>
      </c>
      <c r="S381" s="79" t="s">
        <v>78</v>
      </c>
      <c r="T381" s="84" t="s">
        <v>112</v>
      </c>
      <c r="U381" s="55" t="s">
        <v>60</v>
      </c>
      <c r="V381" s="79" t="s">
        <v>94</v>
      </c>
      <c r="W381" s="79" t="s">
        <v>102</v>
      </c>
      <c r="X381" s="84" t="s">
        <v>101</v>
      </c>
      <c r="Y381" s="79" t="s">
        <v>105</v>
      </c>
      <c r="Z381" s="79" t="s">
        <v>107</v>
      </c>
      <c r="AA381" s="84" t="s">
        <v>93</v>
      </c>
      <c r="AB381" s="84" t="s">
        <v>106</v>
      </c>
      <c r="AC381" s="18"/>
      <c r="AE381" s="82" t="s">
        <v>76</v>
      </c>
      <c r="AF381" s="82" t="s">
        <v>75</v>
      </c>
      <c r="AG381" s="82" t="s">
        <v>74</v>
      </c>
      <c r="AH381" s="82" t="s">
        <v>73</v>
      </c>
      <c r="AI381" s="83" t="s">
        <v>72</v>
      </c>
      <c r="AJ381" s="83" t="s">
        <v>111</v>
      </c>
      <c r="AK381" s="81" t="s">
        <v>60</v>
      </c>
      <c r="AL381" s="82" t="s">
        <v>100</v>
      </c>
      <c r="AM381" s="82" t="s">
        <v>99</v>
      </c>
      <c r="AN381" s="82" t="s">
        <v>98</v>
      </c>
      <c r="AO381" s="82" t="s">
        <v>92</v>
      </c>
      <c r="AP381" s="82" t="s">
        <v>104</v>
      </c>
      <c r="AU381" s="71" t="s">
        <v>69</v>
      </c>
      <c r="AV381" s="71" t="s">
        <v>68</v>
      </c>
      <c r="AW381" s="71" t="s">
        <v>67</v>
      </c>
      <c r="AX381" s="71" t="s">
        <v>66</v>
      </c>
      <c r="AY381" s="81" t="s">
        <v>60</v>
      </c>
      <c r="BB381" s="77" t="s">
        <v>65</v>
      </c>
      <c r="BC381" s="80" t="s">
        <v>64</v>
      </c>
      <c r="BD381" s="79" t="s">
        <v>63</v>
      </c>
      <c r="BE381" s="76" t="s">
        <v>110</v>
      </c>
      <c r="BF381" s="78" t="s">
        <v>60</v>
      </c>
      <c r="BG381" s="77" t="s">
        <v>91</v>
      </c>
      <c r="BH381" s="76" t="s">
        <v>90</v>
      </c>
      <c r="BM381" s="74" t="s">
        <v>109</v>
      </c>
      <c r="BN381" s="66">
        <v>5.4999999999999991</v>
      </c>
      <c r="BO381" s="11">
        <v>3.6000000000000005</v>
      </c>
      <c r="BP381" s="66">
        <v>3.1111111111111116</v>
      </c>
      <c r="BQ381" s="11">
        <v>1.2000000000000002</v>
      </c>
      <c r="BR381" s="11">
        <v>6.1000000000000005</v>
      </c>
      <c r="BS381" s="11">
        <v>0.69999999999999929</v>
      </c>
      <c r="BT381" s="11">
        <v>1</v>
      </c>
      <c r="BU381" s="66">
        <v>2.166666666666667</v>
      </c>
      <c r="BV381" s="11">
        <v>0</v>
      </c>
      <c r="BW381" s="11">
        <v>0</v>
      </c>
      <c r="BX381" s="11">
        <v>0.5</v>
      </c>
      <c r="BZ381" s="11">
        <v>-0.19999999999999929</v>
      </c>
      <c r="CB381" s="11">
        <v>0.69999999999999929</v>
      </c>
      <c r="CE381" s="11">
        <v>0.70000000000000018</v>
      </c>
      <c r="CF381" s="66">
        <v>-0.16666666666666696</v>
      </c>
    </row>
    <row r="382" spans="1:84" x14ac:dyDescent="0.2">
      <c r="A382" s="11">
        <v>-120</v>
      </c>
      <c r="B382" s="11">
        <v>0.69999999999999929</v>
      </c>
      <c r="C382" s="11">
        <v>0</v>
      </c>
      <c r="E382" s="66">
        <v>0</v>
      </c>
      <c r="F382" s="62">
        <f t="shared" ref="F382:F429" si="122">AVERAGE(B382:E382)</f>
        <v>0.23333333333333309</v>
      </c>
      <c r="K382" s="66">
        <v>0.8888888888888884</v>
      </c>
      <c r="N382" s="11">
        <v>-120</v>
      </c>
      <c r="S382" s="11">
        <v>0</v>
      </c>
      <c r="U382" s="62">
        <f t="shared" ref="U382:U413" si="123">AVERAGE(O382:T382)</f>
        <v>0</v>
      </c>
      <c r="X382" s="66">
        <v>0</v>
      </c>
      <c r="AB382" s="66">
        <v>0.72222222222222232</v>
      </c>
      <c r="AC382" s="66"/>
      <c r="AD382" s="11">
        <v>-120</v>
      </c>
      <c r="AK382" s="62"/>
      <c r="AP382" s="11">
        <v>2.0999999999999996</v>
      </c>
      <c r="AT382" s="11">
        <v>-120</v>
      </c>
      <c r="AY382" s="69"/>
      <c r="BA382" s="11">
        <v>-120</v>
      </c>
      <c r="BD382" s="11">
        <v>0</v>
      </c>
      <c r="BF382" s="54">
        <f t="shared" ref="BF382:BF413" si="124">AVERAGE(BB382:BE382)</f>
        <v>0</v>
      </c>
      <c r="BG382" s="11">
        <v>0.70000000000000018</v>
      </c>
      <c r="BL382" s="11">
        <v>-120</v>
      </c>
      <c r="BN382" s="66">
        <v>5.7222222222222223</v>
      </c>
      <c r="BO382" s="11">
        <v>4.6000000000000005</v>
      </c>
      <c r="BP382" s="66">
        <v>3.5000000000000009</v>
      </c>
      <c r="BQ382" s="11">
        <v>1.2999999999999998</v>
      </c>
      <c r="BR382" s="11">
        <v>6.1000000000000005</v>
      </c>
      <c r="BS382" s="11">
        <v>0.59999999999999964</v>
      </c>
      <c r="BT382" s="11">
        <v>1.4000000000000004</v>
      </c>
      <c r="BU382" s="66">
        <v>2.5</v>
      </c>
      <c r="BV382" s="11">
        <v>0.39999999999999947</v>
      </c>
      <c r="BW382" s="11">
        <v>0.40000000000000036</v>
      </c>
      <c r="BX382" s="11">
        <v>1.2000000000000002</v>
      </c>
      <c r="BZ382" s="11">
        <v>-0.29999999999999893</v>
      </c>
      <c r="CB382" s="11">
        <v>0.79999999999999893</v>
      </c>
      <c r="CE382" s="11">
        <v>0.89999999999999947</v>
      </c>
      <c r="CF382" s="66">
        <v>-0.44444444444444464</v>
      </c>
    </row>
    <row r="383" spans="1:84" x14ac:dyDescent="0.2">
      <c r="A383" s="11">
        <v>-115</v>
      </c>
      <c r="B383" s="11">
        <v>0.69999999999999929</v>
      </c>
      <c r="C383" s="11">
        <v>0</v>
      </c>
      <c r="E383" s="66">
        <v>5.5555555555555358E-2</v>
      </c>
      <c r="F383" s="62">
        <f t="shared" si="122"/>
        <v>0.25185185185185155</v>
      </c>
      <c r="K383" s="66">
        <v>1.2222222222222223</v>
      </c>
      <c r="N383" s="11">
        <v>-115</v>
      </c>
      <c r="S383" s="11">
        <v>0.10000000000000053</v>
      </c>
      <c r="U383" s="62">
        <f t="shared" si="123"/>
        <v>0.10000000000000053</v>
      </c>
      <c r="X383" s="66">
        <v>0</v>
      </c>
      <c r="AB383" s="66">
        <v>0.88888888888888928</v>
      </c>
      <c r="AC383" s="66"/>
      <c r="AD383" s="11">
        <v>-115</v>
      </c>
      <c r="AK383" s="62"/>
      <c r="AP383" s="11">
        <v>2.8999999999999995</v>
      </c>
      <c r="AT383" s="11">
        <v>-115</v>
      </c>
      <c r="AY383" s="69"/>
      <c r="BA383" s="11">
        <v>-115</v>
      </c>
      <c r="BD383" s="11">
        <v>0.19999999999999929</v>
      </c>
      <c r="BF383" s="54">
        <f t="shared" si="124"/>
        <v>0.19999999999999929</v>
      </c>
      <c r="BG383" s="11">
        <v>1.0999999999999996</v>
      </c>
      <c r="BL383" s="11">
        <v>-115</v>
      </c>
      <c r="BN383" s="66">
        <v>5.6111111111111116</v>
      </c>
      <c r="BO383" s="11">
        <v>5.3999999999999995</v>
      </c>
      <c r="BP383" s="66">
        <v>3.7777777777777777</v>
      </c>
      <c r="BQ383" s="11">
        <v>2.0999999999999996</v>
      </c>
      <c r="BR383" s="11">
        <v>6.2</v>
      </c>
      <c r="BS383" s="11">
        <v>0.5</v>
      </c>
      <c r="BT383" s="11">
        <v>2</v>
      </c>
      <c r="BU383" s="66">
        <v>2.6666666666666679</v>
      </c>
      <c r="BV383" s="11">
        <v>1</v>
      </c>
      <c r="BW383" s="11">
        <v>1.4000000000000004</v>
      </c>
      <c r="BX383" s="11">
        <v>1.8999999999999995</v>
      </c>
      <c r="BZ383" s="11">
        <v>-9.9999999999999645E-2</v>
      </c>
      <c r="CA383" s="11">
        <v>0</v>
      </c>
      <c r="CB383" s="11">
        <v>0.5</v>
      </c>
      <c r="CE383" s="11">
        <v>1.2000000000000002</v>
      </c>
      <c r="CF383" s="66">
        <v>-0.38888888888888928</v>
      </c>
    </row>
    <row r="384" spans="1:84" x14ac:dyDescent="0.2">
      <c r="A384" s="11">
        <v>-110</v>
      </c>
      <c r="B384" s="11">
        <v>0.5</v>
      </c>
      <c r="C384" s="11">
        <v>-0.60000000000000053</v>
      </c>
      <c r="E384" s="66">
        <v>0</v>
      </c>
      <c r="F384" s="62">
        <f t="shared" si="122"/>
        <v>-3.3333333333333513E-2</v>
      </c>
      <c r="K384" s="66">
        <v>1.7777777777777777</v>
      </c>
      <c r="N384" s="11">
        <v>-110</v>
      </c>
      <c r="S384" s="11">
        <v>0.10000000000000053</v>
      </c>
      <c r="U384" s="62">
        <f t="shared" si="123"/>
        <v>0.10000000000000053</v>
      </c>
      <c r="X384" s="66">
        <v>-5.5555555555555358E-2</v>
      </c>
      <c r="AB384" s="66">
        <v>1</v>
      </c>
      <c r="AC384" s="66"/>
      <c r="AD384" s="11">
        <v>-110</v>
      </c>
      <c r="AK384" s="62"/>
      <c r="AP384" s="11">
        <v>3.7</v>
      </c>
      <c r="AT384" s="11">
        <v>-110</v>
      </c>
      <c r="AY384" s="69"/>
      <c r="BA384" s="11">
        <v>-110</v>
      </c>
      <c r="BD384" s="11">
        <v>0.29999999999999982</v>
      </c>
      <c r="BF384" s="54">
        <f t="shared" si="124"/>
        <v>0.29999999999999982</v>
      </c>
      <c r="BG384" s="11">
        <v>1.2000000000000002</v>
      </c>
      <c r="BL384" s="11">
        <v>-110</v>
      </c>
      <c r="BN384" s="66">
        <v>5.4444444444444438</v>
      </c>
      <c r="BO384" s="11">
        <v>6.2</v>
      </c>
      <c r="BP384" s="66">
        <v>4.1111111111111116</v>
      </c>
      <c r="BQ384" s="11">
        <v>2.0999999999999996</v>
      </c>
      <c r="BR384" s="11">
        <v>6.4999999999999991</v>
      </c>
      <c r="BS384" s="11">
        <v>0.5</v>
      </c>
      <c r="BT384" s="11">
        <v>2.5999999999999996</v>
      </c>
      <c r="BU384" s="66">
        <v>2.7222222222222232</v>
      </c>
      <c r="BV384" s="11">
        <v>1.6999999999999993</v>
      </c>
      <c r="BW384" s="11">
        <v>1.9000000000000004</v>
      </c>
      <c r="BX384" s="11">
        <v>2.6000000000000005</v>
      </c>
      <c r="BY384" s="11">
        <v>0</v>
      </c>
      <c r="BZ384" s="11">
        <v>-0.29999999999999893</v>
      </c>
      <c r="CA384" s="11">
        <v>-0.29999999999999893</v>
      </c>
      <c r="CB384" s="11">
        <v>0.5</v>
      </c>
      <c r="CE384" s="11">
        <v>1.5</v>
      </c>
      <c r="CF384" s="66">
        <v>-0.22222222222222232</v>
      </c>
    </row>
    <row r="385" spans="1:84" x14ac:dyDescent="0.2">
      <c r="A385" s="11">
        <v>-105</v>
      </c>
      <c r="B385" s="11">
        <v>0.40000000000000036</v>
      </c>
      <c r="C385" s="11">
        <v>-0.5</v>
      </c>
      <c r="E385" s="66">
        <v>-0.1111111111111116</v>
      </c>
      <c r="F385" s="62">
        <f t="shared" si="122"/>
        <v>-7.0370370370370416E-2</v>
      </c>
      <c r="K385" s="66">
        <v>2.333333333333333</v>
      </c>
      <c r="N385" s="11">
        <v>-105</v>
      </c>
      <c r="R385" s="11">
        <v>0</v>
      </c>
      <c r="S385" s="11">
        <v>0.29999999999999982</v>
      </c>
      <c r="U385" s="62">
        <f t="shared" si="123"/>
        <v>0.14999999999999991</v>
      </c>
      <c r="X385" s="66">
        <v>-5.5555555555555358E-2</v>
      </c>
      <c r="Z385" s="11">
        <v>0</v>
      </c>
      <c r="AB385" s="66">
        <v>1.0555555555555562</v>
      </c>
      <c r="AC385" s="66"/>
      <c r="AD385" s="11">
        <v>-105</v>
      </c>
      <c r="AK385" s="62"/>
      <c r="AP385" s="11">
        <v>4.3999999999999995</v>
      </c>
      <c r="AT385" s="11">
        <v>-105</v>
      </c>
      <c r="AY385" s="69"/>
      <c r="BA385" s="11">
        <v>-105</v>
      </c>
      <c r="BD385" s="11">
        <v>0.39999999999999947</v>
      </c>
      <c r="BF385" s="54">
        <f t="shared" si="124"/>
        <v>0.39999999999999947</v>
      </c>
      <c r="BG385" s="11">
        <v>0.20000000000000018</v>
      </c>
      <c r="BL385" s="11">
        <v>-105</v>
      </c>
      <c r="BN385" s="66">
        <v>5.333333333333333</v>
      </c>
      <c r="BO385" s="11">
        <v>6.5000000000000009</v>
      </c>
      <c r="BP385" s="66">
        <v>4.5555555555555562</v>
      </c>
      <c r="BQ385" s="11">
        <v>2.2999999999999998</v>
      </c>
      <c r="BR385" s="11">
        <v>6.4999999999999991</v>
      </c>
      <c r="BS385" s="11">
        <v>0.79999999999999893</v>
      </c>
      <c r="BT385" s="11">
        <v>3.2000000000000011</v>
      </c>
      <c r="BU385" s="66">
        <v>2.9444444444444446</v>
      </c>
      <c r="BV385" s="11">
        <v>2.0999999999999996</v>
      </c>
      <c r="BW385" s="11">
        <v>2.1999999999999993</v>
      </c>
      <c r="BX385" s="11">
        <v>3.2</v>
      </c>
      <c r="BY385" s="11">
        <v>9.9999999999999645E-2</v>
      </c>
      <c r="BZ385" s="11">
        <v>-0.5</v>
      </c>
      <c r="CA385" s="11">
        <v>-0.40000000000000036</v>
      </c>
      <c r="CB385" s="11">
        <v>0.79999999999999893</v>
      </c>
      <c r="CE385" s="11">
        <v>1.5</v>
      </c>
      <c r="CF385" s="66">
        <v>-5.5555555555555358E-2</v>
      </c>
    </row>
    <row r="386" spans="1:84" x14ac:dyDescent="0.2">
      <c r="A386" s="11">
        <v>-100</v>
      </c>
      <c r="B386" s="11">
        <v>0.69999999999999929</v>
      </c>
      <c r="C386" s="11">
        <v>-0.5</v>
      </c>
      <c r="D386" s="11">
        <v>0</v>
      </c>
      <c r="E386" s="66">
        <v>0.16666666666666607</v>
      </c>
      <c r="F386" s="62">
        <f t="shared" si="122"/>
        <v>9.1666666666666341E-2</v>
      </c>
      <c r="K386" s="66">
        <v>2.5</v>
      </c>
      <c r="N386" s="11">
        <v>-100</v>
      </c>
      <c r="R386" s="11">
        <v>0.20000000000000018</v>
      </c>
      <c r="S386" s="11">
        <v>0.40000000000000036</v>
      </c>
      <c r="U386" s="62">
        <f t="shared" si="123"/>
        <v>0.30000000000000027</v>
      </c>
      <c r="W386" s="11">
        <v>0</v>
      </c>
      <c r="X386" s="66">
        <v>-5.5555555555555358E-2</v>
      </c>
      <c r="Z386" s="11">
        <v>0.20000000000000018</v>
      </c>
      <c r="AB386" s="66">
        <v>1.2222222222222223</v>
      </c>
      <c r="AC386" s="66"/>
      <c r="AD386" s="11">
        <v>-100</v>
      </c>
      <c r="AK386" s="62"/>
      <c r="AP386" s="11">
        <v>4.8999999999999995</v>
      </c>
      <c r="AT386" s="11">
        <v>-100</v>
      </c>
      <c r="AY386" s="69"/>
      <c r="BA386" s="11">
        <v>-100</v>
      </c>
      <c r="BD386" s="11">
        <v>0.5</v>
      </c>
      <c r="BF386" s="54">
        <f t="shared" si="124"/>
        <v>0.5</v>
      </c>
      <c r="BG386" s="11">
        <v>-0.29999999999999982</v>
      </c>
      <c r="BL386" s="11">
        <v>-100</v>
      </c>
      <c r="BN386" s="66">
        <v>5.3888888888888884</v>
      </c>
      <c r="BO386" s="11">
        <v>6.3</v>
      </c>
      <c r="BP386" s="66">
        <v>5.2222222222222223</v>
      </c>
      <c r="BQ386" s="11">
        <v>2.5999999999999996</v>
      </c>
      <c r="BR386" s="11">
        <v>6.1000000000000005</v>
      </c>
      <c r="BS386" s="11">
        <v>1.2999999999999989</v>
      </c>
      <c r="BT386" s="11">
        <v>3.5999999999999996</v>
      </c>
      <c r="BU386" s="66">
        <v>3.2222222222222232</v>
      </c>
      <c r="BV386" s="11">
        <v>2.4000000000000004</v>
      </c>
      <c r="BW386" s="11">
        <v>2.5999999999999996</v>
      </c>
      <c r="BX386" s="11">
        <v>3.8</v>
      </c>
      <c r="BY386" s="11">
        <v>0.29999999999999893</v>
      </c>
      <c r="BZ386" s="11">
        <v>0.20000000000000107</v>
      </c>
      <c r="CA386" s="11">
        <v>-0.19999999999999929</v>
      </c>
      <c r="CB386" s="11">
        <v>1.1999999999999993</v>
      </c>
      <c r="CE386" s="11">
        <v>1.5999999999999996</v>
      </c>
      <c r="CF386" s="66">
        <v>-0.33333333333333304</v>
      </c>
    </row>
    <row r="387" spans="1:84" x14ac:dyDescent="0.2">
      <c r="A387" s="11">
        <v>-95</v>
      </c>
      <c r="B387" s="11">
        <v>0.90000000000000036</v>
      </c>
      <c r="C387" s="11">
        <v>-0.5</v>
      </c>
      <c r="D387" s="11">
        <v>9.9999999999999645E-2</v>
      </c>
      <c r="E387" s="66">
        <v>0.3888888888888884</v>
      </c>
      <c r="F387" s="62">
        <f t="shared" si="122"/>
        <v>0.2222222222222221</v>
      </c>
      <c r="G387" s="11">
        <v>0</v>
      </c>
      <c r="K387" s="66">
        <v>2.8888888888888884</v>
      </c>
      <c r="N387" s="11">
        <v>-95</v>
      </c>
      <c r="R387" s="11">
        <v>0.5</v>
      </c>
      <c r="S387" s="11">
        <v>0.5</v>
      </c>
      <c r="U387" s="62">
        <f t="shared" si="123"/>
        <v>0.5</v>
      </c>
      <c r="W387" s="11">
        <v>0</v>
      </c>
      <c r="X387" s="66">
        <v>0.16666666666666696</v>
      </c>
      <c r="Z387" s="11">
        <v>0.5</v>
      </c>
      <c r="AB387" s="66">
        <v>1.3333333333333339</v>
      </c>
      <c r="AC387" s="66"/>
      <c r="AD387" s="11">
        <v>-95</v>
      </c>
      <c r="AK387" s="62"/>
      <c r="AP387" s="11">
        <v>5.2</v>
      </c>
      <c r="AT387" s="11">
        <v>-95</v>
      </c>
      <c r="AY387" s="69"/>
      <c r="BA387" s="11">
        <v>-95</v>
      </c>
      <c r="BD387" s="11">
        <v>0.69999999999999929</v>
      </c>
      <c r="BF387" s="54">
        <f t="shared" si="124"/>
        <v>0.69999999999999929</v>
      </c>
      <c r="BG387" s="11">
        <v>-0.20000000000000018</v>
      </c>
      <c r="BL387" s="11">
        <v>-95</v>
      </c>
      <c r="BN387" s="66">
        <v>5.3888888888888884</v>
      </c>
      <c r="BO387" s="11">
        <v>6.3999999999999995</v>
      </c>
      <c r="BP387" s="66">
        <v>5.833333333333333</v>
      </c>
      <c r="BQ387" s="11">
        <v>2.2999999999999998</v>
      </c>
      <c r="BR387" s="11">
        <v>5.8999999999999995</v>
      </c>
      <c r="BS387" s="11">
        <v>1.8999999999999986</v>
      </c>
      <c r="BT387" s="11">
        <v>4.2000000000000011</v>
      </c>
      <c r="BU387" s="66">
        <v>3.6666666666666679</v>
      </c>
      <c r="BV387" s="11">
        <v>2.4000000000000004</v>
      </c>
      <c r="BW387" s="11">
        <v>3.1999999999999993</v>
      </c>
      <c r="BX387" s="11">
        <v>4.3</v>
      </c>
      <c r="BY387" s="11">
        <v>0.5</v>
      </c>
      <c r="BZ387" s="11">
        <v>0.5</v>
      </c>
      <c r="CA387" s="11">
        <v>0</v>
      </c>
      <c r="CB387" s="11">
        <v>1.2999999999999989</v>
      </c>
      <c r="CE387" s="11">
        <v>1.7000000000000002</v>
      </c>
      <c r="CF387" s="66">
        <v>-0.83333333333333304</v>
      </c>
    </row>
    <row r="388" spans="1:84" x14ac:dyDescent="0.2">
      <c r="A388" s="11">
        <v>-90</v>
      </c>
      <c r="B388" s="11">
        <v>0.90000000000000036</v>
      </c>
      <c r="C388" s="11">
        <v>-0.10000000000000053</v>
      </c>
      <c r="D388" s="11">
        <v>0.19999999999999929</v>
      </c>
      <c r="E388" s="66">
        <v>0.44444444444444375</v>
      </c>
      <c r="F388" s="62">
        <f t="shared" si="122"/>
        <v>0.36111111111111072</v>
      </c>
      <c r="G388" s="11">
        <v>0.39999999999999858</v>
      </c>
      <c r="K388" s="66">
        <v>3.333333333333333</v>
      </c>
      <c r="N388" s="11">
        <v>-90</v>
      </c>
      <c r="R388" s="11">
        <v>0.80000000000000071</v>
      </c>
      <c r="S388" s="11">
        <v>0.5</v>
      </c>
      <c r="T388" s="66">
        <v>0</v>
      </c>
      <c r="U388" s="62">
        <f t="shared" si="123"/>
        <v>0.43333333333333357</v>
      </c>
      <c r="V388" s="11">
        <v>0</v>
      </c>
      <c r="W388" s="11">
        <v>0</v>
      </c>
      <c r="X388" s="66">
        <v>0.27777777777777857</v>
      </c>
      <c r="Z388" s="11">
        <v>0.90000000000000036</v>
      </c>
      <c r="AB388" s="66">
        <v>1.2777777777777777</v>
      </c>
      <c r="AC388" s="66"/>
      <c r="AD388" s="11">
        <v>-90</v>
      </c>
      <c r="AK388" s="62"/>
      <c r="AP388" s="11">
        <v>5.7</v>
      </c>
      <c r="AT388" s="11">
        <v>-90</v>
      </c>
      <c r="AY388" s="69"/>
      <c r="BA388" s="11">
        <v>-90</v>
      </c>
      <c r="BD388" s="11">
        <v>0.69999999999999929</v>
      </c>
      <c r="BF388" s="54">
        <f t="shared" si="124"/>
        <v>0.69999999999999929</v>
      </c>
      <c r="BG388" s="11">
        <v>-0.29999999999999982</v>
      </c>
      <c r="BL388" s="11">
        <v>-90</v>
      </c>
      <c r="BN388" s="66">
        <v>5.3888888888888884</v>
      </c>
      <c r="BO388" s="11">
        <v>6.5000000000000009</v>
      </c>
      <c r="BP388" s="66">
        <v>6.833333333333333</v>
      </c>
      <c r="BQ388" s="11">
        <v>2.5999999999999996</v>
      </c>
      <c r="BR388" s="11">
        <v>5.8</v>
      </c>
      <c r="BS388" s="11">
        <v>2.2999999999999989</v>
      </c>
      <c r="BT388" s="11">
        <v>4.8000000000000007</v>
      </c>
      <c r="BU388" s="66">
        <v>4.2777777777777786</v>
      </c>
      <c r="BV388" s="11">
        <v>2.7999999999999989</v>
      </c>
      <c r="BW388" s="11">
        <v>4.0999999999999996</v>
      </c>
      <c r="BX388" s="11">
        <v>4.9999999999999991</v>
      </c>
      <c r="BY388" s="11">
        <v>0.40000000000000036</v>
      </c>
      <c r="BZ388" s="11">
        <v>0.20000000000000107</v>
      </c>
      <c r="CA388" s="11">
        <v>9.9999999999999645E-2</v>
      </c>
      <c r="CB388" s="11">
        <v>1.9000000000000004</v>
      </c>
      <c r="CE388" s="11">
        <v>1.5999999999999996</v>
      </c>
      <c r="CF388" s="66">
        <v>-1.2222222222222223</v>
      </c>
    </row>
    <row r="389" spans="1:84" x14ac:dyDescent="0.2">
      <c r="A389" s="11">
        <v>-85</v>
      </c>
      <c r="B389" s="11">
        <v>1.1999999999999993</v>
      </c>
      <c r="C389" s="11">
        <v>0.20000000000000018</v>
      </c>
      <c r="D389" s="11">
        <v>-0.5</v>
      </c>
      <c r="E389" s="66">
        <v>0.88888888888888928</v>
      </c>
      <c r="F389" s="62">
        <f t="shared" si="122"/>
        <v>0.44722222222222219</v>
      </c>
      <c r="G389" s="11">
        <v>0.59999999999999964</v>
      </c>
      <c r="K389" s="66">
        <v>3.6111111111111107</v>
      </c>
      <c r="N389" s="11">
        <v>-85</v>
      </c>
      <c r="P389" s="11">
        <v>0</v>
      </c>
      <c r="R389" s="11">
        <v>0.59999999999999964</v>
      </c>
      <c r="S389" s="11">
        <v>0.60000000000000053</v>
      </c>
      <c r="T389" s="66">
        <v>0.38888888888888928</v>
      </c>
      <c r="U389" s="62">
        <f t="shared" si="123"/>
        <v>0.39722222222222237</v>
      </c>
      <c r="V389" s="11">
        <v>9.9999999999999645E-2</v>
      </c>
      <c r="W389" s="11">
        <v>0.10000000000000053</v>
      </c>
      <c r="X389" s="66">
        <v>0.5</v>
      </c>
      <c r="Y389" s="11">
        <v>0</v>
      </c>
      <c r="Z389" s="11">
        <v>1.4000000000000004</v>
      </c>
      <c r="AB389" s="66">
        <v>2.666666666666667</v>
      </c>
      <c r="AC389" s="66"/>
      <c r="AD389" s="11">
        <v>-85</v>
      </c>
      <c r="AK389" s="62"/>
      <c r="AP389" s="11">
        <v>5.9999999999999991</v>
      </c>
      <c r="AT389" s="11">
        <v>-85</v>
      </c>
      <c r="AY389" s="69"/>
      <c r="BA389" s="11">
        <v>-85</v>
      </c>
      <c r="BD389" s="11">
        <v>0.59999999999999964</v>
      </c>
      <c r="BE389" s="66">
        <v>0</v>
      </c>
      <c r="BF389" s="54">
        <f t="shared" si="124"/>
        <v>0.29999999999999982</v>
      </c>
      <c r="BG389" s="11">
        <v>0</v>
      </c>
      <c r="BL389" s="11">
        <v>-85</v>
      </c>
      <c r="BN389" s="66">
        <v>5.4444444444444438</v>
      </c>
      <c r="BO389" s="11">
        <v>6.3999999999999995</v>
      </c>
      <c r="BP389" s="66">
        <v>7.6111111111111116</v>
      </c>
      <c r="BQ389" s="11">
        <v>2.8999999999999995</v>
      </c>
      <c r="BR389" s="11">
        <v>5.8999999999999995</v>
      </c>
      <c r="BS389" s="11">
        <v>2.6999999999999993</v>
      </c>
      <c r="BT389" s="11">
        <v>5.7000000000000011</v>
      </c>
      <c r="BU389" s="66">
        <v>5</v>
      </c>
      <c r="BV389" s="11">
        <v>3.5</v>
      </c>
      <c r="BW389" s="11">
        <v>4.4000000000000004</v>
      </c>
      <c r="BX389" s="11">
        <v>4.8999999999999995</v>
      </c>
      <c r="BY389" s="11">
        <v>0.5</v>
      </c>
      <c r="BZ389" s="11">
        <v>0.30000000000000071</v>
      </c>
      <c r="CA389" s="11">
        <v>9.9999999999999645E-2</v>
      </c>
      <c r="CB389" s="11">
        <v>2.2999999999999989</v>
      </c>
      <c r="CC389" s="66">
        <v>0</v>
      </c>
      <c r="CE389" s="11">
        <v>1.7999999999999998</v>
      </c>
      <c r="CF389" s="66">
        <v>-1.4444444444444446</v>
      </c>
    </row>
    <row r="390" spans="1:84" x14ac:dyDescent="0.2">
      <c r="A390" s="11">
        <v>-80</v>
      </c>
      <c r="B390" s="11">
        <v>1.5</v>
      </c>
      <c r="C390" s="11">
        <v>0.29999999999999982</v>
      </c>
      <c r="D390" s="11">
        <v>-0.5</v>
      </c>
      <c r="E390" s="66">
        <v>1</v>
      </c>
      <c r="F390" s="62">
        <f t="shared" si="122"/>
        <v>0.57499999999999996</v>
      </c>
      <c r="G390" s="11">
        <v>0.59999999999999964</v>
      </c>
      <c r="K390" s="66">
        <v>3.7222222222222223</v>
      </c>
      <c r="N390" s="11">
        <v>-80</v>
      </c>
      <c r="P390" s="11">
        <v>-0.20000000000000107</v>
      </c>
      <c r="R390" s="11">
        <v>0.30000000000000071</v>
      </c>
      <c r="S390" s="11">
        <v>0.70000000000000018</v>
      </c>
      <c r="T390" s="66">
        <v>0.55555555555555625</v>
      </c>
      <c r="U390" s="62">
        <f t="shared" si="123"/>
        <v>0.33888888888888902</v>
      </c>
      <c r="V390" s="11">
        <v>0.19999999999999929</v>
      </c>
      <c r="W390" s="11">
        <v>0.5</v>
      </c>
      <c r="X390" s="66">
        <v>0.94444444444444464</v>
      </c>
      <c r="Y390" s="11">
        <v>0.20000000000000018</v>
      </c>
      <c r="Z390" s="11">
        <v>2.5000000000000009</v>
      </c>
      <c r="AB390" s="66">
        <v>2.833333333333333</v>
      </c>
      <c r="AC390" s="66"/>
      <c r="AD390" s="11">
        <v>-80</v>
      </c>
      <c r="AK390" s="62" t="e">
        <f t="shared" ref="AK390:AK430" si="125">AVERAGE(AF390:AJ390)</f>
        <v>#DIV/0!</v>
      </c>
      <c r="AN390" s="11">
        <v>0</v>
      </c>
      <c r="AP390" s="11">
        <v>6.1000000000000005</v>
      </c>
      <c r="AT390" s="11">
        <v>-80</v>
      </c>
      <c r="AY390" s="69"/>
      <c r="BA390" s="11">
        <v>-80</v>
      </c>
      <c r="BD390" s="11">
        <v>0.69999999999999929</v>
      </c>
      <c r="BE390" s="66">
        <v>0.22222222222222321</v>
      </c>
      <c r="BF390" s="54">
        <f t="shared" si="124"/>
        <v>0.46111111111111125</v>
      </c>
      <c r="BG390" s="11">
        <v>0.5</v>
      </c>
      <c r="BL390" s="11">
        <v>-80</v>
      </c>
      <c r="BN390" s="66">
        <v>5.4444444444444438</v>
      </c>
      <c r="BO390" s="11">
        <v>6.3</v>
      </c>
      <c r="BP390" s="66">
        <v>7.3888888888888884</v>
      </c>
      <c r="BQ390" s="11">
        <v>3</v>
      </c>
      <c r="BR390" s="11">
        <v>5.8999999999999995</v>
      </c>
      <c r="BS390" s="11">
        <v>3.0999999999999996</v>
      </c>
      <c r="BT390" s="11">
        <v>6</v>
      </c>
      <c r="BU390" s="66">
        <v>5.8333333333333339</v>
      </c>
      <c r="BV390" s="11">
        <v>3.9000000000000004</v>
      </c>
      <c r="BW390" s="11">
        <v>4.6999999999999993</v>
      </c>
      <c r="BX390" s="11">
        <v>4.9999999999999991</v>
      </c>
      <c r="BY390" s="11">
        <v>0.90000000000000036</v>
      </c>
      <c r="BZ390" s="11">
        <v>0.20000000000000107</v>
      </c>
      <c r="CA390" s="11">
        <v>0.59999999999999964</v>
      </c>
      <c r="CB390" s="11">
        <v>2.6999999999999993</v>
      </c>
      <c r="CC390" s="66">
        <v>0.44444444444444464</v>
      </c>
      <c r="CE390" s="11">
        <v>1.5999999999999996</v>
      </c>
      <c r="CF390" s="66">
        <v>-1.166666666666667</v>
      </c>
    </row>
    <row r="391" spans="1:84" x14ac:dyDescent="0.2">
      <c r="A391" s="11">
        <v>-75</v>
      </c>
      <c r="B391" s="11">
        <v>1.6999999999999993</v>
      </c>
      <c r="C391" s="11">
        <v>0.5</v>
      </c>
      <c r="D391" s="11">
        <v>-0.30000000000000071</v>
      </c>
      <c r="E391" s="66">
        <v>1</v>
      </c>
      <c r="F391" s="62">
        <f t="shared" si="122"/>
        <v>0.72499999999999964</v>
      </c>
      <c r="G391" s="11">
        <v>0.89999999999999858</v>
      </c>
      <c r="J391" s="11">
        <v>0</v>
      </c>
      <c r="K391" s="66">
        <v>4.2222222222222223</v>
      </c>
      <c r="N391" s="11">
        <v>-75</v>
      </c>
      <c r="O391" s="11">
        <v>0</v>
      </c>
      <c r="P391" s="11">
        <v>-0.5</v>
      </c>
      <c r="R391" s="11">
        <v>0.20000000000000018</v>
      </c>
      <c r="S391" s="11">
        <v>1</v>
      </c>
      <c r="T391" s="66">
        <v>0.72222222222222232</v>
      </c>
      <c r="U391" s="62">
        <f t="shared" si="123"/>
        <v>0.2844444444444445</v>
      </c>
      <c r="V391" s="11">
        <v>0.29999999999999893</v>
      </c>
      <c r="W391" s="11">
        <v>0.60000000000000053</v>
      </c>
      <c r="X391" s="66">
        <v>1.3888888888888893</v>
      </c>
      <c r="Y391" s="11">
        <v>0.5</v>
      </c>
      <c r="Z391" s="11">
        <v>3.0000000000000009</v>
      </c>
      <c r="AB391" s="66">
        <v>2.8888888888888884</v>
      </c>
      <c r="AC391" s="66"/>
      <c r="AD391" s="11">
        <v>-75</v>
      </c>
      <c r="AE391" s="11">
        <v>0</v>
      </c>
      <c r="AK391" s="62" t="e">
        <f t="shared" si="125"/>
        <v>#DIV/0!</v>
      </c>
      <c r="AN391" s="11">
        <v>0</v>
      </c>
      <c r="AP391" s="11">
        <v>5.9999999999999991</v>
      </c>
      <c r="AT391" s="11">
        <v>-75</v>
      </c>
      <c r="AY391" s="69"/>
      <c r="BA391" s="11">
        <v>-75</v>
      </c>
      <c r="BD391" s="11">
        <v>1.2999999999999998</v>
      </c>
      <c r="BE391" s="66">
        <v>-1.6666666666666661</v>
      </c>
      <c r="BF391" s="54">
        <f t="shared" si="124"/>
        <v>-0.18333333333333313</v>
      </c>
      <c r="BG391" s="11">
        <v>0.79999999999999982</v>
      </c>
      <c r="BL391" s="11">
        <v>-75</v>
      </c>
      <c r="BN391" s="66">
        <v>5.6111111111111116</v>
      </c>
      <c r="BO391" s="11">
        <v>6.3</v>
      </c>
      <c r="BP391" s="66">
        <v>7.5555555555555562</v>
      </c>
      <c r="BQ391" s="11">
        <v>3</v>
      </c>
      <c r="BR391" s="11">
        <v>5.9999999999999991</v>
      </c>
      <c r="BS391" s="11">
        <v>3.2999999999999989</v>
      </c>
      <c r="BT391" s="11">
        <v>6.2000000000000011</v>
      </c>
      <c r="BU391" s="66">
        <v>6.1666666666666679</v>
      </c>
      <c r="BV391" s="11">
        <v>4.2999999999999989</v>
      </c>
      <c r="BW391" s="11">
        <v>4.9000000000000004</v>
      </c>
      <c r="BX391" s="11">
        <v>5.3999999999999995</v>
      </c>
      <c r="BY391" s="11">
        <v>1.1999999999999993</v>
      </c>
      <c r="BZ391" s="11">
        <v>0.5</v>
      </c>
      <c r="CA391" s="11">
        <v>1.0999999999999996</v>
      </c>
      <c r="CB391" s="11">
        <v>3.4000000000000004</v>
      </c>
      <c r="CC391" s="66">
        <v>0.83333333333333393</v>
      </c>
      <c r="CE391" s="11">
        <v>1.0999999999999996</v>
      </c>
      <c r="CF391" s="66">
        <v>-0.38888888888888928</v>
      </c>
    </row>
    <row r="392" spans="1:84" x14ac:dyDescent="0.2">
      <c r="A392" s="11">
        <v>-70</v>
      </c>
      <c r="B392" s="11">
        <v>1.9000000000000004</v>
      </c>
      <c r="C392" s="11">
        <v>0.5</v>
      </c>
      <c r="D392" s="11">
        <v>0</v>
      </c>
      <c r="E392" s="66">
        <v>0.66666666666666607</v>
      </c>
      <c r="F392" s="62">
        <f t="shared" si="122"/>
        <v>0.76666666666666661</v>
      </c>
      <c r="G392" s="11">
        <v>0.79999999999999893</v>
      </c>
      <c r="J392" s="11">
        <v>0</v>
      </c>
      <c r="K392" s="66">
        <v>4.8888888888888884</v>
      </c>
      <c r="N392" s="11">
        <v>-70</v>
      </c>
      <c r="O392" s="11">
        <v>0.20000000000000107</v>
      </c>
      <c r="P392" s="11">
        <v>-0.30000000000000071</v>
      </c>
      <c r="R392" s="11">
        <v>0.10000000000000053</v>
      </c>
      <c r="S392" s="11">
        <v>1.1000000000000005</v>
      </c>
      <c r="T392" s="66">
        <v>1.3333333333333339</v>
      </c>
      <c r="U392" s="62">
        <f t="shared" si="123"/>
        <v>0.48666666666666708</v>
      </c>
      <c r="V392" s="11">
        <v>0.69999999999999929</v>
      </c>
      <c r="W392" s="11">
        <v>0.60000000000000053</v>
      </c>
      <c r="X392" s="66">
        <v>1.9444444444444446</v>
      </c>
      <c r="Y392" s="11">
        <v>1.0999999999999996</v>
      </c>
      <c r="Z392" s="11">
        <v>3.3</v>
      </c>
      <c r="AB392" s="66">
        <v>2.8888888888888884</v>
      </c>
      <c r="AC392" s="66"/>
      <c r="AD392" s="11">
        <v>-70</v>
      </c>
      <c r="AE392" s="11">
        <v>0.39999999999999947</v>
      </c>
      <c r="AK392" s="62" t="e">
        <f t="shared" si="125"/>
        <v>#DIV/0!</v>
      </c>
      <c r="AL392" s="11">
        <v>0</v>
      </c>
      <c r="AN392" s="11">
        <v>9.9999999999999645E-2</v>
      </c>
      <c r="AP392" s="11">
        <v>6.1000000000000005</v>
      </c>
      <c r="AT392" s="11">
        <v>-70</v>
      </c>
      <c r="AY392" s="69"/>
      <c r="BA392" s="11">
        <v>-70</v>
      </c>
      <c r="BD392" s="11">
        <v>1.5</v>
      </c>
      <c r="BE392" s="66">
        <v>-1.6666666666666661</v>
      </c>
      <c r="BF392" s="54">
        <f t="shared" si="124"/>
        <v>-8.3333333333333037E-2</v>
      </c>
      <c r="BG392" s="11">
        <v>0.79999999999999982</v>
      </c>
      <c r="BH392" s="66">
        <v>0</v>
      </c>
      <c r="BL392" s="11">
        <v>-70</v>
      </c>
      <c r="BN392" s="66">
        <v>5.7222222222222223</v>
      </c>
      <c r="BO392" s="11">
        <v>6.2</v>
      </c>
      <c r="BP392" s="66">
        <v>7.8888888888888884</v>
      </c>
      <c r="BQ392" s="11">
        <v>3.3999999999999995</v>
      </c>
      <c r="BR392" s="11">
        <v>6.2</v>
      </c>
      <c r="BS392" s="11">
        <v>3.5</v>
      </c>
      <c r="BT392" s="11">
        <v>6.1</v>
      </c>
      <c r="BU392" s="66">
        <v>6.3333333333333339</v>
      </c>
      <c r="BV392" s="11">
        <v>4.2999999999999989</v>
      </c>
      <c r="BW392" s="11">
        <v>5.1999999999999993</v>
      </c>
      <c r="BX392" s="11">
        <v>5.6000000000000005</v>
      </c>
      <c r="BY392" s="11">
        <v>1.4000000000000004</v>
      </c>
      <c r="BZ392" s="11">
        <v>1</v>
      </c>
      <c r="CA392" s="11">
        <v>1.5</v>
      </c>
      <c r="CB392" s="11">
        <v>3.9000000000000004</v>
      </c>
      <c r="CC392" s="66">
        <v>1.1111111111111125</v>
      </c>
      <c r="CD392" s="11">
        <v>0</v>
      </c>
      <c r="CE392" s="11">
        <v>1.5</v>
      </c>
      <c r="CF392" s="66">
        <v>5.5555555555555358E-2</v>
      </c>
    </row>
    <row r="393" spans="1:84" x14ac:dyDescent="0.2">
      <c r="A393" s="11">
        <v>-65</v>
      </c>
      <c r="B393" s="11">
        <v>2.0999999999999996</v>
      </c>
      <c r="C393" s="11">
        <v>0.89999999999999947</v>
      </c>
      <c r="D393" s="11">
        <v>0.69999999999999929</v>
      </c>
      <c r="E393" s="66">
        <v>0.83333333333333215</v>
      </c>
      <c r="F393" s="62">
        <f t="shared" si="122"/>
        <v>1.1333333333333326</v>
      </c>
      <c r="G393" s="11">
        <v>0.69999999999999929</v>
      </c>
      <c r="J393" s="11">
        <v>-0.19999999999999929</v>
      </c>
      <c r="K393" s="66">
        <v>5.4999999999999991</v>
      </c>
      <c r="N393" s="11">
        <v>-65</v>
      </c>
      <c r="O393" s="11">
        <v>0.70000000000000107</v>
      </c>
      <c r="P393" s="11">
        <v>0.29999999999999893</v>
      </c>
      <c r="R393" s="11">
        <v>0.30000000000000071</v>
      </c>
      <c r="S393" s="11">
        <v>1.4000000000000004</v>
      </c>
      <c r="T393" s="66">
        <v>1.5</v>
      </c>
      <c r="U393" s="62">
        <f t="shared" si="123"/>
        <v>0.84000000000000019</v>
      </c>
      <c r="V393" s="11">
        <v>0.69999999999999929</v>
      </c>
      <c r="W393" s="11">
        <v>1</v>
      </c>
      <c r="X393" s="66">
        <v>2.166666666666667</v>
      </c>
      <c r="Y393" s="11">
        <v>1.2000000000000002</v>
      </c>
      <c r="Z393" s="11">
        <v>3.6000000000000005</v>
      </c>
      <c r="AB393" s="66">
        <v>3.1111111111111116</v>
      </c>
      <c r="AC393" s="66"/>
      <c r="AD393" s="11">
        <v>-65</v>
      </c>
      <c r="AE393" s="11">
        <v>0.5</v>
      </c>
      <c r="AH393" s="11">
        <v>0</v>
      </c>
      <c r="AK393" s="62">
        <f t="shared" si="125"/>
        <v>0</v>
      </c>
      <c r="AL393" s="11">
        <v>0</v>
      </c>
      <c r="AM393" s="11">
        <v>0</v>
      </c>
      <c r="AN393" s="11">
        <v>0.5</v>
      </c>
      <c r="AP393" s="11">
        <v>6.1000000000000005</v>
      </c>
      <c r="AT393" s="11">
        <v>-65</v>
      </c>
      <c r="AU393" s="11">
        <v>0</v>
      </c>
      <c r="AV393" s="11">
        <v>0</v>
      </c>
      <c r="AX393" s="11">
        <v>0</v>
      </c>
      <c r="AY393" s="62">
        <f t="shared" ref="AY393:AY438" si="126">AVERAGE(AU393:AX393)</f>
        <v>0</v>
      </c>
      <c r="BA393" s="11">
        <v>-65</v>
      </c>
      <c r="BB393" s="11">
        <v>0</v>
      </c>
      <c r="BD393" s="11">
        <v>1.7999999999999998</v>
      </c>
      <c r="BE393" s="66">
        <v>-1.3888888888888893</v>
      </c>
      <c r="BF393" s="54">
        <f t="shared" si="124"/>
        <v>0.13703703703703685</v>
      </c>
      <c r="BG393" s="11">
        <v>0.70000000000000018</v>
      </c>
      <c r="BH393" s="66">
        <v>-0.16666666666666696</v>
      </c>
      <c r="BL393" s="11">
        <v>-65</v>
      </c>
      <c r="BN393" s="66">
        <v>5.7222222222222223</v>
      </c>
      <c r="BO393" s="11">
        <v>6.3</v>
      </c>
      <c r="BP393" s="66">
        <v>8.4444444444444464</v>
      </c>
      <c r="BQ393" s="11">
        <v>3.8</v>
      </c>
      <c r="BR393" s="11">
        <v>6.3</v>
      </c>
      <c r="BS393" s="11">
        <v>3.5999999999999996</v>
      </c>
      <c r="BT393" s="11">
        <v>6.3000000000000007</v>
      </c>
      <c r="BU393" s="66">
        <v>6.3888888888888893</v>
      </c>
      <c r="BV393" s="11">
        <v>4.2999999999999989</v>
      </c>
      <c r="BW393" s="11">
        <v>5.1999999999999993</v>
      </c>
      <c r="BX393" s="11">
        <v>5.7</v>
      </c>
      <c r="BY393" s="11">
        <v>1.5999999999999996</v>
      </c>
      <c r="BZ393" s="11">
        <v>1.7000000000000011</v>
      </c>
      <c r="CA393" s="11">
        <v>1.7000000000000011</v>
      </c>
      <c r="CB393" s="11">
        <v>4.2999999999999989</v>
      </c>
      <c r="CC393" s="66">
        <v>1.3888888888888893</v>
      </c>
      <c r="CD393" s="11">
        <v>0.40000000000000036</v>
      </c>
      <c r="CE393" s="11">
        <v>2.1000000000000005</v>
      </c>
      <c r="CF393" s="66">
        <v>0.33333333333333304</v>
      </c>
    </row>
    <row r="394" spans="1:84" x14ac:dyDescent="0.2">
      <c r="A394" s="11">
        <v>-60</v>
      </c>
      <c r="B394" s="11">
        <v>2.4000000000000004</v>
      </c>
      <c r="C394" s="11">
        <v>1.3999999999999995</v>
      </c>
      <c r="D394" s="11">
        <v>1.2999999999999989</v>
      </c>
      <c r="E394" s="66">
        <v>1</v>
      </c>
      <c r="F394" s="62">
        <f t="shared" si="122"/>
        <v>1.5249999999999997</v>
      </c>
      <c r="G394" s="11">
        <v>0.59999999999999964</v>
      </c>
      <c r="J394" s="11">
        <v>-0.29999999999999893</v>
      </c>
      <c r="K394" s="66">
        <v>5.7222222222222223</v>
      </c>
      <c r="N394" s="11">
        <v>-60</v>
      </c>
      <c r="O394" s="11">
        <v>1</v>
      </c>
      <c r="P394" s="11">
        <v>0.90000000000000036</v>
      </c>
      <c r="Q394" s="11">
        <v>0</v>
      </c>
      <c r="R394" s="11">
        <v>0.5</v>
      </c>
      <c r="S394" s="11">
        <v>1.7000000000000002</v>
      </c>
      <c r="T394" s="66">
        <v>2.1111111111111116</v>
      </c>
      <c r="U394" s="62">
        <f t="shared" si="123"/>
        <v>1.0351851851851854</v>
      </c>
      <c r="V394" s="11">
        <v>0.79999999999999893</v>
      </c>
      <c r="W394" s="11">
        <v>1.4000000000000004</v>
      </c>
      <c r="X394" s="66">
        <v>2.5</v>
      </c>
      <c r="Y394" s="11">
        <v>1.2999999999999998</v>
      </c>
      <c r="Z394" s="11">
        <v>4.6000000000000005</v>
      </c>
      <c r="AB394" s="66">
        <v>3.5000000000000009</v>
      </c>
      <c r="AC394" s="66"/>
      <c r="AD394" s="11">
        <v>-60</v>
      </c>
      <c r="AE394" s="11">
        <v>0.79999999999999982</v>
      </c>
      <c r="AH394" s="11">
        <v>9.9999999999999645E-2</v>
      </c>
      <c r="AK394" s="62">
        <f t="shared" si="125"/>
        <v>9.9999999999999645E-2</v>
      </c>
      <c r="AL394" s="11">
        <v>0.39999999999999947</v>
      </c>
      <c r="AM394" s="11">
        <v>0.40000000000000036</v>
      </c>
      <c r="AN394" s="11">
        <v>1.2000000000000002</v>
      </c>
      <c r="AP394" s="11">
        <v>6.1000000000000005</v>
      </c>
      <c r="AT394" s="11">
        <v>-60</v>
      </c>
      <c r="AU394" s="11">
        <v>-0.40000000000000036</v>
      </c>
      <c r="AV394" s="11">
        <v>0.60000000000000142</v>
      </c>
      <c r="AX394" s="11">
        <v>0.19999999999999929</v>
      </c>
      <c r="AY394" s="62">
        <f t="shared" si="126"/>
        <v>0.13333333333333344</v>
      </c>
      <c r="BA394" s="11">
        <v>-60</v>
      </c>
      <c r="BB394" s="11">
        <v>0</v>
      </c>
      <c r="BD394" s="11">
        <v>1.8999999999999995</v>
      </c>
      <c r="BE394" s="66">
        <v>-1.1111111111111107</v>
      </c>
      <c r="BF394" s="54">
        <f t="shared" si="124"/>
        <v>0.2629629629629629</v>
      </c>
      <c r="BG394" s="11">
        <v>0.89999999999999947</v>
      </c>
      <c r="BH394" s="66">
        <v>-0.44444444444444464</v>
      </c>
      <c r="BL394" s="11">
        <v>-60</v>
      </c>
      <c r="BN394" s="67">
        <v>5.7777777777777777</v>
      </c>
      <c r="BO394" s="68">
        <v>6.6000000000000005</v>
      </c>
      <c r="BP394" s="67">
        <v>8.9444444444444464</v>
      </c>
      <c r="BQ394" s="68">
        <v>3.8999999999999995</v>
      </c>
      <c r="BR394" s="68">
        <v>6.3999999999999995</v>
      </c>
      <c r="BS394" s="68">
        <v>3.6999999999999993</v>
      </c>
      <c r="BT394" s="68">
        <v>6.4</v>
      </c>
      <c r="BU394" s="67">
        <v>6.5</v>
      </c>
      <c r="BV394" s="68">
        <v>4.4000000000000004</v>
      </c>
      <c r="BW394" s="68">
        <v>5.4</v>
      </c>
      <c r="BX394" s="68">
        <v>5.8999999999999995</v>
      </c>
      <c r="BY394" s="68">
        <v>1.7999999999999989</v>
      </c>
      <c r="BZ394" s="68">
        <v>1.9000000000000004</v>
      </c>
      <c r="CA394" s="68">
        <v>1.8000000000000007</v>
      </c>
      <c r="CB394" s="68">
        <v>4.4000000000000004</v>
      </c>
      <c r="CC394" s="67">
        <v>1.5555555555555554</v>
      </c>
      <c r="CD394" s="68">
        <v>0.79999999999999982</v>
      </c>
      <c r="CE394" s="68">
        <v>2.4999999999999991</v>
      </c>
      <c r="CF394" s="67">
        <v>0.38888888888888928</v>
      </c>
    </row>
    <row r="395" spans="1:84" x14ac:dyDescent="0.2">
      <c r="A395" s="11">
        <v>-55</v>
      </c>
      <c r="B395" s="11">
        <v>2.9000000000000004</v>
      </c>
      <c r="C395" s="11">
        <v>1.7000000000000002</v>
      </c>
      <c r="D395" s="11">
        <v>2.1999999999999993</v>
      </c>
      <c r="E395" s="66">
        <v>1.2222222222222214</v>
      </c>
      <c r="F395" s="62">
        <f t="shared" si="122"/>
        <v>2.0055555555555555</v>
      </c>
      <c r="G395" s="11">
        <v>0.5</v>
      </c>
      <c r="J395" s="11">
        <v>-9.9999999999999645E-2</v>
      </c>
      <c r="K395" s="66">
        <v>5.6111111111111116</v>
      </c>
      <c r="L395" s="11">
        <v>0</v>
      </c>
      <c r="N395" s="11">
        <v>-55</v>
      </c>
      <c r="O395" s="11">
        <v>1</v>
      </c>
      <c r="P395" s="11">
        <v>1.4000000000000004</v>
      </c>
      <c r="Q395" s="11">
        <v>0.10000000000000053</v>
      </c>
      <c r="R395" s="11">
        <v>0.80000000000000071</v>
      </c>
      <c r="S395" s="11">
        <v>1.9000000000000004</v>
      </c>
      <c r="T395" s="66">
        <v>2.9444444444444455</v>
      </c>
      <c r="U395" s="62">
        <f t="shared" si="123"/>
        <v>1.3574074074074078</v>
      </c>
      <c r="V395" s="11">
        <v>0.5</v>
      </c>
      <c r="W395" s="11">
        <v>2</v>
      </c>
      <c r="X395" s="66">
        <v>2.6666666666666679</v>
      </c>
      <c r="Y395" s="11">
        <v>2.0999999999999996</v>
      </c>
      <c r="Z395" s="11">
        <v>5.3999999999999995</v>
      </c>
      <c r="AB395" s="66">
        <v>3.7777777777777777</v>
      </c>
      <c r="AC395" s="66"/>
      <c r="AD395" s="11">
        <v>-55</v>
      </c>
      <c r="AE395" s="11">
        <v>1.5</v>
      </c>
      <c r="AH395" s="11">
        <v>0.29999999999999982</v>
      </c>
      <c r="AK395" s="62">
        <f t="shared" si="125"/>
        <v>0.29999999999999982</v>
      </c>
      <c r="AL395" s="11">
        <v>1</v>
      </c>
      <c r="AM395" s="11">
        <v>1.4000000000000004</v>
      </c>
      <c r="AN395" s="11">
        <v>1.8999999999999995</v>
      </c>
      <c r="AP395" s="11">
        <v>6.2</v>
      </c>
      <c r="AT395" s="11">
        <v>-55</v>
      </c>
      <c r="AU395" s="11">
        <v>-0.30000000000000071</v>
      </c>
      <c r="AV395" s="11">
        <v>1.2000000000000011</v>
      </c>
      <c r="AW395" s="11">
        <v>0</v>
      </c>
      <c r="AX395" s="11">
        <v>0.5</v>
      </c>
      <c r="AY395" s="62">
        <f t="shared" si="126"/>
        <v>0.35000000000000009</v>
      </c>
      <c r="BA395" s="11">
        <v>-55</v>
      </c>
      <c r="BB395" s="11">
        <v>9.9999999999999645E-2</v>
      </c>
      <c r="BD395" s="11">
        <v>1.7999999999999998</v>
      </c>
      <c r="BE395" s="66">
        <v>-0.77777777777777679</v>
      </c>
      <c r="BF395" s="54">
        <f t="shared" si="124"/>
        <v>0.37407407407407423</v>
      </c>
      <c r="BG395" s="11">
        <v>1.2000000000000002</v>
      </c>
      <c r="BH395" s="66">
        <v>-0.38888888888888928</v>
      </c>
      <c r="BL395" s="11">
        <v>-55</v>
      </c>
      <c r="BN395" s="66">
        <v>5.6111111111111116</v>
      </c>
      <c r="BO395" s="11">
        <v>6.3</v>
      </c>
      <c r="BP395" s="66">
        <v>8.8888888888888893</v>
      </c>
      <c r="BQ395" s="11">
        <v>3.8</v>
      </c>
      <c r="BR395" s="11">
        <v>6.2</v>
      </c>
      <c r="BS395" s="11">
        <v>3.6999999999999993</v>
      </c>
      <c r="BT395" s="11">
        <v>6.3000000000000007</v>
      </c>
      <c r="BU395" s="66">
        <v>6.5</v>
      </c>
      <c r="BV395" s="11">
        <v>4.1999999999999993</v>
      </c>
      <c r="BW395" s="11">
        <v>5.5</v>
      </c>
      <c r="BX395" s="11">
        <v>5.8</v>
      </c>
      <c r="BY395" s="11">
        <v>1.6999999999999993</v>
      </c>
      <c r="BZ395" s="11">
        <v>1.5</v>
      </c>
      <c r="CA395" s="11">
        <v>1.5</v>
      </c>
      <c r="CB395" s="11">
        <v>4.4000000000000004</v>
      </c>
      <c r="CC395" s="66">
        <v>1.5555555555555554</v>
      </c>
      <c r="CD395" s="11">
        <v>0.79999999999999982</v>
      </c>
      <c r="CE395" s="11">
        <v>2.3999999999999995</v>
      </c>
      <c r="CF395" s="66">
        <v>0.33333333333333304</v>
      </c>
    </row>
    <row r="396" spans="1:84" x14ac:dyDescent="0.2">
      <c r="A396" s="11">
        <v>-50</v>
      </c>
      <c r="B396" s="11">
        <v>3.1999999999999993</v>
      </c>
      <c r="C396" s="11">
        <v>1.7999999999999998</v>
      </c>
      <c r="D396" s="11">
        <v>2.6999999999999993</v>
      </c>
      <c r="E396" s="66">
        <v>1.2222222222222214</v>
      </c>
      <c r="F396" s="62">
        <f t="shared" si="122"/>
        <v>2.2305555555555552</v>
      </c>
      <c r="G396" s="11">
        <v>0.5</v>
      </c>
      <c r="H396" s="11">
        <v>0</v>
      </c>
      <c r="J396" s="11">
        <v>-0.29999999999999893</v>
      </c>
      <c r="K396" s="66">
        <v>5.4444444444444438</v>
      </c>
      <c r="L396" s="11">
        <v>-0.29999999999999893</v>
      </c>
      <c r="N396" s="11">
        <v>-50</v>
      </c>
      <c r="O396" s="11">
        <v>1</v>
      </c>
      <c r="P396" s="11">
        <v>2</v>
      </c>
      <c r="Q396" s="11">
        <v>0.40000000000000036</v>
      </c>
      <c r="R396" s="11">
        <v>0.90000000000000036</v>
      </c>
      <c r="S396" s="11">
        <v>2.1000000000000005</v>
      </c>
      <c r="T396" s="66">
        <v>3.4444444444444455</v>
      </c>
      <c r="U396" s="62">
        <f t="shared" si="123"/>
        <v>1.6407407407407411</v>
      </c>
      <c r="V396" s="11">
        <v>0.5</v>
      </c>
      <c r="W396" s="11">
        <v>2.5999999999999996</v>
      </c>
      <c r="X396" s="66">
        <v>2.7222222222222232</v>
      </c>
      <c r="Y396" s="11">
        <v>2.0999999999999996</v>
      </c>
      <c r="Z396" s="11">
        <v>6.2</v>
      </c>
      <c r="AB396" s="66">
        <v>4.1111111111111116</v>
      </c>
      <c r="AC396" s="66"/>
      <c r="AD396" s="11">
        <v>-50</v>
      </c>
      <c r="AE396" s="11">
        <v>2.2999999999999989</v>
      </c>
      <c r="AF396" s="11">
        <v>0</v>
      </c>
      <c r="AG396" s="11">
        <v>0</v>
      </c>
      <c r="AH396" s="11">
        <v>0.5</v>
      </c>
      <c r="AK396" s="62">
        <f t="shared" si="125"/>
        <v>0.16666666666666666</v>
      </c>
      <c r="AL396" s="11">
        <v>1.6999999999999993</v>
      </c>
      <c r="AM396" s="11">
        <v>1.9000000000000004</v>
      </c>
      <c r="AN396" s="11">
        <v>2.6000000000000005</v>
      </c>
      <c r="AP396" s="11">
        <v>6.4999999999999991</v>
      </c>
      <c r="AT396" s="11">
        <v>-50</v>
      </c>
      <c r="AU396" s="11">
        <v>-0.10000000000000053</v>
      </c>
      <c r="AV396" s="11">
        <v>1.4000000000000004</v>
      </c>
      <c r="AW396" s="11">
        <v>0.5</v>
      </c>
      <c r="AX396" s="11">
        <v>0.90000000000000036</v>
      </c>
      <c r="AY396" s="62">
        <f t="shared" si="126"/>
        <v>0.67500000000000004</v>
      </c>
      <c r="BA396" s="11">
        <v>-50</v>
      </c>
      <c r="BB396" s="11">
        <v>0.19999999999999929</v>
      </c>
      <c r="BD396" s="11">
        <v>1.8999999999999995</v>
      </c>
      <c r="BE396" s="66">
        <v>-0.44444444444444464</v>
      </c>
      <c r="BF396" s="54">
        <f t="shared" si="124"/>
        <v>0.55185185185185137</v>
      </c>
      <c r="BG396" s="11">
        <v>1.5</v>
      </c>
      <c r="BH396" s="66">
        <v>-0.22222222222222232</v>
      </c>
      <c r="BL396" s="11">
        <v>-50</v>
      </c>
      <c r="BN396" s="66">
        <v>5.5555555555555562</v>
      </c>
      <c r="BO396" s="11">
        <v>6.0000000000000009</v>
      </c>
      <c r="BP396" s="66">
        <v>8.3888888888888893</v>
      </c>
      <c r="BQ396" s="11">
        <v>3.5999999999999996</v>
      </c>
      <c r="BR396" s="11">
        <v>5.9999999999999991</v>
      </c>
      <c r="BS396" s="11">
        <v>3.5999999999999996</v>
      </c>
      <c r="BT396" s="11">
        <v>6.2000000000000011</v>
      </c>
      <c r="BU396" s="66">
        <v>6.1111111111111107</v>
      </c>
      <c r="BV396" s="11">
        <v>4.2999999999999989</v>
      </c>
      <c r="BW396" s="11">
        <v>5.3000000000000007</v>
      </c>
      <c r="BX396" s="11">
        <v>5.7</v>
      </c>
      <c r="BY396" s="11">
        <v>1.6999999999999993</v>
      </c>
      <c r="BZ396" s="11">
        <v>1.2000000000000011</v>
      </c>
      <c r="CA396" s="11">
        <v>1.2000000000000011</v>
      </c>
      <c r="CB396" s="11">
        <v>4.0999999999999996</v>
      </c>
      <c r="CC396" s="66">
        <v>1.5</v>
      </c>
      <c r="CD396" s="11">
        <v>0.40000000000000036</v>
      </c>
      <c r="CE396" s="11">
        <v>2.4999999999999991</v>
      </c>
    </row>
    <row r="397" spans="1:84" x14ac:dyDescent="0.2">
      <c r="A397" s="11">
        <v>-45</v>
      </c>
      <c r="B397" s="11">
        <v>3.4000000000000004</v>
      </c>
      <c r="C397" s="11">
        <v>2.0999999999999996</v>
      </c>
      <c r="D397" s="11">
        <v>3</v>
      </c>
      <c r="E397" s="66">
        <v>1.4444444444444446</v>
      </c>
      <c r="F397" s="62">
        <f t="shared" si="122"/>
        <v>2.4861111111111112</v>
      </c>
      <c r="G397" s="11">
        <v>0.79999999999999893</v>
      </c>
      <c r="H397" s="11">
        <v>9.9999999999999645E-2</v>
      </c>
      <c r="J397" s="11">
        <v>-0.5</v>
      </c>
      <c r="K397" s="66">
        <v>5.333333333333333</v>
      </c>
      <c r="L397" s="11">
        <v>-0.40000000000000036</v>
      </c>
      <c r="N397" s="11">
        <v>-45</v>
      </c>
      <c r="O397" s="11">
        <v>0.70000000000000107</v>
      </c>
      <c r="P397" s="11">
        <v>2.6999999999999993</v>
      </c>
      <c r="Q397" s="11">
        <v>0.79999999999999982</v>
      </c>
      <c r="R397" s="11">
        <v>1.2000000000000011</v>
      </c>
      <c r="S397" s="11">
        <v>2.4000000000000004</v>
      </c>
      <c r="T397" s="66">
        <v>3.833333333333333</v>
      </c>
      <c r="U397" s="62">
        <f t="shared" si="123"/>
        <v>1.9388888888888891</v>
      </c>
      <c r="V397" s="11">
        <v>0.79999999999999893</v>
      </c>
      <c r="W397" s="11">
        <v>3.2000000000000011</v>
      </c>
      <c r="X397" s="66">
        <v>2.9444444444444446</v>
      </c>
      <c r="Y397" s="11">
        <v>2.2999999999999998</v>
      </c>
      <c r="Z397" s="11">
        <v>6.5000000000000009</v>
      </c>
      <c r="AB397" s="66">
        <v>4.5555555555555562</v>
      </c>
      <c r="AC397" s="66"/>
      <c r="AD397" s="11">
        <v>-45</v>
      </c>
      <c r="AE397" s="11">
        <v>2.2999999999999989</v>
      </c>
      <c r="AF397" s="11">
        <v>-0.10000000000000053</v>
      </c>
      <c r="AG397" s="11">
        <v>0.40000000000000036</v>
      </c>
      <c r="AH397" s="11">
        <v>1.2000000000000002</v>
      </c>
      <c r="AI397" s="11">
        <v>0</v>
      </c>
      <c r="AJ397" s="66">
        <v>0</v>
      </c>
      <c r="AK397" s="62">
        <f t="shared" si="125"/>
        <v>0.3</v>
      </c>
      <c r="AL397" s="11">
        <v>2.0999999999999996</v>
      </c>
      <c r="AM397" s="11">
        <v>2.1999999999999993</v>
      </c>
      <c r="AN397" s="11">
        <v>3.2</v>
      </c>
      <c r="AP397" s="11">
        <v>6.4999999999999991</v>
      </c>
      <c r="AT397" s="11">
        <v>-45</v>
      </c>
      <c r="AU397" s="11">
        <v>0.39999999999999947</v>
      </c>
      <c r="AV397" s="11">
        <v>2</v>
      </c>
      <c r="AW397" s="11">
        <v>0.89999999999999947</v>
      </c>
      <c r="AX397" s="11">
        <v>1.4000000000000004</v>
      </c>
      <c r="AY397" s="62">
        <f t="shared" si="126"/>
        <v>1.1749999999999998</v>
      </c>
      <c r="BA397" s="11">
        <v>-45</v>
      </c>
      <c r="BB397" s="11">
        <v>0.40000000000000036</v>
      </c>
      <c r="BD397" s="11">
        <v>2.0999999999999996</v>
      </c>
      <c r="BE397" s="66">
        <v>-0.33333333333333393</v>
      </c>
      <c r="BF397" s="54">
        <f t="shared" si="124"/>
        <v>0.72222222222222199</v>
      </c>
      <c r="BG397" s="11">
        <v>1.5</v>
      </c>
      <c r="BH397" s="66">
        <v>-5.5555555555555358E-2</v>
      </c>
      <c r="BL397" s="11">
        <v>-45</v>
      </c>
      <c r="BN397" s="66">
        <v>5.4999999999999991</v>
      </c>
      <c r="BO397" s="11">
        <v>5.8</v>
      </c>
      <c r="BP397" s="66">
        <v>7.7222222222222223</v>
      </c>
      <c r="BQ397" s="11">
        <v>3.3999999999999995</v>
      </c>
      <c r="BR397" s="11">
        <v>5.6000000000000005</v>
      </c>
      <c r="BS397" s="11">
        <v>3.5</v>
      </c>
      <c r="BT397" s="11">
        <v>6</v>
      </c>
      <c r="BU397" s="66">
        <v>5.6111111111111107</v>
      </c>
      <c r="BV397" s="11">
        <v>4.1999999999999993</v>
      </c>
      <c r="BW397" s="11">
        <v>4.5999999999999996</v>
      </c>
      <c r="BX397" s="11">
        <v>5.8</v>
      </c>
      <c r="BY397" s="11">
        <v>1.6999999999999993</v>
      </c>
      <c r="BZ397" s="11">
        <v>1</v>
      </c>
      <c r="CA397" s="11">
        <v>0.59999999999999964</v>
      </c>
      <c r="CB397" s="11">
        <v>3.7999999999999989</v>
      </c>
      <c r="CC397" s="66">
        <v>1.3888888888888893</v>
      </c>
      <c r="CD397" s="11">
        <v>-9.9999999999999645E-2</v>
      </c>
      <c r="CE397" s="11">
        <v>2.4999999999999991</v>
      </c>
    </row>
    <row r="398" spans="1:84" x14ac:dyDescent="0.2">
      <c r="A398" s="11">
        <v>-40</v>
      </c>
      <c r="B398" s="11">
        <v>3.6999999999999993</v>
      </c>
      <c r="C398" s="11">
        <v>2.5999999999999996</v>
      </c>
      <c r="D398" s="11">
        <v>3.0999999999999996</v>
      </c>
      <c r="E398" s="66">
        <v>1.6666666666666661</v>
      </c>
      <c r="F398" s="62">
        <f t="shared" si="122"/>
        <v>2.7666666666666662</v>
      </c>
      <c r="G398" s="11">
        <v>1.2999999999999989</v>
      </c>
      <c r="H398" s="11">
        <v>0.29999999999999893</v>
      </c>
      <c r="J398" s="11">
        <v>0.20000000000000107</v>
      </c>
      <c r="K398" s="66">
        <v>5.3888888888888884</v>
      </c>
      <c r="L398" s="11">
        <v>-0.19999999999999929</v>
      </c>
      <c r="N398" s="11">
        <v>-40</v>
      </c>
      <c r="O398" s="11">
        <v>0.5</v>
      </c>
      <c r="P398" s="11">
        <v>3</v>
      </c>
      <c r="Q398" s="11">
        <v>1.2999999999999998</v>
      </c>
      <c r="R398" s="11">
        <v>1.5</v>
      </c>
      <c r="S398" s="11">
        <v>2.8</v>
      </c>
      <c r="T398" s="66">
        <v>4.1111111111111116</v>
      </c>
      <c r="U398" s="62">
        <f t="shared" si="123"/>
        <v>2.2018518518518522</v>
      </c>
      <c r="V398" s="11">
        <v>1.1999999999999993</v>
      </c>
      <c r="W398" s="11">
        <v>3.5999999999999996</v>
      </c>
      <c r="X398" s="66">
        <v>3.2222222222222232</v>
      </c>
      <c r="Y398" s="11">
        <v>2.5999999999999996</v>
      </c>
      <c r="Z398" s="11">
        <v>6.3</v>
      </c>
      <c r="AB398" s="66">
        <v>5.2222222222222223</v>
      </c>
      <c r="AC398" s="66"/>
      <c r="AD398" s="11">
        <v>-40</v>
      </c>
      <c r="AE398" s="11">
        <v>2.7999999999999989</v>
      </c>
      <c r="AF398" s="11">
        <v>0.20000000000000018</v>
      </c>
      <c r="AG398" s="11">
        <v>0.79999999999999893</v>
      </c>
      <c r="AH398" s="11">
        <v>1.5</v>
      </c>
      <c r="AI398" s="11">
        <v>-0.19999999999999929</v>
      </c>
      <c r="AJ398" s="66">
        <v>0.72222222222222321</v>
      </c>
      <c r="AK398" s="62">
        <f t="shared" si="125"/>
        <v>0.60444444444444456</v>
      </c>
      <c r="AL398" s="11">
        <v>2.4000000000000004</v>
      </c>
      <c r="AM398" s="11">
        <v>2.5999999999999996</v>
      </c>
      <c r="AN398" s="11">
        <v>3.8</v>
      </c>
      <c r="AP398" s="11">
        <v>6.1000000000000005</v>
      </c>
      <c r="AT398" s="11">
        <v>-40</v>
      </c>
      <c r="AU398" s="11">
        <v>1</v>
      </c>
      <c r="AV398" s="11">
        <v>2.4000000000000004</v>
      </c>
      <c r="AW398" s="11">
        <v>1.5</v>
      </c>
      <c r="AX398" s="11">
        <v>2.0999999999999996</v>
      </c>
      <c r="AY398" s="62">
        <f t="shared" si="126"/>
        <v>1.75</v>
      </c>
      <c r="BA398" s="11">
        <v>-40</v>
      </c>
      <c r="BB398" s="11">
        <v>0.5</v>
      </c>
      <c r="BD398" s="11">
        <v>2.2999999999999998</v>
      </c>
      <c r="BE398" s="66">
        <v>-0.16666666666666607</v>
      </c>
      <c r="BF398" s="54">
        <f t="shared" si="124"/>
        <v>0.87777777777777788</v>
      </c>
      <c r="BG398" s="11">
        <v>1.5999999999999996</v>
      </c>
      <c r="BH398" s="66">
        <v>-0.33333333333333304</v>
      </c>
      <c r="BL398" s="11">
        <v>-40</v>
      </c>
      <c r="BN398" s="66">
        <v>5.4999999999999991</v>
      </c>
      <c r="BO398" s="11">
        <v>5.8</v>
      </c>
      <c r="BP398" s="66">
        <v>7.2222222222222223</v>
      </c>
      <c r="BQ398" s="11">
        <v>3.5</v>
      </c>
      <c r="BR398" s="11">
        <v>5.3999999999999995</v>
      </c>
      <c r="BS398" s="11">
        <v>3.2999999999999989</v>
      </c>
      <c r="BT398" s="11">
        <v>5.5</v>
      </c>
      <c r="BU398" s="66">
        <v>5.3888888888888893</v>
      </c>
      <c r="BV398" s="11">
        <v>4</v>
      </c>
      <c r="BW398" s="11">
        <v>4.0999999999999996</v>
      </c>
      <c r="BX398" s="11">
        <v>5.6000000000000005</v>
      </c>
      <c r="BY398" s="11">
        <v>1.0999999999999996</v>
      </c>
      <c r="BZ398" s="11">
        <v>0.70000000000000107</v>
      </c>
      <c r="CA398" s="11">
        <v>0.30000000000000071</v>
      </c>
      <c r="CB398" s="11">
        <v>3.4000000000000004</v>
      </c>
      <c r="CC398" s="66">
        <v>1.3888888888888893</v>
      </c>
      <c r="CD398" s="11">
        <v>-0.59999999999999964</v>
      </c>
      <c r="CE398" s="11">
        <v>2.1000000000000005</v>
      </c>
    </row>
    <row r="399" spans="1:84" x14ac:dyDescent="0.2">
      <c r="A399" s="11">
        <v>-35</v>
      </c>
      <c r="B399" s="11">
        <v>3.4000000000000004</v>
      </c>
      <c r="C399" s="11">
        <v>2.8999999999999995</v>
      </c>
      <c r="D399" s="11">
        <v>3.4000000000000004</v>
      </c>
      <c r="E399" s="66">
        <v>2</v>
      </c>
      <c r="F399" s="62">
        <f t="shared" si="122"/>
        <v>2.9249999999999998</v>
      </c>
      <c r="G399" s="11">
        <v>1.8999999999999986</v>
      </c>
      <c r="H399" s="11">
        <v>0.5</v>
      </c>
      <c r="J399" s="11">
        <v>0.5</v>
      </c>
      <c r="K399" s="66">
        <v>5.3888888888888884</v>
      </c>
      <c r="L399" s="11">
        <v>0</v>
      </c>
      <c r="N399" s="11">
        <v>-35</v>
      </c>
      <c r="O399" s="11">
        <v>0.80000000000000071</v>
      </c>
      <c r="P399" s="11">
        <v>3.4000000000000004</v>
      </c>
      <c r="Q399" s="11">
        <v>1.6000000000000005</v>
      </c>
      <c r="R399" s="11">
        <v>2</v>
      </c>
      <c r="S399" s="11">
        <v>3.1000000000000005</v>
      </c>
      <c r="T399" s="66">
        <v>4.2222222222222223</v>
      </c>
      <c r="U399" s="62">
        <f t="shared" si="123"/>
        <v>2.5203703703703706</v>
      </c>
      <c r="V399" s="11">
        <v>1.2999999999999989</v>
      </c>
      <c r="W399" s="11">
        <v>4.2000000000000011</v>
      </c>
      <c r="X399" s="66">
        <v>3.6666666666666679</v>
      </c>
      <c r="Y399" s="11">
        <v>2.2999999999999998</v>
      </c>
      <c r="Z399" s="11">
        <v>6.3999999999999995</v>
      </c>
      <c r="AB399" s="66">
        <v>5.833333333333333</v>
      </c>
      <c r="AC399" s="66"/>
      <c r="AD399" s="11">
        <v>-35</v>
      </c>
      <c r="AE399" s="11">
        <v>3.1999999999999993</v>
      </c>
      <c r="AF399" s="11">
        <v>0.70000000000000018</v>
      </c>
      <c r="AG399" s="11">
        <v>1.2999999999999989</v>
      </c>
      <c r="AH399" s="11">
        <v>1.8999999999999995</v>
      </c>
      <c r="AI399" s="11">
        <v>0</v>
      </c>
      <c r="AJ399" s="66">
        <v>1.3333333333333339</v>
      </c>
      <c r="AK399" s="62">
        <f t="shared" si="125"/>
        <v>1.0466666666666664</v>
      </c>
      <c r="AL399" s="11">
        <v>2.4000000000000004</v>
      </c>
      <c r="AM399" s="11">
        <v>3.1999999999999993</v>
      </c>
      <c r="AN399" s="11">
        <v>4.3</v>
      </c>
      <c r="AP399" s="11">
        <v>5.8999999999999995</v>
      </c>
      <c r="AT399" s="11">
        <v>-35</v>
      </c>
      <c r="AU399" s="11">
        <v>1.6999999999999993</v>
      </c>
      <c r="AV399" s="11">
        <v>3.5</v>
      </c>
      <c r="AW399" s="11">
        <v>2.0999999999999996</v>
      </c>
      <c r="AX399" s="11">
        <v>2.7999999999999989</v>
      </c>
      <c r="AY399" s="62">
        <f t="shared" si="126"/>
        <v>2.5249999999999995</v>
      </c>
      <c r="BA399" s="11">
        <v>-35</v>
      </c>
      <c r="BB399" s="11">
        <v>0.59999999999999964</v>
      </c>
      <c r="BD399" s="11">
        <v>2.3999999999999995</v>
      </c>
      <c r="BE399" s="66">
        <v>0.27777777777777857</v>
      </c>
      <c r="BF399" s="54">
        <f t="shared" si="124"/>
        <v>1.0925925925925926</v>
      </c>
      <c r="BG399" s="11">
        <v>1.7000000000000002</v>
      </c>
      <c r="BH399" s="66">
        <v>-0.83333333333333304</v>
      </c>
      <c r="BL399" s="11">
        <v>-35</v>
      </c>
      <c r="BN399" s="66">
        <v>5.4444444444444438</v>
      </c>
      <c r="BO399" s="11">
        <v>5.7</v>
      </c>
      <c r="BP399" s="66">
        <v>6.5555555555555562</v>
      </c>
      <c r="BQ399" s="11">
        <v>3.3999999999999995</v>
      </c>
      <c r="BR399" s="11">
        <v>5.3</v>
      </c>
      <c r="BS399" s="11">
        <v>2.8999999999999986</v>
      </c>
      <c r="BT399" s="11">
        <v>4.7000000000000011</v>
      </c>
      <c r="BU399" s="66">
        <v>5.2777777777777786</v>
      </c>
      <c r="BV399" s="11">
        <v>3.5999999999999996</v>
      </c>
      <c r="BW399" s="11">
        <v>3.6999999999999993</v>
      </c>
      <c r="BX399" s="11">
        <v>5.4999999999999991</v>
      </c>
      <c r="BY399" s="11">
        <v>0.69999999999999929</v>
      </c>
      <c r="BZ399" s="11">
        <v>0.30000000000000071</v>
      </c>
      <c r="CA399" s="11">
        <v>0.5</v>
      </c>
      <c r="CB399" s="11">
        <v>3</v>
      </c>
      <c r="CC399" s="66">
        <v>1.2222222222222232</v>
      </c>
      <c r="CD399" s="11">
        <v>-0.79999999999999982</v>
      </c>
      <c r="CE399" s="11">
        <v>1.8999999999999995</v>
      </c>
    </row>
    <row r="400" spans="1:84" x14ac:dyDescent="0.2">
      <c r="A400" s="11">
        <v>-30</v>
      </c>
      <c r="B400" s="11">
        <v>2.9000000000000004</v>
      </c>
      <c r="C400" s="11">
        <v>3.2</v>
      </c>
      <c r="D400" s="11">
        <v>3.5999999999999996</v>
      </c>
      <c r="E400" s="66">
        <v>2.6666666666666661</v>
      </c>
      <c r="F400" s="62">
        <f t="shared" si="122"/>
        <v>3.0916666666666663</v>
      </c>
      <c r="G400" s="11">
        <v>2.2999999999999989</v>
      </c>
      <c r="H400" s="11">
        <v>0.40000000000000036</v>
      </c>
      <c r="J400" s="11">
        <v>0.20000000000000107</v>
      </c>
      <c r="K400" s="66">
        <v>5.3888888888888884</v>
      </c>
      <c r="L400" s="11">
        <v>9.9999999999999645E-2</v>
      </c>
      <c r="N400" s="11">
        <v>-30</v>
      </c>
      <c r="O400" s="11">
        <v>1.4000000000000004</v>
      </c>
      <c r="P400" s="11">
        <v>3.9000000000000004</v>
      </c>
      <c r="Q400" s="11">
        <v>2.2999999999999998</v>
      </c>
      <c r="R400" s="11">
        <v>1.7000000000000011</v>
      </c>
      <c r="S400" s="11">
        <v>3.6000000000000005</v>
      </c>
      <c r="T400" s="66">
        <v>4.4444444444444455</v>
      </c>
      <c r="U400" s="62">
        <f t="shared" si="123"/>
        <v>2.8907407407407413</v>
      </c>
      <c r="V400" s="11">
        <v>1.9000000000000004</v>
      </c>
      <c r="W400" s="11">
        <v>4.8000000000000007</v>
      </c>
      <c r="X400" s="66">
        <v>4.2777777777777786</v>
      </c>
      <c r="Y400" s="11">
        <v>2.5999999999999996</v>
      </c>
      <c r="Z400" s="11">
        <v>6.5000000000000009</v>
      </c>
      <c r="AB400" s="66">
        <v>6.833333333333333</v>
      </c>
      <c r="AC400" s="66"/>
      <c r="AD400" s="11">
        <v>-30</v>
      </c>
      <c r="AE400" s="11">
        <v>4</v>
      </c>
      <c r="AF400" s="11">
        <v>0.79999999999999982</v>
      </c>
      <c r="AG400" s="11">
        <v>1.6999999999999993</v>
      </c>
      <c r="AH400" s="11">
        <v>2.7</v>
      </c>
      <c r="AI400" s="11">
        <v>0.10000000000000053</v>
      </c>
      <c r="AJ400" s="66">
        <v>1.7777777777777786</v>
      </c>
      <c r="AK400" s="62">
        <f t="shared" si="125"/>
        <v>1.4155555555555557</v>
      </c>
      <c r="AL400" s="11">
        <v>2.7999999999999989</v>
      </c>
      <c r="AM400" s="11">
        <v>4.0999999999999996</v>
      </c>
      <c r="AN400" s="11">
        <v>4.9999999999999991</v>
      </c>
      <c r="AP400" s="11">
        <v>5.8</v>
      </c>
      <c r="AT400" s="11">
        <v>-30</v>
      </c>
      <c r="AU400" s="11">
        <v>2.5999999999999996</v>
      </c>
      <c r="AV400" s="11">
        <v>4.5</v>
      </c>
      <c r="AW400" s="11">
        <v>2.6999999999999993</v>
      </c>
      <c r="AX400" s="11">
        <v>3.4000000000000004</v>
      </c>
      <c r="AY400" s="62">
        <f t="shared" si="126"/>
        <v>3.3</v>
      </c>
      <c r="BA400" s="11">
        <v>-30</v>
      </c>
      <c r="BB400" s="11">
        <v>0.69999999999999929</v>
      </c>
      <c r="BD400" s="11">
        <v>2.5</v>
      </c>
      <c r="BE400" s="66">
        <v>0.61111111111111072</v>
      </c>
      <c r="BF400" s="54">
        <f t="shared" si="124"/>
        <v>1.2703703703703699</v>
      </c>
      <c r="BG400" s="11">
        <v>1.5999999999999996</v>
      </c>
      <c r="BH400" s="66">
        <v>-1.2222222222222223</v>
      </c>
      <c r="BL400" s="11">
        <v>-30</v>
      </c>
      <c r="BN400" s="66">
        <v>5.333333333333333</v>
      </c>
      <c r="BO400" s="11">
        <v>6.0000000000000009</v>
      </c>
      <c r="BP400" s="66">
        <v>6.0000000000000009</v>
      </c>
      <c r="BQ400" s="11">
        <v>3.2</v>
      </c>
      <c r="BR400" s="11">
        <v>5.2</v>
      </c>
      <c r="BS400" s="11">
        <v>2.5999999999999996</v>
      </c>
      <c r="BT400" s="11">
        <v>5</v>
      </c>
      <c r="BU400" s="66">
        <v>5.2222222222222232</v>
      </c>
      <c r="BV400" s="11">
        <v>3.1999999999999993</v>
      </c>
      <c r="BW400" s="11">
        <v>3.5999999999999996</v>
      </c>
      <c r="BX400" s="11">
        <v>5.2</v>
      </c>
      <c r="BY400" s="11">
        <v>0.69999999999999929</v>
      </c>
      <c r="BZ400" s="11">
        <v>9.9999999999999645E-2</v>
      </c>
      <c r="CA400" s="11">
        <v>0.30000000000000071</v>
      </c>
      <c r="CB400" s="11">
        <v>2.6999999999999993</v>
      </c>
      <c r="CC400" s="66">
        <v>1.1111111111111125</v>
      </c>
      <c r="CD400" s="11">
        <v>-0.59999999999999964</v>
      </c>
      <c r="CE400" s="11">
        <v>1.7999999999999998</v>
      </c>
    </row>
    <row r="401" spans="1:83" x14ac:dyDescent="0.2">
      <c r="A401" s="11">
        <v>-25</v>
      </c>
      <c r="B401" s="11">
        <v>3.1999999999999993</v>
      </c>
      <c r="C401" s="11">
        <v>3.4999999999999991</v>
      </c>
      <c r="D401" s="11">
        <v>3.5</v>
      </c>
      <c r="E401" s="66">
        <v>2.7222222222222214</v>
      </c>
      <c r="F401" s="62">
        <f t="shared" si="122"/>
        <v>3.2305555555555552</v>
      </c>
      <c r="G401" s="11">
        <v>2.6999999999999993</v>
      </c>
      <c r="H401" s="11">
        <v>0.5</v>
      </c>
      <c r="J401" s="11">
        <v>0.30000000000000071</v>
      </c>
      <c r="K401" s="66">
        <v>5.4444444444444438</v>
      </c>
      <c r="L401" s="11">
        <v>9.9999999999999645E-2</v>
      </c>
      <c r="N401" s="11">
        <v>-25</v>
      </c>
      <c r="O401" s="11">
        <v>2</v>
      </c>
      <c r="P401" s="11">
        <v>4.0999999999999996</v>
      </c>
      <c r="Q401" s="11">
        <v>3.0000000000000009</v>
      </c>
      <c r="R401" s="11">
        <v>2.4000000000000004</v>
      </c>
      <c r="S401" s="11">
        <v>3.8999999999999995</v>
      </c>
      <c r="T401" s="66">
        <v>4.6111111111111116</v>
      </c>
      <c r="U401" s="62">
        <f t="shared" si="123"/>
        <v>3.3351851851851855</v>
      </c>
      <c r="V401" s="11">
        <v>2.2999999999999989</v>
      </c>
      <c r="W401" s="11">
        <v>5.7000000000000011</v>
      </c>
      <c r="X401" s="66">
        <v>5</v>
      </c>
      <c r="Y401" s="11">
        <v>2.8999999999999995</v>
      </c>
      <c r="Z401" s="11">
        <v>6.3999999999999995</v>
      </c>
      <c r="AA401" s="66">
        <v>0</v>
      </c>
      <c r="AB401" s="66">
        <v>7.6111111111111116</v>
      </c>
      <c r="AC401" s="66"/>
      <c r="AD401" s="11">
        <v>-25</v>
      </c>
      <c r="AE401" s="11">
        <v>4.7999999999999989</v>
      </c>
      <c r="AF401" s="11">
        <v>1.2000000000000002</v>
      </c>
      <c r="AG401" s="11">
        <v>2.0999999999999996</v>
      </c>
      <c r="AH401" s="11">
        <v>3.4999999999999991</v>
      </c>
      <c r="AI401" s="11">
        <v>0.20000000000000018</v>
      </c>
      <c r="AJ401" s="66">
        <v>2.1666666666666679</v>
      </c>
      <c r="AK401" s="62">
        <f t="shared" si="125"/>
        <v>1.8333333333333335</v>
      </c>
      <c r="AL401" s="11">
        <v>3.5</v>
      </c>
      <c r="AM401" s="11">
        <v>4.4000000000000004</v>
      </c>
      <c r="AN401" s="11">
        <v>4.8999999999999995</v>
      </c>
      <c r="AP401" s="11">
        <v>5.8999999999999995</v>
      </c>
      <c r="AT401" s="11">
        <v>-25</v>
      </c>
      <c r="AU401" s="11">
        <v>3.6999999999999993</v>
      </c>
      <c r="AV401" s="11">
        <v>4.9000000000000004</v>
      </c>
      <c r="AW401" s="11">
        <v>3.5</v>
      </c>
      <c r="AX401" s="11">
        <v>4</v>
      </c>
      <c r="AY401" s="62">
        <f t="shared" si="126"/>
        <v>4.0250000000000004</v>
      </c>
      <c r="BA401" s="11">
        <v>-25</v>
      </c>
      <c r="BB401" s="11">
        <v>0.80000000000000071</v>
      </c>
      <c r="BD401" s="11">
        <v>2.5999999999999996</v>
      </c>
      <c r="BE401" s="66">
        <v>0.83333333333333393</v>
      </c>
      <c r="BF401" s="54">
        <f t="shared" si="124"/>
        <v>1.4111111111111114</v>
      </c>
      <c r="BG401" s="11">
        <v>1.7999999999999998</v>
      </c>
      <c r="BH401" s="66">
        <v>-1.4444444444444446</v>
      </c>
      <c r="BL401" s="11">
        <v>-25</v>
      </c>
      <c r="BN401" s="66">
        <v>5.4444444444444438</v>
      </c>
      <c r="BO401" s="11">
        <v>5.8999999999999995</v>
      </c>
      <c r="BP401" s="66">
        <v>5.5000000000000009</v>
      </c>
      <c r="BQ401" s="11">
        <v>3.0999999999999996</v>
      </c>
      <c r="BR401" s="11">
        <v>4.9999999999999991</v>
      </c>
      <c r="BS401" s="11">
        <v>2.3999999999999986</v>
      </c>
      <c r="BT401" s="11">
        <v>4.8000000000000007</v>
      </c>
      <c r="BU401" s="66">
        <v>5.3333333333333339</v>
      </c>
      <c r="BV401" s="11">
        <v>3.1999999999999993</v>
      </c>
      <c r="BW401" s="11">
        <v>3.1999999999999993</v>
      </c>
      <c r="BX401" s="11">
        <v>4.9999999999999991</v>
      </c>
      <c r="BY401" s="11">
        <v>0.19999999999999929</v>
      </c>
      <c r="BZ401" s="11">
        <v>-0.19999999999999929</v>
      </c>
      <c r="CA401" s="11">
        <v>0.80000000000000071</v>
      </c>
      <c r="CB401" s="11">
        <v>2.1999999999999993</v>
      </c>
      <c r="CC401" s="66">
        <v>1</v>
      </c>
      <c r="CD401" s="11">
        <v>-0.59999999999999964</v>
      </c>
      <c r="CE401" s="11">
        <v>1.5</v>
      </c>
    </row>
    <row r="402" spans="1:83" x14ac:dyDescent="0.2">
      <c r="A402" s="11">
        <v>-20</v>
      </c>
      <c r="B402" s="11">
        <v>3.2999999999999989</v>
      </c>
      <c r="C402" s="11">
        <v>3.8</v>
      </c>
      <c r="D402" s="11">
        <v>3.5999999999999996</v>
      </c>
      <c r="E402" s="66">
        <v>3.1111111111111107</v>
      </c>
      <c r="F402" s="62">
        <f t="shared" si="122"/>
        <v>3.4527777777777775</v>
      </c>
      <c r="G402" s="11">
        <v>3.0999999999999996</v>
      </c>
      <c r="H402" s="11">
        <v>0.90000000000000036</v>
      </c>
      <c r="J402" s="11">
        <v>0.20000000000000107</v>
      </c>
      <c r="K402" s="66">
        <v>5.4444444444444438</v>
      </c>
      <c r="L402" s="11">
        <v>0.59999999999999964</v>
      </c>
      <c r="N402" s="11">
        <v>-20</v>
      </c>
      <c r="O402" s="11">
        <v>2.7000000000000011</v>
      </c>
      <c r="P402" s="11">
        <v>4</v>
      </c>
      <c r="Q402" s="11">
        <v>3.7</v>
      </c>
      <c r="R402" s="11">
        <v>3</v>
      </c>
      <c r="S402" s="11">
        <v>4.1000000000000005</v>
      </c>
      <c r="T402" s="66">
        <v>4.7222222222222223</v>
      </c>
      <c r="U402" s="62">
        <f t="shared" si="123"/>
        <v>3.7037037037037042</v>
      </c>
      <c r="V402" s="11">
        <v>2.6999999999999993</v>
      </c>
      <c r="W402" s="11">
        <v>6</v>
      </c>
      <c r="X402" s="66">
        <v>5.8333333333333339</v>
      </c>
      <c r="Y402" s="11">
        <v>3</v>
      </c>
      <c r="Z402" s="11">
        <v>6.3</v>
      </c>
      <c r="AA402" s="66">
        <v>0.44444444444444464</v>
      </c>
      <c r="AB402" s="66">
        <v>7.3888888888888884</v>
      </c>
      <c r="AC402" s="66"/>
      <c r="AD402" s="11">
        <v>-20</v>
      </c>
      <c r="AE402" s="11">
        <v>5.0999999999999996</v>
      </c>
      <c r="AF402" s="11">
        <v>1.7999999999999998</v>
      </c>
      <c r="AG402" s="11">
        <v>2.5</v>
      </c>
      <c r="AH402" s="11">
        <v>3.9999999999999991</v>
      </c>
      <c r="AI402" s="11">
        <v>0.90000000000000036</v>
      </c>
      <c r="AJ402" s="66">
        <v>2.5</v>
      </c>
      <c r="AK402" s="62">
        <f t="shared" si="125"/>
        <v>2.34</v>
      </c>
      <c r="AL402" s="11">
        <v>3.9000000000000004</v>
      </c>
      <c r="AM402" s="11">
        <v>4.6999999999999993</v>
      </c>
      <c r="AN402" s="11">
        <v>4.9999999999999991</v>
      </c>
      <c r="AP402" s="11">
        <v>5.8999999999999995</v>
      </c>
      <c r="AT402" s="11">
        <v>-20</v>
      </c>
      <c r="AU402" s="11">
        <v>4.1999999999999993</v>
      </c>
      <c r="AV402" s="11">
        <v>4.9000000000000004</v>
      </c>
      <c r="AW402" s="11">
        <v>3.7999999999999989</v>
      </c>
      <c r="AX402" s="11">
        <v>4.5999999999999996</v>
      </c>
      <c r="AY402" s="62">
        <f t="shared" si="126"/>
        <v>4.375</v>
      </c>
      <c r="BA402" s="11">
        <v>-20</v>
      </c>
      <c r="BB402" s="11">
        <v>0.90000000000000036</v>
      </c>
      <c r="BD402" s="11">
        <v>2.8</v>
      </c>
      <c r="BE402" s="66">
        <v>0.88888888888888928</v>
      </c>
      <c r="BF402" s="54">
        <f t="shared" si="124"/>
        <v>1.5296296296296299</v>
      </c>
      <c r="BG402" s="11">
        <v>1.5999999999999996</v>
      </c>
      <c r="BH402" s="66">
        <v>-1.166666666666667</v>
      </c>
      <c r="BL402" s="11">
        <v>-20</v>
      </c>
      <c r="BN402" s="66">
        <v>5.4999999999999991</v>
      </c>
      <c r="BO402" s="11">
        <v>5.6000000000000005</v>
      </c>
      <c r="BP402" s="66">
        <v>5.0000000000000009</v>
      </c>
      <c r="BQ402" s="11">
        <v>3.0999999999999996</v>
      </c>
      <c r="BR402" s="11">
        <v>4.7</v>
      </c>
      <c r="BS402" s="11">
        <v>2</v>
      </c>
      <c r="BT402" s="11">
        <v>4.5</v>
      </c>
      <c r="BU402" s="66">
        <v>5.4444444444444446</v>
      </c>
      <c r="BV402" s="11">
        <v>3.4000000000000004</v>
      </c>
      <c r="BW402" s="11">
        <v>2.9000000000000004</v>
      </c>
      <c r="BX402" s="11">
        <v>4.6000000000000005</v>
      </c>
      <c r="BY402" s="11">
        <v>-0.20000000000000107</v>
      </c>
      <c r="BZ402" s="11">
        <v>-0.40000000000000036</v>
      </c>
      <c r="CA402" s="11">
        <v>0.59999999999999964</v>
      </c>
      <c r="CB402" s="11">
        <v>1.7999999999999989</v>
      </c>
      <c r="CC402" s="66">
        <v>0.83333333333333393</v>
      </c>
      <c r="CD402" s="11">
        <v>-0.70000000000000018</v>
      </c>
      <c r="CE402" s="11">
        <v>1.7000000000000002</v>
      </c>
    </row>
    <row r="403" spans="1:83" x14ac:dyDescent="0.2">
      <c r="A403" s="11">
        <v>-15</v>
      </c>
      <c r="B403" s="11">
        <v>3.7999999999999989</v>
      </c>
      <c r="C403" s="11">
        <v>4.3</v>
      </c>
      <c r="D403" s="11">
        <v>3.5999999999999996</v>
      </c>
      <c r="E403" s="66">
        <v>3.5555555555555554</v>
      </c>
      <c r="F403" s="62">
        <f t="shared" si="122"/>
        <v>3.8138888888888882</v>
      </c>
      <c r="G403" s="11">
        <v>3.2999999999999989</v>
      </c>
      <c r="H403" s="11">
        <v>1.1999999999999993</v>
      </c>
      <c r="J403" s="11">
        <v>0.5</v>
      </c>
      <c r="K403" s="66">
        <v>5.6111111111111116</v>
      </c>
      <c r="L403" s="11">
        <v>1.0999999999999996</v>
      </c>
      <c r="N403" s="11">
        <v>-15</v>
      </c>
      <c r="O403" s="11">
        <v>3.5</v>
      </c>
      <c r="P403" s="11">
        <v>4</v>
      </c>
      <c r="Q403" s="11">
        <v>4.1000000000000005</v>
      </c>
      <c r="R403" s="11">
        <v>4.2000000000000011</v>
      </c>
      <c r="S403" s="11">
        <v>4.3999999999999995</v>
      </c>
      <c r="T403" s="66">
        <v>4.9444444444444455</v>
      </c>
      <c r="U403" s="62">
        <f t="shared" si="123"/>
        <v>4.1907407407407415</v>
      </c>
      <c r="V403" s="11">
        <v>3.4000000000000004</v>
      </c>
      <c r="W403" s="11">
        <v>6.2000000000000011</v>
      </c>
      <c r="X403" s="66">
        <v>6.1666666666666679</v>
      </c>
      <c r="Y403" s="11">
        <v>3</v>
      </c>
      <c r="Z403" s="11">
        <v>6.3</v>
      </c>
      <c r="AA403" s="66">
        <v>0.83333333333333393</v>
      </c>
      <c r="AB403" s="66">
        <v>7.5555555555555562</v>
      </c>
      <c r="AC403" s="66"/>
      <c r="AD403" s="11">
        <v>-15</v>
      </c>
      <c r="AE403" s="11">
        <v>5.5</v>
      </c>
      <c r="AF403" s="11">
        <v>2.2999999999999998</v>
      </c>
      <c r="AG403" s="11">
        <v>3</v>
      </c>
      <c r="AH403" s="11">
        <v>4.2</v>
      </c>
      <c r="AI403" s="11">
        <v>1.8000000000000007</v>
      </c>
      <c r="AJ403" s="66">
        <v>2.9444444444444446</v>
      </c>
      <c r="AK403" s="62">
        <f t="shared" si="125"/>
        <v>2.8488888888888892</v>
      </c>
      <c r="AL403" s="11">
        <v>4.2999999999999989</v>
      </c>
      <c r="AM403" s="11">
        <v>4.9000000000000004</v>
      </c>
      <c r="AN403" s="11">
        <v>5.3999999999999995</v>
      </c>
      <c r="AP403" s="11">
        <v>5.9999999999999991</v>
      </c>
      <c r="AT403" s="11">
        <v>-15</v>
      </c>
      <c r="AU403" s="11">
        <v>4.9000000000000004</v>
      </c>
      <c r="AV403" s="11">
        <v>5.5</v>
      </c>
      <c r="AW403" s="11">
        <v>4.6999999999999993</v>
      </c>
      <c r="AX403" s="11">
        <v>4.9000000000000004</v>
      </c>
      <c r="AY403" s="62">
        <f t="shared" si="126"/>
        <v>5</v>
      </c>
      <c r="BA403" s="11">
        <v>-15</v>
      </c>
      <c r="BB403" s="11">
        <v>1</v>
      </c>
      <c r="BC403" s="11">
        <v>0</v>
      </c>
      <c r="BD403" s="11">
        <v>3</v>
      </c>
      <c r="BE403" s="66">
        <v>0.94444444444444464</v>
      </c>
      <c r="BF403" s="54">
        <f t="shared" si="124"/>
        <v>1.2361111111111112</v>
      </c>
      <c r="BG403" s="11">
        <v>1.0999999999999996</v>
      </c>
      <c r="BH403" s="66">
        <v>-0.38888888888888928</v>
      </c>
      <c r="BL403" s="11">
        <v>-15</v>
      </c>
      <c r="BN403" s="66">
        <v>5.4999999999999991</v>
      </c>
      <c r="BO403" s="11">
        <v>5.8</v>
      </c>
      <c r="BP403" s="66">
        <v>4.2777777777777777</v>
      </c>
      <c r="BQ403" s="11">
        <v>3.0999999999999996</v>
      </c>
      <c r="BR403" s="11">
        <v>4.9999999999999991</v>
      </c>
      <c r="BS403" s="11">
        <v>1.7999999999999989</v>
      </c>
      <c r="BT403" s="11">
        <v>4.5</v>
      </c>
      <c r="BU403" s="66">
        <v>5.4444444444444446</v>
      </c>
      <c r="BV403" s="11">
        <v>3</v>
      </c>
      <c r="BW403" s="11">
        <v>2.8000000000000007</v>
      </c>
      <c r="BX403" s="11">
        <v>4.4999999999999991</v>
      </c>
      <c r="BY403" s="11">
        <v>-0.5</v>
      </c>
      <c r="BZ403" s="11">
        <v>-0.79999999999999893</v>
      </c>
      <c r="CA403" s="11">
        <v>0.30000000000000071</v>
      </c>
      <c r="CB403" s="11">
        <v>1.6999999999999993</v>
      </c>
      <c r="CC403" s="66">
        <v>0.66666666666666785</v>
      </c>
      <c r="CD403" s="11">
        <v>-0.70000000000000018</v>
      </c>
    </row>
    <row r="404" spans="1:83" x14ac:dyDescent="0.2">
      <c r="A404" s="11">
        <v>-10</v>
      </c>
      <c r="B404" s="11">
        <v>4.0999999999999996</v>
      </c>
      <c r="C404" s="11">
        <v>4.7</v>
      </c>
      <c r="D404" s="11">
        <v>3.5999999999999996</v>
      </c>
      <c r="E404" s="66">
        <v>3.6666666666666661</v>
      </c>
      <c r="F404" s="62">
        <f t="shared" si="122"/>
        <v>4.0166666666666666</v>
      </c>
      <c r="G404" s="11">
        <v>3.5</v>
      </c>
      <c r="H404" s="11">
        <v>1.4000000000000004</v>
      </c>
      <c r="I404" s="11">
        <v>0</v>
      </c>
      <c r="J404" s="11">
        <v>1</v>
      </c>
      <c r="K404" s="66">
        <v>5.7222222222222223</v>
      </c>
      <c r="L404" s="11">
        <v>1.5</v>
      </c>
      <c r="N404" s="11">
        <v>-10</v>
      </c>
      <c r="O404" s="11">
        <v>4</v>
      </c>
      <c r="P404" s="11">
        <v>3.9000000000000004</v>
      </c>
      <c r="Q404" s="11">
        <v>4.3999999999999995</v>
      </c>
      <c r="R404" s="11">
        <v>5.3000000000000007</v>
      </c>
      <c r="S404" s="11">
        <v>4.6000000000000005</v>
      </c>
      <c r="T404" s="66">
        <v>5.0000000000000009</v>
      </c>
      <c r="U404" s="62">
        <f t="shared" si="123"/>
        <v>4.5333333333333341</v>
      </c>
      <c r="V404" s="11">
        <v>3.9000000000000004</v>
      </c>
      <c r="W404" s="11">
        <v>6.1</v>
      </c>
      <c r="X404" s="66">
        <v>6.3333333333333339</v>
      </c>
      <c r="Y404" s="11">
        <v>3.3999999999999995</v>
      </c>
      <c r="Z404" s="11">
        <v>6.2</v>
      </c>
      <c r="AA404" s="66">
        <v>1.1111111111111125</v>
      </c>
      <c r="AB404" s="66">
        <v>7.8888888888888884</v>
      </c>
      <c r="AC404" s="66"/>
      <c r="AD404" s="11">
        <v>-10</v>
      </c>
      <c r="AE404" s="11">
        <v>5.7999999999999989</v>
      </c>
      <c r="AF404" s="11">
        <v>2.8999999999999995</v>
      </c>
      <c r="AG404" s="11">
        <v>3.2999999999999989</v>
      </c>
      <c r="AH404" s="11">
        <v>4.3999999999999995</v>
      </c>
      <c r="AI404" s="11">
        <v>2.2000000000000011</v>
      </c>
      <c r="AJ404" s="66">
        <v>3.2222222222222232</v>
      </c>
      <c r="AK404" s="62">
        <f t="shared" si="125"/>
        <v>3.2044444444444444</v>
      </c>
      <c r="AL404" s="11">
        <v>4.2999999999999989</v>
      </c>
      <c r="AM404" s="11">
        <v>5.1999999999999993</v>
      </c>
      <c r="AN404" s="11">
        <v>5.6000000000000005</v>
      </c>
      <c r="AO404" s="11">
        <v>0</v>
      </c>
      <c r="AP404" s="11">
        <v>6.2</v>
      </c>
      <c r="AT404" s="11">
        <v>-10</v>
      </c>
      <c r="AU404" s="11">
        <v>5.1999999999999993</v>
      </c>
      <c r="AV404" s="11">
        <v>6</v>
      </c>
      <c r="AW404" s="11">
        <v>5.5</v>
      </c>
      <c r="AX404" s="11">
        <v>5.1999999999999993</v>
      </c>
      <c r="AY404" s="62">
        <f t="shared" si="126"/>
        <v>5.4749999999999996</v>
      </c>
      <c r="BA404" s="11">
        <v>-10</v>
      </c>
      <c r="BB404" s="11">
        <v>1.0999999999999996</v>
      </c>
      <c r="BC404" s="11">
        <v>9.9999999999999645E-2</v>
      </c>
      <c r="BD404" s="11">
        <v>3.0999999999999996</v>
      </c>
      <c r="BE404" s="66">
        <v>1.3333333333333339</v>
      </c>
      <c r="BF404" s="54">
        <f t="shared" si="124"/>
        <v>1.4083333333333332</v>
      </c>
      <c r="BG404" s="11">
        <v>1.5</v>
      </c>
      <c r="BH404" s="66">
        <v>5.5555555555555358E-2</v>
      </c>
      <c r="BL404" s="11">
        <v>-10</v>
      </c>
      <c r="BM404" s="11">
        <v>0</v>
      </c>
      <c r="BN404" s="66">
        <v>5.4999999999999991</v>
      </c>
      <c r="BO404" s="11">
        <v>5.8999999999999995</v>
      </c>
      <c r="BP404" s="66">
        <v>4.0555555555555562</v>
      </c>
      <c r="BQ404" s="11">
        <v>3.3999999999999995</v>
      </c>
      <c r="BR404" s="11">
        <v>4.8999999999999995</v>
      </c>
      <c r="BS404" s="11">
        <v>1.8999999999999986</v>
      </c>
      <c r="BT404" s="11">
        <v>4.5999999999999996</v>
      </c>
      <c r="BU404" s="66">
        <v>5.3333333333333339</v>
      </c>
      <c r="BV404" s="11">
        <v>3</v>
      </c>
      <c r="BW404" s="11">
        <v>2.9000000000000004</v>
      </c>
      <c r="BX404" s="11">
        <v>4.7</v>
      </c>
      <c r="BY404" s="11">
        <v>-0.70000000000000107</v>
      </c>
      <c r="BZ404" s="11">
        <v>-0.90000000000000036</v>
      </c>
      <c r="CA404" s="11">
        <v>9.9999999999999645E-2</v>
      </c>
      <c r="CB404" s="11">
        <v>1.5999999999999996</v>
      </c>
      <c r="CC404" s="66">
        <v>0.44444444444444464</v>
      </c>
      <c r="CD404" s="11">
        <v>-0.79999999999999982</v>
      </c>
    </row>
    <row r="405" spans="1:83" x14ac:dyDescent="0.2">
      <c r="A405" s="11">
        <v>-5</v>
      </c>
      <c r="B405" s="11">
        <v>4.4999999999999982</v>
      </c>
      <c r="C405" s="11">
        <v>5.3</v>
      </c>
      <c r="D405" s="11">
        <v>3.5999999999999996</v>
      </c>
      <c r="E405" s="66">
        <v>3.8333333333333321</v>
      </c>
      <c r="F405" s="62">
        <f t="shared" si="122"/>
        <v>4.3083333333333318</v>
      </c>
      <c r="G405" s="11">
        <v>3.5999999999999996</v>
      </c>
      <c r="H405" s="11">
        <v>1.5999999999999996</v>
      </c>
      <c r="I405" s="11">
        <v>0</v>
      </c>
      <c r="J405" s="11">
        <v>1.7000000000000011</v>
      </c>
      <c r="K405" s="66">
        <v>5.7222222222222223</v>
      </c>
      <c r="L405" s="11">
        <v>1.7000000000000011</v>
      </c>
      <c r="N405" s="11">
        <v>-5</v>
      </c>
      <c r="O405" s="11">
        <v>4.5</v>
      </c>
      <c r="P405" s="11">
        <v>4</v>
      </c>
      <c r="Q405" s="11">
        <v>4.3999999999999995</v>
      </c>
      <c r="R405" s="11">
        <v>6</v>
      </c>
      <c r="S405" s="11">
        <v>4.8999999999999995</v>
      </c>
      <c r="T405" s="66">
        <v>5.0555555555555562</v>
      </c>
      <c r="U405" s="62">
        <f t="shared" si="123"/>
        <v>4.8092592592592593</v>
      </c>
      <c r="V405" s="11">
        <v>4.2999999999999989</v>
      </c>
      <c r="W405" s="11">
        <v>6.3000000000000007</v>
      </c>
      <c r="X405" s="66">
        <v>6.3888888888888893</v>
      </c>
      <c r="Y405" s="11">
        <v>3.8</v>
      </c>
      <c r="Z405" s="11">
        <v>6.3</v>
      </c>
      <c r="AA405" s="66">
        <v>1.3888888888888893</v>
      </c>
      <c r="AB405" s="66">
        <v>8.4444444444444464</v>
      </c>
      <c r="AC405" s="66"/>
      <c r="AD405" s="11">
        <v>-5</v>
      </c>
      <c r="AE405" s="11">
        <v>5.9</v>
      </c>
      <c r="AF405" s="11">
        <v>3.3</v>
      </c>
      <c r="AG405" s="11">
        <v>3.6999999999999993</v>
      </c>
      <c r="AH405" s="11">
        <v>4.4999999999999991</v>
      </c>
      <c r="AI405" s="11">
        <v>3.0999999999999996</v>
      </c>
      <c r="AJ405" s="66">
        <v>3.5555555555555571</v>
      </c>
      <c r="AK405" s="62">
        <f t="shared" si="125"/>
        <v>3.6311111111111112</v>
      </c>
      <c r="AL405" s="11">
        <v>4.2999999999999989</v>
      </c>
      <c r="AM405" s="11">
        <v>5.1999999999999993</v>
      </c>
      <c r="AN405" s="11">
        <v>5.7</v>
      </c>
      <c r="AO405" s="11">
        <v>0.40000000000000036</v>
      </c>
      <c r="AP405" s="11">
        <v>6.3</v>
      </c>
      <c r="AT405" s="11">
        <v>-5</v>
      </c>
      <c r="AU405" s="11">
        <v>5.6999999999999993</v>
      </c>
      <c r="AV405" s="11">
        <v>6.2000000000000011</v>
      </c>
      <c r="AW405" s="11">
        <v>6.1</v>
      </c>
      <c r="AX405" s="11">
        <v>5.6999999999999993</v>
      </c>
      <c r="AY405" s="62">
        <f t="shared" si="126"/>
        <v>5.9249999999999998</v>
      </c>
      <c r="BA405" s="11">
        <v>-5</v>
      </c>
      <c r="BB405" s="11">
        <v>1.1999999999999993</v>
      </c>
      <c r="BC405" s="11">
        <v>0.5</v>
      </c>
      <c r="BD405" s="11">
        <v>3.1999999999999993</v>
      </c>
      <c r="BE405" s="66">
        <v>1.3888888888888893</v>
      </c>
      <c r="BF405" s="54">
        <f t="shared" si="124"/>
        <v>1.572222222222222</v>
      </c>
      <c r="BG405" s="11">
        <v>2.1000000000000005</v>
      </c>
      <c r="BH405" s="66">
        <v>0.33333333333333304</v>
      </c>
      <c r="BL405" s="11">
        <v>-5</v>
      </c>
      <c r="BM405" s="11">
        <v>0</v>
      </c>
      <c r="BN405" s="66">
        <v>4.9444444444444438</v>
      </c>
      <c r="BO405" s="11">
        <v>5.6000000000000005</v>
      </c>
      <c r="BP405" s="66">
        <v>4.2222222222222223</v>
      </c>
      <c r="BQ405" s="11">
        <v>3.5999999999999996</v>
      </c>
      <c r="BR405" s="11">
        <v>4.6000000000000005</v>
      </c>
      <c r="BS405" s="11">
        <v>2</v>
      </c>
      <c r="BT405" s="11">
        <v>4.5</v>
      </c>
      <c r="BU405" s="66">
        <v>5.1111111111111107</v>
      </c>
      <c r="BV405" s="11">
        <v>3.0999999999999996</v>
      </c>
      <c r="BW405" s="11">
        <v>2.9000000000000004</v>
      </c>
      <c r="BX405" s="11">
        <v>4.3999999999999995</v>
      </c>
      <c r="BY405" s="11">
        <v>-1</v>
      </c>
      <c r="BZ405" s="11">
        <v>-0.90000000000000036</v>
      </c>
      <c r="CA405" s="11">
        <v>-0.29999999999999893</v>
      </c>
      <c r="CB405" s="11">
        <v>1.1999999999999993</v>
      </c>
      <c r="CC405" s="66">
        <v>0.22222222222222321</v>
      </c>
      <c r="CD405" s="11">
        <v>-0.89999999999999947</v>
      </c>
    </row>
    <row r="406" spans="1:83" x14ac:dyDescent="0.2">
      <c r="A406" s="11">
        <v>0</v>
      </c>
      <c r="B406" s="68">
        <v>4.7000000000000011</v>
      </c>
      <c r="C406" s="68">
        <v>5.4999999999999991</v>
      </c>
      <c r="D406" s="68">
        <v>4.0999999999999996</v>
      </c>
      <c r="E406" s="67">
        <v>4</v>
      </c>
      <c r="F406" s="62">
        <f t="shared" si="122"/>
        <v>4.5749999999999993</v>
      </c>
      <c r="G406" s="68">
        <v>3.6999999999999993</v>
      </c>
      <c r="H406" s="68">
        <v>1.7999999999999989</v>
      </c>
      <c r="I406" s="68">
        <v>0.30000000000000071</v>
      </c>
      <c r="J406" s="68">
        <v>1.9000000000000004</v>
      </c>
      <c r="K406" s="67">
        <v>5.7777777777777777</v>
      </c>
      <c r="L406" s="68">
        <v>1.8000000000000007</v>
      </c>
      <c r="N406" s="11">
        <v>0</v>
      </c>
      <c r="O406" s="68">
        <v>4.8000000000000007</v>
      </c>
      <c r="P406" s="68">
        <v>4.1999999999999993</v>
      </c>
      <c r="Q406" s="68">
        <v>4.6000000000000005</v>
      </c>
      <c r="R406" s="68">
        <v>6.2000000000000011</v>
      </c>
      <c r="S406" s="68">
        <v>5.0000000000000009</v>
      </c>
      <c r="T406" s="67">
        <v>5.166666666666667</v>
      </c>
      <c r="U406" s="62">
        <f t="shared" si="123"/>
        <v>4.9944444444444454</v>
      </c>
      <c r="V406" s="68">
        <v>4.4000000000000004</v>
      </c>
      <c r="W406" s="68">
        <v>6.4</v>
      </c>
      <c r="X406" s="67">
        <v>6.5</v>
      </c>
      <c r="Y406" s="68">
        <v>3.8999999999999995</v>
      </c>
      <c r="Z406" s="68">
        <v>6.6000000000000005</v>
      </c>
      <c r="AA406" s="67">
        <v>1.5555555555555554</v>
      </c>
      <c r="AB406" s="67">
        <v>8.9444444444444464</v>
      </c>
      <c r="AC406" s="66"/>
      <c r="AD406" s="11">
        <v>0</v>
      </c>
      <c r="AE406" s="68">
        <v>6.1</v>
      </c>
      <c r="AF406" s="68">
        <v>3.6000000000000005</v>
      </c>
      <c r="AG406" s="68">
        <v>4</v>
      </c>
      <c r="AH406" s="68">
        <v>4.6000000000000005</v>
      </c>
      <c r="AI406" s="68">
        <v>3.7000000000000011</v>
      </c>
      <c r="AJ406" s="67">
        <v>3.6666666666666679</v>
      </c>
      <c r="AK406" s="62">
        <f t="shared" si="125"/>
        <v>3.913333333333334</v>
      </c>
      <c r="AL406" s="68">
        <v>4.4000000000000004</v>
      </c>
      <c r="AM406" s="68">
        <v>5.4</v>
      </c>
      <c r="AN406" s="68">
        <v>5.8999999999999995</v>
      </c>
      <c r="AO406" s="68">
        <v>0.79999999999999982</v>
      </c>
      <c r="AP406" s="68">
        <v>6.3999999999999995</v>
      </c>
      <c r="AT406" s="11">
        <v>0</v>
      </c>
      <c r="AU406" s="68">
        <v>6</v>
      </c>
      <c r="AV406" s="68">
        <v>6.4000000000000021</v>
      </c>
      <c r="AW406" s="68">
        <v>6.2999999999999989</v>
      </c>
      <c r="AX406" s="68">
        <v>6.1999999999999993</v>
      </c>
      <c r="AY406" s="62">
        <f t="shared" si="126"/>
        <v>6.2250000000000005</v>
      </c>
      <c r="BA406" s="11">
        <v>0</v>
      </c>
      <c r="BB406" s="68">
        <v>1.3000000000000007</v>
      </c>
      <c r="BC406" s="68">
        <v>0.59999999999999964</v>
      </c>
      <c r="BD406" s="68">
        <v>3.2999999999999989</v>
      </c>
      <c r="BE406" s="67">
        <v>1.5555555555555554</v>
      </c>
      <c r="BF406" s="54">
        <f t="shared" si="124"/>
        <v>1.6888888888888887</v>
      </c>
      <c r="BG406" s="68">
        <v>2.4999999999999991</v>
      </c>
      <c r="BH406" s="67">
        <v>0.38888888888888928</v>
      </c>
      <c r="BL406" s="11">
        <v>0</v>
      </c>
      <c r="BM406" s="68">
        <v>0.30000000000000071</v>
      </c>
      <c r="BN406" s="66">
        <v>4.833333333333333</v>
      </c>
      <c r="BO406" s="11">
        <v>5.5000000000000009</v>
      </c>
      <c r="BP406" s="66">
        <v>4.166666666666667</v>
      </c>
      <c r="BQ406" s="11">
        <v>3.7</v>
      </c>
      <c r="BR406" s="11">
        <v>4.4999999999999991</v>
      </c>
      <c r="BS406" s="11">
        <v>2.1999999999999993</v>
      </c>
      <c r="BT406" s="11">
        <v>4.5</v>
      </c>
      <c r="BU406" s="66">
        <v>4.6666666666666679</v>
      </c>
      <c r="BV406" s="11">
        <v>3.1999999999999993</v>
      </c>
      <c r="BW406" s="11">
        <v>2.5999999999999996</v>
      </c>
      <c r="BX406" s="11">
        <v>4.4999999999999991</v>
      </c>
      <c r="BY406" s="11">
        <v>-1.3000000000000007</v>
      </c>
      <c r="BZ406" s="11">
        <v>-0.90000000000000036</v>
      </c>
      <c r="CA406" s="11">
        <v>-0.69999999999999929</v>
      </c>
      <c r="CB406" s="11">
        <v>1</v>
      </c>
      <c r="CC406" s="66">
        <v>0.11111111111111249</v>
      </c>
      <c r="CD406" s="11">
        <v>-0.59999999999999964</v>
      </c>
    </row>
    <row r="407" spans="1:83" x14ac:dyDescent="0.2">
      <c r="A407" s="11">
        <v>5</v>
      </c>
      <c r="B407" s="11">
        <v>4.2999999999999989</v>
      </c>
      <c r="C407" s="11">
        <v>5.3999999999999995</v>
      </c>
      <c r="D407" s="11">
        <v>4</v>
      </c>
      <c r="E407" s="66">
        <v>3.7222222222222214</v>
      </c>
      <c r="F407" s="62">
        <f t="shared" si="122"/>
        <v>4.3555555555555552</v>
      </c>
      <c r="G407" s="11">
        <v>3.6999999999999993</v>
      </c>
      <c r="H407" s="11">
        <v>1.6999999999999993</v>
      </c>
      <c r="J407" s="11">
        <v>1.5</v>
      </c>
      <c r="K407" s="66">
        <v>5.6111111111111116</v>
      </c>
      <c r="L407" s="11">
        <v>1.5</v>
      </c>
      <c r="N407" s="11">
        <v>5</v>
      </c>
      <c r="O407" s="11">
        <v>4.8000000000000007</v>
      </c>
      <c r="P407" s="11">
        <v>4</v>
      </c>
      <c r="Q407" s="11">
        <v>4.6000000000000005</v>
      </c>
      <c r="R407" s="11">
        <v>5.4</v>
      </c>
      <c r="S407" s="11">
        <v>5.0000000000000009</v>
      </c>
      <c r="T407" s="66">
        <v>5.2222222222222223</v>
      </c>
      <c r="U407" s="62">
        <f t="shared" si="123"/>
        <v>4.8370370370370379</v>
      </c>
      <c r="V407" s="11">
        <v>4.4000000000000004</v>
      </c>
      <c r="W407" s="11">
        <v>6.3000000000000007</v>
      </c>
      <c r="X407" s="66">
        <v>6.5</v>
      </c>
      <c r="Y407" s="11">
        <v>3.8</v>
      </c>
      <c r="Z407" s="11">
        <v>6.3</v>
      </c>
      <c r="AA407" s="66">
        <v>1.5555555555555554</v>
      </c>
      <c r="AB407" s="66">
        <v>8.8888888888888893</v>
      </c>
      <c r="AC407" s="66"/>
      <c r="AD407" s="11">
        <v>5</v>
      </c>
      <c r="AE407" s="11">
        <v>6.1</v>
      </c>
      <c r="AF407" s="11">
        <v>3.4999999999999991</v>
      </c>
      <c r="AG407" s="11">
        <v>3.7999999999999989</v>
      </c>
      <c r="AH407" s="11">
        <v>4.4999999999999991</v>
      </c>
      <c r="AI407" s="11">
        <v>3.7000000000000011</v>
      </c>
      <c r="AJ407" s="66">
        <v>3.3333333333333339</v>
      </c>
      <c r="AK407" s="62">
        <f t="shared" si="125"/>
        <v>3.7666666666666666</v>
      </c>
      <c r="AL407" s="11">
        <v>4.1999999999999993</v>
      </c>
      <c r="AM407" s="11">
        <v>5.5</v>
      </c>
      <c r="AN407" s="11">
        <v>5.8</v>
      </c>
      <c r="AO407" s="11">
        <v>0.79999999999999982</v>
      </c>
      <c r="AP407" s="11">
        <v>6.2</v>
      </c>
      <c r="AT407" s="11">
        <v>5</v>
      </c>
      <c r="AU407" s="11">
        <v>6</v>
      </c>
      <c r="AV407" s="11">
        <v>6.3000000000000007</v>
      </c>
      <c r="AW407" s="11">
        <v>6.2999999999999989</v>
      </c>
      <c r="AX407" s="11">
        <v>6</v>
      </c>
      <c r="AY407" s="62">
        <f t="shared" si="126"/>
        <v>6.15</v>
      </c>
      <c r="BA407" s="11">
        <v>5</v>
      </c>
      <c r="BB407" s="11">
        <v>1.3000000000000007</v>
      </c>
      <c r="BC407" s="11">
        <v>0.5</v>
      </c>
      <c r="BD407" s="11">
        <v>3.0999999999999996</v>
      </c>
      <c r="BE407" s="66">
        <v>1.2222222222222232</v>
      </c>
      <c r="BF407" s="54">
        <f t="shared" si="124"/>
        <v>1.5305555555555559</v>
      </c>
      <c r="BG407" s="11">
        <v>2.3999999999999995</v>
      </c>
      <c r="BH407" s="66">
        <v>0.33333333333333304</v>
      </c>
      <c r="BL407" s="11">
        <v>5</v>
      </c>
      <c r="BN407" s="66">
        <v>4.9444444444444438</v>
      </c>
      <c r="BO407" s="11">
        <v>5.3999999999999995</v>
      </c>
      <c r="BP407" s="66">
        <v>3.9444444444444455</v>
      </c>
      <c r="BQ407" s="11">
        <v>3.5</v>
      </c>
      <c r="BR407" s="11">
        <v>4.3999999999999995</v>
      </c>
      <c r="BS407" s="11">
        <v>2.3999999999999986</v>
      </c>
      <c r="BT407" s="11">
        <v>4.4000000000000004</v>
      </c>
      <c r="BU407" s="66">
        <v>4.3888888888888893</v>
      </c>
      <c r="BV407" s="11">
        <v>3.1999999999999993</v>
      </c>
      <c r="BW407" s="11">
        <v>2.5999999999999996</v>
      </c>
      <c r="BX407" s="11">
        <v>4.7</v>
      </c>
      <c r="BY407" s="11">
        <v>-1.5999999999999996</v>
      </c>
      <c r="BZ407" s="11">
        <v>-1.2999999999999989</v>
      </c>
      <c r="CA407" s="11">
        <v>-1</v>
      </c>
      <c r="CB407" s="11">
        <v>0.79999999999999893</v>
      </c>
      <c r="CC407" s="66">
        <v>0</v>
      </c>
      <c r="CD407" s="11">
        <v>-0.29999999999999982</v>
      </c>
    </row>
    <row r="408" spans="1:83" x14ac:dyDescent="0.2">
      <c r="A408" s="11">
        <v>10</v>
      </c>
      <c r="B408" s="11">
        <v>3.6999999999999993</v>
      </c>
      <c r="C408" s="11">
        <v>5.3</v>
      </c>
      <c r="D408" s="11">
        <v>4.0999999999999996</v>
      </c>
      <c r="E408" s="66">
        <v>3.6111111111111107</v>
      </c>
      <c r="F408" s="62">
        <f t="shared" si="122"/>
        <v>4.1777777777777771</v>
      </c>
      <c r="G408" s="11">
        <v>3.5999999999999996</v>
      </c>
      <c r="H408" s="11">
        <v>1.6999999999999993</v>
      </c>
      <c r="J408" s="11">
        <v>1.2000000000000011</v>
      </c>
      <c r="K408" s="66">
        <v>5.5555555555555562</v>
      </c>
      <c r="L408" s="11">
        <v>1.2000000000000011</v>
      </c>
      <c r="N408" s="11">
        <v>10</v>
      </c>
      <c r="O408" s="11">
        <v>4.8000000000000007</v>
      </c>
      <c r="P408" s="11">
        <v>3.6999999999999993</v>
      </c>
      <c r="Q408" s="11">
        <v>4.3999999999999995</v>
      </c>
      <c r="R408" s="11">
        <v>4.0999999999999996</v>
      </c>
      <c r="S408" s="11">
        <v>5.0000000000000009</v>
      </c>
      <c r="T408" s="66">
        <v>5.1111111111111116</v>
      </c>
      <c r="U408" s="62">
        <f t="shared" si="123"/>
        <v>4.5185185185185182</v>
      </c>
      <c r="V408" s="11">
        <v>4.0999999999999996</v>
      </c>
      <c r="W408" s="11">
        <v>6.2000000000000011</v>
      </c>
      <c r="X408" s="66">
        <v>6.1111111111111107</v>
      </c>
      <c r="Y408" s="11">
        <v>3.5999999999999996</v>
      </c>
      <c r="Z408" s="11">
        <v>6.0000000000000009</v>
      </c>
      <c r="AA408" s="66">
        <v>1.5</v>
      </c>
      <c r="AB408" s="66">
        <v>8.3888888888888893</v>
      </c>
      <c r="AC408" s="66"/>
      <c r="AD408" s="11">
        <v>10</v>
      </c>
      <c r="AE408" s="11">
        <v>6</v>
      </c>
      <c r="AF408" s="11">
        <v>3.3</v>
      </c>
      <c r="AG408" s="11">
        <v>3.5</v>
      </c>
      <c r="AH408" s="11">
        <v>4.3999999999999995</v>
      </c>
      <c r="AI408" s="11">
        <v>3.7000000000000011</v>
      </c>
      <c r="AJ408" s="66">
        <v>3</v>
      </c>
      <c r="AK408" s="62">
        <f t="shared" si="125"/>
        <v>3.5799999999999996</v>
      </c>
      <c r="AL408" s="11">
        <v>4.2999999999999989</v>
      </c>
      <c r="AM408" s="11">
        <v>5.3000000000000007</v>
      </c>
      <c r="AN408" s="11">
        <v>5.7</v>
      </c>
      <c r="AO408" s="11">
        <v>0.40000000000000036</v>
      </c>
      <c r="AP408" s="11">
        <v>5.9999999999999991</v>
      </c>
      <c r="AT408" s="11">
        <v>10</v>
      </c>
      <c r="AU408" s="11">
        <v>5.6999999999999993</v>
      </c>
      <c r="AV408" s="11">
        <v>6</v>
      </c>
      <c r="AW408" s="11">
        <v>6.2999999999999989</v>
      </c>
      <c r="AX408" s="11">
        <v>5.9</v>
      </c>
      <c r="AY408" s="62">
        <f t="shared" si="126"/>
        <v>5.9749999999999996</v>
      </c>
      <c r="BA408" s="11">
        <v>10</v>
      </c>
      <c r="BB408" s="11">
        <v>1.3000000000000007</v>
      </c>
      <c r="BC408" s="11">
        <v>0.39999999999999947</v>
      </c>
      <c r="BD408" s="11">
        <v>3</v>
      </c>
      <c r="BE408" s="66">
        <v>0.94444444444444464</v>
      </c>
      <c r="BF408" s="54">
        <f t="shared" si="124"/>
        <v>1.4111111111111112</v>
      </c>
      <c r="BG408" s="11">
        <v>2.4999999999999991</v>
      </c>
      <c r="BL408" s="11">
        <v>10</v>
      </c>
      <c r="BN408" s="66">
        <v>4.8888888888888884</v>
      </c>
      <c r="BO408" s="11">
        <v>5.3</v>
      </c>
      <c r="BP408" s="66">
        <v>3.6111111111111116</v>
      </c>
      <c r="BQ408" s="11">
        <v>3</v>
      </c>
      <c r="BR408" s="11">
        <v>4.3</v>
      </c>
      <c r="BS408" s="11">
        <v>2.5</v>
      </c>
      <c r="BT408" s="11">
        <v>4.4000000000000004</v>
      </c>
      <c r="BU408" s="66">
        <v>3.8888888888888893</v>
      </c>
      <c r="BV408" s="11">
        <v>3</v>
      </c>
      <c r="BW408" s="11">
        <v>2.6999999999999993</v>
      </c>
      <c r="BX408" s="11">
        <v>4.3999999999999995</v>
      </c>
      <c r="BY408" s="11">
        <v>-1.8000000000000007</v>
      </c>
      <c r="BZ408" s="11">
        <v>-1.6999999999999993</v>
      </c>
      <c r="CA408" s="11">
        <v>-0.90000000000000036</v>
      </c>
      <c r="CB408" s="11">
        <v>0.40000000000000036</v>
      </c>
      <c r="CC408" s="66">
        <v>-5.5555555555555358E-2</v>
      </c>
      <c r="CD408" s="11">
        <v>0</v>
      </c>
    </row>
    <row r="409" spans="1:83" x14ac:dyDescent="0.2">
      <c r="A409" s="11">
        <v>15</v>
      </c>
      <c r="B409" s="11">
        <v>3.2999999999999989</v>
      </c>
      <c r="C409" s="11">
        <v>5.3</v>
      </c>
      <c r="D409" s="11">
        <v>3.9000000000000004</v>
      </c>
      <c r="E409" s="66">
        <v>3.5555555555555554</v>
      </c>
      <c r="F409" s="62">
        <f t="shared" si="122"/>
        <v>4.0138888888888884</v>
      </c>
      <c r="G409" s="11">
        <v>3.5</v>
      </c>
      <c r="H409" s="11">
        <v>1.6999999999999993</v>
      </c>
      <c r="J409" s="11">
        <v>1</v>
      </c>
      <c r="K409" s="66">
        <v>5.4999999999999991</v>
      </c>
      <c r="L409" s="11">
        <v>0.59999999999999964</v>
      </c>
      <c r="N409" s="11">
        <v>15</v>
      </c>
      <c r="O409" s="11">
        <v>4.5999999999999996</v>
      </c>
      <c r="P409" s="11">
        <v>3.7999999999999989</v>
      </c>
      <c r="Q409" s="11">
        <v>4.5000000000000009</v>
      </c>
      <c r="R409" s="11">
        <v>3.5</v>
      </c>
      <c r="S409" s="11">
        <v>4.8</v>
      </c>
      <c r="T409" s="66">
        <v>5.0000000000000009</v>
      </c>
      <c r="U409" s="62">
        <f t="shared" si="123"/>
        <v>4.3666666666666663</v>
      </c>
      <c r="V409" s="11">
        <v>3.7999999999999989</v>
      </c>
      <c r="W409" s="11">
        <v>6</v>
      </c>
      <c r="X409" s="66">
        <v>5.6111111111111107</v>
      </c>
      <c r="Y409" s="11">
        <v>3.3999999999999995</v>
      </c>
      <c r="Z409" s="11">
        <v>5.8</v>
      </c>
      <c r="AA409" s="66">
        <v>1.3888888888888893</v>
      </c>
      <c r="AB409" s="66">
        <v>7.7222222222222223</v>
      </c>
      <c r="AC409" s="66"/>
      <c r="AD409" s="11">
        <v>15</v>
      </c>
      <c r="AE409" s="11">
        <v>5.9</v>
      </c>
      <c r="AF409" s="11">
        <v>3.1000000000000005</v>
      </c>
      <c r="AG409" s="11">
        <v>3.6999999999999993</v>
      </c>
      <c r="AH409" s="11">
        <v>4.3</v>
      </c>
      <c r="AI409" s="11">
        <v>3.5999999999999996</v>
      </c>
      <c r="AJ409" s="66">
        <v>3.1111111111111125</v>
      </c>
      <c r="AK409" s="62">
        <f t="shared" si="125"/>
        <v>3.5622222222222222</v>
      </c>
      <c r="AL409" s="11">
        <v>4.1999999999999993</v>
      </c>
      <c r="AM409" s="11">
        <v>4.5999999999999996</v>
      </c>
      <c r="AN409" s="11">
        <v>5.8</v>
      </c>
      <c r="AO409" s="11">
        <v>-9.9999999999999645E-2</v>
      </c>
      <c r="AP409" s="11">
        <v>5.6000000000000005</v>
      </c>
      <c r="AT409" s="11">
        <v>15</v>
      </c>
      <c r="AU409" s="11">
        <v>5.5</v>
      </c>
      <c r="AV409" s="11">
        <v>5.9</v>
      </c>
      <c r="AW409" s="11">
        <v>6.1999999999999993</v>
      </c>
      <c r="AX409" s="11">
        <v>5.7999999999999989</v>
      </c>
      <c r="AY409" s="62">
        <f t="shared" si="126"/>
        <v>5.85</v>
      </c>
      <c r="BA409" s="11">
        <v>15</v>
      </c>
      <c r="BB409" s="11">
        <v>1.3000000000000007</v>
      </c>
      <c r="BC409" s="11">
        <v>0.29999999999999982</v>
      </c>
      <c r="BD409" s="11">
        <v>3</v>
      </c>
      <c r="BE409" s="66">
        <v>1.0555555555555554</v>
      </c>
      <c r="BF409" s="54">
        <f t="shared" si="124"/>
        <v>1.413888888888889</v>
      </c>
      <c r="BG409" s="11">
        <v>2.4999999999999991</v>
      </c>
      <c r="BL409" s="11">
        <v>15</v>
      </c>
      <c r="BN409" s="66">
        <v>4.8888888888888884</v>
      </c>
      <c r="BO409" s="11">
        <v>5.2</v>
      </c>
      <c r="BP409" s="66">
        <v>3.5000000000000009</v>
      </c>
      <c r="BQ409" s="11">
        <v>3</v>
      </c>
      <c r="BR409" s="11">
        <v>3.9999999999999991</v>
      </c>
      <c r="BS409" s="11">
        <v>2.5999999999999996</v>
      </c>
      <c r="BT409" s="11">
        <v>4.2000000000000011</v>
      </c>
      <c r="BU409" s="66">
        <v>4</v>
      </c>
      <c r="BV409" s="11">
        <v>2.7999999999999989</v>
      </c>
      <c r="BW409" s="11">
        <v>2.3000000000000007</v>
      </c>
      <c r="BX409" s="11">
        <v>4.7</v>
      </c>
      <c r="BY409" s="11">
        <v>-2</v>
      </c>
      <c r="BZ409" s="11">
        <v>-2.1999999999999993</v>
      </c>
      <c r="CA409" s="11">
        <v>-0.5</v>
      </c>
      <c r="CB409" s="11">
        <v>0.19999999999999929</v>
      </c>
      <c r="CC409" s="66">
        <v>-0.11111111111111072</v>
      </c>
      <c r="CD409" s="11">
        <v>0</v>
      </c>
    </row>
    <row r="410" spans="1:83" x14ac:dyDescent="0.2">
      <c r="A410" s="11">
        <v>20</v>
      </c>
      <c r="B410" s="11">
        <v>3.1999999999999993</v>
      </c>
      <c r="C410" s="11">
        <v>5.1000000000000005</v>
      </c>
      <c r="D410" s="11">
        <v>3.7999999999999989</v>
      </c>
      <c r="E410" s="66">
        <v>3.6111111111111107</v>
      </c>
      <c r="F410" s="62">
        <f t="shared" si="122"/>
        <v>3.9277777777777776</v>
      </c>
      <c r="G410" s="11">
        <v>3.2999999999999989</v>
      </c>
      <c r="H410" s="11">
        <v>1.0999999999999996</v>
      </c>
      <c r="J410" s="11">
        <v>0.70000000000000107</v>
      </c>
      <c r="K410" s="66">
        <v>5.4999999999999991</v>
      </c>
      <c r="L410" s="11">
        <v>0.30000000000000071</v>
      </c>
      <c r="N410" s="11">
        <v>20</v>
      </c>
      <c r="O410" s="11">
        <v>4.5999999999999996</v>
      </c>
      <c r="P410" s="11">
        <v>3.6999999999999993</v>
      </c>
      <c r="Q410" s="11">
        <v>4.3999999999999995</v>
      </c>
      <c r="R410" s="11">
        <v>3</v>
      </c>
      <c r="S410" s="11">
        <v>4.5000000000000009</v>
      </c>
      <c r="T410" s="66">
        <v>4.833333333333333</v>
      </c>
      <c r="U410" s="62">
        <f t="shared" si="123"/>
        <v>4.1722222222222216</v>
      </c>
      <c r="V410" s="11">
        <v>3.4000000000000004</v>
      </c>
      <c r="W410" s="11">
        <v>5.5</v>
      </c>
      <c r="X410" s="66">
        <v>5.3888888888888893</v>
      </c>
      <c r="Y410" s="11">
        <v>3.5</v>
      </c>
      <c r="Z410" s="11">
        <v>5.8</v>
      </c>
      <c r="AA410" s="66">
        <v>1.3888888888888893</v>
      </c>
      <c r="AB410" s="66">
        <v>7.2222222222222223</v>
      </c>
      <c r="AC410" s="66"/>
      <c r="AD410" s="11">
        <v>20</v>
      </c>
      <c r="AE410" s="11">
        <v>5.9</v>
      </c>
      <c r="AF410" s="11">
        <v>2.9999999999999991</v>
      </c>
      <c r="AG410" s="11">
        <v>3.5</v>
      </c>
      <c r="AH410" s="11">
        <v>4.2</v>
      </c>
      <c r="AI410" s="11">
        <v>3.3000000000000007</v>
      </c>
      <c r="AJ410" s="66">
        <v>3.2777777777777786</v>
      </c>
      <c r="AK410" s="62">
        <f t="shared" si="125"/>
        <v>3.4555555555555557</v>
      </c>
      <c r="AL410" s="11">
        <v>4</v>
      </c>
      <c r="AM410" s="11">
        <v>4.0999999999999996</v>
      </c>
      <c r="AN410" s="11">
        <v>5.6000000000000005</v>
      </c>
      <c r="AO410" s="11">
        <v>-0.59999999999999964</v>
      </c>
      <c r="AP410" s="11">
        <v>5.3999999999999995</v>
      </c>
      <c r="AT410" s="11">
        <v>20</v>
      </c>
      <c r="AU410" s="11">
        <v>5.2999999999999989</v>
      </c>
      <c r="AV410" s="11">
        <v>5.9</v>
      </c>
      <c r="AW410" s="11">
        <v>6.1</v>
      </c>
      <c r="AX410" s="11">
        <v>5.9</v>
      </c>
      <c r="AY410" s="62">
        <f t="shared" si="126"/>
        <v>5.7999999999999989</v>
      </c>
      <c r="BA410" s="11">
        <v>20</v>
      </c>
      <c r="BB410" s="11">
        <v>1.3000000000000007</v>
      </c>
      <c r="BC410" s="11">
        <v>9.9999999999999645E-2</v>
      </c>
      <c r="BD410" s="11">
        <v>2.8999999999999995</v>
      </c>
      <c r="BE410" s="66">
        <v>0.94444444444444464</v>
      </c>
      <c r="BF410" s="54">
        <f t="shared" si="124"/>
        <v>1.3111111111111111</v>
      </c>
      <c r="BG410" s="11">
        <v>2.1000000000000005</v>
      </c>
      <c r="BL410" s="11">
        <v>20</v>
      </c>
      <c r="BN410" s="66">
        <v>4.7222222222222223</v>
      </c>
      <c r="BO410" s="11">
        <v>4.8999999999999995</v>
      </c>
      <c r="BP410" s="66">
        <v>3.3888888888888884</v>
      </c>
      <c r="BQ410" s="11">
        <v>3.2</v>
      </c>
      <c r="BR410" s="11">
        <v>3.8999999999999995</v>
      </c>
      <c r="BS410" s="11">
        <v>2.5</v>
      </c>
      <c r="BT410" s="11">
        <v>4</v>
      </c>
      <c r="BU410" s="66">
        <v>3.8333333333333339</v>
      </c>
      <c r="BV410" s="11">
        <v>2.7999999999999989</v>
      </c>
      <c r="BW410" s="11">
        <v>1.9000000000000004</v>
      </c>
      <c r="BX410" s="11">
        <v>4.9999999999999991</v>
      </c>
      <c r="BY410" s="11">
        <v>-2.4000000000000004</v>
      </c>
      <c r="BZ410" s="11">
        <v>-2.5</v>
      </c>
      <c r="CA410" s="11">
        <v>-0.69999999999999929</v>
      </c>
      <c r="CB410" s="11">
        <v>-0.5</v>
      </c>
      <c r="CC410" s="66">
        <v>-0.11111111111111072</v>
      </c>
      <c r="CD410" s="11">
        <v>0</v>
      </c>
    </row>
    <row r="411" spans="1:83" x14ac:dyDescent="0.2">
      <c r="A411" s="11">
        <v>25</v>
      </c>
      <c r="B411" s="11">
        <v>3.4000000000000004</v>
      </c>
      <c r="C411" s="11">
        <v>4.9999999999999991</v>
      </c>
      <c r="D411" s="11">
        <v>3.7999999999999989</v>
      </c>
      <c r="E411" s="66">
        <v>4</v>
      </c>
      <c r="F411" s="62">
        <f t="shared" si="122"/>
        <v>4.0499999999999989</v>
      </c>
      <c r="G411" s="11">
        <v>2.8999999999999986</v>
      </c>
      <c r="H411" s="11">
        <v>0.69999999999999929</v>
      </c>
      <c r="J411" s="11">
        <v>0.30000000000000071</v>
      </c>
      <c r="K411" s="66">
        <v>5.4444444444444438</v>
      </c>
      <c r="L411" s="11">
        <v>0.5</v>
      </c>
      <c r="N411" s="11">
        <v>25</v>
      </c>
      <c r="O411" s="11">
        <v>3.8000000000000007</v>
      </c>
      <c r="P411" s="11">
        <v>3.5999999999999996</v>
      </c>
      <c r="Q411" s="11">
        <v>4.0000000000000009</v>
      </c>
      <c r="R411" s="11">
        <v>2.8000000000000007</v>
      </c>
      <c r="S411" s="11">
        <v>4.3999999999999995</v>
      </c>
      <c r="T411" s="66">
        <v>4.5000000000000009</v>
      </c>
      <c r="U411" s="62">
        <f t="shared" si="123"/>
        <v>3.85</v>
      </c>
      <c r="V411" s="11">
        <v>3</v>
      </c>
      <c r="W411" s="11">
        <v>4.7000000000000011</v>
      </c>
      <c r="X411" s="66">
        <v>5.2777777777777786</v>
      </c>
      <c r="Y411" s="11">
        <v>3.3999999999999995</v>
      </c>
      <c r="Z411" s="11">
        <v>5.7</v>
      </c>
      <c r="AA411" s="66">
        <v>1.2222222222222232</v>
      </c>
      <c r="AB411" s="66">
        <v>6.5555555555555562</v>
      </c>
      <c r="AC411" s="66"/>
      <c r="AD411" s="11">
        <v>25</v>
      </c>
      <c r="AE411" s="11">
        <v>5.7999999999999989</v>
      </c>
      <c r="AF411" s="11">
        <v>2.9999999999999991</v>
      </c>
      <c r="AG411" s="11">
        <v>3.1999999999999993</v>
      </c>
      <c r="AH411" s="11">
        <v>3.8</v>
      </c>
      <c r="AI411" s="11">
        <v>2.8000000000000007</v>
      </c>
      <c r="AJ411" s="66">
        <v>3.2777777777777786</v>
      </c>
      <c r="AK411" s="62">
        <f t="shared" si="125"/>
        <v>3.2155555555555551</v>
      </c>
      <c r="AL411" s="11">
        <v>3.5999999999999996</v>
      </c>
      <c r="AM411" s="11">
        <v>3.6999999999999993</v>
      </c>
      <c r="AN411" s="11">
        <v>5.4999999999999991</v>
      </c>
      <c r="AO411" s="11">
        <v>-0.79999999999999982</v>
      </c>
      <c r="AP411" s="11">
        <v>5.3</v>
      </c>
      <c r="AT411" s="11">
        <v>25</v>
      </c>
      <c r="AU411" s="11">
        <v>5</v>
      </c>
      <c r="AV411" s="11">
        <v>5.7000000000000011</v>
      </c>
      <c r="AW411" s="11">
        <v>5.7999999999999989</v>
      </c>
      <c r="AX411" s="11">
        <v>6</v>
      </c>
      <c r="AY411" s="62">
        <f t="shared" si="126"/>
        <v>5.625</v>
      </c>
      <c r="BA411" s="11">
        <v>25</v>
      </c>
      <c r="BB411" s="11">
        <v>1.4000000000000004</v>
      </c>
      <c r="BC411" s="11">
        <v>-0.20000000000000018</v>
      </c>
      <c r="BD411" s="11">
        <v>2.8999999999999995</v>
      </c>
      <c r="BE411" s="66">
        <v>0.77777777777777857</v>
      </c>
      <c r="BF411" s="54">
        <f t="shared" si="124"/>
        <v>1.2194444444444446</v>
      </c>
      <c r="BG411" s="11">
        <v>1.8999999999999995</v>
      </c>
      <c r="BL411" s="11">
        <v>25</v>
      </c>
      <c r="BN411" s="66">
        <v>4.5555555555555562</v>
      </c>
      <c r="BO411" s="11">
        <v>5.0000000000000009</v>
      </c>
      <c r="BP411" s="66">
        <v>3.3888888888888884</v>
      </c>
      <c r="BQ411" s="11">
        <v>3.3999999999999995</v>
      </c>
      <c r="BR411" s="11">
        <v>3.7</v>
      </c>
      <c r="BS411" s="11">
        <v>2.5999999999999996</v>
      </c>
      <c r="BT411" s="11">
        <v>3.3000000000000007</v>
      </c>
      <c r="BU411" s="66">
        <v>3.6111111111111107</v>
      </c>
      <c r="BV411" s="11">
        <v>2.6999999999999993</v>
      </c>
      <c r="BW411" s="11">
        <v>1.8000000000000007</v>
      </c>
      <c r="BX411" s="11">
        <v>5.3</v>
      </c>
      <c r="BY411" s="11">
        <v>-2.7000000000000011</v>
      </c>
      <c r="BZ411" s="11">
        <v>-3</v>
      </c>
      <c r="CA411" s="11">
        <v>-1</v>
      </c>
      <c r="CB411" s="11">
        <v>-0.30000000000000071</v>
      </c>
      <c r="CC411" s="66">
        <v>5.5555555555555358E-2</v>
      </c>
      <c r="CD411" s="11">
        <v>0</v>
      </c>
    </row>
    <row r="412" spans="1:83" x14ac:dyDescent="0.2">
      <c r="A412" s="11">
        <v>30</v>
      </c>
      <c r="B412" s="11">
        <v>3.5</v>
      </c>
      <c r="C412" s="11">
        <v>4.8999999999999995</v>
      </c>
      <c r="E412" s="66">
        <v>3.9444444444444446</v>
      </c>
      <c r="F412" s="62">
        <f t="shared" si="122"/>
        <v>4.1148148148148147</v>
      </c>
      <c r="G412" s="11">
        <v>2.5999999999999996</v>
      </c>
      <c r="H412" s="11">
        <v>0.69999999999999929</v>
      </c>
      <c r="J412" s="11">
        <v>9.9999999999999645E-2</v>
      </c>
      <c r="K412" s="66">
        <v>5.333333333333333</v>
      </c>
      <c r="L412" s="11">
        <v>0.30000000000000071</v>
      </c>
      <c r="N412" s="11">
        <v>30</v>
      </c>
      <c r="O412" s="11">
        <v>3.5</v>
      </c>
      <c r="P412" s="11">
        <v>3.5</v>
      </c>
      <c r="Q412" s="11">
        <v>3.8</v>
      </c>
      <c r="R412" s="11">
        <v>2.9000000000000004</v>
      </c>
      <c r="S412" s="11">
        <v>4.3999999999999995</v>
      </c>
      <c r="T412" s="66">
        <v>4.2777777777777777</v>
      </c>
      <c r="U412" s="62">
        <f t="shared" si="123"/>
        <v>3.7296296296296299</v>
      </c>
      <c r="V412" s="11">
        <v>2.6999999999999993</v>
      </c>
      <c r="W412" s="11">
        <v>5</v>
      </c>
      <c r="X412" s="66">
        <v>5.2222222222222232</v>
      </c>
      <c r="Y412" s="11">
        <v>3.2</v>
      </c>
      <c r="Z412" s="11">
        <v>6.0000000000000009</v>
      </c>
      <c r="AA412" s="66">
        <v>1.1111111111111125</v>
      </c>
      <c r="AB412" s="66">
        <v>6.0000000000000009</v>
      </c>
      <c r="AC412" s="66"/>
      <c r="AD412" s="11">
        <v>30</v>
      </c>
      <c r="AE412" s="11">
        <v>5.7999999999999989</v>
      </c>
      <c r="AF412" s="11">
        <v>2.7</v>
      </c>
      <c r="AG412" s="11">
        <v>3</v>
      </c>
      <c r="AH412" s="11">
        <v>3.4999999999999991</v>
      </c>
      <c r="AI412" s="11">
        <v>2.7000000000000011</v>
      </c>
      <c r="AJ412" s="66">
        <v>3</v>
      </c>
      <c r="AK412" s="62">
        <f t="shared" si="125"/>
        <v>2.98</v>
      </c>
      <c r="AL412" s="11">
        <v>3.1999999999999993</v>
      </c>
      <c r="AM412" s="11">
        <v>3.5999999999999996</v>
      </c>
      <c r="AN412" s="11">
        <v>5.2</v>
      </c>
      <c r="AO412" s="11">
        <v>-0.59999999999999964</v>
      </c>
      <c r="AP412" s="11">
        <v>5.2</v>
      </c>
      <c r="AT412" s="11">
        <v>30</v>
      </c>
      <c r="AU412" s="11">
        <v>4.7999999999999989</v>
      </c>
      <c r="AV412" s="11">
        <v>5.5</v>
      </c>
      <c r="AW412" s="11">
        <v>5.2999999999999989</v>
      </c>
      <c r="AX412" s="11">
        <v>5.9</v>
      </c>
      <c r="AY412" s="62">
        <f t="shared" si="126"/>
        <v>5.375</v>
      </c>
      <c r="BA412" s="11">
        <v>30</v>
      </c>
      <c r="BB412" s="11">
        <v>1.3000000000000007</v>
      </c>
      <c r="BC412" s="11">
        <v>-0.29999999999999982</v>
      </c>
      <c r="BD412" s="11">
        <v>2</v>
      </c>
      <c r="BE412" s="66">
        <v>0.72222222222222321</v>
      </c>
      <c r="BF412" s="54">
        <f t="shared" si="124"/>
        <v>0.93055555555555602</v>
      </c>
      <c r="BG412" s="11">
        <v>1.7999999999999998</v>
      </c>
      <c r="BL412" s="11">
        <v>30</v>
      </c>
      <c r="BO412" s="11">
        <v>5.1000000000000005</v>
      </c>
      <c r="BP412" s="66">
        <v>3.2777777777777777</v>
      </c>
      <c r="BQ412" s="11">
        <v>3.3999999999999995</v>
      </c>
      <c r="BR412" s="11">
        <v>3.4999999999999991</v>
      </c>
      <c r="BS412" s="11">
        <v>2.5999999999999996</v>
      </c>
      <c r="BT412" s="11">
        <v>3</v>
      </c>
      <c r="BU412" s="66">
        <v>3.5</v>
      </c>
      <c r="BV412" s="11">
        <v>2.5</v>
      </c>
      <c r="BW412" s="11">
        <v>1.5999999999999996</v>
      </c>
      <c r="BX412" s="11">
        <v>5.3999999999999995</v>
      </c>
      <c r="BY412" s="11">
        <v>-3</v>
      </c>
      <c r="BZ412" s="11">
        <v>-3.3</v>
      </c>
      <c r="CA412" s="11">
        <v>-1.4000000000000004</v>
      </c>
      <c r="CB412" s="11">
        <v>-0.20000000000000018</v>
      </c>
      <c r="CC412" s="66">
        <v>-0.16666666666666607</v>
      </c>
    </row>
    <row r="413" spans="1:83" x14ac:dyDescent="0.2">
      <c r="A413" s="11">
        <v>35</v>
      </c>
      <c r="B413" s="11">
        <v>3.6999999999999993</v>
      </c>
      <c r="C413" s="11">
        <v>4.4999999999999991</v>
      </c>
      <c r="E413" s="66">
        <v>3.5555555555555554</v>
      </c>
      <c r="F413" s="62">
        <f t="shared" si="122"/>
        <v>3.9185185185185181</v>
      </c>
      <c r="G413" s="11">
        <v>2.3999999999999986</v>
      </c>
      <c r="H413" s="11">
        <v>0.19999999999999929</v>
      </c>
      <c r="J413" s="11">
        <v>-0.19999999999999929</v>
      </c>
      <c r="K413" s="66">
        <v>5.4444444444444438</v>
      </c>
      <c r="L413" s="11">
        <v>0.80000000000000071</v>
      </c>
      <c r="N413" s="11">
        <v>35</v>
      </c>
      <c r="O413" s="11">
        <v>3.3000000000000007</v>
      </c>
      <c r="P413" s="11">
        <v>3.4000000000000004</v>
      </c>
      <c r="Q413" s="11">
        <v>3.7</v>
      </c>
      <c r="R413" s="11">
        <v>3.0999999999999996</v>
      </c>
      <c r="S413" s="11">
        <v>4.2</v>
      </c>
      <c r="T413" s="66">
        <v>4.0000000000000009</v>
      </c>
      <c r="U413" s="62">
        <f t="shared" si="123"/>
        <v>3.6166666666666671</v>
      </c>
      <c r="V413" s="11">
        <v>2.1999999999999993</v>
      </c>
      <c r="W413" s="11">
        <v>4.8000000000000007</v>
      </c>
      <c r="X413" s="66">
        <v>5.3333333333333339</v>
      </c>
      <c r="Y413" s="11">
        <v>3.0999999999999996</v>
      </c>
      <c r="Z413" s="11">
        <v>5.8999999999999995</v>
      </c>
      <c r="AA413" s="66">
        <v>1</v>
      </c>
      <c r="AB413" s="66">
        <v>5.5000000000000009</v>
      </c>
      <c r="AC413" s="66"/>
      <c r="AD413" s="11">
        <v>35</v>
      </c>
      <c r="AE413" s="11">
        <v>5.7999999999999989</v>
      </c>
      <c r="AF413" s="11">
        <v>2.4999999999999991</v>
      </c>
      <c r="AG413" s="11">
        <v>2.9000000000000004</v>
      </c>
      <c r="AH413" s="11">
        <v>3.2</v>
      </c>
      <c r="AI413" s="11">
        <v>2.9000000000000004</v>
      </c>
      <c r="AJ413" s="66">
        <v>2.8888888888888893</v>
      </c>
      <c r="AK413" s="62">
        <f t="shared" si="125"/>
        <v>2.8777777777777778</v>
      </c>
      <c r="AL413" s="11">
        <v>3.1999999999999993</v>
      </c>
      <c r="AM413" s="11">
        <v>3.1999999999999993</v>
      </c>
      <c r="AN413" s="11">
        <v>4.9999999999999991</v>
      </c>
      <c r="AO413" s="11">
        <v>-0.59999999999999964</v>
      </c>
      <c r="AP413" s="11">
        <v>4.9999999999999991</v>
      </c>
      <c r="AT413" s="11">
        <v>35</v>
      </c>
      <c r="AU413" s="11">
        <v>4.4000000000000004</v>
      </c>
      <c r="AV413" s="11">
        <v>5.5</v>
      </c>
      <c r="AW413" s="11">
        <v>5.1999999999999993</v>
      </c>
      <c r="AX413" s="11">
        <v>5.6999999999999993</v>
      </c>
      <c r="AY413" s="62">
        <f t="shared" si="126"/>
        <v>5.1999999999999993</v>
      </c>
      <c r="BA413" s="11">
        <v>35</v>
      </c>
      <c r="BB413" s="11">
        <v>1.0999999999999996</v>
      </c>
      <c r="BC413" s="11">
        <v>-0.40000000000000036</v>
      </c>
      <c r="BD413" s="11">
        <v>2</v>
      </c>
      <c r="BE413" s="66">
        <v>0.33333333333333393</v>
      </c>
      <c r="BF413" s="54">
        <f t="shared" si="124"/>
        <v>0.7583333333333333</v>
      </c>
      <c r="BG413" s="11">
        <v>1.5</v>
      </c>
      <c r="BL413" s="11">
        <v>35</v>
      </c>
      <c r="BO413" s="11">
        <v>4.8999999999999995</v>
      </c>
      <c r="BP413" s="66">
        <v>3.0000000000000009</v>
      </c>
      <c r="BQ413" s="11">
        <v>3.3999999999999995</v>
      </c>
      <c r="BR413" s="11">
        <v>3.4999999999999991</v>
      </c>
      <c r="BS413" s="11">
        <v>2.5</v>
      </c>
      <c r="BT413" s="11">
        <v>2.7000000000000011</v>
      </c>
      <c r="BU413" s="66">
        <v>3.1666666666666679</v>
      </c>
      <c r="BV413" s="11">
        <v>2.1999999999999993</v>
      </c>
      <c r="BW413" s="11">
        <v>1.5</v>
      </c>
      <c r="BX413" s="11">
        <v>5.3999999999999995</v>
      </c>
      <c r="BY413" s="11">
        <v>-3.2</v>
      </c>
      <c r="BZ413" s="11">
        <v>-3.5999999999999996</v>
      </c>
      <c r="CA413" s="11">
        <v>-1.7999999999999998</v>
      </c>
      <c r="CB413" s="11">
        <v>0.29999999999999893</v>
      </c>
      <c r="CC413" s="66">
        <v>-0.33333333333333215</v>
      </c>
    </row>
    <row r="414" spans="1:83" x14ac:dyDescent="0.2">
      <c r="A414" s="11">
        <v>40</v>
      </c>
      <c r="C414" s="11">
        <v>4.1000000000000005</v>
      </c>
      <c r="E414" s="66">
        <v>3.3888888888888893</v>
      </c>
      <c r="F414" s="62">
        <f t="shared" si="122"/>
        <v>3.7444444444444449</v>
      </c>
      <c r="G414" s="11">
        <v>2</v>
      </c>
      <c r="H414" s="11">
        <v>-0.20000000000000107</v>
      </c>
      <c r="J414" s="11">
        <v>-0.40000000000000036</v>
      </c>
      <c r="K414" s="66">
        <v>5.4999999999999991</v>
      </c>
      <c r="L414" s="11">
        <v>0.59999999999999964</v>
      </c>
      <c r="N414" s="11">
        <v>40</v>
      </c>
      <c r="O414" s="11">
        <v>3</v>
      </c>
      <c r="P414" s="11">
        <v>3.5</v>
      </c>
      <c r="Q414" s="11">
        <v>3.7</v>
      </c>
      <c r="R414" s="11">
        <v>3.3000000000000007</v>
      </c>
      <c r="S414" s="11">
        <v>3.8999999999999995</v>
      </c>
      <c r="T414" s="66">
        <v>3.8888888888888884</v>
      </c>
      <c r="U414" s="62">
        <f t="shared" ref="U414:U438" si="127">AVERAGE(O414:T414)</f>
        <v>3.5481481481481478</v>
      </c>
      <c r="V414" s="11">
        <v>1.7999999999999989</v>
      </c>
      <c r="W414" s="11">
        <v>4.5</v>
      </c>
      <c r="X414" s="66">
        <v>5.4444444444444446</v>
      </c>
      <c r="Y414" s="11">
        <v>3.0999999999999996</v>
      </c>
      <c r="Z414" s="11">
        <v>5.6000000000000005</v>
      </c>
      <c r="AA414" s="66">
        <v>0.83333333333333393</v>
      </c>
      <c r="AB414" s="66">
        <v>5.0000000000000009</v>
      </c>
      <c r="AC414" s="66"/>
      <c r="AD414" s="11">
        <v>40</v>
      </c>
      <c r="AE414" s="11">
        <v>5.6</v>
      </c>
      <c r="AF414" s="11">
        <v>2.2000000000000002</v>
      </c>
      <c r="AG414" s="11">
        <v>3</v>
      </c>
      <c r="AH414" s="11">
        <v>3.1000000000000005</v>
      </c>
      <c r="AI414" s="11">
        <v>2.8000000000000007</v>
      </c>
      <c r="AJ414" s="66">
        <v>2.6666666666666679</v>
      </c>
      <c r="AK414" s="62">
        <f t="shared" si="125"/>
        <v>2.7533333333333339</v>
      </c>
      <c r="AL414" s="11">
        <v>3.4000000000000004</v>
      </c>
      <c r="AM414" s="11">
        <v>2.9000000000000004</v>
      </c>
      <c r="AN414" s="11">
        <v>4.6000000000000005</v>
      </c>
      <c r="AO414" s="11">
        <v>-0.70000000000000018</v>
      </c>
      <c r="AP414" s="11">
        <v>4.7</v>
      </c>
      <c r="AT414" s="11">
        <v>40</v>
      </c>
      <c r="AU414" s="11">
        <v>4.5</v>
      </c>
      <c r="AV414" s="11">
        <v>5.5</v>
      </c>
      <c r="AW414" s="11">
        <v>5.2999999999999989</v>
      </c>
      <c r="AX414" s="11">
        <v>5.6</v>
      </c>
      <c r="AY414" s="62">
        <f t="shared" si="126"/>
        <v>5.2249999999999996</v>
      </c>
      <c r="BA414" s="11">
        <v>40</v>
      </c>
      <c r="BB414" s="11">
        <v>1</v>
      </c>
      <c r="BC414" s="11">
        <v>-0.5</v>
      </c>
      <c r="BD414" s="11">
        <v>2.3999999999999995</v>
      </c>
      <c r="BE414" s="66">
        <v>-0.11111111111111072</v>
      </c>
      <c r="BF414" s="54">
        <f t="shared" ref="BF414:BF430" si="128">AVERAGE(BB414:BE414)</f>
        <v>0.69722222222222219</v>
      </c>
      <c r="BG414" s="11">
        <v>1.7000000000000002</v>
      </c>
      <c r="BL414" s="11">
        <v>40</v>
      </c>
      <c r="BO414" s="11">
        <v>4.8999999999999995</v>
      </c>
      <c r="BQ414" s="11">
        <v>3.3</v>
      </c>
      <c r="BR414" s="11">
        <v>3.3999999999999995</v>
      </c>
      <c r="BS414" s="11">
        <v>2.2999999999999989</v>
      </c>
      <c r="BT414" s="11">
        <v>1.5999999999999996</v>
      </c>
      <c r="BU414" s="66">
        <v>2.6111111111111107</v>
      </c>
      <c r="BV414" s="11">
        <v>2.0999999999999996</v>
      </c>
      <c r="BW414" s="11">
        <v>1.3000000000000007</v>
      </c>
      <c r="BX414" s="11">
        <v>5.3</v>
      </c>
      <c r="BY414" s="11">
        <v>-3.3000000000000007</v>
      </c>
      <c r="BZ414" s="11">
        <v>-3.5999999999999996</v>
      </c>
      <c r="CA414" s="11">
        <v>-1.8999999999999995</v>
      </c>
      <c r="CB414" s="11">
        <v>0.5</v>
      </c>
      <c r="CC414" s="66">
        <v>-0.55555555555555536</v>
      </c>
    </row>
    <row r="415" spans="1:83" x14ac:dyDescent="0.2">
      <c r="A415" s="11">
        <v>45</v>
      </c>
      <c r="C415" s="11">
        <v>3.8999999999999995</v>
      </c>
      <c r="E415" s="66">
        <v>3.1111111111111107</v>
      </c>
      <c r="F415" s="62">
        <f t="shared" si="122"/>
        <v>3.5055555555555551</v>
      </c>
      <c r="G415" s="11">
        <v>1.7999999999999989</v>
      </c>
      <c r="H415" s="11">
        <v>-0.5</v>
      </c>
      <c r="J415" s="11">
        <v>-0.79999999999999893</v>
      </c>
      <c r="K415" s="66">
        <v>5.4999999999999991</v>
      </c>
      <c r="L415" s="11">
        <v>0.30000000000000071</v>
      </c>
      <c r="N415" s="11">
        <v>45</v>
      </c>
      <c r="O415" s="11">
        <v>2.5999999999999996</v>
      </c>
      <c r="P415" s="11">
        <v>3.1999999999999993</v>
      </c>
      <c r="Q415" s="11">
        <v>3.6000000000000005</v>
      </c>
      <c r="R415" s="11">
        <v>3.3000000000000007</v>
      </c>
      <c r="S415" s="11">
        <v>3.5</v>
      </c>
      <c r="T415" s="66">
        <v>3.5555555555555562</v>
      </c>
      <c r="U415" s="62">
        <f t="shared" si="127"/>
        <v>3.2925925925925927</v>
      </c>
      <c r="V415" s="11">
        <v>1.6999999999999993</v>
      </c>
      <c r="W415" s="11">
        <v>4.5</v>
      </c>
      <c r="X415" s="66">
        <v>5.4444444444444446</v>
      </c>
      <c r="Y415" s="11">
        <v>3.0999999999999996</v>
      </c>
      <c r="Z415" s="11">
        <v>5.8</v>
      </c>
      <c r="AA415" s="66">
        <v>0.66666666666666785</v>
      </c>
      <c r="AB415" s="66">
        <v>4.2777777777777777</v>
      </c>
      <c r="AC415" s="66"/>
      <c r="AD415" s="11">
        <v>45</v>
      </c>
      <c r="AE415" s="11">
        <v>5.4</v>
      </c>
      <c r="AF415" s="11">
        <v>2.1000000000000005</v>
      </c>
      <c r="AG415" s="11">
        <v>2.7999999999999989</v>
      </c>
      <c r="AH415" s="11">
        <v>2.8999999999999995</v>
      </c>
      <c r="AI415" s="11">
        <v>2.5</v>
      </c>
      <c r="AJ415" s="66">
        <v>2.5</v>
      </c>
      <c r="AK415" s="62">
        <f t="shared" si="125"/>
        <v>2.5599999999999996</v>
      </c>
      <c r="AL415" s="11">
        <v>3</v>
      </c>
      <c r="AM415" s="11">
        <v>2.8000000000000007</v>
      </c>
      <c r="AN415" s="11">
        <v>4.4999999999999991</v>
      </c>
      <c r="AO415" s="11">
        <v>-0.70000000000000018</v>
      </c>
      <c r="AP415" s="11">
        <v>4.9999999999999991</v>
      </c>
      <c r="AT415" s="11">
        <v>45</v>
      </c>
      <c r="AU415" s="11">
        <v>4.1999999999999993</v>
      </c>
      <c r="AV415" s="11">
        <v>5.7000000000000011</v>
      </c>
      <c r="AW415" s="11">
        <v>5.0999999999999996</v>
      </c>
      <c r="AX415" s="11">
        <v>5.4</v>
      </c>
      <c r="AY415" s="62">
        <f t="shared" si="126"/>
        <v>5.0999999999999996</v>
      </c>
      <c r="BA415" s="11">
        <v>45</v>
      </c>
      <c r="BB415" s="11">
        <v>0.90000000000000036</v>
      </c>
      <c r="BC415" s="11">
        <v>-0.60000000000000053</v>
      </c>
      <c r="BD415" s="11">
        <v>2.5999999999999996</v>
      </c>
      <c r="BE415" s="66">
        <v>-0.22222222222222143</v>
      </c>
      <c r="BF415" s="54">
        <f t="shared" si="128"/>
        <v>0.66944444444444451</v>
      </c>
      <c r="BL415" s="11">
        <v>45</v>
      </c>
      <c r="BO415" s="11">
        <v>5.0000000000000009</v>
      </c>
      <c r="BQ415" s="11">
        <v>3.3</v>
      </c>
      <c r="BS415" s="11">
        <v>2.3999999999999986</v>
      </c>
      <c r="BT415" s="11">
        <v>1.3000000000000007</v>
      </c>
      <c r="BU415" s="66">
        <v>2.3888888888888893</v>
      </c>
      <c r="BV415" s="11">
        <v>2</v>
      </c>
      <c r="BW415" s="11">
        <v>0.90000000000000036</v>
      </c>
      <c r="BX415" s="11">
        <v>5.2</v>
      </c>
      <c r="BY415" s="11">
        <v>-3.6000000000000005</v>
      </c>
      <c r="BZ415" s="11">
        <v>-3.6999999999999993</v>
      </c>
      <c r="CA415" s="11">
        <v>-2.0999999999999996</v>
      </c>
      <c r="CB415" s="11">
        <v>0.79999999999999893</v>
      </c>
      <c r="CC415" s="66">
        <v>-0.66666666666666607</v>
      </c>
    </row>
    <row r="416" spans="1:83" x14ac:dyDescent="0.2">
      <c r="A416" s="11">
        <v>50</v>
      </c>
      <c r="C416" s="11">
        <v>3.9999999999999991</v>
      </c>
      <c r="E416" s="66">
        <v>3.2222222222222214</v>
      </c>
      <c r="F416" s="62">
        <f t="shared" si="122"/>
        <v>3.6111111111111103</v>
      </c>
      <c r="G416" s="11">
        <v>1.8999999999999986</v>
      </c>
      <c r="H416" s="11">
        <v>-0.70000000000000107</v>
      </c>
      <c r="J416" s="11">
        <v>-0.90000000000000036</v>
      </c>
      <c r="K416" s="66">
        <v>5.4999999999999991</v>
      </c>
      <c r="L416" s="11">
        <v>9.9999999999999645E-2</v>
      </c>
      <c r="N416" s="11">
        <v>50</v>
      </c>
      <c r="O416" s="11">
        <v>2.5</v>
      </c>
      <c r="P416" s="11">
        <v>2.7999999999999989</v>
      </c>
      <c r="Q416" s="11">
        <v>3.6000000000000005</v>
      </c>
      <c r="R416" s="11">
        <v>3.4000000000000004</v>
      </c>
      <c r="S416" s="11">
        <v>3.1000000000000005</v>
      </c>
      <c r="T416" s="66">
        <v>3.333333333333333</v>
      </c>
      <c r="U416" s="62">
        <f t="shared" si="127"/>
        <v>3.1222222222222218</v>
      </c>
      <c r="V416" s="11">
        <v>1.5999999999999996</v>
      </c>
      <c r="W416" s="11">
        <v>4.5999999999999996</v>
      </c>
      <c r="X416" s="66">
        <v>5.3333333333333339</v>
      </c>
      <c r="Y416" s="11">
        <v>3.3999999999999995</v>
      </c>
      <c r="Z416" s="11">
        <v>5.8999999999999995</v>
      </c>
      <c r="AA416" s="66">
        <v>0.44444444444444464</v>
      </c>
      <c r="AB416" s="66">
        <v>4.0555555555555562</v>
      </c>
      <c r="AC416" s="66"/>
      <c r="AD416" s="11">
        <v>50</v>
      </c>
      <c r="AE416" s="11">
        <v>5.1999999999999993</v>
      </c>
      <c r="AF416" s="11">
        <v>1.9999999999999991</v>
      </c>
      <c r="AG416" s="11">
        <v>2.5</v>
      </c>
      <c r="AH416" s="11">
        <v>2.6000000000000005</v>
      </c>
      <c r="AI416" s="11">
        <v>2.0999999999999996</v>
      </c>
      <c r="AJ416" s="66">
        <v>2.1666666666666679</v>
      </c>
      <c r="AK416" s="62">
        <f t="shared" si="125"/>
        <v>2.2733333333333334</v>
      </c>
      <c r="AL416" s="11">
        <v>3</v>
      </c>
      <c r="AM416" s="11">
        <v>2.9000000000000004</v>
      </c>
      <c r="AN416" s="11">
        <v>4.7</v>
      </c>
      <c r="AO416" s="11">
        <v>-0.79999999999999982</v>
      </c>
      <c r="AP416" s="11">
        <v>4.8999999999999995</v>
      </c>
      <c r="AT416" s="11">
        <v>50</v>
      </c>
      <c r="AU416" s="11">
        <v>3.5999999999999996</v>
      </c>
      <c r="AV416" s="11">
        <v>5.5</v>
      </c>
      <c r="AW416" s="11">
        <v>4.6999999999999993</v>
      </c>
      <c r="AX416" s="11">
        <v>5.4</v>
      </c>
      <c r="AY416" s="62">
        <f t="shared" si="126"/>
        <v>4.8</v>
      </c>
      <c r="BA416" s="11">
        <v>50</v>
      </c>
      <c r="BB416" s="11">
        <v>1.0999999999999996</v>
      </c>
      <c r="BC416" s="11">
        <v>-0.79999999999999982</v>
      </c>
      <c r="BD416" s="11">
        <v>2.8</v>
      </c>
      <c r="BE416" s="66">
        <v>-0.33333333333333393</v>
      </c>
      <c r="BF416" s="54">
        <f t="shared" si="128"/>
        <v>0.69166666666666643</v>
      </c>
      <c r="BL416" s="11">
        <v>50</v>
      </c>
      <c r="BO416" s="11">
        <v>4.8999999999999995</v>
      </c>
      <c r="BQ416" s="11">
        <v>3.0999999999999996</v>
      </c>
      <c r="BS416" s="11">
        <v>2.2999999999999989</v>
      </c>
      <c r="BT416" s="11">
        <v>2.3000000000000007</v>
      </c>
      <c r="BV416" s="11">
        <v>2</v>
      </c>
      <c r="BW416" s="11">
        <v>1</v>
      </c>
      <c r="BX416" s="11">
        <v>5.1000000000000005</v>
      </c>
      <c r="BY416" s="11">
        <v>-3.8000000000000007</v>
      </c>
      <c r="BZ416" s="11">
        <v>-4.0999999999999996</v>
      </c>
      <c r="CA416" s="11">
        <v>-2.2999999999999998</v>
      </c>
      <c r="CB416" s="11">
        <v>1.5</v>
      </c>
      <c r="CC416" s="66">
        <v>-0.72222222222222143</v>
      </c>
    </row>
    <row r="417" spans="1:84" x14ac:dyDescent="0.2">
      <c r="A417" s="11">
        <v>55</v>
      </c>
      <c r="C417" s="11">
        <v>3.7</v>
      </c>
      <c r="E417" s="66">
        <v>3.1666666666666661</v>
      </c>
      <c r="F417" s="62">
        <f t="shared" si="122"/>
        <v>3.4333333333333331</v>
      </c>
      <c r="G417" s="11">
        <v>2</v>
      </c>
      <c r="H417" s="11">
        <v>-1</v>
      </c>
      <c r="J417" s="11">
        <v>-0.90000000000000036</v>
      </c>
      <c r="K417" s="66">
        <v>4.9444444444444438</v>
      </c>
      <c r="L417" s="11">
        <v>-0.29999999999999893</v>
      </c>
      <c r="N417" s="11">
        <v>55</v>
      </c>
      <c r="O417" s="11">
        <v>2</v>
      </c>
      <c r="P417" s="11">
        <v>2.7999999999999989</v>
      </c>
      <c r="Q417" s="11">
        <v>3.3999999999999995</v>
      </c>
      <c r="R417" s="11">
        <v>3.5</v>
      </c>
      <c r="S417" s="11">
        <v>2.9000000000000004</v>
      </c>
      <c r="T417" s="66">
        <v>3.0555555555555562</v>
      </c>
      <c r="U417" s="62">
        <f t="shared" si="127"/>
        <v>2.9425925925925926</v>
      </c>
      <c r="V417" s="11">
        <v>1.1999999999999993</v>
      </c>
      <c r="W417" s="11">
        <v>4.5</v>
      </c>
      <c r="X417" s="66">
        <v>5.1111111111111107</v>
      </c>
      <c r="Y417" s="11">
        <v>3.5999999999999996</v>
      </c>
      <c r="Z417" s="11">
        <v>5.6000000000000005</v>
      </c>
      <c r="AA417" s="66">
        <v>0.22222222222222321</v>
      </c>
      <c r="AB417" s="66">
        <v>4.2222222222222223</v>
      </c>
      <c r="AC417" s="66"/>
      <c r="AD417" s="11">
        <v>55</v>
      </c>
      <c r="AE417" s="11">
        <v>4.7999999999999989</v>
      </c>
      <c r="AF417" s="11">
        <v>1.7000000000000002</v>
      </c>
      <c r="AG417" s="11">
        <v>1.7999999999999989</v>
      </c>
      <c r="AH417" s="11">
        <v>2.8</v>
      </c>
      <c r="AI417" s="11">
        <v>2</v>
      </c>
      <c r="AJ417" s="66">
        <v>1.7777777777777786</v>
      </c>
      <c r="AK417" s="62">
        <f t="shared" si="125"/>
        <v>2.0155555555555553</v>
      </c>
      <c r="AL417" s="11">
        <v>3.0999999999999996</v>
      </c>
      <c r="AM417" s="11">
        <v>2.9000000000000004</v>
      </c>
      <c r="AN417" s="11">
        <v>4.3999999999999995</v>
      </c>
      <c r="AO417" s="11">
        <v>-0.89999999999999947</v>
      </c>
      <c r="AP417" s="11">
        <v>4.6000000000000005</v>
      </c>
      <c r="AT417" s="11">
        <v>55</v>
      </c>
      <c r="AU417" s="11">
        <v>3.5999999999999996</v>
      </c>
      <c r="AV417" s="11">
        <v>5.5</v>
      </c>
      <c r="AW417" s="11">
        <v>4.4000000000000004</v>
      </c>
      <c r="AX417" s="11">
        <v>5.0999999999999996</v>
      </c>
      <c r="AY417" s="62">
        <f t="shared" si="126"/>
        <v>4.6500000000000004</v>
      </c>
      <c r="BA417" s="11">
        <v>55</v>
      </c>
      <c r="BB417" s="11">
        <v>1.0999999999999996</v>
      </c>
      <c r="BC417" s="11">
        <v>-0.60000000000000053</v>
      </c>
      <c r="BE417" s="66">
        <v>-0.44444444444444464</v>
      </c>
      <c r="BF417" s="54">
        <f t="shared" si="128"/>
        <v>1.8518518518518157E-2</v>
      </c>
      <c r="BL417" s="11">
        <v>55</v>
      </c>
      <c r="BO417" s="11">
        <v>4.7</v>
      </c>
      <c r="BQ417" s="11">
        <v>3.0999999999999996</v>
      </c>
      <c r="BS417" s="11">
        <v>2.1999999999999993</v>
      </c>
      <c r="BT417" s="11">
        <v>3.5999999999999996</v>
      </c>
      <c r="BV417" s="11">
        <v>1.7999999999999989</v>
      </c>
      <c r="BW417" s="11">
        <v>1.0999999999999996</v>
      </c>
      <c r="BX417" s="11">
        <v>4.6000000000000005</v>
      </c>
      <c r="BY417" s="11">
        <v>-4</v>
      </c>
      <c r="BZ417" s="11">
        <v>-4.3999999999999995</v>
      </c>
      <c r="CA417" s="11">
        <v>-2.6999999999999993</v>
      </c>
      <c r="CB417" s="11">
        <v>2.2999999999999989</v>
      </c>
      <c r="CC417" s="66">
        <v>-0.66666666666666607</v>
      </c>
    </row>
    <row r="418" spans="1:84" x14ac:dyDescent="0.2">
      <c r="A418" s="11">
        <v>60</v>
      </c>
      <c r="C418" s="11">
        <v>3.3999999999999995</v>
      </c>
      <c r="E418" s="66">
        <v>2.8888888888888893</v>
      </c>
      <c r="F418" s="62">
        <f t="shared" si="122"/>
        <v>3.1444444444444444</v>
      </c>
      <c r="G418" s="11">
        <v>2.1999999999999993</v>
      </c>
      <c r="H418" s="11">
        <v>-1.3000000000000007</v>
      </c>
      <c r="J418" s="11">
        <v>-0.90000000000000036</v>
      </c>
      <c r="K418" s="66">
        <v>4.833333333333333</v>
      </c>
      <c r="L418" s="11">
        <v>-0.69999999999999929</v>
      </c>
      <c r="N418" s="11">
        <v>60</v>
      </c>
      <c r="O418" s="11">
        <v>1.7000000000000011</v>
      </c>
      <c r="P418" s="11">
        <v>2.6999999999999993</v>
      </c>
      <c r="Q418" s="11">
        <v>3.2</v>
      </c>
      <c r="R418" s="11">
        <v>3.3000000000000007</v>
      </c>
      <c r="S418" s="11">
        <v>2.9000000000000004</v>
      </c>
      <c r="T418" s="66">
        <v>2.7777777777777777</v>
      </c>
      <c r="U418" s="62">
        <f t="shared" si="127"/>
        <v>2.7629629629629631</v>
      </c>
      <c r="V418" s="11">
        <v>1</v>
      </c>
      <c r="W418" s="11">
        <v>4.5</v>
      </c>
      <c r="X418" s="66">
        <v>4.6666666666666679</v>
      </c>
      <c r="Y418" s="11">
        <v>3.7</v>
      </c>
      <c r="Z418" s="11">
        <v>5.5000000000000009</v>
      </c>
      <c r="AA418" s="66">
        <v>0.11111111111111249</v>
      </c>
      <c r="AB418" s="66">
        <v>4.166666666666667</v>
      </c>
      <c r="AC418" s="66"/>
      <c r="AD418" s="11">
        <v>60</v>
      </c>
      <c r="AE418" s="11">
        <v>4.5</v>
      </c>
      <c r="AF418" s="11">
        <v>1.4999999999999991</v>
      </c>
      <c r="AG418" s="11">
        <v>1.4000000000000004</v>
      </c>
      <c r="AI418" s="11">
        <v>1.7000000000000011</v>
      </c>
      <c r="AJ418" s="66">
        <v>1.3888888888888893</v>
      </c>
      <c r="AK418" s="62">
        <f t="shared" si="125"/>
        <v>1.4972222222222225</v>
      </c>
      <c r="AL418" s="11">
        <v>3.1999999999999993</v>
      </c>
      <c r="AM418" s="11">
        <v>2.5999999999999996</v>
      </c>
      <c r="AN418" s="11">
        <v>4.4999999999999991</v>
      </c>
      <c r="AO418" s="11">
        <v>-0.59999999999999964</v>
      </c>
      <c r="AP418" s="11">
        <v>4.4999999999999991</v>
      </c>
      <c r="AT418" s="11">
        <v>60</v>
      </c>
      <c r="AU418" s="11">
        <v>3.2999999999999989</v>
      </c>
      <c r="AV418" s="11">
        <v>5.4</v>
      </c>
      <c r="AW418" s="11">
        <v>4.0999999999999996</v>
      </c>
      <c r="AX418" s="11">
        <v>4.9000000000000004</v>
      </c>
      <c r="AY418" s="62">
        <f t="shared" si="126"/>
        <v>4.4249999999999998</v>
      </c>
      <c r="BA418" s="11">
        <v>60</v>
      </c>
      <c r="BC418" s="11">
        <v>-0.29999999999999982</v>
      </c>
      <c r="BE418" s="66">
        <v>-0.61111111111111072</v>
      </c>
      <c r="BF418" s="54">
        <f t="shared" si="128"/>
        <v>-0.45555555555555527</v>
      </c>
      <c r="BL418" s="11">
        <v>60</v>
      </c>
      <c r="BO418" s="11">
        <v>4.3999999999999995</v>
      </c>
      <c r="BQ418" s="11">
        <v>3</v>
      </c>
      <c r="BS418" s="11">
        <v>1.5999999999999996</v>
      </c>
      <c r="BT418" s="11">
        <v>5.2000000000000011</v>
      </c>
      <c r="BV418" s="11">
        <v>1.5999999999999996</v>
      </c>
      <c r="BW418" s="11">
        <v>0.69999999999999929</v>
      </c>
      <c r="BX418" s="11">
        <v>4.3999999999999995</v>
      </c>
      <c r="BY418" s="11">
        <v>-4.2</v>
      </c>
      <c r="CA418" s="11">
        <v>-2.8999999999999995</v>
      </c>
      <c r="CB418" s="11">
        <v>2.9000000000000004</v>
      </c>
      <c r="CC418" s="66">
        <v>-0.83333333333333215</v>
      </c>
    </row>
    <row r="419" spans="1:84" x14ac:dyDescent="0.2">
      <c r="A419" s="11">
        <v>65</v>
      </c>
      <c r="C419" s="11">
        <v>3.2</v>
      </c>
      <c r="E419" s="66">
        <v>2.8333333333333321</v>
      </c>
      <c r="F419" s="62">
        <f t="shared" si="122"/>
        <v>3.0166666666666662</v>
      </c>
      <c r="G419" s="11">
        <v>2.3999999999999986</v>
      </c>
      <c r="H419" s="11">
        <v>-1.5999999999999996</v>
      </c>
      <c r="J419" s="11">
        <v>-1.2999999999999989</v>
      </c>
      <c r="K419" s="66">
        <v>4.9444444444444438</v>
      </c>
      <c r="L419" s="11">
        <v>-1</v>
      </c>
      <c r="N419" s="11">
        <v>65</v>
      </c>
      <c r="O419" s="11">
        <v>1.7000000000000011</v>
      </c>
      <c r="P419" s="11">
        <v>2.5</v>
      </c>
      <c r="Q419" s="11">
        <v>2.8999999999999995</v>
      </c>
      <c r="R419" s="11">
        <v>2.5999999999999996</v>
      </c>
      <c r="S419" s="11">
        <v>2.9000000000000004</v>
      </c>
      <c r="T419" s="66">
        <v>2.5555555555555562</v>
      </c>
      <c r="U419" s="62">
        <f t="shared" si="127"/>
        <v>2.5259259259259257</v>
      </c>
      <c r="V419" s="11">
        <v>0.79999999999999893</v>
      </c>
      <c r="W419" s="11">
        <v>4.4000000000000004</v>
      </c>
      <c r="X419" s="66">
        <v>4.3888888888888893</v>
      </c>
      <c r="Y419" s="11">
        <v>3.5</v>
      </c>
      <c r="Z419" s="11">
        <v>5.3999999999999995</v>
      </c>
      <c r="AA419" s="66">
        <v>0</v>
      </c>
      <c r="AB419" s="66">
        <v>3.9444444444444455</v>
      </c>
      <c r="AC419" s="66"/>
      <c r="AD419" s="11">
        <v>65</v>
      </c>
      <c r="AE419" s="11">
        <v>4.1999999999999993</v>
      </c>
      <c r="AF419" s="11">
        <v>1.4999999999999991</v>
      </c>
      <c r="AG419" s="11">
        <v>1.0999999999999996</v>
      </c>
      <c r="AI419" s="11">
        <v>1.5</v>
      </c>
      <c r="AJ419" s="66">
        <v>1.1666666666666679</v>
      </c>
      <c r="AK419" s="62">
        <f t="shared" si="125"/>
        <v>1.3166666666666667</v>
      </c>
      <c r="AL419" s="11">
        <v>3.1999999999999993</v>
      </c>
      <c r="AM419" s="11">
        <v>2.5999999999999996</v>
      </c>
      <c r="AN419" s="11">
        <v>4.7</v>
      </c>
      <c r="AO419" s="11">
        <v>-0.29999999999999982</v>
      </c>
      <c r="AP419" s="11">
        <v>4.3999999999999995</v>
      </c>
      <c r="AT419" s="11">
        <v>65</v>
      </c>
      <c r="AU419" s="11">
        <v>3.5</v>
      </c>
      <c r="AV419" s="11">
        <v>5</v>
      </c>
      <c r="AW419" s="11">
        <v>3.5</v>
      </c>
      <c r="AX419" s="11">
        <v>4.5999999999999996</v>
      </c>
      <c r="AY419" s="62">
        <f t="shared" si="126"/>
        <v>4.1500000000000004</v>
      </c>
      <c r="BA419" s="11">
        <v>65</v>
      </c>
      <c r="BC419" s="11">
        <v>0</v>
      </c>
      <c r="BE419" s="66">
        <v>-0.66666666666666607</v>
      </c>
      <c r="BF419" s="54">
        <f t="shared" si="128"/>
        <v>-0.33333333333333304</v>
      </c>
      <c r="BL419" s="11">
        <v>65</v>
      </c>
      <c r="BN419" s="15">
        <f t="shared" ref="BN419:CF419" si="129">STDEV(BN370:BN418)</f>
        <v>1.3042022431035696</v>
      </c>
      <c r="BO419" s="15">
        <f t="shared" si="129"/>
        <v>1.7828598856838584</v>
      </c>
      <c r="BP419" s="15">
        <f t="shared" si="129"/>
        <v>2.401572982207834</v>
      </c>
      <c r="BQ419" s="15">
        <f t="shared" si="129"/>
        <v>0.98064012372776599</v>
      </c>
      <c r="BR419" s="15">
        <f t="shared" si="129"/>
        <v>1.0959613647986441</v>
      </c>
      <c r="BS419" s="15">
        <f t="shared" si="129"/>
        <v>1.049242150749337</v>
      </c>
      <c r="BT419" s="15">
        <f t="shared" si="129"/>
        <v>2.0395879956302911</v>
      </c>
      <c r="BU419" s="15">
        <f t="shared" si="129"/>
        <v>2.1251240583491811</v>
      </c>
      <c r="BV419" s="15">
        <f t="shared" si="129"/>
        <v>1.1678902394215109</v>
      </c>
      <c r="BW419" s="15">
        <f t="shared" si="129"/>
        <v>1.5516177947351713</v>
      </c>
      <c r="BX419" s="15">
        <f t="shared" si="129"/>
        <v>1.6996771572932281</v>
      </c>
      <c r="BY419" s="15">
        <f t="shared" si="129"/>
        <v>1.9120933137104303</v>
      </c>
      <c r="BZ419" s="15">
        <f t="shared" si="129"/>
        <v>1.6940118397934307</v>
      </c>
      <c r="CA419" s="15">
        <f t="shared" si="129"/>
        <v>1.2236038367079229</v>
      </c>
      <c r="CB419" s="15">
        <f t="shared" si="129"/>
        <v>1.4373016739302205</v>
      </c>
      <c r="CC419" s="15">
        <f t="shared" si="129"/>
        <v>0.7748553928359857</v>
      </c>
      <c r="CD419" s="15">
        <f t="shared" si="129"/>
        <v>0.52743171171850833</v>
      </c>
      <c r="CE419" s="15">
        <f t="shared" si="129"/>
        <v>0.80613180364533665</v>
      </c>
      <c r="CF419" s="15">
        <f t="shared" si="129"/>
        <v>0.5641921279153459</v>
      </c>
    </row>
    <row r="420" spans="1:84" x14ac:dyDescent="0.2">
      <c r="A420" s="11">
        <v>70</v>
      </c>
      <c r="C420" s="11">
        <v>3.1000000000000005</v>
      </c>
      <c r="E420" s="66">
        <v>2.4444444444444446</v>
      </c>
      <c r="F420" s="62">
        <f t="shared" si="122"/>
        <v>2.7722222222222226</v>
      </c>
      <c r="G420" s="11">
        <v>2.5</v>
      </c>
      <c r="H420" s="11">
        <v>-1.8000000000000007</v>
      </c>
      <c r="J420" s="11">
        <v>-1.6999999999999993</v>
      </c>
      <c r="K420" s="66">
        <v>4.8888888888888884</v>
      </c>
      <c r="L420" s="11">
        <v>-0.90000000000000036</v>
      </c>
      <c r="N420" s="11">
        <v>70</v>
      </c>
      <c r="O420" s="11">
        <v>1.8000000000000007</v>
      </c>
      <c r="P420" s="11">
        <v>2.5</v>
      </c>
      <c r="Q420" s="11">
        <v>2.5000000000000009</v>
      </c>
      <c r="R420" s="11">
        <v>2.0999999999999996</v>
      </c>
      <c r="S420" s="11">
        <v>2.9000000000000004</v>
      </c>
      <c r="T420" s="66">
        <v>2.333333333333333</v>
      </c>
      <c r="U420" s="62">
        <f t="shared" si="127"/>
        <v>2.3555555555555561</v>
      </c>
      <c r="V420" s="11">
        <v>0.40000000000000036</v>
      </c>
      <c r="W420" s="11">
        <v>4.4000000000000004</v>
      </c>
      <c r="X420" s="66">
        <v>3.8888888888888893</v>
      </c>
      <c r="Y420" s="11">
        <v>3</v>
      </c>
      <c r="Z420" s="11">
        <v>5.3</v>
      </c>
      <c r="AA420" s="66">
        <v>-5.5555555555555358E-2</v>
      </c>
      <c r="AB420" s="66">
        <v>3.6111111111111116</v>
      </c>
      <c r="AC420" s="66"/>
      <c r="AD420" s="11">
        <v>70</v>
      </c>
      <c r="AE420" s="11">
        <v>3.9000000000000004</v>
      </c>
      <c r="AF420" s="11">
        <v>1.2000000000000002</v>
      </c>
      <c r="AG420" s="11">
        <v>0.69999999999999929</v>
      </c>
      <c r="AI420" s="11">
        <v>1.3000000000000007</v>
      </c>
      <c r="AJ420" s="66">
        <v>0.83333333333333393</v>
      </c>
      <c r="AK420" s="62">
        <f t="shared" si="125"/>
        <v>1.0083333333333335</v>
      </c>
      <c r="AL420" s="11">
        <v>3</v>
      </c>
      <c r="AM420" s="11">
        <v>2.6999999999999993</v>
      </c>
      <c r="AN420" s="11">
        <v>4.3999999999999995</v>
      </c>
      <c r="AO420" s="11">
        <v>0</v>
      </c>
      <c r="AP420" s="11">
        <v>4.3</v>
      </c>
      <c r="AT420" s="11">
        <v>70</v>
      </c>
      <c r="AU420" s="11">
        <v>3.9000000000000004</v>
      </c>
      <c r="AV420" s="11">
        <v>4.6000000000000014</v>
      </c>
      <c r="AW420" s="11">
        <v>3.5999999999999996</v>
      </c>
      <c r="AX420" s="11">
        <v>4.2999999999999989</v>
      </c>
      <c r="AY420" s="62">
        <f t="shared" si="126"/>
        <v>4.0999999999999996</v>
      </c>
      <c r="BA420" s="11">
        <v>70</v>
      </c>
      <c r="BC420" s="11">
        <v>0</v>
      </c>
      <c r="BE420" s="66">
        <v>-0.66666666666666607</v>
      </c>
      <c r="BF420" s="54">
        <f t="shared" si="128"/>
        <v>-0.33333333333333304</v>
      </c>
      <c r="BL420" s="11">
        <v>70</v>
      </c>
      <c r="BN420" s="61">
        <v>274.16666666666663</v>
      </c>
      <c r="BO420" s="61">
        <v>238.5</v>
      </c>
      <c r="BP420" s="61">
        <v>262.36111111111114</v>
      </c>
      <c r="BQ420" s="15">
        <v>95.75</v>
      </c>
      <c r="BR420" s="61">
        <v>216</v>
      </c>
      <c r="BS420" s="61">
        <v>79.499999999999972</v>
      </c>
      <c r="BT420" s="15">
        <v>162</v>
      </c>
      <c r="BU420" s="15">
        <v>163.75000000000003</v>
      </c>
      <c r="BV420" s="15">
        <v>104.49999999999999</v>
      </c>
      <c r="BW420" s="15">
        <v>141.25</v>
      </c>
      <c r="BX420" s="15">
        <v>152</v>
      </c>
      <c r="BY420" s="15">
        <v>44.25</v>
      </c>
      <c r="BZ420" s="61">
        <v>12.750000000000021</v>
      </c>
      <c r="CA420" s="61">
        <v>19.250000000000007</v>
      </c>
      <c r="CB420" s="15">
        <v>85.749999999999972</v>
      </c>
      <c r="CC420" s="61">
        <v>13.333333333333339</v>
      </c>
      <c r="CD420" s="61">
        <v>3.0000000000000004</v>
      </c>
      <c r="CE420" s="15">
        <v>96.999999999999986</v>
      </c>
      <c r="CF420" s="25">
        <v>-15.277777777777782</v>
      </c>
    </row>
    <row r="421" spans="1:84" x14ac:dyDescent="0.2">
      <c r="A421" s="11">
        <v>75</v>
      </c>
      <c r="C421" s="11">
        <v>2.9999999999999991</v>
      </c>
      <c r="E421" s="66">
        <v>2.1666666666666661</v>
      </c>
      <c r="F421" s="62">
        <f t="shared" si="122"/>
        <v>2.5833333333333326</v>
      </c>
      <c r="G421" s="11">
        <v>2.5999999999999996</v>
      </c>
      <c r="H421" s="11">
        <v>-2</v>
      </c>
      <c r="J421" s="11">
        <v>-2.1999999999999993</v>
      </c>
      <c r="K421" s="66">
        <v>4.8888888888888884</v>
      </c>
      <c r="L421" s="11">
        <v>-0.5</v>
      </c>
      <c r="N421" s="11">
        <v>75</v>
      </c>
      <c r="O421" s="11">
        <v>1.5999999999999996</v>
      </c>
      <c r="P421" s="11">
        <v>2.1999999999999993</v>
      </c>
      <c r="Q421" s="11">
        <v>2.5000000000000009</v>
      </c>
      <c r="R421" s="11">
        <v>2</v>
      </c>
      <c r="S421" s="11">
        <v>2.8</v>
      </c>
      <c r="T421" s="66">
        <v>2.1111111111111116</v>
      </c>
      <c r="U421" s="62">
        <f t="shared" si="127"/>
        <v>2.2018518518518522</v>
      </c>
      <c r="V421" s="11">
        <v>0.19999999999999929</v>
      </c>
      <c r="W421" s="11">
        <v>4.2000000000000011</v>
      </c>
      <c r="X421" s="66">
        <v>4</v>
      </c>
      <c r="Y421" s="11">
        <v>3</v>
      </c>
      <c r="Z421" s="11">
        <v>5.2</v>
      </c>
      <c r="AA421" s="66">
        <v>-0.11111111111111072</v>
      </c>
      <c r="AB421" s="66">
        <v>3.5000000000000009</v>
      </c>
      <c r="AC421" s="66"/>
      <c r="AD421" s="11">
        <v>75</v>
      </c>
      <c r="AE421" s="11">
        <v>3.6999999999999993</v>
      </c>
      <c r="AF421" s="11">
        <v>0.99999999999999911</v>
      </c>
      <c r="AG421" s="11">
        <v>0.40000000000000036</v>
      </c>
      <c r="AI421" s="11">
        <v>1.2000000000000011</v>
      </c>
      <c r="AJ421" s="66">
        <v>0.77777777777777857</v>
      </c>
      <c r="AK421" s="62">
        <f t="shared" si="125"/>
        <v>0.84444444444444478</v>
      </c>
      <c r="AL421" s="11">
        <v>2.7999999999999989</v>
      </c>
      <c r="AM421" s="11">
        <v>2.3000000000000007</v>
      </c>
      <c r="AN421" s="11">
        <v>4.7</v>
      </c>
      <c r="AO421" s="11">
        <v>0</v>
      </c>
      <c r="AP421" s="11">
        <v>3.9999999999999991</v>
      </c>
      <c r="AT421" s="11">
        <v>75</v>
      </c>
      <c r="AU421" s="11">
        <v>3.7999999999999989</v>
      </c>
      <c r="AV421" s="11">
        <v>4.9000000000000004</v>
      </c>
      <c r="AW421" s="11">
        <v>3.5999999999999996</v>
      </c>
      <c r="AX421" s="11">
        <v>4.2999999999999989</v>
      </c>
      <c r="AY421" s="62">
        <f t="shared" si="126"/>
        <v>4.1499999999999995</v>
      </c>
      <c r="BA421" s="11">
        <v>75</v>
      </c>
      <c r="BC421" s="11">
        <v>-0.10000000000000053</v>
      </c>
      <c r="BE421" s="66">
        <v>-0.66666666666666607</v>
      </c>
      <c r="BF421" s="54">
        <f t="shared" si="128"/>
        <v>-0.3833333333333333</v>
      </c>
      <c r="BL421" s="11">
        <v>75</v>
      </c>
      <c r="BN421" s="15">
        <v>236.11111111111114</v>
      </c>
      <c r="BO421" s="15">
        <v>361.5</v>
      </c>
      <c r="BP421" s="15">
        <v>262.63888888888891</v>
      </c>
      <c r="BQ421" s="15">
        <v>-97.999999999999943</v>
      </c>
      <c r="BR421" s="15">
        <v>-199.74999999999989</v>
      </c>
      <c r="BS421" s="15">
        <v>166.75</v>
      </c>
      <c r="BT421" s="64">
        <v>350.75</v>
      </c>
      <c r="BU421" s="64">
        <v>258.33333333333337</v>
      </c>
      <c r="BV421" s="15">
        <v>-92.249999999999943</v>
      </c>
      <c r="BW421" s="15">
        <v>-190.74999999999994</v>
      </c>
      <c r="BX421" s="15">
        <v>-114.75</v>
      </c>
      <c r="BY421" s="15">
        <v>-322.24999999999994</v>
      </c>
      <c r="BZ421" s="15">
        <v>-76.999999999999986</v>
      </c>
      <c r="CA421" s="15">
        <v>-43.499999999999986</v>
      </c>
      <c r="CB421" s="15">
        <v>155.25</v>
      </c>
      <c r="CC421" s="15">
        <v>-68.749999999999986</v>
      </c>
      <c r="CD421" s="15">
        <v>-11.749999999999993</v>
      </c>
      <c r="CE421" s="15">
        <v>41.249999999999993</v>
      </c>
      <c r="CF421" s="15">
        <v>1.8055555555555558</v>
      </c>
    </row>
    <row r="422" spans="1:84" x14ac:dyDescent="0.2">
      <c r="A422" s="11">
        <v>80</v>
      </c>
      <c r="C422" s="11">
        <v>2.7</v>
      </c>
      <c r="E422" s="66">
        <v>2.1666666666666661</v>
      </c>
      <c r="F422" s="62">
        <f t="shared" si="122"/>
        <v>2.4333333333333331</v>
      </c>
      <c r="G422" s="11">
        <v>2.5</v>
      </c>
      <c r="H422" s="11">
        <v>-2.4000000000000004</v>
      </c>
      <c r="J422" s="11">
        <v>-2.5</v>
      </c>
      <c r="K422" s="66">
        <v>4.7222222222222223</v>
      </c>
      <c r="L422" s="11">
        <v>-0.69999999999999929</v>
      </c>
      <c r="N422" s="11">
        <v>80</v>
      </c>
      <c r="O422" s="11">
        <v>1.3000000000000007</v>
      </c>
      <c r="P422" s="11">
        <v>2</v>
      </c>
      <c r="Q422" s="11">
        <v>2.2999999999999998</v>
      </c>
      <c r="R422" s="11">
        <v>2</v>
      </c>
      <c r="S422" s="11">
        <v>2.8</v>
      </c>
      <c r="T422" s="66">
        <v>1.8888888888888893</v>
      </c>
      <c r="U422" s="62">
        <f t="shared" si="127"/>
        <v>2.0481481481481483</v>
      </c>
      <c r="V422" s="11">
        <v>-0.5</v>
      </c>
      <c r="W422" s="11">
        <v>4</v>
      </c>
      <c r="X422" s="66">
        <v>3.8333333333333339</v>
      </c>
      <c r="Y422" s="11">
        <v>3.2</v>
      </c>
      <c r="Z422" s="11">
        <v>4.8999999999999995</v>
      </c>
      <c r="AA422" s="66">
        <v>-0.11111111111111072</v>
      </c>
      <c r="AB422" s="66">
        <v>3.3888888888888884</v>
      </c>
      <c r="AC422" s="66"/>
      <c r="AD422" s="11">
        <v>80</v>
      </c>
      <c r="AE422" s="11">
        <v>3</v>
      </c>
      <c r="AF422" s="11">
        <v>0.99999999999999911</v>
      </c>
      <c r="AG422" s="11">
        <v>0.19999999999999929</v>
      </c>
      <c r="AI422" s="11">
        <v>1</v>
      </c>
      <c r="AJ422" s="66">
        <v>0.66666666666666785</v>
      </c>
      <c r="AK422" s="62">
        <f t="shared" si="125"/>
        <v>0.71666666666666656</v>
      </c>
      <c r="AL422" s="11">
        <v>2.7999999999999989</v>
      </c>
      <c r="AM422" s="11">
        <v>1.9000000000000004</v>
      </c>
      <c r="AN422" s="11">
        <v>4.9999999999999991</v>
      </c>
      <c r="AO422" s="11">
        <v>0</v>
      </c>
      <c r="AP422" s="11">
        <v>3.8999999999999995</v>
      </c>
      <c r="AT422" s="11">
        <v>80</v>
      </c>
      <c r="AU422" s="11">
        <v>3.7999999999999989</v>
      </c>
      <c r="AV422" s="11">
        <v>5.1000000000000014</v>
      </c>
      <c r="AW422" s="11">
        <v>3.5</v>
      </c>
      <c r="AX422" s="11">
        <v>3.7999999999999989</v>
      </c>
      <c r="AY422" s="62">
        <f t="shared" si="126"/>
        <v>4.05</v>
      </c>
      <c r="BA422" s="11">
        <v>80</v>
      </c>
      <c r="BC422" s="11">
        <v>-0.29999999999999982</v>
      </c>
      <c r="BE422" s="66">
        <v>-0.66666666666666607</v>
      </c>
      <c r="BF422" s="54">
        <f t="shared" si="128"/>
        <v>-0.48333333333333295</v>
      </c>
      <c r="BL422" s="11">
        <v>80</v>
      </c>
      <c r="BN422" s="15">
        <v>4.1269841269841269E-2</v>
      </c>
      <c r="BO422" s="15">
        <v>6.2857142857142861E-2</v>
      </c>
      <c r="BP422" s="15">
        <v>6.1685823754789287E-2</v>
      </c>
      <c r="BQ422" s="15">
        <v>4.5882352941176464E-2</v>
      </c>
      <c r="BR422" s="15">
        <v>7.2222222222222215E-2</v>
      </c>
      <c r="BS422" s="63">
        <v>3.8947368421052626E-2</v>
      </c>
      <c r="BT422" s="63">
        <v>6.4000000000000001E-2</v>
      </c>
      <c r="BU422" s="63">
        <v>4.8148148148148148E-2</v>
      </c>
      <c r="BV422" s="63">
        <v>6.6153846153846133E-2</v>
      </c>
      <c r="BW422" s="63">
        <v>8.3076923076923076E-2</v>
      </c>
      <c r="BX422" s="63">
        <v>7.3749999999999996E-2</v>
      </c>
      <c r="BY422" s="15">
        <v>3.5999999999999976E-2</v>
      </c>
      <c r="BZ422" s="15">
        <v>2.533333333333334E-2</v>
      </c>
      <c r="CA422" s="15">
        <v>3.2727272727272737E-2</v>
      </c>
      <c r="CB422" s="15">
        <v>4.8888888888888891E-2</v>
      </c>
      <c r="CC422" s="15">
        <v>6.2222222222222213E-2</v>
      </c>
      <c r="CD422" s="15">
        <v>7.9999999999999988E-2</v>
      </c>
      <c r="CE422" s="15">
        <v>1.1904761904761901E-2</v>
      </c>
      <c r="CF422" s="15">
        <v>5.555555555555561E-3</v>
      </c>
    </row>
    <row r="423" spans="1:84" x14ac:dyDescent="0.2">
      <c r="A423" s="11">
        <v>85</v>
      </c>
      <c r="C423" s="11">
        <v>2.5</v>
      </c>
      <c r="E423" s="66">
        <v>1.9444444444444446</v>
      </c>
      <c r="F423" s="62">
        <f t="shared" si="122"/>
        <v>2.2222222222222223</v>
      </c>
      <c r="G423" s="11">
        <v>2.5999999999999996</v>
      </c>
      <c r="H423" s="11">
        <v>-2.7000000000000011</v>
      </c>
      <c r="J423" s="11">
        <v>-3</v>
      </c>
      <c r="K423" s="66">
        <v>4.5555555555555562</v>
      </c>
      <c r="L423" s="11">
        <v>-1</v>
      </c>
      <c r="N423" s="11">
        <v>85</v>
      </c>
      <c r="O423" s="11">
        <v>1.2000000000000011</v>
      </c>
      <c r="P423" s="11">
        <v>1.9000000000000004</v>
      </c>
      <c r="Q423" s="11">
        <v>2.0000000000000009</v>
      </c>
      <c r="R423" s="11">
        <v>1.8000000000000007</v>
      </c>
      <c r="S423" s="11">
        <v>2.6000000000000005</v>
      </c>
      <c r="T423" s="66">
        <v>1.7222222222222223</v>
      </c>
      <c r="U423" s="62">
        <f t="shared" si="127"/>
        <v>1.8703703703703709</v>
      </c>
      <c r="V423" s="11">
        <v>-0.30000000000000071</v>
      </c>
      <c r="W423" s="11">
        <v>3.3000000000000007</v>
      </c>
      <c r="X423" s="66">
        <v>3.6111111111111107</v>
      </c>
      <c r="Y423" s="11">
        <v>3.3999999999999995</v>
      </c>
      <c r="Z423" s="11">
        <v>5.0000000000000009</v>
      </c>
      <c r="AA423" s="66">
        <v>5.5555555555555358E-2</v>
      </c>
      <c r="AB423" s="66">
        <v>3.3888888888888884</v>
      </c>
      <c r="AC423" s="66"/>
      <c r="AD423" s="11">
        <v>85</v>
      </c>
      <c r="AE423" s="11">
        <v>2.7999999999999989</v>
      </c>
      <c r="AF423" s="11">
        <v>1.1000000000000005</v>
      </c>
      <c r="AG423" s="11">
        <v>0</v>
      </c>
      <c r="AI423" s="11">
        <v>1.0999999999999996</v>
      </c>
      <c r="AJ423" s="66">
        <v>0.44444444444444464</v>
      </c>
      <c r="AK423" s="62">
        <f t="shared" si="125"/>
        <v>0.6611111111111112</v>
      </c>
      <c r="AL423" s="11">
        <v>2.6999999999999993</v>
      </c>
      <c r="AM423" s="11">
        <v>1.8000000000000007</v>
      </c>
      <c r="AN423" s="11">
        <v>5.3</v>
      </c>
      <c r="AO423" s="11">
        <v>0</v>
      </c>
      <c r="AP423" s="11">
        <v>3.7</v>
      </c>
      <c r="AT423" s="11">
        <v>85</v>
      </c>
      <c r="AU423" s="11">
        <v>3.7999999999999989</v>
      </c>
      <c r="AV423" s="11">
        <v>5</v>
      </c>
      <c r="AW423" s="11">
        <v>3.1999999999999993</v>
      </c>
      <c r="AX423" s="11">
        <v>3.4000000000000004</v>
      </c>
      <c r="AY423" s="62">
        <f t="shared" si="126"/>
        <v>3.8499999999999996</v>
      </c>
      <c r="BA423" s="11">
        <v>85</v>
      </c>
      <c r="BC423" s="11">
        <v>-0.40000000000000036</v>
      </c>
      <c r="BE423" s="66">
        <v>-0.66666666666666607</v>
      </c>
      <c r="BF423" s="54">
        <f t="shared" si="128"/>
        <v>-0.53333333333333321</v>
      </c>
      <c r="BL423" s="11">
        <v>85</v>
      </c>
      <c r="BN423" s="15">
        <v>5.0505050505050544E-3</v>
      </c>
      <c r="BO423" s="15">
        <v>-2.6666666666666665E-2</v>
      </c>
      <c r="BP423" s="15">
        <v>6.7340067340068178E-4</v>
      </c>
      <c r="BQ423" s="15">
        <v>-1.419354838709677E-2</v>
      </c>
      <c r="BR423" s="15">
        <v>-2.0666666666666663E-2</v>
      </c>
      <c r="BS423" s="15">
        <v>-2.4137931034482758E-2</v>
      </c>
      <c r="BT423" s="15">
        <v>4.9999999999999949E-3</v>
      </c>
      <c r="BU423" s="15">
        <v>-6.7340067340067105E-4</v>
      </c>
      <c r="BV423" s="15">
        <v>2.9411764705882353E-3</v>
      </c>
      <c r="BW423" s="15">
        <v>-3.7058823529411762E-2</v>
      </c>
      <c r="BX423" s="15">
        <v>-1.5625E-2</v>
      </c>
      <c r="BY423" s="15">
        <v>-4.709677419354838E-2</v>
      </c>
      <c r="BZ423" s="15">
        <v>-5.4782608695652171E-2</v>
      </c>
      <c r="CA423" s="15">
        <v>-4.0769230769230773E-2</v>
      </c>
      <c r="CB423" s="15">
        <v>-8.5714285714285788E-3</v>
      </c>
      <c r="CC423" s="15">
        <v>-1.6498316498316495E-2</v>
      </c>
      <c r="CD423" s="15">
        <v>-9.4117647058823504E-3</v>
      </c>
      <c r="CE423" s="15">
        <v>-2.666666666666663E-2</v>
      </c>
      <c r="CF423" s="15">
        <v>2.0202020202020185E-3</v>
      </c>
    </row>
    <row r="424" spans="1:84" x14ac:dyDescent="0.2">
      <c r="A424" s="11">
        <v>90</v>
      </c>
      <c r="C424" s="11">
        <v>2.2000000000000002</v>
      </c>
      <c r="E424" s="66">
        <v>1.9444444444444446</v>
      </c>
      <c r="F424" s="62">
        <f t="shared" si="122"/>
        <v>2.0722222222222224</v>
      </c>
      <c r="G424" s="11">
        <v>2.5999999999999996</v>
      </c>
      <c r="H424" s="11">
        <v>-3</v>
      </c>
      <c r="J424" s="11">
        <v>-3.3</v>
      </c>
      <c r="L424" s="11">
        <v>-1.4000000000000004</v>
      </c>
      <c r="N424" s="11">
        <v>90</v>
      </c>
      <c r="O424" s="11">
        <v>1.0999999999999996</v>
      </c>
      <c r="P424" s="11">
        <v>1.5</v>
      </c>
      <c r="Q424" s="11">
        <v>1.7999999999999998</v>
      </c>
      <c r="R424" s="11">
        <v>1.5</v>
      </c>
      <c r="S424" s="11">
        <v>2.6000000000000005</v>
      </c>
      <c r="T424" s="66">
        <v>1.5555555555555562</v>
      </c>
      <c r="U424" s="62">
        <f t="shared" si="127"/>
        <v>1.6759259259259263</v>
      </c>
      <c r="V424" s="11">
        <v>-0.20000000000000018</v>
      </c>
      <c r="W424" s="11">
        <v>3</v>
      </c>
      <c r="X424" s="66">
        <v>3.5</v>
      </c>
      <c r="Y424" s="11">
        <v>3.3999999999999995</v>
      </c>
      <c r="Z424" s="11">
        <v>5.1000000000000005</v>
      </c>
      <c r="AA424" s="66">
        <v>-0.16666666666666607</v>
      </c>
      <c r="AB424" s="66">
        <v>3.2777777777777777</v>
      </c>
      <c r="AC424" s="66"/>
      <c r="AD424" s="11">
        <v>90</v>
      </c>
      <c r="AE424" s="11">
        <v>2.4000000000000004</v>
      </c>
      <c r="AF424" s="11">
        <v>0.59999999999999964</v>
      </c>
      <c r="AG424" s="11">
        <v>-0.20000000000000107</v>
      </c>
      <c r="AI424" s="11">
        <v>0.90000000000000036</v>
      </c>
      <c r="AJ424" s="66">
        <v>0.22222222222222321</v>
      </c>
      <c r="AK424" s="62">
        <f t="shared" si="125"/>
        <v>0.38055555555555554</v>
      </c>
      <c r="AL424" s="11">
        <v>2.5</v>
      </c>
      <c r="AM424" s="11">
        <v>1.5999999999999996</v>
      </c>
      <c r="AN424" s="11">
        <v>5.3999999999999995</v>
      </c>
      <c r="AP424" s="11">
        <v>3.4999999999999991</v>
      </c>
      <c r="AT424" s="11">
        <v>90</v>
      </c>
      <c r="AU424" s="11">
        <v>3.6999999999999993</v>
      </c>
      <c r="AV424" s="11">
        <v>4.6000000000000014</v>
      </c>
      <c r="AW424" s="11">
        <v>2.7999999999999989</v>
      </c>
      <c r="AX424" s="11">
        <v>3</v>
      </c>
      <c r="AY424" s="62">
        <f t="shared" si="126"/>
        <v>3.5249999999999999</v>
      </c>
      <c r="BA424" s="11">
        <v>90</v>
      </c>
      <c r="BE424" s="66">
        <v>-0.33333333333333393</v>
      </c>
      <c r="BF424" s="54">
        <f t="shared" si="128"/>
        <v>-0.33333333333333393</v>
      </c>
      <c r="BL424" s="11">
        <v>90</v>
      </c>
      <c r="BN424" s="15">
        <v>5.7777777777777768</v>
      </c>
      <c r="BO424" s="15">
        <v>6.6000000000000005</v>
      </c>
      <c r="BP424" s="15">
        <v>8.9444444444444464</v>
      </c>
      <c r="BQ424" s="15">
        <v>3.8999999999999995</v>
      </c>
      <c r="BR424" s="15">
        <v>6.4999999999999991</v>
      </c>
      <c r="BS424" s="63">
        <v>3.6999999999999993</v>
      </c>
      <c r="BT424" s="63">
        <v>6.4</v>
      </c>
      <c r="BU424" s="63">
        <v>6.5</v>
      </c>
      <c r="BV424" s="63">
        <v>4.4000000000000004</v>
      </c>
      <c r="BW424" s="63">
        <v>5.5</v>
      </c>
      <c r="BX424" s="63">
        <v>5.8999999999999995</v>
      </c>
      <c r="BY424" s="15">
        <v>1.7999999999999989</v>
      </c>
      <c r="BZ424" s="15">
        <v>1.9000000000000004</v>
      </c>
      <c r="CA424" s="15">
        <v>1.8000000000000007</v>
      </c>
      <c r="CB424" s="15">
        <v>4.4000000000000004</v>
      </c>
      <c r="CC424" s="15">
        <v>1.5555555555555554</v>
      </c>
      <c r="CD424" s="15">
        <v>0.79999999999999982</v>
      </c>
      <c r="CE424" s="15">
        <v>2.4999999999999991</v>
      </c>
      <c r="CF424" s="15">
        <v>0.38888888888888928</v>
      </c>
    </row>
    <row r="425" spans="1:84" x14ac:dyDescent="0.2">
      <c r="A425" s="11">
        <v>95</v>
      </c>
      <c r="C425" s="11">
        <v>2.0999999999999996</v>
      </c>
      <c r="E425" s="66">
        <v>1.9444444444444446</v>
      </c>
      <c r="F425" s="62">
        <f t="shared" si="122"/>
        <v>2.0222222222222221</v>
      </c>
      <c r="G425" s="11">
        <v>2.5</v>
      </c>
      <c r="H425" s="11">
        <v>-3.2</v>
      </c>
      <c r="J425" s="11">
        <v>-3.5999999999999996</v>
      </c>
      <c r="L425" s="11">
        <v>-1.7999999999999998</v>
      </c>
      <c r="N425" s="11">
        <v>95</v>
      </c>
      <c r="O425" s="11">
        <v>1.0999999999999996</v>
      </c>
      <c r="P425" s="11">
        <v>1.2999999999999989</v>
      </c>
      <c r="Q425" s="11">
        <v>1.7999999999999998</v>
      </c>
      <c r="R425" s="11">
        <v>1.3000000000000007</v>
      </c>
      <c r="S425" s="11">
        <v>2.5</v>
      </c>
      <c r="T425" s="66">
        <v>1.3888888888888893</v>
      </c>
      <c r="U425" s="62">
        <f t="shared" si="127"/>
        <v>1.5648148148148149</v>
      </c>
      <c r="V425" s="11">
        <v>0.29999999999999893</v>
      </c>
      <c r="W425" s="11">
        <v>2.7000000000000011</v>
      </c>
      <c r="X425" s="66">
        <v>3.1666666666666679</v>
      </c>
      <c r="Y425" s="11">
        <v>3.3999999999999995</v>
      </c>
      <c r="Z425" s="11">
        <v>4.8999999999999995</v>
      </c>
      <c r="AA425" s="66">
        <v>-0.33333333333333215</v>
      </c>
      <c r="AB425" s="66">
        <v>3.0000000000000009</v>
      </c>
      <c r="AC425" s="66"/>
      <c r="AD425" s="11">
        <v>95</v>
      </c>
      <c r="AE425" s="11">
        <v>2.4000000000000004</v>
      </c>
      <c r="AF425" s="11">
        <v>0.59999999999999964</v>
      </c>
      <c r="AG425" s="11">
        <v>-0.30000000000000071</v>
      </c>
      <c r="AI425" s="11">
        <v>0.80000000000000071</v>
      </c>
      <c r="AJ425" s="66">
        <v>5.5555555555557135E-2</v>
      </c>
      <c r="AK425" s="62">
        <f t="shared" si="125"/>
        <v>0.28888888888888919</v>
      </c>
      <c r="AL425" s="11">
        <v>2.1999999999999993</v>
      </c>
      <c r="AM425" s="11">
        <v>1.5</v>
      </c>
      <c r="AN425" s="11">
        <v>5.3999999999999995</v>
      </c>
      <c r="AP425" s="11">
        <v>3.4999999999999991</v>
      </c>
      <c r="AT425" s="11">
        <v>95</v>
      </c>
      <c r="AU425" s="11">
        <v>3.9000000000000004</v>
      </c>
      <c r="AV425" s="11">
        <v>4.5</v>
      </c>
      <c r="AW425" s="11">
        <v>2.7999999999999989</v>
      </c>
      <c r="AX425" s="11">
        <v>3</v>
      </c>
      <c r="AY425" s="62">
        <f t="shared" si="126"/>
        <v>3.55</v>
      </c>
      <c r="BA425" s="11">
        <v>95</v>
      </c>
      <c r="BE425" s="66">
        <v>-0.38888888888888928</v>
      </c>
      <c r="BF425" s="54">
        <f t="shared" si="128"/>
        <v>-0.38888888888888928</v>
      </c>
      <c r="BL425" s="11">
        <v>95</v>
      </c>
      <c r="BN425" s="15">
        <v>-1.2222222222222214</v>
      </c>
      <c r="BO425" s="15">
        <v>-3.5999999999999996</v>
      </c>
      <c r="BP425" s="15">
        <v>-5.9444444444444455</v>
      </c>
      <c r="BQ425" s="15">
        <v>-2.1999999999999993</v>
      </c>
      <c r="BR425" s="15">
        <v>-3.0999999999999996</v>
      </c>
      <c r="BS425" s="15">
        <v>-3.5</v>
      </c>
      <c r="BT425" s="15">
        <v>0.69999999999999929</v>
      </c>
      <c r="BU425" s="15">
        <v>-4.1111111111111107</v>
      </c>
      <c r="BV425" s="15">
        <v>0.5</v>
      </c>
      <c r="BW425" s="15">
        <v>-6.3</v>
      </c>
      <c r="BX425" s="15">
        <v>-2.5</v>
      </c>
      <c r="BY425" s="15">
        <v>-7.2999999999999989</v>
      </c>
      <c r="BZ425" s="15">
        <v>-6.3</v>
      </c>
      <c r="CA425" s="15">
        <v>-5.3000000000000007</v>
      </c>
      <c r="CB425" s="15">
        <v>-1.2000000000000011</v>
      </c>
      <c r="CC425" s="15">
        <v>-3.8333333333333321</v>
      </c>
      <c r="CD425" s="15">
        <v>-0.79999999999999982</v>
      </c>
      <c r="CE425" s="15">
        <v>-0.79999999999999893</v>
      </c>
      <c r="CF425" s="15">
        <v>-5.5555555555556246E-2</v>
      </c>
    </row>
    <row r="426" spans="1:84" x14ac:dyDescent="0.2">
      <c r="A426" s="11">
        <v>100</v>
      </c>
      <c r="C426" s="11">
        <v>2.2999999999999998</v>
      </c>
      <c r="E426" s="66">
        <v>1.8333333333333321</v>
      </c>
      <c r="F426" s="62">
        <f t="shared" si="122"/>
        <v>2.066666666666666</v>
      </c>
      <c r="G426" s="11">
        <v>2.2999999999999989</v>
      </c>
      <c r="H426" s="11">
        <v>-3.3000000000000007</v>
      </c>
      <c r="J426" s="11">
        <v>-3.5999999999999996</v>
      </c>
      <c r="L426" s="11">
        <v>-1.8999999999999995</v>
      </c>
      <c r="N426" s="11">
        <v>100</v>
      </c>
      <c r="O426" s="11">
        <v>1.0999999999999996</v>
      </c>
      <c r="P426" s="11">
        <v>1</v>
      </c>
      <c r="Q426" s="11">
        <v>1.6000000000000005</v>
      </c>
      <c r="R426" s="11">
        <v>1</v>
      </c>
      <c r="S426" s="11">
        <v>2.6000000000000005</v>
      </c>
      <c r="T426" s="66">
        <v>1.2222222222222223</v>
      </c>
      <c r="U426" s="62">
        <f t="shared" si="127"/>
        <v>1.4203703703703703</v>
      </c>
      <c r="V426" s="11">
        <v>0.5</v>
      </c>
      <c r="W426" s="11">
        <v>1.5999999999999996</v>
      </c>
      <c r="X426" s="66">
        <v>2.6111111111111107</v>
      </c>
      <c r="Y426" s="11">
        <v>3.3</v>
      </c>
      <c r="Z426" s="11">
        <v>4.8999999999999995</v>
      </c>
      <c r="AA426" s="66">
        <v>-0.55555555555555536</v>
      </c>
      <c r="AD426" s="11">
        <v>100</v>
      </c>
      <c r="AE426" s="11">
        <v>2.9000000000000004</v>
      </c>
      <c r="AF426" s="11">
        <v>0.79999999999999982</v>
      </c>
      <c r="AG426" s="11">
        <v>-0.60000000000000053</v>
      </c>
      <c r="AI426" s="11">
        <v>0.60000000000000053</v>
      </c>
      <c r="AJ426" s="66">
        <v>0.11111111111111249</v>
      </c>
      <c r="AK426" s="62">
        <f t="shared" si="125"/>
        <v>0.22777777777777808</v>
      </c>
      <c r="AL426" s="11">
        <v>2.0999999999999996</v>
      </c>
      <c r="AM426" s="11">
        <v>1.3000000000000007</v>
      </c>
      <c r="AN426" s="11">
        <v>5.3</v>
      </c>
      <c r="AP426" s="11">
        <v>3.3999999999999995</v>
      </c>
      <c r="AT426" s="11">
        <v>100</v>
      </c>
      <c r="AU426" s="11">
        <v>4.1999999999999993</v>
      </c>
      <c r="AV426" s="11">
        <v>4.4000000000000004</v>
      </c>
      <c r="AW426" s="11">
        <v>3</v>
      </c>
      <c r="AX426" s="11">
        <v>3.0999999999999996</v>
      </c>
      <c r="AY426" s="62">
        <f t="shared" si="126"/>
        <v>3.6749999999999998</v>
      </c>
      <c r="BA426" s="11">
        <v>100</v>
      </c>
      <c r="BE426" s="66">
        <v>-0.38888888888888928</v>
      </c>
      <c r="BF426" s="54">
        <f t="shared" si="128"/>
        <v>-0.38888888888888928</v>
      </c>
      <c r="BL426" s="11">
        <v>100</v>
      </c>
      <c r="BN426" s="15">
        <v>5.7777777777777777</v>
      </c>
      <c r="BO426" s="15">
        <v>6.6000000000000005</v>
      </c>
      <c r="BP426" s="15">
        <v>8.9444444444444464</v>
      </c>
      <c r="BQ426" s="15">
        <v>3.8999999999999995</v>
      </c>
      <c r="BR426" s="15">
        <v>6.4999999999999991</v>
      </c>
      <c r="BS426" s="15">
        <v>3.6999999999999993</v>
      </c>
      <c r="BT426" s="15">
        <v>6.4</v>
      </c>
      <c r="BU426" s="15">
        <v>6.5</v>
      </c>
      <c r="BV426" s="15">
        <v>4.9000000000000004</v>
      </c>
      <c r="BW426" s="15">
        <v>5.5</v>
      </c>
      <c r="BX426" s="15">
        <v>5.8999999999999995</v>
      </c>
      <c r="BY426" s="61">
        <v>1.7999999999999989</v>
      </c>
      <c r="BZ426" s="61">
        <v>1.9000000000000004</v>
      </c>
      <c r="CA426" s="15">
        <v>1.8000000000000007</v>
      </c>
      <c r="CB426" s="15">
        <v>4.4000000000000004</v>
      </c>
      <c r="CC426" s="15">
        <v>1.5555555555555554</v>
      </c>
      <c r="CD426" s="15">
        <v>0.79999999999999982</v>
      </c>
      <c r="CE426" s="15">
        <v>2.4999999999999991</v>
      </c>
      <c r="CF426" s="15">
        <v>0.38888888888888928</v>
      </c>
    </row>
    <row r="427" spans="1:84" x14ac:dyDescent="0.2">
      <c r="A427" s="11">
        <v>105</v>
      </c>
      <c r="C427" s="11">
        <v>2.3999999999999995</v>
      </c>
      <c r="E427" s="66">
        <v>1.7777777777777768</v>
      </c>
      <c r="F427" s="62">
        <f t="shared" si="122"/>
        <v>2.0888888888888881</v>
      </c>
      <c r="G427" s="11">
        <v>2.3999999999999986</v>
      </c>
      <c r="H427" s="11">
        <v>-3.6000000000000005</v>
      </c>
      <c r="J427" s="11">
        <v>-3.6999999999999993</v>
      </c>
      <c r="L427" s="11">
        <v>-2.0999999999999996</v>
      </c>
      <c r="N427" s="11">
        <v>105</v>
      </c>
      <c r="O427" s="11">
        <v>0.70000000000000107</v>
      </c>
      <c r="Q427" s="11">
        <v>1.5</v>
      </c>
      <c r="R427" s="11">
        <v>0.59999999999999964</v>
      </c>
      <c r="S427" s="11">
        <v>2.6000000000000005</v>
      </c>
      <c r="T427" s="66">
        <v>1</v>
      </c>
      <c r="U427" s="62">
        <f t="shared" si="127"/>
        <v>1.2800000000000002</v>
      </c>
      <c r="V427" s="11">
        <v>0.79999999999999893</v>
      </c>
      <c r="W427" s="11">
        <v>1.3000000000000007</v>
      </c>
      <c r="X427" s="66">
        <v>2.3888888888888893</v>
      </c>
      <c r="Y427" s="11">
        <v>3.3</v>
      </c>
      <c r="Z427" s="11">
        <v>5.0000000000000009</v>
      </c>
      <c r="AA427" s="66">
        <v>-0.66666666666666607</v>
      </c>
      <c r="AD427" s="11">
        <v>105</v>
      </c>
      <c r="AE427" s="11">
        <v>2.6999999999999993</v>
      </c>
      <c r="AF427" s="11">
        <v>0.59999999999999964</v>
      </c>
      <c r="AG427" s="11">
        <v>-0.70000000000000018</v>
      </c>
      <c r="AI427" s="11">
        <v>0.20000000000000018</v>
      </c>
      <c r="AJ427" s="66">
        <v>0.11111111111111249</v>
      </c>
      <c r="AK427" s="62">
        <f t="shared" si="125"/>
        <v>5.2777777777778034E-2</v>
      </c>
      <c r="AL427" s="11">
        <v>2</v>
      </c>
      <c r="AM427" s="11">
        <v>0.90000000000000036</v>
      </c>
      <c r="AN427" s="11">
        <v>5.2</v>
      </c>
      <c r="AT427" s="11">
        <v>105</v>
      </c>
      <c r="AU427" s="11">
        <v>4.0999999999999996</v>
      </c>
      <c r="AV427" s="11">
        <v>4</v>
      </c>
      <c r="AW427" s="11">
        <v>2.9000000000000004</v>
      </c>
      <c r="AX427" s="11">
        <v>3.2999999999999989</v>
      </c>
      <c r="AY427" s="62">
        <f t="shared" si="126"/>
        <v>3.5749999999999997</v>
      </c>
      <c r="BA427" s="11">
        <v>105</v>
      </c>
      <c r="BE427" s="66">
        <v>-0.55555555555555536</v>
      </c>
      <c r="BF427" s="54">
        <f t="shared" si="128"/>
        <v>-0.55555555555555536</v>
      </c>
      <c r="BL427" s="11">
        <v>105</v>
      </c>
    </row>
    <row r="428" spans="1:84" x14ac:dyDescent="0.2">
      <c r="A428" s="11">
        <v>110</v>
      </c>
      <c r="C428" s="11">
        <v>1.8999999999999995</v>
      </c>
      <c r="E428" s="66">
        <v>1.7222222222222214</v>
      </c>
      <c r="F428" s="62">
        <f t="shared" si="122"/>
        <v>1.8111111111111104</v>
      </c>
      <c r="G428" s="11">
        <v>2.2999999999999989</v>
      </c>
      <c r="H428" s="11">
        <v>-3.8000000000000007</v>
      </c>
      <c r="J428" s="11">
        <v>-4.0999999999999996</v>
      </c>
      <c r="L428" s="11">
        <v>-2.2999999999999998</v>
      </c>
      <c r="N428" s="11">
        <v>110</v>
      </c>
      <c r="O428" s="11">
        <v>0.30000000000000071</v>
      </c>
      <c r="R428" s="11">
        <v>0.40000000000000036</v>
      </c>
      <c r="S428" s="11">
        <v>2.8</v>
      </c>
      <c r="T428" s="66">
        <v>0.88888888888888928</v>
      </c>
      <c r="U428" s="62">
        <f t="shared" si="127"/>
        <v>1.0972222222222225</v>
      </c>
      <c r="V428" s="11">
        <v>1.5</v>
      </c>
      <c r="W428" s="11">
        <v>2.3000000000000007</v>
      </c>
      <c r="Y428" s="11">
        <v>3.0999999999999996</v>
      </c>
      <c r="Z428" s="11">
        <v>4.8999999999999995</v>
      </c>
      <c r="AA428" s="66">
        <v>-0.72222222222222143</v>
      </c>
      <c r="AD428" s="11">
        <v>110</v>
      </c>
      <c r="AE428" s="11">
        <v>2.2999999999999989</v>
      </c>
      <c r="AF428" s="11">
        <v>0.5</v>
      </c>
      <c r="AG428" s="11">
        <v>-0.80000000000000071</v>
      </c>
      <c r="AJ428" s="66">
        <v>-0.11111111111111072</v>
      </c>
      <c r="AK428" s="62">
        <f t="shared" si="125"/>
        <v>-0.13703703703703715</v>
      </c>
      <c r="AL428" s="11">
        <v>2</v>
      </c>
      <c r="AM428" s="11">
        <v>1</v>
      </c>
      <c r="AN428" s="11">
        <v>5.1000000000000005</v>
      </c>
      <c r="AT428" s="11">
        <v>110</v>
      </c>
      <c r="AU428" s="11">
        <v>4.0999999999999996</v>
      </c>
      <c r="AV428" s="11">
        <v>4</v>
      </c>
      <c r="AW428" s="11">
        <v>2.5999999999999996</v>
      </c>
      <c r="AX428" s="11">
        <v>3.5</v>
      </c>
      <c r="AY428" s="62">
        <f t="shared" si="126"/>
        <v>3.55</v>
      </c>
      <c r="BA428" s="11">
        <v>110</v>
      </c>
      <c r="BE428" s="66">
        <v>-0.61111111111111072</v>
      </c>
      <c r="BF428" s="54">
        <f t="shared" si="128"/>
        <v>-0.61111111111111072</v>
      </c>
      <c r="BL428" s="11">
        <v>110</v>
      </c>
    </row>
    <row r="429" spans="1:84" x14ac:dyDescent="0.2">
      <c r="A429" s="11">
        <v>115</v>
      </c>
      <c r="C429" s="11">
        <v>1.5999999999999996</v>
      </c>
      <c r="E429" s="66">
        <v>1.6111111111111107</v>
      </c>
      <c r="F429" s="62">
        <f t="shared" si="122"/>
        <v>1.6055555555555552</v>
      </c>
      <c r="G429" s="11">
        <v>2.1999999999999993</v>
      </c>
      <c r="H429" s="11">
        <v>-4</v>
      </c>
      <c r="J429" s="11">
        <v>-4.3999999999999995</v>
      </c>
      <c r="L429" s="11">
        <v>-2.6999999999999993</v>
      </c>
      <c r="N429" s="11">
        <v>115</v>
      </c>
      <c r="O429" s="11">
        <v>0.20000000000000107</v>
      </c>
      <c r="R429" s="11">
        <v>0.5</v>
      </c>
      <c r="S429" s="11">
        <v>2.8</v>
      </c>
      <c r="T429" s="66">
        <v>0.77777777777777768</v>
      </c>
      <c r="U429" s="62">
        <f t="shared" si="127"/>
        <v>1.0694444444444446</v>
      </c>
      <c r="V429" s="11">
        <v>2.2999999999999989</v>
      </c>
      <c r="W429" s="11">
        <v>3.5999999999999996</v>
      </c>
      <c r="Y429" s="11">
        <v>3.0999999999999996</v>
      </c>
      <c r="Z429" s="11">
        <v>4.7</v>
      </c>
      <c r="AA429" s="66">
        <v>-0.66666666666666607</v>
      </c>
      <c r="AD429" s="11">
        <v>115</v>
      </c>
      <c r="AE429" s="11">
        <v>2.1999999999999993</v>
      </c>
      <c r="AF429" s="11">
        <v>0.39999999999999947</v>
      </c>
      <c r="AG429" s="11">
        <v>-1</v>
      </c>
      <c r="AJ429" s="66">
        <v>-0.44444444444444287</v>
      </c>
      <c r="AK429" s="62">
        <f t="shared" si="125"/>
        <v>-0.34814814814814782</v>
      </c>
      <c r="AL429" s="11">
        <v>1.7999999999999989</v>
      </c>
      <c r="AM429" s="11">
        <v>1.0999999999999996</v>
      </c>
      <c r="AN429" s="11">
        <v>4.6000000000000005</v>
      </c>
      <c r="AT429" s="11">
        <v>115</v>
      </c>
      <c r="AU429" s="11">
        <v>4.1999999999999993</v>
      </c>
      <c r="AV429" s="11">
        <v>3.7000000000000011</v>
      </c>
      <c r="AW429" s="11">
        <v>2.2999999999999989</v>
      </c>
      <c r="AX429" s="11">
        <v>3.6999999999999993</v>
      </c>
      <c r="AY429" s="62">
        <f t="shared" si="126"/>
        <v>3.4749999999999996</v>
      </c>
      <c r="BA429" s="11">
        <v>115</v>
      </c>
      <c r="BE429" s="66">
        <v>-0.61111111111111072</v>
      </c>
      <c r="BF429" s="54">
        <f t="shared" si="128"/>
        <v>-0.61111111111111072</v>
      </c>
      <c r="BL429" s="11">
        <v>115</v>
      </c>
    </row>
    <row r="430" spans="1:84" x14ac:dyDescent="0.2">
      <c r="A430" s="11">
        <v>120</v>
      </c>
      <c r="F430" s="62"/>
      <c r="G430" s="11">
        <v>1.5999999999999996</v>
      </c>
      <c r="H430" s="11">
        <v>-4.2</v>
      </c>
      <c r="L430" s="11">
        <v>-2.8999999999999995</v>
      </c>
      <c r="N430" s="11">
        <v>120</v>
      </c>
      <c r="O430" s="11">
        <v>0.5</v>
      </c>
      <c r="S430" s="11">
        <v>3</v>
      </c>
      <c r="T430" s="66">
        <v>0.6111111111111116</v>
      </c>
      <c r="U430" s="62">
        <f t="shared" si="127"/>
        <v>1.3703703703703705</v>
      </c>
      <c r="V430" s="11">
        <v>2.9000000000000004</v>
      </c>
      <c r="W430" s="11">
        <v>5.2000000000000011</v>
      </c>
      <c r="Y430" s="11">
        <v>3</v>
      </c>
      <c r="Z430" s="11">
        <v>4.3999999999999995</v>
      </c>
      <c r="AA430" s="66">
        <v>-0.83333333333333215</v>
      </c>
      <c r="AD430" s="11">
        <v>120</v>
      </c>
      <c r="AE430" s="11">
        <v>2.1999999999999993</v>
      </c>
      <c r="AF430" s="11">
        <v>0</v>
      </c>
      <c r="AG430" s="11">
        <v>-1.2000000000000002</v>
      </c>
      <c r="AJ430" s="66">
        <v>-0.83333333333333215</v>
      </c>
      <c r="AK430" s="62">
        <f t="shared" si="125"/>
        <v>-0.67777777777777748</v>
      </c>
      <c r="AL430" s="11">
        <v>1.5999999999999996</v>
      </c>
      <c r="AM430" s="11">
        <v>0.69999999999999929</v>
      </c>
      <c r="AN430" s="11">
        <v>4.3999999999999995</v>
      </c>
      <c r="AT430" s="11">
        <v>120</v>
      </c>
      <c r="AU430" s="11">
        <v>4.1999999999999993</v>
      </c>
      <c r="AV430" s="11">
        <v>3.6000000000000014</v>
      </c>
      <c r="AW430" s="11">
        <v>2.2999999999999989</v>
      </c>
      <c r="AX430" s="11">
        <v>3.6999999999999993</v>
      </c>
      <c r="AY430" s="62">
        <f t="shared" si="126"/>
        <v>3.4499999999999997</v>
      </c>
      <c r="BA430" s="11">
        <v>120</v>
      </c>
      <c r="BE430" s="66">
        <v>-0.77777777777777679</v>
      </c>
      <c r="BF430" s="54">
        <f t="shared" si="128"/>
        <v>-0.77777777777777679</v>
      </c>
      <c r="BL430" s="11">
        <v>120</v>
      </c>
    </row>
    <row r="431" spans="1:84" ht="32" x14ac:dyDescent="0.2">
      <c r="A431" s="16" t="s">
        <v>56</v>
      </c>
      <c r="B431" s="15">
        <f>STDEV(B382:B430)</f>
        <v>1.3174847737382989</v>
      </c>
      <c r="C431" s="15">
        <f>STDEV(C382:C430)</f>
        <v>1.8758213331122098</v>
      </c>
      <c r="D431" s="15">
        <f>STDEV(D382:D430)</f>
        <v>1.727835462251943</v>
      </c>
      <c r="E431" s="15">
        <f>STDEV(E382:E430)</f>
        <v>1.2763760212983413</v>
      </c>
      <c r="F431" s="62">
        <f t="shared" ref="F431:F438" si="130">AVERAGE(B431:E431)</f>
        <v>1.5493793976001982</v>
      </c>
      <c r="G431" s="15">
        <f t="shared" ref="G431:L431" si="131">STDEV(G382:G430)</f>
        <v>1.049242150749337</v>
      </c>
      <c r="H431" s="15">
        <f t="shared" si="131"/>
        <v>1.9120933137104303</v>
      </c>
      <c r="I431" s="15">
        <f t="shared" si="131"/>
        <v>0.17320508075688815</v>
      </c>
      <c r="J431" s="15">
        <f t="shared" si="131"/>
        <v>1.6940118397934307</v>
      </c>
      <c r="K431" s="15">
        <f t="shared" si="131"/>
        <v>1.3042022431035696</v>
      </c>
      <c r="L431" s="15">
        <f t="shared" si="131"/>
        <v>1.2236038367079229</v>
      </c>
      <c r="N431" s="16" t="s">
        <v>56</v>
      </c>
      <c r="O431" s="15">
        <f t="shared" ref="O431:T431" si="132">STDEV(O382:O430)</f>
        <v>1.5218999596489542</v>
      </c>
      <c r="P431" s="15">
        <f t="shared" si="132"/>
        <v>1.4079736354702204</v>
      </c>
      <c r="Q431" s="15">
        <f t="shared" si="132"/>
        <v>1.3817017846651574</v>
      </c>
      <c r="R431" s="15">
        <f t="shared" si="132"/>
        <v>1.6595666953038128</v>
      </c>
      <c r="S431" s="15">
        <f t="shared" si="132"/>
        <v>1.5073205717837352</v>
      </c>
      <c r="T431" s="15">
        <f t="shared" si="132"/>
        <v>1.65325083214486</v>
      </c>
      <c r="U431" s="62">
        <f t="shared" si="127"/>
        <v>1.5219522465027897</v>
      </c>
      <c r="V431" s="15">
        <f t="shared" ref="V431:AB431" si="133">STDEV(V382:V430)</f>
        <v>1.4373016739302205</v>
      </c>
      <c r="W431" s="15">
        <f t="shared" si="133"/>
        <v>2.0395879956302911</v>
      </c>
      <c r="X431" s="15">
        <f t="shared" si="133"/>
        <v>2.1251240583491811</v>
      </c>
      <c r="Y431" s="15">
        <f t="shared" si="133"/>
        <v>0.98064012372776599</v>
      </c>
      <c r="Z431" s="15">
        <f t="shared" si="133"/>
        <v>1.7828598856838584</v>
      </c>
      <c r="AA431" s="15">
        <f t="shared" si="133"/>
        <v>0.7748553928359857</v>
      </c>
      <c r="AB431" s="15">
        <f t="shared" si="133"/>
        <v>2.401572982207834</v>
      </c>
      <c r="AC431" s="15"/>
      <c r="AD431" s="16" t="s">
        <v>56</v>
      </c>
      <c r="AE431" s="15">
        <f t="shared" ref="AE431:AJ431" si="134">STDEV(AE382:AE430)</f>
        <v>1.8375272542894174</v>
      </c>
      <c r="AF431" s="15">
        <f t="shared" si="134"/>
        <v>1.1322766535472089</v>
      </c>
      <c r="AG431" s="15">
        <f t="shared" si="134"/>
        <v>1.6462332865099796</v>
      </c>
      <c r="AH431" s="15">
        <f t="shared" si="134"/>
        <v>1.520394685599763</v>
      </c>
      <c r="AI431" s="15">
        <f t="shared" si="134"/>
        <v>1.2532280898389128</v>
      </c>
      <c r="AJ431" s="15">
        <f t="shared" si="134"/>
        <v>1.3607396997714507</v>
      </c>
      <c r="AK431" s="62">
        <f t="shared" ref="AK431:AK438" si="135">AVERAGE(AE431:AJ431)</f>
        <v>1.458399944926122</v>
      </c>
      <c r="AL431" s="15">
        <f>STDEV(AL382:AL430)</f>
        <v>1.1678902394215109</v>
      </c>
      <c r="AM431" s="15">
        <f>STDEV(AM382:AM430)</f>
        <v>1.5516177947351713</v>
      </c>
      <c r="AN431" s="15">
        <f>STDEV(AN382:AN430)</f>
        <v>1.6996771572932281</v>
      </c>
      <c r="AO431" s="15">
        <f>STDEV(AO382:AO430)</f>
        <v>0.52743171171850833</v>
      </c>
      <c r="AP431" s="15">
        <f>STDEV(AP382:AP430)</f>
        <v>1.0959613647986441</v>
      </c>
      <c r="AT431" s="16" t="s">
        <v>56</v>
      </c>
      <c r="AU431" s="15">
        <f>STDEV(AU382:AU430)</f>
        <v>1.7866523445495754</v>
      </c>
      <c r="AV431" s="15">
        <f>STDEV(AV382:AV430)</f>
        <v>1.6339938765552939</v>
      </c>
      <c r="AW431" s="15">
        <f>STDEV(AW382:AW430)</f>
        <v>1.7349328700246753</v>
      </c>
      <c r="AX431" s="15">
        <f>STDEV(AX382:AX430)</f>
        <v>1.7468280540326862</v>
      </c>
      <c r="AY431" s="62">
        <f t="shared" si="126"/>
        <v>1.7256017862905577</v>
      </c>
      <c r="BA431" s="16" t="s">
        <v>56</v>
      </c>
      <c r="BB431" s="15">
        <f>STDEV(BB382:BB430)</f>
        <v>0.44560819860799999</v>
      </c>
      <c r="BC431" s="15">
        <f>STDEV(BC382:BC430)</f>
        <v>0.39934470132479594</v>
      </c>
      <c r="BD431" s="15">
        <f>STDEV(BD382:BD430)</f>
        <v>1.0227907118937563</v>
      </c>
      <c r="BE431" s="15">
        <f>STDEV(BE382:BE430)</f>
        <v>0.84414418254601753</v>
      </c>
      <c r="BF431" s="54">
        <f t="shared" ref="BF431:BF438" ca="1" si="136">AVERAGE(BB431:BH431)</f>
        <v>0.68036862098887541</v>
      </c>
      <c r="BG431" s="15">
        <f>STDEV(BG382:BG430)</f>
        <v>0.80613180364533665</v>
      </c>
      <c r="BH431" s="15">
        <f>STDEV(BH382:BH430)</f>
        <v>0.5641921279153459</v>
      </c>
      <c r="BL431" s="16" t="s">
        <v>56</v>
      </c>
      <c r="BM431" s="15">
        <f>STDEV(BM382:BM430)</f>
        <v>0.17320508075688815</v>
      </c>
    </row>
    <row r="432" spans="1:84" x14ac:dyDescent="0.2">
      <c r="A432" s="11" t="s">
        <v>55</v>
      </c>
      <c r="B432" s="65">
        <v>168.49999999999997</v>
      </c>
      <c r="C432" s="65">
        <v>107.49999999999999</v>
      </c>
      <c r="D432" s="65">
        <v>111.49999999999999</v>
      </c>
      <c r="E432" s="65">
        <v>148.88888888888886</v>
      </c>
      <c r="F432" s="62">
        <f t="shared" si="130"/>
        <v>134.0972222222222</v>
      </c>
      <c r="G432" s="61">
        <v>79.499999999999972</v>
      </c>
      <c r="H432" s="15">
        <v>44.25</v>
      </c>
      <c r="I432" s="15"/>
      <c r="J432" s="61">
        <v>12.750000000000021</v>
      </c>
      <c r="K432" s="61">
        <v>274.16666666666663</v>
      </c>
      <c r="L432" s="61">
        <v>19.250000000000007</v>
      </c>
      <c r="N432" s="11" t="s">
        <v>55</v>
      </c>
      <c r="O432" s="15">
        <v>72.000000000000014</v>
      </c>
      <c r="P432" s="15">
        <v>29.999999999999993</v>
      </c>
      <c r="Q432" s="15">
        <v>76.75</v>
      </c>
      <c r="R432" s="15">
        <v>96.750000000000014</v>
      </c>
      <c r="S432" s="15">
        <v>140.25</v>
      </c>
      <c r="T432" s="15">
        <v>160.41666666666669</v>
      </c>
      <c r="U432" s="62">
        <f t="shared" si="127"/>
        <v>96.027777777777786</v>
      </c>
      <c r="V432" s="15">
        <v>85.749999999999972</v>
      </c>
      <c r="W432" s="15">
        <v>162</v>
      </c>
      <c r="X432" s="15">
        <v>163.75000000000003</v>
      </c>
      <c r="Y432" s="15">
        <v>95.75</v>
      </c>
      <c r="Z432" s="61">
        <v>238.5</v>
      </c>
      <c r="AA432" s="61">
        <v>13.333333333333339</v>
      </c>
      <c r="AB432" s="61">
        <v>262.36111111111114</v>
      </c>
      <c r="AC432" s="15"/>
      <c r="AD432" s="11" t="s">
        <v>55</v>
      </c>
      <c r="AE432" s="15">
        <v>127.49999999999999</v>
      </c>
      <c r="AF432" s="15">
        <v>50</v>
      </c>
      <c r="AG432" s="15">
        <v>66.249999999999986</v>
      </c>
      <c r="AH432" s="15">
        <v>83.5</v>
      </c>
      <c r="AI432" s="15">
        <v>29.500000000000007</v>
      </c>
      <c r="AJ432" s="15">
        <v>54.722222222222243</v>
      </c>
      <c r="AK432" s="62">
        <f t="shared" si="135"/>
        <v>68.578703703703709</v>
      </c>
      <c r="AL432" s="15">
        <v>104.49999999999999</v>
      </c>
      <c r="AM432" s="15">
        <v>141.25</v>
      </c>
      <c r="AN432" s="15">
        <v>152</v>
      </c>
      <c r="AO432" s="61">
        <v>3.0000000000000004</v>
      </c>
      <c r="AP432" s="61">
        <v>216</v>
      </c>
      <c r="AT432" s="11" t="s">
        <v>55</v>
      </c>
      <c r="AU432" s="15">
        <v>86.499999999999986</v>
      </c>
      <c r="AV432" s="15">
        <v>123.75</v>
      </c>
      <c r="AW432" s="15">
        <v>125.49999999999997</v>
      </c>
      <c r="AX432" s="15">
        <v>104.75</v>
      </c>
      <c r="AY432" s="62">
        <f t="shared" si="126"/>
        <v>110.125</v>
      </c>
      <c r="BA432" s="11" t="s">
        <v>55</v>
      </c>
      <c r="BB432" s="15">
        <v>41.75</v>
      </c>
      <c r="BC432" s="15">
        <v>41.75</v>
      </c>
      <c r="BD432" s="15">
        <v>101.74999999999997</v>
      </c>
      <c r="BE432" s="25">
        <v>-12.499999999999989</v>
      </c>
      <c r="BF432" s="54">
        <f t="shared" ca="1" si="136"/>
        <v>42.412037037037031</v>
      </c>
      <c r="BG432" s="15">
        <v>96.999999999999986</v>
      </c>
      <c r="BH432" s="25">
        <v>-15.277777777777782</v>
      </c>
      <c r="BL432" s="11" t="s">
        <v>55</v>
      </c>
      <c r="BM432" s="15"/>
    </row>
    <row r="433" spans="1:65" x14ac:dyDescent="0.2">
      <c r="A433" s="11" t="s">
        <v>54</v>
      </c>
      <c r="B433" s="15">
        <v>74.5</v>
      </c>
      <c r="C433" s="15">
        <v>217.75</v>
      </c>
      <c r="D433" s="15">
        <v>69.25</v>
      </c>
      <c r="E433" s="15">
        <v>134.02777777777777</v>
      </c>
      <c r="F433" s="62">
        <f t="shared" si="130"/>
        <v>123.88194444444444</v>
      </c>
      <c r="G433" s="15">
        <v>166.75</v>
      </c>
      <c r="H433" s="15">
        <v>-322.24999999999994</v>
      </c>
      <c r="I433" s="15"/>
      <c r="J433" s="15">
        <v>-76.999999999999986</v>
      </c>
      <c r="K433" s="15">
        <v>236.11111111111114</v>
      </c>
      <c r="L433" s="15">
        <v>-43.499999999999986</v>
      </c>
      <c r="N433" s="11" t="s">
        <v>54</v>
      </c>
      <c r="O433" s="15">
        <v>-273.75</v>
      </c>
      <c r="P433" s="15">
        <v>159.5</v>
      </c>
      <c r="Q433" s="15">
        <v>176</v>
      </c>
      <c r="R433" s="15">
        <v>159</v>
      </c>
      <c r="S433" s="15">
        <v>228.75</v>
      </c>
      <c r="T433" s="15">
        <v>-300.13888888888891</v>
      </c>
      <c r="U433" s="62">
        <f t="shared" si="127"/>
        <v>24.893518518518515</v>
      </c>
      <c r="V433" s="15">
        <v>155.25</v>
      </c>
      <c r="W433" s="64">
        <v>350.75</v>
      </c>
      <c r="X433" s="64">
        <v>258.33333333333337</v>
      </c>
      <c r="Y433" s="15">
        <v>-97.999999999999943</v>
      </c>
      <c r="Z433" s="15">
        <v>361.5</v>
      </c>
      <c r="AA433" s="15">
        <v>-68.749999999999986</v>
      </c>
      <c r="AB433" s="15">
        <v>262.63888888888891</v>
      </c>
      <c r="AC433" s="15"/>
      <c r="AD433" s="11" t="s">
        <v>54</v>
      </c>
      <c r="AE433" s="15">
        <v>-237.25</v>
      </c>
      <c r="AF433" s="15">
        <v>-119.99999999999997</v>
      </c>
      <c r="AG433" s="15">
        <v>-228.50000000000006</v>
      </c>
      <c r="AH433" s="15">
        <v>109.75</v>
      </c>
      <c r="AI433" s="15">
        <v>115.25000000000001</v>
      </c>
      <c r="AJ433" s="15">
        <v>-148.88888888888886</v>
      </c>
      <c r="AK433" s="62">
        <f t="shared" si="135"/>
        <v>-84.93981481481481</v>
      </c>
      <c r="AL433" s="15">
        <v>-92.249999999999943</v>
      </c>
      <c r="AM433" s="15">
        <v>-190.74999999999994</v>
      </c>
      <c r="AN433" s="15">
        <v>-114.75</v>
      </c>
      <c r="AO433" s="15">
        <v>-11.749999999999993</v>
      </c>
      <c r="AP433" s="15">
        <v>-199.74999999999989</v>
      </c>
      <c r="AT433" s="11" t="s">
        <v>54</v>
      </c>
      <c r="AU433" s="15">
        <v>-92.999999999999943</v>
      </c>
      <c r="AV433" s="15">
        <v>-125.75000000000006</v>
      </c>
      <c r="AW433" s="15">
        <v>-166.74999999999994</v>
      </c>
      <c r="AX433" s="15">
        <v>-120.24999999999994</v>
      </c>
      <c r="AY433" s="62">
        <f t="shared" si="126"/>
        <v>-126.43749999999997</v>
      </c>
      <c r="BA433" s="11" t="s">
        <v>54</v>
      </c>
      <c r="BB433" s="15">
        <v>23</v>
      </c>
      <c r="BC433" s="15">
        <v>23</v>
      </c>
      <c r="BD433" s="15">
        <v>82.749999999999986</v>
      </c>
      <c r="BE433" s="15">
        <v>-124.16666666666667</v>
      </c>
      <c r="BF433" s="54">
        <f t="shared" ca="1" si="136"/>
        <v>7.939814814814814</v>
      </c>
      <c r="BG433" s="15">
        <v>41.249999999999993</v>
      </c>
      <c r="BH433" s="15">
        <v>1.8055555555555558</v>
      </c>
      <c r="BL433" s="11" t="s">
        <v>54</v>
      </c>
      <c r="BM433" s="15"/>
    </row>
    <row r="434" spans="1:65" ht="80" x14ac:dyDescent="0.2">
      <c r="A434" s="16" t="s">
        <v>53</v>
      </c>
      <c r="B434" s="15">
        <v>2.9375000000000005E-2</v>
      </c>
      <c r="C434" s="15">
        <v>4.3999999999999991E-2</v>
      </c>
      <c r="D434" s="15">
        <v>4.0999999999999995E-2</v>
      </c>
      <c r="E434" s="15">
        <v>2.7586206896551724E-2</v>
      </c>
      <c r="F434" s="62">
        <f t="shared" si="130"/>
        <v>3.5490301724137932E-2</v>
      </c>
      <c r="G434" s="15">
        <v>3.8947368421052626E-2</v>
      </c>
      <c r="H434" s="15">
        <v>3.5999999999999976E-2</v>
      </c>
      <c r="I434" s="15">
        <v>3.0000000000000072E-2</v>
      </c>
      <c r="J434" s="15">
        <v>2.533333333333334E-2</v>
      </c>
      <c r="K434" s="15">
        <v>4.1269841269841269E-2</v>
      </c>
      <c r="L434" s="15">
        <v>3.2727272727272737E-2</v>
      </c>
      <c r="N434" s="16" t="s">
        <v>53</v>
      </c>
      <c r="O434" s="15">
        <v>6.4000000000000015E-2</v>
      </c>
      <c r="P434" s="15">
        <v>4.9411764705882343E-2</v>
      </c>
      <c r="Q434" s="15">
        <v>6.1333333333333344E-2</v>
      </c>
      <c r="R434" s="15">
        <v>5.7142857142857141E-2</v>
      </c>
      <c r="S434" s="15">
        <v>4.1666666666666671E-2</v>
      </c>
      <c r="T434" s="15">
        <v>5.7407407407407414E-2</v>
      </c>
      <c r="U434" s="62">
        <f t="shared" si="127"/>
        <v>5.5160338209357819E-2</v>
      </c>
      <c r="V434" s="15">
        <v>4.8888888888888891E-2</v>
      </c>
      <c r="W434" s="15">
        <v>6.4000000000000001E-2</v>
      </c>
      <c r="X434" s="15">
        <v>4.8148148148148148E-2</v>
      </c>
      <c r="Y434" s="15">
        <v>4.5882352941176464E-2</v>
      </c>
      <c r="Z434" s="15">
        <v>6.2857142857142861E-2</v>
      </c>
      <c r="AA434" s="15">
        <v>6.2222222222222213E-2</v>
      </c>
      <c r="AB434" s="15">
        <v>6.1685823754789287E-2</v>
      </c>
      <c r="AC434" s="15"/>
      <c r="AD434" s="16" t="s">
        <v>53</v>
      </c>
      <c r="AE434" s="15">
        <v>8.1333333333333327E-2</v>
      </c>
      <c r="AF434" s="15">
        <v>7.2000000000000008E-2</v>
      </c>
      <c r="AG434" s="15">
        <v>0.08</v>
      </c>
      <c r="AH434" s="15">
        <v>7.0769230769230779E-2</v>
      </c>
      <c r="AI434" s="15">
        <v>8.2222222222222252E-2</v>
      </c>
      <c r="AJ434" s="15">
        <v>8.1481481481481502E-2</v>
      </c>
      <c r="AK434" s="62">
        <f t="shared" si="135"/>
        <v>7.7967711301044643E-2</v>
      </c>
      <c r="AL434" s="15">
        <v>6.6153846153846133E-2</v>
      </c>
      <c r="AM434" s="15">
        <v>8.3076923076923076E-2</v>
      </c>
      <c r="AN434" s="15">
        <v>7.3749999999999996E-2</v>
      </c>
      <c r="AO434" s="15">
        <v>7.9999999999999988E-2</v>
      </c>
      <c r="AP434" s="15">
        <v>7.2222222222222215E-2</v>
      </c>
      <c r="AT434" s="16" t="s">
        <v>53</v>
      </c>
      <c r="AU434" s="15">
        <v>9.2307692307692313E-2</v>
      </c>
      <c r="AV434" s="15">
        <v>9.8461538461538489E-2</v>
      </c>
      <c r="AW434" s="15">
        <v>9.6923076923076903E-2</v>
      </c>
      <c r="AX434" s="15">
        <v>9.5384615384615373E-2</v>
      </c>
      <c r="AY434" s="62">
        <f t="shared" si="126"/>
        <v>9.5769230769230773E-2</v>
      </c>
      <c r="BA434" s="16" t="s">
        <v>53</v>
      </c>
      <c r="BB434" s="15">
        <v>1.555555555555556E-2</v>
      </c>
      <c r="BC434" s="15">
        <v>1.555555555555556E-2</v>
      </c>
      <c r="BD434" s="15">
        <v>1.7368421052631575E-2</v>
      </c>
      <c r="BE434" s="15">
        <v>1.3888888888888899E-2</v>
      </c>
      <c r="BF434" s="54">
        <f t="shared" ca="1" si="136"/>
        <v>1.3304789752158175E-2</v>
      </c>
      <c r="BG434" s="15">
        <v>1.1904761904761901E-2</v>
      </c>
      <c r="BH434" s="15">
        <v>5.555555555555561E-3</v>
      </c>
      <c r="BL434" s="16" t="s">
        <v>53</v>
      </c>
      <c r="BM434" s="15">
        <v>3.0000000000000072E-2</v>
      </c>
    </row>
    <row r="435" spans="1:65" ht="64" x14ac:dyDescent="0.2">
      <c r="A435" s="16" t="s">
        <v>52</v>
      </c>
      <c r="B435" s="15">
        <v>-2.8571428571428623E-2</v>
      </c>
      <c r="C435" s="15">
        <v>-3.0833333333333334E-2</v>
      </c>
      <c r="D435" s="15">
        <v>-2.9285714285714283E-2</v>
      </c>
      <c r="E435" s="15">
        <v>2.3569023569023594E-3</v>
      </c>
      <c r="F435" s="62">
        <f t="shared" si="130"/>
        <v>-2.1583393458393468E-2</v>
      </c>
      <c r="G435" s="15">
        <v>-2.4137931034482758E-2</v>
      </c>
      <c r="H435" s="15">
        <v>-4.709677419354838E-2</v>
      </c>
      <c r="I435" s="15">
        <v>0</v>
      </c>
      <c r="J435" s="15">
        <v>-5.4782608695652171E-2</v>
      </c>
      <c r="K435" s="15">
        <v>5.0505050505050544E-3</v>
      </c>
      <c r="L435" s="15">
        <v>-4.0769230769230773E-2</v>
      </c>
      <c r="N435" s="16" t="s">
        <v>52</v>
      </c>
      <c r="O435" s="15">
        <v>-2.8484848484848491E-2</v>
      </c>
      <c r="P435" s="15">
        <v>-3.1999999999999994E-2</v>
      </c>
      <c r="Q435" s="15">
        <v>-2.9523809523809529E-2</v>
      </c>
      <c r="R435" s="15">
        <v>-4.9565217391304359E-2</v>
      </c>
      <c r="S435" s="15">
        <v>-1.6666666666666673E-2</v>
      </c>
      <c r="T435" s="15">
        <v>-3.6700336700336705E-2</v>
      </c>
      <c r="U435" s="62">
        <f t="shared" si="127"/>
        <v>-3.2156813127827623E-2</v>
      </c>
      <c r="V435" s="15">
        <v>-8.5714285714285788E-3</v>
      </c>
      <c r="W435" s="15">
        <v>4.9999999999999949E-3</v>
      </c>
      <c r="X435" s="15">
        <v>-6.7340067340067105E-4</v>
      </c>
      <c r="Y435" s="15">
        <v>-1.419354838709677E-2</v>
      </c>
      <c r="Z435" s="15">
        <v>-2.6666666666666665E-2</v>
      </c>
      <c r="AA435" s="15">
        <v>-1.6498316498316495E-2</v>
      </c>
      <c r="AB435" s="15">
        <v>6.7340067340068178E-4</v>
      </c>
      <c r="AC435" s="15"/>
      <c r="AD435" s="16" t="s">
        <v>52</v>
      </c>
      <c r="AE435" s="15">
        <v>-3.3939393939393936E-2</v>
      </c>
      <c r="AF435" s="15">
        <v>-2.6842105263157896E-2</v>
      </c>
      <c r="AG435" s="15">
        <v>-3.3157894736842108E-2</v>
      </c>
      <c r="AH435" s="15">
        <v>-3.2727272727272737E-2</v>
      </c>
      <c r="AI435" s="15">
        <v>-3.333333333333334E-2</v>
      </c>
      <c r="AJ435" s="15">
        <v>-2.3905723905723895E-2</v>
      </c>
      <c r="AK435" s="62">
        <f t="shared" si="135"/>
        <v>-3.0650953984287323E-2</v>
      </c>
      <c r="AL435" s="15">
        <v>2.9411764705882353E-3</v>
      </c>
      <c r="AM435" s="15">
        <v>-3.7058823529411762E-2</v>
      </c>
      <c r="AN435" s="15">
        <v>-1.5625E-2</v>
      </c>
      <c r="AO435" s="15">
        <v>-9.4117647058823504E-3</v>
      </c>
      <c r="AP435" s="15">
        <v>-2.0666666666666663E-2</v>
      </c>
      <c r="AT435" s="16" t="s">
        <v>52</v>
      </c>
      <c r="AU435" s="15">
        <v>-1.6000000000000004E-2</v>
      </c>
      <c r="AV435" s="15">
        <v>-2.5714285714285724E-2</v>
      </c>
      <c r="AW435" s="15">
        <v>-3.428571428571428E-2</v>
      </c>
      <c r="AX435" s="15">
        <v>-1.9999999999999993E-2</v>
      </c>
      <c r="AY435" s="62">
        <f t="shared" si="126"/>
        <v>-2.4E-2</v>
      </c>
      <c r="BA435" s="16" t="s">
        <v>52</v>
      </c>
      <c r="BB435" s="15">
        <v>-1.0000000000000024E-2</v>
      </c>
      <c r="BC435" s="15">
        <v>-1.0000000000000024E-2</v>
      </c>
      <c r="BD435" s="15">
        <v>-9.9999999999999829E-3</v>
      </c>
      <c r="BE435" s="15">
        <v>-1.2457912457912456E-2</v>
      </c>
      <c r="BF435" s="54">
        <f t="shared" ca="1" si="136"/>
        <v>-1.1184062850729516E-2</v>
      </c>
      <c r="BG435" s="15">
        <v>-2.666666666666663E-2</v>
      </c>
      <c r="BH435" s="15">
        <v>2.0202020202020185E-3</v>
      </c>
      <c r="BL435" s="16" t="s">
        <v>52</v>
      </c>
      <c r="BM435" s="15">
        <v>0</v>
      </c>
    </row>
    <row r="436" spans="1:65" ht="32" x14ac:dyDescent="0.2">
      <c r="A436" s="16" t="s">
        <v>51</v>
      </c>
      <c r="B436" s="15">
        <v>4.7000000000000011</v>
      </c>
      <c r="C436" s="15">
        <v>5.4999999999999991</v>
      </c>
      <c r="D436" s="15">
        <v>4.0999999999999996</v>
      </c>
      <c r="E436" s="15">
        <v>4</v>
      </c>
      <c r="F436" s="62">
        <f t="shared" si="130"/>
        <v>4.5749999999999993</v>
      </c>
      <c r="G436" s="15">
        <v>3.6999999999999993</v>
      </c>
      <c r="H436" s="15">
        <v>1.7999999999999989</v>
      </c>
      <c r="I436" s="15">
        <v>0.30000000000000071</v>
      </c>
      <c r="J436" s="15">
        <v>1.9000000000000004</v>
      </c>
      <c r="K436" s="15">
        <v>5.7777777777777768</v>
      </c>
      <c r="L436" s="15">
        <v>1.8000000000000007</v>
      </c>
      <c r="N436" s="16" t="s">
        <v>51</v>
      </c>
      <c r="O436" s="15">
        <v>4.8000000000000007</v>
      </c>
      <c r="P436" s="15">
        <v>4.1999999999999993</v>
      </c>
      <c r="Q436" s="15">
        <v>4.6000000000000005</v>
      </c>
      <c r="R436" s="15">
        <v>6.2000000000000011</v>
      </c>
      <c r="S436" s="15">
        <v>5.0000000000000009</v>
      </c>
      <c r="T436" s="15">
        <v>5.166666666666667</v>
      </c>
      <c r="U436" s="62">
        <f t="shared" si="127"/>
        <v>4.9944444444444454</v>
      </c>
      <c r="V436" s="15">
        <v>4.4000000000000004</v>
      </c>
      <c r="W436" s="15">
        <v>6.4</v>
      </c>
      <c r="X436" s="15">
        <v>6.5</v>
      </c>
      <c r="Y436" s="15">
        <v>3.8999999999999995</v>
      </c>
      <c r="Z436" s="15">
        <v>6.6000000000000005</v>
      </c>
      <c r="AA436" s="15">
        <v>1.5555555555555554</v>
      </c>
      <c r="AB436" s="15">
        <v>8.9444444444444464</v>
      </c>
      <c r="AC436" s="15"/>
      <c r="AD436" s="16" t="s">
        <v>51</v>
      </c>
      <c r="AE436" s="15">
        <v>6.1</v>
      </c>
      <c r="AF436" s="15">
        <v>3.6000000000000005</v>
      </c>
      <c r="AG436" s="15">
        <v>4</v>
      </c>
      <c r="AH436" s="15">
        <v>4.6000000000000005</v>
      </c>
      <c r="AI436" s="15">
        <v>3.7000000000000011</v>
      </c>
      <c r="AJ436" s="15">
        <v>3.6666666666666679</v>
      </c>
      <c r="AK436" s="62">
        <f t="shared" si="135"/>
        <v>4.2777777777777777</v>
      </c>
      <c r="AL436" s="15">
        <v>4.4000000000000004</v>
      </c>
      <c r="AM436" s="15">
        <v>5.5</v>
      </c>
      <c r="AN436" s="15">
        <v>5.8999999999999995</v>
      </c>
      <c r="AO436" s="15">
        <v>0.79999999999999982</v>
      </c>
      <c r="AP436" s="15">
        <v>6.4999999999999991</v>
      </c>
      <c r="AT436" s="16" t="s">
        <v>51</v>
      </c>
      <c r="AU436" s="15">
        <v>6</v>
      </c>
      <c r="AV436" s="15">
        <v>6.4000000000000021</v>
      </c>
      <c r="AW436" s="15">
        <v>6.2999999999999989</v>
      </c>
      <c r="AX436" s="15">
        <v>6.1999999999999993</v>
      </c>
      <c r="AY436" s="62">
        <f t="shared" si="126"/>
        <v>6.2250000000000005</v>
      </c>
      <c r="BA436" s="16" t="s">
        <v>51</v>
      </c>
      <c r="BB436" s="15">
        <v>1.4000000000000004</v>
      </c>
      <c r="BC436" s="15">
        <v>1.4000000000000004</v>
      </c>
      <c r="BD436" s="15">
        <v>3.2999999999999989</v>
      </c>
      <c r="BE436" s="15">
        <v>0.83333333333333393</v>
      </c>
      <c r="BF436" s="54">
        <f t="shared" ca="1" si="136"/>
        <v>1.6370370370370368</v>
      </c>
      <c r="BG436" s="15">
        <v>2.4999999999999991</v>
      </c>
      <c r="BH436" s="15">
        <v>0.38888888888888928</v>
      </c>
      <c r="BL436" s="16" t="s">
        <v>51</v>
      </c>
      <c r="BM436" s="15">
        <v>0.30000000000000071</v>
      </c>
    </row>
    <row r="437" spans="1:65" ht="32" x14ac:dyDescent="0.2">
      <c r="A437" s="16" t="s">
        <v>50</v>
      </c>
      <c r="B437" s="15">
        <v>-1.0000000000000018</v>
      </c>
      <c r="C437" s="15">
        <v>-3.8999999999999995</v>
      </c>
      <c r="D437" s="15">
        <v>-4.0999999999999996</v>
      </c>
      <c r="E437" s="15">
        <v>-2.3888888888888893</v>
      </c>
      <c r="F437" s="62">
        <f t="shared" si="130"/>
        <v>-2.8472222222222223</v>
      </c>
      <c r="G437" s="15">
        <v>-3.5</v>
      </c>
      <c r="H437" s="15">
        <v>-7.2999999999999989</v>
      </c>
      <c r="I437" s="15">
        <v>0</v>
      </c>
      <c r="J437" s="15">
        <v>-6.3</v>
      </c>
      <c r="K437" s="15">
        <v>-1.2222222222222214</v>
      </c>
      <c r="L437" s="15">
        <v>-5.3000000000000007</v>
      </c>
      <c r="N437" s="16" t="s">
        <v>50</v>
      </c>
      <c r="O437" s="15">
        <v>-4.7000000000000011</v>
      </c>
      <c r="P437" s="15">
        <v>-3.1999999999999993</v>
      </c>
      <c r="Q437" s="15">
        <v>-3.1000000000000005</v>
      </c>
      <c r="R437" s="15">
        <v>-5.7000000000000011</v>
      </c>
      <c r="S437" s="15">
        <v>-2.0000000000000009</v>
      </c>
      <c r="T437" s="15">
        <v>-6.2777777777777777</v>
      </c>
      <c r="U437" s="62">
        <f t="shared" si="127"/>
        <v>-4.1629629629629639</v>
      </c>
      <c r="V437" s="15">
        <v>-1.2000000000000011</v>
      </c>
      <c r="W437" s="15">
        <v>0.69999999999999929</v>
      </c>
      <c r="X437" s="15">
        <v>-4.1111111111111107</v>
      </c>
      <c r="Y437" s="15">
        <v>-2.1999999999999993</v>
      </c>
      <c r="Z437" s="15">
        <v>-3.5999999999999996</v>
      </c>
      <c r="AA437" s="15">
        <v>-3.8333333333333321</v>
      </c>
      <c r="AB437" s="15">
        <v>-5.9444444444444455</v>
      </c>
      <c r="AC437" s="15"/>
      <c r="AD437" s="16" t="s">
        <v>50</v>
      </c>
      <c r="AE437" s="15">
        <v>-5.6</v>
      </c>
      <c r="AF437" s="15">
        <v>-5.1000000000000005</v>
      </c>
      <c r="AG437" s="15">
        <v>-6.3000000000000007</v>
      </c>
      <c r="AH437" s="15">
        <v>-1.8000000000000007</v>
      </c>
      <c r="AI437" s="15">
        <v>-3.5000000000000009</v>
      </c>
      <c r="AJ437" s="15">
        <v>-4.6111111111111107</v>
      </c>
      <c r="AK437" s="62">
        <f t="shared" si="135"/>
        <v>-4.4851851851851849</v>
      </c>
      <c r="AL437" s="15">
        <v>0.5</v>
      </c>
      <c r="AM437" s="15">
        <v>-6.3</v>
      </c>
      <c r="AN437" s="15">
        <v>-2.5</v>
      </c>
      <c r="AO437" s="15">
        <v>-0.79999999999999982</v>
      </c>
      <c r="AP437" s="15">
        <v>-3.0999999999999996</v>
      </c>
      <c r="AT437" s="16" t="s">
        <v>50</v>
      </c>
      <c r="AU437" s="15">
        <v>-2.8000000000000007</v>
      </c>
      <c r="AV437" s="15">
        <v>-4.5000000000000018</v>
      </c>
      <c r="AW437" s="15">
        <v>-5.9999999999999991</v>
      </c>
      <c r="AX437" s="15">
        <v>-3.2999999999999989</v>
      </c>
      <c r="AY437" s="62">
        <f t="shared" si="126"/>
        <v>-4.1500000000000004</v>
      </c>
      <c r="BA437" s="16" t="s">
        <v>50</v>
      </c>
      <c r="BB437" s="15">
        <v>-0.30000000000000071</v>
      </c>
      <c r="BC437" s="15">
        <v>-0.30000000000000071</v>
      </c>
      <c r="BD437" s="15">
        <v>-0.49999999999999911</v>
      </c>
      <c r="BE437" s="15">
        <v>-1.5555555555555554</v>
      </c>
      <c r="BF437" s="54">
        <f t="shared" ca="1" si="136"/>
        <v>-0.58518518518518514</v>
      </c>
      <c r="BG437" s="15">
        <v>-0.79999999999999893</v>
      </c>
      <c r="BH437" s="15">
        <v>-5.5555555555556246E-2</v>
      </c>
      <c r="BL437" s="16" t="s">
        <v>50</v>
      </c>
      <c r="BM437" s="15">
        <v>0</v>
      </c>
    </row>
    <row r="438" spans="1:65" x14ac:dyDescent="0.2">
      <c r="A438" s="11" t="s">
        <v>49</v>
      </c>
      <c r="B438" s="15">
        <v>4.7000000000000011</v>
      </c>
      <c r="C438" s="15">
        <v>5.4999999999999991</v>
      </c>
      <c r="D438" s="15">
        <v>4.0999999999999996</v>
      </c>
      <c r="E438" s="15">
        <v>4</v>
      </c>
      <c r="F438" s="62">
        <f t="shared" si="130"/>
        <v>4.5749999999999993</v>
      </c>
      <c r="G438" s="15">
        <v>3.6999999999999993</v>
      </c>
      <c r="H438" s="61">
        <v>1.7999999999999989</v>
      </c>
      <c r="I438" s="61">
        <v>0.30000000000000071</v>
      </c>
      <c r="J438" s="61">
        <v>1.9000000000000004</v>
      </c>
      <c r="K438" s="15">
        <v>5.7777777777777777</v>
      </c>
      <c r="L438" s="15">
        <v>1.8000000000000007</v>
      </c>
      <c r="N438" s="11" t="s">
        <v>49</v>
      </c>
      <c r="O438" s="15">
        <v>4.8000000000000007</v>
      </c>
      <c r="P438" s="15">
        <v>4.1999999999999993</v>
      </c>
      <c r="Q438" s="15">
        <v>4.6000000000000005</v>
      </c>
      <c r="R438" s="15">
        <v>6.2000000000000011</v>
      </c>
      <c r="S438" s="15">
        <v>5.0000000000000009</v>
      </c>
      <c r="T438" s="15">
        <v>5.2222222222222223</v>
      </c>
      <c r="U438" s="62">
        <f t="shared" si="127"/>
        <v>5.003703703703704</v>
      </c>
      <c r="V438" s="15">
        <v>4.4000000000000004</v>
      </c>
      <c r="W438" s="15">
        <v>6.4</v>
      </c>
      <c r="X438" s="15">
        <v>6.5</v>
      </c>
      <c r="Y438" s="15">
        <v>3.8999999999999995</v>
      </c>
      <c r="Z438" s="15">
        <v>6.6000000000000005</v>
      </c>
      <c r="AA438" s="15">
        <v>1.5555555555555554</v>
      </c>
      <c r="AB438" s="15">
        <v>8.9444444444444464</v>
      </c>
      <c r="AC438" s="15"/>
      <c r="AD438" s="11" t="s">
        <v>49</v>
      </c>
      <c r="AE438" s="15">
        <v>6.1</v>
      </c>
      <c r="AF438" s="15">
        <v>3.6000000000000005</v>
      </c>
      <c r="AG438" s="15">
        <v>4</v>
      </c>
      <c r="AH438" s="15">
        <v>4.6000000000000005</v>
      </c>
      <c r="AI438" s="15">
        <v>3.7000000000000011</v>
      </c>
      <c r="AJ438" s="15">
        <v>3.6666666666666679</v>
      </c>
      <c r="AK438" s="62">
        <f t="shared" si="135"/>
        <v>4.2777777777777777</v>
      </c>
      <c r="AL438" s="15">
        <v>4.9000000000000004</v>
      </c>
      <c r="AM438" s="15">
        <v>5.5</v>
      </c>
      <c r="AN438" s="15">
        <v>5.8999999999999995</v>
      </c>
      <c r="AO438" s="15">
        <v>0.79999999999999982</v>
      </c>
      <c r="AP438" s="15">
        <v>6.4999999999999991</v>
      </c>
      <c r="AT438" s="11" t="s">
        <v>49</v>
      </c>
      <c r="AU438" s="15">
        <v>6</v>
      </c>
      <c r="AV438" s="15">
        <v>6.4000000000000021</v>
      </c>
      <c r="AW438" s="15">
        <v>6.2999999999999989</v>
      </c>
      <c r="AX438" s="15">
        <v>6.1999999999999993</v>
      </c>
      <c r="AY438" s="62">
        <f t="shared" si="126"/>
        <v>6.2250000000000005</v>
      </c>
      <c r="BA438" s="11" t="s">
        <v>49</v>
      </c>
      <c r="BB438" s="15">
        <v>1.4000000000000004</v>
      </c>
      <c r="BC438" s="15">
        <v>1.4000000000000004</v>
      </c>
      <c r="BD438" s="15">
        <v>3.2999999999999989</v>
      </c>
      <c r="BE438" s="15">
        <v>1.5555555555555554</v>
      </c>
      <c r="BF438" s="54">
        <f t="shared" ca="1" si="136"/>
        <v>1.7574074074074071</v>
      </c>
      <c r="BG438" s="15">
        <v>2.4999999999999991</v>
      </c>
      <c r="BH438" s="15">
        <v>0.38888888888888928</v>
      </c>
      <c r="BL438" s="11" t="s">
        <v>49</v>
      </c>
      <c r="BM438" s="61">
        <v>0.30000000000000071</v>
      </c>
    </row>
    <row r="439" spans="1:65" x14ac:dyDescent="0.2">
      <c r="B439" s="15"/>
    </row>
    <row r="498" spans="1:28" ht="83" customHeight="1" x14ac:dyDescent="0.2"/>
    <row r="507" spans="1:28" ht="21" customHeight="1" x14ac:dyDescent="0.2"/>
    <row r="508" spans="1:28" ht="34" customHeight="1" x14ac:dyDescent="0.2"/>
    <row r="509" spans="1:28" ht="20" thickBot="1" x14ac:dyDescent="0.25">
      <c r="A509" s="414"/>
      <c r="B509" s="414"/>
      <c r="C509" s="414"/>
      <c r="D509" s="414"/>
      <c r="E509" s="414"/>
      <c r="F509" s="414"/>
      <c r="G509" s="60"/>
      <c r="H509" s="60"/>
      <c r="I509" s="60"/>
      <c r="J509" s="60"/>
      <c r="M509" s="11" t="s">
        <v>83</v>
      </c>
    </row>
    <row r="510" spans="1:28" ht="80" x14ac:dyDescent="0.2">
      <c r="A510" s="58" t="s">
        <v>89</v>
      </c>
      <c r="B510" s="58" t="s">
        <v>88</v>
      </c>
      <c r="C510" s="59" t="s">
        <v>56</v>
      </c>
      <c r="D510" s="58" t="s">
        <v>55</v>
      </c>
      <c r="E510" s="58" t="s">
        <v>54</v>
      </c>
      <c r="F510" s="59" t="s">
        <v>53</v>
      </c>
      <c r="G510" s="59" t="s">
        <v>52</v>
      </c>
      <c r="H510" s="59" t="s">
        <v>51</v>
      </c>
      <c r="I510" s="59" t="s">
        <v>50</v>
      </c>
      <c r="J510" s="58" t="s">
        <v>49</v>
      </c>
      <c r="M510" s="14" t="s">
        <v>56</v>
      </c>
      <c r="N510" s="14"/>
      <c r="O510" s="14" t="s">
        <v>55</v>
      </c>
      <c r="P510" s="14"/>
      <c r="Q510" s="14" t="s">
        <v>54</v>
      </c>
      <c r="R510" s="14"/>
      <c r="S510" s="14" t="s">
        <v>53</v>
      </c>
      <c r="T510" s="14"/>
      <c r="U510" s="14" t="s">
        <v>52</v>
      </c>
      <c r="V510" s="14"/>
      <c r="W510" s="14" t="s">
        <v>51</v>
      </c>
      <c r="X510" s="14"/>
      <c r="Y510" s="14" t="s">
        <v>50</v>
      </c>
      <c r="Z510" s="14"/>
      <c r="AA510" s="14" t="s">
        <v>49</v>
      </c>
      <c r="AB510" s="14"/>
    </row>
    <row r="511" spans="1:28" ht="16" x14ac:dyDescent="0.2">
      <c r="A511" s="56" t="s">
        <v>83</v>
      </c>
      <c r="B511" s="57" t="s">
        <v>87</v>
      </c>
      <c r="C511" s="54">
        <v>1.3174847737382989</v>
      </c>
      <c r="D511" s="54">
        <v>168.49999999999997</v>
      </c>
      <c r="E511" s="54">
        <v>74.5</v>
      </c>
      <c r="F511" s="54">
        <v>2.9375000000000005E-2</v>
      </c>
      <c r="G511" s="54">
        <v>-2.8571428571428623E-2</v>
      </c>
      <c r="H511" s="54">
        <v>4.7000000000000011</v>
      </c>
      <c r="I511" s="54">
        <v>-1.0000000000000018</v>
      </c>
      <c r="J511" s="54">
        <v>4.7000000000000011</v>
      </c>
    </row>
    <row r="512" spans="1:28" ht="16" x14ac:dyDescent="0.2">
      <c r="A512" s="56" t="s">
        <v>83</v>
      </c>
      <c r="B512" s="57" t="s">
        <v>86</v>
      </c>
      <c r="C512" s="54">
        <v>1.8758213331122098</v>
      </c>
      <c r="D512" s="54">
        <v>107.49999999999999</v>
      </c>
      <c r="E512" s="54">
        <v>217.75</v>
      </c>
      <c r="F512" s="54">
        <v>4.3999999999999991E-2</v>
      </c>
      <c r="G512" s="54">
        <v>-3.0833333333333334E-2</v>
      </c>
      <c r="H512" s="54">
        <v>5.4999999999999991</v>
      </c>
      <c r="I512" s="54">
        <v>-3.8999999999999995</v>
      </c>
      <c r="J512" s="54">
        <v>5.4999999999999991</v>
      </c>
      <c r="M512" s="11" t="s">
        <v>40</v>
      </c>
      <c r="N512" s="11">
        <v>1.5493793976001982</v>
      </c>
      <c r="O512" s="11" t="s">
        <v>40</v>
      </c>
      <c r="P512" s="11">
        <v>134.0972222222222</v>
      </c>
      <c r="Q512" s="11" t="s">
        <v>40</v>
      </c>
      <c r="R512" s="11">
        <v>123.88194444444444</v>
      </c>
      <c r="S512" s="11" t="s">
        <v>40</v>
      </c>
      <c r="T512" s="11">
        <v>3.5490301724137932E-2</v>
      </c>
      <c r="U512" s="11" t="s">
        <v>40</v>
      </c>
      <c r="V512" s="11">
        <v>-2.1583393458393468E-2</v>
      </c>
      <c r="W512" s="11" t="s">
        <v>40</v>
      </c>
      <c r="X512" s="11">
        <v>4.5749999999999993</v>
      </c>
      <c r="Y512" s="11" t="s">
        <v>40</v>
      </c>
      <c r="Z512" s="11">
        <v>-2.8472222222222223</v>
      </c>
      <c r="AA512" s="11" t="s">
        <v>40</v>
      </c>
      <c r="AB512" s="11">
        <v>4.5749999999999993</v>
      </c>
    </row>
    <row r="513" spans="1:28" ht="16" x14ac:dyDescent="0.2">
      <c r="A513" s="56" t="s">
        <v>83</v>
      </c>
      <c r="B513" s="57" t="s">
        <v>85</v>
      </c>
      <c r="C513" s="54">
        <v>1.727835462251943</v>
      </c>
      <c r="D513" s="54">
        <v>111.49999999999999</v>
      </c>
      <c r="E513" s="54">
        <v>69.25</v>
      </c>
      <c r="F513" s="54">
        <v>4.0999999999999995E-2</v>
      </c>
      <c r="G513" s="54">
        <v>-2.9285714285714283E-2</v>
      </c>
      <c r="H513" s="54">
        <v>4.0999999999999996</v>
      </c>
      <c r="I513" s="54">
        <v>-4.0999999999999996</v>
      </c>
      <c r="J513" s="54">
        <v>4.0999999999999996</v>
      </c>
      <c r="M513" s="11" t="s">
        <v>39</v>
      </c>
      <c r="N513" s="11">
        <v>0.14908522851042874</v>
      </c>
      <c r="O513" s="11" t="s">
        <v>39</v>
      </c>
      <c r="P513" s="11">
        <v>14.777209941053679</v>
      </c>
      <c r="Q513" s="11" t="s">
        <v>39</v>
      </c>
      <c r="R513" s="11">
        <v>34.56560860487356</v>
      </c>
      <c r="S513" s="11" t="s">
        <v>39</v>
      </c>
      <c r="T513" s="11">
        <v>4.1093731279637389E-3</v>
      </c>
      <c r="U513" s="11" t="s">
        <v>39</v>
      </c>
      <c r="V513" s="11">
        <v>7.9940474327353205E-3</v>
      </c>
      <c r="W513" s="11" t="s">
        <v>39</v>
      </c>
      <c r="X513" s="11">
        <v>0.34490336810958583</v>
      </c>
      <c r="Y513" s="11" t="s">
        <v>39</v>
      </c>
      <c r="Z513" s="11">
        <v>0.72457416186984058</v>
      </c>
      <c r="AA513" s="11" t="s">
        <v>39</v>
      </c>
      <c r="AB513" s="11">
        <v>0.34490336810958583</v>
      </c>
    </row>
    <row r="514" spans="1:28" ht="16" x14ac:dyDescent="0.2">
      <c r="A514" s="56" t="s">
        <v>83</v>
      </c>
      <c r="B514" s="55" t="s">
        <v>84</v>
      </c>
      <c r="C514" s="54">
        <v>1.2763760212983413</v>
      </c>
      <c r="D514" s="54">
        <v>148.88888888888886</v>
      </c>
      <c r="E514" s="54">
        <v>134.02777777777777</v>
      </c>
      <c r="F514" s="54">
        <v>2.7586206896551724E-2</v>
      </c>
      <c r="G514" s="54">
        <v>2.3569023569023594E-3</v>
      </c>
      <c r="H514" s="54">
        <v>4</v>
      </c>
      <c r="I514" s="54">
        <v>-2.3888888888888893</v>
      </c>
      <c r="J514" s="54">
        <v>4</v>
      </c>
      <c r="M514" s="11" t="s">
        <v>38</v>
      </c>
      <c r="N514" s="11">
        <v>1.5226601179951209</v>
      </c>
      <c r="O514" s="11" t="s">
        <v>38</v>
      </c>
      <c r="P514" s="11">
        <v>130.19444444444443</v>
      </c>
      <c r="Q514" s="11" t="s">
        <v>38</v>
      </c>
      <c r="R514" s="11">
        <v>104.26388888888889</v>
      </c>
      <c r="S514" s="11" t="s">
        <v>38</v>
      </c>
      <c r="T514" s="11">
        <v>3.5187499999999997E-2</v>
      </c>
      <c r="U514" s="11" t="s">
        <v>38</v>
      </c>
      <c r="V514" s="11">
        <v>-2.8928571428571453E-2</v>
      </c>
      <c r="W514" s="11" t="s">
        <v>38</v>
      </c>
      <c r="X514" s="11">
        <v>4.4000000000000004</v>
      </c>
      <c r="Y514" s="11" t="s">
        <v>38</v>
      </c>
      <c r="Z514" s="11">
        <v>-3.1444444444444444</v>
      </c>
      <c r="AA514" s="11" t="s">
        <v>38</v>
      </c>
      <c r="AB514" s="11">
        <v>4.4000000000000004</v>
      </c>
    </row>
    <row r="515" spans="1:28" ht="16" x14ac:dyDescent="0.2">
      <c r="A515" s="53" t="s">
        <v>83</v>
      </c>
      <c r="B515" s="52" t="s">
        <v>60</v>
      </c>
      <c r="C515" s="51">
        <v>1.5493793976001982</v>
      </c>
      <c r="D515" s="51">
        <f t="shared" ref="D515:J515" si="137">AVERAGE(D511:D514)</f>
        <v>134.0972222222222</v>
      </c>
      <c r="E515" s="51">
        <f t="shared" si="137"/>
        <v>123.88194444444444</v>
      </c>
      <c r="F515" s="51">
        <f t="shared" si="137"/>
        <v>3.5490301724137932E-2</v>
      </c>
      <c r="G515" s="51">
        <f t="shared" si="137"/>
        <v>-2.1583393458393468E-2</v>
      </c>
      <c r="H515" s="51">
        <f t="shared" si="137"/>
        <v>4.5749999999999993</v>
      </c>
      <c r="I515" s="51">
        <f t="shared" si="137"/>
        <v>-2.8472222222222223</v>
      </c>
      <c r="J515" s="51">
        <f t="shared" si="137"/>
        <v>4.5749999999999993</v>
      </c>
      <c r="M515" s="11" t="s">
        <v>37</v>
      </c>
      <c r="N515" s="11" t="e">
        <v>#N/A</v>
      </c>
      <c r="O515" s="11" t="s">
        <v>37</v>
      </c>
      <c r="P515" s="11" t="e">
        <v>#N/A</v>
      </c>
      <c r="Q515" s="11" t="s">
        <v>37</v>
      </c>
      <c r="R515" s="11" t="e">
        <v>#N/A</v>
      </c>
      <c r="S515" s="11" t="s">
        <v>37</v>
      </c>
      <c r="T515" s="11" t="e">
        <v>#N/A</v>
      </c>
      <c r="U515" s="11" t="s">
        <v>37</v>
      </c>
      <c r="V515" s="11" t="e">
        <v>#N/A</v>
      </c>
      <c r="W515" s="11" t="s">
        <v>37</v>
      </c>
      <c r="X515" s="11" t="e">
        <v>#N/A</v>
      </c>
      <c r="Y515" s="11" t="s">
        <v>37</v>
      </c>
      <c r="Z515" s="11" t="e">
        <v>#N/A</v>
      </c>
      <c r="AA515" s="11" t="s">
        <v>37</v>
      </c>
      <c r="AB515" s="11" t="e">
        <v>#N/A</v>
      </c>
    </row>
    <row r="516" spans="1:28" ht="16" x14ac:dyDescent="0.2">
      <c r="A516" s="48" t="s">
        <v>71</v>
      </c>
      <c r="B516" s="49" t="s">
        <v>82</v>
      </c>
      <c r="C516" s="46">
        <v>1.5218999596489542</v>
      </c>
      <c r="D516" s="46">
        <v>72.000000000000014</v>
      </c>
      <c r="E516" s="46">
        <v>-273.75</v>
      </c>
      <c r="F516" s="46">
        <v>6.4000000000000015E-2</v>
      </c>
      <c r="G516" s="46">
        <v>-2.8484848484848491E-2</v>
      </c>
      <c r="H516" s="46">
        <v>4.8000000000000007</v>
      </c>
      <c r="I516" s="46">
        <v>-4.7000000000000011</v>
      </c>
      <c r="J516" s="46">
        <v>4.8000000000000007</v>
      </c>
      <c r="M516" s="11" t="s">
        <v>36</v>
      </c>
      <c r="N516" s="11">
        <v>0.29817045702085748</v>
      </c>
      <c r="O516" s="11" t="s">
        <v>36</v>
      </c>
      <c r="P516" s="11">
        <v>29.554419882107357</v>
      </c>
      <c r="Q516" s="11" t="s">
        <v>36</v>
      </c>
      <c r="R516" s="11">
        <v>69.13121720974712</v>
      </c>
      <c r="S516" s="11" t="s">
        <v>36</v>
      </c>
      <c r="T516" s="11">
        <v>8.2187462559274779E-3</v>
      </c>
      <c r="U516" s="11" t="s">
        <v>36</v>
      </c>
      <c r="V516" s="11">
        <v>1.5988094865470641E-2</v>
      </c>
      <c r="W516" s="11" t="s">
        <v>36</v>
      </c>
      <c r="X516" s="11">
        <v>0.68980673621917166</v>
      </c>
      <c r="Y516" s="11" t="s">
        <v>36</v>
      </c>
      <c r="Z516" s="11">
        <v>1.4491483237396812</v>
      </c>
      <c r="AA516" s="11" t="s">
        <v>36</v>
      </c>
      <c r="AB516" s="11">
        <v>0.68980673621917166</v>
      </c>
    </row>
    <row r="517" spans="1:28" ht="16" x14ac:dyDescent="0.2">
      <c r="A517" s="48" t="s">
        <v>71</v>
      </c>
      <c r="B517" s="49" t="s">
        <v>81</v>
      </c>
      <c r="C517" s="46">
        <v>1.4079736354702204</v>
      </c>
      <c r="D517" s="46">
        <v>29.999999999999993</v>
      </c>
      <c r="E517" s="46">
        <v>159.5</v>
      </c>
      <c r="F517" s="46">
        <v>4.9411764705882343E-2</v>
      </c>
      <c r="G517" s="46">
        <v>-3.1999999999999994E-2</v>
      </c>
      <c r="H517" s="46">
        <v>4.1999999999999993</v>
      </c>
      <c r="I517" s="46">
        <v>-3.1999999999999993</v>
      </c>
      <c r="J517" s="46">
        <v>4.1999999999999993</v>
      </c>
      <c r="M517" s="11" t="s">
        <v>35</v>
      </c>
      <c r="N517" s="11">
        <v>8.8905621440027005E-2</v>
      </c>
      <c r="O517" s="11" t="s">
        <v>35</v>
      </c>
      <c r="P517" s="11">
        <v>873.46373456790263</v>
      </c>
      <c r="Q517" s="11" t="s">
        <v>35</v>
      </c>
      <c r="R517" s="11">
        <v>4779.125192901236</v>
      </c>
      <c r="S517" s="11" t="s">
        <v>35</v>
      </c>
      <c r="T517" s="11">
        <v>6.7547790019321929E-5</v>
      </c>
      <c r="U517" s="11" t="s">
        <v>35</v>
      </c>
      <c r="V517" s="11">
        <v>2.5561917742728869E-4</v>
      </c>
      <c r="W517" s="11" t="s">
        <v>35</v>
      </c>
      <c r="X517" s="11">
        <v>0.47583333333334582</v>
      </c>
      <c r="Y517" s="11" t="s">
        <v>35</v>
      </c>
      <c r="Z517" s="11">
        <v>2.100030864197528</v>
      </c>
      <c r="AA517" s="11" t="s">
        <v>35</v>
      </c>
      <c r="AB517" s="11">
        <v>0.47583333333334582</v>
      </c>
    </row>
    <row r="518" spans="1:28" ht="16" x14ac:dyDescent="0.2">
      <c r="A518" s="48" t="s">
        <v>71</v>
      </c>
      <c r="B518" s="49" t="s">
        <v>80</v>
      </c>
      <c r="C518" s="46">
        <v>1.3817017846651574</v>
      </c>
      <c r="D518" s="46">
        <v>76.75</v>
      </c>
      <c r="E518" s="46">
        <v>176</v>
      </c>
      <c r="F518" s="46">
        <v>6.1333333333333344E-2</v>
      </c>
      <c r="G518" s="46">
        <v>-2.9523809523809529E-2</v>
      </c>
      <c r="H518" s="46">
        <v>4.6000000000000005</v>
      </c>
      <c r="I518" s="46">
        <v>-3.1000000000000005</v>
      </c>
      <c r="J518" s="46">
        <v>4.6000000000000005</v>
      </c>
      <c r="M518" s="11" t="s">
        <v>34</v>
      </c>
      <c r="N518" s="11">
        <v>-4.7212298457675281</v>
      </c>
      <c r="O518" s="11" t="s">
        <v>34</v>
      </c>
      <c r="P518" s="11">
        <v>-3.8450397600438269</v>
      </c>
      <c r="Q518" s="11" t="s">
        <v>34</v>
      </c>
      <c r="R518" s="11">
        <v>9.997604366951407E-5</v>
      </c>
      <c r="S518" s="11" t="s">
        <v>34</v>
      </c>
      <c r="T518" s="11">
        <v>-5.1225989696288945</v>
      </c>
      <c r="U518" s="11" t="s">
        <v>34</v>
      </c>
      <c r="V518" s="11">
        <v>3.9321870730814474</v>
      </c>
      <c r="W518" s="11" t="s">
        <v>34</v>
      </c>
      <c r="X518" s="11">
        <v>-0.35969709331035027</v>
      </c>
      <c r="Y518" s="11" t="s">
        <v>34</v>
      </c>
      <c r="Z518" s="11">
        <v>-1.8759710959475751</v>
      </c>
      <c r="AA518" s="11" t="s">
        <v>34</v>
      </c>
      <c r="AB518" s="11">
        <v>-0.35969709331035027</v>
      </c>
    </row>
    <row r="519" spans="1:28" ht="16" x14ac:dyDescent="0.2">
      <c r="A519" s="48" t="s">
        <v>71</v>
      </c>
      <c r="B519" s="49" t="s">
        <v>79</v>
      </c>
      <c r="C519" s="46">
        <v>1.6595666953038128</v>
      </c>
      <c r="D519" s="46">
        <v>96.750000000000014</v>
      </c>
      <c r="E519" s="46">
        <v>159</v>
      </c>
      <c r="F519" s="46">
        <v>5.7142857142857141E-2</v>
      </c>
      <c r="G519" s="46">
        <v>-4.9565217391304359E-2</v>
      </c>
      <c r="H519" s="46">
        <v>6.2000000000000011</v>
      </c>
      <c r="I519" s="46">
        <v>-5.7000000000000011</v>
      </c>
      <c r="J519" s="46">
        <v>6.2000000000000011</v>
      </c>
      <c r="M519" s="11" t="s">
        <v>33</v>
      </c>
      <c r="N519" s="11">
        <v>0.19246144326114747</v>
      </c>
      <c r="O519" s="11" t="s">
        <v>33</v>
      </c>
      <c r="P519" s="11">
        <v>0.35121170971475746</v>
      </c>
      <c r="Q519" s="11" t="s">
        <v>33</v>
      </c>
      <c r="R519" s="11">
        <v>1.0990289101037278</v>
      </c>
      <c r="S519" s="11" t="s">
        <v>33</v>
      </c>
      <c r="T519" s="11">
        <v>7.3236404846558939E-2</v>
      </c>
      <c r="U519" s="11" t="s">
        <v>33</v>
      </c>
      <c r="V519" s="11">
        <v>1.978935573954419</v>
      </c>
      <c r="W519" s="11" t="s">
        <v>33</v>
      </c>
      <c r="X519" s="11">
        <v>1.0076682145081861</v>
      </c>
      <c r="Y519" s="11" t="s">
        <v>33</v>
      </c>
      <c r="Z519" s="11">
        <v>0.71555311356491746</v>
      </c>
      <c r="AA519" s="11" t="s">
        <v>33</v>
      </c>
      <c r="AB519" s="11">
        <v>1.0076682145081861</v>
      </c>
    </row>
    <row r="520" spans="1:28" ht="16" x14ac:dyDescent="0.2">
      <c r="A520" s="50" t="s">
        <v>71</v>
      </c>
      <c r="B520" s="49" t="s">
        <v>78</v>
      </c>
      <c r="C520" s="46">
        <v>1.5073205717837352</v>
      </c>
      <c r="D520" s="46">
        <v>140.25</v>
      </c>
      <c r="E520" s="46">
        <v>228.75</v>
      </c>
      <c r="F520" s="46">
        <v>4.1666666666666671E-2</v>
      </c>
      <c r="G520" s="46">
        <v>-1.6666666666666673E-2</v>
      </c>
      <c r="H520" s="46">
        <v>5.0000000000000009</v>
      </c>
      <c r="I520" s="46">
        <v>-2.0000000000000009</v>
      </c>
      <c r="J520" s="46">
        <v>5.0000000000000009</v>
      </c>
      <c r="M520" s="11" t="s">
        <v>32</v>
      </c>
      <c r="N520" s="11">
        <v>0.59944531181386851</v>
      </c>
      <c r="O520" s="11" t="s">
        <v>32</v>
      </c>
      <c r="P520" s="11">
        <v>60.999999999999986</v>
      </c>
      <c r="Q520" s="11" t="s">
        <v>32</v>
      </c>
      <c r="R520" s="11">
        <v>148.5</v>
      </c>
      <c r="S520" s="11" t="s">
        <v>32</v>
      </c>
      <c r="T520" s="11">
        <v>1.6413793103448267E-2</v>
      </c>
      <c r="U520" s="11" t="s">
        <v>32</v>
      </c>
      <c r="V520" s="11">
        <v>3.3190235690235693E-2</v>
      </c>
      <c r="W520" s="11" t="s">
        <v>32</v>
      </c>
      <c r="X520" s="11">
        <v>1.4999999999999991</v>
      </c>
      <c r="Y520" s="11" t="s">
        <v>32</v>
      </c>
      <c r="Z520" s="11">
        <v>3.0999999999999979</v>
      </c>
      <c r="AA520" s="11" t="s">
        <v>32</v>
      </c>
      <c r="AB520" s="11">
        <v>1.4999999999999991</v>
      </c>
    </row>
    <row r="521" spans="1:28" ht="16" x14ac:dyDescent="0.2">
      <c r="A521" s="48" t="s">
        <v>71</v>
      </c>
      <c r="B521" s="47" t="s">
        <v>77</v>
      </c>
      <c r="C521" s="46">
        <v>1.65325083214486</v>
      </c>
      <c r="D521" s="46">
        <v>160.41666666666669</v>
      </c>
      <c r="E521" s="46">
        <v>-300.13888888888891</v>
      </c>
      <c r="F521" s="46">
        <v>5.7407407407407414E-2</v>
      </c>
      <c r="G521" s="46">
        <v>-3.6700336700336705E-2</v>
      </c>
      <c r="H521" s="46">
        <v>5.166666666666667</v>
      </c>
      <c r="I521" s="46">
        <v>-6.2777777777777777</v>
      </c>
      <c r="J521" s="46">
        <v>5.2222222222222223</v>
      </c>
      <c r="M521" s="11" t="s">
        <v>31</v>
      </c>
      <c r="N521" s="11">
        <v>1.2763760212983413</v>
      </c>
      <c r="O521" s="11" t="s">
        <v>31</v>
      </c>
      <c r="P521" s="11">
        <v>107.49999999999999</v>
      </c>
      <c r="Q521" s="11" t="s">
        <v>31</v>
      </c>
      <c r="R521" s="11">
        <v>69.25</v>
      </c>
      <c r="S521" s="11" t="s">
        <v>31</v>
      </c>
      <c r="T521" s="11">
        <v>2.7586206896551724E-2</v>
      </c>
      <c r="U521" s="11" t="s">
        <v>31</v>
      </c>
      <c r="V521" s="11">
        <v>-3.0833333333333334E-2</v>
      </c>
      <c r="W521" s="11" t="s">
        <v>31</v>
      </c>
      <c r="X521" s="11">
        <v>4</v>
      </c>
      <c r="Y521" s="11" t="s">
        <v>31</v>
      </c>
      <c r="Z521" s="11">
        <v>-4.0999999999999996</v>
      </c>
      <c r="AA521" s="11" t="s">
        <v>31</v>
      </c>
      <c r="AB521" s="11">
        <v>4</v>
      </c>
    </row>
    <row r="522" spans="1:28" ht="16" x14ac:dyDescent="0.2">
      <c r="A522" s="45" t="s">
        <v>71</v>
      </c>
      <c r="B522" s="44" t="s">
        <v>60</v>
      </c>
      <c r="C522" s="43">
        <v>1.5219522465027897</v>
      </c>
      <c r="D522" s="43">
        <f t="shared" ref="D522:J522" si="138">AVERAGE(D516:D521)</f>
        <v>96.027777777777786</v>
      </c>
      <c r="E522" s="43">
        <f t="shared" si="138"/>
        <v>24.893518518518515</v>
      </c>
      <c r="F522" s="43">
        <f t="shared" si="138"/>
        <v>5.5160338209357819E-2</v>
      </c>
      <c r="G522" s="43">
        <f t="shared" si="138"/>
        <v>-3.2156813127827623E-2</v>
      </c>
      <c r="H522" s="43">
        <f t="shared" si="138"/>
        <v>4.9944444444444454</v>
      </c>
      <c r="I522" s="43">
        <f t="shared" si="138"/>
        <v>-4.1629629629629639</v>
      </c>
      <c r="J522" s="43">
        <f t="shared" si="138"/>
        <v>5.003703703703704</v>
      </c>
      <c r="M522" s="11" t="s">
        <v>30</v>
      </c>
      <c r="N522" s="11">
        <v>1.8758213331122098</v>
      </c>
      <c r="O522" s="11" t="s">
        <v>30</v>
      </c>
      <c r="P522" s="11">
        <v>168.49999999999997</v>
      </c>
      <c r="Q522" s="11" t="s">
        <v>30</v>
      </c>
      <c r="R522" s="11">
        <v>217.75</v>
      </c>
      <c r="S522" s="11" t="s">
        <v>30</v>
      </c>
      <c r="T522" s="11">
        <v>4.3999999999999991E-2</v>
      </c>
      <c r="U522" s="11" t="s">
        <v>30</v>
      </c>
      <c r="V522" s="11">
        <v>2.3569023569023594E-3</v>
      </c>
      <c r="W522" s="11" t="s">
        <v>30</v>
      </c>
      <c r="X522" s="11">
        <v>5.4999999999999991</v>
      </c>
      <c r="Y522" s="11" t="s">
        <v>30</v>
      </c>
      <c r="Z522" s="11">
        <v>-1.0000000000000018</v>
      </c>
      <c r="AA522" s="11" t="s">
        <v>30</v>
      </c>
      <c r="AB522" s="11">
        <v>5.4999999999999991</v>
      </c>
    </row>
    <row r="523" spans="1:28" ht="16" x14ac:dyDescent="0.2">
      <c r="A523" s="41" t="s">
        <v>59</v>
      </c>
      <c r="B523" s="42" t="s">
        <v>76</v>
      </c>
      <c r="C523" s="39">
        <v>1.8375272542894174</v>
      </c>
      <c r="D523" s="39">
        <v>127.49999999999999</v>
      </c>
      <c r="E523" s="39">
        <v>-237.25</v>
      </c>
      <c r="F523" s="39">
        <v>8.1333333333333327E-2</v>
      </c>
      <c r="G523" s="39">
        <v>-3.3939393939393936E-2</v>
      </c>
      <c r="H523" s="39">
        <v>6.1</v>
      </c>
      <c r="I523" s="39">
        <v>-5.6</v>
      </c>
      <c r="J523" s="39">
        <v>6.1</v>
      </c>
      <c r="M523" s="11" t="s">
        <v>29</v>
      </c>
      <c r="N523" s="11">
        <v>6.1975175904007926</v>
      </c>
      <c r="O523" s="11" t="s">
        <v>29</v>
      </c>
      <c r="P523" s="11">
        <v>536.3888888888888</v>
      </c>
      <c r="Q523" s="11" t="s">
        <v>29</v>
      </c>
      <c r="R523" s="11">
        <v>495.52777777777777</v>
      </c>
      <c r="S523" s="11" t="s">
        <v>29</v>
      </c>
      <c r="T523" s="11">
        <v>0.14196120689655173</v>
      </c>
      <c r="U523" s="11" t="s">
        <v>29</v>
      </c>
      <c r="V523" s="11">
        <v>-8.6333573833573873E-2</v>
      </c>
      <c r="W523" s="11" t="s">
        <v>29</v>
      </c>
      <c r="X523" s="11">
        <v>18.299999999999997</v>
      </c>
      <c r="Y523" s="11" t="s">
        <v>29</v>
      </c>
      <c r="Z523" s="11">
        <v>-11.388888888888889</v>
      </c>
      <c r="AA523" s="11" t="s">
        <v>29</v>
      </c>
      <c r="AB523" s="11">
        <v>18.299999999999997</v>
      </c>
    </row>
    <row r="524" spans="1:28" ht="16" x14ac:dyDescent="0.2">
      <c r="A524" s="41" t="s">
        <v>59</v>
      </c>
      <c r="B524" s="42" t="s">
        <v>75</v>
      </c>
      <c r="C524" s="39">
        <v>1.1322766535472089</v>
      </c>
      <c r="D524" s="39">
        <v>50</v>
      </c>
      <c r="E524" s="39">
        <v>-119.99999999999997</v>
      </c>
      <c r="F524" s="39">
        <v>7.2000000000000008E-2</v>
      </c>
      <c r="G524" s="39">
        <v>-2.6842105263157896E-2</v>
      </c>
      <c r="H524" s="39">
        <v>3.6000000000000005</v>
      </c>
      <c r="I524" s="39">
        <v>-5.1000000000000005</v>
      </c>
      <c r="J524" s="39">
        <v>3.6000000000000005</v>
      </c>
      <c r="M524" s="11" t="s">
        <v>28</v>
      </c>
      <c r="N524" s="11">
        <v>4</v>
      </c>
      <c r="O524" s="11" t="s">
        <v>28</v>
      </c>
      <c r="P524" s="11">
        <v>4</v>
      </c>
      <c r="Q524" s="11" t="s">
        <v>28</v>
      </c>
      <c r="R524" s="11">
        <v>4</v>
      </c>
      <c r="S524" s="11" t="s">
        <v>28</v>
      </c>
      <c r="T524" s="11">
        <v>4</v>
      </c>
      <c r="U524" s="11" t="s">
        <v>28</v>
      </c>
      <c r="V524" s="11">
        <v>4</v>
      </c>
      <c r="W524" s="11" t="s">
        <v>28</v>
      </c>
      <c r="X524" s="11">
        <v>4</v>
      </c>
      <c r="Y524" s="11" t="s">
        <v>28</v>
      </c>
      <c r="Z524" s="11">
        <v>4</v>
      </c>
      <c r="AA524" s="11" t="s">
        <v>28</v>
      </c>
      <c r="AB524" s="11">
        <v>4</v>
      </c>
    </row>
    <row r="525" spans="1:28" ht="17" thickBot="1" x14ac:dyDescent="0.25">
      <c r="A525" s="41" t="s">
        <v>59</v>
      </c>
      <c r="B525" s="42" t="s">
        <v>74</v>
      </c>
      <c r="C525" s="39">
        <v>1.6462332865099796</v>
      </c>
      <c r="D525" s="39">
        <v>66.249999999999986</v>
      </c>
      <c r="E525" s="39">
        <v>-228.50000000000006</v>
      </c>
      <c r="F525" s="39">
        <v>0.08</v>
      </c>
      <c r="G525" s="39">
        <v>-3.3157894736842108E-2</v>
      </c>
      <c r="H525" s="39">
        <v>4</v>
      </c>
      <c r="I525" s="39">
        <v>-6.3000000000000007</v>
      </c>
      <c r="J525" s="39">
        <v>4</v>
      </c>
      <c r="M525" s="12" t="s">
        <v>27</v>
      </c>
      <c r="N525" s="12">
        <v>0.47445573464539126</v>
      </c>
      <c r="O525" s="12" t="s">
        <v>27</v>
      </c>
      <c r="P525" s="12">
        <v>47.027677179307958</v>
      </c>
      <c r="Q525" s="12" t="s">
        <v>27</v>
      </c>
      <c r="R525" s="12">
        <v>110.0031933944626</v>
      </c>
      <c r="S525" s="12" t="s">
        <v>27</v>
      </c>
      <c r="T525" s="12">
        <v>1.3077859328120355E-2</v>
      </c>
      <c r="U525" s="12" t="s">
        <v>27</v>
      </c>
      <c r="V525" s="12">
        <v>2.544062671657123E-2</v>
      </c>
      <c r="W525" s="12" t="s">
        <v>27</v>
      </c>
      <c r="X525" s="12">
        <v>1.097636449520258</v>
      </c>
      <c r="Y525" s="12" t="s">
        <v>27</v>
      </c>
      <c r="Z525" s="12">
        <v>2.3059183643467134</v>
      </c>
      <c r="AA525" s="12" t="s">
        <v>27</v>
      </c>
      <c r="AB525" s="12">
        <v>1.097636449520258</v>
      </c>
    </row>
    <row r="526" spans="1:28" ht="16" x14ac:dyDescent="0.2">
      <c r="A526" s="41" t="s">
        <v>59</v>
      </c>
      <c r="B526" s="42" t="s">
        <v>73</v>
      </c>
      <c r="C526" s="39">
        <v>1.520394685599763</v>
      </c>
      <c r="D526" s="39">
        <v>83.5</v>
      </c>
      <c r="E526" s="39">
        <v>109.75</v>
      </c>
      <c r="F526" s="39">
        <v>7.0769230769230779E-2</v>
      </c>
      <c r="G526" s="39">
        <v>-3.2727272727272737E-2</v>
      </c>
      <c r="H526" s="39">
        <v>4.6000000000000005</v>
      </c>
      <c r="I526" s="39">
        <v>-1.8000000000000007</v>
      </c>
      <c r="J526" s="39">
        <v>4.6000000000000005</v>
      </c>
    </row>
    <row r="527" spans="1:28" ht="17" thickBot="1" x14ac:dyDescent="0.25">
      <c r="A527" s="41" t="s">
        <v>59</v>
      </c>
      <c r="B527" s="40" t="s">
        <v>72</v>
      </c>
      <c r="C527" s="39">
        <v>1.2532280898389128</v>
      </c>
      <c r="D527" s="39">
        <v>29.500000000000007</v>
      </c>
      <c r="E527" s="39">
        <v>115.25000000000001</v>
      </c>
      <c r="F527" s="39">
        <v>8.2222222222222252E-2</v>
      </c>
      <c r="G527" s="39">
        <v>-3.333333333333334E-2</v>
      </c>
      <c r="H527" s="39">
        <v>3.7000000000000011</v>
      </c>
      <c r="I527" s="39">
        <v>-3.5000000000000009</v>
      </c>
      <c r="J527" s="39">
        <v>3.7000000000000011</v>
      </c>
      <c r="M527" s="11" t="s">
        <v>71</v>
      </c>
    </row>
    <row r="528" spans="1:28" ht="80" x14ac:dyDescent="0.2">
      <c r="A528" s="41" t="s">
        <v>59</v>
      </c>
      <c r="B528" s="40" t="s">
        <v>70</v>
      </c>
      <c r="C528" s="39">
        <v>1.3607396997714507</v>
      </c>
      <c r="D528" s="39">
        <v>54.722222222222243</v>
      </c>
      <c r="E528" s="39">
        <v>-148.88888888888886</v>
      </c>
      <c r="F528" s="39">
        <v>8.1481481481481502E-2</v>
      </c>
      <c r="G528" s="39">
        <v>-2.3905723905723895E-2</v>
      </c>
      <c r="H528" s="39">
        <v>3.6666666666666679</v>
      </c>
      <c r="I528" s="39">
        <v>-4.6111111111111107</v>
      </c>
      <c r="J528" s="39">
        <v>3.6666666666666679</v>
      </c>
      <c r="M528" s="14" t="s">
        <v>56</v>
      </c>
      <c r="N528" s="14"/>
      <c r="O528" s="14" t="s">
        <v>55</v>
      </c>
      <c r="P528" s="14"/>
      <c r="Q528" s="14" t="s">
        <v>54</v>
      </c>
      <c r="R528" s="14"/>
      <c r="S528" s="14" t="s">
        <v>53</v>
      </c>
      <c r="T528" s="14"/>
      <c r="U528" s="14" t="s">
        <v>52</v>
      </c>
      <c r="V528" s="14"/>
      <c r="W528" s="14" t="s">
        <v>51</v>
      </c>
      <c r="X528" s="14"/>
      <c r="Y528" s="14" t="s">
        <v>50</v>
      </c>
      <c r="Z528" s="14"/>
      <c r="AA528" s="14" t="s">
        <v>49</v>
      </c>
      <c r="AB528" s="14"/>
    </row>
    <row r="529" spans="1:28" x14ac:dyDescent="0.2">
      <c r="A529" s="38" t="s">
        <v>59</v>
      </c>
      <c r="B529" s="37" t="s">
        <v>60</v>
      </c>
      <c r="C529" s="36">
        <v>1.458399944926122</v>
      </c>
      <c r="D529" s="36">
        <f t="shared" ref="D529:J529" si="139">AVERAGE(D523:D528)</f>
        <v>68.578703703703709</v>
      </c>
      <c r="E529" s="36">
        <f t="shared" si="139"/>
        <v>-84.93981481481481</v>
      </c>
      <c r="F529" s="36">
        <f t="shared" si="139"/>
        <v>7.7967711301044643E-2</v>
      </c>
      <c r="G529" s="36">
        <f t="shared" si="139"/>
        <v>-3.0650953984287323E-2</v>
      </c>
      <c r="H529" s="36">
        <f t="shared" si="139"/>
        <v>4.2777777777777777</v>
      </c>
      <c r="I529" s="36">
        <f t="shared" si="139"/>
        <v>-4.4851851851851849</v>
      </c>
      <c r="J529" s="36">
        <f t="shared" si="139"/>
        <v>4.2777777777777777</v>
      </c>
    </row>
    <row r="530" spans="1:28" ht="16" x14ac:dyDescent="0.2">
      <c r="A530" s="34" t="s">
        <v>58</v>
      </c>
      <c r="B530" s="33" t="s">
        <v>69</v>
      </c>
      <c r="C530" s="32">
        <v>1.7866523445495754</v>
      </c>
      <c r="D530" s="32">
        <v>86.499999999999986</v>
      </c>
      <c r="E530" s="32">
        <v>-92.999999999999943</v>
      </c>
      <c r="F530" s="32">
        <v>9.2307692307692313E-2</v>
      </c>
      <c r="G530" s="32">
        <v>-1.6000000000000004E-2</v>
      </c>
      <c r="H530" s="32">
        <v>6</v>
      </c>
      <c r="I530" s="32">
        <v>-2.8000000000000007</v>
      </c>
      <c r="J530" s="32">
        <v>6</v>
      </c>
      <c r="M530" s="11" t="s">
        <v>40</v>
      </c>
      <c r="N530" s="11">
        <v>1.5219522465027897</v>
      </c>
      <c r="O530" s="11" t="s">
        <v>40</v>
      </c>
      <c r="P530" s="11">
        <v>96.027777777777786</v>
      </c>
      <c r="Q530" s="11" t="s">
        <v>40</v>
      </c>
      <c r="R530" s="11">
        <v>24.893518518518515</v>
      </c>
      <c r="S530" s="11" t="s">
        <v>40</v>
      </c>
      <c r="T530" s="11">
        <v>5.5160338209357819E-2</v>
      </c>
      <c r="U530" s="11" t="s">
        <v>40</v>
      </c>
      <c r="V530" s="11">
        <v>-3.2156813127827623E-2</v>
      </c>
      <c r="W530" s="11" t="s">
        <v>40</v>
      </c>
      <c r="X530" s="11">
        <v>4.9944444444444454</v>
      </c>
      <c r="Y530" s="11" t="s">
        <v>40</v>
      </c>
      <c r="Z530" s="11">
        <v>-4.1629629629629639</v>
      </c>
      <c r="AA530" s="11" t="s">
        <v>40</v>
      </c>
      <c r="AB530" s="11">
        <v>5.003703703703704</v>
      </c>
    </row>
    <row r="531" spans="1:28" ht="16" x14ac:dyDescent="0.2">
      <c r="A531" s="35" t="s">
        <v>58</v>
      </c>
      <c r="B531" s="33" t="s">
        <v>68</v>
      </c>
      <c r="C531" s="32">
        <v>1.6339938765552939</v>
      </c>
      <c r="D531" s="32">
        <v>123.75</v>
      </c>
      <c r="E531" s="32">
        <v>-125.75000000000006</v>
      </c>
      <c r="F531" s="32">
        <v>9.8461538461538489E-2</v>
      </c>
      <c r="G531" s="32">
        <v>-2.5714285714285724E-2</v>
      </c>
      <c r="H531" s="32">
        <v>6.4000000000000021</v>
      </c>
      <c r="I531" s="32">
        <v>-4.5000000000000018</v>
      </c>
      <c r="J531" s="32">
        <v>6.4000000000000021</v>
      </c>
      <c r="M531" s="11" t="s">
        <v>39</v>
      </c>
      <c r="N531" s="11">
        <v>4.7976542729407434E-2</v>
      </c>
      <c r="O531" s="11" t="s">
        <v>39</v>
      </c>
      <c r="P531" s="11">
        <v>19.502726146887614</v>
      </c>
      <c r="Q531" s="11" t="s">
        <v>39</v>
      </c>
      <c r="R531" s="11">
        <v>99.218295362308041</v>
      </c>
      <c r="S531" s="11" t="s">
        <v>39</v>
      </c>
      <c r="T531" s="11">
        <v>3.3682362333174037E-3</v>
      </c>
      <c r="U531" s="11" t="s">
        <v>39</v>
      </c>
      <c r="V531" s="11">
        <v>4.4124120596257402E-3</v>
      </c>
      <c r="W531" s="11" t="s">
        <v>39</v>
      </c>
      <c r="X531" s="11">
        <v>0.27734410591613357</v>
      </c>
      <c r="Y531" s="11" t="s">
        <v>39</v>
      </c>
      <c r="Z531" s="11">
        <v>0.679679582380606</v>
      </c>
      <c r="AA531" s="11" t="s">
        <v>39</v>
      </c>
      <c r="AB531" s="11">
        <v>0.27864555810339714</v>
      </c>
    </row>
    <row r="532" spans="1:28" ht="16" x14ac:dyDescent="0.2">
      <c r="A532" s="34" t="s">
        <v>58</v>
      </c>
      <c r="B532" s="33" t="s">
        <v>67</v>
      </c>
      <c r="C532" s="32">
        <v>1.7349328700246753</v>
      </c>
      <c r="D532" s="32">
        <v>125.49999999999997</v>
      </c>
      <c r="E532" s="32">
        <v>-166.74999999999994</v>
      </c>
      <c r="F532" s="32">
        <v>9.6923076923076903E-2</v>
      </c>
      <c r="G532" s="32">
        <v>-3.428571428571428E-2</v>
      </c>
      <c r="H532" s="32">
        <v>6.2999999999999989</v>
      </c>
      <c r="I532" s="32">
        <v>-5.9999999999999991</v>
      </c>
      <c r="J532" s="32">
        <v>6.2999999999999989</v>
      </c>
      <c r="M532" s="11" t="s">
        <v>38</v>
      </c>
      <c r="N532" s="11">
        <v>1.5146102657163447</v>
      </c>
      <c r="O532" s="11" t="s">
        <v>38</v>
      </c>
      <c r="P532" s="11">
        <v>86.75</v>
      </c>
      <c r="Q532" s="11" t="s">
        <v>38</v>
      </c>
      <c r="R532" s="11">
        <v>159.25</v>
      </c>
      <c r="S532" s="11" t="s">
        <v>38</v>
      </c>
      <c r="T532" s="11">
        <v>5.7275132275132278E-2</v>
      </c>
      <c r="U532" s="11" t="s">
        <v>38</v>
      </c>
      <c r="V532" s="11">
        <v>-3.0761904761904761E-2</v>
      </c>
      <c r="W532" s="11" t="s">
        <v>38</v>
      </c>
      <c r="X532" s="11">
        <v>4.9000000000000004</v>
      </c>
      <c r="Y532" s="11" t="s">
        <v>38</v>
      </c>
      <c r="Z532" s="11">
        <v>-3.95</v>
      </c>
      <c r="AA532" s="11" t="s">
        <v>38</v>
      </c>
      <c r="AB532" s="11">
        <v>4.9000000000000004</v>
      </c>
    </row>
    <row r="533" spans="1:28" ht="16" x14ac:dyDescent="0.2">
      <c r="A533" s="34" t="s">
        <v>58</v>
      </c>
      <c r="B533" s="33" t="s">
        <v>66</v>
      </c>
      <c r="C533" s="32">
        <v>1.7468280540326862</v>
      </c>
      <c r="D533" s="32">
        <v>104.75</v>
      </c>
      <c r="E533" s="32">
        <v>-120.24999999999994</v>
      </c>
      <c r="F533" s="32">
        <v>9.5384615384615373E-2</v>
      </c>
      <c r="G533" s="32">
        <v>-1.9999999999999993E-2</v>
      </c>
      <c r="H533" s="32">
        <v>6.1999999999999993</v>
      </c>
      <c r="I533" s="32">
        <v>-3.2999999999999989</v>
      </c>
      <c r="J533" s="32">
        <v>6.1999999999999993</v>
      </c>
      <c r="M533" s="11" t="s">
        <v>37</v>
      </c>
      <c r="N533" s="11" t="e">
        <v>#N/A</v>
      </c>
      <c r="O533" s="11" t="s">
        <v>37</v>
      </c>
      <c r="P533" s="11" t="e">
        <v>#N/A</v>
      </c>
      <c r="Q533" s="11" t="s">
        <v>37</v>
      </c>
      <c r="R533" s="11" t="e">
        <v>#N/A</v>
      </c>
      <c r="S533" s="11" t="s">
        <v>37</v>
      </c>
      <c r="T533" s="11" t="e">
        <v>#N/A</v>
      </c>
      <c r="U533" s="11" t="s">
        <v>37</v>
      </c>
      <c r="V533" s="11" t="e">
        <v>#N/A</v>
      </c>
      <c r="W533" s="11" t="s">
        <v>37</v>
      </c>
      <c r="X533" s="11" t="e">
        <v>#N/A</v>
      </c>
      <c r="Y533" s="11" t="s">
        <v>37</v>
      </c>
      <c r="Z533" s="11" t="e">
        <v>#N/A</v>
      </c>
      <c r="AA533" s="11" t="s">
        <v>37</v>
      </c>
      <c r="AB533" s="11" t="e">
        <v>#N/A</v>
      </c>
    </row>
    <row r="534" spans="1:28" ht="16" x14ac:dyDescent="0.2">
      <c r="A534" s="31" t="s">
        <v>58</v>
      </c>
      <c r="B534" s="30" t="s">
        <v>60</v>
      </c>
      <c r="C534" s="29">
        <v>1.7256017862905577</v>
      </c>
      <c r="D534" s="29">
        <f t="shared" ref="D534:J534" si="140">AVERAGE(D530:D533)</f>
        <v>110.125</v>
      </c>
      <c r="E534" s="29">
        <f t="shared" si="140"/>
        <v>-126.43749999999997</v>
      </c>
      <c r="F534" s="29">
        <f t="shared" si="140"/>
        <v>9.5769230769230773E-2</v>
      </c>
      <c r="G534" s="29">
        <f t="shared" si="140"/>
        <v>-2.4E-2</v>
      </c>
      <c r="H534" s="29">
        <f t="shared" si="140"/>
        <v>6.2250000000000005</v>
      </c>
      <c r="I534" s="29">
        <f t="shared" si="140"/>
        <v>-4.1500000000000004</v>
      </c>
      <c r="J534" s="29">
        <f t="shared" si="140"/>
        <v>6.2250000000000005</v>
      </c>
      <c r="M534" s="11" t="s">
        <v>36</v>
      </c>
      <c r="N534" s="11">
        <v>0.11751804930988236</v>
      </c>
      <c r="O534" s="11" t="s">
        <v>36</v>
      </c>
      <c r="P534" s="11">
        <v>47.771727653110496</v>
      </c>
      <c r="Q534" s="11" t="s">
        <v>36</v>
      </c>
      <c r="R534" s="11">
        <v>243.03419678640529</v>
      </c>
      <c r="S534" s="11" t="s">
        <v>36</v>
      </c>
      <c r="T534" s="11">
        <v>8.2504601047816272E-3</v>
      </c>
      <c r="U534" s="11" t="s">
        <v>36</v>
      </c>
      <c r="V534" s="11">
        <v>1.0808158080986046E-2</v>
      </c>
      <c r="W534" s="11" t="s">
        <v>36</v>
      </c>
      <c r="X534" s="11">
        <v>0.6793515426629404</v>
      </c>
      <c r="Y534" s="11" t="s">
        <v>36</v>
      </c>
      <c r="Z534" s="11">
        <v>1.6648681654204485</v>
      </c>
      <c r="AA534" s="11" t="s">
        <v>36</v>
      </c>
      <c r="AB534" s="11">
        <v>0.68253943644636528</v>
      </c>
    </row>
    <row r="535" spans="1:28" ht="16" x14ac:dyDescent="0.2">
      <c r="A535" s="27" t="s">
        <v>61</v>
      </c>
      <c r="B535" s="28" t="s">
        <v>65</v>
      </c>
      <c r="C535" s="25">
        <v>0.44560819860799999</v>
      </c>
      <c r="D535" s="25">
        <v>41.75</v>
      </c>
      <c r="E535" s="25">
        <v>23</v>
      </c>
      <c r="F535" s="25">
        <v>1.555555555555556E-2</v>
      </c>
      <c r="G535" s="25">
        <v>-1.0000000000000024E-2</v>
      </c>
      <c r="H535" s="25">
        <v>1.4000000000000004</v>
      </c>
      <c r="I535" s="25">
        <v>-0.30000000000000071</v>
      </c>
      <c r="J535" s="25">
        <v>1.4000000000000004</v>
      </c>
      <c r="M535" s="11" t="s">
        <v>35</v>
      </c>
      <c r="N535" s="11">
        <v>1.381049191359994E-2</v>
      </c>
      <c r="O535" s="11" t="s">
        <v>35</v>
      </c>
      <c r="P535" s="11">
        <v>2282.1379629629619</v>
      </c>
      <c r="Q535" s="11" t="s">
        <v>35</v>
      </c>
      <c r="R535" s="11">
        <v>59065.620807613173</v>
      </c>
      <c r="S535" s="11" t="s">
        <v>35</v>
      </c>
      <c r="T535" s="11">
        <v>6.8070091940593272E-5</v>
      </c>
      <c r="U535" s="11" t="s">
        <v>35</v>
      </c>
      <c r="V535" s="11">
        <v>1.1681628110358396E-4</v>
      </c>
      <c r="W535" s="11" t="s">
        <v>35</v>
      </c>
      <c r="X535" s="11">
        <v>0.46151851851851688</v>
      </c>
      <c r="Y535" s="11" t="s">
        <v>35</v>
      </c>
      <c r="Z535" s="11">
        <v>2.7717860082304497</v>
      </c>
      <c r="AA535" s="11" t="s">
        <v>35</v>
      </c>
      <c r="AB535" s="11">
        <v>0.46586008230452192</v>
      </c>
    </row>
    <row r="536" spans="1:28" ht="16" x14ac:dyDescent="0.2">
      <c r="A536" s="27" t="s">
        <v>61</v>
      </c>
      <c r="B536" s="28" t="s">
        <v>64</v>
      </c>
      <c r="C536" s="25">
        <v>0.39934470132479594</v>
      </c>
      <c r="D536" s="25">
        <v>41.75</v>
      </c>
      <c r="E536" s="25">
        <v>23</v>
      </c>
      <c r="F536" s="25">
        <v>1.555555555555556E-2</v>
      </c>
      <c r="G536" s="25">
        <v>-1.0000000000000024E-2</v>
      </c>
      <c r="H536" s="25">
        <v>1.4000000000000004</v>
      </c>
      <c r="I536" s="25">
        <v>-0.30000000000000071</v>
      </c>
      <c r="J536" s="25">
        <v>1.4000000000000004</v>
      </c>
      <c r="M536" s="11" t="s">
        <v>34</v>
      </c>
      <c r="N536" s="11">
        <v>-1.8034216926840907</v>
      </c>
      <c r="O536" s="11" t="s">
        <v>34</v>
      </c>
      <c r="P536" s="11">
        <v>-0.80778908270098704</v>
      </c>
      <c r="Q536" s="11" t="s">
        <v>34</v>
      </c>
      <c r="R536" s="11">
        <v>-1.8326589153276096</v>
      </c>
      <c r="S536" s="11" t="s">
        <v>34</v>
      </c>
      <c r="T536" s="11">
        <v>7.1427159306420407E-2</v>
      </c>
      <c r="U536" s="11" t="s">
        <v>34</v>
      </c>
      <c r="V536" s="11">
        <v>1.4481437252270979</v>
      </c>
      <c r="W536" s="11" t="s">
        <v>34</v>
      </c>
      <c r="X536" s="11">
        <v>2.0879921053872543</v>
      </c>
      <c r="Y536" s="11" t="s">
        <v>34</v>
      </c>
      <c r="Z536" s="11">
        <v>-1.7224960390518484</v>
      </c>
      <c r="AA536" s="11" t="s">
        <v>34</v>
      </c>
      <c r="AB536" s="11">
        <v>1.8004033579761725</v>
      </c>
    </row>
    <row r="537" spans="1:28" ht="16" x14ac:dyDescent="0.2">
      <c r="A537" s="27" t="s">
        <v>61</v>
      </c>
      <c r="B537" s="28" t="s">
        <v>63</v>
      </c>
      <c r="C537" s="25">
        <v>1.0227907118937563</v>
      </c>
      <c r="D537" s="25">
        <v>101.74999999999997</v>
      </c>
      <c r="E537" s="25">
        <v>82.749999999999986</v>
      </c>
      <c r="F537" s="25">
        <v>1.7368421052631575E-2</v>
      </c>
      <c r="G537" s="25">
        <v>-9.9999999999999829E-3</v>
      </c>
      <c r="H537" s="25">
        <v>3.2999999999999989</v>
      </c>
      <c r="I537" s="25">
        <v>-0.49999999999999911</v>
      </c>
      <c r="J537" s="25">
        <v>3.2999999999999989</v>
      </c>
      <c r="M537" s="11" t="s">
        <v>33</v>
      </c>
      <c r="N537" s="11">
        <v>0.1158992699481641</v>
      </c>
      <c r="O537" s="11" t="s">
        <v>33</v>
      </c>
      <c r="P537" s="11">
        <v>0.12255693600778148</v>
      </c>
      <c r="Q537" s="11" t="s">
        <v>33</v>
      </c>
      <c r="R537" s="11">
        <v>-0.92374376838459549</v>
      </c>
      <c r="S537" s="11" t="s">
        <v>33</v>
      </c>
      <c r="T537" s="11">
        <v>-0.90906092246300041</v>
      </c>
      <c r="U537" s="11" t="s">
        <v>33</v>
      </c>
      <c r="V537" s="11">
        <v>-0.37659180627840094</v>
      </c>
      <c r="W537" s="11" t="s">
        <v>33</v>
      </c>
      <c r="X537" s="11">
        <v>1.1358510901082159</v>
      </c>
      <c r="Y537" s="11" t="s">
        <v>33</v>
      </c>
      <c r="Z537" s="11">
        <v>-6.7044146310731037E-2</v>
      </c>
      <c r="AA537" s="11" t="s">
        <v>33</v>
      </c>
      <c r="AB537" s="11">
        <v>1.0652892267119909</v>
      </c>
    </row>
    <row r="538" spans="1:28" ht="16" x14ac:dyDescent="0.2">
      <c r="A538" s="27" t="s">
        <v>61</v>
      </c>
      <c r="B538" s="26" t="s">
        <v>62</v>
      </c>
      <c r="C538" s="25">
        <v>0.84414418254601753</v>
      </c>
      <c r="D538" s="25">
        <v>-12.499999999999989</v>
      </c>
      <c r="E538" s="25">
        <v>-124.16666666666667</v>
      </c>
      <c r="F538" s="25">
        <v>1.3888888888888899E-2</v>
      </c>
      <c r="G538" s="25">
        <v>-1.2457912457912456E-2</v>
      </c>
      <c r="H538" s="25">
        <v>0.83333333333333393</v>
      </c>
      <c r="I538" s="25">
        <v>-1.5555555555555554</v>
      </c>
      <c r="J538" s="25">
        <v>1.5555555555555554</v>
      </c>
      <c r="M538" s="11" t="s">
        <v>32</v>
      </c>
      <c r="N538" s="11">
        <v>0.27786491063865548</v>
      </c>
      <c r="O538" s="11" t="s">
        <v>32</v>
      </c>
      <c r="P538" s="11">
        <v>130.41666666666669</v>
      </c>
      <c r="Q538" s="11" t="s">
        <v>32</v>
      </c>
      <c r="R538" s="11">
        <v>528.88888888888891</v>
      </c>
      <c r="S538" s="11" t="s">
        <v>32</v>
      </c>
      <c r="T538" s="11">
        <v>2.2333333333333344E-2</v>
      </c>
      <c r="U538" s="11" t="s">
        <v>32</v>
      </c>
      <c r="V538" s="11">
        <v>3.2898550724637682E-2</v>
      </c>
      <c r="W538" s="11" t="s">
        <v>32</v>
      </c>
      <c r="X538" s="11">
        <v>2.0000000000000018</v>
      </c>
      <c r="Y538" s="11" t="s">
        <v>32</v>
      </c>
      <c r="Z538" s="11">
        <v>4.2777777777777768</v>
      </c>
      <c r="AA538" s="11" t="s">
        <v>32</v>
      </c>
      <c r="AB538" s="11">
        <v>2.0000000000000018</v>
      </c>
    </row>
    <row r="539" spans="1:28" ht="16" x14ac:dyDescent="0.2">
      <c r="A539" s="24" t="s">
        <v>61</v>
      </c>
      <c r="B539" s="23" t="s">
        <v>60</v>
      </c>
      <c r="C539" s="22">
        <v>0.68036862098887541</v>
      </c>
      <c r="D539" s="22">
        <f t="shared" ref="D539:J539" ca="1" si="141">AVERAGE(D535:D541)</f>
        <v>42.412037037037031</v>
      </c>
      <c r="E539" s="22">
        <f t="shared" ca="1" si="141"/>
        <v>7.939814814814814</v>
      </c>
      <c r="F539" s="22">
        <f t="shared" ca="1" si="141"/>
        <v>1.3304789752158175E-2</v>
      </c>
      <c r="G539" s="22">
        <f t="shared" ca="1" si="141"/>
        <v>-1.1184062850729516E-2</v>
      </c>
      <c r="H539" s="22">
        <f t="shared" ca="1" si="141"/>
        <v>1.6370370370370368</v>
      </c>
      <c r="I539" s="22">
        <f t="shared" ca="1" si="141"/>
        <v>-0.58518518518518514</v>
      </c>
      <c r="J539" s="22">
        <f t="shared" ca="1" si="141"/>
        <v>1.7574074074074071</v>
      </c>
      <c r="M539" s="11" t="s">
        <v>31</v>
      </c>
      <c r="N539" s="11">
        <v>1.3817017846651574</v>
      </c>
      <c r="O539" s="11" t="s">
        <v>31</v>
      </c>
      <c r="P539" s="11">
        <v>29.999999999999993</v>
      </c>
      <c r="Q539" s="11" t="s">
        <v>31</v>
      </c>
      <c r="R539" s="11">
        <v>-300.13888888888891</v>
      </c>
      <c r="S539" s="11" t="s">
        <v>31</v>
      </c>
      <c r="T539" s="11">
        <v>4.1666666666666671E-2</v>
      </c>
      <c r="U539" s="11" t="s">
        <v>31</v>
      </c>
      <c r="V539" s="11">
        <v>-4.9565217391304359E-2</v>
      </c>
      <c r="W539" s="11" t="s">
        <v>31</v>
      </c>
      <c r="X539" s="11">
        <v>4.1999999999999993</v>
      </c>
      <c r="Y539" s="11" t="s">
        <v>31</v>
      </c>
      <c r="Z539" s="11">
        <v>-6.2777777777777777</v>
      </c>
      <c r="AA539" s="11" t="s">
        <v>31</v>
      </c>
      <c r="AB539" s="11">
        <v>4.1999999999999993</v>
      </c>
    </row>
    <row r="540" spans="1:28" x14ac:dyDescent="0.2">
      <c r="A540" s="16"/>
      <c r="B540" s="18"/>
      <c r="C540" s="18"/>
      <c r="D540" s="18"/>
      <c r="E540" s="18"/>
      <c r="F540" s="21"/>
      <c r="M540" s="11" t="s">
        <v>30</v>
      </c>
      <c r="N540" s="11">
        <v>1.6595666953038128</v>
      </c>
      <c r="O540" s="11" t="s">
        <v>30</v>
      </c>
      <c r="P540" s="11">
        <v>160.41666666666669</v>
      </c>
      <c r="Q540" s="11" t="s">
        <v>30</v>
      </c>
      <c r="R540" s="11">
        <v>228.75</v>
      </c>
      <c r="S540" s="11" t="s">
        <v>30</v>
      </c>
      <c r="T540" s="11">
        <v>6.4000000000000015E-2</v>
      </c>
      <c r="U540" s="11" t="s">
        <v>30</v>
      </c>
      <c r="V540" s="11">
        <v>-1.6666666666666673E-2</v>
      </c>
      <c r="W540" s="11" t="s">
        <v>30</v>
      </c>
      <c r="X540" s="11">
        <v>6.2000000000000011</v>
      </c>
      <c r="Y540" s="11" t="s">
        <v>30</v>
      </c>
      <c r="Z540" s="11">
        <v>-2.0000000000000009</v>
      </c>
      <c r="AA540" s="11" t="s">
        <v>30</v>
      </c>
      <c r="AB540" s="11">
        <v>6.2000000000000011</v>
      </c>
    </row>
    <row r="541" spans="1:28" x14ac:dyDescent="0.2">
      <c r="A541" s="16"/>
      <c r="B541" s="15"/>
      <c r="C541" s="15"/>
      <c r="D541" s="15"/>
      <c r="E541" s="15"/>
      <c r="F541" s="20"/>
      <c r="M541" s="11" t="s">
        <v>29</v>
      </c>
      <c r="N541" s="11">
        <v>9.1317134790167387</v>
      </c>
      <c r="O541" s="11" t="s">
        <v>29</v>
      </c>
      <c r="P541" s="11">
        <v>576.16666666666674</v>
      </c>
      <c r="Q541" s="11" t="s">
        <v>29</v>
      </c>
      <c r="R541" s="11">
        <v>149.36111111111109</v>
      </c>
      <c r="S541" s="11" t="s">
        <v>29</v>
      </c>
      <c r="T541" s="11">
        <v>0.33096202925614693</v>
      </c>
      <c r="U541" s="11" t="s">
        <v>29</v>
      </c>
      <c r="V541" s="11">
        <v>-0.19294087876696572</v>
      </c>
      <c r="W541" s="11" t="s">
        <v>29</v>
      </c>
      <c r="X541" s="11">
        <v>29.966666666666672</v>
      </c>
      <c r="Y541" s="11" t="s">
        <v>29</v>
      </c>
      <c r="Z541" s="11">
        <v>-24.977777777777781</v>
      </c>
      <c r="AA541" s="11" t="s">
        <v>29</v>
      </c>
      <c r="AB541" s="11">
        <v>30.022222222222226</v>
      </c>
    </row>
    <row r="542" spans="1:28" x14ac:dyDescent="0.2">
      <c r="B542" s="15"/>
      <c r="C542" s="15"/>
      <c r="D542" s="15"/>
      <c r="E542" s="15"/>
      <c r="F542" s="20"/>
      <c r="M542" s="11" t="s">
        <v>28</v>
      </c>
      <c r="N542" s="11">
        <v>6</v>
      </c>
      <c r="O542" s="11" t="s">
        <v>28</v>
      </c>
      <c r="P542" s="11">
        <v>6</v>
      </c>
      <c r="Q542" s="11" t="s">
        <v>28</v>
      </c>
      <c r="R542" s="11">
        <v>6</v>
      </c>
      <c r="S542" s="11" t="s">
        <v>28</v>
      </c>
      <c r="T542" s="11">
        <v>6</v>
      </c>
      <c r="U542" s="11" t="s">
        <v>28</v>
      </c>
      <c r="V542" s="11">
        <v>6</v>
      </c>
      <c r="W542" s="11" t="s">
        <v>28</v>
      </c>
      <c r="X542" s="11">
        <v>6</v>
      </c>
      <c r="Y542" s="11" t="s">
        <v>28</v>
      </c>
      <c r="Z542" s="11">
        <v>6</v>
      </c>
      <c r="AA542" s="11" t="s">
        <v>28</v>
      </c>
      <c r="AB542" s="11">
        <v>6</v>
      </c>
    </row>
    <row r="543" spans="1:28" ht="16" thickBot="1" x14ac:dyDescent="0.25">
      <c r="B543" s="15"/>
      <c r="C543" s="15"/>
      <c r="D543" s="15"/>
      <c r="E543" s="15"/>
      <c r="F543" s="20"/>
      <c r="M543" s="12" t="s">
        <v>27</v>
      </c>
      <c r="N543" s="12">
        <v>0.12332762927684426</v>
      </c>
      <c r="O543" s="12" t="s">
        <v>27</v>
      </c>
      <c r="P543" s="12">
        <v>50.133353578578721</v>
      </c>
      <c r="Q543" s="12" t="s">
        <v>27</v>
      </c>
      <c r="R543" s="12">
        <v>255.04874782114788</v>
      </c>
      <c r="S543" s="12" t="s">
        <v>27</v>
      </c>
      <c r="T543" s="12">
        <v>8.6583268794977984E-3</v>
      </c>
      <c r="U543" s="12" t="s">
        <v>27</v>
      </c>
      <c r="V543" s="12">
        <v>1.1342466291816549E-2</v>
      </c>
      <c r="W543" s="12" t="s">
        <v>27</v>
      </c>
      <c r="X543" s="12">
        <v>0.71293572088880719</v>
      </c>
      <c r="Y543" s="12" t="s">
        <v>27</v>
      </c>
      <c r="Z543" s="12">
        <v>1.7471719885204622</v>
      </c>
      <c r="AA543" s="12" t="s">
        <v>27</v>
      </c>
      <c r="AB543" s="12">
        <v>0.71628121024133606</v>
      </c>
    </row>
    <row r="544" spans="1:28" x14ac:dyDescent="0.2">
      <c r="B544" s="15"/>
      <c r="C544" s="15"/>
      <c r="D544" s="15"/>
      <c r="E544" s="15"/>
      <c r="F544" s="20"/>
    </row>
    <row r="545" spans="1:28" ht="16" thickBot="1" x14ac:dyDescent="0.25">
      <c r="B545" s="15"/>
      <c r="C545" s="15"/>
      <c r="D545" s="15"/>
      <c r="E545" s="15"/>
      <c r="F545" s="20"/>
      <c r="M545" s="11" t="s">
        <v>59</v>
      </c>
    </row>
    <row r="546" spans="1:28" ht="80" x14ac:dyDescent="0.2">
      <c r="A546" s="16"/>
      <c r="B546" s="15"/>
      <c r="C546" s="15"/>
      <c r="D546" s="15"/>
      <c r="E546" s="15"/>
      <c r="F546" s="20"/>
      <c r="M546" s="14" t="s">
        <v>56</v>
      </c>
      <c r="N546" s="14"/>
      <c r="O546" s="14" t="s">
        <v>55</v>
      </c>
      <c r="P546" s="14"/>
      <c r="Q546" s="14" t="s">
        <v>54</v>
      </c>
      <c r="R546" s="14"/>
      <c r="S546" s="14" t="s">
        <v>53</v>
      </c>
      <c r="T546" s="14"/>
      <c r="U546" s="14" t="s">
        <v>52</v>
      </c>
      <c r="V546" s="14"/>
      <c r="W546" s="14" t="s">
        <v>51</v>
      </c>
      <c r="X546" s="14"/>
      <c r="Y546" s="14" t="s">
        <v>50</v>
      </c>
      <c r="Z546" s="14"/>
      <c r="AA546" s="14" t="s">
        <v>49</v>
      </c>
      <c r="AB546" s="14"/>
    </row>
    <row r="547" spans="1:28" x14ac:dyDescent="0.2">
      <c r="A547" s="16"/>
      <c r="B547" s="15"/>
      <c r="C547" s="15"/>
      <c r="D547" s="15"/>
      <c r="E547" s="15"/>
      <c r="F547" s="20"/>
    </row>
    <row r="548" spans="1:28" x14ac:dyDescent="0.2">
      <c r="A548" s="16"/>
      <c r="B548" s="15"/>
      <c r="C548" s="15"/>
      <c r="D548" s="15"/>
      <c r="E548" s="15"/>
      <c r="F548" s="20"/>
      <c r="M548" s="11" t="s">
        <v>40</v>
      </c>
      <c r="N548" s="11">
        <v>1.458399944926122</v>
      </c>
      <c r="O548" s="11" t="s">
        <v>40</v>
      </c>
      <c r="P548" s="11">
        <v>68.578703703703709</v>
      </c>
      <c r="Q548" s="11" t="s">
        <v>40</v>
      </c>
      <c r="R548" s="11">
        <v>-84.93981481481481</v>
      </c>
      <c r="S548" s="11" t="s">
        <v>40</v>
      </c>
      <c r="T548" s="11">
        <v>7.7967711301044643E-2</v>
      </c>
      <c r="U548" s="11" t="s">
        <v>40</v>
      </c>
      <c r="V548" s="11">
        <v>-3.0650953984287323E-2</v>
      </c>
      <c r="W548" s="11" t="s">
        <v>40</v>
      </c>
      <c r="X548" s="11">
        <v>4.2777777777777777</v>
      </c>
      <c r="Y548" s="11" t="s">
        <v>40</v>
      </c>
      <c r="Z548" s="11">
        <v>-4.4851851851851849</v>
      </c>
      <c r="AA548" s="11" t="s">
        <v>40</v>
      </c>
      <c r="AB548" s="11">
        <v>4.2777777777777777</v>
      </c>
    </row>
    <row r="549" spans="1:28" x14ac:dyDescent="0.2">
      <c r="A549" s="16"/>
      <c r="B549" s="15"/>
      <c r="C549" s="15"/>
      <c r="D549" s="15"/>
      <c r="E549" s="15"/>
      <c r="F549" s="20"/>
      <c r="M549" s="11" t="s">
        <v>39</v>
      </c>
      <c r="N549" s="11">
        <v>0.10659137606927002</v>
      </c>
      <c r="O549" s="11" t="s">
        <v>39</v>
      </c>
      <c r="P549" s="11">
        <v>13.861340116616864</v>
      </c>
      <c r="Q549" s="11" t="s">
        <v>39</v>
      </c>
      <c r="R549" s="11">
        <v>65.091398789168693</v>
      </c>
      <c r="S549" s="11" t="s">
        <v>39</v>
      </c>
      <c r="T549" s="11">
        <v>2.1082121431756228E-3</v>
      </c>
      <c r="U549" s="11" t="s">
        <v>39</v>
      </c>
      <c r="V549" s="11">
        <v>1.7186264395637645E-3</v>
      </c>
      <c r="W549" s="11" t="s">
        <v>39</v>
      </c>
      <c r="X549" s="11">
        <v>0.39446791792439334</v>
      </c>
      <c r="Y549" s="11" t="s">
        <v>39</v>
      </c>
      <c r="Z549" s="11">
        <v>0.66108569304804421</v>
      </c>
      <c r="AA549" s="11" t="s">
        <v>39</v>
      </c>
      <c r="AB549" s="11">
        <v>0.39446791792439334</v>
      </c>
    </row>
    <row r="550" spans="1:28" x14ac:dyDescent="0.2">
      <c r="B550" s="15"/>
      <c r="C550" s="15"/>
      <c r="D550" s="15"/>
      <c r="E550" s="15"/>
      <c r="F550" s="20"/>
      <c r="M550" s="11" t="s">
        <v>38</v>
      </c>
      <c r="N550" s="11">
        <v>1.4405671926856067</v>
      </c>
      <c r="O550" s="11" t="s">
        <v>38</v>
      </c>
      <c r="P550" s="11">
        <v>60.486111111111114</v>
      </c>
      <c r="Q550" s="11" t="s">
        <v>38</v>
      </c>
      <c r="R550" s="11">
        <v>-134.4444444444444</v>
      </c>
      <c r="S550" s="11" t="s">
        <v>38</v>
      </c>
      <c r="T550" s="11">
        <v>8.0666666666666664E-2</v>
      </c>
      <c r="U550" s="11" t="s">
        <v>38</v>
      </c>
      <c r="V550" s="11">
        <v>-3.2942583732057426E-2</v>
      </c>
      <c r="W550" s="11" t="s">
        <v>38</v>
      </c>
      <c r="X550" s="11">
        <v>3.8500000000000005</v>
      </c>
      <c r="Y550" s="11" t="s">
        <v>38</v>
      </c>
      <c r="Z550" s="11">
        <v>-4.8555555555555561</v>
      </c>
      <c r="AA550" s="11" t="s">
        <v>38</v>
      </c>
      <c r="AB550" s="11">
        <v>3.8500000000000005</v>
      </c>
    </row>
    <row r="551" spans="1:28" ht="19" x14ac:dyDescent="0.25">
      <c r="A551" s="16"/>
      <c r="C551" s="19"/>
      <c r="M551" s="11" t="s">
        <v>37</v>
      </c>
      <c r="N551" s="11" t="e">
        <v>#N/A</v>
      </c>
      <c r="O551" s="11" t="s">
        <v>37</v>
      </c>
      <c r="P551" s="11" t="e">
        <v>#N/A</v>
      </c>
      <c r="Q551" s="11" t="s">
        <v>37</v>
      </c>
      <c r="R551" s="11" t="e">
        <v>#N/A</v>
      </c>
      <c r="S551" s="11" t="s">
        <v>37</v>
      </c>
      <c r="T551" s="11" t="e">
        <v>#N/A</v>
      </c>
      <c r="U551" s="11" t="s">
        <v>37</v>
      </c>
      <c r="V551" s="11" t="e">
        <v>#N/A</v>
      </c>
      <c r="W551" s="11" t="s">
        <v>37</v>
      </c>
      <c r="X551" s="11" t="e">
        <v>#N/A</v>
      </c>
      <c r="Y551" s="11" t="s">
        <v>37</v>
      </c>
      <c r="Z551" s="11" t="e">
        <v>#N/A</v>
      </c>
      <c r="AA551" s="11" t="s">
        <v>37</v>
      </c>
      <c r="AB551" s="11" t="e">
        <v>#N/A</v>
      </c>
    </row>
    <row r="552" spans="1:28" x14ac:dyDescent="0.2">
      <c r="B552" s="18"/>
      <c r="C552" s="18"/>
      <c r="D552" s="18"/>
      <c r="E552" s="18"/>
      <c r="F552" s="17"/>
      <c r="M552" s="11" t="s">
        <v>36</v>
      </c>
      <c r="N552" s="11">
        <v>0.26109448235082122</v>
      </c>
      <c r="O552" s="11" t="s">
        <v>36</v>
      </c>
      <c r="P552" s="11">
        <v>33.953210436881989</v>
      </c>
      <c r="Q552" s="11" t="s">
        <v>36</v>
      </c>
      <c r="R552" s="11">
        <v>159.44071367747807</v>
      </c>
      <c r="S552" s="11" t="s">
        <v>36</v>
      </c>
      <c r="T552" s="11">
        <v>5.1640440203196284E-3</v>
      </c>
      <c r="U552" s="11" t="s">
        <v>36</v>
      </c>
      <c r="V552" s="11">
        <v>4.2097578353874144E-3</v>
      </c>
      <c r="W552" s="11" t="s">
        <v>36</v>
      </c>
      <c r="X552" s="11">
        <v>0.96624511881283792</v>
      </c>
      <c r="Y552" s="11" t="s">
        <v>36</v>
      </c>
      <c r="Z552" s="11">
        <v>1.6193226242218928</v>
      </c>
      <c r="AA552" s="11" t="s">
        <v>36</v>
      </c>
      <c r="AB552" s="11">
        <v>0.96624511881283792</v>
      </c>
    </row>
    <row r="553" spans="1:28" x14ac:dyDescent="0.2">
      <c r="A553" s="16"/>
      <c r="B553" s="15"/>
      <c r="C553" s="15"/>
      <c r="D553" s="15"/>
      <c r="E553" s="15"/>
      <c r="F553" s="15"/>
      <c r="M553" s="11" t="s">
        <v>35</v>
      </c>
      <c r="N553" s="11">
        <v>6.8170328714043299E-2</v>
      </c>
      <c r="O553" s="11" t="s">
        <v>35</v>
      </c>
      <c r="P553" s="11">
        <v>1152.8204989711921</v>
      </c>
      <c r="Q553" s="11" t="s">
        <v>35</v>
      </c>
      <c r="R553" s="11">
        <v>25421.341177983544</v>
      </c>
      <c r="S553" s="11" t="s">
        <v>35</v>
      </c>
      <c r="T553" s="11">
        <v>2.6667350643798909E-5</v>
      </c>
      <c r="U553" s="11" t="s">
        <v>35</v>
      </c>
      <c r="V553" s="11">
        <v>1.7722061032605728E-5</v>
      </c>
      <c r="W553" s="11" t="s">
        <v>35</v>
      </c>
      <c r="X553" s="11">
        <v>0.93362962962963536</v>
      </c>
      <c r="Y553" s="11" t="s">
        <v>35</v>
      </c>
      <c r="Z553" s="11">
        <v>2.6222057613168772</v>
      </c>
      <c r="AA553" s="11" t="s">
        <v>35</v>
      </c>
      <c r="AB553" s="11">
        <v>0.93362962962963536</v>
      </c>
    </row>
    <row r="554" spans="1:28" x14ac:dyDescent="0.2">
      <c r="B554" s="15"/>
      <c r="C554" s="15"/>
      <c r="D554" s="15"/>
      <c r="E554" s="15"/>
      <c r="M554" s="11" t="s">
        <v>34</v>
      </c>
      <c r="N554" s="11">
        <v>-0.96373685267425291</v>
      </c>
      <c r="O554" s="11" t="s">
        <v>34</v>
      </c>
      <c r="P554" s="11">
        <v>1.4350761067901274</v>
      </c>
      <c r="Q554" s="11" t="s">
        <v>34</v>
      </c>
      <c r="R554" s="11">
        <v>-1.8913240457567753</v>
      </c>
      <c r="S554" s="11" t="s">
        <v>34</v>
      </c>
      <c r="T554" s="11">
        <v>-1.7428836035173791</v>
      </c>
      <c r="U554" s="11" t="s">
        <v>34</v>
      </c>
      <c r="V554" s="11">
        <v>-0.66167038698440361</v>
      </c>
      <c r="W554" s="11" t="s">
        <v>34</v>
      </c>
      <c r="X554" s="11">
        <v>2.9887050938980515</v>
      </c>
      <c r="Y554" s="11" t="s">
        <v>34</v>
      </c>
      <c r="Z554" s="11">
        <v>0.41454431073417819</v>
      </c>
      <c r="AA554" s="11" t="s">
        <v>34</v>
      </c>
      <c r="AB554" s="11">
        <v>2.9887050938980515</v>
      </c>
    </row>
    <row r="555" spans="1:28" x14ac:dyDescent="0.2">
      <c r="B555" s="15"/>
      <c r="C555" s="15"/>
      <c r="D555" s="15"/>
      <c r="E555" s="15"/>
      <c r="F555" s="15"/>
      <c r="M555" s="11" t="s">
        <v>33</v>
      </c>
      <c r="N555" s="11">
        <v>0.28833060601114124</v>
      </c>
      <c r="O555" s="11" t="s">
        <v>33</v>
      </c>
      <c r="P555" s="11">
        <v>1.0662390977077403</v>
      </c>
      <c r="Q555" s="11" t="s">
        <v>33</v>
      </c>
      <c r="R555" s="11">
        <v>0.63695442363041832</v>
      </c>
      <c r="S555" s="11" t="s">
        <v>33</v>
      </c>
      <c r="T555" s="11">
        <v>-0.91197781191655958</v>
      </c>
      <c r="U555" s="11" t="s">
        <v>33</v>
      </c>
      <c r="V555" s="11">
        <v>1.1363119035553684</v>
      </c>
      <c r="W555" s="11" t="s">
        <v>33</v>
      </c>
      <c r="X555" s="11">
        <v>1.772580520873819</v>
      </c>
      <c r="Y555" s="11" t="s">
        <v>33</v>
      </c>
      <c r="Z555" s="11">
        <v>0.89867917200529479</v>
      </c>
      <c r="AA555" s="11" t="s">
        <v>33</v>
      </c>
      <c r="AB555" s="11">
        <v>1.772580520873819</v>
      </c>
    </row>
    <row r="556" spans="1:28" x14ac:dyDescent="0.2">
      <c r="A556" s="16"/>
      <c r="B556" s="15"/>
      <c r="C556" s="15"/>
      <c r="D556" s="15"/>
      <c r="E556" s="15"/>
      <c r="F556" s="15"/>
      <c r="M556" s="11" t="s">
        <v>32</v>
      </c>
      <c r="N556" s="11">
        <v>0.70525060074220858</v>
      </c>
      <c r="O556" s="11" t="s">
        <v>32</v>
      </c>
      <c r="P556" s="11">
        <v>97.999999999999972</v>
      </c>
      <c r="Q556" s="11" t="s">
        <v>32</v>
      </c>
      <c r="R556" s="11">
        <v>352.5</v>
      </c>
      <c r="S556" s="11" t="s">
        <v>32</v>
      </c>
      <c r="T556" s="11">
        <v>1.1452991452991473E-2</v>
      </c>
      <c r="U556" s="11" t="s">
        <v>32</v>
      </c>
      <c r="V556" s="11">
        <v>1.003367003367004E-2</v>
      </c>
      <c r="W556" s="11" t="s">
        <v>32</v>
      </c>
      <c r="X556" s="11">
        <v>2.4999999999999991</v>
      </c>
      <c r="Y556" s="11" t="s">
        <v>32</v>
      </c>
      <c r="Z556" s="11">
        <v>4.5</v>
      </c>
      <c r="AA556" s="11" t="s">
        <v>32</v>
      </c>
      <c r="AB556" s="11">
        <v>2.4999999999999991</v>
      </c>
    </row>
    <row r="557" spans="1:28" x14ac:dyDescent="0.2">
      <c r="A557" s="16"/>
      <c r="B557" s="15"/>
      <c r="C557" s="15"/>
      <c r="D557" s="15"/>
      <c r="E557" s="15"/>
      <c r="F557" s="15"/>
      <c r="M557" s="11" t="s">
        <v>31</v>
      </c>
      <c r="N557" s="11">
        <v>1.1322766535472089</v>
      </c>
      <c r="O557" s="11" t="s">
        <v>31</v>
      </c>
      <c r="P557" s="11">
        <v>29.500000000000007</v>
      </c>
      <c r="Q557" s="11" t="s">
        <v>31</v>
      </c>
      <c r="R557" s="11">
        <v>-237.25</v>
      </c>
      <c r="S557" s="11" t="s">
        <v>31</v>
      </c>
      <c r="T557" s="11">
        <v>7.0769230769230779E-2</v>
      </c>
      <c r="U557" s="11" t="s">
        <v>31</v>
      </c>
      <c r="V557" s="11">
        <v>-3.3939393939393936E-2</v>
      </c>
      <c r="W557" s="11" t="s">
        <v>31</v>
      </c>
      <c r="X557" s="11">
        <v>3.6000000000000005</v>
      </c>
      <c r="Y557" s="11" t="s">
        <v>31</v>
      </c>
      <c r="Z557" s="11">
        <v>-6.3000000000000007</v>
      </c>
      <c r="AA557" s="11" t="s">
        <v>31</v>
      </c>
      <c r="AB557" s="11">
        <v>3.6000000000000005</v>
      </c>
    </row>
    <row r="558" spans="1:28" x14ac:dyDescent="0.2">
      <c r="A558" s="16"/>
      <c r="B558" s="15"/>
      <c r="C558" s="15"/>
      <c r="D558" s="15"/>
      <c r="E558" s="15"/>
      <c r="F558" s="15"/>
      <c r="M558" s="11" t="s">
        <v>30</v>
      </c>
      <c r="N558" s="11">
        <v>1.8375272542894174</v>
      </c>
      <c r="O558" s="11" t="s">
        <v>30</v>
      </c>
      <c r="P558" s="11">
        <v>127.49999999999999</v>
      </c>
      <c r="Q558" s="11" t="s">
        <v>30</v>
      </c>
      <c r="R558" s="11">
        <v>115.25000000000001</v>
      </c>
      <c r="S558" s="11" t="s">
        <v>30</v>
      </c>
      <c r="T558" s="11">
        <v>8.2222222222222252E-2</v>
      </c>
      <c r="U558" s="11" t="s">
        <v>30</v>
      </c>
      <c r="V558" s="11">
        <v>-2.3905723905723895E-2</v>
      </c>
      <c r="W558" s="11" t="s">
        <v>30</v>
      </c>
      <c r="X558" s="11">
        <v>6.1</v>
      </c>
      <c r="Y558" s="11" t="s">
        <v>30</v>
      </c>
      <c r="Z558" s="11">
        <v>-1.8000000000000007</v>
      </c>
      <c r="AA558" s="11" t="s">
        <v>30</v>
      </c>
      <c r="AB558" s="11">
        <v>6.1</v>
      </c>
    </row>
    <row r="559" spans="1:28" x14ac:dyDescent="0.2">
      <c r="A559" s="16"/>
      <c r="B559" s="15"/>
      <c r="C559" s="15"/>
      <c r="D559" s="15"/>
      <c r="E559" s="15"/>
      <c r="F559" s="15"/>
      <c r="M559" s="11" t="s">
        <v>29</v>
      </c>
      <c r="N559" s="11">
        <v>8.7503996695567317</v>
      </c>
      <c r="O559" s="11" t="s">
        <v>29</v>
      </c>
      <c r="P559" s="11">
        <v>411.47222222222223</v>
      </c>
      <c r="Q559" s="11" t="s">
        <v>29</v>
      </c>
      <c r="R559" s="11">
        <v>-509.63888888888886</v>
      </c>
      <c r="S559" s="11" t="s">
        <v>29</v>
      </c>
      <c r="T559" s="11">
        <v>0.46780626780626783</v>
      </c>
      <c r="U559" s="11" t="s">
        <v>29</v>
      </c>
      <c r="V559" s="11">
        <v>-0.18390572390572393</v>
      </c>
      <c r="W559" s="11" t="s">
        <v>29</v>
      </c>
      <c r="X559" s="11">
        <v>25.666666666666668</v>
      </c>
      <c r="Y559" s="11" t="s">
        <v>29</v>
      </c>
      <c r="Z559" s="11">
        <v>-26.911111111111111</v>
      </c>
      <c r="AA559" s="11" t="s">
        <v>29</v>
      </c>
      <c r="AB559" s="11">
        <v>25.666666666666668</v>
      </c>
    </row>
    <row r="560" spans="1:28" x14ac:dyDescent="0.2">
      <c r="B560" s="15"/>
      <c r="C560" s="15"/>
      <c r="D560" s="15"/>
      <c r="E560" s="15"/>
      <c r="F560" s="15"/>
      <c r="M560" s="11" t="s">
        <v>28</v>
      </c>
      <c r="N560" s="11">
        <v>6</v>
      </c>
      <c r="O560" s="11" t="s">
        <v>28</v>
      </c>
      <c r="P560" s="11">
        <v>6</v>
      </c>
      <c r="Q560" s="11" t="s">
        <v>28</v>
      </c>
      <c r="R560" s="11">
        <v>6</v>
      </c>
      <c r="S560" s="11" t="s">
        <v>28</v>
      </c>
      <c r="T560" s="11">
        <v>6</v>
      </c>
      <c r="U560" s="11" t="s">
        <v>28</v>
      </c>
      <c r="V560" s="11">
        <v>6</v>
      </c>
      <c r="W560" s="11" t="s">
        <v>28</v>
      </c>
      <c r="X560" s="11">
        <v>6</v>
      </c>
      <c r="Y560" s="11" t="s">
        <v>28</v>
      </c>
      <c r="Z560" s="11">
        <v>6</v>
      </c>
      <c r="AA560" s="11" t="s">
        <v>28</v>
      </c>
      <c r="AB560" s="11">
        <v>6</v>
      </c>
    </row>
    <row r="561" spans="13:28" ht="16" thickBot="1" x14ac:dyDescent="0.25">
      <c r="M561" s="12" t="s">
        <v>27</v>
      </c>
      <c r="N561" s="12">
        <v>0.27400185515914494</v>
      </c>
      <c r="O561" s="12" t="s">
        <v>27</v>
      </c>
      <c r="P561" s="12">
        <v>35.631709121352273</v>
      </c>
      <c r="Q561" s="12" t="s">
        <v>27</v>
      </c>
      <c r="R561" s="12">
        <v>167.32276738359667</v>
      </c>
      <c r="S561" s="12" t="s">
        <v>27</v>
      </c>
      <c r="T561" s="12">
        <v>5.4193318409151625E-3</v>
      </c>
      <c r="U561" s="12" t="s">
        <v>27</v>
      </c>
      <c r="V561" s="12">
        <v>4.417869907786926E-3</v>
      </c>
      <c r="W561" s="12" t="s">
        <v>27</v>
      </c>
      <c r="X561" s="12">
        <v>1.0140120645577222</v>
      </c>
      <c r="Y561" s="12" t="s">
        <v>27</v>
      </c>
      <c r="Z561" s="12">
        <v>1.699374874348347</v>
      </c>
      <c r="AA561" s="12" t="s">
        <v>27</v>
      </c>
      <c r="AB561" s="12">
        <v>1.0140120645577222</v>
      </c>
    </row>
    <row r="563" spans="13:28" ht="16" thickBot="1" x14ac:dyDescent="0.25">
      <c r="M563" s="11" t="s">
        <v>58</v>
      </c>
    </row>
    <row r="564" spans="13:28" ht="80" x14ac:dyDescent="0.2">
      <c r="M564" s="14" t="s">
        <v>56</v>
      </c>
      <c r="N564" s="14"/>
      <c r="O564" s="14" t="s">
        <v>55</v>
      </c>
      <c r="P564" s="14"/>
      <c r="Q564" s="14" t="s">
        <v>54</v>
      </c>
      <c r="R564" s="14"/>
      <c r="S564" s="14" t="s">
        <v>53</v>
      </c>
      <c r="T564" s="14"/>
      <c r="U564" s="14" t="s">
        <v>52</v>
      </c>
      <c r="V564" s="14"/>
      <c r="W564" s="14" t="s">
        <v>51</v>
      </c>
      <c r="X564" s="14"/>
      <c r="Y564" s="14" t="s">
        <v>50</v>
      </c>
      <c r="Z564" s="14"/>
      <c r="AA564" s="14" t="s">
        <v>49</v>
      </c>
      <c r="AB564" s="14"/>
    </row>
    <row r="566" spans="13:28" x14ac:dyDescent="0.2">
      <c r="M566" s="11" t="s">
        <v>40</v>
      </c>
      <c r="N566" s="11">
        <v>1.7256017862905577</v>
      </c>
      <c r="O566" s="11" t="s">
        <v>40</v>
      </c>
      <c r="P566" s="11">
        <v>110.125</v>
      </c>
      <c r="Q566" s="11" t="s">
        <v>40</v>
      </c>
      <c r="R566" s="11">
        <v>-126.43749999999997</v>
      </c>
      <c r="S566" s="11" t="s">
        <v>40</v>
      </c>
      <c r="T566" s="11">
        <v>9.5769230769230773E-2</v>
      </c>
      <c r="U566" s="11" t="s">
        <v>40</v>
      </c>
      <c r="V566" s="11">
        <v>-2.4E-2</v>
      </c>
      <c r="W566" s="11" t="s">
        <v>40</v>
      </c>
      <c r="X566" s="11">
        <v>6.2250000000000005</v>
      </c>
      <c r="Y566" s="11" t="s">
        <v>40</v>
      </c>
      <c r="Z566" s="11">
        <v>-4.1500000000000004</v>
      </c>
      <c r="AA566" s="11" t="s">
        <v>40</v>
      </c>
      <c r="AB566" s="11">
        <v>6.2250000000000005</v>
      </c>
    </row>
    <row r="567" spans="13:28" x14ac:dyDescent="0.2">
      <c r="M567" s="11" t="s">
        <v>39</v>
      </c>
      <c r="N567" s="11">
        <v>3.2476662589870579E-2</v>
      </c>
      <c r="O567" s="11" t="s">
        <v>39</v>
      </c>
      <c r="P567" s="11">
        <v>9.1699804616294269</v>
      </c>
      <c r="Q567" s="11" t="s">
        <v>39</v>
      </c>
      <c r="R567" s="11">
        <v>15.22586033420334</v>
      </c>
      <c r="S567" s="11" t="s">
        <v>39</v>
      </c>
      <c r="T567" s="11">
        <v>1.3137116366614895E-3</v>
      </c>
      <c r="U567" s="11" t="s">
        <v>39</v>
      </c>
      <c r="V567" s="11">
        <v>3.9658405359346708E-3</v>
      </c>
      <c r="W567" s="11" t="s">
        <v>39</v>
      </c>
      <c r="X567" s="11">
        <v>8.5391256382996952E-2</v>
      </c>
      <c r="Y567" s="11" t="s">
        <v>39</v>
      </c>
      <c r="Z567" s="11">
        <v>0.71239034243875055</v>
      </c>
      <c r="AA567" s="11" t="s">
        <v>39</v>
      </c>
      <c r="AB567" s="11">
        <v>8.5391256382996952E-2</v>
      </c>
    </row>
    <row r="568" spans="13:28" x14ac:dyDescent="0.2">
      <c r="M568" s="11" t="s">
        <v>38</v>
      </c>
      <c r="N568" s="11">
        <v>1.7408804620286809</v>
      </c>
      <c r="O568" s="11" t="s">
        <v>38</v>
      </c>
      <c r="P568" s="11">
        <v>114.25</v>
      </c>
      <c r="Q568" s="11" t="s">
        <v>38</v>
      </c>
      <c r="R568" s="11">
        <v>-123</v>
      </c>
      <c r="S568" s="11" t="s">
        <v>38</v>
      </c>
      <c r="T568" s="11">
        <v>9.6153846153846145E-2</v>
      </c>
      <c r="U568" s="11" t="s">
        <v>38</v>
      </c>
      <c r="V568" s="11">
        <v>-2.2857142857142861E-2</v>
      </c>
      <c r="W568" s="11" t="s">
        <v>38</v>
      </c>
      <c r="X568" s="11">
        <v>6.2499999999999991</v>
      </c>
      <c r="Y568" s="11" t="s">
        <v>38</v>
      </c>
      <c r="Z568" s="11">
        <v>-3.9000000000000004</v>
      </c>
      <c r="AA568" s="11" t="s">
        <v>38</v>
      </c>
      <c r="AB568" s="11">
        <v>6.2499999999999991</v>
      </c>
    </row>
    <row r="569" spans="13:28" x14ac:dyDescent="0.2">
      <c r="M569" s="11" t="s">
        <v>37</v>
      </c>
      <c r="N569" s="11" t="e">
        <v>#N/A</v>
      </c>
      <c r="O569" s="11" t="s">
        <v>37</v>
      </c>
      <c r="P569" s="11" t="e">
        <v>#N/A</v>
      </c>
      <c r="Q569" s="11" t="s">
        <v>37</v>
      </c>
      <c r="R569" s="11" t="e">
        <v>#N/A</v>
      </c>
      <c r="S569" s="11" t="s">
        <v>37</v>
      </c>
      <c r="T569" s="11" t="e">
        <v>#N/A</v>
      </c>
      <c r="U569" s="11" t="s">
        <v>37</v>
      </c>
      <c r="V569" s="11" t="e">
        <v>#N/A</v>
      </c>
      <c r="W569" s="11" t="s">
        <v>37</v>
      </c>
      <c r="X569" s="11" t="e">
        <v>#N/A</v>
      </c>
      <c r="Y569" s="11" t="s">
        <v>37</v>
      </c>
      <c r="Z569" s="11" t="e">
        <v>#N/A</v>
      </c>
      <c r="AA569" s="11" t="s">
        <v>37</v>
      </c>
      <c r="AB569" s="11" t="e">
        <v>#N/A</v>
      </c>
    </row>
    <row r="570" spans="13:28" x14ac:dyDescent="0.2">
      <c r="M570" s="11" t="s">
        <v>36</v>
      </c>
      <c r="N570" s="11">
        <v>6.4953325179741159E-2</v>
      </c>
      <c r="O570" s="11" t="s">
        <v>36</v>
      </c>
      <c r="P570" s="11">
        <v>18.339960923258854</v>
      </c>
      <c r="Q570" s="11" t="s">
        <v>36</v>
      </c>
      <c r="R570" s="11">
        <v>30.451720668406679</v>
      </c>
      <c r="S570" s="11" t="s">
        <v>36</v>
      </c>
      <c r="T570" s="11">
        <v>2.6274232733229791E-3</v>
      </c>
      <c r="U570" s="11" t="s">
        <v>36</v>
      </c>
      <c r="V570" s="11">
        <v>7.9316810718693415E-3</v>
      </c>
      <c r="W570" s="11" t="s">
        <v>36</v>
      </c>
      <c r="X570" s="11">
        <v>0.1707825127659939</v>
      </c>
      <c r="Y570" s="11" t="s">
        <v>36</v>
      </c>
      <c r="Z570" s="11">
        <v>1.4247806848775011</v>
      </c>
      <c r="AA570" s="11" t="s">
        <v>36</v>
      </c>
      <c r="AB570" s="11">
        <v>0.1707825127659939</v>
      </c>
    </row>
    <row r="571" spans="13:28" x14ac:dyDescent="0.2">
      <c r="M571" s="11" t="s">
        <v>35</v>
      </c>
      <c r="N571" s="11">
        <v>4.218934451905197E-3</v>
      </c>
      <c r="O571" s="11" t="s">
        <v>35</v>
      </c>
      <c r="P571" s="11">
        <v>336.3541666666618</v>
      </c>
      <c r="Q571" s="11" t="s">
        <v>35</v>
      </c>
      <c r="R571" s="11">
        <v>927.30729166666663</v>
      </c>
      <c r="S571" s="11" t="s">
        <v>35</v>
      </c>
      <c r="T571" s="11">
        <v>6.9033530571992375E-6</v>
      </c>
      <c r="U571" s="11" t="s">
        <v>35</v>
      </c>
      <c r="V571" s="11">
        <v>6.2911564625850396E-5</v>
      </c>
      <c r="W571" s="11" t="s">
        <v>35</v>
      </c>
      <c r="X571" s="11">
        <v>2.9166666666666868E-2</v>
      </c>
      <c r="Y571" s="11" t="s">
        <v>35</v>
      </c>
      <c r="Z571" s="11">
        <v>2.0300000000000011</v>
      </c>
      <c r="AA571" s="11" t="s">
        <v>35</v>
      </c>
      <c r="AB571" s="11">
        <v>2.9166666666666868E-2</v>
      </c>
    </row>
    <row r="572" spans="13:28" x14ac:dyDescent="0.2">
      <c r="M572" s="11" t="s">
        <v>34</v>
      </c>
      <c r="N572" s="11">
        <v>2.3297772405717954</v>
      </c>
      <c r="O572" s="11" t="s">
        <v>34</v>
      </c>
      <c r="P572" s="11">
        <v>-1.6350684955681274</v>
      </c>
      <c r="Q572" s="11" t="s">
        <v>34</v>
      </c>
      <c r="R572" s="11">
        <v>1.588910455020164</v>
      </c>
      <c r="S572" s="11" t="s">
        <v>34</v>
      </c>
      <c r="T572" s="11">
        <v>0.34285714285714164</v>
      </c>
      <c r="U572" s="11" t="s">
        <v>34</v>
      </c>
      <c r="V572" s="11">
        <v>-0.40083930987416672</v>
      </c>
      <c r="W572" s="11" t="s">
        <v>34</v>
      </c>
      <c r="X572" s="11">
        <v>0.34285714285717006</v>
      </c>
      <c r="Y572" s="11" t="s">
        <v>34</v>
      </c>
      <c r="Z572" s="11">
        <v>-0.90402581960252704</v>
      </c>
      <c r="AA572" s="11" t="s">
        <v>34</v>
      </c>
      <c r="AB572" s="11">
        <v>0.34285714285717006</v>
      </c>
    </row>
    <row r="573" spans="13:28" x14ac:dyDescent="0.2">
      <c r="M573" s="11" t="s">
        <v>33</v>
      </c>
      <c r="N573" s="11">
        <v>-1.2914525747601036</v>
      </c>
      <c r="O573" s="11" t="s">
        <v>33</v>
      </c>
      <c r="P573" s="11">
        <v>-0.77568737709444391</v>
      </c>
      <c r="Q573" s="11" t="s">
        <v>33</v>
      </c>
      <c r="R573" s="11">
        <v>-0.65842925848134004</v>
      </c>
      <c r="S573" s="11" t="s">
        <v>33</v>
      </c>
      <c r="T573" s="11">
        <v>-0.75283719913170444</v>
      </c>
      <c r="U573" s="11" t="s">
        <v>33</v>
      </c>
      <c r="V573" s="11">
        <v>-0.69102234551139397</v>
      </c>
      <c r="W573" s="11" t="s">
        <v>33</v>
      </c>
      <c r="X573" s="11">
        <v>-0.75283719913171254</v>
      </c>
      <c r="Y573" s="11" t="s">
        <v>33</v>
      </c>
      <c r="Z573" s="11">
        <v>-0.76063906106202295</v>
      </c>
      <c r="AA573" s="11" t="s">
        <v>33</v>
      </c>
      <c r="AB573" s="11">
        <v>-0.75283719913171254</v>
      </c>
    </row>
    <row r="574" spans="13:28" x14ac:dyDescent="0.2">
      <c r="M574" s="11" t="s">
        <v>32</v>
      </c>
      <c r="N574" s="11">
        <v>0.15265846799428151</v>
      </c>
      <c r="O574" s="11" t="s">
        <v>32</v>
      </c>
      <c r="P574" s="11">
        <v>38.999999999999986</v>
      </c>
      <c r="Q574" s="11" t="s">
        <v>32</v>
      </c>
      <c r="R574" s="11">
        <v>73.75</v>
      </c>
      <c r="S574" s="11" t="s">
        <v>32</v>
      </c>
      <c r="T574" s="11">
        <v>6.1538461538461764E-3</v>
      </c>
      <c r="U574" s="11" t="s">
        <v>32</v>
      </c>
      <c r="V574" s="11">
        <v>1.8285714285714277E-2</v>
      </c>
      <c r="W574" s="11" t="s">
        <v>32</v>
      </c>
      <c r="X574" s="11">
        <v>0.40000000000000213</v>
      </c>
      <c r="Y574" s="11" t="s">
        <v>32</v>
      </c>
      <c r="Z574" s="11">
        <v>3.1999999999999984</v>
      </c>
      <c r="AA574" s="11" t="s">
        <v>32</v>
      </c>
      <c r="AB574" s="11">
        <v>0.40000000000000213</v>
      </c>
    </row>
    <row r="575" spans="13:28" x14ac:dyDescent="0.2">
      <c r="M575" s="11" t="s">
        <v>31</v>
      </c>
      <c r="N575" s="11">
        <v>1.6339938765552939</v>
      </c>
      <c r="O575" s="11" t="s">
        <v>31</v>
      </c>
      <c r="P575" s="11">
        <v>86.499999999999986</v>
      </c>
      <c r="Q575" s="11" t="s">
        <v>31</v>
      </c>
      <c r="R575" s="11">
        <v>-166.74999999999994</v>
      </c>
      <c r="S575" s="11" t="s">
        <v>31</v>
      </c>
      <c r="T575" s="11">
        <v>9.2307692307692313E-2</v>
      </c>
      <c r="U575" s="11" t="s">
        <v>31</v>
      </c>
      <c r="V575" s="11">
        <v>-3.428571428571428E-2</v>
      </c>
      <c r="W575" s="11" t="s">
        <v>31</v>
      </c>
      <c r="X575" s="11">
        <v>6</v>
      </c>
      <c r="Y575" s="11" t="s">
        <v>31</v>
      </c>
      <c r="Z575" s="11">
        <v>-5.9999999999999991</v>
      </c>
      <c r="AA575" s="11" t="s">
        <v>31</v>
      </c>
      <c r="AB575" s="11">
        <v>6</v>
      </c>
    </row>
    <row r="576" spans="13:28" x14ac:dyDescent="0.2">
      <c r="M576" s="11" t="s">
        <v>30</v>
      </c>
      <c r="N576" s="11">
        <v>1.7866523445495754</v>
      </c>
      <c r="O576" s="11" t="s">
        <v>30</v>
      </c>
      <c r="P576" s="11">
        <v>125.49999999999997</v>
      </c>
      <c r="Q576" s="11" t="s">
        <v>30</v>
      </c>
      <c r="R576" s="11">
        <v>-92.999999999999943</v>
      </c>
      <c r="S576" s="11" t="s">
        <v>30</v>
      </c>
      <c r="T576" s="11">
        <v>9.8461538461538489E-2</v>
      </c>
      <c r="U576" s="11" t="s">
        <v>30</v>
      </c>
      <c r="V576" s="11">
        <v>-1.6000000000000004E-2</v>
      </c>
      <c r="W576" s="11" t="s">
        <v>30</v>
      </c>
      <c r="X576" s="11">
        <v>6.4000000000000021</v>
      </c>
      <c r="Y576" s="11" t="s">
        <v>30</v>
      </c>
      <c r="Z576" s="11">
        <v>-2.8000000000000007</v>
      </c>
      <c r="AA576" s="11" t="s">
        <v>30</v>
      </c>
      <c r="AB576" s="11">
        <v>6.4000000000000021</v>
      </c>
    </row>
    <row r="577" spans="13:28" x14ac:dyDescent="0.2">
      <c r="M577" s="11" t="s">
        <v>29</v>
      </c>
      <c r="N577" s="11">
        <v>6.9024071451622309</v>
      </c>
      <c r="O577" s="11" t="s">
        <v>29</v>
      </c>
      <c r="P577" s="11">
        <v>440.5</v>
      </c>
      <c r="Q577" s="11" t="s">
        <v>29</v>
      </c>
      <c r="R577" s="11">
        <v>-505.74999999999989</v>
      </c>
      <c r="S577" s="11" t="s">
        <v>29</v>
      </c>
      <c r="T577" s="11">
        <v>0.38307692307692309</v>
      </c>
      <c r="U577" s="11" t="s">
        <v>29</v>
      </c>
      <c r="V577" s="11">
        <v>-9.6000000000000002E-2</v>
      </c>
      <c r="W577" s="11" t="s">
        <v>29</v>
      </c>
      <c r="X577" s="11">
        <v>24.900000000000002</v>
      </c>
      <c r="Y577" s="11" t="s">
        <v>29</v>
      </c>
      <c r="Z577" s="11">
        <v>-16.600000000000001</v>
      </c>
      <c r="AA577" s="11" t="s">
        <v>29</v>
      </c>
      <c r="AB577" s="11">
        <v>24.900000000000002</v>
      </c>
    </row>
    <row r="578" spans="13:28" x14ac:dyDescent="0.2">
      <c r="M578" s="11" t="s">
        <v>28</v>
      </c>
      <c r="N578" s="11">
        <v>4</v>
      </c>
      <c r="O578" s="11" t="s">
        <v>28</v>
      </c>
      <c r="P578" s="11">
        <v>4</v>
      </c>
      <c r="Q578" s="11" t="s">
        <v>28</v>
      </c>
      <c r="R578" s="11">
        <v>4</v>
      </c>
      <c r="S578" s="11" t="s">
        <v>28</v>
      </c>
      <c r="T578" s="11">
        <v>4</v>
      </c>
      <c r="U578" s="11" t="s">
        <v>28</v>
      </c>
      <c r="V578" s="11">
        <v>4</v>
      </c>
      <c r="W578" s="11" t="s">
        <v>28</v>
      </c>
      <c r="X578" s="11">
        <v>4</v>
      </c>
      <c r="Y578" s="11" t="s">
        <v>28</v>
      </c>
      <c r="Z578" s="11">
        <v>4</v>
      </c>
      <c r="AA578" s="11" t="s">
        <v>28</v>
      </c>
      <c r="AB578" s="11">
        <v>4</v>
      </c>
    </row>
    <row r="579" spans="13:28" ht="16" thickBot="1" x14ac:dyDescent="0.25">
      <c r="M579" s="12" t="s">
        <v>27</v>
      </c>
      <c r="N579" s="12">
        <v>0.10335523486707923</v>
      </c>
      <c r="O579" s="12" t="s">
        <v>27</v>
      </c>
      <c r="P579" s="12">
        <v>29.18297043963636</v>
      </c>
      <c r="Q579" s="12" t="s">
        <v>27</v>
      </c>
      <c r="R579" s="12">
        <v>48.45548296535118</v>
      </c>
      <c r="S579" s="12" t="s">
        <v>27</v>
      </c>
      <c r="T579" s="12">
        <v>4.1808167443015704E-3</v>
      </c>
      <c r="U579" s="12" t="s">
        <v>27</v>
      </c>
      <c r="V579" s="12">
        <v>1.2621074560929653E-2</v>
      </c>
      <c r="W579" s="12" t="s">
        <v>27</v>
      </c>
      <c r="X579" s="12">
        <v>0.27175308837960249</v>
      </c>
      <c r="Y579" s="12" t="s">
        <v>27</v>
      </c>
      <c r="Z579" s="12">
        <v>2.2671440132139971</v>
      </c>
      <c r="AA579" s="12" t="s">
        <v>27</v>
      </c>
      <c r="AB579" s="12">
        <v>0.27175308837960249</v>
      </c>
    </row>
    <row r="581" spans="13:28" ht="16" thickBot="1" x14ac:dyDescent="0.25">
      <c r="M581" s="11" t="s">
        <v>57</v>
      </c>
    </row>
    <row r="582" spans="13:28" ht="81" thickBot="1" x14ac:dyDescent="0.25">
      <c r="M582" s="14" t="s">
        <v>56</v>
      </c>
      <c r="N582" s="14"/>
      <c r="O582" s="14" t="s">
        <v>55</v>
      </c>
      <c r="P582" s="14"/>
      <c r="Q582" s="14" t="s">
        <v>54</v>
      </c>
      <c r="R582" s="14"/>
      <c r="S582" s="14" t="s">
        <v>53</v>
      </c>
      <c r="T582" s="14"/>
      <c r="U582" s="14" t="s">
        <v>52</v>
      </c>
      <c r="V582" s="14"/>
      <c r="W582" s="14" t="s">
        <v>51</v>
      </c>
      <c r="X582" s="14"/>
      <c r="Y582" s="14" t="s">
        <v>50</v>
      </c>
      <c r="Z582" s="14"/>
      <c r="AA582" s="14" t="s">
        <v>49</v>
      </c>
      <c r="AB582" s="14"/>
    </row>
    <row r="583" spans="13:28" x14ac:dyDescent="0.2">
      <c r="M583" s="13" t="s">
        <v>48</v>
      </c>
      <c r="N583" s="13"/>
      <c r="O583" s="13" t="s">
        <v>47</v>
      </c>
      <c r="P583" s="13"/>
      <c r="Q583" s="13" t="s">
        <v>46</v>
      </c>
      <c r="R583" s="13"/>
      <c r="S583" s="13" t="s">
        <v>45</v>
      </c>
      <c r="T583" s="13"/>
      <c r="U583" s="13" t="s">
        <v>44</v>
      </c>
      <c r="V583" s="13"/>
      <c r="W583" s="13" t="s">
        <v>43</v>
      </c>
      <c r="X583" s="13"/>
      <c r="Y583" s="13" t="s">
        <v>42</v>
      </c>
      <c r="Z583" s="13"/>
      <c r="AA583" s="13" t="s">
        <v>41</v>
      </c>
      <c r="AB583" s="13"/>
    </row>
    <row r="585" spans="13:28" x14ac:dyDescent="0.2">
      <c r="M585" s="11" t="s">
        <v>40</v>
      </c>
      <c r="N585" s="11">
        <v>0.67797194859314247</v>
      </c>
      <c r="O585" s="11" t="s">
        <v>40</v>
      </c>
      <c r="P585" s="11">
        <v>43.187499999999993</v>
      </c>
      <c r="Q585" s="11" t="s">
        <v>40</v>
      </c>
      <c r="R585" s="11">
        <v>1.1458333333333321</v>
      </c>
      <c r="S585" s="11" t="s">
        <v>40</v>
      </c>
      <c r="T585" s="11">
        <v>1.5592105263157897E-2</v>
      </c>
      <c r="U585" s="11" t="s">
        <v>40</v>
      </c>
      <c r="V585" s="11">
        <v>-1.0614478114478122E-2</v>
      </c>
      <c r="W585" s="11" t="s">
        <v>40</v>
      </c>
      <c r="X585" s="11">
        <v>1.7333333333333334</v>
      </c>
      <c r="Y585" s="11" t="s">
        <v>40</v>
      </c>
      <c r="Z585" s="11">
        <v>-0.66388888888888897</v>
      </c>
      <c r="AA585" s="11" t="s">
        <v>40</v>
      </c>
      <c r="AB585" s="11">
        <v>1.9138888888888888</v>
      </c>
    </row>
    <row r="586" spans="13:28" x14ac:dyDescent="0.2">
      <c r="M586" s="11" t="s">
        <v>39</v>
      </c>
      <c r="N586" s="11">
        <v>0.15224411485301811</v>
      </c>
      <c r="O586" s="11" t="s">
        <v>39</v>
      </c>
      <c r="P586" s="11">
        <v>23.335946654249959</v>
      </c>
      <c r="Q586" s="11" t="s">
        <v>39</v>
      </c>
      <c r="R586" s="11">
        <v>44.081054013222811</v>
      </c>
      <c r="S586" s="11" t="s">
        <v>39</v>
      </c>
      <c r="T586" s="11">
        <v>7.1056993344328662E-4</v>
      </c>
      <c r="U586" s="11" t="s">
        <v>39</v>
      </c>
      <c r="V586" s="11">
        <v>6.1447811447811135E-4</v>
      </c>
      <c r="W586" s="11" t="s">
        <v>39</v>
      </c>
      <c r="X586" s="11">
        <v>0.53903205429320722</v>
      </c>
      <c r="Y586" s="11" t="s">
        <v>39</v>
      </c>
      <c r="Z586" s="11">
        <v>0.30093732172154741</v>
      </c>
      <c r="AA586" s="11" t="s">
        <v>39</v>
      </c>
      <c r="AB586" s="11">
        <v>0.46348951537677457</v>
      </c>
    </row>
    <row r="587" spans="13:28" x14ac:dyDescent="0.2">
      <c r="M587" s="11" t="s">
        <v>38</v>
      </c>
      <c r="N587" s="11">
        <v>0.64487619057700873</v>
      </c>
      <c r="O587" s="11" t="s">
        <v>38</v>
      </c>
      <c r="P587" s="11">
        <v>41.75</v>
      </c>
      <c r="Q587" s="11" t="s">
        <v>38</v>
      </c>
      <c r="R587" s="11">
        <v>23</v>
      </c>
      <c r="S587" s="11" t="s">
        <v>38</v>
      </c>
      <c r="T587" s="11">
        <v>1.555555555555556E-2</v>
      </c>
      <c r="U587" s="11" t="s">
        <v>38</v>
      </c>
      <c r="V587" s="11">
        <v>-1.0000000000000024E-2</v>
      </c>
      <c r="W587" s="11" t="s">
        <v>38</v>
      </c>
      <c r="X587" s="11">
        <v>1.4000000000000004</v>
      </c>
      <c r="Y587" s="11" t="s">
        <v>38</v>
      </c>
      <c r="Z587" s="11">
        <v>-0.39999999999999991</v>
      </c>
      <c r="AA587" s="11" t="s">
        <v>38</v>
      </c>
      <c r="AB587" s="11">
        <v>1.4777777777777779</v>
      </c>
    </row>
    <row r="588" spans="13:28" x14ac:dyDescent="0.2">
      <c r="M588" s="11" t="s">
        <v>37</v>
      </c>
      <c r="N588" s="11" t="e">
        <v>#N/A</v>
      </c>
      <c r="O588" s="11" t="s">
        <v>37</v>
      </c>
      <c r="P588" s="11">
        <v>41.75</v>
      </c>
      <c r="Q588" s="11" t="s">
        <v>37</v>
      </c>
      <c r="R588" s="11">
        <v>23</v>
      </c>
      <c r="S588" s="11" t="s">
        <v>37</v>
      </c>
      <c r="T588" s="11">
        <v>1.555555555555556E-2</v>
      </c>
      <c r="U588" s="11" t="s">
        <v>37</v>
      </c>
      <c r="V588" s="11">
        <v>-1.0000000000000024E-2</v>
      </c>
      <c r="W588" s="11" t="s">
        <v>37</v>
      </c>
      <c r="X588" s="11">
        <v>1.4000000000000004</v>
      </c>
      <c r="Y588" s="11" t="s">
        <v>37</v>
      </c>
      <c r="Z588" s="11">
        <v>-0.30000000000000071</v>
      </c>
      <c r="AA588" s="11" t="s">
        <v>37</v>
      </c>
      <c r="AB588" s="11">
        <v>1.4000000000000004</v>
      </c>
    </row>
    <row r="589" spans="13:28" x14ac:dyDescent="0.2">
      <c r="M589" s="11" t="s">
        <v>36</v>
      </c>
      <c r="N589" s="11">
        <v>0.30448822970603623</v>
      </c>
      <c r="O589" s="11" t="s">
        <v>36</v>
      </c>
      <c r="P589" s="11">
        <v>46.671893308499918</v>
      </c>
      <c r="Q589" s="11" t="s">
        <v>36</v>
      </c>
      <c r="R589" s="11">
        <v>88.162108026445622</v>
      </c>
      <c r="S589" s="11" t="s">
        <v>36</v>
      </c>
      <c r="T589" s="11">
        <v>1.4211398668865732E-3</v>
      </c>
      <c r="U589" s="11" t="s">
        <v>36</v>
      </c>
      <c r="V589" s="11">
        <v>1.2289562289562227E-3</v>
      </c>
      <c r="W589" s="11" t="s">
        <v>36</v>
      </c>
      <c r="X589" s="11">
        <v>1.0780641085864144</v>
      </c>
      <c r="Y589" s="11" t="s">
        <v>36</v>
      </c>
      <c r="Z589" s="11">
        <v>0.60187464344309483</v>
      </c>
      <c r="AA589" s="11" t="s">
        <v>36</v>
      </c>
      <c r="AB589" s="11">
        <v>0.92697903075354915</v>
      </c>
    </row>
    <row r="590" spans="13:28" x14ac:dyDescent="0.2">
      <c r="M590" s="11" t="s">
        <v>35</v>
      </c>
      <c r="N590" s="11">
        <v>9.2713082029515892E-2</v>
      </c>
      <c r="O590" s="11" t="s">
        <v>35</v>
      </c>
      <c r="P590" s="11">
        <v>2178.2656249999991</v>
      </c>
      <c r="Q590" s="11" t="s">
        <v>35</v>
      </c>
      <c r="R590" s="11">
        <v>7772.557291666667</v>
      </c>
      <c r="S590" s="11" t="s">
        <v>35</v>
      </c>
      <c r="T590" s="11">
        <v>2.0196385212543868E-6</v>
      </c>
      <c r="U590" s="11" t="s">
        <v>35</v>
      </c>
      <c r="V590" s="11">
        <v>1.5103334126902997E-6</v>
      </c>
      <c r="W590" s="11" t="s">
        <v>35</v>
      </c>
      <c r="X590" s="11">
        <v>1.1622222222222203</v>
      </c>
      <c r="Y590" s="11" t="s">
        <v>35</v>
      </c>
      <c r="Z590" s="11">
        <v>0.36225308641975257</v>
      </c>
      <c r="AA590" s="11" t="s">
        <v>35</v>
      </c>
      <c r="AB590" s="11">
        <v>0.85929012345678935</v>
      </c>
    </row>
    <row r="591" spans="13:28" x14ac:dyDescent="0.2">
      <c r="M591" s="11" t="s">
        <v>34</v>
      </c>
      <c r="N591" s="11">
        <v>-4.2543729935311596</v>
      </c>
      <c r="O591" s="11" t="s">
        <v>34</v>
      </c>
      <c r="P591" s="11">
        <v>1.5189369528129468</v>
      </c>
      <c r="Q591" s="11" t="s">
        <v>34</v>
      </c>
      <c r="R591" s="11">
        <v>2.5779189398589928</v>
      </c>
      <c r="S591" s="11" t="s">
        <v>34</v>
      </c>
      <c r="T591" s="11">
        <v>1.5132114126982863</v>
      </c>
      <c r="U591" s="11" t="s">
        <v>34</v>
      </c>
      <c r="V591" s="11">
        <v>4.0000000000000178</v>
      </c>
      <c r="W591" s="11" t="s">
        <v>34</v>
      </c>
      <c r="X591" s="11">
        <v>3.0464539408983988</v>
      </c>
      <c r="Y591" s="11" t="s">
        <v>34</v>
      </c>
      <c r="Z591" s="11">
        <v>3.4660935577153325</v>
      </c>
      <c r="AA591" s="11" t="s">
        <v>34</v>
      </c>
      <c r="AB591" s="11">
        <v>3.8685513577068278</v>
      </c>
    </row>
    <row r="592" spans="13:28" x14ac:dyDescent="0.2">
      <c r="M592" s="11" t="s">
        <v>33</v>
      </c>
      <c r="N592" s="11">
        <v>0.26947151637114342</v>
      </c>
      <c r="O592" s="11" t="s">
        <v>33</v>
      </c>
      <c r="P592" s="11">
        <v>0.18456698331811011</v>
      </c>
      <c r="Q592" s="11" t="s">
        <v>33</v>
      </c>
      <c r="R592" s="11">
        <v>-1.3654609985023776</v>
      </c>
      <c r="S592" s="11" t="s">
        <v>33</v>
      </c>
      <c r="T592" s="11">
        <v>0.15417542323373837</v>
      </c>
      <c r="U592" s="11" t="s">
        <v>33</v>
      </c>
      <c r="V592" s="11">
        <v>-2.0000000000000027</v>
      </c>
      <c r="W592" s="11" t="s">
        <v>33</v>
      </c>
      <c r="X592" s="11">
        <v>1.6186983076618588</v>
      </c>
      <c r="Y592" s="11" t="s">
        <v>33</v>
      </c>
      <c r="Z592" s="11">
        <v>-1.859571343743331</v>
      </c>
      <c r="AA592" s="11" t="s">
        <v>33</v>
      </c>
      <c r="AB592" s="11">
        <v>1.9632417603489163</v>
      </c>
    </row>
    <row r="593" spans="13:28" x14ac:dyDescent="0.2">
      <c r="M593" s="11" t="s">
        <v>32</v>
      </c>
      <c r="N593" s="11">
        <v>0.62344601056896032</v>
      </c>
      <c r="O593" s="11" t="s">
        <v>32</v>
      </c>
      <c r="P593" s="11">
        <v>114.24999999999996</v>
      </c>
      <c r="Q593" s="11" t="s">
        <v>32</v>
      </c>
      <c r="R593" s="11">
        <v>206.91666666666666</v>
      </c>
      <c r="S593" s="11" t="s">
        <v>32</v>
      </c>
      <c r="T593" s="11">
        <v>3.4795321637426761E-3</v>
      </c>
      <c r="U593" s="11" t="s">
        <v>32</v>
      </c>
      <c r="V593" s="11">
        <v>2.4579124579124732E-3</v>
      </c>
      <c r="W593" s="11" t="s">
        <v>32</v>
      </c>
      <c r="X593" s="11">
        <v>2.466666666666665</v>
      </c>
      <c r="Y593" s="11" t="s">
        <v>32</v>
      </c>
      <c r="Z593" s="11">
        <v>1.2555555555555546</v>
      </c>
      <c r="AA593" s="11" t="s">
        <v>32</v>
      </c>
      <c r="AB593" s="11">
        <v>1.8999999999999986</v>
      </c>
    </row>
    <row r="594" spans="13:28" x14ac:dyDescent="0.2">
      <c r="M594" s="11" t="s">
        <v>31</v>
      </c>
      <c r="N594" s="11">
        <v>0.39934470132479594</v>
      </c>
      <c r="O594" s="11" t="s">
        <v>31</v>
      </c>
      <c r="P594" s="11">
        <v>-12.499999999999989</v>
      </c>
      <c r="Q594" s="11" t="s">
        <v>31</v>
      </c>
      <c r="R594" s="11">
        <v>-124.16666666666667</v>
      </c>
      <c r="S594" s="11" t="s">
        <v>31</v>
      </c>
      <c r="T594" s="11">
        <v>1.3888888888888899E-2</v>
      </c>
      <c r="U594" s="11" t="s">
        <v>31</v>
      </c>
      <c r="V594" s="11">
        <v>-1.2457912457912456E-2</v>
      </c>
      <c r="W594" s="11" t="s">
        <v>31</v>
      </c>
      <c r="X594" s="11">
        <v>0.83333333333333393</v>
      </c>
      <c r="Y594" s="11" t="s">
        <v>31</v>
      </c>
      <c r="Z594" s="11">
        <v>-1.5555555555555554</v>
      </c>
      <c r="AA594" s="11" t="s">
        <v>31</v>
      </c>
      <c r="AB594" s="11">
        <v>1.4000000000000004</v>
      </c>
    </row>
    <row r="595" spans="13:28" x14ac:dyDescent="0.2">
      <c r="M595" s="11" t="s">
        <v>30</v>
      </c>
      <c r="N595" s="11">
        <v>1.0227907118937563</v>
      </c>
      <c r="O595" s="11" t="s">
        <v>30</v>
      </c>
      <c r="P595" s="11">
        <v>101.74999999999997</v>
      </c>
      <c r="Q595" s="11" t="s">
        <v>30</v>
      </c>
      <c r="R595" s="11">
        <v>82.749999999999986</v>
      </c>
      <c r="S595" s="11" t="s">
        <v>30</v>
      </c>
      <c r="T595" s="11">
        <v>1.7368421052631575E-2</v>
      </c>
      <c r="U595" s="11" t="s">
        <v>30</v>
      </c>
      <c r="V595" s="11">
        <v>-9.9999999999999829E-3</v>
      </c>
      <c r="W595" s="11" t="s">
        <v>30</v>
      </c>
      <c r="X595" s="11">
        <v>3.2999999999999989</v>
      </c>
      <c r="Y595" s="11" t="s">
        <v>30</v>
      </c>
      <c r="Z595" s="11">
        <v>-0.30000000000000071</v>
      </c>
      <c r="AA595" s="11" t="s">
        <v>30</v>
      </c>
      <c r="AB595" s="11">
        <v>3.2999999999999989</v>
      </c>
    </row>
    <row r="596" spans="13:28" x14ac:dyDescent="0.2">
      <c r="M596" s="11" t="s">
        <v>29</v>
      </c>
      <c r="N596" s="11">
        <v>2.7118877943725699</v>
      </c>
      <c r="O596" s="11" t="s">
        <v>29</v>
      </c>
      <c r="P596" s="11">
        <v>172.74999999999997</v>
      </c>
      <c r="Q596" s="11" t="s">
        <v>29</v>
      </c>
      <c r="R596" s="11">
        <v>4.5833333333333286</v>
      </c>
      <c r="S596" s="11" t="s">
        <v>29</v>
      </c>
      <c r="T596" s="11">
        <v>6.2368421052631587E-2</v>
      </c>
      <c r="U596" s="11" t="s">
        <v>29</v>
      </c>
      <c r="V596" s="11">
        <v>-4.2457912457912486E-2</v>
      </c>
      <c r="W596" s="11" t="s">
        <v>29</v>
      </c>
      <c r="X596" s="11">
        <v>6.9333333333333336</v>
      </c>
      <c r="Y596" s="11" t="s">
        <v>29</v>
      </c>
      <c r="Z596" s="11">
        <v>-2.6555555555555559</v>
      </c>
      <c r="AA596" s="11" t="s">
        <v>29</v>
      </c>
      <c r="AB596" s="11">
        <v>7.655555555555555</v>
      </c>
    </row>
    <row r="597" spans="13:28" x14ac:dyDescent="0.2">
      <c r="M597" s="11" t="s">
        <v>28</v>
      </c>
      <c r="N597" s="11">
        <v>4</v>
      </c>
      <c r="O597" s="11" t="s">
        <v>28</v>
      </c>
      <c r="P597" s="11">
        <v>4</v>
      </c>
      <c r="Q597" s="11" t="s">
        <v>28</v>
      </c>
      <c r="R597" s="11">
        <v>4</v>
      </c>
      <c r="S597" s="11" t="s">
        <v>28</v>
      </c>
      <c r="T597" s="11">
        <v>4</v>
      </c>
      <c r="U597" s="11" t="s">
        <v>28</v>
      </c>
      <c r="V597" s="11">
        <v>4</v>
      </c>
      <c r="W597" s="11" t="s">
        <v>28</v>
      </c>
      <c r="X597" s="11">
        <v>4</v>
      </c>
      <c r="Y597" s="11" t="s">
        <v>28</v>
      </c>
      <c r="Z597" s="11">
        <v>4</v>
      </c>
      <c r="AA597" s="11" t="s">
        <v>28</v>
      </c>
      <c r="AB597" s="11">
        <v>4</v>
      </c>
    </row>
    <row r="598" spans="13:28" ht="16" thickBot="1" x14ac:dyDescent="0.25">
      <c r="M598" s="12" t="s">
        <v>27</v>
      </c>
      <c r="N598" s="12">
        <v>0.48450872081517593</v>
      </c>
      <c r="O598" s="12" t="s">
        <v>27</v>
      </c>
      <c r="P598" s="12">
        <v>74.265397210115481</v>
      </c>
      <c r="Q598" s="12" t="s">
        <v>27</v>
      </c>
      <c r="R598" s="12">
        <v>140.28558747739248</v>
      </c>
      <c r="S598" s="12" t="s">
        <v>27</v>
      </c>
      <c r="T598" s="12">
        <v>2.2613506593322777E-3</v>
      </c>
      <c r="U598" s="12" t="s">
        <v>27</v>
      </c>
      <c r="V598" s="12">
        <v>1.9555436050985647E-3</v>
      </c>
      <c r="W598" s="12" t="s">
        <v>27</v>
      </c>
      <c r="X598" s="12">
        <v>1.7154405696149042</v>
      </c>
      <c r="Y598" s="12" t="s">
        <v>27</v>
      </c>
      <c r="Z598" s="12">
        <v>0.95771686763471309</v>
      </c>
      <c r="AA598" s="12" t="s">
        <v>27</v>
      </c>
      <c r="AB598" s="12">
        <v>1.4750304957485525</v>
      </c>
    </row>
  </sheetData>
  <mergeCells count="1">
    <mergeCell ref="A509:F509"/>
  </mergeCells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D6D7-89C1-9946-8402-53D7A61137E9}">
  <dimension ref="A1:BS452"/>
  <sheetViews>
    <sheetView workbookViewId="0">
      <pane xSplit="1" topLeftCell="D1" activePane="topRight" state="frozen"/>
      <selection activeCell="A182" sqref="A182"/>
      <selection pane="topRight" activeCell="BF2" sqref="BF2:BK50"/>
    </sheetView>
  </sheetViews>
  <sheetFormatPr baseColWidth="10" defaultRowHeight="15" x14ac:dyDescent="0.2"/>
  <cols>
    <col min="1" max="1" width="10.83203125" style="11"/>
    <col min="2" max="2" width="11" style="11" bestFit="1" customWidth="1"/>
    <col min="3" max="4" width="12.33203125" style="11" bestFit="1" customWidth="1"/>
    <col min="5" max="5" width="12.1640625" style="11" bestFit="1" customWidth="1"/>
    <col min="6" max="6" width="12.33203125" style="11" bestFit="1" customWidth="1"/>
    <col min="7" max="7" width="11.6640625" style="11" bestFit="1" customWidth="1"/>
    <col min="8" max="8" width="11.1640625" style="11" bestFit="1" customWidth="1"/>
    <col min="9" max="9" width="11.83203125" style="11" bestFit="1" customWidth="1"/>
    <col min="10" max="11" width="12.33203125" style="11" bestFit="1" customWidth="1"/>
    <col min="12" max="15" width="11.1640625" style="11" bestFit="1" customWidth="1"/>
    <col min="16" max="16" width="11" style="11" bestFit="1" customWidth="1"/>
    <col min="17" max="17" width="12.33203125" style="11" bestFit="1" customWidth="1"/>
    <col min="18" max="19" width="11.1640625" style="11" bestFit="1" customWidth="1"/>
    <col min="20" max="20" width="11.6640625" style="11" bestFit="1" customWidth="1"/>
    <col min="21" max="21" width="12.33203125" style="11" bestFit="1" customWidth="1"/>
    <col min="22" max="22" width="11.6640625" style="11" bestFit="1" customWidth="1"/>
    <col min="23" max="23" width="12.33203125" style="11" bestFit="1" customWidth="1"/>
    <col min="24" max="24" width="11" style="11" bestFit="1" customWidth="1"/>
    <col min="25" max="25" width="12.33203125" style="11" bestFit="1" customWidth="1"/>
    <col min="26" max="26" width="11.83203125" style="11" bestFit="1" customWidth="1"/>
    <col min="27" max="27" width="11.1640625" style="11" bestFit="1" customWidth="1"/>
    <col min="28" max="28" width="11.6640625" style="11" bestFit="1" customWidth="1"/>
    <col min="29" max="29" width="11.1640625" style="11" bestFit="1" customWidth="1"/>
    <col min="30" max="31" width="11.83203125" style="11" bestFit="1" customWidth="1"/>
    <col min="32" max="34" width="12.33203125" style="11" bestFit="1" customWidth="1"/>
    <col min="35" max="36" width="11.1640625" style="11" bestFit="1" customWidth="1"/>
    <col min="37" max="43" width="12.6640625" style="11" bestFit="1" customWidth="1"/>
    <col min="44" max="44" width="11.83203125" style="11" bestFit="1" customWidth="1"/>
    <col min="45" max="45" width="12.6640625" style="11" bestFit="1" customWidth="1"/>
    <col min="46" max="46" width="13.1640625" style="11" bestFit="1" customWidth="1"/>
    <col min="47" max="48" width="11.6640625" style="11" bestFit="1" customWidth="1"/>
    <col min="49" max="52" width="11" style="11" bestFit="1" customWidth="1"/>
    <col min="53" max="53" width="12.33203125" style="11" bestFit="1" customWidth="1"/>
    <col min="54" max="54" width="11" style="11" bestFit="1" customWidth="1"/>
    <col min="55" max="55" width="11.1640625" style="11" bestFit="1" customWidth="1"/>
    <col min="56" max="56" width="12.33203125" style="11" bestFit="1" customWidth="1"/>
    <col min="57" max="57" width="11" style="11" bestFit="1" customWidth="1"/>
    <col min="58" max="59" width="12.33203125" style="11" bestFit="1" customWidth="1"/>
    <col min="60" max="60" width="11.83203125" style="11" bestFit="1" customWidth="1"/>
    <col min="61" max="62" width="12.33203125" style="11" bestFit="1" customWidth="1"/>
    <col min="63" max="63" width="11.6640625" style="11" bestFit="1" customWidth="1"/>
    <col min="64" max="64" width="11" style="11" bestFit="1" customWidth="1"/>
    <col min="65" max="16384" width="10.83203125" style="11"/>
  </cols>
  <sheetData>
    <row r="1" spans="1:64" ht="32" x14ac:dyDescent="0.2">
      <c r="B1" s="110" t="s">
        <v>136</v>
      </c>
      <c r="C1" s="110" t="s">
        <v>97</v>
      </c>
      <c r="D1" s="110" t="s">
        <v>82</v>
      </c>
      <c r="E1" s="110" t="s">
        <v>69</v>
      </c>
      <c r="F1" s="110" t="s">
        <v>76</v>
      </c>
      <c r="G1" s="110" t="s">
        <v>63</v>
      </c>
      <c r="H1" s="110" t="s">
        <v>102</v>
      </c>
      <c r="I1" s="109" t="s">
        <v>81</v>
      </c>
      <c r="J1" s="109" t="s">
        <v>68</v>
      </c>
      <c r="K1" s="109" t="s">
        <v>135</v>
      </c>
      <c r="L1" s="109" t="s">
        <v>105</v>
      </c>
      <c r="M1" s="109" t="s">
        <v>98</v>
      </c>
      <c r="N1" s="109" t="s">
        <v>119</v>
      </c>
      <c r="O1" s="109" t="s">
        <v>92</v>
      </c>
      <c r="P1" s="108" t="s">
        <v>134</v>
      </c>
      <c r="Q1" s="108" t="s">
        <v>100</v>
      </c>
      <c r="R1" s="108" t="s">
        <v>75</v>
      </c>
      <c r="S1" s="108" t="s">
        <v>99</v>
      </c>
      <c r="T1" s="108" t="s">
        <v>74</v>
      </c>
      <c r="U1" s="108" t="s">
        <v>65</v>
      </c>
      <c r="V1" s="108" t="s">
        <v>64</v>
      </c>
      <c r="W1" s="107" t="s">
        <v>109</v>
      </c>
      <c r="X1" s="107" t="s">
        <v>133</v>
      </c>
      <c r="Y1" s="107" t="s">
        <v>79</v>
      </c>
      <c r="Z1" s="107" t="s">
        <v>91</v>
      </c>
      <c r="AA1" s="107" t="s">
        <v>80</v>
      </c>
      <c r="AB1" s="107" t="s">
        <v>73</v>
      </c>
      <c r="AC1" s="107" t="s">
        <v>87</v>
      </c>
      <c r="AD1" s="106" t="s">
        <v>67</v>
      </c>
      <c r="AE1" s="106" t="s">
        <v>107</v>
      </c>
      <c r="AF1" s="106" t="s">
        <v>104</v>
      </c>
      <c r="AG1" s="106" t="s">
        <v>96</v>
      </c>
      <c r="AH1" s="106" t="s">
        <v>118</v>
      </c>
      <c r="AI1" s="106" t="s">
        <v>86</v>
      </c>
      <c r="AJ1" s="106" t="s">
        <v>94</v>
      </c>
      <c r="AK1" s="105" t="s">
        <v>103</v>
      </c>
      <c r="AL1" s="105" t="s">
        <v>85</v>
      </c>
      <c r="AM1" s="105" t="s">
        <v>95</v>
      </c>
      <c r="AN1" s="105" t="s">
        <v>66</v>
      </c>
      <c r="AO1" s="105" t="s">
        <v>121</v>
      </c>
      <c r="AP1" s="105" t="s">
        <v>78</v>
      </c>
      <c r="AQ1" s="105" t="s">
        <v>117</v>
      </c>
      <c r="AR1" s="104" t="s">
        <v>132</v>
      </c>
      <c r="AS1" s="104" t="s">
        <v>72</v>
      </c>
      <c r="AT1" s="104" t="s">
        <v>116</v>
      </c>
      <c r="AU1" s="104" t="s">
        <v>131</v>
      </c>
      <c r="AV1" s="104" t="s">
        <v>130</v>
      </c>
      <c r="AW1" s="104" t="s">
        <v>129</v>
      </c>
      <c r="AX1" s="104" t="s">
        <v>128</v>
      </c>
      <c r="AY1" s="104" t="s">
        <v>127</v>
      </c>
      <c r="AZ1" s="104" t="s">
        <v>126</v>
      </c>
      <c r="BA1" s="104" t="s">
        <v>108</v>
      </c>
      <c r="BB1" s="104" t="s">
        <v>113</v>
      </c>
      <c r="BC1" s="104" t="s">
        <v>110</v>
      </c>
      <c r="BD1" s="104" t="s">
        <v>101</v>
      </c>
      <c r="BE1" s="104" t="s">
        <v>125</v>
      </c>
      <c r="BF1" s="104" t="s">
        <v>111</v>
      </c>
      <c r="BG1" s="104" t="s">
        <v>120</v>
      </c>
      <c r="BH1" s="104" t="s">
        <v>93</v>
      </c>
      <c r="BI1" s="104" t="s">
        <v>112</v>
      </c>
      <c r="BJ1" s="104" t="s">
        <v>106</v>
      </c>
      <c r="BK1" s="104" t="s">
        <v>90</v>
      </c>
      <c r="BL1" s="103" t="s">
        <v>124</v>
      </c>
    </row>
    <row r="2" spans="1:64" x14ac:dyDescent="0.2">
      <c r="A2" s="112">
        <v>0.499305555555556</v>
      </c>
      <c r="B2" s="130">
        <v>0</v>
      </c>
      <c r="C2" s="130">
        <v>5.4</v>
      </c>
      <c r="D2" s="130">
        <v>9.6999999999999993</v>
      </c>
      <c r="E2" s="130">
        <v>9.1</v>
      </c>
      <c r="F2" s="130">
        <v>6.9</v>
      </c>
      <c r="G2" s="130">
        <v>7.7</v>
      </c>
      <c r="H2" s="130">
        <v>13.7</v>
      </c>
      <c r="I2" s="129">
        <v>10.9</v>
      </c>
      <c r="J2" s="128">
        <v>11.6</v>
      </c>
      <c r="K2" s="128">
        <v>8.5</v>
      </c>
      <c r="L2" s="128">
        <v>5.9</v>
      </c>
      <c r="M2" s="128">
        <v>9.1</v>
      </c>
      <c r="N2" s="128">
        <v>7.8</v>
      </c>
      <c r="O2" s="128">
        <v>6.3</v>
      </c>
      <c r="P2" s="127">
        <v>0</v>
      </c>
      <c r="Q2" s="126">
        <v>11.3</v>
      </c>
      <c r="R2" s="126">
        <v>5.7</v>
      </c>
      <c r="S2" s="126">
        <v>7.2</v>
      </c>
      <c r="T2" s="126">
        <v>6.1</v>
      </c>
      <c r="U2" s="126">
        <v>9.6</v>
      </c>
      <c r="V2" s="126">
        <v>6</v>
      </c>
      <c r="W2" s="124">
        <v>0</v>
      </c>
      <c r="X2" s="125">
        <v>0</v>
      </c>
      <c r="Y2" s="124">
        <v>8.1</v>
      </c>
      <c r="Z2" s="124">
        <v>7.9</v>
      </c>
      <c r="AA2" s="124">
        <v>7.8</v>
      </c>
      <c r="AB2" s="124">
        <v>9</v>
      </c>
      <c r="AC2" s="124">
        <v>15.6</v>
      </c>
      <c r="AD2" s="123">
        <v>7.2</v>
      </c>
      <c r="AE2" s="123">
        <v>9.3000000000000007</v>
      </c>
      <c r="AF2" s="123">
        <v>8.1</v>
      </c>
      <c r="AG2" s="123">
        <v>5.7</v>
      </c>
      <c r="AH2" s="123">
        <v>10.6</v>
      </c>
      <c r="AI2" s="123">
        <v>6.8</v>
      </c>
      <c r="AJ2" s="123">
        <v>11.1</v>
      </c>
      <c r="AK2" s="122">
        <v>9</v>
      </c>
      <c r="AL2" s="122">
        <v>0</v>
      </c>
      <c r="AM2" s="122">
        <v>6.1</v>
      </c>
      <c r="AN2" s="122">
        <v>12.3</v>
      </c>
      <c r="AO2" s="122">
        <v>7.5</v>
      </c>
      <c r="AP2" s="122">
        <v>7.3</v>
      </c>
      <c r="AQ2" s="122">
        <v>11.1</v>
      </c>
      <c r="AR2" s="120">
        <v>0</v>
      </c>
      <c r="AS2" s="121">
        <v>7.3</v>
      </c>
      <c r="AT2" s="121">
        <v>6.9</v>
      </c>
      <c r="AU2" s="120">
        <v>0</v>
      </c>
      <c r="AV2" s="120">
        <v>0</v>
      </c>
      <c r="AW2" s="120">
        <v>0</v>
      </c>
      <c r="AX2" s="120">
        <v>0</v>
      </c>
      <c r="AY2" s="120">
        <v>0</v>
      </c>
      <c r="AZ2" s="120">
        <v>0</v>
      </c>
      <c r="BA2" s="119">
        <v>8.2777777777777786</v>
      </c>
      <c r="BB2" s="119">
        <v>9</v>
      </c>
      <c r="BC2" s="119">
        <v>8.8333333333333339</v>
      </c>
      <c r="BD2" s="119">
        <v>8</v>
      </c>
      <c r="BE2" s="120">
        <v>0</v>
      </c>
      <c r="BF2" s="119">
        <v>8.2777777777777786</v>
      </c>
      <c r="BG2" s="119">
        <v>6.3888888888888893</v>
      </c>
      <c r="BH2" s="119">
        <v>6.8888888888888893</v>
      </c>
      <c r="BI2" s="119">
        <v>4.7222222222222223</v>
      </c>
      <c r="BJ2" s="119">
        <v>8.3333333333333339</v>
      </c>
      <c r="BK2" s="119">
        <v>7.333333333333333</v>
      </c>
      <c r="BL2" s="118">
        <v>0</v>
      </c>
    </row>
    <row r="3" spans="1:64" x14ac:dyDescent="0.2">
      <c r="A3" s="112">
        <v>0.50277777777777799</v>
      </c>
      <c r="B3" s="130">
        <v>0</v>
      </c>
      <c r="C3" s="130">
        <v>5.7</v>
      </c>
      <c r="D3" s="130">
        <v>9.4</v>
      </c>
      <c r="E3" s="130">
        <v>9</v>
      </c>
      <c r="F3" s="130">
        <v>6.8</v>
      </c>
      <c r="G3" s="130">
        <v>7.9</v>
      </c>
      <c r="H3" s="130">
        <v>14.2</v>
      </c>
      <c r="I3" s="129">
        <v>10.7</v>
      </c>
      <c r="J3" s="128">
        <v>11.2</v>
      </c>
      <c r="K3" s="128">
        <v>8.3000000000000007</v>
      </c>
      <c r="L3" s="128">
        <v>5.7</v>
      </c>
      <c r="M3" s="128">
        <v>8.9</v>
      </c>
      <c r="N3" s="128">
        <v>7.3</v>
      </c>
      <c r="O3" s="128">
        <v>6.5</v>
      </c>
      <c r="P3" s="127">
        <v>0</v>
      </c>
      <c r="Q3" s="126">
        <v>11.6</v>
      </c>
      <c r="R3" s="126">
        <v>5.7</v>
      </c>
      <c r="S3" s="126">
        <v>7.1</v>
      </c>
      <c r="T3" s="126">
        <v>6</v>
      </c>
      <c r="U3" s="126">
        <v>9.4</v>
      </c>
      <c r="V3" s="126">
        <v>6</v>
      </c>
      <c r="W3" s="124">
        <v>0</v>
      </c>
      <c r="X3" s="125">
        <v>0</v>
      </c>
      <c r="Y3" s="124">
        <v>8.4</v>
      </c>
      <c r="Z3" s="124">
        <v>8</v>
      </c>
      <c r="AA3" s="124">
        <v>7.6</v>
      </c>
      <c r="AB3" s="124">
        <v>9</v>
      </c>
      <c r="AC3" s="124">
        <v>15.5</v>
      </c>
      <c r="AD3" s="123">
        <v>7.1</v>
      </c>
      <c r="AE3" s="123">
        <v>9.1999999999999993</v>
      </c>
      <c r="AF3" s="123">
        <v>7.8</v>
      </c>
      <c r="AG3" s="123">
        <v>5.4</v>
      </c>
      <c r="AH3" s="123">
        <v>10.5</v>
      </c>
      <c r="AI3" s="123">
        <v>6.7</v>
      </c>
      <c r="AJ3" s="123">
        <v>11.1</v>
      </c>
      <c r="AK3" s="122">
        <v>8.8000000000000007</v>
      </c>
      <c r="AL3" s="122">
        <v>0</v>
      </c>
      <c r="AM3" s="122">
        <v>5.7</v>
      </c>
      <c r="AN3" s="122">
        <v>12.2</v>
      </c>
      <c r="AO3" s="122">
        <v>7.2</v>
      </c>
      <c r="AP3" s="122">
        <v>7.5</v>
      </c>
      <c r="AQ3" s="122">
        <v>11.1</v>
      </c>
      <c r="AR3" s="120">
        <v>0</v>
      </c>
      <c r="AS3" s="134">
        <v>7.3</v>
      </c>
      <c r="AT3" s="134">
        <v>6.9</v>
      </c>
      <c r="AU3" s="120">
        <v>0</v>
      </c>
      <c r="AV3" s="120">
        <v>0</v>
      </c>
      <c r="AW3" s="120">
        <v>0</v>
      </c>
      <c r="AX3" s="120">
        <v>0</v>
      </c>
      <c r="AY3" s="120">
        <v>0</v>
      </c>
      <c r="AZ3" s="120">
        <v>0</v>
      </c>
      <c r="BA3" s="132">
        <v>8.1111111111111107</v>
      </c>
      <c r="BB3" s="132">
        <v>8.7777777777777786</v>
      </c>
      <c r="BC3" s="132">
        <v>8.6111111111111107</v>
      </c>
      <c r="BD3" s="132">
        <v>8.1666666666666661</v>
      </c>
      <c r="BE3" s="120">
        <v>0</v>
      </c>
      <c r="BF3" s="132">
        <v>8</v>
      </c>
      <c r="BG3" s="132">
        <v>6.2222222222222223</v>
      </c>
      <c r="BH3" s="132">
        <v>7.0555555555555554</v>
      </c>
      <c r="BI3" s="132">
        <v>4.7222222222222223</v>
      </c>
      <c r="BJ3" s="132">
        <v>8.1666666666666661</v>
      </c>
      <c r="BK3" s="132">
        <v>7.2777777777777777</v>
      </c>
      <c r="BL3" s="118">
        <v>0</v>
      </c>
    </row>
    <row r="4" spans="1:64" x14ac:dyDescent="0.2">
      <c r="A4" s="112">
        <v>0.50624999999999998</v>
      </c>
      <c r="B4" s="130">
        <v>0</v>
      </c>
      <c r="C4" s="130">
        <v>6</v>
      </c>
      <c r="D4" s="130">
        <v>9.1</v>
      </c>
      <c r="E4" s="130">
        <v>8.8000000000000007</v>
      </c>
      <c r="F4" s="130">
        <v>6.7</v>
      </c>
      <c r="G4" s="130">
        <v>7.9</v>
      </c>
      <c r="H4" s="130">
        <v>15.7</v>
      </c>
      <c r="I4" s="129">
        <v>10.6</v>
      </c>
      <c r="J4" s="128">
        <v>11.3</v>
      </c>
      <c r="K4" s="128">
        <v>8.4</v>
      </c>
      <c r="L4" s="128">
        <v>5.8</v>
      </c>
      <c r="M4" s="128">
        <v>8.6999999999999993</v>
      </c>
      <c r="N4" s="128">
        <v>7.4</v>
      </c>
      <c r="O4" s="128">
        <v>6.6</v>
      </c>
      <c r="P4" s="127">
        <v>0</v>
      </c>
      <c r="Q4" s="126">
        <v>11.7</v>
      </c>
      <c r="R4" s="126">
        <v>5.8</v>
      </c>
      <c r="S4" s="126">
        <v>7.1</v>
      </c>
      <c r="T4" s="126">
        <v>5.8</v>
      </c>
      <c r="U4" s="126">
        <v>9.3000000000000007</v>
      </c>
      <c r="V4" s="126">
        <v>5.9</v>
      </c>
      <c r="W4" s="124">
        <v>8.1</v>
      </c>
      <c r="X4" s="125">
        <v>0</v>
      </c>
      <c r="Y4" s="124">
        <v>8.4</v>
      </c>
      <c r="Z4" s="124">
        <v>7.9</v>
      </c>
      <c r="AA4" s="124">
        <v>7.6</v>
      </c>
      <c r="AB4" s="124">
        <v>8.9</v>
      </c>
      <c r="AC4" s="124">
        <v>15.3</v>
      </c>
      <c r="AD4" s="123">
        <v>7.1</v>
      </c>
      <c r="AE4" s="123">
        <v>8.9</v>
      </c>
      <c r="AF4" s="123">
        <v>7.8</v>
      </c>
      <c r="AG4" s="123">
        <v>5.4</v>
      </c>
      <c r="AH4" s="123">
        <v>10.4</v>
      </c>
      <c r="AI4" s="123">
        <v>6.6</v>
      </c>
      <c r="AJ4" s="123">
        <v>11.1</v>
      </c>
      <c r="AK4" s="122">
        <v>8.6</v>
      </c>
      <c r="AL4" s="122">
        <v>0</v>
      </c>
      <c r="AM4" s="122">
        <v>5.0999999999999996</v>
      </c>
      <c r="AN4" s="122">
        <v>11.8</v>
      </c>
      <c r="AO4" s="122">
        <v>6.3</v>
      </c>
      <c r="AP4" s="122">
        <v>7.8</v>
      </c>
      <c r="AQ4" s="122">
        <v>10.9</v>
      </c>
      <c r="AR4" s="120">
        <v>0</v>
      </c>
      <c r="AS4" s="121">
        <v>7.3</v>
      </c>
      <c r="AT4" s="121">
        <v>6.6</v>
      </c>
      <c r="AU4" s="120">
        <v>0</v>
      </c>
      <c r="AV4" s="120">
        <v>0</v>
      </c>
      <c r="AW4" s="120">
        <v>0</v>
      </c>
      <c r="AX4" s="120">
        <v>0</v>
      </c>
      <c r="AY4" s="120">
        <v>0</v>
      </c>
      <c r="AZ4" s="120">
        <v>0</v>
      </c>
      <c r="BA4" s="119">
        <v>7.7777777777777777</v>
      </c>
      <c r="BB4" s="119">
        <v>8.8888888888888893</v>
      </c>
      <c r="BC4" s="119">
        <v>8.2222222222222214</v>
      </c>
      <c r="BD4" s="119">
        <v>8.0555555555555554</v>
      </c>
      <c r="BE4" s="120">
        <v>0</v>
      </c>
      <c r="BF4" s="119">
        <v>7.833333333333333</v>
      </c>
      <c r="BG4" s="119">
        <v>6.0555555555555554</v>
      </c>
      <c r="BH4" s="119">
        <v>7.333333333333333</v>
      </c>
      <c r="BI4" s="119">
        <v>4.7222222222222223</v>
      </c>
      <c r="BJ4" s="119">
        <v>7.9444444444444446</v>
      </c>
      <c r="BK4" s="119">
        <v>7.2777777777777777</v>
      </c>
      <c r="BL4" s="118">
        <v>0</v>
      </c>
    </row>
    <row r="5" spans="1:64" x14ac:dyDescent="0.2">
      <c r="A5" s="112">
        <v>0.50972222222222197</v>
      </c>
      <c r="B5" s="130">
        <v>0</v>
      </c>
      <c r="C5" s="130">
        <v>6.3</v>
      </c>
      <c r="D5" s="130">
        <v>8.8000000000000007</v>
      </c>
      <c r="E5" s="130">
        <v>8.6</v>
      </c>
      <c r="F5" s="130">
        <v>6.2</v>
      </c>
      <c r="G5" s="130">
        <v>8.3000000000000007</v>
      </c>
      <c r="H5" s="130">
        <v>16.899999999999999</v>
      </c>
      <c r="I5" s="129">
        <v>10.8</v>
      </c>
      <c r="J5" s="128">
        <v>11.3</v>
      </c>
      <c r="K5" s="128">
        <v>8.6</v>
      </c>
      <c r="L5" s="128">
        <v>5.8</v>
      </c>
      <c r="M5" s="128">
        <v>8.8000000000000007</v>
      </c>
      <c r="N5" s="128">
        <v>7.7</v>
      </c>
      <c r="O5" s="128">
        <v>6.2</v>
      </c>
      <c r="P5" s="127">
        <v>0</v>
      </c>
      <c r="Q5" s="126">
        <v>11.6</v>
      </c>
      <c r="R5" s="126">
        <v>5.7</v>
      </c>
      <c r="S5" s="126">
        <v>7.1</v>
      </c>
      <c r="T5" s="126">
        <v>5.7</v>
      </c>
      <c r="U5" s="126">
        <v>9.3000000000000007</v>
      </c>
      <c r="V5" s="126">
        <v>5.9</v>
      </c>
      <c r="W5" s="124">
        <v>8</v>
      </c>
      <c r="X5" s="125">
        <v>0</v>
      </c>
      <c r="Y5" s="124">
        <v>8.3000000000000007</v>
      </c>
      <c r="Z5" s="124">
        <v>7.7</v>
      </c>
      <c r="AA5" s="124">
        <v>7.2</v>
      </c>
      <c r="AB5" s="124">
        <v>8.8000000000000007</v>
      </c>
      <c r="AC5" s="124">
        <v>14.9</v>
      </c>
      <c r="AD5" s="123">
        <v>7.1</v>
      </c>
      <c r="AE5" s="123">
        <v>9.1</v>
      </c>
      <c r="AF5" s="123">
        <v>7.9</v>
      </c>
      <c r="AG5" s="123">
        <v>5.3</v>
      </c>
      <c r="AH5" s="123">
        <v>10.199999999999999</v>
      </c>
      <c r="AI5" s="123">
        <v>6.4</v>
      </c>
      <c r="AJ5" s="123">
        <v>11.1</v>
      </c>
      <c r="AK5" s="122">
        <v>8.3000000000000007</v>
      </c>
      <c r="AL5" s="122">
        <v>0</v>
      </c>
      <c r="AM5" s="122">
        <v>4.5</v>
      </c>
      <c r="AN5" s="122">
        <v>11.5</v>
      </c>
      <c r="AO5" s="122">
        <v>6.2</v>
      </c>
      <c r="AP5" s="122">
        <v>8.1999999999999993</v>
      </c>
      <c r="AQ5" s="122">
        <v>8.5</v>
      </c>
      <c r="AR5" s="120">
        <v>0</v>
      </c>
      <c r="AS5" s="134">
        <v>7.2</v>
      </c>
      <c r="AT5" s="134">
        <v>6.3</v>
      </c>
      <c r="AU5" s="120">
        <v>0</v>
      </c>
      <c r="AV5" s="120">
        <v>0</v>
      </c>
      <c r="AW5" s="120">
        <v>0</v>
      </c>
      <c r="AX5" s="120">
        <v>0</v>
      </c>
      <c r="AY5" s="120">
        <v>0</v>
      </c>
      <c r="AZ5" s="120">
        <v>0</v>
      </c>
      <c r="BA5" s="132">
        <v>7.666666666666667</v>
      </c>
      <c r="BB5" s="132">
        <v>8.9444444444444446</v>
      </c>
      <c r="BC5" s="132">
        <v>7.8888888888888893</v>
      </c>
      <c r="BD5" s="132">
        <v>7.833333333333333</v>
      </c>
      <c r="BE5" s="120">
        <v>0</v>
      </c>
      <c r="BF5" s="132">
        <v>7.7777777777777777</v>
      </c>
      <c r="BG5" s="132">
        <v>6</v>
      </c>
      <c r="BH5" s="132">
        <v>7.6111111111111107</v>
      </c>
      <c r="BI5" s="132">
        <v>5</v>
      </c>
      <c r="BJ5" s="132">
        <v>7.7222222222222223</v>
      </c>
      <c r="BK5" s="132">
        <v>7.2777777777777777</v>
      </c>
      <c r="BL5" s="118">
        <v>0</v>
      </c>
    </row>
    <row r="6" spans="1:64" x14ac:dyDescent="0.2">
      <c r="A6" s="112">
        <v>0.51319444444444495</v>
      </c>
      <c r="B6" s="130">
        <v>0</v>
      </c>
      <c r="C6" s="130">
        <v>6.7</v>
      </c>
      <c r="D6" s="130">
        <v>8.8000000000000007</v>
      </c>
      <c r="E6" s="130">
        <v>8.1999999999999993</v>
      </c>
      <c r="F6" s="130">
        <v>4.8</v>
      </c>
      <c r="G6" s="130">
        <v>8.6</v>
      </c>
      <c r="H6" s="130">
        <v>18</v>
      </c>
      <c r="I6" s="129">
        <v>11.7</v>
      </c>
      <c r="J6" s="128">
        <v>11.1</v>
      </c>
      <c r="K6" s="128">
        <v>9</v>
      </c>
      <c r="L6" s="128">
        <v>6.1</v>
      </c>
      <c r="M6" s="128">
        <v>8.3000000000000007</v>
      </c>
      <c r="N6" s="128">
        <v>7.9</v>
      </c>
      <c r="O6" s="128">
        <v>6.2</v>
      </c>
      <c r="P6" s="127">
        <v>0</v>
      </c>
      <c r="Q6" s="126">
        <v>12.7</v>
      </c>
      <c r="R6" s="126">
        <v>5.5</v>
      </c>
      <c r="S6" s="126">
        <v>7.2</v>
      </c>
      <c r="T6" s="126">
        <v>5.7</v>
      </c>
      <c r="U6" s="126">
        <v>9.1999999999999993</v>
      </c>
      <c r="V6" s="126">
        <v>6</v>
      </c>
      <c r="W6" s="124">
        <v>7.9</v>
      </c>
      <c r="X6" s="125">
        <v>0</v>
      </c>
      <c r="Y6" s="124">
        <v>8.3000000000000007</v>
      </c>
      <c r="Z6" s="124">
        <v>7.7</v>
      </c>
      <c r="AA6" s="124">
        <v>7.2</v>
      </c>
      <c r="AB6" s="124">
        <v>8.4</v>
      </c>
      <c r="AC6" s="124">
        <v>14.6</v>
      </c>
      <c r="AD6" s="123">
        <v>7.2</v>
      </c>
      <c r="AE6" s="123">
        <v>9.4</v>
      </c>
      <c r="AF6" s="123">
        <v>7.4</v>
      </c>
      <c r="AG6" s="123">
        <v>4.7</v>
      </c>
      <c r="AH6" s="123">
        <v>9.6999999999999993</v>
      </c>
      <c r="AI6" s="123">
        <v>6.4</v>
      </c>
      <c r="AJ6" s="123">
        <v>11.1</v>
      </c>
      <c r="AK6" s="122">
        <v>8.1</v>
      </c>
      <c r="AL6" s="122">
        <v>0</v>
      </c>
      <c r="AM6" s="122">
        <v>4.2</v>
      </c>
      <c r="AN6" s="122">
        <v>10.9</v>
      </c>
      <c r="AO6" s="122">
        <v>6.4</v>
      </c>
      <c r="AP6" s="122">
        <v>8.6</v>
      </c>
      <c r="AQ6" s="122">
        <v>8.4</v>
      </c>
      <c r="AR6" s="120">
        <v>0</v>
      </c>
      <c r="AS6" s="121">
        <v>6.9</v>
      </c>
      <c r="AT6" s="121">
        <v>6.1</v>
      </c>
      <c r="AU6" s="120">
        <v>0</v>
      </c>
      <c r="AV6" s="120">
        <v>0</v>
      </c>
      <c r="AW6" s="120">
        <v>0</v>
      </c>
      <c r="AX6" s="120">
        <v>0</v>
      </c>
      <c r="AY6" s="120">
        <v>0</v>
      </c>
      <c r="AZ6" s="120">
        <v>0</v>
      </c>
      <c r="BA6" s="119">
        <v>7.6111111111111107</v>
      </c>
      <c r="BB6" s="119">
        <v>8.8888888888888893</v>
      </c>
      <c r="BC6" s="119">
        <v>7.833333333333333</v>
      </c>
      <c r="BD6" s="119">
        <v>7.7777777777777777</v>
      </c>
      <c r="BE6" s="120">
        <v>0</v>
      </c>
      <c r="BF6" s="119">
        <v>7.4444444444444446</v>
      </c>
      <c r="BG6" s="119">
        <v>5.833333333333333</v>
      </c>
      <c r="BH6" s="119">
        <v>7.6111111111111107</v>
      </c>
      <c r="BI6" s="119">
        <v>5.333333333333333</v>
      </c>
      <c r="BJ6" s="119">
        <v>7.2777777777777777</v>
      </c>
      <c r="BK6" s="119">
        <v>7.2777777777777777</v>
      </c>
      <c r="BL6" s="118">
        <v>0</v>
      </c>
    </row>
    <row r="7" spans="1:64" x14ac:dyDescent="0.2">
      <c r="A7" s="112">
        <v>0.51666666666666705</v>
      </c>
      <c r="B7" s="130">
        <v>0</v>
      </c>
      <c r="C7" s="130">
        <v>7.1</v>
      </c>
      <c r="D7" s="130">
        <v>9.1</v>
      </c>
      <c r="E7" s="130">
        <v>8.1</v>
      </c>
      <c r="F7" s="130">
        <v>5.4</v>
      </c>
      <c r="G7" s="130">
        <v>8.8000000000000007</v>
      </c>
      <c r="H7" s="130">
        <v>17.3</v>
      </c>
      <c r="I7" s="129">
        <v>12.4</v>
      </c>
      <c r="J7" s="128">
        <v>10.9</v>
      </c>
      <c r="K7" s="128">
        <v>9.4</v>
      </c>
      <c r="L7" s="128">
        <v>6.8</v>
      </c>
      <c r="M7" s="128">
        <v>7.9</v>
      </c>
      <c r="N7" s="128">
        <v>8.3000000000000007</v>
      </c>
      <c r="O7" s="128">
        <v>6.2</v>
      </c>
      <c r="P7" s="127">
        <v>0</v>
      </c>
      <c r="Q7" s="126">
        <v>13.3</v>
      </c>
      <c r="R7" s="126">
        <v>4.7</v>
      </c>
      <c r="S7" s="126">
        <v>7.5</v>
      </c>
      <c r="T7" s="126">
        <v>5.9</v>
      </c>
      <c r="U7" s="126">
        <v>9.1</v>
      </c>
      <c r="V7" s="126">
        <v>5.9</v>
      </c>
      <c r="W7" s="124">
        <v>7.8</v>
      </c>
      <c r="X7" s="125">
        <v>0</v>
      </c>
      <c r="Y7" s="124">
        <v>8.1</v>
      </c>
      <c r="Z7" s="124">
        <v>7.5</v>
      </c>
      <c r="AA7" s="124">
        <v>7.2</v>
      </c>
      <c r="AB7" s="124">
        <v>8.1999999999999993</v>
      </c>
      <c r="AC7" s="124">
        <v>14.5</v>
      </c>
      <c r="AD7" s="123">
        <v>7.6</v>
      </c>
      <c r="AE7" s="123">
        <v>9.9</v>
      </c>
      <c r="AF7" s="123">
        <v>7</v>
      </c>
      <c r="AG7" s="123">
        <v>4.3</v>
      </c>
      <c r="AH7" s="123">
        <v>9.6999999999999993</v>
      </c>
      <c r="AI7" s="123">
        <v>6.3</v>
      </c>
      <c r="AJ7" s="123">
        <v>11.1</v>
      </c>
      <c r="AK7" s="122">
        <v>7.9</v>
      </c>
      <c r="AL7" s="122">
        <v>0</v>
      </c>
      <c r="AM7" s="122">
        <v>3.8</v>
      </c>
      <c r="AN7" s="122">
        <v>10.4</v>
      </c>
      <c r="AO7" s="122">
        <v>6.6</v>
      </c>
      <c r="AP7" s="122">
        <v>8.9</v>
      </c>
      <c r="AQ7" s="122">
        <v>8.3000000000000007</v>
      </c>
      <c r="AR7" s="120">
        <v>0</v>
      </c>
      <c r="AS7" s="134">
        <v>6.6</v>
      </c>
      <c r="AT7" s="134">
        <v>5.9</v>
      </c>
      <c r="AU7" s="120">
        <v>0</v>
      </c>
      <c r="AV7" s="120">
        <v>0</v>
      </c>
      <c r="AW7" s="120">
        <v>0</v>
      </c>
      <c r="AX7" s="120">
        <v>0</v>
      </c>
      <c r="AY7" s="120">
        <v>0</v>
      </c>
      <c r="AZ7" s="120">
        <v>0</v>
      </c>
      <c r="BA7" s="132">
        <v>7.2777777777777777</v>
      </c>
      <c r="BB7" s="132">
        <v>8.9444444444444446</v>
      </c>
      <c r="BC7" s="132">
        <v>7.666666666666667</v>
      </c>
      <c r="BD7" s="132">
        <v>7.7222222222222223</v>
      </c>
      <c r="BE7" s="120">
        <v>0</v>
      </c>
      <c r="BF7" s="132">
        <v>7.2222222222222223</v>
      </c>
      <c r="BG7" s="132">
        <v>5.7777777777777777</v>
      </c>
      <c r="BH7" s="132">
        <v>7.833333333333333</v>
      </c>
      <c r="BI7" s="132">
        <v>5.5</v>
      </c>
      <c r="BJ7" s="132">
        <v>6.9444444444444446</v>
      </c>
      <c r="BK7" s="132">
        <v>7.2222222222222223</v>
      </c>
      <c r="BL7" s="118">
        <v>0</v>
      </c>
    </row>
    <row r="8" spans="1:64" x14ac:dyDescent="0.2">
      <c r="A8" s="112">
        <v>0.52013888888888904</v>
      </c>
      <c r="B8" s="130">
        <v>0</v>
      </c>
      <c r="C8" s="130">
        <v>7.2</v>
      </c>
      <c r="D8" s="130">
        <v>9.1</v>
      </c>
      <c r="E8" s="130">
        <v>8.3000000000000007</v>
      </c>
      <c r="F8" s="130">
        <v>5.4</v>
      </c>
      <c r="G8" s="130">
        <v>9.4</v>
      </c>
      <c r="H8" s="130">
        <v>16.5</v>
      </c>
      <c r="I8" s="129">
        <v>13.2</v>
      </c>
      <c r="J8" s="128">
        <v>10.8</v>
      </c>
      <c r="K8" s="128">
        <v>9.6999999999999993</v>
      </c>
      <c r="L8" s="128">
        <v>7.4</v>
      </c>
      <c r="M8" s="128">
        <v>7.9</v>
      </c>
      <c r="N8" s="128">
        <v>8.4</v>
      </c>
      <c r="O8" s="128">
        <v>6.3</v>
      </c>
      <c r="P8" s="127">
        <v>0</v>
      </c>
      <c r="Q8" s="126">
        <v>13.4</v>
      </c>
      <c r="R8" s="126">
        <v>4.5</v>
      </c>
      <c r="S8" s="126">
        <v>7.7</v>
      </c>
      <c r="T8" s="126">
        <v>6.3</v>
      </c>
      <c r="U8" s="126">
        <v>8.9</v>
      </c>
      <c r="V8" s="126">
        <v>6.1</v>
      </c>
      <c r="W8" s="124">
        <v>8</v>
      </c>
      <c r="X8" s="125">
        <v>0</v>
      </c>
      <c r="Y8" s="124">
        <v>7.6</v>
      </c>
      <c r="Z8" s="124">
        <v>7.6</v>
      </c>
      <c r="AA8" s="124">
        <v>7.2</v>
      </c>
      <c r="AB8" s="124">
        <v>8.1</v>
      </c>
      <c r="AC8" s="124">
        <v>14.8</v>
      </c>
      <c r="AD8" s="123">
        <v>8.1</v>
      </c>
      <c r="AE8" s="123">
        <v>10.1</v>
      </c>
      <c r="AF8" s="123">
        <v>5.9</v>
      </c>
      <c r="AG8" s="123">
        <v>3.9</v>
      </c>
      <c r="AH8" s="123">
        <v>9.6999999999999993</v>
      </c>
      <c r="AI8" s="123">
        <v>6.2</v>
      </c>
      <c r="AJ8" s="123">
        <v>11.1</v>
      </c>
      <c r="AK8" s="122">
        <v>8.1999999999999993</v>
      </c>
      <c r="AL8" s="122">
        <v>0</v>
      </c>
      <c r="AM8" s="122">
        <v>3.4</v>
      </c>
      <c r="AN8" s="122">
        <v>8.6999999999999993</v>
      </c>
      <c r="AO8" s="122">
        <v>6.8</v>
      </c>
      <c r="AP8" s="122">
        <v>9.1</v>
      </c>
      <c r="AQ8" s="122">
        <v>8.4</v>
      </c>
      <c r="AR8" s="120">
        <v>0</v>
      </c>
      <c r="AS8" s="121">
        <v>6.5</v>
      </c>
      <c r="AT8" s="121">
        <v>6</v>
      </c>
      <c r="AU8" s="120">
        <v>0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19">
        <v>7.0555555555555554</v>
      </c>
      <c r="BB8" s="119">
        <v>8.7777777777777786</v>
      </c>
      <c r="BC8" s="119">
        <v>7.5555555555555554</v>
      </c>
      <c r="BD8" s="119">
        <v>7.8888888888888893</v>
      </c>
      <c r="BE8" s="120">
        <v>0</v>
      </c>
      <c r="BF8" s="119">
        <v>7</v>
      </c>
      <c r="BG8" s="119">
        <v>5.833333333333333</v>
      </c>
      <c r="BH8" s="119">
        <v>8.3333333333333339</v>
      </c>
      <c r="BI8" s="119">
        <v>5.9444444444444446</v>
      </c>
      <c r="BJ8" s="119">
        <v>6.4444444444444446</v>
      </c>
      <c r="BK8" s="119">
        <v>7.333333333333333</v>
      </c>
      <c r="BL8" s="118">
        <v>0</v>
      </c>
    </row>
    <row r="9" spans="1:64" x14ac:dyDescent="0.2">
      <c r="A9" s="112">
        <v>0.52361111111111103</v>
      </c>
      <c r="B9" s="130">
        <v>0</v>
      </c>
      <c r="C9" s="130">
        <v>7.6</v>
      </c>
      <c r="D9" s="130">
        <v>8.9</v>
      </c>
      <c r="E9" s="130">
        <v>8.6999999999999993</v>
      </c>
      <c r="F9" s="130">
        <v>5.7</v>
      </c>
      <c r="G9" s="130">
        <v>10</v>
      </c>
      <c r="H9" s="130">
        <v>16.399999999999999</v>
      </c>
      <c r="I9" s="129">
        <v>14.4</v>
      </c>
      <c r="J9" s="128">
        <v>10</v>
      </c>
      <c r="K9" s="128">
        <v>10.4</v>
      </c>
      <c r="L9" s="128">
        <v>7.7</v>
      </c>
      <c r="M9" s="128">
        <v>7.6</v>
      </c>
      <c r="N9" s="128">
        <v>8.6999999999999993</v>
      </c>
      <c r="O9" s="128">
        <v>6.3</v>
      </c>
      <c r="P9" s="127">
        <v>0</v>
      </c>
      <c r="Q9" s="126">
        <v>13.6</v>
      </c>
      <c r="R9" s="126">
        <v>3.9</v>
      </c>
      <c r="S9" s="126">
        <v>7.9</v>
      </c>
      <c r="T9" s="126">
        <v>6.6</v>
      </c>
      <c r="U9" s="126">
        <v>8.8000000000000007</v>
      </c>
      <c r="V9" s="126">
        <v>6.1</v>
      </c>
      <c r="W9" s="124">
        <v>8.1999999999999993</v>
      </c>
      <c r="X9" s="125">
        <v>0</v>
      </c>
      <c r="Y9" s="124">
        <v>7.2</v>
      </c>
      <c r="Z9" s="124">
        <v>7.7</v>
      </c>
      <c r="AA9" s="124">
        <v>7.1</v>
      </c>
      <c r="AB9" s="124">
        <v>8.1</v>
      </c>
      <c r="AC9" s="124">
        <v>14.7</v>
      </c>
      <c r="AD9" s="123">
        <v>8.6</v>
      </c>
      <c r="AE9" s="123">
        <v>10.7</v>
      </c>
      <c r="AF9" s="123">
        <v>5.8</v>
      </c>
      <c r="AG9" s="123">
        <v>3.9</v>
      </c>
      <c r="AH9" s="123">
        <v>9.4</v>
      </c>
      <c r="AI9" s="123">
        <v>6.2</v>
      </c>
      <c r="AJ9" s="123">
        <v>11</v>
      </c>
      <c r="AK9" s="122">
        <v>8.4</v>
      </c>
      <c r="AL9" s="122">
        <v>0</v>
      </c>
      <c r="AM9" s="122">
        <v>3.3</v>
      </c>
      <c r="AN9" s="122">
        <v>8.6</v>
      </c>
      <c r="AO9" s="122">
        <v>7.2</v>
      </c>
      <c r="AP9" s="122">
        <v>9.3000000000000007</v>
      </c>
      <c r="AQ9" s="122">
        <v>8.4</v>
      </c>
      <c r="AR9" s="120">
        <v>0</v>
      </c>
      <c r="AS9" s="134">
        <v>6.6</v>
      </c>
      <c r="AT9" s="134">
        <v>5.7</v>
      </c>
      <c r="AU9" s="120">
        <v>0</v>
      </c>
      <c r="AV9" s="120">
        <v>0</v>
      </c>
      <c r="AW9" s="120">
        <v>0</v>
      </c>
      <c r="AX9" s="120">
        <v>0</v>
      </c>
      <c r="AY9" s="120">
        <v>0</v>
      </c>
      <c r="AZ9" s="120">
        <v>0</v>
      </c>
      <c r="BA9" s="132">
        <v>6.9444444444444446</v>
      </c>
      <c r="BB9" s="132">
        <v>8.6111111111111107</v>
      </c>
      <c r="BC9" s="132">
        <v>7.5</v>
      </c>
      <c r="BD9" s="132">
        <v>8.1666666666666661</v>
      </c>
      <c r="BE9" s="120">
        <v>0</v>
      </c>
      <c r="BF9" s="132">
        <v>6.833333333333333</v>
      </c>
      <c r="BG9" s="132">
        <v>5.833333333333333</v>
      </c>
      <c r="BH9" s="132">
        <v>8.8888888888888893</v>
      </c>
      <c r="BI9" s="132">
        <v>6.666666666666667</v>
      </c>
      <c r="BJ9" s="132">
        <v>6.2222222222222223</v>
      </c>
      <c r="BK9" s="132">
        <v>8.0555555555555554</v>
      </c>
      <c r="BL9" s="118">
        <v>0</v>
      </c>
    </row>
    <row r="10" spans="1:64" x14ac:dyDescent="0.2">
      <c r="A10" s="112">
        <v>0.52708333333333302</v>
      </c>
      <c r="B10" s="130">
        <v>0</v>
      </c>
      <c r="C10" s="130">
        <v>7.8</v>
      </c>
      <c r="D10" s="130">
        <v>9</v>
      </c>
      <c r="E10" s="130">
        <v>9.1</v>
      </c>
      <c r="F10" s="130">
        <v>5.0999999999999996</v>
      </c>
      <c r="G10" s="130">
        <v>10.6</v>
      </c>
      <c r="H10" s="130">
        <v>16.399999999999999</v>
      </c>
      <c r="I10" s="129">
        <v>15.4</v>
      </c>
      <c r="J10" s="128">
        <v>10.199999999999999</v>
      </c>
      <c r="K10" s="128">
        <v>11.2</v>
      </c>
      <c r="L10" s="128">
        <v>8</v>
      </c>
      <c r="M10" s="128">
        <v>7.2</v>
      </c>
      <c r="N10" s="128">
        <v>8.9</v>
      </c>
      <c r="O10" s="128">
        <v>5.8</v>
      </c>
      <c r="P10" s="127">
        <v>0</v>
      </c>
      <c r="Q10" s="126">
        <v>13.7</v>
      </c>
      <c r="R10" s="126">
        <v>4.0999999999999996</v>
      </c>
      <c r="S10" s="126">
        <v>7.9</v>
      </c>
      <c r="T10" s="126">
        <v>7.1</v>
      </c>
      <c r="U10" s="126">
        <v>8.6999999999999993</v>
      </c>
      <c r="V10" s="126">
        <v>6.2</v>
      </c>
      <c r="W10" s="124">
        <v>8.6</v>
      </c>
      <c r="X10" s="125">
        <v>0</v>
      </c>
      <c r="Y10" s="124">
        <v>7.5</v>
      </c>
      <c r="Z10" s="124">
        <v>7.7</v>
      </c>
      <c r="AA10" s="124">
        <v>6.9</v>
      </c>
      <c r="AB10" s="124">
        <v>7.9</v>
      </c>
      <c r="AC10" s="124">
        <v>14.7</v>
      </c>
      <c r="AD10" s="123">
        <v>9.1999999999999993</v>
      </c>
      <c r="AE10" s="123">
        <v>11.2</v>
      </c>
      <c r="AF10" s="123">
        <v>6</v>
      </c>
      <c r="AG10" s="123">
        <v>4.2</v>
      </c>
      <c r="AH10" s="123">
        <v>9.1</v>
      </c>
      <c r="AI10" s="123">
        <v>6.3</v>
      </c>
      <c r="AJ10" s="123">
        <v>10.8</v>
      </c>
      <c r="AK10" s="122">
        <v>8.4</v>
      </c>
      <c r="AL10" s="122">
        <v>0</v>
      </c>
      <c r="AM10" s="122">
        <v>3.3</v>
      </c>
      <c r="AN10" s="122">
        <v>8.6999999999999993</v>
      </c>
      <c r="AO10" s="122">
        <v>7.4</v>
      </c>
      <c r="AP10" s="122">
        <v>9.4</v>
      </c>
      <c r="AQ10" s="122">
        <v>8.6</v>
      </c>
      <c r="AR10" s="120">
        <v>0</v>
      </c>
      <c r="AS10" s="121">
        <v>6.5</v>
      </c>
      <c r="AT10" s="121">
        <v>5.4</v>
      </c>
      <c r="AU10" s="120">
        <v>0</v>
      </c>
      <c r="AV10" s="120">
        <v>0</v>
      </c>
      <c r="AW10" s="120">
        <v>0</v>
      </c>
      <c r="AX10" s="120">
        <v>0</v>
      </c>
      <c r="AY10" s="120">
        <v>0</v>
      </c>
      <c r="AZ10" s="120">
        <v>0</v>
      </c>
      <c r="BA10" s="119">
        <v>7.166666666666667</v>
      </c>
      <c r="BB10" s="119">
        <v>8.5</v>
      </c>
      <c r="BC10" s="119">
        <v>7.4444444444444446</v>
      </c>
      <c r="BD10" s="119">
        <v>8.3333333333333339</v>
      </c>
      <c r="BE10" s="120">
        <v>0</v>
      </c>
      <c r="BF10" s="119">
        <v>6.8888888888888893</v>
      </c>
      <c r="BG10" s="119">
        <v>5.7222222222222223</v>
      </c>
      <c r="BH10" s="119">
        <v>9.1111111111111107</v>
      </c>
      <c r="BI10" s="119">
        <v>7.4444444444444446</v>
      </c>
      <c r="BJ10" s="119">
        <v>6.3888888888888893</v>
      </c>
      <c r="BK10" s="119">
        <v>8.3333333333333339</v>
      </c>
      <c r="BL10" s="118">
        <v>0</v>
      </c>
    </row>
    <row r="11" spans="1:64" x14ac:dyDescent="0.2">
      <c r="A11" s="112">
        <v>0.530555555555556</v>
      </c>
      <c r="B11" s="130">
        <v>0</v>
      </c>
      <c r="C11" s="130">
        <v>8.1</v>
      </c>
      <c r="D11" s="130">
        <v>9.4</v>
      </c>
      <c r="E11" s="130">
        <v>9.8000000000000007</v>
      </c>
      <c r="F11" s="130">
        <v>5.0999999999999996</v>
      </c>
      <c r="G11" s="130">
        <v>11.2</v>
      </c>
      <c r="H11" s="130">
        <v>16.600000000000001</v>
      </c>
      <c r="I11" s="129">
        <v>16.399999999999999</v>
      </c>
      <c r="J11" s="128">
        <v>10.1</v>
      </c>
      <c r="K11" s="128">
        <v>11.4</v>
      </c>
      <c r="L11" s="128">
        <v>9.3000000000000007</v>
      </c>
      <c r="M11" s="128">
        <v>7.4</v>
      </c>
      <c r="N11" s="128">
        <v>10.1</v>
      </c>
      <c r="O11" s="128">
        <v>5.7</v>
      </c>
      <c r="P11" s="127">
        <v>0</v>
      </c>
      <c r="Q11" s="126">
        <v>13.9</v>
      </c>
      <c r="R11" s="126">
        <v>4.7</v>
      </c>
      <c r="S11" s="126">
        <v>8.1999999999999993</v>
      </c>
      <c r="T11" s="126">
        <v>7.8</v>
      </c>
      <c r="U11" s="126">
        <v>8.9</v>
      </c>
      <c r="V11" s="126">
        <v>6.1</v>
      </c>
      <c r="W11" s="124">
        <v>8.9</v>
      </c>
      <c r="X11" s="125">
        <v>0</v>
      </c>
      <c r="Y11" s="124">
        <v>7.4</v>
      </c>
      <c r="Z11" s="124">
        <v>5.9</v>
      </c>
      <c r="AA11" s="124">
        <v>7</v>
      </c>
      <c r="AB11" s="124">
        <v>7.5</v>
      </c>
      <c r="AC11" s="124">
        <v>14.8</v>
      </c>
      <c r="AD11" s="123">
        <v>9.9</v>
      </c>
      <c r="AE11" s="123">
        <v>11.8</v>
      </c>
      <c r="AF11" s="123">
        <v>6.3</v>
      </c>
      <c r="AG11" s="123">
        <v>4.2</v>
      </c>
      <c r="AH11" s="123">
        <v>8.8000000000000007</v>
      </c>
      <c r="AI11" s="123">
        <v>6.5</v>
      </c>
      <c r="AJ11" s="123">
        <v>10.4</v>
      </c>
      <c r="AK11" s="122">
        <v>8.4</v>
      </c>
      <c r="AL11" s="122">
        <v>0</v>
      </c>
      <c r="AM11" s="122">
        <v>3.3</v>
      </c>
      <c r="AN11" s="122">
        <v>8.4</v>
      </c>
      <c r="AO11" s="122">
        <v>7.8</v>
      </c>
      <c r="AP11" s="122">
        <v>9.6</v>
      </c>
      <c r="AQ11" s="122">
        <v>8.6999999999999993</v>
      </c>
      <c r="AR11" s="120">
        <v>0</v>
      </c>
      <c r="AS11" s="134">
        <v>5.5</v>
      </c>
      <c r="AT11" s="134">
        <v>5.3</v>
      </c>
      <c r="AU11" s="120">
        <v>0</v>
      </c>
      <c r="AV11" s="120">
        <v>0</v>
      </c>
      <c r="AW11" s="120">
        <v>0</v>
      </c>
      <c r="AX11" s="120">
        <v>0</v>
      </c>
      <c r="AY11" s="120">
        <v>0</v>
      </c>
      <c r="AZ11" s="120">
        <v>0</v>
      </c>
      <c r="BA11" s="132">
        <v>7.3888888888888893</v>
      </c>
      <c r="BB11" s="132">
        <v>8.4444444444444446</v>
      </c>
      <c r="BC11" s="132">
        <v>7.5</v>
      </c>
      <c r="BD11" s="132">
        <v>8.5</v>
      </c>
      <c r="BE11" s="120">
        <v>0</v>
      </c>
      <c r="BF11" s="132">
        <v>6.8888888888888893</v>
      </c>
      <c r="BG11" s="132">
        <v>5.5555555555555554</v>
      </c>
      <c r="BH11" s="132">
        <v>9.3888888888888893</v>
      </c>
      <c r="BI11" s="132">
        <v>8.0555555555555554</v>
      </c>
      <c r="BJ11" s="132">
        <v>6.4444444444444446</v>
      </c>
      <c r="BK11" s="132">
        <v>8.1111111111111107</v>
      </c>
      <c r="BL11" s="118">
        <v>0</v>
      </c>
    </row>
    <row r="12" spans="1:64" x14ac:dyDescent="0.2">
      <c r="A12" s="112">
        <v>0.53402777777777799</v>
      </c>
      <c r="B12" s="130">
        <v>0</v>
      </c>
      <c r="C12" s="130">
        <v>8.1</v>
      </c>
      <c r="D12" s="130">
        <v>10.199999999999999</v>
      </c>
      <c r="E12" s="130">
        <v>10.7</v>
      </c>
      <c r="F12" s="130">
        <v>5</v>
      </c>
      <c r="G12" s="130">
        <v>11.7</v>
      </c>
      <c r="H12" s="130">
        <v>16.8</v>
      </c>
      <c r="I12" s="129">
        <v>17.5</v>
      </c>
      <c r="J12" s="128">
        <v>9.8000000000000007</v>
      </c>
      <c r="K12" s="128">
        <v>12.1</v>
      </c>
      <c r="L12" s="128">
        <v>9.8000000000000007</v>
      </c>
      <c r="M12" s="128">
        <v>7.6</v>
      </c>
      <c r="N12" s="128">
        <v>10.4</v>
      </c>
      <c r="O12" s="128">
        <v>5.6</v>
      </c>
      <c r="P12" s="127">
        <v>0</v>
      </c>
      <c r="Q12" s="126">
        <v>14</v>
      </c>
      <c r="R12" s="126">
        <v>5</v>
      </c>
      <c r="S12" s="126">
        <v>8.6999999999999993</v>
      </c>
      <c r="T12" s="126">
        <v>8.8000000000000007</v>
      </c>
      <c r="U12" s="126">
        <v>9.1</v>
      </c>
      <c r="V12" s="126">
        <v>6.1</v>
      </c>
      <c r="W12" s="124">
        <v>8.9</v>
      </c>
      <c r="X12" s="125">
        <v>0</v>
      </c>
      <c r="Y12" s="124">
        <v>7.4</v>
      </c>
      <c r="Z12" s="124">
        <v>5.8</v>
      </c>
      <c r="AA12" s="124">
        <v>6.9</v>
      </c>
      <c r="AB12" s="124">
        <v>7.6</v>
      </c>
      <c r="AC12" s="124">
        <v>15.2</v>
      </c>
      <c r="AD12" s="123">
        <v>10.6</v>
      </c>
      <c r="AE12" s="123">
        <v>12.3</v>
      </c>
      <c r="AF12" s="123">
        <v>6.6</v>
      </c>
      <c r="AG12" s="123">
        <v>4.4000000000000004</v>
      </c>
      <c r="AH12" s="123">
        <v>8.6999999999999993</v>
      </c>
      <c r="AI12" s="123">
        <v>6.3</v>
      </c>
      <c r="AJ12" s="123">
        <v>10.1</v>
      </c>
      <c r="AK12" s="122">
        <v>8.4</v>
      </c>
      <c r="AL12" s="122">
        <v>0</v>
      </c>
      <c r="AM12" s="122">
        <v>3.6</v>
      </c>
      <c r="AN12" s="122">
        <v>8.3000000000000007</v>
      </c>
      <c r="AO12" s="122">
        <v>8.1</v>
      </c>
      <c r="AP12" s="122">
        <v>9.8000000000000007</v>
      </c>
      <c r="AQ12" s="122">
        <v>8.9</v>
      </c>
      <c r="AR12" s="120">
        <v>0</v>
      </c>
      <c r="AS12" s="121">
        <v>5.4</v>
      </c>
      <c r="AT12" s="121">
        <v>5.2</v>
      </c>
      <c r="AU12" s="120">
        <v>0</v>
      </c>
      <c r="AV12" s="120">
        <v>0</v>
      </c>
      <c r="AW12" s="120">
        <v>0</v>
      </c>
      <c r="AX12" s="120">
        <v>0</v>
      </c>
      <c r="AY12" s="120">
        <v>0</v>
      </c>
      <c r="AZ12" s="120">
        <v>0</v>
      </c>
      <c r="BA12" s="119">
        <v>7.5555555555555554</v>
      </c>
      <c r="BB12" s="119">
        <v>8.3333333333333339</v>
      </c>
      <c r="BC12" s="119">
        <v>7.833333333333333</v>
      </c>
      <c r="BD12" s="119">
        <v>8.8333333333333339</v>
      </c>
      <c r="BE12" s="120">
        <v>0</v>
      </c>
      <c r="BF12" s="119">
        <v>6.9444444444444446</v>
      </c>
      <c r="BG12" s="119">
        <v>5.5</v>
      </c>
      <c r="BH12" s="119">
        <v>9.6111111111111107</v>
      </c>
      <c r="BI12" s="119">
        <v>8.4444444444444446</v>
      </c>
      <c r="BJ12" s="119">
        <v>6.7222222222222223</v>
      </c>
      <c r="BK12" s="119">
        <v>8</v>
      </c>
      <c r="BL12" s="118">
        <v>0</v>
      </c>
    </row>
    <row r="13" spans="1:64" x14ac:dyDescent="0.2">
      <c r="A13" s="114">
        <v>0.53749999999999998</v>
      </c>
      <c r="B13" s="130">
        <v>0</v>
      </c>
      <c r="C13" s="130">
        <v>8.1</v>
      </c>
      <c r="D13" s="130">
        <v>11</v>
      </c>
      <c r="E13" s="130">
        <v>11.8</v>
      </c>
      <c r="F13" s="130">
        <v>4.7</v>
      </c>
      <c r="G13" s="130">
        <v>12.3</v>
      </c>
      <c r="H13" s="130">
        <v>17.100000000000001</v>
      </c>
      <c r="I13" s="129">
        <v>18.100000000000001</v>
      </c>
      <c r="J13" s="128">
        <v>10.4</v>
      </c>
      <c r="K13" s="128">
        <v>12.7</v>
      </c>
      <c r="L13" s="128">
        <v>10.7</v>
      </c>
      <c r="M13" s="128">
        <v>6.4</v>
      </c>
      <c r="N13" s="128">
        <v>10.6</v>
      </c>
      <c r="O13" s="128">
        <v>5.4</v>
      </c>
      <c r="P13" s="127">
        <v>0</v>
      </c>
      <c r="Q13" s="126">
        <v>14.3</v>
      </c>
      <c r="R13" s="126">
        <v>5.0999999999999996</v>
      </c>
      <c r="S13" s="126">
        <v>8.9</v>
      </c>
      <c r="T13" s="126">
        <v>10</v>
      </c>
      <c r="U13" s="126">
        <v>8.8000000000000007</v>
      </c>
      <c r="V13" s="126">
        <v>6.2</v>
      </c>
      <c r="W13" s="124">
        <v>9.1</v>
      </c>
      <c r="X13" s="125">
        <v>0</v>
      </c>
      <c r="Y13" s="124">
        <v>7.7</v>
      </c>
      <c r="Z13" s="124">
        <v>5.4</v>
      </c>
      <c r="AA13" s="124">
        <v>6.1</v>
      </c>
      <c r="AB13" s="124">
        <v>7.6</v>
      </c>
      <c r="AC13" s="124">
        <v>15.5</v>
      </c>
      <c r="AD13" s="123">
        <v>11.1</v>
      </c>
      <c r="AE13" s="123">
        <v>12.9</v>
      </c>
      <c r="AF13" s="123">
        <v>6.6</v>
      </c>
      <c r="AG13" s="123">
        <v>4.9000000000000004</v>
      </c>
      <c r="AH13" s="123">
        <v>8.6999999999999993</v>
      </c>
      <c r="AI13" s="123">
        <v>6.2</v>
      </c>
      <c r="AJ13" s="123">
        <v>9.5</v>
      </c>
      <c r="AK13" s="122">
        <v>8.1999999999999993</v>
      </c>
      <c r="AL13" s="122">
        <v>0</v>
      </c>
      <c r="AM13" s="122">
        <v>3.8</v>
      </c>
      <c r="AN13" s="122">
        <v>8.5</v>
      </c>
      <c r="AO13" s="122">
        <v>8.4</v>
      </c>
      <c r="AP13" s="122">
        <v>9.6999999999999993</v>
      </c>
      <c r="AQ13" s="122">
        <v>9.1999999999999993</v>
      </c>
      <c r="AR13" s="120">
        <v>0</v>
      </c>
      <c r="AS13" s="134">
        <v>5.7</v>
      </c>
      <c r="AT13" s="134">
        <v>4.7</v>
      </c>
      <c r="AU13" s="120">
        <v>0</v>
      </c>
      <c r="AV13" s="120">
        <v>0</v>
      </c>
      <c r="AW13" s="120">
        <v>0</v>
      </c>
      <c r="AX13" s="120">
        <v>0</v>
      </c>
      <c r="AY13" s="120">
        <v>0</v>
      </c>
      <c r="AZ13" s="120">
        <v>0</v>
      </c>
      <c r="BA13" s="132">
        <v>7.666666666666667</v>
      </c>
      <c r="BB13" s="132">
        <v>8.1666666666666661</v>
      </c>
      <c r="BC13" s="132">
        <v>7.666666666666667</v>
      </c>
      <c r="BD13" s="132">
        <v>9.1666666666666661</v>
      </c>
      <c r="BE13" s="120">
        <v>0</v>
      </c>
      <c r="BF13" s="132">
        <v>6.8888888888888893</v>
      </c>
      <c r="BG13" s="132">
        <v>5.5</v>
      </c>
      <c r="BH13" s="132">
        <v>9.4444444444444446</v>
      </c>
      <c r="BI13" s="132">
        <v>8.5</v>
      </c>
      <c r="BJ13" s="132">
        <v>6.8888888888888893</v>
      </c>
      <c r="BK13" s="132">
        <v>7.7777777777777777</v>
      </c>
      <c r="BL13" s="118">
        <v>0</v>
      </c>
    </row>
    <row r="14" spans="1:64" x14ac:dyDescent="0.2">
      <c r="A14" s="113">
        <v>0.54097222222222197</v>
      </c>
      <c r="B14" s="130">
        <v>0</v>
      </c>
      <c r="C14" s="130">
        <v>8.3000000000000007</v>
      </c>
      <c r="D14" s="130">
        <v>11.8</v>
      </c>
      <c r="E14" s="130">
        <v>12.8</v>
      </c>
      <c r="F14" s="130">
        <v>4.5999999999999996</v>
      </c>
      <c r="G14" s="130">
        <v>12.9</v>
      </c>
      <c r="H14" s="130">
        <v>16.3</v>
      </c>
      <c r="I14" s="129">
        <v>18.7</v>
      </c>
      <c r="J14" s="128">
        <v>10.7</v>
      </c>
      <c r="K14" s="128">
        <v>13.3</v>
      </c>
      <c r="L14" s="128">
        <v>11.2</v>
      </c>
      <c r="M14" s="128">
        <v>6.1</v>
      </c>
      <c r="N14" s="128">
        <v>10.9</v>
      </c>
      <c r="O14" s="128">
        <v>5.0999999999999996</v>
      </c>
      <c r="P14" s="127">
        <v>0</v>
      </c>
      <c r="Q14" s="126">
        <v>14.8</v>
      </c>
      <c r="R14" s="126">
        <v>5.3</v>
      </c>
      <c r="S14" s="126">
        <v>9.1999999999999993</v>
      </c>
      <c r="T14" s="126">
        <v>11.3</v>
      </c>
      <c r="U14" s="126">
        <v>8.5</v>
      </c>
      <c r="V14" s="126">
        <v>6.6</v>
      </c>
      <c r="W14" s="124">
        <v>9.1</v>
      </c>
      <c r="X14" s="125">
        <v>0</v>
      </c>
      <c r="Y14" s="124">
        <v>7.8</v>
      </c>
      <c r="Z14" s="124">
        <v>5.8</v>
      </c>
      <c r="AA14" s="124">
        <v>6.1</v>
      </c>
      <c r="AB14" s="124">
        <v>7.5</v>
      </c>
      <c r="AC14" s="124">
        <v>15.8</v>
      </c>
      <c r="AD14" s="123">
        <v>11.5</v>
      </c>
      <c r="AE14" s="123">
        <v>13.4</v>
      </c>
      <c r="AF14" s="123">
        <v>6.9</v>
      </c>
      <c r="AG14" s="123">
        <v>5.3</v>
      </c>
      <c r="AH14" s="123">
        <v>9.1999999999999993</v>
      </c>
      <c r="AI14" s="123">
        <v>6.1</v>
      </c>
      <c r="AJ14" s="123">
        <v>9.3000000000000007</v>
      </c>
      <c r="AK14" s="122">
        <v>8.1</v>
      </c>
      <c r="AL14" s="122">
        <v>0</v>
      </c>
      <c r="AM14" s="122">
        <v>4.0999999999999996</v>
      </c>
      <c r="AN14" s="122">
        <v>8.8000000000000007</v>
      </c>
      <c r="AO14" s="122">
        <v>8.8000000000000007</v>
      </c>
      <c r="AP14" s="122">
        <v>9.6999999999999993</v>
      </c>
      <c r="AQ14" s="122">
        <v>9.3000000000000007</v>
      </c>
      <c r="AR14" s="120">
        <v>0</v>
      </c>
      <c r="AS14" s="121">
        <v>6.1</v>
      </c>
      <c r="AT14" s="121">
        <v>4.7</v>
      </c>
      <c r="AU14" s="120">
        <v>0</v>
      </c>
      <c r="AV14" s="120">
        <v>0</v>
      </c>
      <c r="AW14" s="120">
        <v>0</v>
      </c>
      <c r="AX14" s="120">
        <v>0</v>
      </c>
      <c r="AY14" s="120">
        <v>0</v>
      </c>
      <c r="AZ14" s="120">
        <v>0</v>
      </c>
      <c r="BA14" s="119">
        <v>8.1666666666666661</v>
      </c>
      <c r="BB14" s="119">
        <v>8.2222222222222214</v>
      </c>
      <c r="BC14" s="119">
        <v>7.7222222222222223</v>
      </c>
      <c r="BD14" s="119">
        <v>9.3333333333333339</v>
      </c>
      <c r="BE14" s="120">
        <v>0</v>
      </c>
      <c r="BF14" s="119">
        <v>6.666666666666667</v>
      </c>
      <c r="BG14" s="119">
        <v>4.5555555555555554</v>
      </c>
      <c r="BH14" s="119">
        <v>9.7222222222222214</v>
      </c>
      <c r="BI14" s="119">
        <v>8.5</v>
      </c>
      <c r="BJ14" s="119">
        <v>6.9444444444444446</v>
      </c>
      <c r="BK14" s="119">
        <v>7.5555555555555554</v>
      </c>
      <c r="BL14" s="118">
        <v>0</v>
      </c>
    </row>
    <row r="15" spans="1:64" x14ac:dyDescent="0.2">
      <c r="A15" s="114">
        <v>0.54444444444444495</v>
      </c>
      <c r="B15" s="130">
        <v>0</v>
      </c>
      <c r="C15" s="130">
        <v>8.6</v>
      </c>
      <c r="D15" s="130">
        <v>12.9</v>
      </c>
      <c r="E15" s="130">
        <v>13.9</v>
      </c>
      <c r="F15" s="130">
        <v>4.4000000000000004</v>
      </c>
      <c r="G15" s="130">
        <v>13.6</v>
      </c>
      <c r="H15" s="130">
        <v>15.7</v>
      </c>
      <c r="I15" s="129">
        <v>19.5</v>
      </c>
      <c r="J15" s="128">
        <v>11.2</v>
      </c>
      <c r="K15" s="128">
        <v>13.8</v>
      </c>
      <c r="L15" s="128">
        <v>11.6</v>
      </c>
      <c r="M15" s="128">
        <v>6.3</v>
      </c>
      <c r="N15" s="128">
        <v>11.1</v>
      </c>
      <c r="O15" s="128">
        <v>5.0999999999999996</v>
      </c>
      <c r="P15" s="127">
        <v>0</v>
      </c>
      <c r="Q15" s="126">
        <v>14.7</v>
      </c>
      <c r="R15" s="126">
        <v>5.3</v>
      </c>
      <c r="S15" s="126">
        <v>9.8000000000000007</v>
      </c>
      <c r="T15" s="126">
        <v>12.4</v>
      </c>
      <c r="U15" s="126">
        <v>8.5</v>
      </c>
      <c r="V15" s="126">
        <v>7</v>
      </c>
      <c r="W15" s="124">
        <v>9.1</v>
      </c>
      <c r="X15" s="125">
        <v>0</v>
      </c>
      <c r="Y15" s="124">
        <v>7.7</v>
      </c>
      <c r="Z15" s="124">
        <v>6.2</v>
      </c>
      <c r="AA15" s="124">
        <v>6.1</v>
      </c>
      <c r="AB15" s="124">
        <v>8</v>
      </c>
      <c r="AC15" s="124">
        <v>15.9</v>
      </c>
      <c r="AD15" s="123">
        <v>11.9</v>
      </c>
      <c r="AE15" s="123">
        <v>14.4</v>
      </c>
      <c r="AF15" s="123">
        <v>7.4</v>
      </c>
      <c r="AG15" s="123">
        <v>5.6</v>
      </c>
      <c r="AH15" s="123">
        <v>9.9</v>
      </c>
      <c r="AI15" s="123">
        <v>5.9</v>
      </c>
      <c r="AJ15" s="123">
        <v>9.1999999999999993</v>
      </c>
      <c r="AK15" s="122">
        <v>8.1</v>
      </c>
      <c r="AL15" s="122">
        <v>0</v>
      </c>
      <c r="AM15" s="122">
        <v>4.3</v>
      </c>
      <c r="AN15" s="122">
        <v>9.1999999999999993</v>
      </c>
      <c r="AO15" s="122">
        <v>9.3000000000000007</v>
      </c>
      <c r="AP15" s="122">
        <v>9.6999999999999993</v>
      </c>
      <c r="AQ15" s="122">
        <v>9.3000000000000007</v>
      </c>
      <c r="AR15" s="120">
        <v>0</v>
      </c>
      <c r="AS15" s="134">
        <v>6.7</v>
      </c>
      <c r="AT15" s="134">
        <v>4.5999999999999996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32">
        <v>8.2222222222222214</v>
      </c>
      <c r="BB15" s="132">
        <v>8.1111111111111107</v>
      </c>
      <c r="BC15" s="132">
        <v>7.8888888888888893</v>
      </c>
      <c r="BD15" s="132">
        <v>9.7222222222222214</v>
      </c>
      <c r="BE15" s="120">
        <v>0</v>
      </c>
      <c r="BF15" s="132">
        <v>6.5</v>
      </c>
      <c r="BG15" s="132">
        <v>4.5555555555555554</v>
      </c>
      <c r="BH15" s="132">
        <v>10.055555555555555</v>
      </c>
      <c r="BI15" s="132">
        <v>8.9444444444444446</v>
      </c>
      <c r="BJ15" s="132">
        <v>6.7777777777777777</v>
      </c>
      <c r="BK15" s="132">
        <v>7.3888888888888893</v>
      </c>
      <c r="BL15" s="118">
        <v>0</v>
      </c>
    </row>
    <row r="16" spans="1:64" x14ac:dyDescent="0.2">
      <c r="A16" s="113">
        <v>0.54791666666666705</v>
      </c>
      <c r="B16" s="130">
        <v>0</v>
      </c>
      <c r="C16" s="130">
        <v>8.8000000000000007</v>
      </c>
      <c r="D16" s="130">
        <v>13.3</v>
      </c>
      <c r="E16" s="130">
        <v>14.8</v>
      </c>
      <c r="F16" s="130">
        <v>5.0999999999999996</v>
      </c>
      <c r="G16" s="130">
        <v>14.4</v>
      </c>
      <c r="H16" s="130">
        <v>15.5</v>
      </c>
      <c r="I16" s="129">
        <v>20.3</v>
      </c>
      <c r="J16" s="128">
        <v>11.8</v>
      </c>
      <c r="K16" s="128">
        <v>13.6</v>
      </c>
      <c r="L16" s="128">
        <v>11.9</v>
      </c>
      <c r="M16" s="128">
        <v>6.5</v>
      </c>
      <c r="N16" s="128">
        <v>11.1</v>
      </c>
      <c r="O16" s="128">
        <v>5.3</v>
      </c>
      <c r="P16" s="127">
        <v>0</v>
      </c>
      <c r="Q16" s="126">
        <v>14.7</v>
      </c>
      <c r="R16" s="126">
        <v>5.3</v>
      </c>
      <c r="S16" s="126">
        <v>10.4</v>
      </c>
      <c r="T16" s="126">
        <v>13.5</v>
      </c>
      <c r="U16" s="126">
        <v>7.2</v>
      </c>
      <c r="V16" s="126">
        <v>7.3</v>
      </c>
      <c r="W16" s="124">
        <v>9.1999999999999993</v>
      </c>
      <c r="X16" s="125">
        <v>0</v>
      </c>
      <c r="Y16" s="124">
        <v>7.7</v>
      </c>
      <c r="Z16" s="124">
        <v>6.6</v>
      </c>
      <c r="AA16" s="124">
        <v>6.4</v>
      </c>
      <c r="AB16" s="124">
        <v>8.1999999999999993</v>
      </c>
      <c r="AC16" s="124">
        <v>16.2</v>
      </c>
      <c r="AD16" s="123">
        <v>12.3</v>
      </c>
      <c r="AE16" s="123">
        <v>14.8</v>
      </c>
      <c r="AF16" s="123">
        <v>8.1</v>
      </c>
      <c r="AG16" s="123">
        <v>5.6</v>
      </c>
      <c r="AH16" s="123">
        <v>10.7</v>
      </c>
      <c r="AI16" s="123">
        <v>5.9</v>
      </c>
      <c r="AJ16" s="123">
        <v>9</v>
      </c>
      <c r="AK16" s="122">
        <v>8.4</v>
      </c>
      <c r="AL16" s="122">
        <v>0</v>
      </c>
      <c r="AM16" s="122">
        <v>4.7</v>
      </c>
      <c r="AN16" s="122">
        <v>9.6999999999999993</v>
      </c>
      <c r="AO16" s="122">
        <v>9.8000000000000007</v>
      </c>
      <c r="AP16" s="122">
        <v>9.6999999999999993</v>
      </c>
      <c r="AQ16" s="122">
        <v>9.6</v>
      </c>
      <c r="AR16" s="120">
        <v>0</v>
      </c>
      <c r="AS16" s="121">
        <v>7.3</v>
      </c>
      <c r="AT16" s="121">
        <v>4.7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19">
        <v>8.5</v>
      </c>
      <c r="BB16" s="119">
        <v>8</v>
      </c>
      <c r="BC16" s="119">
        <v>7.9444444444444446</v>
      </c>
      <c r="BD16" s="119">
        <v>10</v>
      </c>
      <c r="BE16" s="120">
        <v>0</v>
      </c>
      <c r="BF16" s="119">
        <v>6.4444444444444446</v>
      </c>
      <c r="BG16" s="119">
        <v>4.5555555555555554</v>
      </c>
      <c r="BH16" s="119">
        <v>9.8888888888888893</v>
      </c>
      <c r="BI16" s="119">
        <v>9.2222222222222214</v>
      </c>
      <c r="BJ16" s="119">
        <v>6.666666666666667</v>
      </c>
      <c r="BK16" s="119">
        <v>7.166666666666667</v>
      </c>
      <c r="BL16" s="118">
        <v>0</v>
      </c>
    </row>
    <row r="17" spans="1:64" x14ac:dyDescent="0.2">
      <c r="A17" s="114">
        <v>0.55138888888888904</v>
      </c>
      <c r="B17" s="130">
        <v>0</v>
      </c>
      <c r="C17" s="130">
        <v>8.8000000000000007</v>
      </c>
      <c r="D17" s="130">
        <v>13.8</v>
      </c>
      <c r="E17" s="130">
        <v>15.3</v>
      </c>
      <c r="F17" s="130">
        <v>5.8</v>
      </c>
      <c r="G17" s="130">
        <v>15.1</v>
      </c>
      <c r="H17" s="130">
        <v>15.7</v>
      </c>
      <c r="I17" s="129">
        <v>21.1</v>
      </c>
      <c r="J17" s="128">
        <v>12.2</v>
      </c>
      <c r="K17" s="128">
        <v>13.8</v>
      </c>
      <c r="L17" s="128">
        <v>11.8</v>
      </c>
      <c r="M17" s="128">
        <v>6.6</v>
      </c>
      <c r="N17" s="128">
        <v>11.3</v>
      </c>
      <c r="O17" s="128">
        <v>5.0999999999999996</v>
      </c>
      <c r="P17" s="127">
        <v>0</v>
      </c>
      <c r="Q17" s="126">
        <v>15.4</v>
      </c>
      <c r="R17" s="126">
        <v>5.4</v>
      </c>
      <c r="S17" s="126">
        <v>10.7</v>
      </c>
      <c r="T17" s="126">
        <v>14.3</v>
      </c>
      <c r="U17" s="126">
        <v>7.1</v>
      </c>
      <c r="V17" s="126">
        <v>7.6</v>
      </c>
      <c r="W17" s="124">
        <v>9.1999999999999993</v>
      </c>
      <c r="X17" s="125">
        <v>0</v>
      </c>
      <c r="Y17" s="124">
        <v>7.9</v>
      </c>
      <c r="Z17" s="124">
        <v>7</v>
      </c>
      <c r="AA17" s="124">
        <v>6.7</v>
      </c>
      <c r="AB17" s="124">
        <v>8.9</v>
      </c>
      <c r="AC17" s="124">
        <v>16.600000000000001</v>
      </c>
      <c r="AD17" s="123">
        <v>12.7</v>
      </c>
      <c r="AE17" s="123">
        <v>15.3</v>
      </c>
      <c r="AF17" s="123">
        <v>8.6999999999999993</v>
      </c>
      <c r="AG17" s="123">
        <v>5.7</v>
      </c>
      <c r="AH17" s="123">
        <v>11.7</v>
      </c>
      <c r="AI17" s="123">
        <v>5.8</v>
      </c>
      <c r="AJ17" s="123">
        <v>8.9</v>
      </c>
      <c r="AK17" s="122">
        <v>8.4</v>
      </c>
      <c r="AL17" s="122">
        <v>0</v>
      </c>
      <c r="AM17" s="122">
        <v>5.6</v>
      </c>
      <c r="AN17" s="122">
        <v>10.199999999999999</v>
      </c>
      <c r="AO17" s="122">
        <v>10.3</v>
      </c>
      <c r="AP17" s="122">
        <v>9.6999999999999993</v>
      </c>
      <c r="AQ17" s="122">
        <v>10.199999999999999</v>
      </c>
      <c r="AR17" s="120">
        <v>0</v>
      </c>
      <c r="AS17" s="134">
        <v>7.2</v>
      </c>
      <c r="AT17" s="134">
        <v>5.2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32">
        <v>9.2222222222222214</v>
      </c>
      <c r="BB17" s="132">
        <v>7.7222222222222223</v>
      </c>
      <c r="BC17" s="132">
        <v>7.4444444444444446</v>
      </c>
      <c r="BD17" s="132">
        <v>10.333333333333334</v>
      </c>
      <c r="BE17" s="120">
        <v>0</v>
      </c>
      <c r="BF17" s="132">
        <v>6.5</v>
      </c>
      <c r="BG17" s="132">
        <v>4.7222222222222223</v>
      </c>
      <c r="BH17" s="132">
        <v>9.7777777777777786</v>
      </c>
      <c r="BI17" s="132">
        <v>9.5</v>
      </c>
      <c r="BJ17" s="132">
        <v>6.5</v>
      </c>
      <c r="BK17" s="132">
        <v>6.7777777777777777</v>
      </c>
      <c r="BL17" s="118">
        <v>0</v>
      </c>
    </row>
    <row r="18" spans="1:64" x14ac:dyDescent="0.2">
      <c r="A18" s="113">
        <v>0.55486111111111103</v>
      </c>
      <c r="B18" s="130">
        <v>0</v>
      </c>
      <c r="C18" s="130">
        <v>8.9</v>
      </c>
      <c r="D18" s="130">
        <v>14.3</v>
      </c>
      <c r="E18" s="130">
        <v>15.6</v>
      </c>
      <c r="F18" s="130">
        <v>6.7</v>
      </c>
      <c r="G18" s="130">
        <v>16.100000000000001</v>
      </c>
      <c r="H18" s="130">
        <v>15.6</v>
      </c>
      <c r="I18" s="129">
        <v>21</v>
      </c>
      <c r="J18" s="128">
        <v>12.7</v>
      </c>
      <c r="K18" s="128">
        <v>14.1</v>
      </c>
      <c r="L18" s="128">
        <v>11.7</v>
      </c>
      <c r="M18" s="128">
        <v>6.9</v>
      </c>
      <c r="N18" s="128">
        <v>11.1</v>
      </c>
      <c r="O18" s="128">
        <v>5</v>
      </c>
      <c r="P18" s="127">
        <v>0</v>
      </c>
      <c r="Q18" s="126">
        <v>15.9</v>
      </c>
      <c r="R18" s="126">
        <v>5.9</v>
      </c>
      <c r="S18" s="126">
        <v>10.8</v>
      </c>
      <c r="T18" s="126">
        <v>14.9</v>
      </c>
      <c r="U18" s="126">
        <v>7</v>
      </c>
      <c r="V18" s="126">
        <v>8.1</v>
      </c>
      <c r="W18" s="124">
        <v>9.3000000000000007</v>
      </c>
      <c r="X18" s="125">
        <v>0</v>
      </c>
      <c r="Y18" s="124">
        <v>8.4</v>
      </c>
      <c r="Z18" s="124">
        <v>7.3</v>
      </c>
      <c r="AA18" s="124">
        <v>7</v>
      </c>
      <c r="AB18" s="124">
        <v>9.8000000000000007</v>
      </c>
      <c r="AC18" s="124">
        <v>16.8</v>
      </c>
      <c r="AD18" s="123">
        <v>13.1</v>
      </c>
      <c r="AE18" s="123">
        <v>16.100000000000001</v>
      </c>
      <c r="AF18" s="123">
        <v>9.1</v>
      </c>
      <c r="AG18" s="123">
        <v>5.9</v>
      </c>
      <c r="AH18" s="123">
        <v>12.6</v>
      </c>
      <c r="AI18" s="123">
        <v>5.6</v>
      </c>
      <c r="AJ18" s="123">
        <v>8.6999999999999993</v>
      </c>
      <c r="AK18" s="122">
        <v>8.6</v>
      </c>
      <c r="AL18" s="122">
        <v>0</v>
      </c>
      <c r="AM18" s="122">
        <v>6.1</v>
      </c>
      <c r="AN18" s="122">
        <v>10.7</v>
      </c>
      <c r="AO18" s="122">
        <v>10.8</v>
      </c>
      <c r="AP18" s="122">
        <v>9.6</v>
      </c>
      <c r="AQ18" s="122">
        <v>10.4</v>
      </c>
      <c r="AR18" s="120">
        <v>0</v>
      </c>
      <c r="AS18" s="121">
        <v>7.1</v>
      </c>
      <c r="AT18" s="121">
        <v>6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19">
        <v>9.6666666666666661</v>
      </c>
      <c r="BB18" s="119">
        <v>7.6111111111111107</v>
      </c>
      <c r="BC18" s="119">
        <v>7.333333333333333</v>
      </c>
      <c r="BD18" s="119">
        <v>11.055555555555555</v>
      </c>
      <c r="BE18" s="120">
        <v>0</v>
      </c>
      <c r="BF18" s="119">
        <v>6.666666666666667</v>
      </c>
      <c r="BG18" s="119">
        <v>5.2222222222222223</v>
      </c>
      <c r="BH18" s="119">
        <v>10.222222222222221</v>
      </c>
      <c r="BI18" s="119">
        <v>9.8333333333333339</v>
      </c>
      <c r="BJ18" s="119">
        <v>6.3888888888888893</v>
      </c>
      <c r="BK18" s="119">
        <v>5.833333333333333</v>
      </c>
      <c r="BL18" s="118">
        <v>0</v>
      </c>
    </row>
    <row r="19" spans="1:64" x14ac:dyDescent="0.2">
      <c r="A19" s="114">
        <v>0.55833333333333302</v>
      </c>
      <c r="B19" s="130">
        <v>0</v>
      </c>
      <c r="C19" s="130">
        <v>9.1999999999999993</v>
      </c>
      <c r="D19" s="130">
        <v>14.8</v>
      </c>
      <c r="E19" s="130">
        <v>15.8</v>
      </c>
      <c r="F19" s="130">
        <v>7.4</v>
      </c>
      <c r="G19" s="130">
        <v>16.100000000000001</v>
      </c>
      <c r="H19" s="130">
        <v>14.3</v>
      </c>
      <c r="I19" s="129">
        <v>21.2</v>
      </c>
      <c r="J19" s="128">
        <v>13.3</v>
      </c>
      <c r="K19" s="128">
        <v>14.6</v>
      </c>
      <c r="L19" s="128">
        <v>11.9</v>
      </c>
      <c r="M19" s="128">
        <v>7.1</v>
      </c>
      <c r="N19" s="128">
        <v>11</v>
      </c>
      <c r="O19" s="128">
        <v>5</v>
      </c>
      <c r="P19" s="127">
        <v>0</v>
      </c>
      <c r="Q19" s="126">
        <v>16.399999999999999</v>
      </c>
      <c r="R19" s="126">
        <v>6.3</v>
      </c>
      <c r="S19" s="126">
        <v>11.1</v>
      </c>
      <c r="T19" s="126">
        <v>15.7</v>
      </c>
      <c r="U19" s="126">
        <v>6.9</v>
      </c>
      <c r="V19" s="126">
        <v>8.6</v>
      </c>
      <c r="W19" s="124">
        <v>9.4</v>
      </c>
      <c r="X19" s="125">
        <v>0</v>
      </c>
      <c r="Y19" s="124">
        <v>8.8000000000000007</v>
      </c>
      <c r="Z19" s="124">
        <v>7.8</v>
      </c>
      <c r="AA19" s="124">
        <v>7.5</v>
      </c>
      <c r="AB19" s="124">
        <v>10.6</v>
      </c>
      <c r="AC19" s="124">
        <v>17.399999999999999</v>
      </c>
      <c r="AD19" s="123">
        <v>13.6</v>
      </c>
      <c r="AE19" s="123">
        <v>16.7</v>
      </c>
      <c r="AF19" s="123">
        <v>9.4</v>
      </c>
      <c r="AG19" s="123">
        <v>5.7</v>
      </c>
      <c r="AH19" s="123">
        <v>13.5</v>
      </c>
      <c r="AI19" s="123">
        <v>5.3</v>
      </c>
      <c r="AJ19" s="123">
        <v>8.6</v>
      </c>
      <c r="AK19" s="122">
        <v>8.6</v>
      </c>
      <c r="AL19" s="122">
        <v>0</v>
      </c>
      <c r="AM19" s="122">
        <v>6.6</v>
      </c>
      <c r="AN19" s="122">
        <v>11.2</v>
      </c>
      <c r="AO19" s="122">
        <v>11.2</v>
      </c>
      <c r="AP19" s="122">
        <v>9.4</v>
      </c>
      <c r="AQ19" s="122">
        <v>10.5</v>
      </c>
      <c r="AR19" s="120">
        <v>0</v>
      </c>
      <c r="AS19" s="134">
        <v>7.5</v>
      </c>
      <c r="AT19" s="134">
        <v>6.7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32">
        <v>10.166666666666666</v>
      </c>
      <c r="BB19" s="132">
        <v>7.5555555555555554</v>
      </c>
      <c r="BC19" s="132">
        <v>7.2777777777777777</v>
      </c>
      <c r="BD19" s="132">
        <v>11.555555555555555</v>
      </c>
      <c r="BE19" s="120">
        <v>0</v>
      </c>
      <c r="BF19" s="132">
        <v>6.7777777777777777</v>
      </c>
      <c r="BG19" s="132">
        <v>5.8888888888888893</v>
      </c>
      <c r="BH19" s="132">
        <v>10.277777777777779</v>
      </c>
      <c r="BI19" s="132">
        <v>10.166666666666666</v>
      </c>
      <c r="BJ19" s="132">
        <v>6.2222222222222223</v>
      </c>
      <c r="BK19" s="132">
        <v>5.3888888888888893</v>
      </c>
      <c r="BL19" s="118">
        <v>0</v>
      </c>
    </row>
    <row r="20" spans="1:64" x14ac:dyDescent="0.2">
      <c r="A20" s="113">
        <v>0.561805555555556</v>
      </c>
      <c r="B20" s="130">
        <v>0</v>
      </c>
      <c r="C20" s="130">
        <v>9.3000000000000007</v>
      </c>
      <c r="D20" s="130">
        <v>15.3</v>
      </c>
      <c r="E20" s="130">
        <v>15.8</v>
      </c>
      <c r="F20" s="130">
        <v>8.1999999999999993</v>
      </c>
      <c r="G20" s="130">
        <v>16.399999999999999</v>
      </c>
      <c r="H20" s="130">
        <v>10.4</v>
      </c>
      <c r="I20" s="129">
        <v>21.7</v>
      </c>
      <c r="J20" s="128">
        <v>13.7</v>
      </c>
      <c r="K20" s="128">
        <v>14.6</v>
      </c>
      <c r="L20" s="128">
        <v>12.2</v>
      </c>
      <c r="M20" s="128">
        <v>7.6</v>
      </c>
      <c r="N20" s="128">
        <v>11.4</v>
      </c>
      <c r="O20" s="128">
        <v>5.2</v>
      </c>
      <c r="P20" s="127">
        <v>0</v>
      </c>
      <c r="Q20" s="126">
        <v>16.600000000000001</v>
      </c>
      <c r="R20" s="126">
        <v>6.4</v>
      </c>
      <c r="S20" s="126">
        <v>11.1</v>
      </c>
      <c r="T20" s="126">
        <v>16.100000000000001</v>
      </c>
      <c r="U20" s="126">
        <v>6.9</v>
      </c>
      <c r="V20" s="126">
        <v>9.1</v>
      </c>
      <c r="W20" s="124">
        <v>9.5</v>
      </c>
      <c r="X20" s="125">
        <v>0</v>
      </c>
      <c r="Y20" s="124">
        <v>9.1999999999999993</v>
      </c>
      <c r="Z20" s="124">
        <v>8.5</v>
      </c>
      <c r="AA20" s="124">
        <v>8.1</v>
      </c>
      <c r="AB20" s="124">
        <v>11.4</v>
      </c>
      <c r="AC20" s="124">
        <v>17.600000000000001</v>
      </c>
      <c r="AD20" s="123">
        <v>13.8</v>
      </c>
      <c r="AE20" s="123">
        <v>16.8</v>
      </c>
      <c r="AF20" s="123">
        <v>9.9</v>
      </c>
      <c r="AG20" s="123">
        <v>5.6</v>
      </c>
      <c r="AH20" s="123">
        <v>14.6</v>
      </c>
      <c r="AI20" s="123">
        <v>5.2</v>
      </c>
      <c r="AJ20" s="123">
        <v>8.5</v>
      </c>
      <c r="AK20" s="122">
        <v>8.6999999999999993</v>
      </c>
      <c r="AL20" s="122">
        <v>0</v>
      </c>
      <c r="AM20" s="122">
        <v>7.3</v>
      </c>
      <c r="AN20" s="122">
        <v>12.2</v>
      </c>
      <c r="AO20" s="122">
        <v>11.7</v>
      </c>
      <c r="AP20" s="122">
        <v>9.3000000000000007</v>
      </c>
      <c r="AQ20" s="122">
        <v>10.7</v>
      </c>
      <c r="AR20" s="120">
        <v>0</v>
      </c>
      <c r="AS20" s="121">
        <v>7.9</v>
      </c>
      <c r="AT20" s="121">
        <v>7.6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19">
        <v>10.555555555555555</v>
      </c>
      <c r="BB20" s="119">
        <v>7.5</v>
      </c>
      <c r="BC20" s="119">
        <v>7.5</v>
      </c>
      <c r="BD20" s="119">
        <v>12</v>
      </c>
      <c r="BE20" s="120">
        <v>0</v>
      </c>
      <c r="BF20" s="119">
        <v>7</v>
      </c>
      <c r="BG20" s="119">
        <v>6.2777777777777777</v>
      </c>
      <c r="BH20" s="119">
        <v>10.333333333333334</v>
      </c>
      <c r="BI20" s="119">
        <v>10.333333333333334</v>
      </c>
      <c r="BJ20" s="119">
        <v>5.5</v>
      </c>
      <c r="BK20" s="119">
        <v>5.0555555555555554</v>
      </c>
      <c r="BL20" s="118">
        <v>0</v>
      </c>
    </row>
    <row r="21" spans="1:64" x14ac:dyDescent="0.2">
      <c r="A21" s="114">
        <v>0.56527777777777799</v>
      </c>
      <c r="B21" s="130">
        <v>0</v>
      </c>
      <c r="C21" s="130">
        <v>9.1999999999999993</v>
      </c>
      <c r="D21" s="130">
        <v>15.3</v>
      </c>
      <c r="E21" s="130">
        <v>15.7</v>
      </c>
      <c r="F21" s="130">
        <v>8.9</v>
      </c>
      <c r="G21" s="130">
        <v>16.899999999999999</v>
      </c>
      <c r="H21" s="130">
        <v>9.3000000000000007</v>
      </c>
      <c r="I21" s="129">
        <v>21.8</v>
      </c>
      <c r="J21" s="128">
        <v>14.2</v>
      </c>
      <c r="K21" s="128">
        <v>14.7</v>
      </c>
      <c r="L21" s="128">
        <v>12.2</v>
      </c>
      <c r="M21" s="128">
        <v>8.1999999999999993</v>
      </c>
      <c r="N21" s="128">
        <v>11.5</v>
      </c>
      <c r="O21" s="128">
        <v>5.8</v>
      </c>
      <c r="P21" s="127">
        <v>0</v>
      </c>
      <c r="Q21" s="126">
        <v>16.8</v>
      </c>
      <c r="R21" s="126">
        <v>6.6</v>
      </c>
      <c r="S21" s="126">
        <v>11.1</v>
      </c>
      <c r="T21" s="126">
        <v>16.5</v>
      </c>
      <c r="U21" s="126">
        <v>7.1</v>
      </c>
      <c r="V21" s="126">
        <v>9.6</v>
      </c>
      <c r="W21" s="124">
        <v>9.6999999999999993</v>
      </c>
      <c r="X21" s="125">
        <v>0</v>
      </c>
      <c r="Y21" s="124">
        <v>9.4</v>
      </c>
      <c r="Z21" s="124">
        <v>8.9</v>
      </c>
      <c r="AA21" s="124">
        <v>8.6999999999999993</v>
      </c>
      <c r="AB21" s="124">
        <v>11.9</v>
      </c>
      <c r="AC21" s="124">
        <v>17.5</v>
      </c>
      <c r="AD21" s="123">
        <v>13.6</v>
      </c>
      <c r="AE21" s="123">
        <v>16.8</v>
      </c>
      <c r="AF21" s="123">
        <v>10.1</v>
      </c>
      <c r="AG21" s="123">
        <v>5.9</v>
      </c>
      <c r="AH21" s="123">
        <v>15.1</v>
      </c>
      <c r="AI21" s="123">
        <v>5.0999999999999996</v>
      </c>
      <c r="AJ21" s="123">
        <v>8.4</v>
      </c>
      <c r="AK21" s="122">
        <v>9.1</v>
      </c>
      <c r="AL21" s="122">
        <v>0</v>
      </c>
      <c r="AM21" s="122">
        <v>7.8</v>
      </c>
      <c r="AN21" s="122">
        <v>12.5</v>
      </c>
      <c r="AO21" s="122">
        <v>12.2</v>
      </c>
      <c r="AP21" s="122">
        <v>9.1999999999999993</v>
      </c>
      <c r="AQ21" s="122">
        <v>10.4</v>
      </c>
      <c r="AR21" s="120">
        <v>0</v>
      </c>
      <c r="AS21" s="134">
        <v>8.3000000000000007</v>
      </c>
      <c r="AT21" s="134">
        <v>8.3000000000000007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32">
        <v>10.777777777777779</v>
      </c>
      <c r="BB21" s="132">
        <v>7.333333333333333</v>
      </c>
      <c r="BC21" s="132">
        <v>7.833333333333333</v>
      </c>
      <c r="BD21" s="132">
        <v>12.222222222222221</v>
      </c>
      <c r="BE21" s="120">
        <v>0</v>
      </c>
      <c r="BF21" s="132">
        <v>7.2777777777777777</v>
      </c>
      <c r="BG21" s="132">
        <v>6.7777777777777777</v>
      </c>
      <c r="BH21" s="132">
        <v>10.777777777777779</v>
      </c>
      <c r="BI21" s="132">
        <v>10.444444444444445</v>
      </c>
      <c r="BJ21" s="132">
        <v>5.333333333333333</v>
      </c>
      <c r="BK21" s="132">
        <v>4.5</v>
      </c>
      <c r="BL21" s="118">
        <v>0</v>
      </c>
    </row>
    <row r="22" spans="1:64" x14ac:dyDescent="0.2">
      <c r="A22" s="113">
        <v>0.56874999999999998</v>
      </c>
      <c r="B22" s="130">
        <v>0</v>
      </c>
      <c r="C22" s="130">
        <v>9.1999999999999993</v>
      </c>
      <c r="D22" s="130">
        <v>15.4</v>
      </c>
      <c r="E22" s="130">
        <v>15.5</v>
      </c>
      <c r="F22" s="130">
        <v>9.1999999999999993</v>
      </c>
      <c r="G22" s="130">
        <v>17.399999999999999</v>
      </c>
      <c r="H22" s="130">
        <v>10.9</v>
      </c>
      <c r="I22" s="129">
        <v>22</v>
      </c>
      <c r="J22" s="128">
        <v>15.1</v>
      </c>
      <c r="K22" s="128">
        <v>14.8</v>
      </c>
      <c r="L22" s="128">
        <v>12.2</v>
      </c>
      <c r="M22" s="128">
        <v>8.6999999999999993</v>
      </c>
      <c r="N22" s="128">
        <v>11.7</v>
      </c>
      <c r="O22" s="128">
        <v>6.1</v>
      </c>
      <c r="P22" s="127">
        <v>0</v>
      </c>
      <c r="Q22" s="126">
        <v>16.600000000000001</v>
      </c>
      <c r="R22" s="126">
        <v>6.8</v>
      </c>
      <c r="S22" s="126">
        <v>11.1</v>
      </c>
      <c r="T22" s="126">
        <v>16.899999999999999</v>
      </c>
      <c r="U22" s="126">
        <v>7.2</v>
      </c>
      <c r="V22" s="126">
        <v>10.3</v>
      </c>
      <c r="W22" s="124">
        <v>9.9</v>
      </c>
      <c r="X22" s="125">
        <v>0</v>
      </c>
      <c r="Y22" s="124">
        <v>9.8000000000000007</v>
      </c>
      <c r="Z22" s="124">
        <v>9.1999999999999993</v>
      </c>
      <c r="AA22" s="124">
        <v>9</v>
      </c>
      <c r="AB22" s="124">
        <v>12.4</v>
      </c>
      <c r="AC22" s="124">
        <v>17.399999999999999</v>
      </c>
      <c r="AD22" s="123">
        <v>13.3</v>
      </c>
      <c r="AE22" s="123">
        <v>17.100000000000001</v>
      </c>
      <c r="AF22" s="123">
        <v>10.6</v>
      </c>
      <c r="AG22" s="123">
        <v>6.4</v>
      </c>
      <c r="AH22" s="123">
        <v>15.8</v>
      </c>
      <c r="AI22" s="123">
        <v>5.0999999999999996</v>
      </c>
      <c r="AJ22" s="123">
        <v>8.1999999999999993</v>
      </c>
      <c r="AK22" s="122">
        <v>9.4</v>
      </c>
      <c r="AL22" s="122">
        <v>0</v>
      </c>
      <c r="AM22" s="122">
        <v>8.1</v>
      </c>
      <c r="AN22" s="122">
        <v>12.6</v>
      </c>
      <c r="AO22" s="122">
        <v>12.4</v>
      </c>
      <c r="AP22" s="122">
        <v>9</v>
      </c>
      <c r="AQ22" s="122">
        <v>10.3</v>
      </c>
      <c r="AR22" s="120">
        <v>0</v>
      </c>
      <c r="AS22" s="121">
        <v>8.9</v>
      </c>
      <c r="AT22" s="121">
        <v>9</v>
      </c>
      <c r="AU22" s="120">
        <v>0</v>
      </c>
      <c r="AV22" s="120">
        <v>0</v>
      </c>
      <c r="AW22" s="120">
        <v>0</v>
      </c>
      <c r="AX22" s="120">
        <v>0</v>
      </c>
      <c r="AY22" s="120">
        <v>0</v>
      </c>
      <c r="AZ22" s="120">
        <v>0</v>
      </c>
      <c r="BA22" s="119">
        <v>11.111111111111111</v>
      </c>
      <c r="BB22" s="119">
        <v>7.2777777777777777</v>
      </c>
      <c r="BC22" s="119">
        <v>7.7777777777777777</v>
      </c>
      <c r="BD22" s="119">
        <v>12.222222222222221</v>
      </c>
      <c r="BE22" s="120">
        <v>0</v>
      </c>
      <c r="BF22" s="119">
        <v>7.6111111111111107</v>
      </c>
      <c r="BG22" s="119">
        <v>7.3888888888888893</v>
      </c>
      <c r="BH22" s="119">
        <v>11.111111111111111</v>
      </c>
      <c r="BI22" s="119">
        <v>10.555555555555555</v>
      </c>
      <c r="BJ22" s="119">
        <v>5.4444444444444446</v>
      </c>
      <c r="BK22" s="119">
        <v>4.2777777777777777</v>
      </c>
      <c r="BL22" s="118">
        <v>0</v>
      </c>
    </row>
    <row r="23" spans="1:64" x14ac:dyDescent="0.2">
      <c r="A23" s="114">
        <v>0.57222222222222197</v>
      </c>
      <c r="B23" s="130">
        <v>0</v>
      </c>
      <c r="C23" s="130">
        <v>9.3000000000000007</v>
      </c>
      <c r="D23" s="130">
        <v>15.4</v>
      </c>
      <c r="E23" s="130">
        <v>15.3</v>
      </c>
      <c r="F23" s="130">
        <v>8.5</v>
      </c>
      <c r="G23" s="130">
        <v>17.600000000000001</v>
      </c>
      <c r="H23" s="130">
        <v>12.7</v>
      </c>
      <c r="I23" s="129">
        <v>22</v>
      </c>
      <c r="J23" s="128">
        <v>15.6</v>
      </c>
      <c r="K23" s="128">
        <v>14.9</v>
      </c>
      <c r="L23" s="128">
        <v>12.1</v>
      </c>
      <c r="M23" s="128">
        <v>9.3000000000000007</v>
      </c>
      <c r="N23" s="128">
        <v>11.6</v>
      </c>
      <c r="O23" s="128">
        <v>6.4</v>
      </c>
      <c r="P23" s="127">
        <v>0</v>
      </c>
      <c r="Q23" s="126">
        <v>16.600000000000001</v>
      </c>
      <c r="R23" s="126">
        <v>7</v>
      </c>
      <c r="S23" s="126">
        <v>11.3</v>
      </c>
      <c r="T23" s="126">
        <v>16.7</v>
      </c>
      <c r="U23" s="126">
        <v>7.4</v>
      </c>
      <c r="V23" s="126">
        <v>11</v>
      </c>
      <c r="W23" s="124">
        <v>10.199999999999999</v>
      </c>
      <c r="X23" s="125">
        <v>0</v>
      </c>
      <c r="Y23" s="124">
        <v>10.1</v>
      </c>
      <c r="Z23" s="124">
        <v>9.8000000000000007</v>
      </c>
      <c r="AA23" s="124">
        <v>9.1999999999999993</v>
      </c>
      <c r="AB23" s="124">
        <v>13</v>
      </c>
      <c r="AC23" s="124">
        <v>17.3</v>
      </c>
      <c r="AD23" s="123">
        <v>13.2</v>
      </c>
      <c r="AE23" s="123">
        <v>17.100000000000001</v>
      </c>
      <c r="AF23" s="123">
        <v>11</v>
      </c>
      <c r="AG23" s="123">
        <v>6.5</v>
      </c>
      <c r="AH23" s="123">
        <v>16.7</v>
      </c>
      <c r="AI23" s="123">
        <v>5.5</v>
      </c>
      <c r="AJ23" s="123">
        <v>8.1999999999999993</v>
      </c>
      <c r="AK23" s="122">
        <v>9.4</v>
      </c>
      <c r="AL23" s="122">
        <v>0</v>
      </c>
      <c r="AM23" s="122">
        <v>8.1</v>
      </c>
      <c r="AN23" s="122">
        <v>12.9</v>
      </c>
      <c r="AO23" s="122">
        <v>12.4</v>
      </c>
      <c r="AP23" s="122">
        <v>8.8000000000000007</v>
      </c>
      <c r="AQ23" s="122">
        <v>10.3</v>
      </c>
      <c r="AR23" s="120">
        <v>0</v>
      </c>
      <c r="AS23" s="134">
        <v>9.1999999999999993</v>
      </c>
      <c r="AT23" s="134">
        <v>9.6999999999999993</v>
      </c>
      <c r="AU23" s="120">
        <v>0</v>
      </c>
      <c r="AV23" s="120">
        <v>0</v>
      </c>
      <c r="AW23" s="120">
        <v>0</v>
      </c>
      <c r="AX23" s="120">
        <v>0</v>
      </c>
      <c r="AY23" s="120">
        <v>0</v>
      </c>
      <c r="AZ23" s="120">
        <v>0</v>
      </c>
      <c r="BA23" s="132">
        <v>12</v>
      </c>
      <c r="BB23" s="132">
        <v>7.333333333333333</v>
      </c>
      <c r="BC23" s="132">
        <v>7.8888888888888893</v>
      </c>
      <c r="BD23" s="132">
        <v>11.888888888888889</v>
      </c>
      <c r="BE23" s="120">
        <v>0</v>
      </c>
      <c r="BF23" s="132">
        <v>8.5</v>
      </c>
      <c r="BG23" s="132">
        <v>8</v>
      </c>
      <c r="BH23" s="132">
        <v>11.444444444444445</v>
      </c>
      <c r="BI23" s="132">
        <v>10.5</v>
      </c>
      <c r="BJ23" s="132">
        <v>5.666666666666667</v>
      </c>
      <c r="BK23" s="132">
        <v>4.5</v>
      </c>
      <c r="BL23" s="118">
        <v>0</v>
      </c>
    </row>
    <row r="24" spans="1:64" x14ac:dyDescent="0.2">
      <c r="A24" s="113">
        <v>0.57569444444444495</v>
      </c>
      <c r="B24" s="130">
        <v>0</v>
      </c>
      <c r="C24" s="130">
        <v>9.1</v>
      </c>
      <c r="D24" s="130">
        <v>15.4</v>
      </c>
      <c r="E24" s="130">
        <v>14.9</v>
      </c>
      <c r="F24" s="130">
        <v>7.8</v>
      </c>
      <c r="G24" s="130">
        <v>17.600000000000001</v>
      </c>
      <c r="H24" s="130">
        <v>13.7</v>
      </c>
      <c r="I24" s="129">
        <v>22.2</v>
      </c>
      <c r="J24" s="128">
        <v>16.100000000000001</v>
      </c>
      <c r="K24" s="128">
        <v>15.1</v>
      </c>
      <c r="L24" s="128">
        <v>11.8</v>
      </c>
      <c r="M24" s="128">
        <v>9.8000000000000007</v>
      </c>
      <c r="N24" s="128">
        <v>11.6</v>
      </c>
      <c r="O24" s="128">
        <v>6.4</v>
      </c>
      <c r="P24" s="127">
        <v>0</v>
      </c>
      <c r="Q24" s="126">
        <v>16.7</v>
      </c>
      <c r="R24" s="126">
        <v>7.1</v>
      </c>
      <c r="S24" s="126">
        <v>11.8</v>
      </c>
      <c r="T24" s="126">
        <v>16.5</v>
      </c>
      <c r="U24" s="126">
        <v>7.6</v>
      </c>
      <c r="V24" s="126">
        <v>11.6</v>
      </c>
      <c r="W24" s="124">
        <v>10.6</v>
      </c>
      <c r="X24" s="125">
        <v>0</v>
      </c>
      <c r="Y24" s="124">
        <v>10.199999999999999</v>
      </c>
      <c r="Z24" s="124">
        <v>10.199999999999999</v>
      </c>
      <c r="AA24" s="124">
        <v>9.1999999999999993</v>
      </c>
      <c r="AB24" s="124">
        <v>13.6</v>
      </c>
      <c r="AC24" s="124">
        <v>17.100000000000001</v>
      </c>
      <c r="AD24" s="123">
        <v>13.1</v>
      </c>
      <c r="AE24" s="123">
        <v>17.399999999999999</v>
      </c>
      <c r="AF24" s="123">
        <v>12.6</v>
      </c>
      <c r="AG24" s="123">
        <v>6.6</v>
      </c>
      <c r="AH24" s="123">
        <v>17.600000000000001</v>
      </c>
      <c r="AI24" s="123">
        <v>6.1</v>
      </c>
      <c r="AJ24" s="123">
        <v>8.1</v>
      </c>
      <c r="AK24" s="122">
        <v>9.4</v>
      </c>
      <c r="AL24" s="122">
        <v>0</v>
      </c>
      <c r="AM24" s="122">
        <v>8.1</v>
      </c>
      <c r="AN24" s="122">
        <v>12.9</v>
      </c>
      <c r="AO24" s="122">
        <v>12.6</v>
      </c>
      <c r="AP24" s="122">
        <v>8.6999999999999993</v>
      </c>
      <c r="AQ24" s="122">
        <v>10.4</v>
      </c>
      <c r="AR24" s="120">
        <v>0</v>
      </c>
      <c r="AS24" s="121">
        <v>9.5</v>
      </c>
      <c r="AT24" s="121">
        <v>10.4</v>
      </c>
      <c r="AU24" s="120">
        <v>0</v>
      </c>
      <c r="AV24" s="120">
        <v>0</v>
      </c>
      <c r="AW24" s="120">
        <v>0</v>
      </c>
      <c r="AX24" s="120">
        <v>0</v>
      </c>
      <c r="AY24" s="120">
        <v>0</v>
      </c>
      <c r="AZ24" s="120">
        <v>0</v>
      </c>
      <c r="BA24" s="119">
        <v>12.222222222222221</v>
      </c>
      <c r="BB24" s="119">
        <v>7.333333333333333</v>
      </c>
      <c r="BC24" s="119">
        <v>8.0555555555555554</v>
      </c>
      <c r="BD24" s="119">
        <v>11.722222222222221</v>
      </c>
      <c r="BE24" s="120">
        <v>0</v>
      </c>
      <c r="BF24" s="119">
        <v>9.0555555555555554</v>
      </c>
      <c r="BG24" s="119">
        <v>8.4444444444444446</v>
      </c>
      <c r="BH24" s="119">
        <v>11.555555555555555</v>
      </c>
      <c r="BI24" s="119">
        <v>10.388888888888889</v>
      </c>
      <c r="BJ24" s="119">
        <v>5.8888888888888893</v>
      </c>
      <c r="BK24" s="119">
        <v>4.7777777777777777</v>
      </c>
      <c r="BL24" s="118">
        <v>0</v>
      </c>
    </row>
    <row r="25" spans="1:64" x14ac:dyDescent="0.2">
      <c r="A25" s="114">
        <v>0.57916666666666705</v>
      </c>
      <c r="B25" s="130">
        <v>0</v>
      </c>
      <c r="C25" s="130">
        <v>8.8000000000000007</v>
      </c>
      <c r="D25" s="130">
        <v>15.7</v>
      </c>
      <c r="E25" s="130">
        <v>14.6</v>
      </c>
      <c r="F25" s="130">
        <v>8.3000000000000007</v>
      </c>
      <c r="G25" s="130">
        <v>17.899999999999999</v>
      </c>
      <c r="H25" s="130">
        <v>14.1</v>
      </c>
      <c r="I25" s="129">
        <v>22.2</v>
      </c>
      <c r="J25" s="128">
        <v>16.3</v>
      </c>
      <c r="K25" s="128">
        <v>15</v>
      </c>
      <c r="L25" s="128">
        <v>12</v>
      </c>
      <c r="M25" s="128">
        <v>10.5</v>
      </c>
      <c r="N25" s="128">
        <v>11.5</v>
      </c>
      <c r="O25" s="128">
        <v>6.2</v>
      </c>
      <c r="P25" s="127">
        <v>0</v>
      </c>
      <c r="Q25" s="126">
        <v>16.8</v>
      </c>
      <c r="R25" s="126">
        <v>7.3</v>
      </c>
      <c r="S25" s="126">
        <v>12.2</v>
      </c>
      <c r="T25" s="126">
        <v>16.3</v>
      </c>
      <c r="U25" s="126">
        <v>7.8</v>
      </c>
      <c r="V25" s="126">
        <v>12.1</v>
      </c>
      <c r="W25" s="124">
        <v>10.8</v>
      </c>
      <c r="X25" s="125">
        <v>0</v>
      </c>
      <c r="Y25" s="124">
        <v>10.6</v>
      </c>
      <c r="Z25" s="124">
        <v>10.1</v>
      </c>
      <c r="AA25" s="124">
        <v>9.1</v>
      </c>
      <c r="AB25" s="124">
        <v>13.7</v>
      </c>
      <c r="AC25" s="124">
        <v>16.899999999999999</v>
      </c>
      <c r="AD25" s="123">
        <v>12.7</v>
      </c>
      <c r="AE25" s="123">
        <v>17.7</v>
      </c>
      <c r="AF25" s="123">
        <v>13</v>
      </c>
      <c r="AG25" s="123">
        <v>6.5</v>
      </c>
      <c r="AH25" s="123">
        <v>18.100000000000001</v>
      </c>
      <c r="AI25" s="123">
        <v>6.6</v>
      </c>
      <c r="AJ25" s="123">
        <v>7.9</v>
      </c>
      <c r="AK25" s="122">
        <v>9.1999999999999993</v>
      </c>
      <c r="AL25" s="122">
        <v>0</v>
      </c>
      <c r="AM25" s="122">
        <v>8.6999999999999993</v>
      </c>
      <c r="AN25" s="122">
        <v>12.8</v>
      </c>
      <c r="AO25" s="122">
        <v>12.7</v>
      </c>
      <c r="AP25" s="122">
        <v>8.6</v>
      </c>
      <c r="AQ25" s="122">
        <v>10.6</v>
      </c>
      <c r="AR25" s="120">
        <v>0</v>
      </c>
      <c r="AS25" s="134">
        <v>9.6999999999999993</v>
      </c>
      <c r="AT25" s="134">
        <v>10.9</v>
      </c>
      <c r="AU25" s="120">
        <v>0</v>
      </c>
      <c r="AV25" s="120">
        <v>0</v>
      </c>
      <c r="AW25" s="120">
        <v>0</v>
      </c>
      <c r="AX25" s="120">
        <v>0</v>
      </c>
      <c r="AY25" s="120">
        <v>0</v>
      </c>
      <c r="AZ25" s="120">
        <v>0</v>
      </c>
      <c r="BA25" s="132">
        <v>12.277777777777779</v>
      </c>
      <c r="BB25" s="132">
        <v>7.333333333333333</v>
      </c>
      <c r="BC25" s="132">
        <v>8.2777777777777786</v>
      </c>
      <c r="BD25" s="132">
        <v>11.888888888888889</v>
      </c>
      <c r="BE25" s="120">
        <v>0</v>
      </c>
      <c r="BF25" s="132">
        <v>9.3888888888888893</v>
      </c>
      <c r="BG25" s="132">
        <v>8.8333333333333339</v>
      </c>
      <c r="BH25" s="132">
        <v>11.555555555555555</v>
      </c>
      <c r="BI25" s="132">
        <v>10.555555555555555</v>
      </c>
      <c r="BJ25" s="132">
        <v>6.3888888888888893</v>
      </c>
      <c r="BK25" s="132">
        <v>4.9444444444444446</v>
      </c>
      <c r="BL25" s="118">
        <v>0</v>
      </c>
    </row>
    <row r="26" spans="1:64" x14ac:dyDescent="0.2">
      <c r="A26" s="113">
        <v>0.58263888888888904</v>
      </c>
      <c r="B26" s="130">
        <v>0</v>
      </c>
      <c r="C26" s="130">
        <v>8.6999999999999993</v>
      </c>
      <c r="D26" s="130">
        <v>16</v>
      </c>
      <c r="E26" s="130">
        <v>14.5</v>
      </c>
      <c r="F26" s="130">
        <v>9.3000000000000007</v>
      </c>
      <c r="G26" s="130">
        <v>18</v>
      </c>
      <c r="H26" s="130">
        <v>13.3</v>
      </c>
      <c r="I26" s="129">
        <v>22.2</v>
      </c>
      <c r="J26" s="128">
        <v>16.5</v>
      </c>
      <c r="K26" s="128">
        <v>15.2</v>
      </c>
      <c r="L26" s="128">
        <v>11.8</v>
      </c>
      <c r="M26" s="128">
        <v>10.7</v>
      </c>
      <c r="N26" s="128">
        <v>11.3</v>
      </c>
      <c r="O26" s="128">
        <v>5.9</v>
      </c>
      <c r="P26" s="127">
        <v>0</v>
      </c>
      <c r="Q26" s="126">
        <v>16.8</v>
      </c>
      <c r="R26" s="126">
        <v>7.3</v>
      </c>
      <c r="S26" s="126">
        <v>12.2</v>
      </c>
      <c r="T26" s="126">
        <v>15.7</v>
      </c>
      <c r="U26" s="126">
        <v>8.1999999999999993</v>
      </c>
      <c r="V26" s="126">
        <v>12.6</v>
      </c>
      <c r="W26" s="124">
        <v>11</v>
      </c>
      <c r="X26" s="125">
        <v>0</v>
      </c>
      <c r="Y26" s="124">
        <v>10.6</v>
      </c>
      <c r="Z26" s="124">
        <v>9.6</v>
      </c>
      <c r="AA26" s="124">
        <v>8.8000000000000007</v>
      </c>
      <c r="AB26" s="124">
        <v>13.9</v>
      </c>
      <c r="AC26" s="124">
        <v>17.2</v>
      </c>
      <c r="AD26" s="123">
        <v>12.9</v>
      </c>
      <c r="AE26" s="123">
        <v>17.8</v>
      </c>
      <c r="AF26" s="123">
        <v>13.7</v>
      </c>
      <c r="AG26" s="123">
        <v>6.8</v>
      </c>
      <c r="AH26" s="123">
        <v>17.7</v>
      </c>
      <c r="AI26" s="123">
        <v>6.9</v>
      </c>
      <c r="AJ26" s="123">
        <v>7.6</v>
      </c>
      <c r="AK26" s="122">
        <v>9.1</v>
      </c>
      <c r="AL26" s="122">
        <v>0</v>
      </c>
      <c r="AM26" s="122">
        <v>8.9</v>
      </c>
      <c r="AN26" s="122">
        <v>12.7</v>
      </c>
      <c r="AO26" s="122">
        <v>12.7</v>
      </c>
      <c r="AP26" s="122">
        <v>8.4</v>
      </c>
      <c r="AQ26" s="122">
        <v>10.7</v>
      </c>
      <c r="AR26" s="120">
        <v>0</v>
      </c>
      <c r="AS26" s="121">
        <v>9.9</v>
      </c>
      <c r="AT26" s="121">
        <v>11.3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19">
        <v>12.5</v>
      </c>
      <c r="BB26" s="119">
        <v>7.2222222222222223</v>
      </c>
      <c r="BC26" s="119">
        <v>8.3888888888888893</v>
      </c>
      <c r="BD26" s="119">
        <v>11.722222222222221</v>
      </c>
      <c r="BE26" s="120">
        <v>0</v>
      </c>
      <c r="BF26" s="119">
        <v>9.7222222222222214</v>
      </c>
      <c r="BG26" s="119">
        <v>9.3888888888888893</v>
      </c>
      <c r="BH26" s="119">
        <v>11.555555555555555</v>
      </c>
      <c r="BI26" s="119">
        <v>10.666666666666666</v>
      </c>
      <c r="BJ26" s="119">
        <v>6.833333333333333</v>
      </c>
      <c r="BK26" s="119">
        <v>5.2222222222222223</v>
      </c>
      <c r="BL26" s="118">
        <v>0</v>
      </c>
    </row>
    <row r="27" spans="1:64" x14ac:dyDescent="0.2">
      <c r="A27" s="114">
        <v>0.58611111111111103</v>
      </c>
      <c r="B27" s="130">
        <v>0</v>
      </c>
      <c r="C27" s="130">
        <v>8.6</v>
      </c>
      <c r="D27" s="130">
        <v>15.9</v>
      </c>
      <c r="E27" s="130">
        <v>14.3</v>
      </c>
      <c r="F27" s="130">
        <v>10.4</v>
      </c>
      <c r="G27" s="130">
        <v>17.8</v>
      </c>
      <c r="H27" s="130">
        <v>12.6</v>
      </c>
      <c r="I27" s="129">
        <v>22.2</v>
      </c>
      <c r="J27" s="128">
        <v>16.399999999999999</v>
      </c>
      <c r="K27" s="128">
        <v>15.5</v>
      </c>
      <c r="L27" s="128">
        <v>11.7</v>
      </c>
      <c r="M27" s="128">
        <v>11.1</v>
      </c>
      <c r="N27" s="128">
        <v>11</v>
      </c>
      <c r="O27" s="128">
        <v>5.8</v>
      </c>
      <c r="P27" s="127">
        <v>0</v>
      </c>
      <c r="Q27" s="126">
        <v>16.899999999999999</v>
      </c>
      <c r="R27" s="126">
        <v>7.3</v>
      </c>
      <c r="S27" s="126">
        <v>12.5</v>
      </c>
      <c r="T27" s="126">
        <v>16.100000000000001</v>
      </c>
      <c r="U27" s="126">
        <v>8.6999999999999993</v>
      </c>
      <c r="V27" s="126">
        <v>13.3</v>
      </c>
      <c r="W27" s="124">
        <v>11</v>
      </c>
      <c r="X27" s="125">
        <v>0</v>
      </c>
      <c r="Y27" s="124">
        <v>10.8</v>
      </c>
      <c r="Z27" s="124">
        <v>9.4</v>
      </c>
      <c r="AA27" s="124">
        <v>8.5</v>
      </c>
      <c r="AB27" s="124">
        <v>14.2</v>
      </c>
      <c r="AC27" s="124">
        <v>17.100000000000001</v>
      </c>
      <c r="AD27" s="123">
        <v>12.9</v>
      </c>
      <c r="AE27" s="123">
        <v>17.899999999999999</v>
      </c>
      <c r="AF27" s="123">
        <v>14.2</v>
      </c>
      <c r="AG27" s="123">
        <v>7.1</v>
      </c>
      <c r="AH27" s="123">
        <v>18.100000000000001</v>
      </c>
      <c r="AI27" s="123">
        <v>7.4</v>
      </c>
      <c r="AJ27" s="123">
        <v>7.6</v>
      </c>
      <c r="AK27" s="122">
        <v>8.9</v>
      </c>
      <c r="AL27" s="122">
        <v>0</v>
      </c>
      <c r="AM27" s="122">
        <v>8.8000000000000007</v>
      </c>
      <c r="AN27" s="122">
        <v>12.7</v>
      </c>
      <c r="AO27" s="122">
        <v>12.8</v>
      </c>
      <c r="AP27" s="122">
        <v>8.3000000000000007</v>
      </c>
      <c r="AQ27" s="122">
        <v>10.9</v>
      </c>
      <c r="AR27" s="120">
        <v>0</v>
      </c>
      <c r="AS27" s="134">
        <v>10</v>
      </c>
      <c r="AT27" s="134">
        <v>11.8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32">
        <v>13.111111111111111</v>
      </c>
      <c r="BB27" s="132">
        <v>7.1111111111111107</v>
      </c>
      <c r="BC27" s="132">
        <v>8.5555555555555554</v>
      </c>
      <c r="BD27" s="132">
        <v>11.333333333333334</v>
      </c>
      <c r="BE27" s="120">
        <v>0</v>
      </c>
      <c r="BF27" s="132">
        <v>10.111111111111111</v>
      </c>
      <c r="BG27" s="132">
        <v>10.222222222222221</v>
      </c>
      <c r="BH27" s="132">
        <v>11.333333333333334</v>
      </c>
      <c r="BI27" s="132">
        <v>10.611111111111111</v>
      </c>
      <c r="BJ27" s="132">
        <v>7.2222222222222223</v>
      </c>
      <c r="BK27" s="132">
        <v>5.4444444444444446</v>
      </c>
      <c r="BL27" s="118">
        <v>0</v>
      </c>
    </row>
    <row r="28" spans="1:64" x14ac:dyDescent="0.2">
      <c r="A28" s="113">
        <v>0.58958333333333302</v>
      </c>
      <c r="B28" s="130">
        <v>0</v>
      </c>
      <c r="C28" s="130">
        <v>8.4</v>
      </c>
      <c r="D28" s="130">
        <v>16.100000000000001</v>
      </c>
      <c r="E28" s="130">
        <v>14</v>
      </c>
      <c r="F28" s="130">
        <v>11.2</v>
      </c>
      <c r="G28" s="130">
        <v>17.899999999999999</v>
      </c>
      <c r="H28" s="130">
        <v>12.9</v>
      </c>
      <c r="I28" s="129">
        <v>22.2</v>
      </c>
      <c r="J28" s="128">
        <v>16.399999999999999</v>
      </c>
      <c r="K28" s="128">
        <v>15.3</v>
      </c>
      <c r="L28" s="128">
        <v>11.5</v>
      </c>
      <c r="M28" s="128">
        <v>11.8</v>
      </c>
      <c r="N28" s="128">
        <v>10.7</v>
      </c>
      <c r="O28" s="128">
        <v>5.7</v>
      </c>
      <c r="P28" s="127">
        <v>0</v>
      </c>
      <c r="Q28" s="126">
        <v>16.899999999999999</v>
      </c>
      <c r="R28" s="126">
        <v>7.2</v>
      </c>
      <c r="S28" s="126">
        <v>12.7</v>
      </c>
      <c r="T28" s="126">
        <v>16</v>
      </c>
      <c r="U28" s="126">
        <v>9.1999999999999993</v>
      </c>
      <c r="V28" s="126">
        <v>13.8</v>
      </c>
      <c r="W28" s="124">
        <v>11</v>
      </c>
      <c r="X28" s="125">
        <v>0</v>
      </c>
      <c r="Y28" s="124">
        <v>10.8</v>
      </c>
      <c r="Z28" s="124">
        <v>9.1999999999999993</v>
      </c>
      <c r="AA28" s="124">
        <v>8.4</v>
      </c>
      <c r="AB28" s="124">
        <v>14.7</v>
      </c>
      <c r="AC28" s="124">
        <v>16.899999999999999</v>
      </c>
      <c r="AD28" s="123">
        <v>13.1</v>
      </c>
      <c r="AE28" s="123">
        <v>18.100000000000001</v>
      </c>
      <c r="AF28" s="123">
        <v>14.4</v>
      </c>
      <c r="AG28" s="123">
        <v>6.9</v>
      </c>
      <c r="AH28" s="123">
        <v>18.899999999999999</v>
      </c>
      <c r="AI28" s="123">
        <v>7.8</v>
      </c>
      <c r="AJ28" s="123">
        <v>7.6</v>
      </c>
      <c r="AK28" s="122">
        <v>8.6999999999999993</v>
      </c>
      <c r="AL28" s="122">
        <v>0</v>
      </c>
      <c r="AM28" s="122">
        <v>8.4</v>
      </c>
      <c r="AN28" s="122">
        <v>12.9</v>
      </c>
      <c r="AO28" s="122">
        <v>12.9</v>
      </c>
      <c r="AP28" s="122">
        <v>8.1999999999999993</v>
      </c>
      <c r="AQ28" s="122">
        <v>11.3</v>
      </c>
      <c r="AR28" s="120">
        <v>0</v>
      </c>
      <c r="AS28" s="121">
        <v>9.8000000000000007</v>
      </c>
      <c r="AT28" s="121">
        <v>12.1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19">
        <v>13.611111111111111</v>
      </c>
      <c r="BB28" s="119">
        <v>7.2777777777777777</v>
      </c>
      <c r="BC28" s="119">
        <v>8.8333333333333339</v>
      </c>
      <c r="BD28" s="119">
        <v>11.055555555555555</v>
      </c>
      <c r="BE28" s="120">
        <v>0</v>
      </c>
      <c r="BF28" s="119">
        <v>10.277777777777779</v>
      </c>
      <c r="BG28" s="119">
        <v>10.777777777777779</v>
      </c>
      <c r="BH28" s="119">
        <v>11.055555555555555</v>
      </c>
      <c r="BI28" s="119">
        <v>10.444444444444445</v>
      </c>
      <c r="BJ28" s="119">
        <v>7.6111111111111107</v>
      </c>
      <c r="BK28" s="119">
        <v>5.5</v>
      </c>
      <c r="BL28" s="118">
        <v>0</v>
      </c>
    </row>
    <row r="29" spans="1:64" x14ac:dyDescent="0.2">
      <c r="A29" s="150">
        <v>0.593055555555556</v>
      </c>
      <c r="B29" s="130">
        <v>0</v>
      </c>
      <c r="C29" s="130">
        <v>8.6</v>
      </c>
      <c r="D29" s="130">
        <v>16.5</v>
      </c>
      <c r="E29" s="130">
        <v>13.7</v>
      </c>
      <c r="F29" s="130">
        <v>11.8</v>
      </c>
      <c r="G29" s="130">
        <v>18.3</v>
      </c>
      <c r="H29" s="130">
        <v>13.3</v>
      </c>
      <c r="I29" s="129">
        <v>22.2</v>
      </c>
      <c r="J29" s="128">
        <v>16.7</v>
      </c>
      <c r="K29" s="128">
        <v>14.7</v>
      </c>
      <c r="L29" s="128">
        <v>11.2</v>
      </c>
      <c r="M29" s="128">
        <v>12.4</v>
      </c>
      <c r="N29" s="128">
        <v>10.5</v>
      </c>
      <c r="O29" s="128">
        <v>6.4</v>
      </c>
      <c r="P29" s="127">
        <v>0</v>
      </c>
      <c r="Q29" s="126">
        <v>16.8</v>
      </c>
      <c r="R29" s="126">
        <v>7.2</v>
      </c>
      <c r="S29" s="126">
        <v>12.8</v>
      </c>
      <c r="T29" s="126">
        <v>15.7</v>
      </c>
      <c r="U29" s="126">
        <v>9.8000000000000007</v>
      </c>
      <c r="V29" s="126">
        <v>14.3</v>
      </c>
      <c r="W29" s="124">
        <v>11.1</v>
      </c>
      <c r="X29" s="125">
        <v>0</v>
      </c>
      <c r="Y29" s="124">
        <v>11.2</v>
      </c>
      <c r="Z29" s="124">
        <v>8.9</v>
      </c>
      <c r="AA29" s="124">
        <v>8.3000000000000007</v>
      </c>
      <c r="AB29" s="124">
        <v>15.3</v>
      </c>
      <c r="AC29" s="124">
        <v>16.7</v>
      </c>
      <c r="AD29" s="123">
        <v>13.3</v>
      </c>
      <c r="AE29" s="123">
        <v>18.2</v>
      </c>
      <c r="AF29" s="123">
        <v>14.4</v>
      </c>
      <c r="AG29" s="123">
        <v>6.8</v>
      </c>
      <c r="AH29" s="123">
        <v>19.399999999999999</v>
      </c>
      <c r="AI29" s="123">
        <v>8.1</v>
      </c>
      <c r="AJ29" s="123">
        <v>7.6</v>
      </c>
      <c r="AK29" s="122">
        <v>8.4</v>
      </c>
      <c r="AL29" s="122">
        <v>0</v>
      </c>
      <c r="AM29" s="122">
        <v>8.6</v>
      </c>
      <c r="AN29" s="122">
        <v>13.1</v>
      </c>
      <c r="AO29" s="122">
        <v>13.2</v>
      </c>
      <c r="AP29" s="122">
        <v>8.1999999999999993</v>
      </c>
      <c r="AQ29" s="122">
        <v>11.1</v>
      </c>
      <c r="AR29" s="120">
        <v>0</v>
      </c>
      <c r="AS29" s="134">
        <v>8.9</v>
      </c>
      <c r="AT29" s="134">
        <v>12.3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32">
        <v>13.388888888888889</v>
      </c>
      <c r="BB29" s="132">
        <v>7.2222222222222223</v>
      </c>
      <c r="BC29" s="132">
        <v>9.3888888888888893</v>
      </c>
      <c r="BD29" s="132">
        <v>10.833333333333334</v>
      </c>
      <c r="BE29" s="120">
        <v>0</v>
      </c>
      <c r="BF29" s="132">
        <v>10.388888888888889</v>
      </c>
      <c r="BG29" s="132">
        <v>11.222222222222221</v>
      </c>
      <c r="BH29" s="132">
        <v>10.833333333333334</v>
      </c>
      <c r="BI29" s="132">
        <v>10.388888888888889</v>
      </c>
      <c r="BJ29" s="132">
        <v>8</v>
      </c>
      <c r="BK29" s="132">
        <v>5.666666666666667</v>
      </c>
      <c r="BL29" s="118">
        <v>0</v>
      </c>
    </row>
    <row r="30" spans="1:64" x14ac:dyDescent="0.2">
      <c r="A30" s="150">
        <v>0.59652777777777799</v>
      </c>
      <c r="B30" s="130">
        <v>0</v>
      </c>
      <c r="C30" s="130">
        <v>8.8000000000000007</v>
      </c>
      <c r="D30" s="130">
        <v>16.7</v>
      </c>
      <c r="E30" s="130">
        <v>13.4</v>
      </c>
      <c r="F30" s="130">
        <v>12.4</v>
      </c>
      <c r="G30" s="130">
        <v>18.2</v>
      </c>
      <c r="H30" s="130">
        <v>12.6</v>
      </c>
      <c r="I30" s="129">
        <v>22.2</v>
      </c>
      <c r="J30" s="128">
        <v>16.7</v>
      </c>
      <c r="K30" s="128">
        <v>14.3</v>
      </c>
      <c r="L30" s="128">
        <v>10.9</v>
      </c>
      <c r="M30" s="128">
        <v>12.7</v>
      </c>
      <c r="N30" s="128">
        <v>10.3</v>
      </c>
      <c r="O30" s="128">
        <v>6.3</v>
      </c>
      <c r="P30" s="127">
        <v>0</v>
      </c>
      <c r="Q30" s="126">
        <v>17</v>
      </c>
      <c r="R30" s="126">
        <v>7.2</v>
      </c>
      <c r="S30" s="126">
        <v>13.1</v>
      </c>
      <c r="T30" s="126">
        <v>15.7</v>
      </c>
      <c r="U30" s="126">
        <v>10.199999999999999</v>
      </c>
      <c r="V30" s="126">
        <v>14.9</v>
      </c>
      <c r="W30" s="124">
        <v>11.3</v>
      </c>
      <c r="X30" s="125">
        <v>0</v>
      </c>
      <c r="Y30" s="124">
        <v>11.4</v>
      </c>
      <c r="Z30" s="124">
        <v>8.4</v>
      </c>
      <c r="AA30" s="124">
        <v>8.1999999999999993</v>
      </c>
      <c r="AB30" s="124">
        <v>15.8</v>
      </c>
      <c r="AC30" s="124">
        <v>16.100000000000001</v>
      </c>
      <c r="AD30" s="123">
        <v>13.4</v>
      </c>
      <c r="AE30" s="123">
        <v>18.399999999999999</v>
      </c>
      <c r="AF30" s="123">
        <v>14.6</v>
      </c>
      <c r="AG30" s="123">
        <v>7.1</v>
      </c>
      <c r="AH30" s="123">
        <v>19.399999999999999</v>
      </c>
      <c r="AI30" s="123">
        <v>8.5</v>
      </c>
      <c r="AJ30" s="123">
        <v>7.4</v>
      </c>
      <c r="AK30" s="122">
        <v>8.5</v>
      </c>
      <c r="AL30" s="122">
        <v>0</v>
      </c>
      <c r="AM30" s="122">
        <v>8.8000000000000007</v>
      </c>
      <c r="AN30" s="122">
        <v>13</v>
      </c>
      <c r="AO30" s="122">
        <v>13.6</v>
      </c>
      <c r="AP30" s="122">
        <v>8.3000000000000007</v>
      </c>
      <c r="AQ30" s="122">
        <v>11</v>
      </c>
      <c r="AR30" s="120">
        <v>0</v>
      </c>
      <c r="AS30" s="121">
        <v>9.3000000000000007</v>
      </c>
      <c r="AT30" s="121">
        <v>12.3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19">
        <v>13.5</v>
      </c>
      <c r="BB30" s="119">
        <v>7.1111111111111107</v>
      </c>
      <c r="BC30" s="119">
        <v>9.7222222222222214</v>
      </c>
      <c r="BD30" s="119">
        <v>10.888888888888889</v>
      </c>
      <c r="BE30" s="120">
        <v>0</v>
      </c>
      <c r="BF30" s="119">
        <v>10.166666666666666</v>
      </c>
      <c r="BG30" s="119">
        <v>11.5</v>
      </c>
      <c r="BH30" s="119">
        <v>10.555555555555555</v>
      </c>
      <c r="BI30" s="119">
        <v>10.5</v>
      </c>
      <c r="BJ30" s="119">
        <v>8.3888888888888893</v>
      </c>
      <c r="BK30" s="119">
        <v>5.9444444444444446</v>
      </c>
      <c r="BL30" s="118">
        <v>0</v>
      </c>
    </row>
    <row r="31" spans="1:64" x14ac:dyDescent="0.2">
      <c r="A31" s="150">
        <v>0.6</v>
      </c>
      <c r="B31" s="130">
        <v>0</v>
      </c>
      <c r="C31" s="130">
        <v>9</v>
      </c>
      <c r="D31" s="130">
        <v>16.8</v>
      </c>
      <c r="E31" s="130">
        <v>13.1</v>
      </c>
      <c r="F31" s="130">
        <v>12.8</v>
      </c>
      <c r="G31" s="130">
        <v>17.8</v>
      </c>
      <c r="H31" s="130">
        <v>9.6999999999999993</v>
      </c>
      <c r="I31" s="129">
        <v>22.2</v>
      </c>
      <c r="J31" s="128">
        <v>16.600000000000001</v>
      </c>
      <c r="K31" s="128">
        <v>14.4</v>
      </c>
      <c r="L31" s="128">
        <v>10.8</v>
      </c>
      <c r="M31" s="128">
        <v>12.2</v>
      </c>
      <c r="N31" s="128">
        <v>10.1</v>
      </c>
      <c r="O31" s="128">
        <v>6.1</v>
      </c>
      <c r="P31" s="127">
        <v>0</v>
      </c>
      <c r="Q31" s="126">
        <v>17.2</v>
      </c>
      <c r="R31" s="126">
        <v>7.2</v>
      </c>
      <c r="S31" s="126">
        <v>13.4</v>
      </c>
      <c r="T31" s="126">
        <v>15.8</v>
      </c>
      <c r="U31" s="126">
        <v>10.6</v>
      </c>
      <c r="V31" s="126">
        <v>15.3</v>
      </c>
      <c r="W31" s="124">
        <v>11.6</v>
      </c>
      <c r="X31" s="125">
        <v>0</v>
      </c>
      <c r="Y31" s="124">
        <v>11.8</v>
      </c>
      <c r="Z31" s="124">
        <v>8.1999999999999993</v>
      </c>
      <c r="AA31" s="124">
        <v>7.9</v>
      </c>
      <c r="AB31" s="124">
        <v>16.5</v>
      </c>
      <c r="AC31" s="124">
        <v>15.6</v>
      </c>
      <c r="AD31" s="123">
        <v>13.5</v>
      </c>
      <c r="AE31" s="123">
        <v>18.600000000000001</v>
      </c>
      <c r="AF31" s="123">
        <v>14.9</v>
      </c>
      <c r="AG31" s="123">
        <v>6.9</v>
      </c>
      <c r="AH31" s="123">
        <v>19.3</v>
      </c>
      <c r="AI31" s="123">
        <v>8.9</v>
      </c>
      <c r="AJ31" s="123">
        <v>7.7</v>
      </c>
      <c r="AK31" s="122">
        <v>8.4</v>
      </c>
      <c r="AL31" s="122">
        <v>0</v>
      </c>
      <c r="AM31" s="122">
        <v>8.6</v>
      </c>
      <c r="AN31" s="122">
        <v>13.1</v>
      </c>
      <c r="AO31" s="122">
        <v>13.6</v>
      </c>
      <c r="AP31" s="122">
        <v>8.3000000000000007</v>
      </c>
      <c r="AQ31" s="122">
        <v>11</v>
      </c>
      <c r="AR31" s="120">
        <v>0</v>
      </c>
      <c r="AS31" s="134">
        <v>9.1999999999999993</v>
      </c>
      <c r="AT31" s="134">
        <v>12.4</v>
      </c>
      <c r="AU31" s="120">
        <v>0</v>
      </c>
      <c r="AV31" s="120">
        <v>0</v>
      </c>
      <c r="AW31" s="120">
        <v>0</v>
      </c>
      <c r="AX31" s="120">
        <v>0</v>
      </c>
      <c r="AY31" s="120">
        <v>0</v>
      </c>
      <c r="AZ31" s="120">
        <v>0</v>
      </c>
      <c r="BA31" s="132">
        <v>13.611111111111111</v>
      </c>
      <c r="BB31" s="132">
        <v>7.166666666666667</v>
      </c>
      <c r="BC31" s="132">
        <v>10.111111111111111</v>
      </c>
      <c r="BD31" s="132">
        <v>11.055555555555555</v>
      </c>
      <c r="BE31" s="120">
        <v>0</v>
      </c>
      <c r="BF31" s="132">
        <v>10.111111111111111</v>
      </c>
      <c r="BG31" s="132">
        <v>11.666666666666666</v>
      </c>
      <c r="BH31" s="132">
        <v>10.222222222222221</v>
      </c>
      <c r="BI31" s="132">
        <v>10.666666666666666</v>
      </c>
      <c r="BJ31" s="132">
        <v>8.6111111111111107</v>
      </c>
      <c r="BK31" s="132">
        <v>6.2222222222222223</v>
      </c>
      <c r="BL31" s="118">
        <v>0</v>
      </c>
    </row>
    <row r="32" spans="1:64" x14ac:dyDescent="0.2">
      <c r="A32" s="150">
        <v>0.60347222222222197</v>
      </c>
      <c r="B32" s="130">
        <v>0</v>
      </c>
      <c r="C32" s="130">
        <v>9.1</v>
      </c>
      <c r="D32" s="130">
        <v>16.8</v>
      </c>
      <c r="E32" s="130">
        <v>12.8</v>
      </c>
      <c r="F32" s="130">
        <v>12.6</v>
      </c>
      <c r="G32" s="130">
        <v>18.100000000000001</v>
      </c>
      <c r="H32" s="130">
        <v>8.9</v>
      </c>
      <c r="I32" s="129">
        <v>21.8</v>
      </c>
      <c r="J32" s="128">
        <v>16.600000000000001</v>
      </c>
      <c r="K32" s="128">
        <v>14.6</v>
      </c>
      <c r="L32" s="128">
        <v>10.7</v>
      </c>
      <c r="M32" s="128">
        <v>11.8</v>
      </c>
      <c r="N32" s="128">
        <v>9.9</v>
      </c>
      <c r="O32" s="128">
        <v>6.5</v>
      </c>
      <c r="P32" s="127">
        <v>0</v>
      </c>
      <c r="Q32" s="126">
        <v>17.100000000000001</v>
      </c>
      <c r="R32" s="126">
        <v>7.3</v>
      </c>
      <c r="S32" s="126">
        <v>13.4</v>
      </c>
      <c r="T32" s="126">
        <v>15.9</v>
      </c>
      <c r="U32" s="126">
        <v>10.7</v>
      </c>
      <c r="V32" s="126">
        <v>15.6</v>
      </c>
      <c r="W32" s="124">
        <v>11.7</v>
      </c>
      <c r="X32" s="125">
        <v>0</v>
      </c>
      <c r="Y32" s="124">
        <v>11.9</v>
      </c>
      <c r="Z32" s="124">
        <v>7.6</v>
      </c>
      <c r="AA32" s="124">
        <v>7.7</v>
      </c>
      <c r="AB32" s="124">
        <v>17.2</v>
      </c>
      <c r="AC32" s="124">
        <v>15</v>
      </c>
      <c r="AD32" s="123">
        <v>13.4</v>
      </c>
      <c r="AE32" s="123">
        <v>18.7</v>
      </c>
      <c r="AF32" s="123">
        <v>15.1</v>
      </c>
      <c r="AG32" s="123">
        <v>6.8</v>
      </c>
      <c r="AH32" s="123">
        <v>19.399999999999999</v>
      </c>
      <c r="AI32" s="123">
        <v>9.1</v>
      </c>
      <c r="AJ32" s="123">
        <v>7.7</v>
      </c>
      <c r="AK32" s="122">
        <v>8.3000000000000007</v>
      </c>
      <c r="AL32" s="122">
        <v>0</v>
      </c>
      <c r="AM32" s="122">
        <v>8.3000000000000007</v>
      </c>
      <c r="AN32" s="122">
        <v>12.9</v>
      </c>
      <c r="AO32" s="122">
        <v>13.4</v>
      </c>
      <c r="AP32" s="122">
        <v>8.1999999999999993</v>
      </c>
      <c r="AQ32" s="122">
        <v>11.4</v>
      </c>
      <c r="AR32" s="120">
        <v>0</v>
      </c>
      <c r="AS32" s="121">
        <v>9.1</v>
      </c>
      <c r="AT32" s="121">
        <v>12.6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19">
        <v>13.888888888888889</v>
      </c>
      <c r="BB32" s="119">
        <v>7.666666666666667</v>
      </c>
      <c r="BC32" s="119">
        <v>10.444444444444445</v>
      </c>
      <c r="BD32" s="119">
        <v>11.277777777777779</v>
      </c>
      <c r="BE32" s="120">
        <v>0</v>
      </c>
      <c r="BF32" s="119">
        <v>10.444444444444445</v>
      </c>
      <c r="BG32" s="119">
        <v>11.722222222222221</v>
      </c>
      <c r="BH32" s="119">
        <v>9.9444444444444446</v>
      </c>
      <c r="BI32" s="119">
        <v>10.888888888888889</v>
      </c>
      <c r="BJ32" s="119">
        <v>8.7777777777777786</v>
      </c>
      <c r="BK32" s="119">
        <v>6.5555555555555554</v>
      </c>
      <c r="BL32" s="118">
        <v>0</v>
      </c>
    </row>
    <row r="33" spans="1:64" x14ac:dyDescent="0.2">
      <c r="A33" s="150">
        <v>0.60694444444444495</v>
      </c>
      <c r="B33" s="130">
        <v>0</v>
      </c>
      <c r="C33" s="130">
        <v>9.1</v>
      </c>
      <c r="D33" s="130">
        <v>17.3</v>
      </c>
      <c r="E33" s="130">
        <v>12.3</v>
      </c>
      <c r="F33" s="130">
        <v>12.7</v>
      </c>
      <c r="G33" s="130">
        <v>18.2</v>
      </c>
      <c r="H33" s="130">
        <v>10.6</v>
      </c>
      <c r="I33" s="129">
        <v>21.6</v>
      </c>
      <c r="J33" s="128">
        <v>16.399999999999999</v>
      </c>
      <c r="K33" s="128">
        <v>14.6</v>
      </c>
      <c r="L33" s="128">
        <v>10.7</v>
      </c>
      <c r="M33" s="128">
        <v>11.7</v>
      </c>
      <c r="N33" s="128">
        <v>9.6999999999999993</v>
      </c>
      <c r="O33" s="128">
        <v>6.3</v>
      </c>
      <c r="P33" s="127">
        <v>0</v>
      </c>
      <c r="Q33" s="126">
        <v>16.899999999999999</v>
      </c>
      <c r="R33" s="126">
        <v>7.4</v>
      </c>
      <c r="S33" s="126">
        <v>13.8</v>
      </c>
      <c r="T33" s="126">
        <v>15.8</v>
      </c>
      <c r="U33" s="126">
        <v>10.8</v>
      </c>
      <c r="V33" s="126">
        <v>15.7</v>
      </c>
      <c r="W33" s="124">
        <v>11.8</v>
      </c>
      <c r="X33" s="125">
        <v>0</v>
      </c>
      <c r="Y33" s="124">
        <v>11.7</v>
      </c>
      <c r="Z33" s="124">
        <v>7.4</v>
      </c>
      <c r="AA33" s="124">
        <v>7.7</v>
      </c>
      <c r="AB33" s="124">
        <v>17.5</v>
      </c>
      <c r="AC33" s="124">
        <v>14.6</v>
      </c>
      <c r="AD33" s="123">
        <v>13.1</v>
      </c>
      <c r="AE33" s="123">
        <v>18.600000000000001</v>
      </c>
      <c r="AF33" s="123">
        <v>14.9</v>
      </c>
      <c r="AG33" s="123">
        <v>7.1</v>
      </c>
      <c r="AH33" s="123">
        <v>19.5</v>
      </c>
      <c r="AI33" s="123">
        <v>9.6</v>
      </c>
      <c r="AJ33" s="123">
        <v>7.5</v>
      </c>
      <c r="AK33" s="122">
        <v>8.8000000000000007</v>
      </c>
      <c r="AL33" s="122">
        <v>0</v>
      </c>
      <c r="AM33" s="122">
        <v>8.1999999999999993</v>
      </c>
      <c r="AN33" s="122">
        <v>12.9</v>
      </c>
      <c r="AO33" s="122">
        <v>13.3</v>
      </c>
      <c r="AP33" s="122">
        <v>8.1</v>
      </c>
      <c r="AQ33" s="122">
        <v>11.3</v>
      </c>
      <c r="AR33" s="120">
        <v>0</v>
      </c>
      <c r="AS33" s="134">
        <v>8.9</v>
      </c>
      <c r="AT33" s="134">
        <v>12.7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32">
        <v>14.277777777777779</v>
      </c>
      <c r="BB33" s="132">
        <v>8.2222222222222214</v>
      </c>
      <c r="BC33" s="132">
        <v>10.777777777777779</v>
      </c>
      <c r="BD33" s="132">
        <v>11.611111111111111</v>
      </c>
      <c r="BE33" s="120">
        <v>0</v>
      </c>
      <c r="BF33" s="132">
        <v>10.611111111111111</v>
      </c>
      <c r="BG33" s="132">
        <v>11.666666666666666</v>
      </c>
      <c r="BH33" s="132">
        <v>9.6111111111111107</v>
      </c>
      <c r="BI33" s="132">
        <v>11.055555555555555</v>
      </c>
      <c r="BJ33" s="132">
        <v>8.7777777777777786</v>
      </c>
      <c r="BK33" s="132">
        <v>6.833333333333333</v>
      </c>
      <c r="BL33" s="118">
        <v>0</v>
      </c>
    </row>
    <row r="34" spans="1:64" x14ac:dyDescent="0.2">
      <c r="A34" s="150">
        <v>0.61041666666666705</v>
      </c>
      <c r="B34" s="130">
        <v>0</v>
      </c>
      <c r="C34" s="130">
        <v>9.1999999999999993</v>
      </c>
      <c r="D34" s="130">
        <v>17.899999999999999</v>
      </c>
      <c r="E34" s="130">
        <v>12.1</v>
      </c>
      <c r="F34" s="130">
        <v>13.1</v>
      </c>
      <c r="G34" s="130">
        <v>18.2</v>
      </c>
      <c r="H34" s="130">
        <v>12.1</v>
      </c>
      <c r="I34" s="129">
        <v>21.7</v>
      </c>
      <c r="J34" s="128">
        <v>16.399999999999999</v>
      </c>
      <c r="K34" s="128">
        <v>14.3</v>
      </c>
      <c r="L34" s="128">
        <v>10.6</v>
      </c>
      <c r="M34" s="128">
        <v>11.9</v>
      </c>
      <c r="N34" s="128">
        <v>9.5</v>
      </c>
      <c r="O34" s="128">
        <v>6.7</v>
      </c>
      <c r="P34" s="127">
        <v>0</v>
      </c>
      <c r="Q34" s="126">
        <v>16.8</v>
      </c>
      <c r="R34" s="126">
        <v>7.6</v>
      </c>
      <c r="S34" s="126">
        <v>13.9</v>
      </c>
      <c r="T34" s="126">
        <v>15.4</v>
      </c>
      <c r="U34" s="126">
        <v>10.9</v>
      </c>
      <c r="V34" s="126">
        <v>16.2</v>
      </c>
      <c r="W34" s="124">
        <v>11.8</v>
      </c>
      <c r="X34" s="125">
        <v>0</v>
      </c>
      <c r="Y34" s="124">
        <v>11.6</v>
      </c>
      <c r="Z34" s="124">
        <v>7.7</v>
      </c>
      <c r="AA34" s="124">
        <v>7.7</v>
      </c>
      <c r="AB34" s="124">
        <v>17.600000000000001</v>
      </c>
      <c r="AC34" s="124">
        <v>14.2</v>
      </c>
      <c r="AD34" s="123">
        <v>12.9</v>
      </c>
      <c r="AE34" s="123">
        <v>18.600000000000001</v>
      </c>
      <c r="AF34" s="123">
        <v>14.7</v>
      </c>
      <c r="AG34" s="123">
        <v>6.8</v>
      </c>
      <c r="AH34" s="123">
        <v>19.399999999999999</v>
      </c>
      <c r="AI34" s="123">
        <v>9.6999999999999993</v>
      </c>
      <c r="AJ34" s="123">
        <v>7.1</v>
      </c>
      <c r="AK34" s="122">
        <v>9.1999999999999993</v>
      </c>
      <c r="AL34" s="122">
        <v>0</v>
      </c>
      <c r="AM34" s="122">
        <v>8.3000000000000007</v>
      </c>
      <c r="AN34" s="122">
        <v>12.9</v>
      </c>
      <c r="AO34" s="122">
        <v>13.1</v>
      </c>
      <c r="AP34" s="122">
        <v>7.9</v>
      </c>
      <c r="AQ34" s="122">
        <v>11</v>
      </c>
      <c r="AR34" s="120">
        <v>0</v>
      </c>
      <c r="AS34" s="121">
        <v>8.8000000000000007</v>
      </c>
      <c r="AT34" s="121">
        <v>12.9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19">
        <v>15.166666666666666</v>
      </c>
      <c r="BB34" s="119">
        <v>8.8333333333333339</v>
      </c>
      <c r="BC34" s="119">
        <v>10.944444444444445</v>
      </c>
      <c r="BD34" s="119">
        <v>11.888888888888889</v>
      </c>
      <c r="BE34" s="120">
        <v>0</v>
      </c>
      <c r="BF34" s="119">
        <v>10.555555555555555</v>
      </c>
      <c r="BG34" s="119">
        <v>11.611111111111111</v>
      </c>
      <c r="BH34" s="119">
        <v>9.2777777777777786</v>
      </c>
      <c r="BI34" s="119">
        <v>11.222222222222221</v>
      </c>
      <c r="BJ34" s="119">
        <v>8.7777777777777786</v>
      </c>
      <c r="BK34" s="119">
        <v>6.666666666666667</v>
      </c>
      <c r="BL34" s="118">
        <v>0</v>
      </c>
    </row>
    <row r="35" spans="1:64" x14ac:dyDescent="0.2">
      <c r="A35" s="114">
        <v>0.61388888888888904</v>
      </c>
      <c r="B35" s="130">
        <v>0</v>
      </c>
      <c r="C35" s="130">
        <v>9.1999999999999993</v>
      </c>
      <c r="D35" s="130">
        <v>18.3</v>
      </c>
      <c r="E35" s="130">
        <v>11.9</v>
      </c>
      <c r="F35" s="130">
        <v>13.4</v>
      </c>
      <c r="G35" s="130">
        <v>18.2</v>
      </c>
      <c r="H35" s="130">
        <v>12.4</v>
      </c>
      <c r="I35" s="129">
        <v>21.1</v>
      </c>
      <c r="J35" s="128">
        <v>16.2</v>
      </c>
      <c r="K35" s="128">
        <v>14.2</v>
      </c>
      <c r="L35" s="128">
        <v>10.5</v>
      </c>
      <c r="M35" s="128">
        <v>12.2</v>
      </c>
      <c r="N35" s="128">
        <v>9.4</v>
      </c>
      <c r="O35" s="128">
        <v>7.3</v>
      </c>
      <c r="P35" s="127">
        <v>0</v>
      </c>
      <c r="Q35" s="126">
        <v>16.600000000000001</v>
      </c>
      <c r="R35" s="126">
        <v>7.6</v>
      </c>
      <c r="S35" s="126">
        <v>14.1</v>
      </c>
      <c r="T35" s="126">
        <v>15.2</v>
      </c>
      <c r="U35" s="126">
        <v>11</v>
      </c>
      <c r="V35" s="126">
        <v>16.600000000000001</v>
      </c>
      <c r="W35" s="124">
        <v>11.7</v>
      </c>
      <c r="X35" s="125">
        <v>0</v>
      </c>
      <c r="Y35" s="124">
        <v>11.5</v>
      </c>
      <c r="Z35" s="124">
        <v>8.1</v>
      </c>
      <c r="AA35" s="124">
        <v>7.8</v>
      </c>
      <c r="AB35" s="124">
        <v>17.7</v>
      </c>
      <c r="AC35" s="124">
        <v>14.4</v>
      </c>
      <c r="AD35" s="123">
        <v>12.8</v>
      </c>
      <c r="AE35" s="123">
        <v>18.399999999999999</v>
      </c>
      <c r="AF35" s="123">
        <v>14.6</v>
      </c>
      <c r="AG35" s="123">
        <v>6.8</v>
      </c>
      <c r="AH35" s="123">
        <v>18.899999999999999</v>
      </c>
      <c r="AI35" s="123">
        <v>9.6999999999999993</v>
      </c>
      <c r="AJ35" s="123">
        <v>7</v>
      </c>
      <c r="AK35" s="122">
        <v>9.4</v>
      </c>
      <c r="AL35" s="122">
        <v>0</v>
      </c>
      <c r="AM35" s="122">
        <v>8.6999999999999993</v>
      </c>
      <c r="AN35" s="122">
        <v>12.7</v>
      </c>
      <c r="AO35" s="122">
        <v>13</v>
      </c>
      <c r="AP35" s="122">
        <v>7.9</v>
      </c>
      <c r="AQ35" s="122">
        <v>10.6</v>
      </c>
      <c r="AR35" s="120">
        <v>0</v>
      </c>
      <c r="AS35" s="134">
        <v>8.6999999999999993</v>
      </c>
      <c r="AT35" s="134">
        <v>13.1</v>
      </c>
      <c r="AU35" s="120">
        <v>0</v>
      </c>
      <c r="AV35" s="120">
        <v>0</v>
      </c>
      <c r="AW35" s="120">
        <v>0</v>
      </c>
      <c r="AX35" s="120">
        <v>0</v>
      </c>
      <c r="AY35" s="120">
        <v>0</v>
      </c>
      <c r="AZ35" s="120">
        <v>0</v>
      </c>
      <c r="BA35" s="132">
        <v>15.611111111111111</v>
      </c>
      <c r="BB35" s="132">
        <v>9.3333333333333339</v>
      </c>
      <c r="BC35" s="132">
        <v>11.277777777777779</v>
      </c>
      <c r="BD35" s="132">
        <v>12.277777777777779</v>
      </c>
      <c r="BE35" s="120">
        <v>0</v>
      </c>
      <c r="BF35" s="132">
        <v>10.444444444444445</v>
      </c>
      <c r="BG35" s="132">
        <v>11.611111111111111</v>
      </c>
      <c r="BH35" s="132">
        <v>9</v>
      </c>
      <c r="BI35" s="132">
        <v>11.222222222222221</v>
      </c>
      <c r="BJ35" s="132">
        <v>8.5555555555555554</v>
      </c>
      <c r="BK35" s="132">
        <v>6.2222222222222223</v>
      </c>
      <c r="BL35" s="118">
        <v>0</v>
      </c>
    </row>
    <row r="36" spans="1:64" x14ac:dyDescent="0.2">
      <c r="A36" s="113">
        <v>0.61736111111111103</v>
      </c>
      <c r="B36" s="130">
        <v>0</v>
      </c>
      <c r="C36" s="130">
        <v>9.1</v>
      </c>
      <c r="D36" s="130">
        <v>18.399999999999999</v>
      </c>
      <c r="E36" s="130">
        <v>11.7</v>
      </c>
      <c r="F36" s="130">
        <v>13.5</v>
      </c>
      <c r="G36" s="130">
        <v>17.899999999999999</v>
      </c>
      <c r="H36" s="130">
        <v>11.8</v>
      </c>
      <c r="I36" s="129">
        <v>20.6</v>
      </c>
      <c r="J36" s="128">
        <v>15.9</v>
      </c>
      <c r="K36" s="128">
        <v>13.9</v>
      </c>
      <c r="L36" s="128">
        <v>10.199999999999999</v>
      </c>
      <c r="M36" s="128">
        <v>12.5</v>
      </c>
      <c r="N36" s="128">
        <v>9.3000000000000007</v>
      </c>
      <c r="O36" s="128">
        <v>7.3</v>
      </c>
      <c r="P36" s="127">
        <v>0</v>
      </c>
      <c r="Q36" s="126">
        <v>16.5</v>
      </c>
      <c r="R36" s="126">
        <v>7.5</v>
      </c>
      <c r="S36" s="126">
        <v>14.4</v>
      </c>
      <c r="T36" s="126">
        <v>14.9</v>
      </c>
      <c r="U36" s="126">
        <v>11.1</v>
      </c>
      <c r="V36" s="126">
        <v>16.7</v>
      </c>
      <c r="W36" s="124">
        <v>11.6</v>
      </c>
      <c r="X36" s="125">
        <v>0</v>
      </c>
      <c r="Y36" s="124">
        <v>11.2</v>
      </c>
      <c r="Z36" s="124">
        <v>8.5</v>
      </c>
      <c r="AA36" s="124">
        <v>7.9</v>
      </c>
      <c r="AB36" s="124">
        <v>17.899999999999999</v>
      </c>
      <c r="AC36" s="124">
        <v>14.6</v>
      </c>
      <c r="AD36" s="123">
        <v>12.7</v>
      </c>
      <c r="AE36" s="123">
        <v>18.3</v>
      </c>
      <c r="AF36" s="123">
        <v>14.7</v>
      </c>
      <c r="AG36" s="123">
        <v>7</v>
      </c>
      <c r="AH36" s="123">
        <v>18.3</v>
      </c>
      <c r="AI36" s="123">
        <v>9.6</v>
      </c>
      <c r="AJ36" s="123">
        <v>6.9</v>
      </c>
      <c r="AK36" s="122">
        <v>9.6</v>
      </c>
      <c r="AL36" s="122">
        <v>0</v>
      </c>
      <c r="AM36" s="122">
        <v>8.9</v>
      </c>
      <c r="AN36" s="122">
        <v>12.4</v>
      </c>
      <c r="AO36" s="122">
        <v>13</v>
      </c>
      <c r="AP36" s="122">
        <v>7.9</v>
      </c>
      <c r="AQ36" s="122">
        <v>10.199999999999999</v>
      </c>
      <c r="AR36" s="120">
        <v>0</v>
      </c>
      <c r="AS36" s="121">
        <v>8.5</v>
      </c>
      <c r="AT36" s="121">
        <v>13.1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19">
        <v>16</v>
      </c>
      <c r="BB36" s="119">
        <v>10.055555555555555</v>
      </c>
      <c r="BC36" s="119">
        <v>11.388888888888889</v>
      </c>
      <c r="BD36" s="119">
        <v>12.555555555555555</v>
      </c>
      <c r="BE36" s="120">
        <v>0</v>
      </c>
      <c r="BF36" s="119">
        <v>10.277777777777779</v>
      </c>
      <c r="BG36" s="119">
        <v>11.833333333333334</v>
      </c>
      <c r="BH36" s="119">
        <v>8.6666666666666661</v>
      </c>
      <c r="BI36" s="119">
        <v>11.277777777777779</v>
      </c>
      <c r="BJ36" s="119">
        <v>8.3888888888888893</v>
      </c>
      <c r="BK36" s="119">
        <v>5.7222222222222223</v>
      </c>
      <c r="BL36" s="118">
        <v>0</v>
      </c>
    </row>
    <row r="37" spans="1:64" x14ac:dyDescent="0.2">
      <c r="A37" s="114">
        <v>0.62083333333333302</v>
      </c>
      <c r="B37" s="130">
        <v>0</v>
      </c>
      <c r="C37" s="130">
        <v>9.1</v>
      </c>
      <c r="D37" s="130">
        <v>18.2</v>
      </c>
      <c r="E37" s="130">
        <v>11.7</v>
      </c>
      <c r="F37" s="130">
        <v>13.6</v>
      </c>
      <c r="G37" s="130">
        <v>17.600000000000001</v>
      </c>
      <c r="H37" s="130">
        <v>11.8</v>
      </c>
      <c r="I37" s="129">
        <v>15.9</v>
      </c>
      <c r="J37" s="128">
        <v>15.7</v>
      </c>
      <c r="K37" s="128">
        <v>13.9</v>
      </c>
      <c r="L37" s="128">
        <v>9.6</v>
      </c>
      <c r="M37" s="128">
        <v>12.7</v>
      </c>
      <c r="N37" s="128">
        <v>9.3000000000000007</v>
      </c>
      <c r="O37" s="128">
        <v>7.9</v>
      </c>
      <c r="P37" s="127">
        <v>0</v>
      </c>
      <c r="Q37" s="126">
        <v>16.5</v>
      </c>
      <c r="R37" s="126">
        <v>7.6</v>
      </c>
      <c r="S37" s="126">
        <v>15.1</v>
      </c>
      <c r="T37" s="126">
        <v>14.8</v>
      </c>
      <c r="U37" s="126">
        <v>11.2</v>
      </c>
      <c r="V37" s="126">
        <v>16.899999999999999</v>
      </c>
      <c r="W37" s="124">
        <v>11.7</v>
      </c>
      <c r="X37" s="125">
        <v>0</v>
      </c>
      <c r="Y37" s="124">
        <v>11.4</v>
      </c>
      <c r="Z37" s="124">
        <v>8.6999999999999993</v>
      </c>
      <c r="AA37" s="124">
        <v>8</v>
      </c>
      <c r="AB37" s="124">
        <v>18.2</v>
      </c>
      <c r="AC37" s="124">
        <v>14.5</v>
      </c>
      <c r="AD37" s="123">
        <v>12.3</v>
      </c>
      <c r="AE37" s="123">
        <v>18.2</v>
      </c>
      <c r="AF37" s="123">
        <v>14.7</v>
      </c>
      <c r="AG37" s="123">
        <v>6.9</v>
      </c>
      <c r="AH37" s="123">
        <v>17.8</v>
      </c>
      <c r="AI37" s="123">
        <v>9.3000000000000007</v>
      </c>
      <c r="AJ37" s="123">
        <v>6.8</v>
      </c>
      <c r="AK37" s="122">
        <v>9.6999999999999993</v>
      </c>
      <c r="AL37" s="122">
        <v>0</v>
      </c>
      <c r="AM37" s="122">
        <v>8.6999999999999993</v>
      </c>
      <c r="AN37" s="122">
        <v>12.3</v>
      </c>
      <c r="AO37" s="122">
        <v>12.8</v>
      </c>
      <c r="AP37" s="122">
        <v>7.7</v>
      </c>
      <c r="AQ37" s="122">
        <v>9.8000000000000007</v>
      </c>
      <c r="AR37" s="120">
        <v>0</v>
      </c>
      <c r="AS37" s="134">
        <v>8.3000000000000007</v>
      </c>
      <c r="AT37" s="134">
        <v>12.9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32">
        <v>16.222222222222221</v>
      </c>
      <c r="BB37" s="132">
        <v>10.833333333333334</v>
      </c>
      <c r="BC37" s="132">
        <v>11.166666666666666</v>
      </c>
      <c r="BD37" s="132">
        <v>12.722222222222221</v>
      </c>
      <c r="BE37" s="120">
        <v>0</v>
      </c>
      <c r="BF37" s="132">
        <v>10.111111111111111</v>
      </c>
      <c r="BG37" s="132">
        <v>12.222222222222221</v>
      </c>
      <c r="BH37" s="132">
        <v>8.4444444444444446</v>
      </c>
      <c r="BI37" s="132">
        <v>11.388888888888889</v>
      </c>
      <c r="BJ37" s="132">
        <v>8.2777777777777786</v>
      </c>
      <c r="BK37" s="132">
        <v>5.2222222222222223</v>
      </c>
      <c r="BL37" s="118">
        <v>0</v>
      </c>
    </row>
    <row r="38" spans="1:64" x14ac:dyDescent="0.2">
      <c r="A38" s="113">
        <v>0.624305555555556</v>
      </c>
      <c r="B38" s="130">
        <v>0</v>
      </c>
      <c r="C38" s="130">
        <v>9.1</v>
      </c>
      <c r="D38" s="130">
        <v>18.5</v>
      </c>
      <c r="E38" s="130">
        <v>11.4</v>
      </c>
      <c r="F38" s="130">
        <v>13.6</v>
      </c>
      <c r="G38" s="130">
        <v>17.7</v>
      </c>
      <c r="H38" s="130">
        <v>12.1</v>
      </c>
      <c r="I38" s="129">
        <v>15.8</v>
      </c>
      <c r="J38" s="128">
        <v>15.6</v>
      </c>
      <c r="K38" s="128">
        <v>13.9</v>
      </c>
      <c r="L38" s="128">
        <v>9.3000000000000007</v>
      </c>
      <c r="M38" s="128">
        <v>12.9</v>
      </c>
      <c r="N38" s="128">
        <v>9.1999999999999993</v>
      </c>
      <c r="O38" s="128">
        <v>8.3000000000000007</v>
      </c>
      <c r="P38" s="127">
        <v>0</v>
      </c>
      <c r="Q38" s="126">
        <v>16.100000000000001</v>
      </c>
      <c r="R38" s="126">
        <v>7.6</v>
      </c>
      <c r="S38" s="126">
        <v>15.4</v>
      </c>
      <c r="T38" s="126">
        <v>14.7</v>
      </c>
      <c r="U38" s="126">
        <v>11.3</v>
      </c>
      <c r="V38" s="126">
        <v>17.100000000000001</v>
      </c>
      <c r="W38" s="124">
        <v>11.1</v>
      </c>
      <c r="X38" s="125">
        <v>0</v>
      </c>
      <c r="Y38" s="124">
        <v>11.6</v>
      </c>
      <c r="Z38" s="124">
        <v>8.9</v>
      </c>
      <c r="AA38" s="124">
        <v>8.3000000000000007</v>
      </c>
      <c r="AB38" s="124">
        <v>18.399999999999999</v>
      </c>
      <c r="AC38" s="124">
        <v>14.4</v>
      </c>
      <c r="AD38" s="123">
        <v>12</v>
      </c>
      <c r="AE38" s="123">
        <v>18.2</v>
      </c>
      <c r="AF38" s="123">
        <v>14.7</v>
      </c>
      <c r="AG38" s="123">
        <v>6.4</v>
      </c>
      <c r="AH38" s="123">
        <v>17.5</v>
      </c>
      <c r="AI38" s="123">
        <v>9.3000000000000007</v>
      </c>
      <c r="AJ38" s="123">
        <v>6.5</v>
      </c>
      <c r="AK38" s="122">
        <v>10</v>
      </c>
      <c r="AL38" s="122">
        <v>0</v>
      </c>
      <c r="AM38" s="122">
        <v>8.1999999999999993</v>
      </c>
      <c r="AN38" s="122">
        <v>12.4</v>
      </c>
      <c r="AO38" s="122">
        <v>12.5</v>
      </c>
      <c r="AP38" s="122">
        <v>7.7</v>
      </c>
      <c r="AQ38" s="122">
        <v>9.4</v>
      </c>
      <c r="AR38" s="120">
        <v>0</v>
      </c>
      <c r="AS38" s="121">
        <v>7.8</v>
      </c>
      <c r="AT38" s="121">
        <v>13.1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19">
        <v>16.388888888888889</v>
      </c>
      <c r="BB38" s="119">
        <v>11.611111111111111</v>
      </c>
      <c r="BC38" s="119">
        <v>11.111111111111111</v>
      </c>
      <c r="BD38" s="119">
        <v>12.611111111111111</v>
      </c>
      <c r="BE38" s="120">
        <v>0</v>
      </c>
      <c r="BF38" s="119">
        <v>10</v>
      </c>
      <c r="BG38" s="119">
        <v>12.444444444444445</v>
      </c>
      <c r="BH38" s="119">
        <v>8.1666666666666661</v>
      </c>
      <c r="BI38" s="119">
        <v>11.388888888888889</v>
      </c>
      <c r="BJ38" s="119">
        <v>8.2222222222222214</v>
      </c>
      <c r="BK38" s="119">
        <v>4.7222222222222223</v>
      </c>
      <c r="BL38" s="118">
        <v>0</v>
      </c>
    </row>
    <row r="39" spans="1:64" x14ac:dyDescent="0.2">
      <c r="A39" s="114">
        <v>0.62777777777777799</v>
      </c>
      <c r="B39" s="130">
        <v>0</v>
      </c>
      <c r="C39" s="130">
        <v>8.9</v>
      </c>
      <c r="D39" s="130">
        <v>18.600000000000001</v>
      </c>
      <c r="E39" s="130">
        <v>11.3</v>
      </c>
      <c r="F39" s="130">
        <v>13.5</v>
      </c>
      <c r="G39" s="130">
        <v>17.5</v>
      </c>
      <c r="H39" s="130">
        <v>11.7</v>
      </c>
      <c r="I39" s="129">
        <v>15.7</v>
      </c>
      <c r="J39" s="128">
        <v>15.6</v>
      </c>
      <c r="K39" s="128">
        <v>14.3</v>
      </c>
      <c r="L39" s="128">
        <v>9.3000000000000007</v>
      </c>
      <c r="M39" s="128">
        <v>12.9</v>
      </c>
      <c r="N39" s="128">
        <v>9.1999999999999993</v>
      </c>
      <c r="O39" s="128">
        <v>9.1</v>
      </c>
      <c r="P39" s="127">
        <v>0</v>
      </c>
      <c r="Q39" s="126">
        <v>15.5</v>
      </c>
      <c r="R39" s="126">
        <v>7.4</v>
      </c>
      <c r="S39" s="126">
        <v>15.6</v>
      </c>
      <c r="T39" s="126">
        <v>14.5</v>
      </c>
      <c r="U39" s="126">
        <v>11.4</v>
      </c>
      <c r="V39" s="126">
        <v>17.3</v>
      </c>
      <c r="W39" s="124">
        <v>10.6</v>
      </c>
      <c r="X39" s="125">
        <v>0</v>
      </c>
      <c r="Y39" s="124">
        <v>11.3</v>
      </c>
      <c r="Z39" s="124">
        <v>9.4</v>
      </c>
      <c r="AA39" s="124">
        <v>8.6999999999999993</v>
      </c>
      <c r="AB39" s="124">
        <v>18.600000000000001</v>
      </c>
      <c r="AC39" s="124">
        <v>14.2</v>
      </c>
      <c r="AD39" s="123">
        <v>11.8</v>
      </c>
      <c r="AE39" s="123">
        <v>17.8</v>
      </c>
      <c r="AF39" s="123">
        <v>14.3</v>
      </c>
      <c r="AG39" s="123">
        <v>6.5</v>
      </c>
      <c r="AH39" s="123">
        <v>17.2</v>
      </c>
      <c r="AI39" s="123">
        <v>9.3000000000000007</v>
      </c>
      <c r="AJ39" s="123">
        <v>6.3</v>
      </c>
      <c r="AK39" s="122">
        <v>10.3</v>
      </c>
      <c r="AL39" s="122">
        <v>0</v>
      </c>
      <c r="AM39" s="122">
        <v>8.1</v>
      </c>
      <c r="AN39" s="122">
        <v>12.5</v>
      </c>
      <c r="AO39" s="122">
        <v>12.2</v>
      </c>
      <c r="AP39" s="122">
        <v>7.6</v>
      </c>
      <c r="AQ39" s="122">
        <v>9</v>
      </c>
      <c r="AR39" s="120">
        <v>0</v>
      </c>
      <c r="AS39" s="134">
        <v>7.9</v>
      </c>
      <c r="AT39" s="134">
        <v>13.2</v>
      </c>
      <c r="AU39" s="120">
        <v>0</v>
      </c>
      <c r="AV39" s="120">
        <v>0</v>
      </c>
      <c r="AW39" s="120">
        <v>0</v>
      </c>
      <c r="AX39" s="120">
        <v>0</v>
      </c>
      <c r="AY39" s="120">
        <v>0</v>
      </c>
      <c r="AZ39" s="120">
        <v>0</v>
      </c>
      <c r="BA39" s="132">
        <v>16.5</v>
      </c>
      <c r="BB39" s="132">
        <v>12.222222222222221</v>
      </c>
      <c r="BC39" s="132">
        <v>11.055555555555555</v>
      </c>
      <c r="BD39" s="132">
        <v>12.222222222222221</v>
      </c>
      <c r="BE39" s="120">
        <v>0</v>
      </c>
      <c r="BF39" s="132">
        <v>9.8888888888888893</v>
      </c>
      <c r="BG39" s="132">
        <v>12.611111111111111</v>
      </c>
      <c r="BH39" s="132">
        <v>7.8888888888888893</v>
      </c>
      <c r="BI39" s="132">
        <v>11.333333333333334</v>
      </c>
      <c r="BJ39" s="132">
        <v>8.1666666666666661</v>
      </c>
      <c r="BK39" s="132">
        <v>4.2222222222222223</v>
      </c>
      <c r="BL39" s="118">
        <v>0</v>
      </c>
    </row>
    <row r="40" spans="1:64" x14ac:dyDescent="0.2">
      <c r="A40" s="113">
        <v>0.63124999999999998</v>
      </c>
      <c r="B40" s="130">
        <v>0</v>
      </c>
      <c r="C40" s="130">
        <v>9</v>
      </c>
      <c r="D40" s="130">
        <v>18.3</v>
      </c>
      <c r="E40" s="130">
        <v>11.1</v>
      </c>
      <c r="F40" s="130">
        <v>13.1</v>
      </c>
      <c r="G40" s="130">
        <v>17.100000000000001</v>
      </c>
      <c r="H40" s="130">
        <v>10.7</v>
      </c>
      <c r="I40" s="129">
        <v>15.4</v>
      </c>
      <c r="J40" s="128">
        <v>15.3</v>
      </c>
      <c r="K40" s="128">
        <v>14.2</v>
      </c>
      <c r="L40" s="128">
        <v>9.1</v>
      </c>
      <c r="M40" s="128">
        <v>13.1</v>
      </c>
      <c r="N40" s="128">
        <v>9.1999999999999993</v>
      </c>
      <c r="O40" s="128">
        <v>9.9</v>
      </c>
      <c r="P40" s="127">
        <v>0</v>
      </c>
      <c r="Q40" s="126">
        <v>15.3</v>
      </c>
      <c r="R40" s="126">
        <v>7.6</v>
      </c>
      <c r="S40" s="126">
        <v>15.7</v>
      </c>
      <c r="T40" s="126">
        <v>14.4</v>
      </c>
      <c r="U40" s="126">
        <v>11.5</v>
      </c>
      <c r="V40" s="126">
        <v>17.5</v>
      </c>
      <c r="W40" s="124">
        <v>10.4</v>
      </c>
      <c r="X40" s="125">
        <v>0</v>
      </c>
      <c r="Y40" s="124">
        <v>11</v>
      </c>
      <c r="Z40" s="124">
        <v>10</v>
      </c>
      <c r="AA40" s="124">
        <v>9.1999999999999993</v>
      </c>
      <c r="AB40" s="124">
        <v>19.100000000000001</v>
      </c>
      <c r="AC40" s="124">
        <v>14.1</v>
      </c>
      <c r="AD40" s="123">
        <v>11.5</v>
      </c>
      <c r="AE40" s="123">
        <v>17.399999999999999</v>
      </c>
      <c r="AF40" s="123">
        <v>13.8</v>
      </c>
      <c r="AG40" s="123">
        <v>6.6</v>
      </c>
      <c r="AH40" s="123">
        <v>16.899999999999999</v>
      </c>
      <c r="AI40" s="123">
        <v>9.4</v>
      </c>
      <c r="AJ40" s="123">
        <v>6.1</v>
      </c>
      <c r="AK40" s="122">
        <v>10.4</v>
      </c>
      <c r="AL40" s="122">
        <v>0</v>
      </c>
      <c r="AM40" s="122">
        <v>7.7</v>
      </c>
      <c r="AN40" s="122">
        <v>12.6</v>
      </c>
      <c r="AO40" s="122">
        <v>12.3</v>
      </c>
      <c r="AP40" s="122">
        <v>7.3</v>
      </c>
      <c r="AQ40" s="122">
        <v>8.6999999999999993</v>
      </c>
      <c r="AR40" s="120">
        <v>0</v>
      </c>
      <c r="AS40" s="121">
        <v>7.8</v>
      </c>
      <c r="AT40" s="121">
        <v>13.3</v>
      </c>
      <c r="AU40" s="120">
        <v>0</v>
      </c>
      <c r="AV40" s="120">
        <v>0</v>
      </c>
      <c r="AW40" s="120">
        <v>0</v>
      </c>
      <c r="AX40" s="120">
        <v>0</v>
      </c>
      <c r="AY40" s="120">
        <v>0</v>
      </c>
      <c r="AZ40" s="120">
        <v>0</v>
      </c>
      <c r="BA40" s="119">
        <v>16.5</v>
      </c>
      <c r="BB40" s="119">
        <v>12.611111111111111</v>
      </c>
      <c r="BC40" s="119">
        <v>11.111111111111111</v>
      </c>
      <c r="BD40" s="119">
        <v>11.777777777777779</v>
      </c>
      <c r="BE40" s="120">
        <v>0</v>
      </c>
      <c r="BF40" s="119">
        <v>9.8333333333333339</v>
      </c>
      <c r="BG40" s="119">
        <v>12.777777777777779</v>
      </c>
      <c r="BH40" s="119">
        <v>7.6111111111111107</v>
      </c>
      <c r="BI40" s="119">
        <v>11.333333333333334</v>
      </c>
      <c r="BJ40" s="119">
        <v>8.2777777777777786</v>
      </c>
      <c r="BK40" s="119">
        <v>4.0555555555555554</v>
      </c>
      <c r="BL40" s="118">
        <v>0</v>
      </c>
    </row>
    <row r="41" spans="1:64" x14ac:dyDescent="0.2">
      <c r="A41" s="114">
        <v>0.63472222222222197</v>
      </c>
      <c r="B41" s="130">
        <v>0</v>
      </c>
      <c r="C41" s="130">
        <v>9.1</v>
      </c>
      <c r="D41" s="130">
        <v>18.399999999999999</v>
      </c>
      <c r="E41" s="130">
        <v>10.7</v>
      </c>
      <c r="F41" s="130">
        <v>12.7</v>
      </c>
      <c r="G41" s="130">
        <v>16.8</v>
      </c>
      <c r="H41" s="130">
        <v>10.199999999999999</v>
      </c>
      <c r="I41" s="129">
        <v>15.1</v>
      </c>
      <c r="J41" s="128">
        <v>15.5</v>
      </c>
      <c r="K41" s="128">
        <v>13.9</v>
      </c>
      <c r="L41" s="128">
        <v>9</v>
      </c>
      <c r="M41" s="128">
        <v>13</v>
      </c>
      <c r="N41" s="128">
        <v>9.1</v>
      </c>
      <c r="O41" s="128">
        <v>10.6</v>
      </c>
      <c r="P41" s="127">
        <v>0</v>
      </c>
      <c r="Q41" s="126">
        <v>15.3</v>
      </c>
      <c r="R41" s="126">
        <v>7.8</v>
      </c>
      <c r="S41" s="126">
        <v>15.6</v>
      </c>
      <c r="T41" s="126">
        <v>14.2</v>
      </c>
      <c r="U41" s="126">
        <v>11.6</v>
      </c>
      <c r="V41" s="126">
        <v>17.600000000000001</v>
      </c>
      <c r="W41" s="124">
        <v>10.4</v>
      </c>
      <c r="X41" s="125">
        <v>0</v>
      </c>
      <c r="Y41" s="124">
        <v>10.7</v>
      </c>
      <c r="Z41" s="124">
        <v>10.4</v>
      </c>
      <c r="AA41" s="124">
        <v>9.8000000000000007</v>
      </c>
      <c r="AB41" s="124">
        <v>19.600000000000001</v>
      </c>
      <c r="AC41" s="124">
        <v>14.1</v>
      </c>
      <c r="AD41" s="123">
        <v>11.4</v>
      </c>
      <c r="AE41" s="123">
        <v>17.2</v>
      </c>
      <c r="AF41" s="123">
        <v>13.3</v>
      </c>
      <c r="AG41" s="123">
        <v>6.6</v>
      </c>
      <c r="AH41" s="123">
        <v>16.7</v>
      </c>
      <c r="AI41" s="123">
        <v>9.6999999999999993</v>
      </c>
      <c r="AJ41" s="123">
        <v>6.2</v>
      </c>
      <c r="AK41" s="122">
        <v>10.6</v>
      </c>
      <c r="AL41" s="122">
        <v>0</v>
      </c>
      <c r="AM41" s="122">
        <v>7.5</v>
      </c>
      <c r="AN41" s="122">
        <v>12.5</v>
      </c>
      <c r="AO41" s="122">
        <v>12.3</v>
      </c>
      <c r="AP41" s="122">
        <v>7.1</v>
      </c>
      <c r="AQ41" s="122">
        <v>8.4</v>
      </c>
      <c r="AR41" s="120">
        <v>0</v>
      </c>
      <c r="AS41" s="134">
        <v>7.6</v>
      </c>
      <c r="AT41" s="134">
        <v>13.4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32">
        <v>16.388888888888889</v>
      </c>
      <c r="BB41" s="132">
        <v>13</v>
      </c>
      <c r="BC41" s="132">
        <v>11.388888888888889</v>
      </c>
      <c r="BD41" s="132">
        <v>11.555555555555555</v>
      </c>
      <c r="BE41" s="120">
        <v>0</v>
      </c>
      <c r="BF41" s="132">
        <v>9.8333333333333339</v>
      </c>
      <c r="BG41" s="132">
        <v>12.888888888888889</v>
      </c>
      <c r="BH41" s="132">
        <v>7.333333333333333</v>
      </c>
      <c r="BI41" s="132">
        <v>11.388888888888889</v>
      </c>
      <c r="BJ41" s="132">
        <v>8.3888888888888893</v>
      </c>
      <c r="BK41" s="132">
        <v>4</v>
      </c>
      <c r="BL41" s="118">
        <v>0</v>
      </c>
    </row>
    <row r="42" spans="1:64" x14ac:dyDescent="0.2">
      <c r="A42" s="113">
        <v>0.63819444444444495</v>
      </c>
      <c r="B42" s="130">
        <v>0</v>
      </c>
      <c r="C42" s="130">
        <v>9</v>
      </c>
      <c r="D42" s="130">
        <v>18.399999999999999</v>
      </c>
      <c r="E42" s="130">
        <v>10.6</v>
      </c>
      <c r="F42" s="130">
        <v>12.8</v>
      </c>
      <c r="G42" s="130">
        <v>16.399999999999999</v>
      </c>
      <c r="H42" s="130">
        <v>9.1999999999999993</v>
      </c>
      <c r="I42" s="129">
        <v>14.9</v>
      </c>
      <c r="J42" s="128">
        <v>15.4</v>
      </c>
      <c r="K42" s="128">
        <v>13.7</v>
      </c>
      <c r="L42" s="128">
        <v>9.4</v>
      </c>
      <c r="M42" s="128">
        <v>12.8</v>
      </c>
      <c r="N42" s="128">
        <v>8.9</v>
      </c>
      <c r="O42" s="128">
        <v>11.2</v>
      </c>
      <c r="P42" s="127">
        <v>0</v>
      </c>
      <c r="Q42" s="126">
        <v>14.9</v>
      </c>
      <c r="R42" s="126">
        <v>8.1</v>
      </c>
      <c r="S42" s="126">
        <v>15.7</v>
      </c>
      <c r="T42" s="126">
        <v>13.9</v>
      </c>
      <c r="U42" s="126">
        <v>11.8</v>
      </c>
      <c r="V42" s="126">
        <v>17.8</v>
      </c>
      <c r="W42" s="124">
        <v>10.6</v>
      </c>
      <c r="X42" s="125">
        <v>0</v>
      </c>
      <c r="Y42" s="124">
        <v>10.4</v>
      </c>
      <c r="Z42" s="124">
        <v>10.7</v>
      </c>
      <c r="AA42" s="124">
        <v>10.199999999999999</v>
      </c>
      <c r="AB42" s="124">
        <v>19.899999999999999</v>
      </c>
      <c r="AC42" s="124">
        <v>14.1</v>
      </c>
      <c r="AD42" s="123">
        <v>11.2</v>
      </c>
      <c r="AE42" s="123">
        <v>16.899999999999999</v>
      </c>
      <c r="AF42" s="123">
        <v>13.2</v>
      </c>
      <c r="AG42" s="123">
        <v>6.2</v>
      </c>
      <c r="AH42" s="123">
        <v>16.600000000000001</v>
      </c>
      <c r="AI42" s="123">
        <v>9.8000000000000007</v>
      </c>
      <c r="AJ42" s="123">
        <v>6.2</v>
      </c>
      <c r="AK42" s="122">
        <v>10.8</v>
      </c>
      <c r="AL42" s="122">
        <v>0</v>
      </c>
      <c r="AM42" s="122">
        <v>7.1</v>
      </c>
      <c r="AN42" s="122">
        <v>12.2</v>
      </c>
      <c r="AO42" s="122">
        <v>11.9</v>
      </c>
      <c r="AP42" s="122">
        <v>6.9</v>
      </c>
      <c r="AQ42" s="122">
        <v>8.3000000000000007</v>
      </c>
      <c r="AR42" s="120">
        <v>0</v>
      </c>
      <c r="AS42" s="121">
        <v>7.4</v>
      </c>
      <c r="AT42" s="121">
        <v>13.4</v>
      </c>
      <c r="AU42" s="120">
        <v>0</v>
      </c>
      <c r="AV42" s="120">
        <v>0</v>
      </c>
      <c r="AW42" s="120">
        <v>0</v>
      </c>
      <c r="AX42" s="120">
        <v>0</v>
      </c>
      <c r="AY42" s="120">
        <v>0</v>
      </c>
      <c r="AZ42" s="120">
        <v>0</v>
      </c>
      <c r="BA42" s="119">
        <v>16.111111111111111</v>
      </c>
      <c r="BB42" s="119">
        <v>13.055555555555555</v>
      </c>
      <c r="BC42" s="119">
        <v>11.333333333333334</v>
      </c>
      <c r="BD42" s="119">
        <v>11.388888888888889</v>
      </c>
      <c r="BE42" s="120">
        <v>0</v>
      </c>
      <c r="BF42" s="119">
        <v>9.8888888888888893</v>
      </c>
      <c r="BG42" s="119">
        <v>13.111111111111111</v>
      </c>
      <c r="BH42" s="119">
        <v>7</v>
      </c>
      <c r="BI42" s="119">
        <v>11.277777777777779</v>
      </c>
      <c r="BJ42" s="119">
        <v>8.3333333333333339</v>
      </c>
      <c r="BK42" s="119">
        <v>3.9444444444444446</v>
      </c>
      <c r="BL42" s="118">
        <v>0</v>
      </c>
    </row>
    <row r="43" spans="1:64" x14ac:dyDescent="0.2">
      <c r="A43" s="114">
        <v>0.64166666666666705</v>
      </c>
      <c r="B43" s="130">
        <v>0</v>
      </c>
      <c r="C43" s="130">
        <v>9.1999999999999993</v>
      </c>
      <c r="D43" s="130">
        <v>18.3</v>
      </c>
      <c r="E43" s="130">
        <v>10.5</v>
      </c>
      <c r="F43" s="130">
        <v>13</v>
      </c>
      <c r="G43" s="130">
        <v>16.100000000000001</v>
      </c>
      <c r="H43" s="130">
        <v>7.6</v>
      </c>
      <c r="I43" s="129">
        <v>14.7</v>
      </c>
      <c r="J43" s="128">
        <v>15.2</v>
      </c>
      <c r="K43" s="128">
        <v>13.4</v>
      </c>
      <c r="L43" s="128">
        <v>9.6999999999999993</v>
      </c>
      <c r="M43" s="128">
        <v>12.6</v>
      </c>
      <c r="N43" s="128">
        <v>8.6999999999999993</v>
      </c>
      <c r="O43" s="128">
        <v>11.7</v>
      </c>
      <c r="P43" s="127">
        <v>0</v>
      </c>
      <c r="Q43" s="126">
        <v>14.2</v>
      </c>
      <c r="R43" s="126">
        <v>8.1</v>
      </c>
      <c r="S43" s="126">
        <v>15.7</v>
      </c>
      <c r="T43" s="126">
        <v>13.4</v>
      </c>
      <c r="U43" s="126">
        <v>11.9</v>
      </c>
      <c r="V43" s="126">
        <v>17.899999999999999</v>
      </c>
      <c r="W43" s="124">
        <v>11</v>
      </c>
      <c r="X43" s="125">
        <v>0</v>
      </c>
      <c r="Y43" s="124">
        <v>10.5</v>
      </c>
      <c r="Z43" s="124">
        <v>10.7</v>
      </c>
      <c r="AA43" s="124">
        <v>10.3</v>
      </c>
      <c r="AB43" s="124">
        <v>20.100000000000001</v>
      </c>
      <c r="AC43" s="124">
        <v>13.9</v>
      </c>
      <c r="AD43" s="123">
        <v>11.1</v>
      </c>
      <c r="AE43" s="123">
        <v>16.399999999999999</v>
      </c>
      <c r="AF43" s="123">
        <v>13.4</v>
      </c>
      <c r="AG43" s="123">
        <v>6.4</v>
      </c>
      <c r="AH43" s="123">
        <v>16.3</v>
      </c>
      <c r="AI43" s="123">
        <v>9.8000000000000007</v>
      </c>
      <c r="AJ43" s="123">
        <v>6.3</v>
      </c>
      <c r="AK43" s="122">
        <v>10.8</v>
      </c>
      <c r="AL43" s="122">
        <v>0</v>
      </c>
      <c r="AM43" s="122">
        <v>7.7</v>
      </c>
      <c r="AN43" s="122">
        <v>12</v>
      </c>
      <c r="AO43" s="122">
        <v>11.6</v>
      </c>
      <c r="AP43" s="122">
        <v>6.9</v>
      </c>
      <c r="AQ43" s="122">
        <v>8.1999999999999993</v>
      </c>
      <c r="AR43" s="120">
        <v>0</v>
      </c>
      <c r="AS43" s="134">
        <v>7.3</v>
      </c>
      <c r="AT43" s="134">
        <v>13.3</v>
      </c>
      <c r="AU43" s="120">
        <v>0</v>
      </c>
      <c r="AV43" s="120">
        <v>0</v>
      </c>
      <c r="AW43" s="120">
        <v>0</v>
      </c>
      <c r="AX43" s="120">
        <v>0</v>
      </c>
      <c r="AY43" s="120">
        <v>0</v>
      </c>
      <c r="AZ43" s="120">
        <v>0</v>
      </c>
      <c r="BA43" s="132">
        <v>15.944444444444445</v>
      </c>
      <c r="BB43" s="132">
        <v>13.111111111111111</v>
      </c>
      <c r="BC43" s="132">
        <v>11.277777777777779</v>
      </c>
      <c r="BD43" s="132">
        <v>11.166666666666666</v>
      </c>
      <c r="BE43" s="120">
        <v>0</v>
      </c>
      <c r="BF43" s="132">
        <v>9.8333333333333339</v>
      </c>
      <c r="BG43" s="132">
        <v>13.166666666666666</v>
      </c>
      <c r="BH43" s="132">
        <v>6.8888888888888893</v>
      </c>
      <c r="BI43" s="132">
        <v>11.222222222222221</v>
      </c>
      <c r="BJ43" s="132">
        <v>8.1111111111111107</v>
      </c>
      <c r="BK43" s="132">
        <v>3.7222222222222223</v>
      </c>
      <c r="BL43" s="118">
        <v>0</v>
      </c>
    </row>
    <row r="44" spans="1:64" x14ac:dyDescent="0.2">
      <c r="A44" s="113">
        <v>0.64513888888888904</v>
      </c>
      <c r="B44" s="130">
        <v>0</v>
      </c>
      <c r="C44" s="130">
        <v>9.3000000000000007</v>
      </c>
      <c r="D44" s="130">
        <v>18.3</v>
      </c>
      <c r="E44" s="130">
        <v>10.3</v>
      </c>
      <c r="F44" s="130">
        <v>13.1</v>
      </c>
      <c r="G44" s="130">
        <v>15.7</v>
      </c>
      <c r="H44" s="130">
        <v>8</v>
      </c>
      <c r="I44" s="129">
        <v>14.3</v>
      </c>
      <c r="J44" s="128">
        <v>15</v>
      </c>
      <c r="K44" s="128">
        <v>13.6</v>
      </c>
      <c r="L44" s="128">
        <v>9.6999999999999993</v>
      </c>
      <c r="M44" s="128">
        <v>12.7</v>
      </c>
      <c r="N44" s="128">
        <v>8.3000000000000007</v>
      </c>
      <c r="O44" s="128">
        <v>12.4</v>
      </c>
      <c r="P44" s="127">
        <v>0</v>
      </c>
      <c r="Q44" s="126">
        <v>14.2</v>
      </c>
      <c r="R44" s="126">
        <v>7.4</v>
      </c>
      <c r="S44" s="126">
        <v>15.7</v>
      </c>
      <c r="T44" s="126">
        <v>12.7</v>
      </c>
      <c r="U44" s="126">
        <v>11.8</v>
      </c>
      <c r="V44" s="126">
        <v>17.5</v>
      </c>
      <c r="W44" s="124">
        <v>11.2</v>
      </c>
      <c r="X44" s="125">
        <v>0</v>
      </c>
      <c r="Y44" s="124">
        <v>10.7</v>
      </c>
      <c r="Z44" s="124">
        <v>10.7</v>
      </c>
      <c r="AA44" s="124">
        <v>10.3</v>
      </c>
      <c r="AB44" s="124">
        <v>19.899999999999999</v>
      </c>
      <c r="AC44" s="124">
        <v>13.6</v>
      </c>
      <c r="AD44" s="123">
        <v>10.5</v>
      </c>
      <c r="AE44" s="123">
        <v>16.399999999999999</v>
      </c>
      <c r="AF44" s="123">
        <v>13.4</v>
      </c>
      <c r="AG44" s="123">
        <v>6.3</v>
      </c>
      <c r="AH44" s="123">
        <v>15.9</v>
      </c>
      <c r="AI44" s="123">
        <v>9.8000000000000007</v>
      </c>
      <c r="AJ44" s="123">
        <v>6.4</v>
      </c>
      <c r="AK44" s="122">
        <v>11</v>
      </c>
      <c r="AL44" s="122">
        <v>0</v>
      </c>
      <c r="AM44" s="122">
        <v>8.3000000000000007</v>
      </c>
      <c r="AN44" s="122">
        <v>11.8</v>
      </c>
      <c r="AO44" s="122">
        <v>11.3</v>
      </c>
      <c r="AP44" s="122">
        <v>6.8</v>
      </c>
      <c r="AQ44" s="122">
        <v>8</v>
      </c>
      <c r="AR44" s="120">
        <v>0</v>
      </c>
      <c r="AS44" s="121">
        <v>7.1</v>
      </c>
      <c r="AT44" s="121">
        <v>13.3</v>
      </c>
      <c r="AU44" s="120">
        <v>0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19">
        <v>15.555555555555555</v>
      </c>
      <c r="BB44" s="119">
        <v>13</v>
      </c>
      <c r="BC44" s="119">
        <v>11.666666666666666</v>
      </c>
      <c r="BD44" s="119">
        <v>11.277777777777779</v>
      </c>
      <c r="BE44" s="120">
        <v>0</v>
      </c>
      <c r="BF44" s="119">
        <v>10.166666666666666</v>
      </c>
      <c r="BG44" s="119">
        <v>13.111111111111111</v>
      </c>
      <c r="BH44" s="119">
        <v>6.6111111111111107</v>
      </c>
      <c r="BI44" s="119">
        <v>11.222222222222221</v>
      </c>
      <c r="BJ44" s="119">
        <v>8</v>
      </c>
      <c r="BK44" s="119">
        <v>3.6111111111111112</v>
      </c>
      <c r="BL44" s="118">
        <v>0</v>
      </c>
    </row>
    <row r="45" spans="1:64" x14ac:dyDescent="0.2">
      <c r="A45" s="114">
        <v>0.64861111111111103</v>
      </c>
      <c r="B45" s="130">
        <v>0</v>
      </c>
      <c r="C45" s="130">
        <v>9.3000000000000007</v>
      </c>
      <c r="D45" s="130">
        <v>18.3</v>
      </c>
      <c r="E45" s="130">
        <v>10.1</v>
      </c>
      <c r="F45" s="130">
        <v>12.9</v>
      </c>
      <c r="G45" s="130">
        <v>15.4</v>
      </c>
      <c r="H45" s="130">
        <v>9.1</v>
      </c>
      <c r="I45" s="129">
        <v>13.9</v>
      </c>
      <c r="J45" s="128">
        <v>14.7</v>
      </c>
      <c r="K45" s="128">
        <v>13.8</v>
      </c>
      <c r="L45" s="128">
        <v>9.6999999999999993</v>
      </c>
      <c r="M45" s="128">
        <v>12.7</v>
      </c>
      <c r="N45" s="128">
        <v>8.1</v>
      </c>
      <c r="O45" s="128">
        <v>12.9</v>
      </c>
      <c r="P45" s="127">
        <v>0</v>
      </c>
      <c r="Q45" s="126">
        <v>13.9</v>
      </c>
      <c r="R45" s="126">
        <v>7.4</v>
      </c>
      <c r="S45" s="126">
        <v>15.3</v>
      </c>
      <c r="T45" s="126">
        <v>12.4</v>
      </c>
      <c r="U45" s="126">
        <v>11.8</v>
      </c>
      <c r="V45" s="126">
        <v>17.399999999999999</v>
      </c>
      <c r="W45" s="124">
        <v>11.2</v>
      </c>
      <c r="X45" s="125">
        <v>0</v>
      </c>
      <c r="Y45" s="124">
        <v>10.6</v>
      </c>
      <c r="Z45" s="124">
        <v>10.4</v>
      </c>
      <c r="AA45" s="124">
        <v>10.4</v>
      </c>
      <c r="AB45" s="124">
        <v>19.399999999999999</v>
      </c>
      <c r="AC45" s="124">
        <v>13.3</v>
      </c>
      <c r="AD45" s="123">
        <v>10.4</v>
      </c>
      <c r="AE45" s="123">
        <v>16.2</v>
      </c>
      <c r="AF45" s="123">
        <v>13.1</v>
      </c>
      <c r="AG45" s="123">
        <v>6.1</v>
      </c>
      <c r="AH45" s="123">
        <v>14.7</v>
      </c>
      <c r="AI45" s="123">
        <v>9.9</v>
      </c>
      <c r="AJ45" s="123">
        <v>6.4</v>
      </c>
      <c r="AK45" s="122">
        <v>11</v>
      </c>
      <c r="AL45" s="122">
        <v>0</v>
      </c>
      <c r="AM45" s="122">
        <v>8.6999999999999993</v>
      </c>
      <c r="AN45" s="122">
        <v>11.8</v>
      </c>
      <c r="AO45" s="122">
        <v>11.2</v>
      </c>
      <c r="AP45" s="122">
        <v>6.9</v>
      </c>
      <c r="AQ45" s="122">
        <v>7.7</v>
      </c>
      <c r="AR45" s="120">
        <v>0</v>
      </c>
      <c r="AS45" s="134">
        <v>6.9</v>
      </c>
      <c r="AT45" s="134">
        <v>13.2</v>
      </c>
      <c r="AU45" s="120">
        <v>0</v>
      </c>
      <c r="AV45" s="120">
        <v>0</v>
      </c>
      <c r="AW45" s="120">
        <v>0</v>
      </c>
      <c r="AX45" s="120">
        <v>0</v>
      </c>
      <c r="AY45" s="120">
        <v>0</v>
      </c>
      <c r="AZ45" s="120">
        <v>0</v>
      </c>
      <c r="BA45" s="132">
        <v>14.722222222222221</v>
      </c>
      <c r="BB45" s="132">
        <v>12.888888888888889</v>
      </c>
      <c r="BC45" s="132">
        <v>11.722222222222221</v>
      </c>
      <c r="BD45" s="132">
        <v>11.444444444444445</v>
      </c>
      <c r="BE45" s="120">
        <v>0</v>
      </c>
      <c r="BF45" s="132">
        <v>10.277777777777779</v>
      </c>
      <c r="BG45" s="132">
        <v>13</v>
      </c>
      <c r="BH45" s="132">
        <v>6.4444444444444446</v>
      </c>
      <c r="BI45" s="132">
        <v>11</v>
      </c>
      <c r="BJ45" s="132">
        <v>8</v>
      </c>
      <c r="BK45" s="132">
        <v>4.1111111111111107</v>
      </c>
      <c r="BL45" s="118">
        <v>0</v>
      </c>
    </row>
    <row r="46" spans="1:64" x14ac:dyDescent="0.2">
      <c r="A46" s="113">
        <v>0.65208333333333302</v>
      </c>
      <c r="B46" s="130">
        <v>0</v>
      </c>
      <c r="C46" s="130">
        <v>9.3000000000000007</v>
      </c>
      <c r="D46" s="130">
        <v>18.100000000000001</v>
      </c>
      <c r="E46" s="130">
        <v>9.8000000000000007</v>
      </c>
      <c r="F46" s="130">
        <v>12.8</v>
      </c>
      <c r="G46" s="130">
        <v>15.1</v>
      </c>
      <c r="H46" s="130">
        <v>9.9</v>
      </c>
      <c r="I46" s="129">
        <v>13.7</v>
      </c>
      <c r="J46" s="128">
        <v>14.6</v>
      </c>
      <c r="K46" s="128">
        <v>13.7</v>
      </c>
      <c r="L46" s="128">
        <v>10</v>
      </c>
      <c r="M46" s="128">
        <v>12.5</v>
      </c>
      <c r="N46" s="128">
        <v>7.9</v>
      </c>
      <c r="O46" s="128">
        <v>13.1</v>
      </c>
      <c r="P46" s="127">
        <v>0</v>
      </c>
      <c r="Q46" s="126">
        <v>13.3</v>
      </c>
      <c r="R46" s="126">
        <v>7.6</v>
      </c>
      <c r="S46" s="126">
        <v>14.9</v>
      </c>
      <c r="T46" s="126">
        <v>11.8</v>
      </c>
      <c r="U46" s="126">
        <v>11.7</v>
      </c>
      <c r="V46" s="126">
        <v>17.7</v>
      </c>
      <c r="W46" s="124">
        <v>11</v>
      </c>
      <c r="X46" s="125">
        <v>0</v>
      </c>
      <c r="Y46" s="124">
        <v>10.1</v>
      </c>
      <c r="Z46" s="124">
        <v>10.1</v>
      </c>
      <c r="AA46" s="124">
        <v>10.199999999999999</v>
      </c>
      <c r="AB46" s="124">
        <v>18.8</v>
      </c>
      <c r="AC46" s="124">
        <v>13</v>
      </c>
      <c r="AD46" s="123">
        <v>10.3</v>
      </c>
      <c r="AE46" s="123">
        <v>16.2</v>
      </c>
      <c r="AF46" s="123">
        <v>12.5</v>
      </c>
      <c r="AG46" s="123">
        <v>5.9</v>
      </c>
      <c r="AH46" s="123">
        <v>14</v>
      </c>
      <c r="AI46" s="123">
        <v>10.1</v>
      </c>
      <c r="AJ46" s="123">
        <v>6.6</v>
      </c>
      <c r="AK46" s="122">
        <v>10.5</v>
      </c>
      <c r="AL46" s="122">
        <v>0</v>
      </c>
      <c r="AM46" s="122">
        <v>8.8000000000000007</v>
      </c>
      <c r="AN46" s="122">
        <v>11.8</v>
      </c>
      <c r="AO46" s="122">
        <v>11.1</v>
      </c>
      <c r="AP46" s="122">
        <v>6.8</v>
      </c>
      <c r="AQ46" s="122">
        <v>7.7</v>
      </c>
      <c r="AR46" s="120">
        <v>0</v>
      </c>
      <c r="AS46" s="121">
        <v>6.8</v>
      </c>
      <c r="AT46" s="121">
        <v>13</v>
      </c>
      <c r="AU46" s="120">
        <v>0</v>
      </c>
      <c r="AV46" s="120">
        <v>0</v>
      </c>
      <c r="AW46" s="120">
        <v>0</v>
      </c>
      <c r="AX46" s="120">
        <v>0</v>
      </c>
      <c r="AY46" s="120">
        <v>0</v>
      </c>
      <c r="AZ46" s="120">
        <v>0</v>
      </c>
      <c r="BA46" s="119">
        <v>14.555555555555555</v>
      </c>
      <c r="BB46" s="119">
        <v>12.611111111111111</v>
      </c>
      <c r="BC46" s="119">
        <v>11.777777777777779</v>
      </c>
      <c r="BD46" s="119">
        <v>11.277777777777779</v>
      </c>
      <c r="BE46" s="120">
        <v>0</v>
      </c>
      <c r="BF46" s="119">
        <v>10.333333333333334</v>
      </c>
      <c r="BG46" s="119">
        <v>12.888888888888889</v>
      </c>
      <c r="BH46" s="119">
        <v>6.5</v>
      </c>
      <c r="BI46" s="119">
        <v>10.722222222222221</v>
      </c>
      <c r="BJ46" s="119">
        <v>7.8888888888888893</v>
      </c>
      <c r="BK46" s="119">
        <v>4.9444444444444446</v>
      </c>
      <c r="BL46" s="118">
        <v>0</v>
      </c>
    </row>
    <row r="47" spans="1:64" x14ac:dyDescent="0.2">
      <c r="A47" s="114">
        <v>0.655555555555556</v>
      </c>
      <c r="B47" s="130">
        <v>0</v>
      </c>
      <c r="C47" s="130">
        <v>9.1</v>
      </c>
      <c r="D47" s="130">
        <v>18.399999999999999</v>
      </c>
      <c r="E47" s="130">
        <v>9.6</v>
      </c>
      <c r="F47" s="130">
        <v>12.5</v>
      </c>
      <c r="G47" s="130">
        <v>14.9</v>
      </c>
      <c r="H47" s="130">
        <v>10.3</v>
      </c>
      <c r="I47" s="129">
        <v>13.4</v>
      </c>
      <c r="J47" s="128">
        <v>14.4</v>
      </c>
      <c r="K47" s="128">
        <v>13.4</v>
      </c>
      <c r="L47" s="128">
        <v>10.1</v>
      </c>
      <c r="M47" s="128">
        <v>12.2</v>
      </c>
      <c r="N47" s="128">
        <v>7.7</v>
      </c>
      <c r="O47" s="128">
        <v>13.4</v>
      </c>
      <c r="P47" s="127">
        <v>0</v>
      </c>
      <c r="Q47" s="126">
        <v>13</v>
      </c>
      <c r="R47" s="126">
        <v>7.3</v>
      </c>
      <c r="S47" s="126">
        <v>14.9</v>
      </c>
      <c r="T47" s="126">
        <v>11.4</v>
      </c>
      <c r="U47" s="126">
        <v>11.6</v>
      </c>
      <c r="V47" s="126">
        <v>17.899999999999999</v>
      </c>
      <c r="W47" s="124">
        <v>10.9</v>
      </c>
      <c r="X47" s="125">
        <v>0</v>
      </c>
      <c r="Y47" s="124">
        <v>9.9</v>
      </c>
      <c r="Z47" s="124">
        <v>9.8000000000000007</v>
      </c>
      <c r="AA47" s="124">
        <v>10.4</v>
      </c>
      <c r="AB47" s="124">
        <v>18.399999999999999</v>
      </c>
      <c r="AC47" s="124">
        <v>12.8</v>
      </c>
      <c r="AD47" s="123">
        <v>10.1</v>
      </c>
      <c r="AE47" s="123">
        <v>15.7</v>
      </c>
      <c r="AF47" s="123">
        <v>11.9</v>
      </c>
      <c r="AG47" s="123">
        <v>6.1</v>
      </c>
      <c r="AH47" s="123">
        <v>13.9</v>
      </c>
      <c r="AI47" s="123">
        <v>10.199999999999999</v>
      </c>
      <c r="AJ47" s="123">
        <v>6.6</v>
      </c>
      <c r="AK47" s="122">
        <v>10.1</v>
      </c>
      <c r="AL47" s="122">
        <v>0</v>
      </c>
      <c r="AM47" s="122">
        <v>8.6999999999999993</v>
      </c>
      <c r="AN47" s="122">
        <v>11.8</v>
      </c>
      <c r="AO47" s="122">
        <v>10.9</v>
      </c>
      <c r="AP47" s="122">
        <v>6.9</v>
      </c>
      <c r="AQ47" s="122">
        <v>7.7</v>
      </c>
      <c r="AR47" s="120">
        <v>0</v>
      </c>
      <c r="AS47" s="134">
        <v>6.6</v>
      </c>
      <c r="AT47" s="134">
        <v>12.8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32">
        <v>14.222222222222221</v>
      </c>
      <c r="BB47" s="132">
        <v>12.611111111111111</v>
      </c>
      <c r="BC47" s="132">
        <v>11.833333333333334</v>
      </c>
      <c r="BD47" s="132">
        <v>10.833333333333334</v>
      </c>
      <c r="BE47" s="120">
        <v>0</v>
      </c>
      <c r="BF47" s="132">
        <v>10.222222222222221</v>
      </c>
      <c r="BG47" s="132">
        <v>12.777777777777779</v>
      </c>
      <c r="BH47" s="132">
        <v>6.5</v>
      </c>
      <c r="BI47" s="132">
        <v>10.277777777777779</v>
      </c>
      <c r="BJ47" s="132">
        <v>7.7777777777777777</v>
      </c>
      <c r="BK47" s="132">
        <v>5.2222222222222223</v>
      </c>
      <c r="BL47" s="118">
        <v>0</v>
      </c>
    </row>
    <row r="48" spans="1:64" x14ac:dyDescent="0.2">
      <c r="A48" s="113">
        <v>0.65902777777777799</v>
      </c>
      <c r="B48" s="130">
        <v>0</v>
      </c>
      <c r="C48" s="130">
        <v>8.8000000000000007</v>
      </c>
      <c r="D48" s="130">
        <v>18.399999999999999</v>
      </c>
      <c r="E48" s="130">
        <v>9.6</v>
      </c>
      <c r="F48" s="130">
        <v>12.3</v>
      </c>
      <c r="G48" s="130">
        <v>14.6</v>
      </c>
      <c r="H48" s="130">
        <v>9.6</v>
      </c>
      <c r="I48" s="129">
        <v>12.9</v>
      </c>
      <c r="J48" s="128">
        <v>13.8</v>
      </c>
      <c r="K48" s="128">
        <v>12.9</v>
      </c>
      <c r="L48" s="128">
        <v>10.199999999999999</v>
      </c>
      <c r="M48" s="128">
        <v>12.2</v>
      </c>
      <c r="N48" s="128">
        <v>7.6</v>
      </c>
      <c r="O48" s="128">
        <v>14.1</v>
      </c>
      <c r="P48" s="127">
        <v>0</v>
      </c>
      <c r="Q48" s="126">
        <v>12.7</v>
      </c>
      <c r="R48" s="126">
        <v>7.2</v>
      </c>
      <c r="S48" s="126">
        <v>14.7</v>
      </c>
      <c r="T48" s="126">
        <v>11</v>
      </c>
      <c r="U48" s="126">
        <v>11.4</v>
      </c>
      <c r="V48" s="126">
        <v>18</v>
      </c>
      <c r="W48" s="124">
        <v>10.8</v>
      </c>
      <c r="X48" s="125">
        <v>0</v>
      </c>
      <c r="Y48" s="124">
        <v>10</v>
      </c>
      <c r="Z48" s="124">
        <v>9.8000000000000007</v>
      </c>
      <c r="AA48" s="124">
        <v>10.4</v>
      </c>
      <c r="AB48" s="124">
        <v>18.3</v>
      </c>
      <c r="AC48" s="124">
        <v>12.7</v>
      </c>
      <c r="AD48" s="123">
        <v>9.9</v>
      </c>
      <c r="AE48" s="123">
        <v>15.4</v>
      </c>
      <c r="AF48" s="123">
        <v>11.8</v>
      </c>
      <c r="AG48" s="123">
        <v>6.2</v>
      </c>
      <c r="AH48" s="123">
        <v>13.6</v>
      </c>
      <c r="AI48" s="123">
        <v>10.1</v>
      </c>
      <c r="AJ48" s="123">
        <v>6.8</v>
      </c>
      <c r="AK48" s="122">
        <v>10.199999999999999</v>
      </c>
      <c r="AL48" s="122">
        <v>0</v>
      </c>
      <c r="AM48" s="122">
        <v>8.4</v>
      </c>
      <c r="AN48" s="122">
        <v>11.7</v>
      </c>
      <c r="AO48" s="122">
        <v>10.8</v>
      </c>
      <c r="AP48" s="122">
        <v>6.9</v>
      </c>
      <c r="AQ48" s="122">
        <v>7.7</v>
      </c>
      <c r="AR48" s="120">
        <v>0</v>
      </c>
      <c r="AS48" s="121">
        <v>6.4</v>
      </c>
      <c r="AT48" s="121">
        <v>12.4</v>
      </c>
      <c r="AU48" s="120">
        <v>0</v>
      </c>
      <c r="AV48" s="120">
        <v>0</v>
      </c>
      <c r="AW48" s="120">
        <v>0</v>
      </c>
      <c r="AX48" s="120">
        <v>0</v>
      </c>
      <c r="AY48" s="120">
        <v>0</v>
      </c>
      <c r="AZ48" s="120">
        <v>0</v>
      </c>
      <c r="BA48" s="119">
        <v>13.5</v>
      </c>
      <c r="BB48" s="119">
        <v>13.222222222222221</v>
      </c>
      <c r="BC48" s="119">
        <v>11.888888888888889</v>
      </c>
      <c r="BD48" s="119">
        <v>11</v>
      </c>
      <c r="BE48" s="120">
        <v>0</v>
      </c>
      <c r="BF48" s="119">
        <v>10.111111111111111</v>
      </c>
      <c r="BG48" s="119">
        <v>12.611111111111111</v>
      </c>
      <c r="BH48" s="119">
        <v>6.3888888888888893</v>
      </c>
      <c r="BI48" s="119">
        <v>9.8888888888888893</v>
      </c>
      <c r="BJ48" s="119">
        <v>7.666666666666667</v>
      </c>
      <c r="BK48" s="119">
        <v>5.9444444444444446</v>
      </c>
      <c r="BL48" s="118">
        <v>0</v>
      </c>
    </row>
    <row r="49" spans="1:64" x14ac:dyDescent="0.2">
      <c r="A49" s="114">
        <v>0.66249999999999998</v>
      </c>
      <c r="B49" s="130">
        <v>0</v>
      </c>
      <c r="C49" s="130">
        <v>8.6</v>
      </c>
      <c r="D49" s="130">
        <v>18.2</v>
      </c>
      <c r="E49" s="130">
        <v>9.3000000000000007</v>
      </c>
      <c r="F49" s="130">
        <v>11.9</v>
      </c>
      <c r="G49" s="130">
        <v>14.4</v>
      </c>
      <c r="H49" s="130">
        <v>8.4</v>
      </c>
      <c r="I49" s="129">
        <v>12.6</v>
      </c>
      <c r="J49" s="128">
        <v>13.4</v>
      </c>
      <c r="K49" s="128">
        <v>12.8</v>
      </c>
      <c r="L49" s="128">
        <v>10.199999999999999</v>
      </c>
      <c r="M49" s="128">
        <v>12.1</v>
      </c>
      <c r="N49" s="128">
        <v>7.6</v>
      </c>
      <c r="O49" s="128">
        <v>14.6</v>
      </c>
      <c r="P49" s="127">
        <v>0</v>
      </c>
      <c r="Q49" s="126">
        <v>12.2</v>
      </c>
      <c r="R49" s="126">
        <v>7.3</v>
      </c>
      <c r="S49" s="126">
        <v>14.6</v>
      </c>
      <c r="T49" s="126">
        <v>10.8</v>
      </c>
      <c r="U49" s="126">
        <v>11.3</v>
      </c>
      <c r="V49" s="126">
        <v>17.7</v>
      </c>
      <c r="W49" s="124">
        <v>10.8</v>
      </c>
      <c r="X49" s="125">
        <v>0</v>
      </c>
      <c r="Y49" s="124">
        <v>9.6</v>
      </c>
      <c r="Z49" s="124">
        <v>9.6</v>
      </c>
      <c r="AA49" s="124">
        <v>10.1</v>
      </c>
      <c r="AB49" s="124">
        <v>18.3</v>
      </c>
      <c r="AC49" s="124">
        <v>12.6</v>
      </c>
      <c r="AD49" s="123">
        <v>9.4</v>
      </c>
      <c r="AE49" s="123">
        <v>14.9</v>
      </c>
      <c r="AF49" s="123">
        <v>11.6</v>
      </c>
      <c r="AG49" s="123">
        <v>6</v>
      </c>
      <c r="AH49" s="123">
        <v>13.2</v>
      </c>
      <c r="AI49" s="123">
        <v>10.199999999999999</v>
      </c>
      <c r="AJ49" s="123">
        <v>6.8</v>
      </c>
      <c r="AK49" s="122">
        <v>10.5</v>
      </c>
      <c r="AL49" s="122">
        <v>0</v>
      </c>
      <c r="AM49" s="122">
        <v>7.9</v>
      </c>
      <c r="AN49" s="122">
        <v>11.6</v>
      </c>
      <c r="AO49" s="122">
        <v>10.6</v>
      </c>
      <c r="AP49" s="122">
        <v>6.9</v>
      </c>
      <c r="AQ49" s="122">
        <v>7.7</v>
      </c>
      <c r="AR49" s="120">
        <v>0</v>
      </c>
      <c r="AS49" s="134">
        <v>6.3</v>
      </c>
      <c r="AT49" s="134">
        <v>12</v>
      </c>
      <c r="AU49" s="120">
        <v>0</v>
      </c>
      <c r="AV49" s="120">
        <v>0</v>
      </c>
      <c r="AW49" s="120">
        <v>0</v>
      </c>
      <c r="AX49" s="120">
        <v>0</v>
      </c>
      <c r="AY49" s="120">
        <v>0</v>
      </c>
      <c r="AZ49" s="120">
        <v>0</v>
      </c>
      <c r="BA49" s="132">
        <v>12.888888888888889</v>
      </c>
      <c r="BB49" s="132">
        <v>13.222222222222221</v>
      </c>
      <c r="BC49" s="132">
        <v>12.055555555555555</v>
      </c>
      <c r="BD49" s="132">
        <v>11.111111111111111</v>
      </c>
      <c r="BE49" s="120">
        <v>0</v>
      </c>
      <c r="BF49" s="132">
        <v>10.055555555555555</v>
      </c>
      <c r="BG49" s="132">
        <v>12.555555555555555</v>
      </c>
      <c r="BH49" s="132">
        <v>6.2777777777777777</v>
      </c>
      <c r="BI49" s="132">
        <v>9.4444444444444446</v>
      </c>
      <c r="BJ49" s="132">
        <v>7.2222222222222223</v>
      </c>
      <c r="BK49" s="132">
        <v>6.666666666666667</v>
      </c>
      <c r="BL49" s="118">
        <v>0</v>
      </c>
    </row>
    <row r="50" spans="1:64" x14ac:dyDescent="0.2">
      <c r="A50" s="113">
        <v>0.66597222222222197</v>
      </c>
      <c r="B50" s="130">
        <v>0</v>
      </c>
      <c r="C50" s="130">
        <v>8.5</v>
      </c>
      <c r="D50" s="130">
        <v>18.3</v>
      </c>
      <c r="E50" s="130">
        <v>9</v>
      </c>
      <c r="F50" s="130">
        <v>11.7</v>
      </c>
      <c r="G50" s="130">
        <v>14.1</v>
      </c>
      <c r="H50" s="130">
        <v>8.3000000000000007</v>
      </c>
      <c r="I50" s="129">
        <v>12.2</v>
      </c>
      <c r="J50" s="128">
        <v>13.2</v>
      </c>
      <c r="K50" s="128">
        <v>12.7</v>
      </c>
      <c r="L50" s="128">
        <v>10.199999999999999</v>
      </c>
      <c r="M50" s="128">
        <v>11.9</v>
      </c>
      <c r="N50" s="128">
        <v>7.5</v>
      </c>
      <c r="O50" s="128">
        <v>15.1</v>
      </c>
      <c r="P50" s="127">
        <v>0</v>
      </c>
      <c r="Q50" s="126">
        <v>11.9</v>
      </c>
      <c r="R50" s="126">
        <v>7.4</v>
      </c>
      <c r="S50" s="126">
        <v>14.4</v>
      </c>
      <c r="T50" s="126">
        <v>10.6</v>
      </c>
      <c r="U50" s="126">
        <v>11.4</v>
      </c>
      <c r="V50" s="126">
        <v>17.100000000000001</v>
      </c>
      <c r="W50" s="124">
        <v>10.8</v>
      </c>
      <c r="X50" s="125">
        <v>0</v>
      </c>
      <c r="Y50" s="124">
        <v>9.5</v>
      </c>
      <c r="Z50" s="124">
        <v>9.1</v>
      </c>
      <c r="AA50" s="124">
        <v>9.8000000000000007</v>
      </c>
      <c r="AB50" s="124">
        <v>17.7</v>
      </c>
      <c r="AC50" s="124">
        <v>12.7</v>
      </c>
      <c r="AD50" s="123">
        <v>9.1</v>
      </c>
      <c r="AE50" s="123">
        <v>14.2</v>
      </c>
      <c r="AF50" s="123">
        <v>11.1</v>
      </c>
      <c r="AG50" s="123">
        <v>5.8</v>
      </c>
      <c r="AH50" s="123">
        <v>12.9</v>
      </c>
      <c r="AI50" s="123">
        <v>10.4</v>
      </c>
      <c r="AJ50" s="123">
        <v>7</v>
      </c>
      <c r="AK50" s="122">
        <v>10.5</v>
      </c>
      <c r="AL50" s="122">
        <v>0</v>
      </c>
      <c r="AM50" s="122">
        <v>7.7</v>
      </c>
      <c r="AN50" s="122">
        <v>11.4</v>
      </c>
      <c r="AO50" s="122">
        <v>10.7</v>
      </c>
      <c r="AP50" s="122">
        <v>7</v>
      </c>
      <c r="AQ50" s="122">
        <v>7.6</v>
      </c>
      <c r="AR50" s="120">
        <v>0</v>
      </c>
      <c r="AS50" s="121">
        <v>6.2</v>
      </c>
      <c r="AT50" s="121">
        <v>11.4</v>
      </c>
      <c r="AU50" s="120">
        <v>0</v>
      </c>
      <c r="AV50" s="120">
        <v>0</v>
      </c>
      <c r="AW50" s="120">
        <v>0</v>
      </c>
      <c r="AX50" s="120">
        <v>0</v>
      </c>
      <c r="AY50" s="120">
        <v>0</v>
      </c>
      <c r="AZ50" s="120">
        <v>0</v>
      </c>
      <c r="BA50" s="119">
        <v>12.444444444444445</v>
      </c>
      <c r="BB50" s="119">
        <v>13.055555555555555</v>
      </c>
      <c r="BC50" s="119">
        <v>12.222222222222221</v>
      </c>
      <c r="BD50" s="119">
        <v>11</v>
      </c>
      <c r="BE50" s="120">
        <v>0</v>
      </c>
      <c r="BF50" s="119">
        <v>9.9444444444444446</v>
      </c>
      <c r="BG50" s="119">
        <v>12.444444444444445</v>
      </c>
      <c r="BH50" s="119">
        <v>6.166666666666667</v>
      </c>
      <c r="BI50" s="119">
        <v>9.2777777777777786</v>
      </c>
      <c r="BJ50" s="119">
        <v>6.8888888888888893</v>
      </c>
      <c r="BK50" s="119">
        <v>7.5</v>
      </c>
      <c r="BL50" s="118">
        <v>0</v>
      </c>
    </row>
    <row r="51" spans="1:64" ht="32" x14ac:dyDescent="0.2">
      <c r="A51" s="16" t="s">
        <v>56</v>
      </c>
      <c r="B51" s="66">
        <f t="shared" ref="B51:AG51" si="0">STDEV(B2:B50)</f>
        <v>0</v>
      </c>
      <c r="C51" s="66">
        <f t="shared" si="0"/>
        <v>0.99861298367106532</v>
      </c>
      <c r="D51" s="66">
        <f t="shared" si="0"/>
        <v>3.5682247534532476</v>
      </c>
      <c r="E51" s="66">
        <f t="shared" si="0"/>
        <v>2.4699314210094521</v>
      </c>
      <c r="F51" s="66">
        <f t="shared" si="0"/>
        <v>3.3506522869882054</v>
      </c>
      <c r="G51" s="66">
        <f t="shared" si="0"/>
        <v>3.4288938340476438</v>
      </c>
      <c r="H51" s="66">
        <f t="shared" si="0"/>
        <v>2.9629945552926253</v>
      </c>
      <c r="I51" s="66">
        <f t="shared" si="0"/>
        <v>4.128686767214079</v>
      </c>
      <c r="J51" s="66">
        <f t="shared" si="0"/>
        <v>2.3217069430166721</v>
      </c>
      <c r="K51" s="66">
        <f t="shared" si="0"/>
        <v>2.0492656723612916</v>
      </c>
      <c r="L51" s="66">
        <f t="shared" si="0"/>
        <v>1.8991337982547469</v>
      </c>
      <c r="M51" s="66">
        <f t="shared" si="0"/>
        <v>2.4011016462545482</v>
      </c>
      <c r="N51" s="66">
        <f t="shared" si="0"/>
        <v>1.4079040725671002</v>
      </c>
      <c r="O51" s="66">
        <f t="shared" si="0"/>
        <v>2.9255995373702852</v>
      </c>
      <c r="P51" s="66">
        <f t="shared" si="0"/>
        <v>0</v>
      </c>
      <c r="Q51" s="66">
        <f t="shared" si="0"/>
        <v>1.8222243826379474</v>
      </c>
      <c r="R51" s="66">
        <f t="shared" si="0"/>
        <v>1.1408240845269391</v>
      </c>
      <c r="S51" s="66">
        <f t="shared" si="0"/>
        <v>2.9578875298861083</v>
      </c>
      <c r="T51" s="66">
        <f t="shared" si="0"/>
        <v>3.7391259573823121</v>
      </c>
      <c r="U51" s="66">
        <f t="shared" si="0"/>
        <v>1.6492860751922804</v>
      </c>
      <c r="V51" s="66">
        <f t="shared" si="0"/>
        <v>4.8159139538497069</v>
      </c>
      <c r="W51" s="66">
        <f t="shared" si="0"/>
        <v>2.3599171984782559</v>
      </c>
      <c r="X51" s="66">
        <f t="shared" si="0"/>
        <v>0</v>
      </c>
      <c r="Y51" s="66">
        <f t="shared" si="0"/>
        <v>1.4939048499420113</v>
      </c>
      <c r="Z51" s="66">
        <f t="shared" si="0"/>
        <v>1.4086014920002414</v>
      </c>
      <c r="AA51" s="66">
        <f t="shared" si="0"/>
        <v>1.2758983763085063</v>
      </c>
      <c r="AB51" s="66">
        <f t="shared" si="0"/>
        <v>4.5580953251547216</v>
      </c>
      <c r="AC51" s="66">
        <f t="shared" si="0"/>
        <v>1.4413476309333844</v>
      </c>
      <c r="AD51" s="66">
        <f t="shared" si="0"/>
        <v>2.1059136850734421</v>
      </c>
      <c r="AE51" s="66">
        <f t="shared" si="0"/>
        <v>3.1554186198770133</v>
      </c>
      <c r="AF51" s="66">
        <f t="shared" si="0"/>
        <v>3.1681799105445867</v>
      </c>
      <c r="AG51" s="66">
        <f t="shared" si="0"/>
        <v>0.89932892592576674</v>
      </c>
      <c r="AH51" s="66">
        <f t="shared" ref="AH51:BL51" si="1">STDEV(AH2:AH50)</f>
        <v>3.7343938301833508</v>
      </c>
      <c r="AI51" s="66">
        <f t="shared" si="1"/>
        <v>1.8014851205202316</v>
      </c>
      <c r="AJ51" s="66">
        <f t="shared" si="1"/>
        <v>1.684513292916866</v>
      </c>
      <c r="AK51" s="66">
        <f t="shared" si="1"/>
        <v>0.92285327287998831</v>
      </c>
      <c r="AL51" s="66">
        <f t="shared" si="1"/>
        <v>0</v>
      </c>
      <c r="AM51" s="66">
        <f t="shared" si="1"/>
        <v>1.9689511694003545</v>
      </c>
      <c r="AN51" s="66">
        <f t="shared" si="1"/>
        <v>1.5023677457724856</v>
      </c>
      <c r="AO51" s="66">
        <f t="shared" si="1"/>
        <v>2.3466378467231377</v>
      </c>
      <c r="AP51" s="66">
        <f t="shared" si="1"/>
        <v>0.9872055661978365</v>
      </c>
      <c r="AQ51" s="66">
        <f t="shared" si="1"/>
        <v>1.2470304864010442</v>
      </c>
      <c r="AR51" s="66">
        <f t="shared" si="1"/>
        <v>0</v>
      </c>
      <c r="AS51" s="66">
        <f t="shared" si="1"/>
        <v>1.2339617354787991</v>
      </c>
      <c r="AT51" s="66">
        <f t="shared" si="1"/>
        <v>3.3466617035223472</v>
      </c>
      <c r="AU51" s="66">
        <f t="shared" si="1"/>
        <v>0</v>
      </c>
      <c r="AV51" s="66">
        <f t="shared" si="1"/>
        <v>0</v>
      </c>
      <c r="AW51" s="66">
        <f t="shared" si="1"/>
        <v>0</v>
      </c>
      <c r="AX51" s="66">
        <f t="shared" si="1"/>
        <v>0</v>
      </c>
      <c r="AY51" s="66">
        <f t="shared" si="1"/>
        <v>0</v>
      </c>
      <c r="AZ51" s="66">
        <f t="shared" si="1"/>
        <v>0</v>
      </c>
      <c r="BA51" s="66">
        <f t="shared" si="1"/>
        <v>3.3039874930649127</v>
      </c>
      <c r="BB51" s="66">
        <f t="shared" si="1"/>
        <v>2.2114440053723632</v>
      </c>
      <c r="BC51" s="66">
        <f t="shared" si="1"/>
        <v>1.7414148013049786</v>
      </c>
      <c r="BD51" s="66">
        <f t="shared" si="1"/>
        <v>1.5518156369965643</v>
      </c>
      <c r="BE51" s="66">
        <f t="shared" si="1"/>
        <v>0</v>
      </c>
      <c r="BF51" s="66">
        <f t="shared" si="1"/>
        <v>1.5280285645879612</v>
      </c>
      <c r="BG51" s="66">
        <f t="shared" si="1"/>
        <v>3.210791588326273</v>
      </c>
      <c r="BH51" s="66">
        <f t="shared" si="1"/>
        <v>1.7008069523239981</v>
      </c>
      <c r="BI51" s="66">
        <f t="shared" si="1"/>
        <v>2.0908851538196429</v>
      </c>
      <c r="BJ51" s="66">
        <f t="shared" si="1"/>
        <v>0.99101002267249239</v>
      </c>
      <c r="BK51" s="66">
        <f t="shared" si="1"/>
        <v>1.3672165885968279</v>
      </c>
      <c r="BL51" s="66">
        <f t="shared" si="1"/>
        <v>0</v>
      </c>
    </row>
    <row r="52" spans="1:64" ht="32" x14ac:dyDescent="0.2">
      <c r="A52" s="16" t="s">
        <v>153</v>
      </c>
      <c r="B52" s="66" t="e">
        <f>STDEV(BloodGlucose[Monday week 1])</f>
        <v>#DIV/0!</v>
      </c>
      <c r="C52" s="66">
        <f>STDEV(BloodGlucose[Tues wk1])</f>
        <v>2.2665850588498531</v>
      </c>
      <c r="D52" s="66">
        <f>STDEV(BloodGlucose[Wed wk1])</f>
        <v>3.6993061935172569</v>
      </c>
      <c r="E52" s="66">
        <f>STDEV(BloodGlucose[Thurs wk1])</f>
        <v>2.6047121263825206</v>
      </c>
      <c r="F52" s="66">
        <f>STDEV(BloodGlucose[Fri wk1])</f>
        <v>4.3134902034421696</v>
      </c>
      <c r="G52" s="66">
        <f>STDEV(BloodGlucose[Sat wk1])</f>
        <v>3.8968730329285406</v>
      </c>
      <c r="H52" s="66">
        <f>STDEV(BloodGlucose[Sun wk1])</f>
        <v>3.4098266790747203</v>
      </c>
      <c r="I52" s="66">
        <f>STDEV(BloodGlucose[Mon wk2])</f>
        <v>4.4549916611854927</v>
      </c>
      <c r="J52" s="66">
        <f>STDEV(BloodGlucose[Tues Wk 2])</f>
        <v>3.8666440760884271</v>
      </c>
      <c r="K52" s="66">
        <f>STDEV(BloodGlucose[Wed wk 2])</f>
        <v>3.0957050036476264</v>
      </c>
      <c r="L52" s="66">
        <f>STDEV(BloodGlucose[Thurs wk2])</f>
        <v>2.0445881465765283</v>
      </c>
      <c r="M52" s="66">
        <f>STDEV(BloodGlucose[Fri wk2])</f>
        <v>2.5158433083689484</v>
      </c>
      <c r="N52" s="66">
        <f>STDEV(BloodGlucose[Sat wk 2])</f>
        <v>1.9136187134658038</v>
      </c>
      <c r="O52" s="66">
        <f>STDEV(BloodGlucose[Sun wk2])</f>
        <v>3.6163360371510804</v>
      </c>
      <c r="P52" s="66" t="e">
        <f>STDEV(BloodGlucose[Mon wk3 (24/05)])</f>
        <v>#DIV/0!</v>
      </c>
      <c r="Q52" s="66">
        <f>STDEV(BloodGlucose[Tues wk3])</f>
        <v>3.2765963946214165</v>
      </c>
      <c r="R52" s="66">
        <f>STDEV(BloodGlucose[Wed wk3])</f>
        <v>1.8739967957589934</v>
      </c>
      <c r="S52" s="66">
        <f>STDEV(BloodGlucose[Thurs wk3])</f>
        <v>3.1187641615663169</v>
      </c>
      <c r="T52" s="66">
        <f>STDEV(BloodGlucose[Fri wk3])</f>
        <v>3.7567051778214013</v>
      </c>
      <c r="U52" s="66">
        <f>STDEV(BloodGlucose[Sat wk3])</f>
        <v>2.1076958861497816</v>
      </c>
      <c r="V52" s="66">
        <f>STDEV(BloodGlucose[Sun wk3 (30/05)])</f>
        <v>3.5197846902760426</v>
      </c>
      <c r="W52" s="66">
        <f>STDEV(BloodGlucose[Mon wk4])</f>
        <v>2.1499482038339295</v>
      </c>
      <c r="X52" s="66" t="e">
        <f>STDEV(BloodGlucose[Tues wk4 (01/06)])</f>
        <v>#DIV/0!</v>
      </c>
      <c r="Y52" s="66">
        <f>STDEV(BloodGlucose[Tues wk1])</f>
        <v>2.2665850588498531</v>
      </c>
      <c r="Z52" s="66">
        <f>STDEV(BloodGlucose[Wed wk1])</f>
        <v>3.6993061935172569</v>
      </c>
      <c r="AA52" s="66">
        <f>STDEV(BloodGlucose[Thurs wk1])</f>
        <v>2.6047121263825206</v>
      </c>
      <c r="AB52" s="66">
        <f>STDEV(BloodGlucose[Fri wk1])</f>
        <v>4.3134902034421696</v>
      </c>
      <c r="AC52" s="66">
        <f>STDEV(BloodGlucose[Sat wk1])</f>
        <v>3.8968730329285406</v>
      </c>
      <c r="AD52" s="66">
        <f>STDEV(BloodGlucose[Sun wk1])</f>
        <v>3.4098266790747203</v>
      </c>
      <c r="AE52" s="66">
        <f>STDEV(BloodGlucose[Mon wk2])</f>
        <v>4.4549916611854927</v>
      </c>
      <c r="AF52" s="66">
        <f>STDEV(BloodGlucose[Tues Wk 2])</f>
        <v>3.8666440760884271</v>
      </c>
      <c r="AG52" s="66">
        <f>STDEV(BloodGlucose[Tues wk1])</f>
        <v>2.2665850588498531</v>
      </c>
      <c r="AH52" s="66">
        <f>STDEV(BloodGlucose[Wed wk1])</f>
        <v>3.6993061935172569</v>
      </c>
      <c r="AI52" s="66">
        <f>STDEV(BloodGlucose[Thurs wk1])</f>
        <v>2.6047121263825206</v>
      </c>
      <c r="AJ52" s="66">
        <f>STDEV(BloodGlucose[Fri wk1])</f>
        <v>4.3134902034421696</v>
      </c>
      <c r="AK52" s="66">
        <f>STDEV(BloodGlucose[Sat wk1])</f>
        <v>3.8968730329285406</v>
      </c>
      <c r="AL52" s="66">
        <f>STDEV(BloodGlucose[Sun wk1])</f>
        <v>3.4098266790747203</v>
      </c>
      <c r="AM52" s="66">
        <f>STDEV(BloodGlucose[Mon wk2])</f>
        <v>4.4549916611854927</v>
      </c>
      <c r="AN52" s="66">
        <f>STDEV(BloodGlucose[Tues Wk 2])</f>
        <v>3.8666440760884271</v>
      </c>
      <c r="AO52" s="66">
        <f>STDEV(BloodGlucose[Wed wk 2])</f>
        <v>3.0957050036476264</v>
      </c>
      <c r="AP52" s="66">
        <f>STDEV(BloodGlucose[Thurs wk2])</f>
        <v>2.0445881465765283</v>
      </c>
      <c r="AQ52" s="66">
        <f>STDEV(BloodGlucose[Fri wk2])</f>
        <v>2.5158433083689484</v>
      </c>
      <c r="AR52" s="66">
        <f>STDEV(BloodGlucose[Sat wk 2])</f>
        <v>1.9136187134658038</v>
      </c>
      <c r="AS52" s="66">
        <f>STDEV(BloodGlucose[Sun wk2])</f>
        <v>3.6163360371510804</v>
      </c>
      <c r="AT52" s="66" t="e">
        <f>STDEV(BloodGlucose[Mon wk3 (24/05)])</f>
        <v>#DIV/0!</v>
      </c>
      <c r="AU52" s="66">
        <f>STDEV(BloodGlucose[Tues wk3])</f>
        <v>3.2765963946214165</v>
      </c>
      <c r="AV52" s="66">
        <f>STDEV(BloodGlucose[Wed wk3])</f>
        <v>1.8739967957589934</v>
      </c>
      <c r="AW52" s="66">
        <f>STDEV(BloodGlucose[Thurs wk3])</f>
        <v>3.1187641615663169</v>
      </c>
      <c r="AX52" s="66">
        <f>STDEV(BloodGlucose[Fri wk3])</f>
        <v>3.7567051778214013</v>
      </c>
      <c r="AY52" s="66">
        <f>STDEV(BloodGlucose[Sat wk3])</f>
        <v>2.1076958861497816</v>
      </c>
      <c r="AZ52" s="66">
        <f>STDEV(BloodGlucose[Sun wk3 (30/05)])</f>
        <v>3.5197846902760426</v>
      </c>
      <c r="BA52" s="66">
        <f>STDEV(BloodGlucose[Mon wk4])</f>
        <v>2.1499482038339295</v>
      </c>
      <c r="BB52" s="66" t="e">
        <f>STDEV(BloodGlucose[Tues wk4 (01/06)])</f>
        <v>#DIV/0!</v>
      </c>
      <c r="BC52" s="66">
        <f>STDEV(BloodGlucose[Wed wk4])</f>
        <v>2.0910208048472878</v>
      </c>
      <c r="BD52" s="66">
        <f>STDEV(BloodGlucose[Wed wk1])</f>
        <v>3.6993061935172569</v>
      </c>
      <c r="BE52" s="66">
        <f>STDEV(BloodGlucose[Thurs wk1])</f>
        <v>2.6047121263825206</v>
      </c>
      <c r="BF52" s="66">
        <f>STDEV(BloodGlucose[Fri wk1])</f>
        <v>4.3134902034421696</v>
      </c>
      <c r="BG52" s="66">
        <f>STDEV(BloodGlucose[Sat wk1])</f>
        <v>3.8968730329285406</v>
      </c>
      <c r="BH52" s="66">
        <f>STDEV(BloodGlucose[Tues wk1])</f>
        <v>2.2665850588498531</v>
      </c>
      <c r="BI52" s="66">
        <f>STDEV(BloodGlucose[Wed wk1])</f>
        <v>3.6993061935172569</v>
      </c>
      <c r="BJ52" s="66">
        <f>STDEV(BloodGlucose[Thurs wk1])</f>
        <v>2.6047121263825206</v>
      </c>
      <c r="BK52" s="66">
        <f>STDEV(BloodGlucose[Fri wk1])</f>
        <v>4.3134902034421696</v>
      </c>
      <c r="BL52" s="66">
        <f>STDEV(BloodGlucose[Sat wk1])</f>
        <v>3.8968730329285406</v>
      </c>
    </row>
    <row r="53" spans="1:64" x14ac:dyDescent="0.2">
      <c r="A53" s="11" t="s">
        <v>162</v>
      </c>
      <c r="B53" s="66"/>
      <c r="C53" s="66">
        <f>(SUM(C2:C20))/SUM(COUNT(C2:C20))</f>
        <v>7.6842105263157894</v>
      </c>
      <c r="D53" s="66">
        <f>(SUM(D2:D41))/SUM(COUNT(D2:D41))</f>
        <v>14.115</v>
      </c>
      <c r="E53" s="66">
        <f>(SUM(E2:E19))/SUM(COUNT(E2:E19))</f>
        <v>11.022222222222224</v>
      </c>
      <c r="F53" s="66">
        <f>(SUM(F2:F37))/SUM(COUNT(F2:F37))</f>
        <v>8.3194444444444464</v>
      </c>
      <c r="G53" s="66">
        <f>(SUM(G2:G29))/SUM(COUNT(G2:G29))</f>
        <v>13.514285714285716</v>
      </c>
      <c r="H53" s="66">
        <f>(SUM(H2:H6))/SUM(COUNT(H2:H6))</f>
        <v>15.7</v>
      </c>
      <c r="I53" s="66">
        <f>(SUM(I2:I24))/SUM(COUNT(I2:I24))</f>
        <v>17.11304347826087</v>
      </c>
      <c r="J53" s="66">
        <f>(SUM(J2:J29))/SUM(COUNT(J2:J29))</f>
        <v>12.771428571428569</v>
      </c>
      <c r="K53" s="66">
        <f>(SUM(K2:K27))/SUM(COUNT(K2:K27))</f>
        <v>12.411538461538463</v>
      </c>
      <c r="L53" s="66">
        <f>(SUM(L2:L20))/SUM(COUNT(L2:L20))</f>
        <v>9.0157894736842099</v>
      </c>
      <c r="M53" s="66">
        <f>(SUM(M2:M40))/SUM(COUNT(M2:M40))</f>
        <v>9.5384615384615348</v>
      </c>
      <c r="N53" s="66">
        <f>(SUM(N2:N22))/SUM(COUNT(N2:N22))</f>
        <v>9.742857142857142</v>
      </c>
      <c r="O53" s="66">
        <f>(SUM(O2:O50))/SUM(COUNT(O2:O50))</f>
        <v>7.6408163265306133</v>
      </c>
      <c r="P53" s="66">
        <f>(SUM(P2:P20))/SUM(COUNT(P2:P20))</f>
        <v>0</v>
      </c>
      <c r="Q53" s="66">
        <f>(SUM(Q2:Q31))/SUM(COUNT(Q2:Q31))</f>
        <v>14.956666666666669</v>
      </c>
      <c r="R53" s="66">
        <f>(SUM(R2:R42))/SUM(COUNT(R2:R42))</f>
        <v>6.3902439024390247</v>
      </c>
      <c r="S53" s="66">
        <f>(SUM(S2:S40))/SUM(COUNT(S2:S40))</f>
        <v>11.056410256410256</v>
      </c>
      <c r="T53" s="66">
        <f>(SUM(T2:T22))/SUM(COUNT(T2:T22))</f>
        <v>10.161904761904761</v>
      </c>
      <c r="U53" s="66">
        <f>(SUM(U2:U43))/SUM(COUNT(U2:U43))</f>
        <v>9.2904761904761894</v>
      </c>
      <c r="V53" s="66">
        <f>(SUM(V2:V48))/SUM(COUNT(V2:V48))</f>
        <v>11.851063829787234</v>
      </c>
      <c r="W53" s="66">
        <f>(SUM(W2:W33))/SUM(COUNT(W2:W33))</f>
        <v>9.0625</v>
      </c>
      <c r="X53" s="66">
        <f>(SUM(X2:X20))/SUM(COUNT(X2:X20))</f>
        <v>0</v>
      </c>
      <c r="Y53" s="66">
        <f>(SUM(Y2:Y20))/SUM(COUNT(Y2:Y20))</f>
        <v>7.9947368421052651</v>
      </c>
      <c r="Z53" s="66">
        <f>(SUM(Z2:Z42))/SUM(COUNT(Z2:Z42))</f>
        <v>8.1780487804878028</v>
      </c>
      <c r="AA53" s="66">
        <f>(SUM(AA2:AA45))/SUM(COUNT(AA2:AA45))</f>
        <v>8.0227272727272716</v>
      </c>
      <c r="AB53" s="66">
        <f>(SUM(AB2:AB43))/SUM(COUNT(AB2:AB43))</f>
        <v>12.864285714285716</v>
      </c>
      <c r="AC53" s="66">
        <f>(SUM(AC2:AC20))/SUM(COUNT(AC2:AC20))</f>
        <v>15.6</v>
      </c>
      <c r="AD53" s="66">
        <f>(SUM(AD2:AD20))/SUM(COUNT(AD2:AD20))</f>
        <v>9.9842105263157883</v>
      </c>
      <c r="AE53" s="66">
        <f>(SUM(AE2:AE32))/SUM(COUNT(AE2:AE32))</f>
        <v>14.390322580645162</v>
      </c>
      <c r="AF53" s="66">
        <f>(SUM(AF2:AF32))/SUM(COUNT(AF2:AF32))</f>
        <v>9.7193548387096751</v>
      </c>
      <c r="AG53" s="66">
        <f>(SUM(AG2:AG33))/SUM(COUNT(AG2:AG33))</f>
        <v>5.7218750000000007</v>
      </c>
      <c r="AH53" s="66">
        <f>(SUM(AH2:AH33))/SUM(COUNT(AH2:AH33))</f>
        <v>13.521874999999998</v>
      </c>
      <c r="AI53" s="66">
        <f>(SUM(AI2:AI50))/SUM(COUNT(AI2:AI50))</f>
        <v>7.7081632653061209</v>
      </c>
      <c r="AJ53" s="66">
        <f>(SUM(AJ2))/SUM(COUNT(AJ2))</f>
        <v>11.1</v>
      </c>
      <c r="AK53" s="66">
        <f>(SUM(AK2:AK44))/SUM(COUNT(AK2:AK44))</f>
        <v>9</v>
      </c>
      <c r="AL53" s="66">
        <f>(SUM(AL2))/SUM(COUNT(AL2))</f>
        <v>0</v>
      </c>
      <c r="AM53" s="66">
        <f>(SUM(AM2:AM26))/SUM(COUNT(AM2:AM26))</f>
        <v>5.5399999999999974</v>
      </c>
      <c r="AN53" s="66">
        <f>(SUM(AN2:AN29))/SUM(COUNT(AN2:AN29))</f>
        <v>10.978571428571426</v>
      </c>
      <c r="AO53" s="66">
        <f>(SUM(AO2:AO30))/SUM(COUNT(AO2:AO30))</f>
        <v>9.8379310344827573</v>
      </c>
      <c r="AP53" s="66">
        <f>(SUM(AP2:AP12))/SUM(COUNT(AP2:AP12))</f>
        <v>8.6818181818181817</v>
      </c>
      <c r="AQ53" s="66">
        <f>(SUM(AQ2:AQ32))/SUM(COUNT(AQ2:AQ32))</f>
        <v>9.9967741935483883</v>
      </c>
      <c r="AR53" s="66">
        <f>(SUM(AR2))/SUM(COUNT(AR2))</f>
        <v>0</v>
      </c>
      <c r="AS53" s="66">
        <f>(SUM(AS2:AS27))/SUM(COUNT(AS2:AS27))</f>
        <v>7.4653846153846155</v>
      </c>
      <c r="AT53" s="66">
        <f>(SUM(AT2:AT41))/SUM(COUNT(AT2:AT41))</f>
        <v>9.0325000000000024</v>
      </c>
      <c r="AU53" s="66">
        <f t="shared" ref="AU53:AZ53" si="2">(SUM(AU2))/SUM(COUNT(AU2))</f>
        <v>0</v>
      </c>
      <c r="AV53" s="66">
        <f t="shared" si="2"/>
        <v>0</v>
      </c>
      <c r="AW53" s="66">
        <f t="shared" si="2"/>
        <v>0</v>
      </c>
      <c r="AX53" s="66">
        <f t="shared" si="2"/>
        <v>0</v>
      </c>
      <c r="AY53" s="66">
        <f t="shared" si="2"/>
        <v>0</v>
      </c>
      <c r="AZ53" s="66">
        <f t="shared" si="2"/>
        <v>0</v>
      </c>
      <c r="BA53" s="66">
        <f>(SUM(BA2:BA39))/SUM(COUNT(BA2:BA39))</f>
        <v>10.978070175438598</v>
      </c>
      <c r="BB53" s="66">
        <f>(SUM(BB2:BB48))/SUM(COUNT(BB2:BB48))</f>
        <v>9.2257683215129997</v>
      </c>
      <c r="BC53" s="66">
        <f>(SUM(BC2:BC50))/SUM(COUNT(BC2:BC50))</f>
        <v>9.3662131519274379</v>
      </c>
      <c r="BD53" s="66">
        <f>(SUM(BD2:BD37))/SUM(COUNT(BD2:BD37))</f>
        <v>10.32253086419753</v>
      </c>
      <c r="BE53" s="66">
        <f>(SUM(BE2))/SUM(COUNT(BE2))</f>
        <v>0</v>
      </c>
      <c r="BF53" s="66">
        <f>(SUM(BF2:BF33))/SUM(COUNT(BF2:BF33))</f>
        <v>8.0694444444444429</v>
      </c>
      <c r="BG53" s="66">
        <f>(SUM(BG2:BG43))/SUM(COUNT(BG2:BG43))</f>
        <v>8.5211640211640223</v>
      </c>
      <c r="BH53" s="66">
        <f>(SUM(BH2:BH24))/SUM(COUNT(BH2:BH24))</f>
        <v>9.3164251207729478</v>
      </c>
      <c r="BI53" s="66">
        <f>(SUM(BI2:BI37))/SUM(COUNT(BI2:BI37))</f>
        <v>9.0092592592592595</v>
      </c>
      <c r="BJ53" s="66">
        <f>(SUM(BJ2:BJ32))/SUM(COUNT(BJ2:BJ32))</f>
        <v>6.9247311827956999</v>
      </c>
      <c r="BK53" s="66">
        <f>(SUM(BK2:BK10))/SUM(COUNT(BK2:BK10))</f>
        <v>7.4876543209876543</v>
      </c>
      <c r="BL53" s="66">
        <f>(SUM(BL2))/SUM(COUNT(BL2))</f>
        <v>0</v>
      </c>
    </row>
    <row r="54" spans="1:64" x14ac:dyDescent="0.2">
      <c r="A54" s="11" t="s">
        <v>161</v>
      </c>
      <c r="B54" s="66"/>
      <c r="C54" s="66">
        <f>(SUM(C20:C50))/SUM(COUNT(C20:C50))</f>
        <v>9</v>
      </c>
      <c r="D54" s="66">
        <f>(SUM(D42:D50))/SUM(COUNT(D42:D50))</f>
        <v>18.3</v>
      </c>
      <c r="E54" s="66">
        <f>(SUM(E19:E50))/SUM(COUNT(E19:E50))</f>
        <v>12.387500000000005</v>
      </c>
      <c r="F54" s="66">
        <f>(SUM(F37:F50))/SUM(COUNT(F37:F50))</f>
        <v>12.821428571428571</v>
      </c>
      <c r="G54" s="66">
        <f>(SUM(G29:G50))/SUM(COUNT(G29:G50))</f>
        <v>16.740909090909092</v>
      </c>
      <c r="H54" s="66">
        <f>(SUM(H6:H50))/SUM(COUNT(H6:H50))</f>
        <v>12.586666666666666</v>
      </c>
      <c r="I54" s="66">
        <f>(SUM(I24:I50))/SUM(COUNT(I24:I50))</f>
        <v>17.959259259259255</v>
      </c>
      <c r="J54" s="66">
        <f>(SUM(J29:J50))/SUM(COUNT(J29:J50))</f>
        <v>15.404545454545454</v>
      </c>
      <c r="K54" s="66">
        <f>(SUM(K27:K50))/SUM(COUNT(K27:K50))</f>
        <v>13.999999999999998</v>
      </c>
      <c r="L54" s="66">
        <f>(SUM(L20:L50))/SUM(COUNT(L20:L50))</f>
        <v>10.6</v>
      </c>
      <c r="M54" s="66">
        <f>(SUM(M40:M50))/SUM(COUNT(M40:M50))</f>
        <v>12.527272727272729</v>
      </c>
      <c r="N54" s="66">
        <f>(SUM(N22:N50))/SUM(COUNT(N22:N50))</f>
        <v>9.5310344827586224</v>
      </c>
      <c r="O54" s="66"/>
      <c r="P54" s="66">
        <f>(SUM(P20:P50))/SUM(COUNT(P20:P50))</f>
        <v>0</v>
      </c>
      <c r="Q54" s="66">
        <f>(SUM(Q31:Q50))/SUM(COUNT(Q31:Q50))</f>
        <v>15.004999999999999</v>
      </c>
      <c r="R54" s="66">
        <f>(SUM(R42:R50))/SUM(COUNT(R42:R50))</f>
        <v>7.5333333333333332</v>
      </c>
      <c r="S54" s="66">
        <f>(SUM(S40:S50))/SUM(COUNT(S40:S50))</f>
        <v>15.200000000000001</v>
      </c>
      <c r="T54" s="66">
        <f>(SUM(T22:T50))/SUM(COUNT(T22:T50))</f>
        <v>14.4551724137931</v>
      </c>
      <c r="U54" s="66">
        <f>(SUM(U43:U50))/SUM(COUNT(U43:U50))</f>
        <v>11.612500000000001</v>
      </c>
      <c r="V54" s="66">
        <f>(SUM(V48:V50))/SUM(COUNT(V48:V50))</f>
        <v>17.600000000000001</v>
      </c>
      <c r="W54" s="66">
        <f>(SUM(W33:W50))/SUM(COUNT(W33:W50))</f>
        <v>11.077777777777778</v>
      </c>
      <c r="X54" s="66">
        <f>(SUM(X20:X50))/SUM(COUNT(X20:X50))</f>
        <v>0</v>
      </c>
      <c r="Y54" s="66">
        <f>(SUM(Y20:Y50))/SUM(COUNT(Y20:Y50))</f>
        <v>10.680645161290323</v>
      </c>
      <c r="Z54" s="66">
        <f>(SUM(Z42:Z50))/SUM(COUNT(Z42:Z50))</f>
        <v>10.099999999999998</v>
      </c>
      <c r="AA54" s="66">
        <f>(SUM(AA45:AA50))/SUM(COUNT(AA45:AA50))</f>
        <v>10.216666666666667</v>
      </c>
      <c r="AB54" s="66">
        <f>(SUM(AB43:AB50))/SUM(COUNT(AB43:AB50))</f>
        <v>18.862499999999997</v>
      </c>
      <c r="AC54" s="66">
        <f>(SUM(AC20:AC50))/SUM(COUNT(AC20:AC50))</f>
        <v>15.038709677419357</v>
      </c>
      <c r="AD54" s="66">
        <f>(SUM(AD20:AD50))/SUM(COUNT(AD20:AD50))</f>
        <v>12.087096774193547</v>
      </c>
      <c r="AE54" s="66">
        <f>(SUM(AE32:AE50))/SUM(COUNT(AE32:AE50))</f>
        <v>17.036842105263155</v>
      </c>
      <c r="AF54" s="66">
        <f>(SUM(AF32:AF50))/SUM(COUNT(AF32:AF50))</f>
        <v>13.515789473684212</v>
      </c>
      <c r="AG54" s="66">
        <f>(SUM(AG30:AG50))/SUM(COUNT(AG30:AG50))</f>
        <v>6.5</v>
      </c>
      <c r="AH54" s="66">
        <f>(SUM(AH33:AH50))/SUM(COUNT(AH33:AH50))</f>
        <v>16.294444444444441</v>
      </c>
      <c r="AI54" s="66">
        <v>0</v>
      </c>
      <c r="AJ54" s="66">
        <f>(SUM(AJ2:AJ50))/SUM(COUNT(AJ2:AJ50))</f>
        <v>8.2693877551020414</v>
      </c>
      <c r="AK54" s="66">
        <f>(SUM(AK44:AK50))/SUM(COUNT(AK44:AK50))</f>
        <v>10.542857142857143</v>
      </c>
      <c r="AL54" s="66">
        <f>(SUM(AL2:AL50))/SUM(COUNT(AL2:AL50))</f>
        <v>0</v>
      </c>
      <c r="AM54" s="66">
        <f>(SUM(AM26:AM50))/SUM(COUNT(AM26:AM50))</f>
        <v>8.32</v>
      </c>
      <c r="AN54" s="66">
        <f>(SUM(AN29:AN50))/SUM(COUNT(AN29:AN50))</f>
        <v>12.336363636363638</v>
      </c>
      <c r="AO54" s="66">
        <f>(SUM(AO30:AO50))/SUM(COUNT(AO30:AO50))</f>
        <v>12.152380952380954</v>
      </c>
      <c r="AP54" s="66">
        <f>(SUM(AP12:AP50))/SUM(COUNT(AP12:AP50))</f>
        <v>8.2051282051282026</v>
      </c>
      <c r="AQ54" s="66">
        <f>(SUM(AQ32:AQ50))/SUM(COUNT(AQ32:AQ50))</f>
        <v>8.9684210526315766</v>
      </c>
      <c r="AR54" s="66">
        <f>(SUM(AR2:AR50))/SUM(COUNT(AR2:AR50))</f>
        <v>0</v>
      </c>
      <c r="AS54" s="66">
        <f>(SUM(AS27:AS50))/SUM(COUNT(AS27:AS50))</f>
        <v>7.9833333333333343</v>
      </c>
      <c r="AT54" s="66">
        <f t="shared" ref="AT54:AZ54" si="3">(SUM(AT41:AT50))/SUM(COUNT(AT41:AT50))</f>
        <v>12.820000000000002</v>
      </c>
      <c r="AU54" s="66">
        <f t="shared" si="3"/>
        <v>0</v>
      </c>
      <c r="AV54" s="66">
        <f t="shared" si="3"/>
        <v>0</v>
      </c>
      <c r="AW54" s="66">
        <f t="shared" si="3"/>
        <v>0</v>
      </c>
      <c r="AX54" s="66">
        <f t="shared" si="3"/>
        <v>0</v>
      </c>
      <c r="AY54" s="66">
        <f t="shared" si="3"/>
        <v>0</v>
      </c>
      <c r="AZ54" s="66">
        <f t="shared" si="3"/>
        <v>0</v>
      </c>
      <c r="BA54" s="66">
        <f>(SUM(BA39:BA50))/SUM(COUNT(BA39:BA50))</f>
        <v>14.944444444444445</v>
      </c>
      <c r="BB54" s="66">
        <f>(SUM(BB48:BB50))/SUM(COUNT(BB48:BB50))</f>
        <v>13.166666666666666</v>
      </c>
      <c r="BC54" s="66"/>
      <c r="BD54" s="66">
        <f>(SUM(BD37:BD50))/SUM(COUNT(BD37:BD50))</f>
        <v>11.52777777777778</v>
      </c>
      <c r="BE54" s="66">
        <f>(SUM(BE41:BE50))/SUM(COUNT(BE41:BE50))</f>
        <v>0</v>
      </c>
      <c r="BF54" s="66">
        <f>(SUM(BF33:BF50))/SUM(COUNT(BF33:BF50))</f>
        <v>10.132716049382715</v>
      </c>
      <c r="BG54" s="66">
        <f>(SUM(BG43:BG50))/SUM(COUNT(BG43:BG50))</f>
        <v>12.819444444444446</v>
      </c>
      <c r="BH54" s="66">
        <f>(SUM(BH24:BH50))/SUM(COUNT(BH24:BH50))</f>
        <v>8.6440329218106999</v>
      </c>
      <c r="BI54" s="66">
        <f>(SUM(BI38:BI50))/SUM(COUNT(BI38:BI50))</f>
        <v>10.752136752136751</v>
      </c>
      <c r="BJ54" s="66">
        <f>(SUM(BJ32:BJ50))/SUM(COUNT(BJ32:BJ50))</f>
        <v>8.1315789473684212</v>
      </c>
      <c r="BK54" s="66">
        <f>(SUM(BK10:BK50))/SUM(COUNT(BK10:BK50))</f>
        <v>5.7140921409214105</v>
      </c>
      <c r="BL54" s="66">
        <f>(SUM(BL41:BL50))/SUM(COUNT(BL41:BL50))</f>
        <v>0</v>
      </c>
    </row>
    <row r="55" spans="1:64" x14ac:dyDescent="0.2">
      <c r="A55" s="11" t="s">
        <v>49</v>
      </c>
      <c r="B55" s="66">
        <f t="shared" ref="B55:AG55" si="4">MAX(B2:B50)</f>
        <v>0</v>
      </c>
      <c r="C55" s="66">
        <f t="shared" si="4"/>
        <v>9.3000000000000007</v>
      </c>
      <c r="D55" s="66">
        <f t="shared" si="4"/>
        <v>18.600000000000001</v>
      </c>
      <c r="E55" s="66">
        <f t="shared" si="4"/>
        <v>15.8</v>
      </c>
      <c r="F55" s="66">
        <f t="shared" si="4"/>
        <v>13.6</v>
      </c>
      <c r="G55" s="66">
        <f t="shared" si="4"/>
        <v>18.3</v>
      </c>
      <c r="H55" s="66">
        <f t="shared" si="4"/>
        <v>18</v>
      </c>
      <c r="I55" s="66">
        <f t="shared" si="4"/>
        <v>22.2</v>
      </c>
      <c r="J55" s="66">
        <f t="shared" si="4"/>
        <v>16.7</v>
      </c>
      <c r="K55" s="66">
        <f t="shared" si="4"/>
        <v>15.5</v>
      </c>
      <c r="L55" s="66">
        <f t="shared" si="4"/>
        <v>12.2</v>
      </c>
      <c r="M55" s="66">
        <f t="shared" si="4"/>
        <v>13.1</v>
      </c>
      <c r="N55" s="66">
        <f t="shared" si="4"/>
        <v>11.7</v>
      </c>
      <c r="O55" s="66">
        <f t="shared" si="4"/>
        <v>15.1</v>
      </c>
      <c r="P55" s="66">
        <f t="shared" si="4"/>
        <v>0</v>
      </c>
      <c r="Q55" s="66">
        <f t="shared" si="4"/>
        <v>17.2</v>
      </c>
      <c r="R55" s="66">
        <f t="shared" si="4"/>
        <v>8.1</v>
      </c>
      <c r="S55" s="66">
        <f t="shared" si="4"/>
        <v>15.7</v>
      </c>
      <c r="T55" s="66">
        <f t="shared" si="4"/>
        <v>16.899999999999999</v>
      </c>
      <c r="U55" s="66">
        <f t="shared" si="4"/>
        <v>11.9</v>
      </c>
      <c r="V55" s="66">
        <f t="shared" si="4"/>
        <v>18</v>
      </c>
      <c r="W55" s="66">
        <f t="shared" si="4"/>
        <v>11.8</v>
      </c>
      <c r="X55" s="66">
        <f t="shared" si="4"/>
        <v>0</v>
      </c>
      <c r="Y55" s="66">
        <f t="shared" si="4"/>
        <v>11.9</v>
      </c>
      <c r="Z55" s="66">
        <f t="shared" si="4"/>
        <v>10.7</v>
      </c>
      <c r="AA55" s="66">
        <f t="shared" si="4"/>
        <v>10.4</v>
      </c>
      <c r="AB55" s="66">
        <f t="shared" si="4"/>
        <v>20.100000000000001</v>
      </c>
      <c r="AC55" s="66">
        <f t="shared" si="4"/>
        <v>17.600000000000001</v>
      </c>
      <c r="AD55" s="66">
        <f t="shared" si="4"/>
        <v>13.8</v>
      </c>
      <c r="AE55" s="66">
        <f t="shared" si="4"/>
        <v>18.7</v>
      </c>
      <c r="AF55" s="66">
        <f t="shared" si="4"/>
        <v>15.1</v>
      </c>
      <c r="AG55" s="66">
        <f t="shared" si="4"/>
        <v>7.1</v>
      </c>
      <c r="AH55" s="66">
        <f t="shared" ref="AH55:BL55" si="5">MAX(AH2:AH50)</f>
        <v>19.5</v>
      </c>
      <c r="AI55" s="66">
        <f t="shared" si="5"/>
        <v>10.4</v>
      </c>
      <c r="AJ55" s="66">
        <f t="shared" si="5"/>
        <v>11.1</v>
      </c>
      <c r="AK55" s="66">
        <f t="shared" si="5"/>
        <v>11</v>
      </c>
      <c r="AL55" s="66">
        <f t="shared" si="5"/>
        <v>0</v>
      </c>
      <c r="AM55" s="66">
        <f t="shared" si="5"/>
        <v>8.9</v>
      </c>
      <c r="AN55" s="66">
        <f t="shared" si="5"/>
        <v>13.1</v>
      </c>
      <c r="AO55" s="66">
        <f t="shared" si="5"/>
        <v>13.6</v>
      </c>
      <c r="AP55" s="66">
        <f t="shared" si="5"/>
        <v>9.8000000000000007</v>
      </c>
      <c r="AQ55" s="66">
        <f t="shared" si="5"/>
        <v>11.4</v>
      </c>
      <c r="AR55" s="66">
        <f t="shared" si="5"/>
        <v>0</v>
      </c>
      <c r="AS55" s="66">
        <f t="shared" si="5"/>
        <v>10</v>
      </c>
      <c r="AT55" s="66">
        <f t="shared" si="5"/>
        <v>13.4</v>
      </c>
      <c r="AU55" s="66">
        <f t="shared" si="5"/>
        <v>0</v>
      </c>
      <c r="AV55" s="66">
        <f t="shared" si="5"/>
        <v>0</v>
      </c>
      <c r="AW55" s="66">
        <f t="shared" si="5"/>
        <v>0</v>
      </c>
      <c r="AX55" s="66">
        <f t="shared" si="5"/>
        <v>0</v>
      </c>
      <c r="AY55" s="66">
        <f t="shared" si="5"/>
        <v>0</v>
      </c>
      <c r="AZ55" s="66">
        <f t="shared" si="5"/>
        <v>0</v>
      </c>
      <c r="BA55" s="66">
        <f t="shared" si="5"/>
        <v>16.5</v>
      </c>
      <c r="BB55" s="66">
        <f t="shared" si="5"/>
        <v>13.222222222222221</v>
      </c>
      <c r="BC55" s="66">
        <f t="shared" si="5"/>
        <v>12.222222222222221</v>
      </c>
      <c r="BD55" s="66">
        <f t="shared" si="5"/>
        <v>12.722222222222221</v>
      </c>
      <c r="BE55" s="66">
        <f t="shared" si="5"/>
        <v>0</v>
      </c>
      <c r="BF55" s="66">
        <f t="shared" si="5"/>
        <v>10.611111111111111</v>
      </c>
      <c r="BG55" s="66">
        <f t="shared" si="5"/>
        <v>13.166666666666666</v>
      </c>
      <c r="BH55" s="66">
        <f t="shared" si="5"/>
        <v>11.555555555555555</v>
      </c>
      <c r="BI55" s="66">
        <f t="shared" si="5"/>
        <v>11.388888888888889</v>
      </c>
      <c r="BJ55" s="66">
        <f t="shared" si="5"/>
        <v>8.7777777777777786</v>
      </c>
      <c r="BK55" s="66">
        <f t="shared" si="5"/>
        <v>8.3333333333333339</v>
      </c>
      <c r="BL55" s="66">
        <f t="shared" si="5"/>
        <v>0</v>
      </c>
    </row>
    <row r="58" spans="1:64" ht="37" x14ac:dyDescent="0.45">
      <c r="A58" s="111" t="s">
        <v>156</v>
      </c>
    </row>
    <row r="59" spans="1:64" ht="32" x14ac:dyDescent="0.2">
      <c r="B59" s="110" t="s">
        <v>136</v>
      </c>
      <c r="C59" s="110" t="s">
        <v>97</v>
      </c>
      <c r="D59" s="110" t="s">
        <v>82</v>
      </c>
      <c r="E59" s="110" t="s">
        <v>69</v>
      </c>
      <c r="F59" s="110" t="s">
        <v>76</v>
      </c>
      <c r="G59" s="110" t="s">
        <v>63</v>
      </c>
      <c r="H59" s="110" t="s">
        <v>102</v>
      </c>
      <c r="I59" s="109" t="s">
        <v>81</v>
      </c>
      <c r="J59" s="109" t="s">
        <v>68</v>
      </c>
      <c r="K59" s="109" t="s">
        <v>135</v>
      </c>
      <c r="L59" s="109" t="s">
        <v>105</v>
      </c>
      <c r="M59" s="109" t="s">
        <v>98</v>
      </c>
      <c r="N59" s="109" t="s">
        <v>119</v>
      </c>
      <c r="O59" s="109" t="s">
        <v>92</v>
      </c>
      <c r="P59" s="108" t="s">
        <v>134</v>
      </c>
      <c r="Q59" s="108" t="s">
        <v>100</v>
      </c>
      <c r="R59" s="108" t="s">
        <v>75</v>
      </c>
      <c r="S59" s="108" t="s">
        <v>99</v>
      </c>
      <c r="T59" s="108" t="s">
        <v>74</v>
      </c>
      <c r="U59" s="108" t="s">
        <v>65</v>
      </c>
      <c r="V59" s="108" t="s">
        <v>64</v>
      </c>
      <c r="W59" s="107" t="s">
        <v>109</v>
      </c>
      <c r="X59" s="107" t="s">
        <v>133</v>
      </c>
      <c r="Y59" s="107" t="s">
        <v>79</v>
      </c>
      <c r="Z59" s="107" t="s">
        <v>91</v>
      </c>
      <c r="AA59" s="107" t="s">
        <v>80</v>
      </c>
      <c r="AB59" s="107" t="s">
        <v>73</v>
      </c>
      <c r="AC59" s="107" t="s">
        <v>87</v>
      </c>
      <c r="AD59" s="106" t="s">
        <v>67</v>
      </c>
      <c r="AE59" s="106" t="s">
        <v>107</v>
      </c>
      <c r="AF59" s="106" t="s">
        <v>104</v>
      </c>
      <c r="AG59" s="106" t="s">
        <v>96</v>
      </c>
      <c r="AH59" s="106" t="s">
        <v>118</v>
      </c>
      <c r="AI59" s="106" t="s">
        <v>86</v>
      </c>
      <c r="AJ59" s="106" t="s">
        <v>94</v>
      </c>
      <c r="AK59" s="105" t="s">
        <v>103</v>
      </c>
      <c r="AL59" s="105" t="s">
        <v>85</v>
      </c>
      <c r="AM59" s="105" t="s">
        <v>95</v>
      </c>
      <c r="AN59" s="105" t="s">
        <v>66</v>
      </c>
      <c r="AO59" s="105" t="s">
        <v>121</v>
      </c>
      <c r="AP59" s="105" t="s">
        <v>78</v>
      </c>
      <c r="AQ59" s="105" t="s">
        <v>117</v>
      </c>
      <c r="AR59" s="104" t="s">
        <v>132</v>
      </c>
      <c r="AS59" s="104" t="s">
        <v>72</v>
      </c>
      <c r="AT59" s="104" t="s">
        <v>116</v>
      </c>
      <c r="AU59" s="104" t="s">
        <v>131</v>
      </c>
      <c r="AV59" s="104" t="s">
        <v>130</v>
      </c>
      <c r="AW59" s="104" t="s">
        <v>129</v>
      </c>
      <c r="AX59" s="104" t="s">
        <v>128</v>
      </c>
      <c r="AY59" s="104" t="s">
        <v>127</v>
      </c>
      <c r="AZ59" s="104" t="s">
        <v>126</v>
      </c>
      <c r="BA59" s="104" t="s">
        <v>108</v>
      </c>
      <c r="BB59" s="104" t="s">
        <v>113</v>
      </c>
      <c r="BC59" s="104" t="s">
        <v>110</v>
      </c>
      <c r="BD59" s="104" t="s">
        <v>101</v>
      </c>
      <c r="BE59" s="104" t="s">
        <v>125</v>
      </c>
      <c r="BF59" s="104" t="s">
        <v>111</v>
      </c>
      <c r="BG59" s="104" t="s">
        <v>120</v>
      </c>
      <c r="BH59" s="104" t="s">
        <v>93</v>
      </c>
      <c r="BI59" s="104" t="s">
        <v>112</v>
      </c>
      <c r="BJ59" s="104" t="s">
        <v>106</v>
      </c>
      <c r="BK59" s="104" t="s">
        <v>90</v>
      </c>
      <c r="BL59" s="103" t="s">
        <v>124</v>
      </c>
    </row>
    <row r="60" spans="1:64" x14ac:dyDescent="0.2">
      <c r="A60" s="112">
        <v>0.499305555555556</v>
      </c>
      <c r="B60" s="11">
        <f t="shared" ref="B60:AG60" si="6">(B2-B$2)</f>
        <v>0</v>
      </c>
      <c r="C60" s="11">
        <f t="shared" si="6"/>
        <v>0</v>
      </c>
      <c r="D60" s="11">
        <f t="shared" si="6"/>
        <v>0</v>
      </c>
      <c r="E60" s="11">
        <f t="shared" si="6"/>
        <v>0</v>
      </c>
      <c r="F60" s="11">
        <f t="shared" si="6"/>
        <v>0</v>
      </c>
      <c r="G60" s="11">
        <f t="shared" si="6"/>
        <v>0</v>
      </c>
      <c r="H60" s="11">
        <f t="shared" si="6"/>
        <v>0</v>
      </c>
      <c r="I60" s="11">
        <f t="shared" si="6"/>
        <v>0</v>
      </c>
      <c r="J60" s="11">
        <f t="shared" si="6"/>
        <v>0</v>
      </c>
      <c r="K60" s="11">
        <f t="shared" si="6"/>
        <v>0</v>
      </c>
      <c r="L60" s="11">
        <f t="shared" si="6"/>
        <v>0</v>
      </c>
      <c r="M60" s="11">
        <f t="shared" si="6"/>
        <v>0</v>
      </c>
      <c r="N60" s="11">
        <f t="shared" si="6"/>
        <v>0</v>
      </c>
      <c r="O60" s="11">
        <f t="shared" si="6"/>
        <v>0</v>
      </c>
      <c r="P60" s="11">
        <f t="shared" si="6"/>
        <v>0</v>
      </c>
      <c r="Q60" s="11">
        <f t="shared" si="6"/>
        <v>0</v>
      </c>
      <c r="R60" s="11">
        <f t="shared" si="6"/>
        <v>0</v>
      </c>
      <c r="S60" s="11">
        <f t="shared" si="6"/>
        <v>0</v>
      </c>
      <c r="T60" s="11">
        <f t="shared" si="6"/>
        <v>0</v>
      </c>
      <c r="U60" s="11">
        <f t="shared" si="6"/>
        <v>0</v>
      </c>
      <c r="V60" s="11">
        <f t="shared" si="6"/>
        <v>0</v>
      </c>
      <c r="W60" s="11">
        <f t="shared" si="6"/>
        <v>0</v>
      </c>
      <c r="X60" s="11">
        <f t="shared" si="6"/>
        <v>0</v>
      </c>
      <c r="Y60" s="11">
        <f t="shared" si="6"/>
        <v>0</v>
      </c>
      <c r="Z60" s="11">
        <f t="shared" si="6"/>
        <v>0</v>
      </c>
      <c r="AA60" s="11">
        <f t="shared" si="6"/>
        <v>0</v>
      </c>
      <c r="AB60" s="11">
        <f t="shared" si="6"/>
        <v>0</v>
      </c>
      <c r="AC60" s="11">
        <f t="shared" si="6"/>
        <v>0</v>
      </c>
      <c r="AD60" s="11">
        <f t="shared" si="6"/>
        <v>0</v>
      </c>
      <c r="AE60" s="11">
        <f t="shared" si="6"/>
        <v>0</v>
      </c>
      <c r="AF60" s="11">
        <f t="shared" si="6"/>
        <v>0</v>
      </c>
      <c r="AG60" s="11">
        <f t="shared" si="6"/>
        <v>0</v>
      </c>
      <c r="AH60" s="11">
        <f t="shared" ref="AH60:BL60" si="7">(AH2-AH$2)</f>
        <v>0</v>
      </c>
      <c r="AI60" s="11">
        <f t="shared" si="7"/>
        <v>0</v>
      </c>
      <c r="AJ60" s="11">
        <f t="shared" si="7"/>
        <v>0</v>
      </c>
      <c r="AK60" s="11">
        <f t="shared" si="7"/>
        <v>0</v>
      </c>
      <c r="AL60" s="11">
        <f t="shared" si="7"/>
        <v>0</v>
      </c>
      <c r="AM60" s="11">
        <f t="shared" si="7"/>
        <v>0</v>
      </c>
      <c r="AN60" s="11">
        <f t="shared" si="7"/>
        <v>0</v>
      </c>
      <c r="AO60" s="11">
        <f t="shared" si="7"/>
        <v>0</v>
      </c>
      <c r="AP60" s="11">
        <f t="shared" si="7"/>
        <v>0</v>
      </c>
      <c r="AQ60" s="11">
        <f t="shared" si="7"/>
        <v>0</v>
      </c>
      <c r="AR60" s="11">
        <f t="shared" si="7"/>
        <v>0</v>
      </c>
      <c r="AS60" s="11">
        <f t="shared" si="7"/>
        <v>0</v>
      </c>
      <c r="AT60" s="11">
        <f t="shared" si="7"/>
        <v>0</v>
      </c>
      <c r="AU60" s="11">
        <f t="shared" si="7"/>
        <v>0</v>
      </c>
      <c r="AV60" s="11">
        <f t="shared" si="7"/>
        <v>0</v>
      </c>
      <c r="AW60" s="11">
        <f t="shared" si="7"/>
        <v>0</v>
      </c>
      <c r="AX60" s="11">
        <f t="shared" si="7"/>
        <v>0</v>
      </c>
      <c r="AY60" s="11">
        <f t="shared" si="7"/>
        <v>0</v>
      </c>
      <c r="AZ60" s="11">
        <f t="shared" si="7"/>
        <v>0</v>
      </c>
      <c r="BA60" s="66">
        <f t="shared" si="7"/>
        <v>0</v>
      </c>
      <c r="BB60" s="66">
        <f t="shared" si="7"/>
        <v>0</v>
      </c>
      <c r="BC60" s="66">
        <f t="shared" si="7"/>
        <v>0</v>
      </c>
      <c r="BD60" s="66">
        <f t="shared" si="7"/>
        <v>0</v>
      </c>
      <c r="BE60" s="66">
        <f t="shared" si="7"/>
        <v>0</v>
      </c>
      <c r="BF60" s="66">
        <f t="shared" si="7"/>
        <v>0</v>
      </c>
      <c r="BG60" s="66">
        <f t="shared" si="7"/>
        <v>0</v>
      </c>
      <c r="BH60" s="66">
        <f t="shared" si="7"/>
        <v>0</v>
      </c>
      <c r="BI60" s="66">
        <f t="shared" si="7"/>
        <v>0</v>
      </c>
      <c r="BJ60" s="66">
        <f t="shared" si="7"/>
        <v>0</v>
      </c>
      <c r="BK60" s="66">
        <f t="shared" si="7"/>
        <v>0</v>
      </c>
      <c r="BL60" s="66">
        <f t="shared" si="7"/>
        <v>0</v>
      </c>
    </row>
    <row r="61" spans="1:64" x14ac:dyDescent="0.2">
      <c r="A61" s="112">
        <v>0.50277777777777799</v>
      </c>
      <c r="B61" s="11">
        <f t="shared" ref="B61:AG61" si="8">(B3-B$2)</f>
        <v>0</v>
      </c>
      <c r="C61" s="11">
        <f t="shared" si="8"/>
        <v>0.29999999999999982</v>
      </c>
      <c r="D61" s="11">
        <f t="shared" si="8"/>
        <v>-0.29999999999999893</v>
      </c>
      <c r="E61" s="11">
        <f t="shared" si="8"/>
        <v>-9.9999999999999645E-2</v>
      </c>
      <c r="F61" s="11">
        <f t="shared" si="8"/>
        <v>-0.10000000000000053</v>
      </c>
      <c r="G61" s="11">
        <f t="shared" si="8"/>
        <v>0.20000000000000018</v>
      </c>
      <c r="H61" s="11">
        <f t="shared" si="8"/>
        <v>0.5</v>
      </c>
      <c r="I61" s="11">
        <f t="shared" si="8"/>
        <v>-0.20000000000000107</v>
      </c>
      <c r="J61" s="11">
        <f t="shared" si="8"/>
        <v>-0.40000000000000036</v>
      </c>
      <c r="K61" s="11">
        <f t="shared" si="8"/>
        <v>-0.19999999999999929</v>
      </c>
      <c r="L61" s="11">
        <f t="shared" si="8"/>
        <v>-0.20000000000000018</v>
      </c>
      <c r="M61" s="11">
        <f t="shared" si="8"/>
        <v>-0.19999999999999929</v>
      </c>
      <c r="N61" s="11">
        <f t="shared" si="8"/>
        <v>-0.5</v>
      </c>
      <c r="O61" s="11">
        <f t="shared" si="8"/>
        <v>0.20000000000000018</v>
      </c>
      <c r="P61" s="11">
        <f t="shared" si="8"/>
        <v>0</v>
      </c>
      <c r="Q61" s="11">
        <f t="shared" si="8"/>
        <v>0.29999999999999893</v>
      </c>
      <c r="R61" s="11">
        <f t="shared" si="8"/>
        <v>0</v>
      </c>
      <c r="S61" s="11">
        <f t="shared" si="8"/>
        <v>-0.10000000000000053</v>
      </c>
      <c r="T61" s="11">
        <f t="shared" si="8"/>
        <v>-9.9999999999999645E-2</v>
      </c>
      <c r="U61" s="11">
        <f t="shared" si="8"/>
        <v>-0.19999999999999929</v>
      </c>
      <c r="V61" s="11">
        <f t="shared" si="8"/>
        <v>0</v>
      </c>
      <c r="W61" s="11">
        <f t="shared" si="8"/>
        <v>0</v>
      </c>
      <c r="X61" s="11">
        <f t="shared" si="8"/>
        <v>0</v>
      </c>
      <c r="Y61" s="11">
        <f t="shared" si="8"/>
        <v>0.30000000000000071</v>
      </c>
      <c r="Z61" s="11">
        <f t="shared" si="8"/>
        <v>9.9999999999999645E-2</v>
      </c>
      <c r="AA61" s="11">
        <f t="shared" si="8"/>
        <v>-0.20000000000000018</v>
      </c>
      <c r="AB61" s="11">
        <f t="shared" si="8"/>
        <v>0</v>
      </c>
      <c r="AC61" s="11">
        <f t="shared" si="8"/>
        <v>-9.9999999999999645E-2</v>
      </c>
      <c r="AD61" s="11">
        <f t="shared" si="8"/>
        <v>-0.10000000000000053</v>
      </c>
      <c r="AE61" s="11">
        <f t="shared" si="8"/>
        <v>-0.10000000000000142</v>
      </c>
      <c r="AF61" s="11">
        <f t="shared" si="8"/>
        <v>-0.29999999999999982</v>
      </c>
      <c r="AG61" s="11">
        <f t="shared" si="8"/>
        <v>-0.29999999999999982</v>
      </c>
      <c r="AH61" s="11">
        <f t="shared" ref="AH61:BL61" si="9">(AH3-AH$2)</f>
        <v>-9.9999999999999645E-2</v>
      </c>
      <c r="AI61" s="11">
        <f t="shared" si="9"/>
        <v>-9.9999999999999645E-2</v>
      </c>
      <c r="AJ61" s="11">
        <f t="shared" si="9"/>
        <v>0</v>
      </c>
      <c r="AK61" s="11">
        <f t="shared" si="9"/>
        <v>-0.19999999999999929</v>
      </c>
      <c r="AL61" s="11">
        <f t="shared" si="9"/>
        <v>0</v>
      </c>
      <c r="AM61" s="11">
        <f t="shared" si="9"/>
        <v>-0.39999999999999947</v>
      </c>
      <c r="AN61" s="11">
        <f t="shared" si="9"/>
        <v>-0.10000000000000142</v>
      </c>
      <c r="AO61" s="11">
        <f t="shared" si="9"/>
        <v>-0.29999999999999982</v>
      </c>
      <c r="AP61" s="11">
        <f t="shared" si="9"/>
        <v>0.20000000000000018</v>
      </c>
      <c r="AQ61" s="11">
        <f t="shared" si="9"/>
        <v>0</v>
      </c>
      <c r="AR61" s="11">
        <f t="shared" si="9"/>
        <v>0</v>
      </c>
      <c r="AS61" s="11">
        <f t="shared" si="9"/>
        <v>0</v>
      </c>
      <c r="AT61" s="11">
        <f t="shared" si="9"/>
        <v>0</v>
      </c>
      <c r="AU61" s="11">
        <f t="shared" si="9"/>
        <v>0</v>
      </c>
      <c r="AV61" s="11">
        <f t="shared" si="9"/>
        <v>0</v>
      </c>
      <c r="AW61" s="11">
        <f t="shared" si="9"/>
        <v>0</v>
      </c>
      <c r="AX61" s="11">
        <f t="shared" si="9"/>
        <v>0</v>
      </c>
      <c r="AY61" s="11">
        <f t="shared" si="9"/>
        <v>0</v>
      </c>
      <c r="AZ61" s="11">
        <f t="shared" si="9"/>
        <v>0</v>
      </c>
      <c r="BA61" s="66">
        <f t="shared" si="9"/>
        <v>-0.16666666666666785</v>
      </c>
      <c r="BB61" s="66">
        <f t="shared" si="9"/>
        <v>-0.22222222222222143</v>
      </c>
      <c r="BC61" s="66">
        <f t="shared" si="9"/>
        <v>-0.22222222222222321</v>
      </c>
      <c r="BD61" s="66">
        <f t="shared" si="9"/>
        <v>0.16666666666666607</v>
      </c>
      <c r="BE61" s="66">
        <f t="shared" si="9"/>
        <v>0</v>
      </c>
      <c r="BF61" s="66">
        <f t="shared" si="9"/>
        <v>-0.27777777777777857</v>
      </c>
      <c r="BG61" s="66">
        <f t="shared" si="9"/>
        <v>-0.16666666666666696</v>
      </c>
      <c r="BH61" s="66">
        <f t="shared" si="9"/>
        <v>0.16666666666666607</v>
      </c>
      <c r="BI61" s="66">
        <f t="shared" si="9"/>
        <v>0</v>
      </c>
      <c r="BJ61" s="66">
        <f t="shared" si="9"/>
        <v>-0.16666666666666785</v>
      </c>
      <c r="BK61" s="66">
        <f t="shared" si="9"/>
        <v>-5.5555555555555358E-2</v>
      </c>
      <c r="BL61" s="66">
        <f t="shared" si="9"/>
        <v>0</v>
      </c>
    </row>
    <row r="62" spans="1:64" x14ac:dyDescent="0.2">
      <c r="A62" s="112">
        <v>0.50624999999999998</v>
      </c>
      <c r="B62" s="11">
        <f t="shared" ref="B62:V62" si="10">(B4-B$2)</f>
        <v>0</v>
      </c>
      <c r="C62" s="11">
        <f t="shared" si="10"/>
        <v>0.59999999999999964</v>
      </c>
      <c r="D62" s="11">
        <f t="shared" si="10"/>
        <v>-0.59999999999999964</v>
      </c>
      <c r="E62" s="11">
        <f t="shared" si="10"/>
        <v>-0.29999999999999893</v>
      </c>
      <c r="F62" s="11">
        <f t="shared" si="10"/>
        <v>-0.20000000000000018</v>
      </c>
      <c r="G62" s="11">
        <f t="shared" si="10"/>
        <v>0.20000000000000018</v>
      </c>
      <c r="H62" s="11">
        <f t="shared" si="10"/>
        <v>2</v>
      </c>
      <c r="I62" s="11">
        <f t="shared" si="10"/>
        <v>-0.30000000000000071</v>
      </c>
      <c r="J62" s="11">
        <f t="shared" si="10"/>
        <v>-0.29999999999999893</v>
      </c>
      <c r="K62" s="11">
        <f t="shared" si="10"/>
        <v>-9.9999999999999645E-2</v>
      </c>
      <c r="L62" s="11">
        <f t="shared" si="10"/>
        <v>-0.10000000000000053</v>
      </c>
      <c r="M62" s="11">
        <f t="shared" si="10"/>
        <v>-0.40000000000000036</v>
      </c>
      <c r="N62" s="11">
        <f t="shared" si="10"/>
        <v>-0.39999999999999947</v>
      </c>
      <c r="O62" s="11">
        <f t="shared" si="10"/>
        <v>0.29999999999999982</v>
      </c>
      <c r="P62" s="11">
        <f t="shared" si="10"/>
        <v>0</v>
      </c>
      <c r="Q62" s="11">
        <f t="shared" si="10"/>
        <v>0.39999999999999858</v>
      </c>
      <c r="R62" s="11">
        <f t="shared" si="10"/>
        <v>9.9999999999999645E-2</v>
      </c>
      <c r="S62" s="11">
        <f t="shared" si="10"/>
        <v>-0.10000000000000053</v>
      </c>
      <c r="T62" s="11">
        <f t="shared" si="10"/>
        <v>-0.29999999999999982</v>
      </c>
      <c r="U62" s="11">
        <f t="shared" si="10"/>
        <v>-0.29999999999999893</v>
      </c>
      <c r="V62" s="11">
        <f t="shared" si="10"/>
        <v>-9.9999999999999645E-2</v>
      </c>
      <c r="W62" s="11">
        <f t="shared" ref="W62:W108" si="11">(W4-W$4)</f>
        <v>0</v>
      </c>
      <c r="X62" s="11">
        <f t="shared" ref="X62:BL62" si="12">(X4-X$2)</f>
        <v>0</v>
      </c>
      <c r="Y62" s="11">
        <f t="shared" si="12"/>
        <v>0.30000000000000071</v>
      </c>
      <c r="Z62" s="11">
        <f t="shared" si="12"/>
        <v>0</v>
      </c>
      <c r="AA62" s="11">
        <f t="shared" si="12"/>
        <v>-0.20000000000000018</v>
      </c>
      <c r="AB62" s="11">
        <f t="shared" si="12"/>
        <v>-9.9999999999999645E-2</v>
      </c>
      <c r="AC62" s="11">
        <f t="shared" si="12"/>
        <v>-0.29999999999999893</v>
      </c>
      <c r="AD62" s="11">
        <f t="shared" si="12"/>
        <v>-0.10000000000000053</v>
      </c>
      <c r="AE62" s="11">
        <f t="shared" si="12"/>
        <v>-0.40000000000000036</v>
      </c>
      <c r="AF62" s="11">
        <f t="shared" si="12"/>
        <v>-0.29999999999999982</v>
      </c>
      <c r="AG62" s="11">
        <f t="shared" si="12"/>
        <v>-0.29999999999999982</v>
      </c>
      <c r="AH62" s="11">
        <f t="shared" si="12"/>
        <v>-0.19999999999999929</v>
      </c>
      <c r="AI62" s="11">
        <f t="shared" si="12"/>
        <v>-0.20000000000000018</v>
      </c>
      <c r="AJ62" s="11">
        <f t="shared" si="12"/>
        <v>0</v>
      </c>
      <c r="AK62" s="11">
        <f t="shared" si="12"/>
        <v>-0.40000000000000036</v>
      </c>
      <c r="AL62" s="11">
        <f t="shared" si="12"/>
        <v>0</v>
      </c>
      <c r="AM62" s="11">
        <f t="shared" si="12"/>
        <v>-1</v>
      </c>
      <c r="AN62" s="11">
        <f t="shared" si="12"/>
        <v>-0.5</v>
      </c>
      <c r="AO62" s="11">
        <f t="shared" si="12"/>
        <v>-1.2000000000000002</v>
      </c>
      <c r="AP62" s="11">
        <f t="shared" si="12"/>
        <v>0.5</v>
      </c>
      <c r="AQ62" s="11">
        <f t="shared" si="12"/>
        <v>-0.19999999999999929</v>
      </c>
      <c r="AR62" s="11">
        <f t="shared" si="12"/>
        <v>0</v>
      </c>
      <c r="AS62" s="11">
        <f t="shared" si="12"/>
        <v>0</v>
      </c>
      <c r="AT62" s="11">
        <f t="shared" si="12"/>
        <v>-0.30000000000000071</v>
      </c>
      <c r="AU62" s="11">
        <f t="shared" si="12"/>
        <v>0</v>
      </c>
      <c r="AV62" s="11">
        <f t="shared" si="12"/>
        <v>0</v>
      </c>
      <c r="AW62" s="11">
        <f t="shared" si="12"/>
        <v>0</v>
      </c>
      <c r="AX62" s="11">
        <f t="shared" si="12"/>
        <v>0</v>
      </c>
      <c r="AY62" s="11">
        <f t="shared" si="12"/>
        <v>0</v>
      </c>
      <c r="AZ62" s="11">
        <f t="shared" si="12"/>
        <v>0</v>
      </c>
      <c r="BA62" s="66">
        <f t="shared" si="12"/>
        <v>-0.50000000000000089</v>
      </c>
      <c r="BB62" s="66">
        <f t="shared" si="12"/>
        <v>-0.11111111111111072</v>
      </c>
      <c r="BC62" s="66">
        <f t="shared" si="12"/>
        <v>-0.61111111111111249</v>
      </c>
      <c r="BD62" s="66">
        <f t="shared" si="12"/>
        <v>5.5555555555555358E-2</v>
      </c>
      <c r="BE62" s="66">
        <f t="shared" si="12"/>
        <v>0</v>
      </c>
      <c r="BF62" s="66">
        <f t="shared" si="12"/>
        <v>-0.44444444444444553</v>
      </c>
      <c r="BG62" s="66">
        <f t="shared" si="12"/>
        <v>-0.33333333333333393</v>
      </c>
      <c r="BH62" s="66">
        <f t="shared" si="12"/>
        <v>0.44444444444444375</v>
      </c>
      <c r="BI62" s="66">
        <f t="shared" si="12"/>
        <v>0</v>
      </c>
      <c r="BJ62" s="66">
        <f t="shared" si="12"/>
        <v>-0.38888888888888928</v>
      </c>
      <c r="BK62" s="66">
        <f t="shared" si="12"/>
        <v>-5.5555555555555358E-2</v>
      </c>
      <c r="BL62" s="66">
        <f t="shared" si="12"/>
        <v>0</v>
      </c>
    </row>
    <row r="63" spans="1:64" x14ac:dyDescent="0.2">
      <c r="A63" s="112">
        <v>0.50972222222222197</v>
      </c>
      <c r="B63" s="11">
        <f t="shared" ref="B63:V63" si="13">(B5-B$2)</f>
        <v>0</v>
      </c>
      <c r="C63" s="11">
        <f t="shared" si="13"/>
        <v>0.89999999999999947</v>
      </c>
      <c r="D63" s="11">
        <f t="shared" si="13"/>
        <v>-0.89999999999999858</v>
      </c>
      <c r="E63" s="11">
        <f t="shared" si="13"/>
        <v>-0.5</v>
      </c>
      <c r="F63" s="11">
        <f t="shared" si="13"/>
        <v>-0.70000000000000018</v>
      </c>
      <c r="G63" s="11">
        <f t="shared" si="13"/>
        <v>0.60000000000000053</v>
      </c>
      <c r="H63" s="11">
        <f t="shared" si="13"/>
        <v>3.1999999999999993</v>
      </c>
      <c r="I63" s="11">
        <f t="shared" si="13"/>
        <v>-9.9999999999999645E-2</v>
      </c>
      <c r="J63" s="11">
        <f t="shared" si="13"/>
        <v>-0.29999999999999893</v>
      </c>
      <c r="K63" s="11">
        <f t="shared" si="13"/>
        <v>9.9999999999999645E-2</v>
      </c>
      <c r="L63" s="11">
        <f t="shared" si="13"/>
        <v>-0.10000000000000053</v>
      </c>
      <c r="M63" s="11">
        <f t="shared" si="13"/>
        <v>-0.29999999999999893</v>
      </c>
      <c r="N63" s="11">
        <f t="shared" si="13"/>
        <v>-9.9999999999999645E-2</v>
      </c>
      <c r="O63" s="11">
        <f t="shared" si="13"/>
        <v>-9.9999999999999645E-2</v>
      </c>
      <c r="P63" s="11">
        <f t="shared" si="13"/>
        <v>0</v>
      </c>
      <c r="Q63" s="11">
        <f t="shared" si="13"/>
        <v>0.29999999999999893</v>
      </c>
      <c r="R63" s="11">
        <f t="shared" si="13"/>
        <v>0</v>
      </c>
      <c r="S63" s="11">
        <f t="shared" si="13"/>
        <v>-0.10000000000000053</v>
      </c>
      <c r="T63" s="11">
        <f t="shared" si="13"/>
        <v>-0.39999999999999947</v>
      </c>
      <c r="U63" s="11">
        <f t="shared" si="13"/>
        <v>-0.29999999999999893</v>
      </c>
      <c r="V63" s="11">
        <f t="shared" si="13"/>
        <v>-9.9999999999999645E-2</v>
      </c>
      <c r="W63" s="11">
        <f t="shared" si="11"/>
        <v>-9.9999999999999645E-2</v>
      </c>
      <c r="X63" s="11">
        <f t="shared" ref="X63:BL63" si="14">(X5-X$2)</f>
        <v>0</v>
      </c>
      <c r="Y63" s="11">
        <f t="shared" si="14"/>
        <v>0.20000000000000107</v>
      </c>
      <c r="Z63" s="11">
        <f t="shared" si="14"/>
        <v>-0.20000000000000018</v>
      </c>
      <c r="AA63" s="11">
        <f t="shared" si="14"/>
        <v>-0.59999999999999964</v>
      </c>
      <c r="AB63" s="11">
        <f t="shared" si="14"/>
        <v>-0.19999999999999929</v>
      </c>
      <c r="AC63" s="11">
        <f t="shared" si="14"/>
        <v>-0.69999999999999929</v>
      </c>
      <c r="AD63" s="11">
        <f t="shared" si="14"/>
        <v>-0.10000000000000053</v>
      </c>
      <c r="AE63" s="11">
        <f t="shared" si="14"/>
        <v>-0.20000000000000107</v>
      </c>
      <c r="AF63" s="11">
        <f t="shared" si="14"/>
        <v>-0.19999999999999929</v>
      </c>
      <c r="AG63" s="11">
        <f t="shared" si="14"/>
        <v>-0.40000000000000036</v>
      </c>
      <c r="AH63" s="11">
        <f t="shared" si="14"/>
        <v>-0.40000000000000036</v>
      </c>
      <c r="AI63" s="11">
        <f t="shared" si="14"/>
        <v>-0.39999999999999947</v>
      </c>
      <c r="AJ63" s="11">
        <f t="shared" si="14"/>
        <v>0</v>
      </c>
      <c r="AK63" s="11">
        <f t="shared" si="14"/>
        <v>-0.69999999999999929</v>
      </c>
      <c r="AL63" s="11">
        <f t="shared" si="14"/>
        <v>0</v>
      </c>
      <c r="AM63" s="11">
        <f t="shared" si="14"/>
        <v>-1.5999999999999996</v>
      </c>
      <c r="AN63" s="11">
        <f t="shared" si="14"/>
        <v>-0.80000000000000071</v>
      </c>
      <c r="AO63" s="11">
        <f t="shared" si="14"/>
        <v>-1.2999999999999998</v>
      </c>
      <c r="AP63" s="11">
        <f t="shared" si="14"/>
        <v>0.89999999999999947</v>
      </c>
      <c r="AQ63" s="11">
        <f t="shared" si="14"/>
        <v>-2.5999999999999996</v>
      </c>
      <c r="AR63" s="11">
        <f t="shared" si="14"/>
        <v>0</v>
      </c>
      <c r="AS63" s="11">
        <f t="shared" si="14"/>
        <v>-9.9999999999999645E-2</v>
      </c>
      <c r="AT63" s="11">
        <f t="shared" si="14"/>
        <v>-0.60000000000000053</v>
      </c>
      <c r="AU63" s="11">
        <f t="shared" si="14"/>
        <v>0</v>
      </c>
      <c r="AV63" s="11">
        <f t="shared" si="14"/>
        <v>0</v>
      </c>
      <c r="AW63" s="11">
        <f t="shared" si="14"/>
        <v>0</v>
      </c>
      <c r="AX63" s="11">
        <f t="shared" si="14"/>
        <v>0</v>
      </c>
      <c r="AY63" s="11">
        <f t="shared" si="14"/>
        <v>0</v>
      </c>
      <c r="AZ63" s="11">
        <f t="shared" si="14"/>
        <v>0</v>
      </c>
      <c r="BA63" s="66">
        <f t="shared" si="14"/>
        <v>-0.6111111111111116</v>
      </c>
      <c r="BB63" s="66">
        <f t="shared" si="14"/>
        <v>-5.5555555555555358E-2</v>
      </c>
      <c r="BC63" s="66">
        <f t="shared" si="14"/>
        <v>-0.94444444444444464</v>
      </c>
      <c r="BD63" s="66">
        <f t="shared" si="14"/>
        <v>-0.16666666666666696</v>
      </c>
      <c r="BE63" s="66">
        <f t="shared" si="14"/>
        <v>0</v>
      </c>
      <c r="BF63" s="66">
        <f t="shared" si="14"/>
        <v>-0.50000000000000089</v>
      </c>
      <c r="BG63" s="66">
        <f t="shared" si="14"/>
        <v>-0.38888888888888928</v>
      </c>
      <c r="BH63" s="66">
        <f t="shared" si="14"/>
        <v>0.72222222222222143</v>
      </c>
      <c r="BI63" s="66">
        <f t="shared" si="14"/>
        <v>0.27777777777777768</v>
      </c>
      <c r="BJ63" s="66">
        <f t="shared" si="14"/>
        <v>-0.6111111111111116</v>
      </c>
      <c r="BK63" s="66">
        <f t="shared" si="14"/>
        <v>-5.5555555555555358E-2</v>
      </c>
      <c r="BL63" s="66">
        <f t="shared" si="14"/>
        <v>0</v>
      </c>
    </row>
    <row r="64" spans="1:64" x14ac:dyDescent="0.2">
      <c r="A64" s="112">
        <v>0.51319444444444495</v>
      </c>
      <c r="B64" s="11">
        <f t="shared" ref="B64:V64" si="15">(B6-B$2)</f>
        <v>0</v>
      </c>
      <c r="C64" s="11">
        <f t="shared" si="15"/>
        <v>1.2999999999999998</v>
      </c>
      <c r="D64" s="11">
        <f t="shared" si="15"/>
        <v>-0.89999999999999858</v>
      </c>
      <c r="E64" s="11">
        <f t="shared" si="15"/>
        <v>-0.90000000000000036</v>
      </c>
      <c r="F64" s="11">
        <f t="shared" si="15"/>
        <v>-2.1000000000000005</v>
      </c>
      <c r="G64" s="11">
        <f t="shared" si="15"/>
        <v>0.89999999999999947</v>
      </c>
      <c r="H64" s="11">
        <f t="shared" si="15"/>
        <v>4.3000000000000007</v>
      </c>
      <c r="I64" s="11">
        <f t="shared" si="15"/>
        <v>0.79999999999999893</v>
      </c>
      <c r="J64" s="11">
        <f t="shared" si="15"/>
        <v>-0.5</v>
      </c>
      <c r="K64" s="11">
        <f t="shared" si="15"/>
        <v>0.5</v>
      </c>
      <c r="L64" s="11">
        <f t="shared" si="15"/>
        <v>0.19999999999999929</v>
      </c>
      <c r="M64" s="11">
        <f t="shared" si="15"/>
        <v>-0.79999999999999893</v>
      </c>
      <c r="N64" s="11">
        <f t="shared" si="15"/>
        <v>0.10000000000000053</v>
      </c>
      <c r="O64" s="11">
        <f t="shared" si="15"/>
        <v>-9.9999999999999645E-2</v>
      </c>
      <c r="P64" s="11">
        <f t="shared" si="15"/>
        <v>0</v>
      </c>
      <c r="Q64" s="11">
        <f t="shared" si="15"/>
        <v>1.3999999999999986</v>
      </c>
      <c r="R64" s="11">
        <f t="shared" si="15"/>
        <v>-0.20000000000000018</v>
      </c>
      <c r="S64" s="11">
        <f t="shared" si="15"/>
        <v>0</v>
      </c>
      <c r="T64" s="11">
        <f t="shared" si="15"/>
        <v>-0.39999999999999947</v>
      </c>
      <c r="U64" s="11">
        <f t="shared" si="15"/>
        <v>-0.40000000000000036</v>
      </c>
      <c r="V64" s="11">
        <f t="shared" si="15"/>
        <v>0</v>
      </c>
      <c r="W64" s="11">
        <f t="shared" si="11"/>
        <v>-0.19999999999999929</v>
      </c>
      <c r="X64" s="11">
        <f t="shared" ref="X64:BL64" si="16">(X6-X$2)</f>
        <v>0</v>
      </c>
      <c r="Y64" s="11">
        <f t="shared" si="16"/>
        <v>0.20000000000000107</v>
      </c>
      <c r="Z64" s="11">
        <f t="shared" si="16"/>
        <v>-0.20000000000000018</v>
      </c>
      <c r="AA64" s="11">
        <f t="shared" si="16"/>
        <v>-0.59999999999999964</v>
      </c>
      <c r="AB64" s="11">
        <f t="shared" si="16"/>
        <v>-0.59999999999999964</v>
      </c>
      <c r="AC64" s="11">
        <f t="shared" si="16"/>
        <v>-1</v>
      </c>
      <c r="AD64" s="11">
        <f t="shared" si="16"/>
        <v>0</v>
      </c>
      <c r="AE64" s="11">
        <f t="shared" si="16"/>
        <v>9.9999999999999645E-2</v>
      </c>
      <c r="AF64" s="11">
        <f t="shared" si="16"/>
        <v>-0.69999999999999929</v>
      </c>
      <c r="AG64" s="11">
        <f t="shared" si="16"/>
        <v>-1</v>
      </c>
      <c r="AH64" s="11">
        <f t="shared" si="16"/>
        <v>-0.90000000000000036</v>
      </c>
      <c r="AI64" s="11">
        <f t="shared" si="16"/>
        <v>-0.39999999999999947</v>
      </c>
      <c r="AJ64" s="11">
        <f t="shared" si="16"/>
        <v>0</v>
      </c>
      <c r="AK64" s="11">
        <f t="shared" si="16"/>
        <v>-0.90000000000000036</v>
      </c>
      <c r="AL64" s="11">
        <f t="shared" si="16"/>
        <v>0</v>
      </c>
      <c r="AM64" s="11">
        <f t="shared" si="16"/>
        <v>-1.8999999999999995</v>
      </c>
      <c r="AN64" s="11">
        <f t="shared" si="16"/>
        <v>-1.4000000000000004</v>
      </c>
      <c r="AO64" s="11">
        <f t="shared" si="16"/>
        <v>-1.0999999999999996</v>
      </c>
      <c r="AP64" s="11">
        <f t="shared" si="16"/>
        <v>1.2999999999999998</v>
      </c>
      <c r="AQ64" s="11">
        <f t="shared" si="16"/>
        <v>-2.6999999999999993</v>
      </c>
      <c r="AR64" s="11">
        <f t="shared" si="16"/>
        <v>0</v>
      </c>
      <c r="AS64" s="11">
        <f t="shared" si="16"/>
        <v>-0.39999999999999947</v>
      </c>
      <c r="AT64" s="11">
        <f t="shared" si="16"/>
        <v>-0.80000000000000071</v>
      </c>
      <c r="AU64" s="11">
        <f t="shared" si="16"/>
        <v>0</v>
      </c>
      <c r="AV64" s="11">
        <f t="shared" si="16"/>
        <v>0</v>
      </c>
      <c r="AW64" s="11">
        <f t="shared" si="16"/>
        <v>0</v>
      </c>
      <c r="AX64" s="11">
        <f t="shared" si="16"/>
        <v>0</v>
      </c>
      <c r="AY64" s="11">
        <f t="shared" si="16"/>
        <v>0</v>
      </c>
      <c r="AZ64" s="11">
        <f t="shared" si="16"/>
        <v>0</v>
      </c>
      <c r="BA64" s="66">
        <f t="shared" si="16"/>
        <v>-0.66666666666666785</v>
      </c>
      <c r="BB64" s="66">
        <f t="shared" si="16"/>
        <v>-0.11111111111111072</v>
      </c>
      <c r="BC64" s="66">
        <f t="shared" si="16"/>
        <v>-1.0000000000000009</v>
      </c>
      <c r="BD64" s="66">
        <f t="shared" si="16"/>
        <v>-0.22222222222222232</v>
      </c>
      <c r="BE64" s="66">
        <f t="shared" si="16"/>
        <v>0</v>
      </c>
      <c r="BF64" s="66">
        <f t="shared" si="16"/>
        <v>-0.83333333333333393</v>
      </c>
      <c r="BG64" s="66">
        <f t="shared" si="16"/>
        <v>-0.55555555555555625</v>
      </c>
      <c r="BH64" s="66">
        <f t="shared" si="16"/>
        <v>0.72222222222222143</v>
      </c>
      <c r="BI64" s="66">
        <f t="shared" si="16"/>
        <v>0.61111111111111072</v>
      </c>
      <c r="BJ64" s="66">
        <f t="shared" si="16"/>
        <v>-1.0555555555555562</v>
      </c>
      <c r="BK64" s="66">
        <f t="shared" si="16"/>
        <v>-5.5555555555555358E-2</v>
      </c>
      <c r="BL64" s="66">
        <f t="shared" si="16"/>
        <v>0</v>
      </c>
    </row>
    <row r="65" spans="1:64" x14ac:dyDescent="0.2">
      <c r="A65" s="112">
        <v>0.51666666666666705</v>
      </c>
      <c r="B65" s="11">
        <f t="shared" ref="B65:V65" si="17">(B7-B$2)</f>
        <v>0</v>
      </c>
      <c r="C65" s="11">
        <f t="shared" si="17"/>
        <v>1.6999999999999993</v>
      </c>
      <c r="D65" s="11">
        <f t="shared" si="17"/>
        <v>-0.59999999999999964</v>
      </c>
      <c r="E65" s="11">
        <f t="shared" si="17"/>
        <v>-1</v>
      </c>
      <c r="F65" s="11">
        <f t="shared" si="17"/>
        <v>-1.5</v>
      </c>
      <c r="G65" s="11">
        <f t="shared" si="17"/>
        <v>1.1000000000000005</v>
      </c>
      <c r="H65" s="11">
        <f t="shared" si="17"/>
        <v>3.6000000000000014</v>
      </c>
      <c r="I65" s="11">
        <f t="shared" si="17"/>
        <v>1.5</v>
      </c>
      <c r="J65" s="11">
        <f t="shared" si="17"/>
        <v>-0.69999999999999929</v>
      </c>
      <c r="K65" s="11">
        <f t="shared" si="17"/>
        <v>0.90000000000000036</v>
      </c>
      <c r="L65" s="11">
        <f t="shared" si="17"/>
        <v>0.89999999999999947</v>
      </c>
      <c r="M65" s="11">
        <f t="shared" si="17"/>
        <v>-1.1999999999999993</v>
      </c>
      <c r="N65" s="11">
        <f t="shared" si="17"/>
        <v>0.50000000000000089</v>
      </c>
      <c r="O65" s="11">
        <f t="shared" si="17"/>
        <v>-9.9999999999999645E-2</v>
      </c>
      <c r="P65" s="11">
        <f t="shared" si="17"/>
        <v>0</v>
      </c>
      <c r="Q65" s="11">
        <f t="shared" si="17"/>
        <v>2</v>
      </c>
      <c r="R65" s="11">
        <f t="shared" si="17"/>
        <v>-1</v>
      </c>
      <c r="S65" s="11">
        <f t="shared" si="17"/>
        <v>0.29999999999999982</v>
      </c>
      <c r="T65" s="11">
        <f t="shared" si="17"/>
        <v>-0.19999999999999929</v>
      </c>
      <c r="U65" s="11">
        <f t="shared" si="17"/>
        <v>-0.5</v>
      </c>
      <c r="V65" s="11">
        <f t="shared" si="17"/>
        <v>-9.9999999999999645E-2</v>
      </c>
      <c r="W65" s="11">
        <f t="shared" si="11"/>
        <v>-0.29999999999999982</v>
      </c>
      <c r="X65" s="11">
        <f t="shared" ref="X65:BL65" si="18">(X7-X$2)</f>
        <v>0</v>
      </c>
      <c r="Y65" s="11">
        <f t="shared" si="18"/>
        <v>0</v>
      </c>
      <c r="Z65" s="11">
        <f t="shared" si="18"/>
        <v>-0.40000000000000036</v>
      </c>
      <c r="AA65" s="11">
        <f t="shared" si="18"/>
        <v>-0.59999999999999964</v>
      </c>
      <c r="AB65" s="11">
        <f t="shared" si="18"/>
        <v>-0.80000000000000071</v>
      </c>
      <c r="AC65" s="11">
        <f t="shared" si="18"/>
        <v>-1.0999999999999996</v>
      </c>
      <c r="AD65" s="11">
        <f t="shared" si="18"/>
        <v>0.39999999999999947</v>
      </c>
      <c r="AE65" s="11">
        <f t="shared" si="18"/>
        <v>0.59999999999999964</v>
      </c>
      <c r="AF65" s="11">
        <f t="shared" si="18"/>
        <v>-1.0999999999999996</v>
      </c>
      <c r="AG65" s="11">
        <f t="shared" si="18"/>
        <v>-1.4000000000000004</v>
      </c>
      <c r="AH65" s="11">
        <f t="shared" si="18"/>
        <v>-0.90000000000000036</v>
      </c>
      <c r="AI65" s="11">
        <f t="shared" si="18"/>
        <v>-0.5</v>
      </c>
      <c r="AJ65" s="11">
        <f t="shared" si="18"/>
        <v>0</v>
      </c>
      <c r="AK65" s="11">
        <f t="shared" si="18"/>
        <v>-1.0999999999999996</v>
      </c>
      <c r="AL65" s="11">
        <f t="shared" si="18"/>
        <v>0</v>
      </c>
      <c r="AM65" s="11">
        <f t="shared" si="18"/>
        <v>-2.2999999999999998</v>
      </c>
      <c r="AN65" s="11">
        <f t="shared" si="18"/>
        <v>-1.9000000000000004</v>
      </c>
      <c r="AO65" s="11">
        <f t="shared" si="18"/>
        <v>-0.90000000000000036</v>
      </c>
      <c r="AP65" s="11">
        <f t="shared" si="18"/>
        <v>1.6000000000000005</v>
      </c>
      <c r="AQ65" s="11">
        <f t="shared" si="18"/>
        <v>-2.7999999999999989</v>
      </c>
      <c r="AR65" s="11">
        <f t="shared" si="18"/>
        <v>0</v>
      </c>
      <c r="AS65" s="11">
        <f t="shared" si="18"/>
        <v>-0.70000000000000018</v>
      </c>
      <c r="AT65" s="11">
        <f t="shared" si="18"/>
        <v>-1</v>
      </c>
      <c r="AU65" s="11">
        <f t="shared" si="18"/>
        <v>0</v>
      </c>
      <c r="AV65" s="11">
        <f t="shared" si="18"/>
        <v>0</v>
      </c>
      <c r="AW65" s="11">
        <f t="shared" si="18"/>
        <v>0</v>
      </c>
      <c r="AX65" s="11">
        <f t="shared" si="18"/>
        <v>0</v>
      </c>
      <c r="AY65" s="11">
        <f t="shared" si="18"/>
        <v>0</v>
      </c>
      <c r="AZ65" s="11">
        <f t="shared" si="18"/>
        <v>0</v>
      </c>
      <c r="BA65" s="66">
        <f t="shared" si="18"/>
        <v>-1.0000000000000009</v>
      </c>
      <c r="BB65" s="66">
        <f t="shared" si="18"/>
        <v>-5.5555555555555358E-2</v>
      </c>
      <c r="BC65" s="66">
        <f t="shared" si="18"/>
        <v>-1.166666666666667</v>
      </c>
      <c r="BD65" s="66">
        <f t="shared" si="18"/>
        <v>-0.27777777777777768</v>
      </c>
      <c r="BE65" s="66">
        <f t="shared" si="18"/>
        <v>0</v>
      </c>
      <c r="BF65" s="66">
        <f t="shared" si="18"/>
        <v>-1.0555555555555562</v>
      </c>
      <c r="BG65" s="66">
        <f t="shared" si="18"/>
        <v>-0.6111111111111116</v>
      </c>
      <c r="BH65" s="66">
        <f t="shared" si="18"/>
        <v>0.94444444444444375</v>
      </c>
      <c r="BI65" s="66">
        <f t="shared" si="18"/>
        <v>0.77777777777777768</v>
      </c>
      <c r="BJ65" s="66">
        <f t="shared" si="18"/>
        <v>-1.3888888888888893</v>
      </c>
      <c r="BK65" s="66">
        <f t="shared" si="18"/>
        <v>-0.11111111111111072</v>
      </c>
      <c r="BL65" s="66">
        <f t="shared" si="18"/>
        <v>0</v>
      </c>
    </row>
    <row r="66" spans="1:64" x14ac:dyDescent="0.2">
      <c r="A66" s="112">
        <v>0.52013888888888904</v>
      </c>
      <c r="B66" s="11">
        <f t="shared" ref="B66:V66" si="19">(B8-B$2)</f>
        <v>0</v>
      </c>
      <c r="C66" s="11">
        <f t="shared" si="19"/>
        <v>1.7999999999999998</v>
      </c>
      <c r="D66" s="11">
        <f t="shared" si="19"/>
        <v>-0.59999999999999964</v>
      </c>
      <c r="E66" s="11">
        <f t="shared" si="19"/>
        <v>-0.79999999999999893</v>
      </c>
      <c r="F66" s="11">
        <f t="shared" si="19"/>
        <v>-1.5</v>
      </c>
      <c r="G66" s="11">
        <f t="shared" si="19"/>
        <v>1.7000000000000002</v>
      </c>
      <c r="H66" s="11">
        <f t="shared" si="19"/>
        <v>2.8000000000000007</v>
      </c>
      <c r="I66" s="11">
        <f t="shared" si="19"/>
        <v>2.2999999999999989</v>
      </c>
      <c r="J66" s="11">
        <f t="shared" si="19"/>
        <v>-0.79999999999999893</v>
      </c>
      <c r="K66" s="11">
        <f t="shared" si="19"/>
        <v>1.1999999999999993</v>
      </c>
      <c r="L66" s="11">
        <f t="shared" si="19"/>
        <v>1.5</v>
      </c>
      <c r="M66" s="11">
        <f t="shared" si="19"/>
        <v>-1.1999999999999993</v>
      </c>
      <c r="N66" s="11">
        <f t="shared" si="19"/>
        <v>0.60000000000000053</v>
      </c>
      <c r="O66" s="11">
        <f t="shared" si="19"/>
        <v>0</v>
      </c>
      <c r="P66" s="11">
        <f t="shared" si="19"/>
        <v>0</v>
      </c>
      <c r="Q66" s="11">
        <f t="shared" si="19"/>
        <v>2.0999999999999996</v>
      </c>
      <c r="R66" s="11">
        <f t="shared" si="19"/>
        <v>-1.2000000000000002</v>
      </c>
      <c r="S66" s="11">
        <f t="shared" si="19"/>
        <v>0.5</v>
      </c>
      <c r="T66" s="11">
        <f t="shared" si="19"/>
        <v>0.20000000000000018</v>
      </c>
      <c r="U66" s="11">
        <f t="shared" si="19"/>
        <v>-0.69999999999999929</v>
      </c>
      <c r="V66" s="11">
        <f t="shared" si="19"/>
        <v>9.9999999999999645E-2</v>
      </c>
      <c r="W66" s="11">
        <f t="shared" si="11"/>
        <v>-9.9999999999999645E-2</v>
      </c>
      <c r="X66" s="11">
        <f t="shared" ref="X66:BL66" si="20">(X8-X$2)</f>
        <v>0</v>
      </c>
      <c r="Y66" s="11">
        <f t="shared" si="20"/>
        <v>-0.5</v>
      </c>
      <c r="Z66" s="11">
        <f t="shared" si="20"/>
        <v>-0.30000000000000071</v>
      </c>
      <c r="AA66" s="11">
        <f t="shared" si="20"/>
        <v>-0.59999999999999964</v>
      </c>
      <c r="AB66" s="11">
        <f t="shared" si="20"/>
        <v>-0.90000000000000036</v>
      </c>
      <c r="AC66" s="11">
        <f t="shared" si="20"/>
        <v>-0.79999999999999893</v>
      </c>
      <c r="AD66" s="11">
        <f t="shared" si="20"/>
        <v>0.89999999999999947</v>
      </c>
      <c r="AE66" s="11">
        <f t="shared" si="20"/>
        <v>0.79999999999999893</v>
      </c>
      <c r="AF66" s="11">
        <f t="shared" si="20"/>
        <v>-2.1999999999999993</v>
      </c>
      <c r="AG66" s="11">
        <f t="shared" si="20"/>
        <v>-1.8000000000000003</v>
      </c>
      <c r="AH66" s="11">
        <f t="shared" si="20"/>
        <v>-0.90000000000000036</v>
      </c>
      <c r="AI66" s="11">
        <f t="shared" si="20"/>
        <v>-0.59999999999999964</v>
      </c>
      <c r="AJ66" s="11">
        <f t="shared" si="20"/>
        <v>0</v>
      </c>
      <c r="AK66" s="11">
        <f t="shared" si="20"/>
        <v>-0.80000000000000071</v>
      </c>
      <c r="AL66" s="11">
        <f t="shared" si="20"/>
        <v>0</v>
      </c>
      <c r="AM66" s="11">
        <f t="shared" si="20"/>
        <v>-2.6999999999999997</v>
      </c>
      <c r="AN66" s="11">
        <f t="shared" si="20"/>
        <v>-3.6000000000000014</v>
      </c>
      <c r="AO66" s="11">
        <f t="shared" si="20"/>
        <v>-0.70000000000000018</v>
      </c>
      <c r="AP66" s="11">
        <f t="shared" si="20"/>
        <v>1.7999999999999998</v>
      </c>
      <c r="AQ66" s="11">
        <f t="shared" si="20"/>
        <v>-2.6999999999999993</v>
      </c>
      <c r="AR66" s="11">
        <f t="shared" si="20"/>
        <v>0</v>
      </c>
      <c r="AS66" s="11">
        <f t="shared" si="20"/>
        <v>-0.79999999999999982</v>
      </c>
      <c r="AT66" s="11">
        <f t="shared" si="20"/>
        <v>-0.90000000000000036</v>
      </c>
      <c r="AU66" s="11">
        <f t="shared" si="20"/>
        <v>0</v>
      </c>
      <c r="AV66" s="11">
        <f t="shared" si="20"/>
        <v>0</v>
      </c>
      <c r="AW66" s="11">
        <f t="shared" si="20"/>
        <v>0</v>
      </c>
      <c r="AX66" s="11">
        <f t="shared" si="20"/>
        <v>0</v>
      </c>
      <c r="AY66" s="11">
        <f t="shared" si="20"/>
        <v>0</v>
      </c>
      <c r="AZ66" s="11">
        <f t="shared" si="20"/>
        <v>0</v>
      </c>
      <c r="BA66" s="66">
        <f t="shared" si="20"/>
        <v>-1.2222222222222232</v>
      </c>
      <c r="BB66" s="66">
        <f t="shared" si="20"/>
        <v>-0.22222222222222143</v>
      </c>
      <c r="BC66" s="66">
        <f t="shared" si="20"/>
        <v>-1.2777777777777786</v>
      </c>
      <c r="BD66" s="66">
        <f t="shared" si="20"/>
        <v>-0.11111111111111072</v>
      </c>
      <c r="BE66" s="66">
        <f t="shared" si="20"/>
        <v>0</v>
      </c>
      <c r="BF66" s="66">
        <f t="shared" si="20"/>
        <v>-1.2777777777777786</v>
      </c>
      <c r="BG66" s="66">
        <f t="shared" si="20"/>
        <v>-0.55555555555555625</v>
      </c>
      <c r="BH66" s="66">
        <f t="shared" si="20"/>
        <v>1.4444444444444446</v>
      </c>
      <c r="BI66" s="66">
        <f t="shared" si="20"/>
        <v>1.2222222222222223</v>
      </c>
      <c r="BJ66" s="66">
        <f t="shared" si="20"/>
        <v>-1.8888888888888893</v>
      </c>
      <c r="BK66" s="66">
        <f t="shared" si="20"/>
        <v>0</v>
      </c>
      <c r="BL66" s="66">
        <f t="shared" si="20"/>
        <v>0</v>
      </c>
    </row>
    <row r="67" spans="1:64" x14ac:dyDescent="0.2">
      <c r="A67" s="112">
        <v>0.52361111111111103</v>
      </c>
      <c r="B67" s="11">
        <f t="shared" ref="B67:V67" si="21">(B9-B$2)</f>
        <v>0</v>
      </c>
      <c r="C67" s="11">
        <f t="shared" si="21"/>
        <v>2.1999999999999993</v>
      </c>
      <c r="D67" s="11">
        <f t="shared" si="21"/>
        <v>-0.79999999999999893</v>
      </c>
      <c r="E67" s="11">
        <f t="shared" si="21"/>
        <v>-0.40000000000000036</v>
      </c>
      <c r="F67" s="11">
        <f t="shared" si="21"/>
        <v>-1.2000000000000002</v>
      </c>
      <c r="G67" s="11">
        <f t="shared" si="21"/>
        <v>2.2999999999999998</v>
      </c>
      <c r="H67" s="11">
        <f t="shared" si="21"/>
        <v>2.6999999999999993</v>
      </c>
      <c r="I67" s="11">
        <f t="shared" si="21"/>
        <v>3.5</v>
      </c>
      <c r="J67" s="11">
        <f t="shared" si="21"/>
        <v>-1.5999999999999996</v>
      </c>
      <c r="K67" s="11">
        <f t="shared" si="21"/>
        <v>1.9000000000000004</v>
      </c>
      <c r="L67" s="11">
        <f t="shared" si="21"/>
        <v>1.7999999999999998</v>
      </c>
      <c r="M67" s="11">
        <f t="shared" si="21"/>
        <v>-1.5</v>
      </c>
      <c r="N67" s="11">
        <f t="shared" si="21"/>
        <v>0.89999999999999947</v>
      </c>
      <c r="O67" s="11">
        <f t="shared" si="21"/>
        <v>0</v>
      </c>
      <c r="P67" s="11">
        <f t="shared" si="21"/>
        <v>0</v>
      </c>
      <c r="Q67" s="11">
        <f t="shared" si="21"/>
        <v>2.2999999999999989</v>
      </c>
      <c r="R67" s="11">
        <f t="shared" si="21"/>
        <v>-1.8000000000000003</v>
      </c>
      <c r="S67" s="11">
        <f t="shared" si="21"/>
        <v>0.70000000000000018</v>
      </c>
      <c r="T67" s="11">
        <f t="shared" si="21"/>
        <v>0.5</v>
      </c>
      <c r="U67" s="11">
        <f t="shared" si="21"/>
        <v>-0.79999999999999893</v>
      </c>
      <c r="V67" s="11">
        <f t="shared" si="21"/>
        <v>9.9999999999999645E-2</v>
      </c>
      <c r="W67" s="11">
        <f t="shared" si="11"/>
        <v>9.9999999999999645E-2</v>
      </c>
      <c r="X67" s="11">
        <f t="shared" ref="X67:BL67" si="22">(X9-X$2)</f>
        <v>0</v>
      </c>
      <c r="Y67" s="11">
        <f t="shared" si="22"/>
        <v>-0.89999999999999947</v>
      </c>
      <c r="Z67" s="11">
        <f t="shared" si="22"/>
        <v>-0.20000000000000018</v>
      </c>
      <c r="AA67" s="11">
        <f t="shared" si="22"/>
        <v>-0.70000000000000018</v>
      </c>
      <c r="AB67" s="11">
        <f t="shared" si="22"/>
        <v>-0.90000000000000036</v>
      </c>
      <c r="AC67" s="11">
        <f t="shared" si="22"/>
        <v>-0.90000000000000036</v>
      </c>
      <c r="AD67" s="11">
        <f t="shared" si="22"/>
        <v>1.3999999999999995</v>
      </c>
      <c r="AE67" s="11">
        <f t="shared" si="22"/>
        <v>1.3999999999999986</v>
      </c>
      <c r="AF67" s="11">
        <f t="shared" si="22"/>
        <v>-2.2999999999999998</v>
      </c>
      <c r="AG67" s="11">
        <f t="shared" si="22"/>
        <v>-1.8000000000000003</v>
      </c>
      <c r="AH67" s="11">
        <f t="shared" si="22"/>
        <v>-1.1999999999999993</v>
      </c>
      <c r="AI67" s="11">
        <f t="shared" si="22"/>
        <v>-0.59999999999999964</v>
      </c>
      <c r="AJ67" s="11">
        <f t="shared" si="22"/>
        <v>-9.9999999999999645E-2</v>
      </c>
      <c r="AK67" s="11">
        <f t="shared" si="22"/>
        <v>-0.59999999999999964</v>
      </c>
      <c r="AL67" s="11">
        <f t="shared" si="22"/>
        <v>0</v>
      </c>
      <c r="AM67" s="11">
        <f t="shared" si="22"/>
        <v>-2.8</v>
      </c>
      <c r="AN67" s="11">
        <f t="shared" si="22"/>
        <v>-3.7000000000000011</v>
      </c>
      <c r="AO67" s="11">
        <f t="shared" si="22"/>
        <v>-0.29999999999999982</v>
      </c>
      <c r="AP67" s="11">
        <f t="shared" si="22"/>
        <v>2.0000000000000009</v>
      </c>
      <c r="AQ67" s="11">
        <f t="shared" si="22"/>
        <v>-2.6999999999999993</v>
      </c>
      <c r="AR67" s="11">
        <f t="shared" si="22"/>
        <v>0</v>
      </c>
      <c r="AS67" s="11">
        <f t="shared" si="22"/>
        <v>-0.70000000000000018</v>
      </c>
      <c r="AT67" s="11">
        <f t="shared" si="22"/>
        <v>-1.2000000000000002</v>
      </c>
      <c r="AU67" s="11">
        <f t="shared" si="22"/>
        <v>0</v>
      </c>
      <c r="AV67" s="11">
        <f t="shared" si="22"/>
        <v>0</v>
      </c>
      <c r="AW67" s="11">
        <f t="shared" si="22"/>
        <v>0</v>
      </c>
      <c r="AX67" s="11">
        <f t="shared" si="22"/>
        <v>0</v>
      </c>
      <c r="AY67" s="11">
        <f t="shared" si="22"/>
        <v>0</v>
      </c>
      <c r="AZ67" s="11">
        <f t="shared" si="22"/>
        <v>0</v>
      </c>
      <c r="BA67" s="66">
        <f t="shared" si="22"/>
        <v>-1.3333333333333339</v>
      </c>
      <c r="BB67" s="66">
        <f t="shared" si="22"/>
        <v>-0.38888888888888928</v>
      </c>
      <c r="BC67" s="66">
        <f t="shared" si="22"/>
        <v>-1.3333333333333339</v>
      </c>
      <c r="BD67" s="66">
        <f t="shared" si="22"/>
        <v>0.16666666666666607</v>
      </c>
      <c r="BE67" s="66">
        <f t="shared" si="22"/>
        <v>0</v>
      </c>
      <c r="BF67" s="66">
        <f t="shared" si="22"/>
        <v>-1.4444444444444455</v>
      </c>
      <c r="BG67" s="66">
        <f t="shared" si="22"/>
        <v>-0.55555555555555625</v>
      </c>
      <c r="BH67" s="66">
        <f t="shared" si="22"/>
        <v>2</v>
      </c>
      <c r="BI67" s="66">
        <f t="shared" si="22"/>
        <v>1.9444444444444446</v>
      </c>
      <c r="BJ67" s="66">
        <f t="shared" si="22"/>
        <v>-2.1111111111111116</v>
      </c>
      <c r="BK67" s="66">
        <f t="shared" si="22"/>
        <v>0.72222222222222232</v>
      </c>
      <c r="BL67" s="66">
        <f t="shared" si="22"/>
        <v>0</v>
      </c>
    </row>
    <row r="68" spans="1:64" x14ac:dyDescent="0.2">
      <c r="A68" s="112">
        <v>0.52708333333333302</v>
      </c>
      <c r="B68" s="11">
        <f t="shared" ref="B68:V68" si="23">(B10-B$2)</f>
        <v>0</v>
      </c>
      <c r="C68" s="11">
        <f t="shared" si="23"/>
        <v>2.3999999999999995</v>
      </c>
      <c r="D68" s="11">
        <f t="shared" si="23"/>
        <v>-0.69999999999999929</v>
      </c>
      <c r="E68" s="11">
        <f t="shared" si="23"/>
        <v>0</v>
      </c>
      <c r="F68" s="11">
        <f t="shared" si="23"/>
        <v>-1.8000000000000007</v>
      </c>
      <c r="G68" s="11">
        <f t="shared" si="23"/>
        <v>2.8999999999999995</v>
      </c>
      <c r="H68" s="11">
        <f t="shared" si="23"/>
        <v>2.6999999999999993</v>
      </c>
      <c r="I68" s="11">
        <f t="shared" si="23"/>
        <v>4.5</v>
      </c>
      <c r="J68" s="11">
        <f t="shared" si="23"/>
        <v>-1.4000000000000004</v>
      </c>
      <c r="K68" s="11">
        <f t="shared" si="23"/>
        <v>2.6999999999999993</v>
      </c>
      <c r="L68" s="11">
        <f t="shared" si="23"/>
        <v>2.0999999999999996</v>
      </c>
      <c r="M68" s="11">
        <f t="shared" si="23"/>
        <v>-1.8999999999999995</v>
      </c>
      <c r="N68" s="11">
        <f t="shared" si="23"/>
        <v>1.1000000000000005</v>
      </c>
      <c r="O68" s="11">
        <f t="shared" si="23"/>
        <v>-0.5</v>
      </c>
      <c r="P68" s="11">
        <f t="shared" si="23"/>
        <v>0</v>
      </c>
      <c r="Q68" s="11">
        <f t="shared" si="23"/>
        <v>2.3999999999999986</v>
      </c>
      <c r="R68" s="11">
        <f t="shared" si="23"/>
        <v>-1.6000000000000005</v>
      </c>
      <c r="S68" s="11">
        <f t="shared" si="23"/>
        <v>0.70000000000000018</v>
      </c>
      <c r="T68" s="11">
        <f t="shared" si="23"/>
        <v>1</v>
      </c>
      <c r="U68" s="11">
        <f t="shared" si="23"/>
        <v>-0.90000000000000036</v>
      </c>
      <c r="V68" s="11">
        <f t="shared" si="23"/>
        <v>0.20000000000000018</v>
      </c>
      <c r="W68" s="11">
        <f t="shared" si="11"/>
        <v>0.5</v>
      </c>
      <c r="X68" s="11">
        <f t="shared" ref="X68:BL68" si="24">(X10-X$2)</f>
        <v>0</v>
      </c>
      <c r="Y68" s="11">
        <f t="shared" si="24"/>
        <v>-0.59999999999999964</v>
      </c>
      <c r="Z68" s="11">
        <f t="shared" si="24"/>
        <v>-0.20000000000000018</v>
      </c>
      <c r="AA68" s="11">
        <f t="shared" si="24"/>
        <v>-0.89999999999999947</v>
      </c>
      <c r="AB68" s="11">
        <f t="shared" si="24"/>
        <v>-1.0999999999999996</v>
      </c>
      <c r="AC68" s="11">
        <f t="shared" si="24"/>
        <v>-0.90000000000000036</v>
      </c>
      <c r="AD68" s="11">
        <f t="shared" si="24"/>
        <v>1.9999999999999991</v>
      </c>
      <c r="AE68" s="11">
        <f t="shared" si="24"/>
        <v>1.8999999999999986</v>
      </c>
      <c r="AF68" s="11">
        <f t="shared" si="24"/>
        <v>-2.0999999999999996</v>
      </c>
      <c r="AG68" s="11">
        <f t="shared" si="24"/>
        <v>-1.5</v>
      </c>
      <c r="AH68" s="11">
        <f t="shared" si="24"/>
        <v>-1.5</v>
      </c>
      <c r="AI68" s="11">
        <f t="shared" si="24"/>
        <v>-0.5</v>
      </c>
      <c r="AJ68" s="11">
        <f t="shared" si="24"/>
        <v>-0.29999999999999893</v>
      </c>
      <c r="AK68" s="11">
        <f t="shared" si="24"/>
        <v>-0.59999999999999964</v>
      </c>
      <c r="AL68" s="11">
        <f t="shared" si="24"/>
        <v>0</v>
      </c>
      <c r="AM68" s="11">
        <f t="shared" si="24"/>
        <v>-2.8</v>
      </c>
      <c r="AN68" s="11">
        <f t="shared" si="24"/>
        <v>-3.6000000000000014</v>
      </c>
      <c r="AO68" s="11">
        <f t="shared" si="24"/>
        <v>-9.9999999999999645E-2</v>
      </c>
      <c r="AP68" s="11">
        <f t="shared" si="24"/>
        <v>2.1000000000000005</v>
      </c>
      <c r="AQ68" s="11">
        <f t="shared" si="24"/>
        <v>-2.5</v>
      </c>
      <c r="AR68" s="11">
        <f t="shared" si="24"/>
        <v>0</v>
      </c>
      <c r="AS68" s="11">
        <f t="shared" si="24"/>
        <v>-0.79999999999999982</v>
      </c>
      <c r="AT68" s="11">
        <f t="shared" si="24"/>
        <v>-1.5</v>
      </c>
      <c r="AU68" s="11">
        <f t="shared" si="24"/>
        <v>0</v>
      </c>
      <c r="AV68" s="11">
        <f t="shared" si="24"/>
        <v>0</v>
      </c>
      <c r="AW68" s="11">
        <f t="shared" si="24"/>
        <v>0</v>
      </c>
      <c r="AX68" s="11">
        <f t="shared" si="24"/>
        <v>0</v>
      </c>
      <c r="AY68" s="11">
        <f t="shared" si="24"/>
        <v>0</v>
      </c>
      <c r="AZ68" s="11">
        <f t="shared" si="24"/>
        <v>0</v>
      </c>
      <c r="BA68" s="66">
        <f t="shared" si="24"/>
        <v>-1.1111111111111116</v>
      </c>
      <c r="BB68" s="66">
        <f t="shared" si="24"/>
        <v>-0.5</v>
      </c>
      <c r="BC68" s="66">
        <f t="shared" si="24"/>
        <v>-1.3888888888888893</v>
      </c>
      <c r="BD68" s="66">
        <f t="shared" si="24"/>
        <v>0.33333333333333393</v>
      </c>
      <c r="BE68" s="66">
        <f t="shared" si="24"/>
        <v>0</v>
      </c>
      <c r="BF68" s="66">
        <f t="shared" si="24"/>
        <v>-1.3888888888888893</v>
      </c>
      <c r="BG68" s="66">
        <f t="shared" si="24"/>
        <v>-0.66666666666666696</v>
      </c>
      <c r="BH68" s="66">
        <f t="shared" si="24"/>
        <v>2.2222222222222214</v>
      </c>
      <c r="BI68" s="66">
        <f t="shared" si="24"/>
        <v>2.7222222222222223</v>
      </c>
      <c r="BJ68" s="66">
        <f t="shared" si="24"/>
        <v>-1.9444444444444446</v>
      </c>
      <c r="BK68" s="66">
        <f t="shared" si="24"/>
        <v>1.0000000000000009</v>
      </c>
      <c r="BL68" s="66">
        <f t="shared" si="24"/>
        <v>0</v>
      </c>
    </row>
    <row r="69" spans="1:64" x14ac:dyDescent="0.2">
      <c r="A69" s="112">
        <v>0.530555555555556</v>
      </c>
      <c r="B69" s="11">
        <f t="shared" ref="B69:V69" si="25">(B11-B$2)</f>
        <v>0</v>
      </c>
      <c r="C69" s="11">
        <f t="shared" si="25"/>
        <v>2.6999999999999993</v>
      </c>
      <c r="D69" s="11">
        <f t="shared" si="25"/>
        <v>-0.29999999999999893</v>
      </c>
      <c r="E69" s="11">
        <f t="shared" si="25"/>
        <v>0.70000000000000107</v>
      </c>
      <c r="F69" s="11">
        <f t="shared" si="25"/>
        <v>-1.8000000000000007</v>
      </c>
      <c r="G69" s="11">
        <f t="shared" si="25"/>
        <v>3.4999999999999991</v>
      </c>
      <c r="H69" s="11">
        <f t="shared" si="25"/>
        <v>2.9000000000000021</v>
      </c>
      <c r="I69" s="11">
        <f t="shared" si="25"/>
        <v>5.4999999999999982</v>
      </c>
      <c r="J69" s="11">
        <f t="shared" si="25"/>
        <v>-1.5</v>
      </c>
      <c r="K69" s="11">
        <f t="shared" si="25"/>
        <v>2.9000000000000004</v>
      </c>
      <c r="L69" s="11">
        <f t="shared" si="25"/>
        <v>3.4000000000000004</v>
      </c>
      <c r="M69" s="11">
        <f t="shared" si="25"/>
        <v>-1.6999999999999993</v>
      </c>
      <c r="N69" s="11">
        <f t="shared" si="25"/>
        <v>2.2999999999999998</v>
      </c>
      <c r="O69" s="11">
        <f t="shared" si="25"/>
        <v>-0.59999999999999964</v>
      </c>
      <c r="P69" s="11">
        <f t="shared" si="25"/>
        <v>0</v>
      </c>
      <c r="Q69" s="11">
        <f t="shared" si="25"/>
        <v>2.5999999999999996</v>
      </c>
      <c r="R69" s="11">
        <f t="shared" si="25"/>
        <v>-1</v>
      </c>
      <c r="S69" s="11">
        <f t="shared" si="25"/>
        <v>0.99999999999999911</v>
      </c>
      <c r="T69" s="11">
        <f t="shared" si="25"/>
        <v>1.7000000000000002</v>
      </c>
      <c r="U69" s="11">
        <f t="shared" si="25"/>
        <v>-0.69999999999999929</v>
      </c>
      <c r="V69" s="11">
        <f t="shared" si="25"/>
        <v>9.9999999999999645E-2</v>
      </c>
      <c r="W69" s="11">
        <f t="shared" si="11"/>
        <v>0.80000000000000071</v>
      </c>
      <c r="X69" s="11">
        <f t="shared" ref="X69:BL69" si="26">(X11-X$2)</f>
        <v>0</v>
      </c>
      <c r="Y69" s="11">
        <f t="shared" si="26"/>
        <v>-0.69999999999999929</v>
      </c>
      <c r="Z69" s="11">
        <f t="shared" si="26"/>
        <v>-2</v>
      </c>
      <c r="AA69" s="11">
        <f t="shared" si="26"/>
        <v>-0.79999999999999982</v>
      </c>
      <c r="AB69" s="11">
        <f t="shared" si="26"/>
        <v>-1.5</v>
      </c>
      <c r="AC69" s="11">
        <f t="shared" si="26"/>
        <v>-0.79999999999999893</v>
      </c>
      <c r="AD69" s="11">
        <f t="shared" si="26"/>
        <v>2.7</v>
      </c>
      <c r="AE69" s="11">
        <f t="shared" si="26"/>
        <v>2.5</v>
      </c>
      <c r="AF69" s="11">
        <f t="shared" si="26"/>
        <v>-1.7999999999999998</v>
      </c>
      <c r="AG69" s="11">
        <f t="shared" si="26"/>
        <v>-1.5</v>
      </c>
      <c r="AH69" s="11">
        <f t="shared" si="26"/>
        <v>-1.7999999999999989</v>
      </c>
      <c r="AI69" s="11">
        <f t="shared" si="26"/>
        <v>-0.29999999999999982</v>
      </c>
      <c r="AJ69" s="11">
        <f t="shared" si="26"/>
        <v>-0.69999999999999929</v>
      </c>
      <c r="AK69" s="11">
        <f t="shared" si="26"/>
        <v>-0.59999999999999964</v>
      </c>
      <c r="AL69" s="11">
        <f t="shared" si="26"/>
        <v>0</v>
      </c>
      <c r="AM69" s="11">
        <f t="shared" si="26"/>
        <v>-2.8</v>
      </c>
      <c r="AN69" s="11">
        <f t="shared" si="26"/>
        <v>-3.9000000000000004</v>
      </c>
      <c r="AO69" s="11">
        <f t="shared" si="26"/>
        <v>0.29999999999999982</v>
      </c>
      <c r="AP69" s="11">
        <f t="shared" si="26"/>
        <v>2.2999999999999998</v>
      </c>
      <c r="AQ69" s="11">
        <f t="shared" si="26"/>
        <v>-2.4000000000000004</v>
      </c>
      <c r="AR69" s="11">
        <f t="shared" si="26"/>
        <v>0</v>
      </c>
      <c r="AS69" s="11">
        <f t="shared" si="26"/>
        <v>-1.7999999999999998</v>
      </c>
      <c r="AT69" s="11">
        <f t="shared" si="26"/>
        <v>-1.6000000000000005</v>
      </c>
      <c r="AU69" s="11">
        <f t="shared" si="26"/>
        <v>0</v>
      </c>
      <c r="AV69" s="11">
        <f t="shared" si="26"/>
        <v>0</v>
      </c>
      <c r="AW69" s="11">
        <f t="shared" si="26"/>
        <v>0</v>
      </c>
      <c r="AX69" s="11">
        <f t="shared" si="26"/>
        <v>0</v>
      </c>
      <c r="AY69" s="11">
        <f t="shared" si="26"/>
        <v>0</v>
      </c>
      <c r="AZ69" s="11">
        <f t="shared" si="26"/>
        <v>0</v>
      </c>
      <c r="BA69" s="66">
        <f t="shared" si="26"/>
        <v>-0.88888888888888928</v>
      </c>
      <c r="BB69" s="66">
        <f t="shared" si="26"/>
        <v>-0.55555555555555536</v>
      </c>
      <c r="BC69" s="66">
        <f t="shared" si="26"/>
        <v>-1.3333333333333339</v>
      </c>
      <c r="BD69" s="66">
        <f t="shared" si="26"/>
        <v>0.5</v>
      </c>
      <c r="BE69" s="66">
        <f t="shared" si="26"/>
        <v>0</v>
      </c>
      <c r="BF69" s="66">
        <f t="shared" si="26"/>
        <v>-1.3888888888888893</v>
      </c>
      <c r="BG69" s="66">
        <f t="shared" si="26"/>
        <v>-0.83333333333333393</v>
      </c>
      <c r="BH69" s="66">
        <f t="shared" si="26"/>
        <v>2.5</v>
      </c>
      <c r="BI69" s="66">
        <f t="shared" si="26"/>
        <v>3.333333333333333</v>
      </c>
      <c r="BJ69" s="66">
        <f t="shared" si="26"/>
        <v>-1.8888888888888893</v>
      </c>
      <c r="BK69" s="66">
        <f t="shared" si="26"/>
        <v>0.77777777777777768</v>
      </c>
      <c r="BL69" s="66">
        <f t="shared" si="26"/>
        <v>0</v>
      </c>
    </row>
    <row r="70" spans="1:64" x14ac:dyDescent="0.2">
      <c r="A70" s="112">
        <v>0.53402777777777799</v>
      </c>
      <c r="B70" s="11">
        <f t="shared" ref="B70:V70" si="27">(B12-B$2)</f>
        <v>0</v>
      </c>
      <c r="C70" s="11">
        <f t="shared" si="27"/>
        <v>2.6999999999999993</v>
      </c>
      <c r="D70" s="11">
        <f t="shared" si="27"/>
        <v>0.5</v>
      </c>
      <c r="E70" s="11">
        <f t="shared" si="27"/>
        <v>1.5999999999999996</v>
      </c>
      <c r="F70" s="11">
        <f t="shared" si="27"/>
        <v>-1.9000000000000004</v>
      </c>
      <c r="G70" s="11">
        <f t="shared" si="27"/>
        <v>3.9999999999999991</v>
      </c>
      <c r="H70" s="11">
        <f t="shared" si="27"/>
        <v>3.1000000000000014</v>
      </c>
      <c r="I70" s="11">
        <f t="shared" si="27"/>
        <v>6.6</v>
      </c>
      <c r="J70" s="11">
        <f t="shared" si="27"/>
        <v>-1.7999999999999989</v>
      </c>
      <c r="K70" s="11">
        <f t="shared" si="27"/>
        <v>3.5999999999999996</v>
      </c>
      <c r="L70" s="11">
        <f t="shared" si="27"/>
        <v>3.9000000000000004</v>
      </c>
      <c r="M70" s="11">
        <f t="shared" si="27"/>
        <v>-1.5</v>
      </c>
      <c r="N70" s="11">
        <f t="shared" si="27"/>
        <v>2.6000000000000005</v>
      </c>
      <c r="O70" s="11">
        <f t="shared" si="27"/>
        <v>-0.70000000000000018</v>
      </c>
      <c r="P70" s="11">
        <f t="shared" si="27"/>
        <v>0</v>
      </c>
      <c r="Q70" s="11">
        <f t="shared" si="27"/>
        <v>2.6999999999999993</v>
      </c>
      <c r="R70" s="11">
        <f t="shared" si="27"/>
        <v>-0.70000000000000018</v>
      </c>
      <c r="S70" s="11">
        <f t="shared" si="27"/>
        <v>1.4999999999999991</v>
      </c>
      <c r="T70" s="11">
        <f t="shared" si="27"/>
        <v>2.7000000000000011</v>
      </c>
      <c r="U70" s="11">
        <f t="shared" si="27"/>
        <v>-0.5</v>
      </c>
      <c r="V70" s="11">
        <f t="shared" si="27"/>
        <v>9.9999999999999645E-2</v>
      </c>
      <c r="W70" s="11">
        <f t="shared" si="11"/>
        <v>0.80000000000000071</v>
      </c>
      <c r="X70" s="11">
        <f t="shared" ref="X70:BL70" si="28">(X12-X$2)</f>
        <v>0</v>
      </c>
      <c r="Y70" s="11">
        <f t="shared" si="28"/>
        <v>-0.69999999999999929</v>
      </c>
      <c r="Z70" s="11">
        <f t="shared" si="28"/>
        <v>-2.1000000000000005</v>
      </c>
      <c r="AA70" s="11">
        <f t="shared" si="28"/>
        <v>-0.89999999999999947</v>
      </c>
      <c r="AB70" s="11">
        <f t="shared" si="28"/>
        <v>-1.4000000000000004</v>
      </c>
      <c r="AC70" s="11">
        <f t="shared" si="28"/>
        <v>-0.40000000000000036</v>
      </c>
      <c r="AD70" s="11">
        <f t="shared" si="28"/>
        <v>3.3999999999999995</v>
      </c>
      <c r="AE70" s="11">
        <f t="shared" si="28"/>
        <v>3</v>
      </c>
      <c r="AF70" s="11">
        <f t="shared" si="28"/>
        <v>-1.5</v>
      </c>
      <c r="AG70" s="11">
        <f t="shared" si="28"/>
        <v>-1.2999999999999998</v>
      </c>
      <c r="AH70" s="11">
        <f t="shared" si="28"/>
        <v>-1.9000000000000004</v>
      </c>
      <c r="AI70" s="11">
        <f t="shared" si="28"/>
        <v>-0.5</v>
      </c>
      <c r="AJ70" s="11">
        <f t="shared" si="28"/>
        <v>-1</v>
      </c>
      <c r="AK70" s="11">
        <f t="shared" si="28"/>
        <v>-0.59999999999999964</v>
      </c>
      <c r="AL70" s="11">
        <f t="shared" si="28"/>
        <v>0</v>
      </c>
      <c r="AM70" s="11">
        <f t="shared" si="28"/>
        <v>-2.4999999999999996</v>
      </c>
      <c r="AN70" s="11">
        <f t="shared" si="28"/>
        <v>-4</v>
      </c>
      <c r="AO70" s="11">
        <f t="shared" si="28"/>
        <v>0.59999999999999964</v>
      </c>
      <c r="AP70" s="11">
        <f t="shared" si="28"/>
        <v>2.5000000000000009</v>
      </c>
      <c r="AQ70" s="11">
        <f t="shared" si="28"/>
        <v>-2.1999999999999993</v>
      </c>
      <c r="AR70" s="11">
        <f t="shared" si="28"/>
        <v>0</v>
      </c>
      <c r="AS70" s="11">
        <f t="shared" si="28"/>
        <v>-1.8999999999999995</v>
      </c>
      <c r="AT70" s="11">
        <f t="shared" si="28"/>
        <v>-1.7000000000000002</v>
      </c>
      <c r="AU70" s="11">
        <f t="shared" si="28"/>
        <v>0</v>
      </c>
      <c r="AV70" s="11">
        <f t="shared" si="28"/>
        <v>0</v>
      </c>
      <c r="AW70" s="11">
        <f t="shared" si="28"/>
        <v>0</v>
      </c>
      <c r="AX70" s="11">
        <f t="shared" si="28"/>
        <v>0</v>
      </c>
      <c r="AY70" s="11">
        <f t="shared" si="28"/>
        <v>0</v>
      </c>
      <c r="AZ70" s="11">
        <f t="shared" si="28"/>
        <v>0</v>
      </c>
      <c r="BA70" s="66">
        <f t="shared" si="28"/>
        <v>-0.72222222222222321</v>
      </c>
      <c r="BB70" s="66">
        <f t="shared" si="28"/>
        <v>-0.66666666666666607</v>
      </c>
      <c r="BC70" s="66">
        <f t="shared" si="28"/>
        <v>-1.0000000000000009</v>
      </c>
      <c r="BD70" s="66">
        <f t="shared" si="28"/>
        <v>0.83333333333333393</v>
      </c>
      <c r="BE70" s="66">
        <f t="shared" si="28"/>
        <v>0</v>
      </c>
      <c r="BF70" s="66">
        <f t="shared" si="28"/>
        <v>-1.3333333333333339</v>
      </c>
      <c r="BG70" s="66">
        <f t="shared" si="28"/>
        <v>-0.88888888888888928</v>
      </c>
      <c r="BH70" s="66">
        <f t="shared" si="28"/>
        <v>2.7222222222222214</v>
      </c>
      <c r="BI70" s="66">
        <f t="shared" si="28"/>
        <v>3.7222222222222223</v>
      </c>
      <c r="BJ70" s="66">
        <f t="shared" si="28"/>
        <v>-1.6111111111111116</v>
      </c>
      <c r="BK70" s="66">
        <f t="shared" si="28"/>
        <v>0.66666666666666696</v>
      </c>
      <c r="BL70" s="66">
        <f t="shared" si="28"/>
        <v>0</v>
      </c>
    </row>
    <row r="71" spans="1:64" x14ac:dyDescent="0.2">
      <c r="A71" s="114">
        <v>0.53749999999999998</v>
      </c>
      <c r="B71" s="11">
        <f t="shared" ref="B71:V71" si="29">(B13-B$2)</f>
        <v>0</v>
      </c>
      <c r="C71" s="11">
        <f t="shared" si="29"/>
        <v>2.6999999999999993</v>
      </c>
      <c r="D71" s="11">
        <f t="shared" si="29"/>
        <v>1.3000000000000007</v>
      </c>
      <c r="E71" s="11">
        <f t="shared" si="29"/>
        <v>2.7000000000000011</v>
      </c>
      <c r="F71" s="11">
        <f t="shared" si="29"/>
        <v>-2.2000000000000002</v>
      </c>
      <c r="G71" s="11">
        <f t="shared" si="29"/>
        <v>4.6000000000000005</v>
      </c>
      <c r="H71" s="11">
        <f t="shared" si="29"/>
        <v>3.4000000000000021</v>
      </c>
      <c r="I71" s="11">
        <f t="shared" si="29"/>
        <v>7.2000000000000011</v>
      </c>
      <c r="J71" s="11">
        <f t="shared" si="29"/>
        <v>-1.1999999999999993</v>
      </c>
      <c r="K71" s="11">
        <f t="shared" si="29"/>
        <v>4.1999999999999993</v>
      </c>
      <c r="L71" s="11">
        <f t="shared" si="29"/>
        <v>4.7999999999999989</v>
      </c>
      <c r="M71" s="11">
        <f t="shared" si="29"/>
        <v>-2.6999999999999993</v>
      </c>
      <c r="N71" s="11">
        <f t="shared" si="29"/>
        <v>2.8</v>
      </c>
      <c r="O71" s="11">
        <f t="shared" si="29"/>
        <v>-0.89999999999999947</v>
      </c>
      <c r="P71" s="11">
        <f t="shared" si="29"/>
        <v>0</v>
      </c>
      <c r="Q71" s="11">
        <f t="shared" si="29"/>
        <v>3</v>
      </c>
      <c r="R71" s="11">
        <f t="shared" si="29"/>
        <v>-0.60000000000000053</v>
      </c>
      <c r="S71" s="11">
        <f t="shared" si="29"/>
        <v>1.7000000000000002</v>
      </c>
      <c r="T71" s="11">
        <f t="shared" si="29"/>
        <v>3.9000000000000004</v>
      </c>
      <c r="U71" s="11">
        <f t="shared" si="29"/>
        <v>-0.79999999999999893</v>
      </c>
      <c r="V71" s="11">
        <f t="shared" si="29"/>
        <v>0.20000000000000018</v>
      </c>
      <c r="W71" s="11">
        <f t="shared" si="11"/>
        <v>1</v>
      </c>
      <c r="X71" s="11">
        <f t="shared" ref="X71:BL71" si="30">(X13-X$2)</f>
        <v>0</v>
      </c>
      <c r="Y71" s="11">
        <f t="shared" si="30"/>
        <v>-0.39999999999999947</v>
      </c>
      <c r="Z71" s="11">
        <f t="shared" si="30"/>
        <v>-2.5</v>
      </c>
      <c r="AA71" s="11">
        <f t="shared" si="30"/>
        <v>-1.7000000000000002</v>
      </c>
      <c r="AB71" s="11">
        <f t="shared" si="30"/>
        <v>-1.4000000000000004</v>
      </c>
      <c r="AC71" s="11">
        <f t="shared" si="30"/>
        <v>-9.9999999999999645E-2</v>
      </c>
      <c r="AD71" s="11">
        <f t="shared" si="30"/>
        <v>3.8999999999999995</v>
      </c>
      <c r="AE71" s="11">
        <f t="shared" si="30"/>
        <v>3.5999999999999996</v>
      </c>
      <c r="AF71" s="11">
        <f t="shared" si="30"/>
        <v>-1.5</v>
      </c>
      <c r="AG71" s="11">
        <f t="shared" si="30"/>
        <v>-0.79999999999999982</v>
      </c>
      <c r="AH71" s="11">
        <f t="shared" si="30"/>
        <v>-1.9000000000000004</v>
      </c>
      <c r="AI71" s="11">
        <f t="shared" si="30"/>
        <v>-0.59999999999999964</v>
      </c>
      <c r="AJ71" s="11">
        <f t="shared" si="30"/>
        <v>-1.5999999999999996</v>
      </c>
      <c r="AK71" s="11">
        <f t="shared" si="30"/>
        <v>-0.80000000000000071</v>
      </c>
      <c r="AL71" s="11">
        <f t="shared" si="30"/>
        <v>0</v>
      </c>
      <c r="AM71" s="11">
        <f t="shared" si="30"/>
        <v>-2.2999999999999998</v>
      </c>
      <c r="AN71" s="11">
        <f t="shared" si="30"/>
        <v>-3.8000000000000007</v>
      </c>
      <c r="AO71" s="11">
        <f t="shared" si="30"/>
        <v>0.90000000000000036</v>
      </c>
      <c r="AP71" s="11">
        <f t="shared" si="30"/>
        <v>2.3999999999999995</v>
      </c>
      <c r="AQ71" s="11">
        <f t="shared" si="30"/>
        <v>-1.9000000000000004</v>
      </c>
      <c r="AR71" s="11">
        <f t="shared" si="30"/>
        <v>0</v>
      </c>
      <c r="AS71" s="11">
        <f t="shared" si="30"/>
        <v>-1.5999999999999996</v>
      </c>
      <c r="AT71" s="11">
        <f t="shared" si="30"/>
        <v>-2.2000000000000002</v>
      </c>
      <c r="AU71" s="11">
        <f t="shared" si="30"/>
        <v>0</v>
      </c>
      <c r="AV71" s="11">
        <f t="shared" si="30"/>
        <v>0</v>
      </c>
      <c r="AW71" s="11">
        <f t="shared" si="30"/>
        <v>0</v>
      </c>
      <c r="AX71" s="11">
        <f t="shared" si="30"/>
        <v>0</v>
      </c>
      <c r="AY71" s="11">
        <f t="shared" si="30"/>
        <v>0</v>
      </c>
      <c r="AZ71" s="11">
        <f t="shared" si="30"/>
        <v>0</v>
      </c>
      <c r="BA71" s="66">
        <f t="shared" si="30"/>
        <v>-0.6111111111111116</v>
      </c>
      <c r="BB71" s="66">
        <f t="shared" si="30"/>
        <v>-0.83333333333333393</v>
      </c>
      <c r="BC71" s="66">
        <f t="shared" si="30"/>
        <v>-1.166666666666667</v>
      </c>
      <c r="BD71" s="66">
        <f t="shared" si="30"/>
        <v>1.1666666666666661</v>
      </c>
      <c r="BE71" s="66">
        <f t="shared" si="30"/>
        <v>0</v>
      </c>
      <c r="BF71" s="66">
        <f t="shared" si="30"/>
        <v>-1.3888888888888893</v>
      </c>
      <c r="BG71" s="66">
        <f t="shared" si="30"/>
        <v>-0.88888888888888928</v>
      </c>
      <c r="BH71" s="66">
        <f t="shared" si="30"/>
        <v>2.5555555555555554</v>
      </c>
      <c r="BI71" s="66">
        <f t="shared" si="30"/>
        <v>3.7777777777777777</v>
      </c>
      <c r="BJ71" s="66">
        <f t="shared" si="30"/>
        <v>-1.4444444444444446</v>
      </c>
      <c r="BK71" s="66">
        <f t="shared" si="30"/>
        <v>0.44444444444444464</v>
      </c>
      <c r="BL71" s="66">
        <f t="shared" si="30"/>
        <v>0</v>
      </c>
    </row>
    <row r="72" spans="1:64" x14ac:dyDescent="0.2">
      <c r="A72" s="113">
        <v>0.54097222222222197</v>
      </c>
      <c r="B72" s="11">
        <f t="shared" ref="B72:V72" si="31">(B14-B$2)</f>
        <v>0</v>
      </c>
      <c r="C72" s="11">
        <f t="shared" si="31"/>
        <v>2.9000000000000004</v>
      </c>
      <c r="D72" s="11">
        <f t="shared" si="31"/>
        <v>2.1000000000000014</v>
      </c>
      <c r="E72" s="11">
        <f t="shared" si="31"/>
        <v>3.7000000000000011</v>
      </c>
      <c r="F72" s="11">
        <f t="shared" si="31"/>
        <v>-2.3000000000000007</v>
      </c>
      <c r="G72" s="11">
        <f t="shared" si="31"/>
        <v>5.2</v>
      </c>
      <c r="H72" s="11">
        <f t="shared" si="31"/>
        <v>2.6000000000000014</v>
      </c>
      <c r="I72" s="11">
        <f t="shared" si="31"/>
        <v>7.7999999999999989</v>
      </c>
      <c r="J72" s="11">
        <f t="shared" si="31"/>
        <v>-0.90000000000000036</v>
      </c>
      <c r="K72" s="11">
        <f t="shared" si="31"/>
        <v>4.8000000000000007</v>
      </c>
      <c r="L72" s="11">
        <f t="shared" si="31"/>
        <v>5.2999999999999989</v>
      </c>
      <c r="M72" s="11">
        <f t="shared" si="31"/>
        <v>-3</v>
      </c>
      <c r="N72" s="11">
        <f t="shared" si="31"/>
        <v>3.1000000000000005</v>
      </c>
      <c r="O72" s="11">
        <f t="shared" si="31"/>
        <v>-1.2000000000000002</v>
      </c>
      <c r="P72" s="11">
        <f t="shared" si="31"/>
        <v>0</v>
      </c>
      <c r="Q72" s="11">
        <f t="shared" si="31"/>
        <v>3.5</v>
      </c>
      <c r="R72" s="11">
        <f t="shared" si="31"/>
        <v>-0.40000000000000036</v>
      </c>
      <c r="S72" s="11">
        <f t="shared" si="31"/>
        <v>1.9999999999999991</v>
      </c>
      <c r="T72" s="11">
        <f t="shared" si="31"/>
        <v>5.2000000000000011</v>
      </c>
      <c r="U72" s="11">
        <f t="shared" si="31"/>
        <v>-1.0999999999999996</v>
      </c>
      <c r="V72" s="11">
        <f t="shared" si="31"/>
        <v>0.59999999999999964</v>
      </c>
      <c r="W72" s="11">
        <f t="shared" si="11"/>
        <v>1</v>
      </c>
      <c r="X72" s="11">
        <f t="shared" ref="X72:BL72" si="32">(X14-X$2)</f>
        <v>0</v>
      </c>
      <c r="Y72" s="11">
        <f t="shared" si="32"/>
        <v>-0.29999999999999982</v>
      </c>
      <c r="Z72" s="11">
        <f t="shared" si="32"/>
        <v>-2.1000000000000005</v>
      </c>
      <c r="AA72" s="11">
        <f t="shared" si="32"/>
        <v>-1.7000000000000002</v>
      </c>
      <c r="AB72" s="11">
        <f t="shared" si="32"/>
        <v>-1.5</v>
      </c>
      <c r="AC72" s="11">
        <f t="shared" si="32"/>
        <v>0.20000000000000107</v>
      </c>
      <c r="AD72" s="11">
        <f t="shared" si="32"/>
        <v>4.3</v>
      </c>
      <c r="AE72" s="11">
        <f t="shared" si="32"/>
        <v>4.0999999999999996</v>
      </c>
      <c r="AF72" s="11">
        <f t="shared" si="32"/>
        <v>-1.1999999999999993</v>
      </c>
      <c r="AG72" s="11">
        <f t="shared" si="32"/>
        <v>-0.40000000000000036</v>
      </c>
      <c r="AH72" s="11">
        <f t="shared" si="32"/>
        <v>-1.4000000000000004</v>
      </c>
      <c r="AI72" s="11">
        <f t="shared" si="32"/>
        <v>-0.70000000000000018</v>
      </c>
      <c r="AJ72" s="11">
        <f t="shared" si="32"/>
        <v>-1.7999999999999989</v>
      </c>
      <c r="AK72" s="11">
        <f t="shared" si="32"/>
        <v>-0.90000000000000036</v>
      </c>
      <c r="AL72" s="11">
        <f t="shared" si="32"/>
        <v>0</v>
      </c>
      <c r="AM72" s="11">
        <f t="shared" si="32"/>
        <v>-2</v>
      </c>
      <c r="AN72" s="11">
        <f t="shared" si="32"/>
        <v>-3.5</v>
      </c>
      <c r="AO72" s="11">
        <f t="shared" si="32"/>
        <v>1.3000000000000007</v>
      </c>
      <c r="AP72" s="11">
        <f t="shared" si="32"/>
        <v>2.3999999999999995</v>
      </c>
      <c r="AQ72" s="11">
        <f t="shared" si="32"/>
        <v>-1.7999999999999989</v>
      </c>
      <c r="AR72" s="11">
        <f t="shared" si="32"/>
        <v>0</v>
      </c>
      <c r="AS72" s="11">
        <f t="shared" si="32"/>
        <v>-1.2000000000000002</v>
      </c>
      <c r="AT72" s="11">
        <f t="shared" si="32"/>
        <v>-2.2000000000000002</v>
      </c>
      <c r="AU72" s="11">
        <f t="shared" si="32"/>
        <v>0</v>
      </c>
      <c r="AV72" s="11">
        <f t="shared" si="32"/>
        <v>0</v>
      </c>
      <c r="AW72" s="11">
        <f t="shared" si="32"/>
        <v>0</v>
      </c>
      <c r="AX72" s="11">
        <f t="shared" si="32"/>
        <v>0</v>
      </c>
      <c r="AY72" s="11">
        <f t="shared" si="32"/>
        <v>0</v>
      </c>
      <c r="AZ72" s="11">
        <f t="shared" si="32"/>
        <v>0</v>
      </c>
      <c r="BA72" s="66">
        <f t="shared" si="32"/>
        <v>-0.11111111111111249</v>
      </c>
      <c r="BB72" s="66">
        <f t="shared" si="32"/>
        <v>-0.77777777777777857</v>
      </c>
      <c r="BC72" s="66">
        <f t="shared" si="32"/>
        <v>-1.1111111111111116</v>
      </c>
      <c r="BD72" s="66">
        <f t="shared" si="32"/>
        <v>1.3333333333333339</v>
      </c>
      <c r="BE72" s="66">
        <f t="shared" si="32"/>
        <v>0</v>
      </c>
      <c r="BF72" s="66">
        <f t="shared" si="32"/>
        <v>-1.6111111111111116</v>
      </c>
      <c r="BG72" s="66">
        <f t="shared" si="32"/>
        <v>-1.8333333333333339</v>
      </c>
      <c r="BH72" s="66">
        <f t="shared" si="32"/>
        <v>2.8333333333333321</v>
      </c>
      <c r="BI72" s="66">
        <f t="shared" si="32"/>
        <v>3.7777777777777777</v>
      </c>
      <c r="BJ72" s="66">
        <f t="shared" si="32"/>
        <v>-1.3888888888888893</v>
      </c>
      <c r="BK72" s="66">
        <f t="shared" si="32"/>
        <v>0.22222222222222232</v>
      </c>
      <c r="BL72" s="66">
        <f t="shared" si="32"/>
        <v>0</v>
      </c>
    </row>
    <row r="73" spans="1:64" x14ac:dyDescent="0.2">
      <c r="A73" s="114">
        <v>0.54444444444444495</v>
      </c>
      <c r="B73" s="11">
        <f t="shared" ref="B73:V73" si="33">(B15-B$2)</f>
        <v>0</v>
      </c>
      <c r="C73" s="11">
        <f t="shared" si="33"/>
        <v>3.1999999999999993</v>
      </c>
      <c r="D73" s="11">
        <f t="shared" si="33"/>
        <v>3.2000000000000011</v>
      </c>
      <c r="E73" s="11">
        <f t="shared" si="33"/>
        <v>4.8000000000000007</v>
      </c>
      <c r="F73" s="11">
        <f t="shared" si="33"/>
        <v>-2.5</v>
      </c>
      <c r="G73" s="11">
        <f t="shared" si="33"/>
        <v>5.8999999999999995</v>
      </c>
      <c r="H73" s="11">
        <f t="shared" si="33"/>
        <v>2</v>
      </c>
      <c r="I73" s="11">
        <f t="shared" si="33"/>
        <v>8.6</v>
      </c>
      <c r="J73" s="11">
        <f t="shared" si="33"/>
        <v>-0.40000000000000036</v>
      </c>
      <c r="K73" s="11">
        <f t="shared" si="33"/>
        <v>5.3000000000000007</v>
      </c>
      <c r="L73" s="11">
        <f t="shared" si="33"/>
        <v>5.6999999999999993</v>
      </c>
      <c r="M73" s="11">
        <f t="shared" si="33"/>
        <v>-2.8</v>
      </c>
      <c r="N73" s="11">
        <f t="shared" si="33"/>
        <v>3.3</v>
      </c>
      <c r="O73" s="11">
        <f t="shared" si="33"/>
        <v>-1.2000000000000002</v>
      </c>
      <c r="P73" s="11">
        <f t="shared" si="33"/>
        <v>0</v>
      </c>
      <c r="Q73" s="11">
        <f t="shared" si="33"/>
        <v>3.3999999999999986</v>
      </c>
      <c r="R73" s="11">
        <f t="shared" si="33"/>
        <v>-0.40000000000000036</v>
      </c>
      <c r="S73" s="11">
        <f t="shared" si="33"/>
        <v>2.6000000000000005</v>
      </c>
      <c r="T73" s="11">
        <f t="shared" si="33"/>
        <v>6.3000000000000007</v>
      </c>
      <c r="U73" s="11">
        <f t="shared" si="33"/>
        <v>-1.0999999999999996</v>
      </c>
      <c r="V73" s="11">
        <f t="shared" si="33"/>
        <v>1</v>
      </c>
      <c r="W73" s="11">
        <f t="shared" si="11"/>
        <v>1</v>
      </c>
      <c r="X73" s="11">
        <f t="shared" ref="X73:BL73" si="34">(X15-X$2)</f>
        <v>0</v>
      </c>
      <c r="Y73" s="11">
        <f t="shared" si="34"/>
        <v>-0.39999999999999947</v>
      </c>
      <c r="Z73" s="11">
        <f t="shared" si="34"/>
        <v>-1.7000000000000002</v>
      </c>
      <c r="AA73" s="11">
        <f t="shared" si="34"/>
        <v>-1.7000000000000002</v>
      </c>
      <c r="AB73" s="11">
        <f t="shared" si="34"/>
        <v>-1</v>
      </c>
      <c r="AC73" s="11">
        <f t="shared" si="34"/>
        <v>0.30000000000000071</v>
      </c>
      <c r="AD73" s="11">
        <f t="shared" si="34"/>
        <v>4.7</v>
      </c>
      <c r="AE73" s="11">
        <f t="shared" si="34"/>
        <v>5.0999999999999996</v>
      </c>
      <c r="AF73" s="11">
        <f t="shared" si="34"/>
        <v>-0.69999999999999929</v>
      </c>
      <c r="AG73" s="11">
        <f t="shared" si="34"/>
        <v>-0.10000000000000053</v>
      </c>
      <c r="AH73" s="11">
        <f t="shared" si="34"/>
        <v>-0.69999999999999929</v>
      </c>
      <c r="AI73" s="11">
        <f t="shared" si="34"/>
        <v>-0.89999999999999947</v>
      </c>
      <c r="AJ73" s="11">
        <f t="shared" si="34"/>
        <v>-1.9000000000000004</v>
      </c>
      <c r="AK73" s="11">
        <f t="shared" si="34"/>
        <v>-0.90000000000000036</v>
      </c>
      <c r="AL73" s="11">
        <f t="shared" si="34"/>
        <v>0</v>
      </c>
      <c r="AM73" s="11">
        <f t="shared" si="34"/>
        <v>-1.7999999999999998</v>
      </c>
      <c r="AN73" s="11">
        <f t="shared" si="34"/>
        <v>-3.1000000000000014</v>
      </c>
      <c r="AO73" s="11">
        <f t="shared" si="34"/>
        <v>1.8000000000000007</v>
      </c>
      <c r="AP73" s="11">
        <f t="shared" si="34"/>
        <v>2.3999999999999995</v>
      </c>
      <c r="AQ73" s="11">
        <f t="shared" si="34"/>
        <v>-1.7999999999999989</v>
      </c>
      <c r="AR73" s="11">
        <f t="shared" si="34"/>
        <v>0</v>
      </c>
      <c r="AS73" s="11">
        <f t="shared" si="34"/>
        <v>-0.59999999999999964</v>
      </c>
      <c r="AT73" s="11">
        <f t="shared" si="34"/>
        <v>-2.3000000000000007</v>
      </c>
      <c r="AU73" s="11">
        <f t="shared" si="34"/>
        <v>0</v>
      </c>
      <c r="AV73" s="11">
        <f t="shared" si="34"/>
        <v>0</v>
      </c>
      <c r="AW73" s="11">
        <f t="shared" si="34"/>
        <v>0</v>
      </c>
      <c r="AX73" s="11">
        <f t="shared" si="34"/>
        <v>0</v>
      </c>
      <c r="AY73" s="11">
        <f t="shared" si="34"/>
        <v>0</v>
      </c>
      <c r="AZ73" s="11">
        <f t="shared" si="34"/>
        <v>0</v>
      </c>
      <c r="BA73" s="66">
        <f t="shared" si="34"/>
        <v>-5.5555555555557135E-2</v>
      </c>
      <c r="BB73" s="66">
        <f t="shared" si="34"/>
        <v>-0.88888888888888928</v>
      </c>
      <c r="BC73" s="66">
        <f t="shared" si="34"/>
        <v>-0.94444444444444464</v>
      </c>
      <c r="BD73" s="66">
        <f t="shared" si="34"/>
        <v>1.7222222222222214</v>
      </c>
      <c r="BE73" s="66">
        <f t="shared" si="34"/>
        <v>0</v>
      </c>
      <c r="BF73" s="66">
        <f t="shared" si="34"/>
        <v>-1.7777777777777786</v>
      </c>
      <c r="BG73" s="66">
        <f t="shared" si="34"/>
        <v>-1.8333333333333339</v>
      </c>
      <c r="BH73" s="66">
        <f t="shared" si="34"/>
        <v>3.1666666666666661</v>
      </c>
      <c r="BI73" s="66">
        <f t="shared" si="34"/>
        <v>4.2222222222222223</v>
      </c>
      <c r="BJ73" s="66">
        <f t="shared" si="34"/>
        <v>-1.5555555555555562</v>
      </c>
      <c r="BK73" s="66">
        <f t="shared" si="34"/>
        <v>5.5555555555556246E-2</v>
      </c>
      <c r="BL73" s="66">
        <f t="shared" si="34"/>
        <v>0</v>
      </c>
    </row>
    <row r="74" spans="1:64" x14ac:dyDescent="0.2">
      <c r="A74" s="113">
        <v>0.54791666666666705</v>
      </c>
      <c r="B74" s="11">
        <f t="shared" ref="B74:V74" si="35">(B16-B$2)</f>
        <v>0</v>
      </c>
      <c r="C74" s="11">
        <f t="shared" si="35"/>
        <v>3.4000000000000004</v>
      </c>
      <c r="D74" s="11">
        <f t="shared" si="35"/>
        <v>3.6000000000000014</v>
      </c>
      <c r="E74" s="11">
        <f t="shared" si="35"/>
        <v>5.7000000000000011</v>
      </c>
      <c r="F74" s="11">
        <f t="shared" si="35"/>
        <v>-1.8000000000000007</v>
      </c>
      <c r="G74" s="11">
        <f t="shared" si="35"/>
        <v>6.7</v>
      </c>
      <c r="H74" s="11">
        <f t="shared" si="35"/>
        <v>1.8000000000000007</v>
      </c>
      <c r="I74" s="11">
        <f t="shared" si="35"/>
        <v>9.4</v>
      </c>
      <c r="J74" s="11">
        <f t="shared" si="35"/>
        <v>0.20000000000000107</v>
      </c>
      <c r="K74" s="11">
        <f t="shared" si="35"/>
        <v>5.0999999999999996</v>
      </c>
      <c r="L74" s="11">
        <f t="shared" si="35"/>
        <v>6</v>
      </c>
      <c r="M74" s="11">
        <f t="shared" si="35"/>
        <v>-2.5999999999999996</v>
      </c>
      <c r="N74" s="11">
        <f t="shared" si="35"/>
        <v>3.3</v>
      </c>
      <c r="O74" s="11">
        <f t="shared" si="35"/>
        <v>-1</v>
      </c>
      <c r="P74" s="11">
        <f t="shared" si="35"/>
        <v>0</v>
      </c>
      <c r="Q74" s="11">
        <f t="shared" si="35"/>
        <v>3.3999999999999986</v>
      </c>
      <c r="R74" s="11">
        <f t="shared" si="35"/>
        <v>-0.40000000000000036</v>
      </c>
      <c r="S74" s="11">
        <f t="shared" si="35"/>
        <v>3.2</v>
      </c>
      <c r="T74" s="11">
        <f t="shared" si="35"/>
        <v>7.4</v>
      </c>
      <c r="U74" s="11">
        <f t="shared" si="35"/>
        <v>-2.3999999999999995</v>
      </c>
      <c r="V74" s="11">
        <f t="shared" si="35"/>
        <v>1.2999999999999998</v>
      </c>
      <c r="W74" s="11">
        <f t="shared" si="11"/>
        <v>1.0999999999999996</v>
      </c>
      <c r="X74" s="11">
        <f t="shared" ref="X74:BL74" si="36">(X16-X$2)</f>
        <v>0</v>
      </c>
      <c r="Y74" s="11">
        <f t="shared" si="36"/>
        <v>-0.39999999999999947</v>
      </c>
      <c r="Z74" s="11">
        <f t="shared" si="36"/>
        <v>-1.3000000000000007</v>
      </c>
      <c r="AA74" s="11">
        <f t="shared" si="36"/>
        <v>-1.3999999999999995</v>
      </c>
      <c r="AB74" s="11">
        <f t="shared" si="36"/>
        <v>-0.80000000000000071</v>
      </c>
      <c r="AC74" s="11">
        <f t="shared" si="36"/>
        <v>0.59999999999999964</v>
      </c>
      <c r="AD74" s="11">
        <f t="shared" si="36"/>
        <v>5.1000000000000005</v>
      </c>
      <c r="AE74" s="11">
        <f t="shared" si="36"/>
        <v>5.5</v>
      </c>
      <c r="AF74" s="11">
        <f t="shared" si="36"/>
        <v>0</v>
      </c>
      <c r="AG74" s="11">
        <f t="shared" si="36"/>
        <v>-0.10000000000000053</v>
      </c>
      <c r="AH74" s="11">
        <f t="shared" si="36"/>
        <v>9.9999999999999645E-2</v>
      </c>
      <c r="AI74" s="11">
        <f t="shared" si="36"/>
        <v>-0.89999999999999947</v>
      </c>
      <c r="AJ74" s="11">
        <f t="shared" si="36"/>
        <v>-2.0999999999999996</v>
      </c>
      <c r="AK74" s="11">
        <f t="shared" si="36"/>
        <v>-0.59999999999999964</v>
      </c>
      <c r="AL74" s="11">
        <f t="shared" si="36"/>
        <v>0</v>
      </c>
      <c r="AM74" s="11">
        <f t="shared" si="36"/>
        <v>-1.3999999999999995</v>
      </c>
      <c r="AN74" s="11">
        <f t="shared" si="36"/>
        <v>-2.6000000000000014</v>
      </c>
      <c r="AO74" s="11">
        <f t="shared" si="36"/>
        <v>2.3000000000000007</v>
      </c>
      <c r="AP74" s="11">
        <f t="shared" si="36"/>
        <v>2.3999999999999995</v>
      </c>
      <c r="AQ74" s="11">
        <f t="shared" si="36"/>
        <v>-1.5</v>
      </c>
      <c r="AR74" s="11">
        <f t="shared" si="36"/>
        <v>0</v>
      </c>
      <c r="AS74" s="11">
        <f t="shared" si="36"/>
        <v>0</v>
      </c>
      <c r="AT74" s="11">
        <f t="shared" si="36"/>
        <v>-2.2000000000000002</v>
      </c>
      <c r="AU74" s="11">
        <f t="shared" si="36"/>
        <v>0</v>
      </c>
      <c r="AV74" s="11">
        <f t="shared" si="36"/>
        <v>0</v>
      </c>
      <c r="AW74" s="11">
        <f t="shared" si="36"/>
        <v>0</v>
      </c>
      <c r="AX74" s="11">
        <f t="shared" si="36"/>
        <v>0</v>
      </c>
      <c r="AY74" s="11">
        <f t="shared" si="36"/>
        <v>0</v>
      </c>
      <c r="AZ74" s="11">
        <f t="shared" si="36"/>
        <v>0</v>
      </c>
      <c r="BA74" s="66">
        <f t="shared" si="36"/>
        <v>0.22222222222222143</v>
      </c>
      <c r="BB74" s="66">
        <f t="shared" si="36"/>
        <v>-1</v>
      </c>
      <c r="BC74" s="66">
        <f t="shared" si="36"/>
        <v>-0.88888888888888928</v>
      </c>
      <c r="BD74" s="66">
        <f t="shared" si="36"/>
        <v>2</v>
      </c>
      <c r="BE74" s="66">
        <f t="shared" si="36"/>
        <v>0</v>
      </c>
      <c r="BF74" s="66">
        <f t="shared" si="36"/>
        <v>-1.8333333333333339</v>
      </c>
      <c r="BG74" s="66">
        <f t="shared" si="36"/>
        <v>-1.8333333333333339</v>
      </c>
      <c r="BH74" s="66">
        <f t="shared" si="36"/>
        <v>3</v>
      </c>
      <c r="BI74" s="66">
        <f t="shared" si="36"/>
        <v>4.4999999999999991</v>
      </c>
      <c r="BJ74" s="66">
        <f t="shared" si="36"/>
        <v>-1.666666666666667</v>
      </c>
      <c r="BK74" s="66">
        <f t="shared" si="36"/>
        <v>-0.16666666666666607</v>
      </c>
      <c r="BL74" s="66">
        <f t="shared" si="36"/>
        <v>0</v>
      </c>
    </row>
    <row r="75" spans="1:64" x14ac:dyDescent="0.2">
      <c r="A75" s="114">
        <v>0.55138888888888904</v>
      </c>
      <c r="B75" s="11">
        <f t="shared" ref="B75:V75" si="37">(B17-B$2)</f>
        <v>0</v>
      </c>
      <c r="C75" s="11">
        <f t="shared" si="37"/>
        <v>3.4000000000000004</v>
      </c>
      <c r="D75" s="11">
        <f t="shared" si="37"/>
        <v>4.1000000000000014</v>
      </c>
      <c r="E75" s="11">
        <f t="shared" si="37"/>
        <v>6.2000000000000011</v>
      </c>
      <c r="F75" s="11">
        <f t="shared" si="37"/>
        <v>-1.1000000000000005</v>
      </c>
      <c r="G75" s="11">
        <f t="shared" si="37"/>
        <v>7.3999999999999995</v>
      </c>
      <c r="H75" s="11">
        <f t="shared" si="37"/>
        <v>2</v>
      </c>
      <c r="I75" s="11">
        <f t="shared" si="37"/>
        <v>10.200000000000001</v>
      </c>
      <c r="J75" s="11">
        <f t="shared" si="37"/>
        <v>0.59999999999999964</v>
      </c>
      <c r="K75" s="11">
        <f t="shared" si="37"/>
        <v>5.3000000000000007</v>
      </c>
      <c r="L75" s="11">
        <f t="shared" si="37"/>
        <v>5.9</v>
      </c>
      <c r="M75" s="11">
        <f t="shared" si="37"/>
        <v>-2.5</v>
      </c>
      <c r="N75" s="11">
        <f t="shared" si="37"/>
        <v>3.5000000000000009</v>
      </c>
      <c r="O75" s="11">
        <f t="shared" si="37"/>
        <v>-1.2000000000000002</v>
      </c>
      <c r="P75" s="11">
        <f t="shared" si="37"/>
        <v>0</v>
      </c>
      <c r="Q75" s="11">
        <f t="shared" si="37"/>
        <v>4.0999999999999996</v>
      </c>
      <c r="R75" s="11">
        <f t="shared" si="37"/>
        <v>-0.29999999999999982</v>
      </c>
      <c r="S75" s="11">
        <f t="shared" si="37"/>
        <v>3.4999999999999991</v>
      </c>
      <c r="T75" s="11">
        <f t="shared" si="37"/>
        <v>8.2000000000000011</v>
      </c>
      <c r="U75" s="11">
        <f t="shared" si="37"/>
        <v>-2.5</v>
      </c>
      <c r="V75" s="11">
        <f t="shared" si="37"/>
        <v>1.5999999999999996</v>
      </c>
      <c r="W75" s="11">
        <f t="shared" si="11"/>
        <v>1.0999999999999996</v>
      </c>
      <c r="X75" s="11">
        <f t="shared" ref="X75:BL75" si="38">(X17-X$2)</f>
        <v>0</v>
      </c>
      <c r="Y75" s="11">
        <f t="shared" si="38"/>
        <v>-0.19999999999999929</v>
      </c>
      <c r="Z75" s="11">
        <f t="shared" si="38"/>
        <v>-0.90000000000000036</v>
      </c>
      <c r="AA75" s="11">
        <f t="shared" si="38"/>
        <v>-1.0999999999999996</v>
      </c>
      <c r="AB75" s="11">
        <f t="shared" si="38"/>
        <v>-9.9999999999999645E-2</v>
      </c>
      <c r="AC75" s="11">
        <f t="shared" si="38"/>
        <v>1.0000000000000018</v>
      </c>
      <c r="AD75" s="11">
        <f t="shared" si="38"/>
        <v>5.4999999999999991</v>
      </c>
      <c r="AE75" s="11">
        <f t="shared" si="38"/>
        <v>6</v>
      </c>
      <c r="AF75" s="11">
        <f t="shared" si="38"/>
        <v>0.59999999999999964</v>
      </c>
      <c r="AG75" s="11">
        <f t="shared" si="38"/>
        <v>0</v>
      </c>
      <c r="AH75" s="11">
        <f t="shared" si="38"/>
        <v>1.0999999999999996</v>
      </c>
      <c r="AI75" s="11">
        <f t="shared" si="38"/>
        <v>-1</v>
      </c>
      <c r="AJ75" s="11">
        <f t="shared" si="38"/>
        <v>-2.1999999999999993</v>
      </c>
      <c r="AK75" s="11">
        <f t="shared" si="38"/>
        <v>-0.59999999999999964</v>
      </c>
      <c r="AL75" s="11">
        <f t="shared" si="38"/>
        <v>0</v>
      </c>
      <c r="AM75" s="11">
        <f t="shared" si="38"/>
        <v>-0.5</v>
      </c>
      <c r="AN75" s="11">
        <f t="shared" si="38"/>
        <v>-2.1000000000000014</v>
      </c>
      <c r="AO75" s="11">
        <f t="shared" si="38"/>
        <v>2.8000000000000007</v>
      </c>
      <c r="AP75" s="11">
        <f t="shared" si="38"/>
        <v>2.3999999999999995</v>
      </c>
      <c r="AQ75" s="11">
        <f t="shared" si="38"/>
        <v>-0.90000000000000036</v>
      </c>
      <c r="AR75" s="11">
        <f t="shared" si="38"/>
        <v>0</v>
      </c>
      <c r="AS75" s="11">
        <f t="shared" si="38"/>
        <v>-9.9999999999999645E-2</v>
      </c>
      <c r="AT75" s="11">
        <f t="shared" si="38"/>
        <v>-1.7000000000000002</v>
      </c>
      <c r="AU75" s="11">
        <f t="shared" si="38"/>
        <v>0</v>
      </c>
      <c r="AV75" s="11">
        <f t="shared" si="38"/>
        <v>0</v>
      </c>
      <c r="AW75" s="11">
        <f t="shared" si="38"/>
        <v>0</v>
      </c>
      <c r="AX75" s="11">
        <f t="shared" si="38"/>
        <v>0</v>
      </c>
      <c r="AY75" s="11">
        <f t="shared" si="38"/>
        <v>0</v>
      </c>
      <c r="AZ75" s="11">
        <f t="shared" si="38"/>
        <v>0</v>
      </c>
      <c r="BA75" s="66">
        <f t="shared" si="38"/>
        <v>0.94444444444444287</v>
      </c>
      <c r="BB75" s="66">
        <f t="shared" si="38"/>
        <v>-1.2777777777777777</v>
      </c>
      <c r="BC75" s="66">
        <f t="shared" si="38"/>
        <v>-1.3888888888888893</v>
      </c>
      <c r="BD75" s="66">
        <f t="shared" si="38"/>
        <v>2.3333333333333339</v>
      </c>
      <c r="BE75" s="66">
        <f t="shared" si="38"/>
        <v>0</v>
      </c>
      <c r="BF75" s="66">
        <f t="shared" si="38"/>
        <v>-1.7777777777777786</v>
      </c>
      <c r="BG75" s="66">
        <f t="shared" si="38"/>
        <v>-1.666666666666667</v>
      </c>
      <c r="BH75" s="66">
        <f t="shared" si="38"/>
        <v>2.8888888888888893</v>
      </c>
      <c r="BI75" s="66">
        <f t="shared" si="38"/>
        <v>4.7777777777777777</v>
      </c>
      <c r="BJ75" s="66">
        <f t="shared" si="38"/>
        <v>-1.8333333333333339</v>
      </c>
      <c r="BK75" s="66">
        <f t="shared" si="38"/>
        <v>-0.55555555555555536</v>
      </c>
      <c r="BL75" s="66">
        <f t="shared" si="38"/>
        <v>0</v>
      </c>
    </row>
    <row r="76" spans="1:64" x14ac:dyDescent="0.2">
      <c r="A76" s="113">
        <v>0.55486111111111103</v>
      </c>
      <c r="B76" s="11">
        <f t="shared" ref="B76:V76" si="39">(B18-B$2)</f>
        <v>0</v>
      </c>
      <c r="C76" s="11">
        <f t="shared" si="39"/>
        <v>3.5</v>
      </c>
      <c r="D76" s="11">
        <f t="shared" si="39"/>
        <v>4.6000000000000014</v>
      </c>
      <c r="E76" s="11">
        <f t="shared" si="39"/>
        <v>6.5</v>
      </c>
      <c r="F76" s="11">
        <f t="shared" si="39"/>
        <v>-0.20000000000000018</v>
      </c>
      <c r="G76" s="11">
        <f t="shared" si="39"/>
        <v>8.4000000000000021</v>
      </c>
      <c r="H76" s="11">
        <f t="shared" si="39"/>
        <v>1.9000000000000004</v>
      </c>
      <c r="I76" s="11">
        <f t="shared" si="39"/>
        <v>10.1</v>
      </c>
      <c r="J76" s="11">
        <f t="shared" si="39"/>
        <v>1.0999999999999996</v>
      </c>
      <c r="K76" s="11">
        <f t="shared" si="39"/>
        <v>5.6</v>
      </c>
      <c r="L76" s="11">
        <f t="shared" si="39"/>
        <v>5.7999999999999989</v>
      </c>
      <c r="M76" s="11">
        <f t="shared" si="39"/>
        <v>-2.1999999999999993</v>
      </c>
      <c r="N76" s="11">
        <f t="shared" si="39"/>
        <v>3.3</v>
      </c>
      <c r="O76" s="11">
        <f t="shared" si="39"/>
        <v>-1.2999999999999998</v>
      </c>
      <c r="P76" s="11">
        <f t="shared" si="39"/>
        <v>0</v>
      </c>
      <c r="Q76" s="11">
        <f t="shared" si="39"/>
        <v>4.5999999999999996</v>
      </c>
      <c r="R76" s="11">
        <f t="shared" si="39"/>
        <v>0.20000000000000018</v>
      </c>
      <c r="S76" s="11">
        <f t="shared" si="39"/>
        <v>3.6000000000000005</v>
      </c>
      <c r="T76" s="11">
        <f t="shared" si="39"/>
        <v>8.8000000000000007</v>
      </c>
      <c r="U76" s="11">
        <f t="shared" si="39"/>
        <v>-2.5999999999999996</v>
      </c>
      <c r="V76" s="11">
        <f t="shared" si="39"/>
        <v>2.0999999999999996</v>
      </c>
      <c r="W76" s="11">
        <f t="shared" si="11"/>
        <v>1.2000000000000011</v>
      </c>
      <c r="X76" s="11">
        <f t="shared" ref="X76:BL76" si="40">(X18-X$2)</f>
        <v>0</v>
      </c>
      <c r="Y76" s="11">
        <f t="shared" si="40"/>
        <v>0.30000000000000071</v>
      </c>
      <c r="Z76" s="11">
        <f t="shared" si="40"/>
        <v>-0.60000000000000053</v>
      </c>
      <c r="AA76" s="11">
        <f t="shared" si="40"/>
        <v>-0.79999999999999982</v>
      </c>
      <c r="AB76" s="11">
        <f t="shared" si="40"/>
        <v>0.80000000000000071</v>
      </c>
      <c r="AC76" s="11">
        <f t="shared" si="40"/>
        <v>1.2000000000000011</v>
      </c>
      <c r="AD76" s="11">
        <f t="shared" si="40"/>
        <v>5.8999999999999995</v>
      </c>
      <c r="AE76" s="11">
        <f t="shared" si="40"/>
        <v>6.8000000000000007</v>
      </c>
      <c r="AF76" s="11">
        <f t="shared" si="40"/>
        <v>1</v>
      </c>
      <c r="AG76" s="11">
        <f t="shared" si="40"/>
        <v>0.20000000000000018</v>
      </c>
      <c r="AH76" s="11">
        <f t="shared" si="40"/>
        <v>2</v>
      </c>
      <c r="AI76" s="11">
        <f t="shared" si="40"/>
        <v>-1.2000000000000002</v>
      </c>
      <c r="AJ76" s="11">
        <f t="shared" si="40"/>
        <v>-2.4000000000000004</v>
      </c>
      <c r="AK76" s="11">
        <f t="shared" si="40"/>
        <v>-0.40000000000000036</v>
      </c>
      <c r="AL76" s="11">
        <f t="shared" si="40"/>
        <v>0</v>
      </c>
      <c r="AM76" s="11">
        <f t="shared" si="40"/>
        <v>0</v>
      </c>
      <c r="AN76" s="11">
        <f t="shared" si="40"/>
        <v>-1.6000000000000014</v>
      </c>
      <c r="AO76" s="11">
        <f t="shared" si="40"/>
        <v>3.3000000000000007</v>
      </c>
      <c r="AP76" s="11">
        <f t="shared" si="40"/>
        <v>2.2999999999999998</v>
      </c>
      <c r="AQ76" s="11">
        <f t="shared" si="40"/>
        <v>-0.69999999999999929</v>
      </c>
      <c r="AR76" s="11">
        <f t="shared" si="40"/>
        <v>0</v>
      </c>
      <c r="AS76" s="11">
        <f t="shared" si="40"/>
        <v>-0.20000000000000018</v>
      </c>
      <c r="AT76" s="11">
        <f t="shared" si="40"/>
        <v>-0.90000000000000036</v>
      </c>
      <c r="AU76" s="11">
        <f t="shared" si="40"/>
        <v>0</v>
      </c>
      <c r="AV76" s="11">
        <f t="shared" si="40"/>
        <v>0</v>
      </c>
      <c r="AW76" s="11">
        <f t="shared" si="40"/>
        <v>0</v>
      </c>
      <c r="AX76" s="11">
        <f t="shared" si="40"/>
        <v>0</v>
      </c>
      <c r="AY76" s="11">
        <f t="shared" si="40"/>
        <v>0</v>
      </c>
      <c r="AZ76" s="11">
        <f t="shared" si="40"/>
        <v>0</v>
      </c>
      <c r="BA76" s="66">
        <f t="shared" si="40"/>
        <v>1.3888888888888875</v>
      </c>
      <c r="BB76" s="66">
        <f t="shared" si="40"/>
        <v>-1.3888888888888893</v>
      </c>
      <c r="BC76" s="66">
        <f t="shared" si="40"/>
        <v>-1.5000000000000009</v>
      </c>
      <c r="BD76" s="66">
        <f t="shared" si="40"/>
        <v>3.0555555555555554</v>
      </c>
      <c r="BE76" s="66">
        <f t="shared" si="40"/>
        <v>0</v>
      </c>
      <c r="BF76" s="66">
        <f t="shared" si="40"/>
        <v>-1.6111111111111116</v>
      </c>
      <c r="BG76" s="66">
        <f t="shared" si="40"/>
        <v>-1.166666666666667</v>
      </c>
      <c r="BH76" s="66">
        <f t="shared" si="40"/>
        <v>3.3333333333333321</v>
      </c>
      <c r="BI76" s="66">
        <f t="shared" si="40"/>
        <v>5.1111111111111116</v>
      </c>
      <c r="BJ76" s="66">
        <f t="shared" si="40"/>
        <v>-1.9444444444444446</v>
      </c>
      <c r="BK76" s="66">
        <f t="shared" si="40"/>
        <v>-1.5</v>
      </c>
      <c r="BL76" s="66">
        <f t="shared" si="40"/>
        <v>0</v>
      </c>
    </row>
    <row r="77" spans="1:64" x14ac:dyDescent="0.2">
      <c r="A77" s="114">
        <v>0.55833333333333302</v>
      </c>
      <c r="B77" s="11">
        <f t="shared" ref="B77:V77" si="41">(B19-B$2)</f>
        <v>0</v>
      </c>
      <c r="C77" s="11">
        <f t="shared" si="41"/>
        <v>3.7999999999999989</v>
      </c>
      <c r="D77" s="11">
        <f t="shared" si="41"/>
        <v>5.1000000000000014</v>
      </c>
      <c r="E77" s="11">
        <f t="shared" si="41"/>
        <v>6.7000000000000011</v>
      </c>
      <c r="F77" s="11">
        <f t="shared" si="41"/>
        <v>0.5</v>
      </c>
      <c r="G77" s="11">
        <f t="shared" si="41"/>
        <v>8.4000000000000021</v>
      </c>
      <c r="H77" s="11">
        <f t="shared" si="41"/>
        <v>0.60000000000000142</v>
      </c>
      <c r="I77" s="11">
        <f t="shared" si="41"/>
        <v>10.299999999999999</v>
      </c>
      <c r="J77" s="11">
        <f t="shared" si="41"/>
        <v>1.7000000000000011</v>
      </c>
      <c r="K77" s="11">
        <f t="shared" si="41"/>
        <v>6.1</v>
      </c>
      <c r="L77" s="11">
        <f t="shared" si="41"/>
        <v>6</v>
      </c>
      <c r="M77" s="11">
        <f t="shared" si="41"/>
        <v>-2</v>
      </c>
      <c r="N77" s="11">
        <f t="shared" si="41"/>
        <v>3.2</v>
      </c>
      <c r="O77" s="11">
        <f t="shared" si="41"/>
        <v>-1.2999999999999998</v>
      </c>
      <c r="P77" s="11">
        <f t="shared" si="41"/>
        <v>0</v>
      </c>
      <c r="Q77" s="11">
        <f t="shared" si="41"/>
        <v>5.0999999999999979</v>
      </c>
      <c r="R77" s="11">
        <f t="shared" si="41"/>
        <v>0.59999999999999964</v>
      </c>
      <c r="S77" s="11">
        <f t="shared" si="41"/>
        <v>3.8999999999999995</v>
      </c>
      <c r="T77" s="11">
        <f t="shared" si="41"/>
        <v>9.6</v>
      </c>
      <c r="U77" s="11">
        <f t="shared" si="41"/>
        <v>-2.6999999999999993</v>
      </c>
      <c r="V77" s="11">
        <f t="shared" si="41"/>
        <v>2.5999999999999996</v>
      </c>
      <c r="W77" s="11">
        <f t="shared" si="11"/>
        <v>1.3000000000000007</v>
      </c>
      <c r="X77" s="11">
        <f t="shared" ref="X77:BL77" si="42">(X19-X$2)</f>
        <v>0</v>
      </c>
      <c r="Y77" s="11">
        <f t="shared" si="42"/>
        <v>0.70000000000000107</v>
      </c>
      <c r="Z77" s="11">
        <f t="shared" si="42"/>
        <v>-0.10000000000000053</v>
      </c>
      <c r="AA77" s="11">
        <f t="shared" si="42"/>
        <v>-0.29999999999999982</v>
      </c>
      <c r="AB77" s="11">
        <f t="shared" si="42"/>
        <v>1.5999999999999996</v>
      </c>
      <c r="AC77" s="11">
        <f t="shared" si="42"/>
        <v>1.7999999999999989</v>
      </c>
      <c r="AD77" s="11">
        <f t="shared" si="42"/>
        <v>6.3999999999999995</v>
      </c>
      <c r="AE77" s="11">
        <f t="shared" si="42"/>
        <v>7.3999999999999986</v>
      </c>
      <c r="AF77" s="11">
        <f t="shared" si="42"/>
        <v>1.3000000000000007</v>
      </c>
      <c r="AG77" s="11">
        <f t="shared" si="42"/>
        <v>0</v>
      </c>
      <c r="AH77" s="11">
        <f t="shared" si="42"/>
        <v>2.9000000000000004</v>
      </c>
      <c r="AI77" s="11">
        <f t="shared" si="42"/>
        <v>-1.5</v>
      </c>
      <c r="AJ77" s="11">
        <f t="shared" si="42"/>
        <v>-2.5</v>
      </c>
      <c r="AK77" s="11">
        <f t="shared" si="42"/>
        <v>-0.40000000000000036</v>
      </c>
      <c r="AL77" s="11">
        <f t="shared" si="42"/>
        <v>0</v>
      </c>
      <c r="AM77" s="11">
        <f t="shared" si="42"/>
        <v>0.5</v>
      </c>
      <c r="AN77" s="11">
        <f t="shared" si="42"/>
        <v>-1.1000000000000014</v>
      </c>
      <c r="AO77" s="11">
        <f t="shared" si="42"/>
        <v>3.6999999999999993</v>
      </c>
      <c r="AP77" s="11">
        <f t="shared" si="42"/>
        <v>2.1000000000000005</v>
      </c>
      <c r="AQ77" s="11">
        <f t="shared" si="42"/>
        <v>-0.59999999999999964</v>
      </c>
      <c r="AR77" s="11">
        <f t="shared" si="42"/>
        <v>0</v>
      </c>
      <c r="AS77" s="11">
        <f t="shared" si="42"/>
        <v>0.20000000000000018</v>
      </c>
      <c r="AT77" s="11">
        <f t="shared" si="42"/>
        <v>-0.20000000000000018</v>
      </c>
      <c r="AU77" s="11">
        <f t="shared" si="42"/>
        <v>0</v>
      </c>
      <c r="AV77" s="11">
        <f t="shared" si="42"/>
        <v>0</v>
      </c>
      <c r="AW77" s="11">
        <f t="shared" si="42"/>
        <v>0</v>
      </c>
      <c r="AX77" s="11">
        <f t="shared" si="42"/>
        <v>0</v>
      </c>
      <c r="AY77" s="11">
        <f t="shared" si="42"/>
        <v>0</v>
      </c>
      <c r="AZ77" s="11">
        <f t="shared" si="42"/>
        <v>0</v>
      </c>
      <c r="BA77" s="66">
        <f t="shared" si="42"/>
        <v>1.8888888888888875</v>
      </c>
      <c r="BB77" s="66">
        <f t="shared" si="42"/>
        <v>-1.4444444444444446</v>
      </c>
      <c r="BC77" s="66">
        <f t="shared" si="42"/>
        <v>-1.5555555555555562</v>
      </c>
      <c r="BD77" s="66">
        <f t="shared" si="42"/>
        <v>3.5555555555555554</v>
      </c>
      <c r="BE77" s="66">
        <f t="shared" si="42"/>
        <v>0</v>
      </c>
      <c r="BF77" s="66">
        <f t="shared" si="42"/>
        <v>-1.5000000000000009</v>
      </c>
      <c r="BG77" s="66">
        <f t="shared" si="42"/>
        <v>-0.5</v>
      </c>
      <c r="BH77" s="66">
        <f t="shared" si="42"/>
        <v>3.3888888888888893</v>
      </c>
      <c r="BI77" s="66">
        <f t="shared" si="42"/>
        <v>5.4444444444444438</v>
      </c>
      <c r="BJ77" s="66">
        <f t="shared" si="42"/>
        <v>-2.1111111111111116</v>
      </c>
      <c r="BK77" s="66">
        <f t="shared" si="42"/>
        <v>-1.9444444444444438</v>
      </c>
      <c r="BL77" s="66">
        <f t="shared" si="42"/>
        <v>0</v>
      </c>
    </row>
    <row r="78" spans="1:64" x14ac:dyDescent="0.2">
      <c r="A78" s="113">
        <v>0.561805555555556</v>
      </c>
      <c r="B78" s="11">
        <f t="shared" ref="B78:V78" si="43">(B20-B$2)</f>
        <v>0</v>
      </c>
      <c r="C78" s="11">
        <f t="shared" si="43"/>
        <v>3.9000000000000004</v>
      </c>
      <c r="D78" s="11">
        <f t="shared" si="43"/>
        <v>5.6000000000000014</v>
      </c>
      <c r="E78" s="11">
        <f t="shared" si="43"/>
        <v>6.7000000000000011</v>
      </c>
      <c r="F78" s="11">
        <f t="shared" si="43"/>
        <v>1.2999999999999989</v>
      </c>
      <c r="G78" s="11">
        <f t="shared" si="43"/>
        <v>8.6999999999999993</v>
      </c>
      <c r="H78" s="11">
        <f t="shared" si="43"/>
        <v>-3.2999999999999989</v>
      </c>
      <c r="I78" s="11">
        <f t="shared" si="43"/>
        <v>10.799999999999999</v>
      </c>
      <c r="J78" s="11">
        <f t="shared" si="43"/>
        <v>2.0999999999999996</v>
      </c>
      <c r="K78" s="11">
        <f t="shared" si="43"/>
        <v>6.1</v>
      </c>
      <c r="L78" s="11">
        <f t="shared" si="43"/>
        <v>6.2999999999999989</v>
      </c>
      <c r="M78" s="11">
        <f t="shared" si="43"/>
        <v>-1.5</v>
      </c>
      <c r="N78" s="11">
        <f t="shared" si="43"/>
        <v>3.6000000000000005</v>
      </c>
      <c r="O78" s="11">
        <f t="shared" si="43"/>
        <v>-1.0999999999999996</v>
      </c>
      <c r="P78" s="11">
        <f t="shared" si="43"/>
        <v>0</v>
      </c>
      <c r="Q78" s="11">
        <f t="shared" si="43"/>
        <v>5.3000000000000007</v>
      </c>
      <c r="R78" s="11">
        <f t="shared" si="43"/>
        <v>0.70000000000000018</v>
      </c>
      <c r="S78" s="11">
        <f t="shared" si="43"/>
        <v>3.8999999999999995</v>
      </c>
      <c r="T78" s="11">
        <f t="shared" si="43"/>
        <v>10.000000000000002</v>
      </c>
      <c r="U78" s="11">
        <f t="shared" si="43"/>
        <v>-2.6999999999999993</v>
      </c>
      <c r="V78" s="11">
        <f t="shared" si="43"/>
        <v>3.0999999999999996</v>
      </c>
      <c r="W78" s="11">
        <f t="shared" si="11"/>
        <v>1.4000000000000004</v>
      </c>
      <c r="X78" s="11">
        <f t="shared" ref="X78:BL78" si="44">(X20-X$2)</f>
        <v>0</v>
      </c>
      <c r="Y78" s="11">
        <f t="shared" si="44"/>
        <v>1.0999999999999996</v>
      </c>
      <c r="Z78" s="11">
        <f t="shared" si="44"/>
        <v>0.59999999999999964</v>
      </c>
      <c r="AA78" s="11">
        <f t="shared" si="44"/>
        <v>0.29999999999999982</v>
      </c>
      <c r="AB78" s="11">
        <f t="shared" si="44"/>
        <v>2.4000000000000004</v>
      </c>
      <c r="AC78" s="11">
        <f t="shared" si="44"/>
        <v>2.0000000000000018</v>
      </c>
      <c r="AD78" s="11">
        <f t="shared" si="44"/>
        <v>6.6000000000000005</v>
      </c>
      <c r="AE78" s="11">
        <f t="shared" si="44"/>
        <v>7.5</v>
      </c>
      <c r="AF78" s="11">
        <f t="shared" si="44"/>
        <v>1.8000000000000007</v>
      </c>
      <c r="AG78" s="11">
        <f t="shared" si="44"/>
        <v>-0.10000000000000053</v>
      </c>
      <c r="AH78" s="11">
        <f t="shared" si="44"/>
        <v>4</v>
      </c>
      <c r="AI78" s="11">
        <f t="shared" si="44"/>
        <v>-1.5999999999999996</v>
      </c>
      <c r="AJ78" s="11">
        <f t="shared" si="44"/>
        <v>-2.5999999999999996</v>
      </c>
      <c r="AK78" s="11">
        <f t="shared" si="44"/>
        <v>-0.30000000000000071</v>
      </c>
      <c r="AL78" s="11">
        <f t="shared" si="44"/>
        <v>0</v>
      </c>
      <c r="AM78" s="11">
        <f t="shared" si="44"/>
        <v>1.2000000000000002</v>
      </c>
      <c r="AN78" s="11">
        <f t="shared" si="44"/>
        <v>-0.10000000000000142</v>
      </c>
      <c r="AO78" s="11">
        <f t="shared" si="44"/>
        <v>4.1999999999999993</v>
      </c>
      <c r="AP78" s="11">
        <f t="shared" si="44"/>
        <v>2.0000000000000009</v>
      </c>
      <c r="AQ78" s="11">
        <f t="shared" si="44"/>
        <v>-0.40000000000000036</v>
      </c>
      <c r="AR78" s="11">
        <f t="shared" si="44"/>
        <v>0</v>
      </c>
      <c r="AS78" s="11">
        <f t="shared" si="44"/>
        <v>0.60000000000000053</v>
      </c>
      <c r="AT78" s="11">
        <f t="shared" si="44"/>
        <v>0.69999999999999929</v>
      </c>
      <c r="AU78" s="11">
        <f t="shared" si="44"/>
        <v>0</v>
      </c>
      <c r="AV78" s="11">
        <f t="shared" si="44"/>
        <v>0</v>
      </c>
      <c r="AW78" s="11">
        <f t="shared" si="44"/>
        <v>0</v>
      </c>
      <c r="AX78" s="11">
        <f t="shared" si="44"/>
        <v>0</v>
      </c>
      <c r="AY78" s="11">
        <f t="shared" si="44"/>
        <v>0</v>
      </c>
      <c r="AZ78" s="11">
        <f t="shared" si="44"/>
        <v>0</v>
      </c>
      <c r="BA78" s="66">
        <f t="shared" si="44"/>
        <v>2.2777777777777768</v>
      </c>
      <c r="BB78" s="66">
        <f t="shared" si="44"/>
        <v>-1.5</v>
      </c>
      <c r="BC78" s="66">
        <f t="shared" si="44"/>
        <v>-1.3333333333333339</v>
      </c>
      <c r="BD78" s="66">
        <f t="shared" si="44"/>
        <v>4</v>
      </c>
      <c r="BE78" s="66">
        <f t="shared" si="44"/>
        <v>0</v>
      </c>
      <c r="BF78" s="66">
        <f t="shared" si="44"/>
        <v>-1.2777777777777786</v>
      </c>
      <c r="BG78" s="66">
        <f t="shared" si="44"/>
        <v>-0.1111111111111116</v>
      </c>
      <c r="BH78" s="66">
        <f t="shared" si="44"/>
        <v>3.4444444444444446</v>
      </c>
      <c r="BI78" s="66">
        <f t="shared" si="44"/>
        <v>5.6111111111111116</v>
      </c>
      <c r="BJ78" s="66">
        <f t="shared" si="44"/>
        <v>-2.8333333333333339</v>
      </c>
      <c r="BK78" s="66">
        <f t="shared" si="44"/>
        <v>-2.2777777777777777</v>
      </c>
      <c r="BL78" s="66">
        <f t="shared" si="44"/>
        <v>0</v>
      </c>
    </row>
    <row r="79" spans="1:64" x14ac:dyDescent="0.2">
      <c r="A79" s="114">
        <v>0.56527777777777799</v>
      </c>
      <c r="B79" s="11">
        <f t="shared" ref="B79:V79" si="45">(B21-B$2)</f>
        <v>0</v>
      </c>
      <c r="C79" s="11">
        <f t="shared" si="45"/>
        <v>3.7999999999999989</v>
      </c>
      <c r="D79" s="11">
        <f t="shared" si="45"/>
        <v>5.6000000000000014</v>
      </c>
      <c r="E79" s="11">
        <f t="shared" si="45"/>
        <v>6.6</v>
      </c>
      <c r="F79" s="11">
        <f t="shared" si="45"/>
        <v>2</v>
      </c>
      <c r="G79" s="11">
        <f t="shared" si="45"/>
        <v>9.1999999999999993</v>
      </c>
      <c r="H79" s="11">
        <f t="shared" si="45"/>
        <v>-4.3999999999999986</v>
      </c>
      <c r="I79" s="11">
        <f t="shared" si="45"/>
        <v>10.9</v>
      </c>
      <c r="J79" s="11">
        <f t="shared" si="45"/>
        <v>2.5999999999999996</v>
      </c>
      <c r="K79" s="11">
        <f t="shared" si="45"/>
        <v>6.1999999999999993</v>
      </c>
      <c r="L79" s="11">
        <f t="shared" si="45"/>
        <v>6.2999999999999989</v>
      </c>
      <c r="M79" s="11">
        <f t="shared" si="45"/>
        <v>-0.90000000000000036</v>
      </c>
      <c r="N79" s="11">
        <f t="shared" si="45"/>
        <v>3.7</v>
      </c>
      <c r="O79" s="11">
        <f t="shared" si="45"/>
        <v>-0.5</v>
      </c>
      <c r="P79" s="11">
        <f t="shared" si="45"/>
        <v>0</v>
      </c>
      <c r="Q79" s="11">
        <f t="shared" si="45"/>
        <v>5.5</v>
      </c>
      <c r="R79" s="11">
        <f t="shared" si="45"/>
        <v>0.89999999999999947</v>
      </c>
      <c r="S79" s="11">
        <f t="shared" si="45"/>
        <v>3.8999999999999995</v>
      </c>
      <c r="T79" s="11">
        <f t="shared" si="45"/>
        <v>10.4</v>
      </c>
      <c r="U79" s="11">
        <f t="shared" si="45"/>
        <v>-2.5</v>
      </c>
      <c r="V79" s="11">
        <f t="shared" si="45"/>
        <v>3.5999999999999996</v>
      </c>
      <c r="W79" s="11">
        <f t="shared" si="11"/>
        <v>1.5999999999999996</v>
      </c>
      <c r="X79" s="11">
        <f t="shared" ref="X79:BL79" si="46">(X21-X$2)</f>
        <v>0</v>
      </c>
      <c r="Y79" s="11">
        <f t="shared" si="46"/>
        <v>1.3000000000000007</v>
      </c>
      <c r="Z79" s="11">
        <f t="shared" si="46"/>
        <v>1</v>
      </c>
      <c r="AA79" s="11">
        <f t="shared" si="46"/>
        <v>0.89999999999999947</v>
      </c>
      <c r="AB79" s="11">
        <f t="shared" si="46"/>
        <v>2.9000000000000004</v>
      </c>
      <c r="AC79" s="11">
        <f t="shared" si="46"/>
        <v>1.9000000000000004</v>
      </c>
      <c r="AD79" s="11">
        <f t="shared" si="46"/>
        <v>6.3999999999999995</v>
      </c>
      <c r="AE79" s="11">
        <f t="shared" si="46"/>
        <v>7.5</v>
      </c>
      <c r="AF79" s="11">
        <f t="shared" si="46"/>
        <v>2</v>
      </c>
      <c r="AG79" s="11">
        <f t="shared" si="46"/>
        <v>0.20000000000000018</v>
      </c>
      <c r="AH79" s="11">
        <f t="shared" si="46"/>
        <v>4.5</v>
      </c>
      <c r="AI79" s="11">
        <f t="shared" si="46"/>
        <v>-1.7000000000000002</v>
      </c>
      <c r="AJ79" s="11">
        <f t="shared" si="46"/>
        <v>-2.6999999999999993</v>
      </c>
      <c r="AK79" s="11">
        <f t="shared" si="46"/>
        <v>9.9999999999999645E-2</v>
      </c>
      <c r="AL79" s="11">
        <f t="shared" si="46"/>
        <v>0</v>
      </c>
      <c r="AM79" s="11">
        <f t="shared" si="46"/>
        <v>1.7000000000000002</v>
      </c>
      <c r="AN79" s="11">
        <f t="shared" si="46"/>
        <v>0.19999999999999929</v>
      </c>
      <c r="AO79" s="11">
        <f t="shared" si="46"/>
        <v>4.6999999999999993</v>
      </c>
      <c r="AP79" s="11">
        <f t="shared" si="46"/>
        <v>1.8999999999999995</v>
      </c>
      <c r="AQ79" s="11">
        <f t="shared" si="46"/>
        <v>-0.69999999999999929</v>
      </c>
      <c r="AR79" s="11">
        <f t="shared" si="46"/>
        <v>0</v>
      </c>
      <c r="AS79" s="11">
        <f t="shared" si="46"/>
        <v>1.0000000000000009</v>
      </c>
      <c r="AT79" s="11">
        <f t="shared" si="46"/>
        <v>1.4000000000000004</v>
      </c>
      <c r="AU79" s="11">
        <f t="shared" si="46"/>
        <v>0</v>
      </c>
      <c r="AV79" s="11">
        <f t="shared" si="46"/>
        <v>0</v>
      </c>
      <c r="AW79" s="11">
        <f t="shared" si="46"/>
        <v>0</v>
      </c>
      <c r="AX79" s="11">
        <f t="shared" si="46"/>
        <v>0</v>
      </c>
      <c r="AY79" s="11">
        <f t="shared" si="46"/>
        <v>0</v>
      </c>
      <c r="AZ79" s="11">
        <f t="shared" si="46"/>
        <v>0</v>
      </c>
      <c r="BA79" s="66">
        <f t="shared" si="46"/>
        <v>2.5</v>
      </c>
      <c r="BB79" s="66">
        <f t="shared" si="46"/>
        <v>-1.666666666666667</v>
      </c>
      <c r="BC79" s="66">
        <f t="shared" si="46"/>
        <v>-1.0000000000000009</v>
      </c>
      <c r="BD79" s="66">
        <f t="shared" si="46"/>
        <v>4.2222222222222214</v>
      </c>
      <c r="BE79" s="66">
        <f t="shared" si="46"/>
        <v>0</v>
      </c>
      <c r="BF79" s="66">
        <f t="shared" si="46"/>
        <v>-1.0000000000000009</v>
      </c>
      <c r="BG79" s="66">
        <f t="shared" si="46"/>
        <v>0.3888888888888884</v>
      </c>
      <c r="BH79" s="66">
        <f t="shared" si="46"/>
        <v>3.8888888888888893</v>
      </c>
      <c r="BI79" s="66">
        <f t="shared" si="46"/>
        <v>5.7222222222222223</v>
      </c>
      <c r="BJ79" s="66">
        <f t="shared" si="46"/>
        <v>-3.0000000000000009</v>
      </c>
      <c r="BK79" s="66">
        <f t="shared" si="46"/>
        <v>-2.833333333333333</v>
      </c>
      <c r="BL79" s="66">
        <f t="shared" si="46"/>
        <v>0</v>
      </c>
    </row>
    <row r="80" spans="1:64" x14ac:dyDescent="0.2">
      <c r="A80" s="113">
        <v>0.56874999999999998</v>
      </c>
      <c r="B80" s="11">
        <f t="shared" ref="B80:V80" si="47">(B22-B$2)</f>
        <v>0</v>
      </c>
      <c r="C80" s="11">
        <f t="shared" si="47"/>
        <v>3.7999999999999989</v>
      </c>
      <c r="D80" s="11">
        <f t="shared" si="47"/>
        <v>5.7000000000000011</v>
      </c>
      <c r="E80" s="11">
        <f t="shared" si="47"/>
        <v>6.4</v>
      </c>
      <c r="F80" s="11">
        <f t="shared" si="47"/>
        <v>2.2999999999999989</v>
      </c>
      <c r="G80" s="11">
        <f t="shared" si="47"/>
        <v>9.6999999999999993</v>
      </c>
      <c r="H80" s="11">
        <f t="shared" si="47"/>
        <v>-2.7999999999999989</v>
      </c>
      <c r="I80" s="11">
        <f t="shared" si="47"/>
        <v>11.1</v>
      </c>
      <c r="J80" s="11">
        <f t="shared" si="47"/>
        <v>3.5</v>
      </c>
      <c r="K80" s="11">
        <f t="shared" si="47"/>
        <v>6.3000000000000007</v>
      </c>
      <c r="L80" s="11">
        <f t="shared" si="47"/>
        <v>6.2999999999999989</v>
      </c>
      <c r="M80" s="11">
        <f t="shared" si="47"/>
        <v>-0.40000000000000036</v>
      </c>
      <c r="N80" s="11">
        <f t="shared" si="47"/>
        <v>3.8999999999999995</v>
      </c>
      <c r="O80" s="11">
        <f t="shared" si="47"/>
        <v>-0.20000000000000018</v>
      </c>
      <c r="P80" s="11">
        <f t="shared" si="47"/>
        <v>0</v>
      </c>
      <c r="Q80" s="11">
        <f t="shared" si="47"/>
        <v>5.3000000000000007</v>
      </c>
      <c r="R80" s="11">
        <f t="shared" si="47"/>
        <v>1.0999999999999996</v>
      </c>
      <c r="S80" s="11">
        <f t="shared" si="47"/>
        <v>3.8999999999999995</v>
      </c>
      <c r="T80" s="11">
        <f t="shared" si="47"/>
        <v>10.799999999999999</v>
      </c>
      <c r="U80" s="11">
        <f t="shared" si="47"/>
        <v>-2.3999999999999995</v>
      </c>
      <c r="V80" s="11">
        <f t="shared" si="47"/>
        <v>4.3000000000000007</v>
      </c>
      <c r="W80" s="11">
        <f t="shared" si="11"/>
        <v>1.8000000000000007</v>
      </c>
      <c r="X80" s="11">
        <f t="shared" ref="X80:BL80" si="48">(X22-X$2)</f>
        <v>0</v>
      </c>
      <c r="Y80" s="11">
        <f t="shared" si="48"/>
        <v>1.7000000000000011</v>
      </c>
      <c r="Z80" s="11">
        <f t="shared" si="48"/>
        <v>1.2999999999999989</v>
      </c>
      <c r="AA80" s="11">
        <f t="shared" si="48"/>
        <v>1.2000000000000002</v>
      </c>
      <c r="AB80" s="11">
        <f t="shared" si="48"/>
        <v>3.4000000000000004</v>
      </c>
      <c r="AC80" s="11">
        <f t="shared" si="48"/>
        <v>1.7999999999999989</v>
      </c>
      <c r="AD80" s="11">
        <f t="shared" si="48"/>
        <v>6.1000000000000005</v>
      </c>
      <c r="AE80" s="11">
        <f t="shared" si="48"/>
        <v>7.8000000000000007</v>
      </c>
      <c r="AF80" s="11">
        <f t="shared" si="48"/>
        <v>2.5</v>
      </c>
      <c r="AG80" s="11">
        <f t="shared" si="48"/>
        <v>0.70000000000000018</v>
      </c>
      <c r="AH80" s="11">
        <f t="shared" si="48"/>
        <v>5.2000000000000011</v>
      </c>
      <c r="AI80" s="11">
        <f t="shared" si="48"/>
        <v>-1.7000000000000002</v>
      </c>
      <c r="AJ80" s="11">
        <f t="shared" si="48"/>
        <v>-2.9000000000000004</v>
      </c>
      <c r="AK80" s="11">
        <f t="shared" si="48"/>
        <v>0.40000000000000036</v>
      </c>
      <c r="AL80" s="11">
        <f t="shared" si="48"/>
        <v>0</v>
      </c>
      <c r="AM80" s="11">
        <f t="shared" si="48"/>
        <v>2</v>
      </c>
      <c r="AN80" s="11">
        <f t="shared" si="48"/>
        <v>0.29999999999999893</v>
      </c>
      <c r="AO80" s="11">
        <f t="shared" si="48"/>
        <v>4.9000000000000004</v>
      </c>
      <c r="AP80" s="11">
        <f t="shared" si="48"/>
        <v>1.7000000000000002</v>
      </c>
      <c r="AQ80" s="11">
        <f t="shared" si="48"/>
        <v>-0.79999999999999893</v>
      </c>
      <c r="AR80" s="11">
        <f t="shared" si="48"/>
        <v>0</v>
      </c>
      <c r="AS80" s="11">
        <f t="shared" si="48"/>
        <v>1.6000000000000005</v>
      </c>
      <c r="AT80" s="11">
        <f t="shared" si="48"/>
        <v>2.0999999999999996</v>
      </c>
      <c r="AU80" s="11">
        <f t="shared" si="48"/>
        <v>0</v>
      </c>
      <c r="AV80" s="11">
        <f t="shared" si="48"/>
        <v>0</v>
      </c>
      <c r="AW80" s="11">
        <f t="shared" si="48"/>
        <v>0</v>
      </c>
      <c r="AX80" s="11">
        <f t="shared" si="48"/>
        <v>0</v>
      </c>
      <c r="AY80" s="11">
        <f t="shared" si="48"/>
        <v>0</v>
      </c>
      <c r="AZ80" s="11">
        <f t="shared" si="48"/>
        <v>0</v>
      </c>
      <c r="BA80" s="66">
        <f t="shared" si="48"/>
        <v>2.8333333333333321</v>
      </c>
      <c r="BB80" s="66">
        <f t="shared" si="48"/>
        <v>-1.7222222222222223</v>
      </c>
      <c r="BC80" s="66">
        <f t="shared" si="48"/>
        <v>-1.0555555555555562</v>
      </c>
      <c r="BD80" s="66">
        <f t="shared" si="48"/>
        <v>4.2222222222222214</v>
      </c>
      <c r="BE80" s="66">
        <f t="shared" si="48"/>
        <v>0</v>
      </c>
      <c r="BF80" s="66">
        <f t="shared" si="48"/>
        <v>-0.66666666666666785</v>
      </c>
      <c r="BG80" s="66">
        <f t="shared" si="48"/>
        <v>1</v>
      </c>
      <c r="BH80" s="66">
        <f t="shared" si="48"/>
        <v>4.2222222222222214</v>
      </c>
      <c r="BI80" s="66">
        <f t="shared" si="48"/>
        <v>5.833333333333333</v>
      </c>
      <c r="BJ80" s="66">
        <f t="shared" si="48"/>
        <v>-2.8888888888888893</v>
      </c>
      <c r="BK80" s="66">
        <f t="shared" si="48"/>
        <v>-3.0555555555555554</v>
      </c>
      <c r="BL80" s="66">
        <f t="shared" si="48"/>
        <v>0</v>
      </c>
    </row>
    <row r="81" spans="1:64" x14ac:dyDescent="0.2">
      <c r="A81" s="114">
        <v>0.57222222222222197</v>
      </c>
      <c r="B81" s="11">
        <f t="shared" ref="B81:V81" si="49">(B23-B$2)</f>
        <v>0</v>
      </c>
      <c r="C81" s="11">
        <f t="shared" si="49"/>
        <v>3.9000000000000004</v>
      </c>
      <c r="D81" s="11">
        <f t="shared" si="49"/>
        <v>5.7000000000000011</v>
      </c>
      <c r="E81" s="11">
        <f t="shared" si="49"/>
        <v>6.2000000000000011</v>
      </c>
      <c r="F81" s="11">
        <f t="shared" si="49"/>
        <v>1.5999999999999996</v>
      </c>
      <c r="G81" s="11">
        <f t="shared" si="49"/>
        <v>9.9000000000000021</v>
      </c>
      <c r="H81" s="11">
        <f t="shared" si="49"/>
        <v>-1</v>
      </c>
      <c r="I81" s="11">
        <f t="shared" si="49"/>
        <v>11.1</v>
      </c>
      <c r="J81" s="11">
        <f t="shared" si="49"/>
        <v>4</v>
      </c>
      <c r="K81" s="11">
        <f t="shared" si="49"/>
        <v>6.4</v>
      </c>
      <c r="L81" s="11">
        <f t="shared" si="49"/>
        <v>6.1999999999999993</v>
      </c>
      <c r="M81" s="11">
        <f t="shared" si="49"/>
        <v>0.20000000000000107</v>
      </c>
      <c r="N81" s="11">
        <f t="shared" si="49"/>
        <v>3.8</v>
      </c>
      <c r="O81" s="11">
        <f t="shared" si="49"/>
        <v>0.10000000000000053</v>
      </c>
      <c r="P81" s="11">
        <f t="shared" si="49"/>
        <v>0</v>
      </c>
      <c r="Q81" s="11">
        <f t="shared" si="49"/>
        <v>5.3000000000000007</v>
      </c>
      <c r="R81" s="11">
        <f t="shared" si="49"/>
        <v>1.2999999999999998</v>
      </c>
      <c r="S81" s="11">
        <f t="shared" si="49"/>
        <v>4.1000000000000005</v>
      </c>
      <c r="T81" s="11">
        <f t="shared" si="49"/>
        <v>10.6</v>
      </c>
      <c r="U81" s="11">
        <f t="shared" si="49"/>
        <v>-2.1999999999999993</v>
      </c>
      <c r="V81" s="11">
        <f t="shared" si="49"/>
        <v>5</v>
      </c>
      <c r="W81" s="11">
        <f t="shared" si="11"/>
        <v>2.0999999999999996</v>
      </c>
      <c r="X81" s="11">
        <f t="shared" ref="X81:BL81" si="50">(X23-X$2)</f>
        <v>0</v>
      </c>
      <c r="Y81" s="11">
        <f t="shared" si="50"/>
        <v>2</v>
      </c>
      <c r="Z81" s="11">
        <f t="shared" si="50"/>
        <v>1.9000000000000004</v>
      </c>
      <c r="AA81" s="11">
        <f t="shared" si="50"/>
        <v>1.3999999999999995</v>
      </c>
      <c r="AB81" s="11">
        <f t="shared" si="50"/>
        <v>4</v>
      </c>
      <c r="AC81" s="11">
        <f t="shared" si="50"/>
        <v>1.7000000000000011</v>
      </c>
      <c r="AD81" s="11">
        <f t="shared" si="50"/>
        <v>5.9999999999999991</v>
      </c>
      <c r="AE81" s="11">
        <f t="shared" si="50"/>
        <v>7.8000000000000007</v>
      </c>
      <c r="AF81" s="11">
        <f t="shared" si="50"/>
        <v>2.9000000000000004</v>
      </c>
      <c r="AG81" s="11">
        <f t="shared" si="50"/>
        <v>0.79999999999999982</v>
      </c>
      <c r="AH81" s="11">
        <f t="shared" si="50"/>
        <v>6.1</v>
      </c>
      <c r="AI81" s="11">
        <f t="shared" si="50"/>
        <v>-1.2999999999999998</v>
      </c>
      <c r="AJ81" s="11">
        <f t="shared" si="50"/>
        <v>-2.9000000000000004</v>
      </c>
      <c r="AK81" s="11">
        <f t="shared" si="50"/>
        <v>0.40000000000000036</v>
      </c>
      <c r="AL81" s="11">
        <f t="shared" si="50"/>
        <v>0</v>
      </c>
      <c r="AM81" s="11">
        <f t="shared" si="50"/>
        <v>2</v>
      </c>
      <c r="AN81" s="11">
        <f t="shared" si="50"/>
        <v>0.59999999999999964</v>
      </c>
      <c r="AO81" s="11">
        <f t="shared" si="50"/>
        <v>4.9000000000000004</v>
      </c>
      <c r="AP81" s="11">
        <f t="shared" si="50"/>
        <v>1.5000000000000009</v>
      </c>
      <c r="AQ81" s="11">
        <f t="shared" si="50"/>
        <v>-0.79999999999999893</v>
      </c>
      <c r="AR81" s="11">
        <f t="shared" si="50"/>
        <v>0</v>
      </c>
      <c r="AS81" s="11">
        <f t="shared" si="50"/>
        <v>1.8999999999999995</v>
      </c>
      <c r="AT81" s="11">
        <f t="shared" si="50"/>
        <v>2.7999999999999989</v>
      </c>
      <c r="AU81" s="11">
        <f t="shared" si="50"/>
        <v>0</v>
      </c>
      <c r="AV81" s="11">
        <f t="shared" si="50"/>
        <v>0</v>
      </c>
      <c r="AW81" s="11">
        <f t="shared" si="50"/>
        <v>0</v>
      </c>
      <c r="AX81" s="11">
        <f t="shared" si="50"/>
        <v>0</v>
      </c>
      <c r="AY81" s="11">
        <f t="shared" si="50"/>
        <v>0</v>
      </c>
      <c r="AZ81" s="11">
        <f t="shared" si="50"/>
        <v>0</v>
      </c>
      <c r="BA81" s="66">
        <f t="shared" si="50"/>
        <v>3.7222222222222214</v>
      </c>
      <c r="BB81" s="66">
        <f t="shared" si="50"/>
        <v>-1.666666666666667</v>
      </c>
      <c r="BC81" s="66">
        <f t="shared" si="50"/>
        <v>-0.94444444444444464</v>
      </c>
      <c r="BD81" s="66">
        <f t="shared" si="50"/>
        <v>3.8888888888888893</v>
      </c>
      <c r="BE81" s="66">
        <f t="shared" si="50"/>
        <v>0</v>
      </c>
      <c r="BF81" s="66">
        <f t="shared" si="50"/>
        <v>0.22222222222222143</v>
      </c>
      <c r="BG81" s="66">
        <f t="shared" si="50"/>
        <v>1.6111111111111107</v>
      </c>
      <c r="BH81" s="66">
        <f t="shared" si="50"/>
        <v>4.5555555555555554</v>
      </c>
      <c r="BI81" s="66">
        <f t="shared" si="50"/>
        <v>5.7777777777777777</v>
      </c>
      <c r="BJ81" s="66">
        <f t="shared" si="50"/>
        <v>-2.666666666666667</v>
      </c>
      <c r="BK81" s="66">
        <f t="shared" si="50"/>
        <v>-2.833333333333333</v>
      </c>
      <c r="BL81" s="66">
        <f t="shared" si="50"/>
        <v>0</v>
      </c>
    </row>
    <row r="82" spans="1:64" x14ac:dyDescent="0.2">
      <c r="A82" s="113">
        <v>0.57569444444444495</v>
      </c>
      <c r="B82" s="11">
        <f t="shared" ref="B82:V82" si="51">(B24-B$2)</f>
        <v>0</v>
      </c>
      <c r="C82" s="11">
        <f t="shared" si="51"/>
        <v>3.6999999999999993</v>
      </c>
      <c r="D82" s="11">
        <f t="shared" si="51"/>
        <v>5.7000000000000011</v>
      </c>
      <c r="E82" s="11">
        <f t="shared" si="51"/>
        <v>5.8000000000000007</v>
      </c>
      <c r="F82" s="11">
        <f t="shared" si="51"/>
        <v>0.89999999999999947</v>
      </c>
      <c r="G82" s="11">
        <f t="shared" si="51"/>
        <v>9.9000000000000021</v>
      </c>
      <c r="H82" s="11">
        <f t="shared" si="51"/>
        <v>0</v>
      </c>
      <c r="I82" s="11">
        <f t="shared" si="51"/>
        <v>11.299999999999999</v>
      </c>
      <c r="J82" s="11">
        <f t="shared" si="51"/>
        <v>4.5000000000000018</v>
      </c>
      <c r="K82" s="11">
        <f t="shared" si="51"/>
        <v>6.6</v>
      </c>
      <c r="L82" s="11">
        <f t="shared" si="51"/>
        <v>5.9</v>
      </c>
      <c r="M82" s="11">
        <f t="shared" si="51"/>
        <v>0.70000000000000107</v>
      </c>
      <c r="N82" s="11">
        <f t="shared" si="51"/>
        <v>3.8</v>
      </c>
      <c r="O82" s="11">
        <f t="shared" si="51"/>
        <v>0.10000000000000053</v>
      </c>
      <c r="P82" s="11">
        <f t="shared" si="51"/>
        <v>0</v>
      </c>
      <c r="Q82" s="11">
        <f t="shared" si="51"/>
        <v>5.3999999999999986</v>
      </c>
      <c r="R82" s="11">
        <f t="shared" si="51"/>
        <v>1.3999999999999995</v>
      </c>
      <c r="S82" s="11">
        <f t="shared" si="51"/>
        <v>4.6000000000000005</v>
      </c>
      <c r="T82" s="11">
        <f t="shared" si="51"/>
        <v>10.4</v>
      </c>
      <c r="U82" s="11">
        <f t="shared" si="51"/>
        <v>-2</v>
      </c>
      <c r="V82" s="11">
        <f t="shared" si="51"/>
        <v>5.6</v>
      </c>
      <c r="W82" s="11">
        <f t="shared" si="11"/>
        <v>2.5</v>
      </c>
      <c r="X82" s="11">
        <f t="shared" ref="X82:BL82" si="52">(X24-X$2)</f>
        <v>0</v>
      </c>
      <c r="Y82" s="11">
        <f t="shared" si="52"/>
        <v>2.0999999999999996</v>
      </c>
      <c r="Z82" s="11">
        <f t="shared" si="52"/>
        <v>2.2999999999999989</v>
      </c>
      <c r="AA82" s="11">
        <f t="shared" si="52"/>
        <v>1.3999999999999995</v>
      </c>
      <c r="AB82" s="11">
        <f t="shared" si="52"/>
        <v>4.5999999999999996</v>
      </c>
      <c r="AC82" s="11">
        <f t="shared" si="52"/>
        <v>1.5000000000000018</v>
      </c>
      <c r="AD82" s="11">
        <f t="shared" si="52"/>
        <v>5.8999999999999995</v>
      </c>
      <c r="AE82" s="11">
        <f t="shared" si="52"/>
        <v>8.0999999999999979</v>
      </c>
      <c r="AF82" s="11">
        <f t="shared" si="52"/>
        <v>4.5</v>
      </c>
      <c r="AG82" s="11">
        <f t="shared" si="52"/>
        <v>0.89999999999999947</v>
      </c>
      <c r="AH82" s="11">
        <f t="shared" si="52"/>
        <v>7.0000000000000018</v>
      </c>
      <c r="AI82" s="11">
        <f t="shared" si="52"/>
        <v>-0.70000000000000018</v>
      </c>
      <c r="AJ82" s="11">
        <f t="shared" si="52"/>
        <v>-3</v>
      </c>
      <c r="AK82" s="11">
        <f t="shared" si="52"/>
        <v>0.40000000000000036</v>
      </c>
      <c r="AL82" s="11">
        <f t="shared" si="52"/>
        <v>0</v>
      </c>
      <c r="AM82" s="11">
        <f t="shared" si="52"/>
        <v>2</v>
      </c>
      <c r="AN82" s="11">
        <f t="shared" si="52"/>
        <v>0.59999999999999964</v>
      </c>
      <c r="AO82" s="11">
        <f t="shared" si="52"/>
        <v>5.0999999999999996</v>
      </c>
      <c r="AP82" s="11">
        <f t="shared" si="52"/>
        <v>1.3999999999999995</v>
      </c>
      <c r="AQ82" s="11">
        <f t="shared" si="52"/>
        <v>-0.69999999999999929</v>
      </c>
      <c r="AR82" s="11">
        <f t="shared" si="52"/>
        <v>0</v>
      </c>
      <c r="AS82" s="11">
        <f t="shared" si="52"/>
        <v>2.2000000000000002</v>
      </c>
      <c r="AT82" s="11">
        <f t="shared" si="52"/>
        <v>3.5</v>
      </c>
      <c r="AU82" s="11">
        <f t="shared" si="52"/>
        <v>0</v>
      </c>
      <c r="AV82" s="11">
        <f t="shared" si="52"/>
        <v>0</v>
      </c>
      <c r="AW82" s="11">
        <f t="shared" si="52"/>
        <v>0</v>
      </c>
      <c r="AX82" s="11">
        <f t="shared" si="52"/>
        <v>0</v>
      </c>
      <c r="AY82" s="11">
        <f t="shared" si="52"/>
        <v>0</v>
      </c>
      <c r="AZ82" s="11">
        <f t="shared" si="52"/>
        <v>0</v>
      </c>
      <c r="BA82" s="66">
        <f t="shared" si="52"/>
        <v>3.9444444444444429</v>
      </c>
      <c r="BB82" s="66">
        <f t="shared" si="52"/>
        <v>-1.666666666666667</v>
      </c>
      <c r="BC82" s="66">
        <f t="shared" si="52"/>
        <v>-0.77777777777777857</v>
      </c>
      <c r="BD82" s="66">
        <f t="shared" si="52"/>
        <v>3.7222222222222214</v>
      </c>
      <c r="BE82" s="66">
        <f t="shared" si="52"/>
        <v>0</v>
      </c>
      <c r="BF82" s="66">
        <f t="shared" si="52"/>
        <v>0.77777777777777679</v>
      </c>
      <c r="BG82" s="66">
        <f t="shared" si="52"/>
        <v>2.0555555555555554</v>
      </c>
      <c r="BH82" s="66">
        <f t="shared" si="52"/>
        <v>4.6666666666666661</v>
      </c>
      <c r="BI82" s="66">
        <f t="shared" si="52"/>
        <v>5.666666666666667</v>
      </c>
      <c r="BJ82" s="66">
        <f t="shared" si="52"/>
        <v>-2.4444444444444446</v>
      </c>
      <c r="BK82" s="66">
        <f t="shared" si="52"/>
        <v>-2.5555555555555554</v>
      </c>
      <c r="BL82" s="66">
        <f t="shared" si="52"/>
        <v>0</v>
      </c>
    </row>
    <row r="83" spans="1:64" x14ac:dyDescent="0.2">
      <c r="A83" s="114">
        <v>0.57916666666666705</v>
      </c>
      <c r="B83" s="11">
        <f t="shared" ref="B83:V83" si="53">(B25-B$2)</f>
        <v>0</v>
      </c>
      <c r="C83" s="11">
        <f t="shared" si="53"/>
        <v>3.4000000000000004</v>
      </c>
      <c r="D83" s="11">
        <f t="shared" si="53"/>
        <v>6</v>
      </c>
      <c r="E83" s="11">
        <f t="shared" si="53"/>
        <v>5.5</v>
      </c>
      <c r="F83" s="11">
        <f t="shared" si="53"/>
        <v>1.4000000000000004</v>
      </c>
      <c r="G83" s="11">
        <f t="shared" si="53"/>
        <v>10.199999999999999</v>
      </c>
      <c r="H83" s="11">
        <f t="shared" si="53"/>
        <v>0.40000000000000036</v>
      </c>
      <c r="I83" s="11">
        <f t="shared" si="53"/>
        <v>11.299999999999999</v>
      </c>
      <c r="J83" s="11">
        <f t="shared" si="53"/>
        <v>4.7000000000000011</v>
      </c>
      <c r="K83" s="11">
        <f t="shared" si="53"/>
        <v>6.5</v>
      </c>
      <c r="L83" s="11">
        <f t="shared" si="53"/>
        <v>6.1</v>
      </c>
      <c r="M83" s="11">
        <f t="shared" si="53"/>
        <v>1.4000000000000004</v>
      </c>
      <c r="N83" s="11">
        <f t="shared" si="53"/>
        <v>3.7</v>
      </c>
      <c r="O83" s="11">
        <f t="shared" si="53"/>
        <v>-9.9999999999999645E-2</v>
      </c>
      <c r="P83" s="11">
        <f t="shared" si="53"/>
        <v>0</v>
      </c>
      <c r="Q83" s="11">
        <f t="shared" si="53"/>
        <v>5.5</v>
      </c>
      <c r="R83" s="11">
        <f t="shared" si="53"/>
        <v>1.5999999999999996</v>
      </c>
      <c r="S83" s="11">
        <f t="shared" si="53"/>
        <v>4.9999999999999991</v>
      </c>
      <c r="T83" s="11">
        <f t="shared" si="53"/>
        <v>10.200000000000001</v>
      </c>
      <c r="U83" s="11">
        <f t="shared" si="53"/>
        <v>-1.7999999999999998</v>
      </c>
      <c r="V83" s="11">
        <f t="shared" si="53"/>
        <v>6.1</v>
      </c>
      <c r="W83" s="11">
        <f t="shared" si="11"/>
        <v>2.7000000000000011</v>
      </c>
      <c r="X83" s="11">
        <f t="shared" ref="X83:BL83" si="54">(X25-X$2)</f>
        <v>0</v>
      </c>
      <c r="Y83" s="11">
        <f t="shared" si="54"/>
        <v>2.5</v>
      </c>
      <c r="Z83" s="11">
        <f t="shared" si="54"/>
        <v>2.1999999999999993</v>
      </c>
      <c r="AA83" s="11">
        <f t="shared" si="54"/>
        <v>1.2999999999999998</v>
      </c>
      <c r="AB83" s="11">
        <f t="shared" si="54"/>
        <v>4.6999999999999993</v>
      </c>
      <c r="AC83" s="11">
        <f t="shared" si="54"/>
        <v>1.2999999999999989</v>
      </c>
      <c r="AD83" s="11">
        <f t="shared" si="54"/>
        <v>5.4999999999999991</v>
      </c>
      <c r="AE83" s="11">
        <f t="shared" si="54"/>
        <v>8.3999999999999986</v>
      </c>
      <c r="AF83" s="11">
        <f t="shared" si="54"/>
        <v>4.9000000000000004</v>
      </c>
      <c r="AG83" s="11">
        <f t="shared" si="54"/>
        <v>0.79999999999999982</v>
      </c>
      <c r="AH83" s="11">
        <f t="shared" si="54"/>
        <v>7.5000000000000018</v>
      </c>
      <c r="AI83" s="11">
        <f t="shared" si="54"/>
        <v>-0.20000000000000018</v>
      </c>
      <c r="AJ83" s="11">
        <f t="shared" si="54"/>
        <v>-3.1999999999999993</v>
      </c>
      <c r="AK83" s="11">
        <f t="shared" si="54"/>
        <v>0.19999999999999929</v>
      </c>
      <c r="AL83" s="11">
        <f t="shared" si="54"/>
        <v>0</v>
      </c>
      <c r="AM83" s="11">
        <f t="shared" si="54"/>
        <v>2.5999999999999996</v>
      </c>
      <c r="AN83" s="11">
        <f t="shared" si="54"/>
        <v>0.5</v>
      </c>
      <c r="AO83" s="11">
        <f t="shared" si="54"/>
        <v>5.1999999999999993</v>
      </c>
      <c r="AP83" s="11">
        <f t="shared" si="54"/>
        <v>1.2999999999999998</v>
      </c>
      <c r="AQ83" s="11">
        <f t="shared" si="54"/>
        <v>-0.5</v>
      </c>
      <c r="AR83" s="11">
        <f t="shared" si="54"/>
        <v>0</v>
      </c>
      <c r="AS83" s="11">
        <f t="shared" si="54"/>
        <v>2.3999999999999995</v>
      </c>
      <c r="AT83" s="11">
        <f t="shared" si="54"/>
        <v>4</v>
      </c>
      <c r="AU83" s="11">
        <f t="shared" si="54"/>
        <v>0</v>
      </c>
      <c r="AV83" s="11">
        <f t="shared" si="54"/>
        <v>0</v>
      </c>
      <c r="AW83" s="11">
        <f t="shared" si="54"/>
        <v>0</v>
      </c>
      <c r="AX83" s="11">
        <f t="shared" si="54"/>
        <v>0</v>
      </c>
      <c r="AY83" s="11">
        <f t="shared" si="54"/>
        <v>0</v>
      </c>
      <c r="AZ83" s="11">
        <f t="shared" si="54"/>
        <v>0</v>
      </c>
      <c r="BA83" s="66">
        <f t="shared" si="54"/>
        <v>4</v>
      </c>
      <c r="BB83" s="66">
        <f t="shared" si="54"/>
        <v>-1.666666666666667</v>
      </c>
      <c r="BC83" s="66">
        <f t="shared" si="54"/>
        <v>-0.55555555555555536</v>
      </c>
      <c r="BD83" s="66">
        <f t="shared" si="54"/>
        <v>3.8888888888888893</v>
      </c>
      <c r="BE83" s="66">
        <f t="shared" si="54"/>
        <v>0</v>
      </c>
      <c r="BF83" s="66">
        <f t="shared" si="54"/>
        <v>1.1111111111111107</v>
      </c>
      <c r="BG83" s="66">
        <f t="shared" si="54"/>
        <v>2.4444444444444446</v>
      </c>
      <c r="BH83" s="66">
        <f t="shared" si="54"/>
        <v>4.6666666666666661</v>
      </c>
      <c r="BI83" s="66">
        <f t="shared" si="54"/>
        <v>5.833333333333333</v>
      </c>
      <c r="BJ83" s="66">
        <f t="shared" si="54"/>
        <v>-1.9444444444444446</v>
      </c>
      <c r="BK83" s="66">
        <f t="shared" si="54"/>
        <v>-2.3888888888888884</v>
      </c>
      <c r="BL83" s="66">
        <f t="shared" si="54"/>
        <v>0</v>
      </c>
    </row>
    <row r="84" spans="1:64" x14ac:dyDescent="0.2">
      <c r="A84" s="113">
        <v>0.58263888888888904</v>
      </c>
      <c r="B84" s="11">
        <f t="shared" ref="B84:V84" si="55">(B26-B$2)</f>
        <v>0</v>
      </c>
      <c r="C84" s="11">
        <f t="shared" si="55"/>
        <v>3.2999999999999989</v>
      </c>
      <c r="D84" s="11">
        <f t="shared" si="55"/>
        <v>6.3000000000000007</v>
      </c>
      <c r="E84" s="11">
        <f t="shared" si="55"/>
        <v>5.4</v>
      </c>
      <c r="F84" s="11">
        <f t="shared" si="55"/>
        <v>2.4000000000000004</v>
      </c>
      <c r="G84" s="11">
        <f t="shared" si="55"/>
        <v>10.3</v>
      </c>
      <c r="H84" s="11">
        <f t="shared" si="55"/>
        <v>-0.39999999999999858</v>
      </c>
      <c r="I84" s="11">
        <f t="shared" si="55"/>
        <v>11.299999999999999</v>
      </c>
      <c r="J84" s="11">
        <f t="shared" si="55"/>
        <v>4.9000000000000004</v>
      </c>
      <c r="K84" s="11">
        <f t="shared" si="55"/>
        <v>6.6999999999999993</v>
      </c>
      <c r="L84" s="11">
        <f t="shared" si="55"/>
        <v>5.9</v>
      </c>
      <c r="M84" s="11">
        <f t="shared" si="55"/>
        <v>1.5999999999999996</v>
      </c>
      <c r="N84" s="11">
        <f t="shared" si="55"/>
        <v>3.5000000000000009</v>
      </c>
      <c r="O84" s="11">
        <f t="shared" si="55"/>
        <v>-0.39999999999999947</v>
      </c>
      <c r="P84" s="11">
        <f t="shared" si="55"/>
        <v>0</v>
      </c>
      <c r="Q84" s="11">
        <f t="shared" si="55"/>
        <v>5.5</v>
      </c>
      <c r="R84" s="11">
        <f t="shared" si="55"/>
        <v>1.5999999999999996</v>
      </c>
      <c r="S84" s="11">
        <f t="shared" si="55"/>
        <v>4.9999999999999991</v>
      </c>
      <c r="T84" s="11">
        <f t="shared" si="55"/>
        <v>9.6</v>
      </c>
      <c r="U84" s="11">
        <f t="shared" si="55"/>
        <v>-1.4000000000000004</v>
      </c>
      <c r="V84" s="11">
        <f t="shared" si="55"/>
        <v>6.6</v>
      </c>
      <c r="W84" s="11">
        <f t="shared" si="11"/>
        <v>2.9000000000000004</v>
      </c>
      <c r="X84" s="11">
        <f t="shared" ref="X84:BL84" si="56">(X26-X$2)</f>
        <v>0</v>
      </c>
      <c r="Y84" s="11">
        <f t="shared" si="56"/>
        <v>2.5</v>
      </c>
      <c r="Z84" s="11">
        <f t="shared" si="56"/>
        <v>1.6999999999999993</v>
      </c>
      <c r="AA84" s="11">
        <f t="shared" si="56"/>
        <v>1.0000000000000009</v>
      </c>
      <c r="AB84" s="11">
        <f t="shared" si="56"/>
        <v>4.9000000000000004</v>
      </c>
      <c r="AC84" s="11">
        <f t="shared" si="56"/>
        <v>1.5999999999999996</v>
      </c>
      <c r="AD84" s="11">
        <f t="shared" si="56"/>
        <v>5.7</v>
      </c>
      <c r="AE84" s="11">
        <f t="shared" si="56"/>
        <v>8.5</v>
      </c>
      <c r="AF84" s="11">
        <f t="shared" si="56"/>
        <v>5.6</v>
      </c>
      <c r="AG84" s="11">
        <f t="shared" si="56"/>
        <v>1.0999999999999996</v>
      </c>
      <c r="AH84" s="11">
        <f t="shared" si="56"/>
        <v>7.1</v>
      </c>
      <c r="AI84" s="11">
        <f t="shared" si="56"/>
        <v>0.10000000000000053</v>
      </c>
      <c r="AJ84" s="11">
        <f t="shared" si="56"/>
        <v>-3.5</v>
      </c>
      <c r="AK84" s="11">
        <f t="shared" si="56"/>
        <v>9.9999999999999645E-2</v>
      </c>
      <c r="AL84" s="11">
        <f t="shared" si="56"/>
        <v>0</v>
      </c>
      <c r="AM84" s="11">
        <f t="shared" si="56"/>
        <v>2.8000000000000007</v>
      </c>
      <c r="AN84" s="11">
        <f t="shared" si="56"/>
        <v>0.39999999999999858</v>
      </c>
      <c r="AO84" s="11">
        <f t="shared" si="56"/>
        <v>5.1999999999999993</v>
      </c>
      <c r="AP84" s="11">
        <f t="shared" si="56"/>
        <v>1.1000000000000005</v>
      </c>
      <c r="AQ84" s="11">
        <f t="shared" si="56"/>
        <v>-0.40000000000000036</v>
      </c>
      <c r="AR84" s="11">
        <f t="shared" si="56"/>
        <v>0</v>
      </c>
      <c r="AS84" s="11">
        <f t="shared" si="56"/>
        <v>2.6000000000000005</v>
      </c>
      <c r="AT84" s="11">
        <f t="shared" si="56"/>
        <v>4.4000000000000004</v>
      </c>
      <c r="AU84" s="11">
        <f t="shared" si="56"/>
        <v>0</v>
      </c>
      <c r="AV84" s="11">
        <f t="shared" si="56"/>
        <v>0</v>
      </c>
      <c r="AW84" s="11">
        <f t="shared" si="56"/>
        <v>0</v>
      </c>
      <c r="AX84" s="11">
        <f t="shared" si="56"/>
        <v>0</v>
      </c>
      <c r="AY84" s="11">
        <f t="shared" si="56"/>
        <v>0</v>
      </c>
      <c r="AZ84" s="11">
        <f t="shared" si="56"/>
        <v>0</v>
      </c>
      <c r="BA84" s="66">
        <f t="shared" si="56"/>
        <v>4.2222222222222214</v>
      </c>
      <c r="BB84" s="66">
        <f t="shared" si="56"/>
        <v>-1.7777777777777777</v>
      </c>
      <c r="BC84" s="66">
        <f t="shared" si="56"/>
        <v>-0.44444444444444464</v>
      </c>
      <c r="BD84" s="66">
        <f t="shared" si="56"/>
        <v>3.7222222222222214</v>
      </c>
      <c r="BE84" s="66">
        <f t="shared" si="56"/>
        <v>0</v>
      </c>
      <c r="BF84" s="66">
        <f t="shared" si="56"/>
        <v>1.4444444444444429</v>
      </c>
      <c r="BG84" s="66">
        <f t="shared" si="56"/>
        <v>3</v>
      </c>
      <c r="BH84" s="66">
        <f t="shared" si="56"/>
        <v>4.6666666666666661</v>
      </c>
      <c r="BI84" s="66">
        <f t="shared" si="56"/>
        <v>5.9444444444444438</v>
      </c>
      <c r="BJ84" s="66">
        <f t="shared" si="56"/>
        <v>-1.5000000000000009</v>
      </c>
      <c r="BK84" s="66">
        <f t="shared" si="56"/>
        <v>-2.1111111111111107</v>
      </c>
      <c r="BL84" s="66">
        <f t="shared" si="56"/>
        <v>0</v>
      </c>
    </row>
    <row r="85" spans="1:64" x14ac:dyDescent="0.2">
      <c r="A85" s="114">
        <v>0.58611111111111103</v>
      </c>
      <c r="B85" s="11">
        <f t="shared" ref="B85:V85" si="57">(B27-B$2)</f>
        <v>0</v>
      </c>
      <c r="C85" s="11">
        <f t="shared" si="57"/>
        <v>3.1999999999999993</v>
      </c>
      <c r="D85" s="11">
        <f t="shared" si="57"/>
        <v>6.2000000000000011</v>
      </c>
      <c r="E85" s="11">
        <f t="shared" si="57"/>
        <v>5.2000000000000011</v>
      </c>
      <c r="F85" s="11">
        <f t="shared" si="57"/>
        <v>3.5</v>
      </c>
      <c r="G85" s="11">
        <f t="shared" si="57"/>
        <v>10.100000000000001</v>
      </c>
      <c r="H85" s="11">
        <f t="shared" si="57"/>
        <v>-1.0999999999999996</v>
      </c>
      <c r="I85" s="11">
        <f t="shared" si="57"/>
        <v>11.299999999999999</v>
      </c>
      <c r="J85" s="11">
        <f t="shared" si="57"/>
        <v>4.7999999999999989</v>
      </c>
      <c r="K85" s="11">
        <f t="shared" si="57"/>
        <v>7</v>
      </c>
      <c r="L85" s="11">
        <f t="shared" si="57"/>
        <v>5.7999999999999989</v>
      </c>
      <c r="M85" s="11">
        <f t="shared" si="57"/>
        <v>2</v>
      </c>
      <c r="N85" s="11">
        <f t="shared" si="57"/>
        <v>3.2</v>
      </c>
      <c r="O85" s="11">
        <f t="shared" si="57"/>
        <v>-0.5</v>
      </c>
      <c r="P85" s="11">
        <f t="shared" si="57"/>
        <v>0</v>
      </c>
      <c r="Q85" s="11">
        <f t="shared" si="57"/>
        <v>5.5999999999999979</v>
      </c>
      <c r="R85" s="11">
        <f t="shared" si="57"/>
        <v>1.5999999999999996</v>
      </c>
      <c r="S85" s="11">
        <f t="shared" si="57"/>
        <v>5.3</v>
      </c>
      <c r="T85" s="11">
        <f t="shared" si="57"/>
        <v>10.000000000000002</v>
      </c>
      <c r="U85" s="11">
        <f t="shared" si="57"/>
        <v>-0.90000000000000036</v>
      </c>
      <c r="V85" s="11">
        <f t="shared" si="57"/>
        <v>7.3000000000000007</v>
      </c>
      <c r="W85" s="11">
        <f t="shared" si="11"/>
        <v>2.9000000000000004</v>
      </c>
      <c r="X85" s="11">
        <f t="shared" ref="X85:BL85" si="58">(X27-X$2)</f>
        <v>0</v>
      </c>
      <c r="Y85" s="11">
        <f t="shared" si="58"/>
        <v>2.7000000000000011</v>
      </c>
      <c r="Z85" s="11">
        <f t="shared" si="58"/>
        <v>1.5</v>
      </c>
      <c r="AA85" s="11">
        <f t="shared" si="58"/>
        <v>0.70000000000000018</v>
      </c>
      <c r="AB85" s="11">
        <f t="shared" si="58"/>
        <v>5.1999999999999993</v>
      </c>
      <c r="AC85" s="11">
        <f t="shared" si="58"/>
        <v>1.5000000000000018</v>
      </c>
      <c r="AD85" s="11">
        <f t="shared" si="58"/>
        <v>5.7</v>
      </c>
      <c r="AE85" s="11">
        <f t="shared" si="58"/>
        <v>8.5999999999999979</v>
      </c>
      <c r="AF85" s="11">
        <f t="shared" si="58"/>
        <v>6.1</v>
      </c>
      <c r="AG85" s="11">
        <f t="shared" si="58"/>
        <v>1.3999999999999995</v>
      </c>
      <c r="AH85" s="11">
        <f t="shared" si="58"/>
        <v>7.5000000000000018</v>
      </c>
      <c r="AI85" s="11">
        <f t="shared" si="58"/>
        <v>0.60000000000000053</v>
      </c>
      <c r="AJ85" s="11">
        <f t="shared" si="58"/>
        <v>-3.5</v>
      </c>
      <c r="AK85" s="11">
        <f t="shared" si="58"/>
        <v>-9.9999999999999645E-2</v>
      </c>
      <c r="AL85" s="11">
        <f t="shared" si="58"/>
        <v>0</v>
      </c>
      <c r="AM85" s="11">
        <f t="shared" si="58"/>
        <v>2.7000000000000011</v>
      </c>
      <c r="AN85" s="11">
        <f t="shared" si="58"/>
        <v>0.39999999999999858</v>
      </c>
      <c r="AO85" s="11">
        <f t="shared" si="58"/>
        <v>5.3000000000000007</v>
      </c>
      <c r="AP85" s="11">
        <f t="shared" si="58"/>
        <v>1.0000000000000009</v>
      </c>
      <c r="AQ85" s="11">
        <f t="shared" si="58"/>
        <v>-0.19999999999999929</v>
      </c>
      <c r="AR85" s="11">
        <f t="shared" si="58"/>
        <v>0</v>
      </c>
      <c r="AS85" s="11">
        <f t="shared" si="58"/>
        <v>2.7</v>
      </c>
      <c r="AT85" s="11">
        <f t="shared" si="58"/>
        <v>4.9000000000000004</v>
      </c>
      <c r="AU85" s="11">
        <f t="shared" si="58"/>
        <v>0</v>
      </c>
      <c r="AV85" s="11">
        <f t="shared" si="58"/>
        <v>0</v>
      </c>
      <c r="AW85" s="11">
        <f t="shared" si="58"/>
        <v>0</v>
      </c>
      <c r="AX85" s="11">
        <f t="shared" si="58"/>
        <v>0</v>
      </c>
      <c r="AY85" s="11">
        <f t="shared" si="58"/>
        <v>0</v>
      </c>
      <c r="AZ85" s="11">
        <f t="shared" si="58"/>
        <v>0</v>
      </c>
      <c r="BA85" s="66">
        <f t="shared" si="58"/>
        <v>4.8333333333333321</v>
      </c>
      <c r="BB85" s="66">
        <f t="shared" si="58"/>
        <v>-1.8888888888888893</v>
      </c>
      <c r="BC85" s="66">
        <f t="shared" si="58"/>
        <v>-0.27777777777777857</v>
      </c>
      <c r="BD85" s="66">
        <f t="shared" si="58"/>
        <v>3.3333333333333339</v>
      </c>
      <c r="BE85" s="66">
        <f t="shared" si="58"/>
        <v>0</v>
      </c>
      <c r="BF85" s="66">
        <f t="shared" si="58"/>
        <v>1.8333333333333321</v>
      </c>
      <c r="BG85" s="66">
        <f t="shared" si="58"/>
        <v>3.8333333333333321</v>
      </c>
      <c r="BH85" s="66">
        <f t="shared" si="58"/>
        <v>4.4444444444444446</v>
      </c>
      <c r="BI85" s="66">
        <f t="shared" si="58"/>
        <v>5.8888888888888884</v>
      </c>
      <c r="BJ85" s="66">
        <f t="shared" si="58"/>
        <v>-1.1111111111111116</v>
      </c>
      <c r="BK85" s="66">
        <f t="shared" si="58"/>
        <v>-1.8888888888888884</v>
      </c>
      <c r="BL85" s="66">
        <f t="shared" si="58"/>
        <v>0</v>
      </c>
    </row>
    <row r="86" spans="1:64" x14ac:dyDescent="0.2">
      <c r="A86" s="113">
        <v>0.58958333333333302</v>
      </c>
      <c r="B86" s="11">
        <f t="shared" ref="B86:V86" si="59">(B28-B$2)</f>
        <v>0</v>
      </c>
      <c r="C86" s="11">
        <f t="shared" si="59"/>
        <v>3</v>
      </c>
      <c r="D86" s="11">
        <f t="shared" si="59"/>
        <v>6.4000000000000021</v>
      </c>
      <c r="E86" s="11">
        <f t="shared" si="59"/>
        <v>4.9000000000000004</v>
      </c>
      <c r="F86" s="11">
        <f t="shared" si="59"/>
        <v>4.2999999999999989</v>
      </c>
      <c r="G86" s="11">
        <f t="shared" si="59"/>
        <v>10.199999999999999</v>
      </c>
      <c r="H86" s="11">
        <f t="shared" si="59"/>
        <v>-0.79999999999999893</v>
      </c>
      <c r="I86" s="11">
        <f t="shared" si="59"/>
        <v>11.299999999999999</v>
      </c>
      <c r="J86" s="11">
        <f t="shared" si="59"/>
        <v>4.7999999999999989</v>
      </c>
      <c r="K86" s="11">
        <f t="shared" si="59"/>
        <v>6.8000000000000007</v>
      </c>
      <c r="L86" s="11">
        <f t="shared" si="59"/>
        <v>5.6</v>
      </c>
      <c r="M86" s="11">
        <f t="shared" si="59"/>
        <v>2.7000000000000011</v>
      </c>
      <c r="N86" s="11">
        <f t="shared" si="59"/>
        <v>2.8999999999999995</v>
      </c>
      <c r="O86" s="11">
        <f t="shared" si="59"/>
        <v>-0.59999999999999964</v>
      </c>
      <c r="P86" s="11">
        <f t="shared" si="59"/>
        <v>0</v>
      </c>
      <c r="Q86" s="11">
        <f t="shared" si="59"/>
        <v>5.5999999999999979</v>
      </c>
      <c r="R86" s="11">
        <f t="shared" si="59"/>
        <v>1.5</v>
      </c>
      <c r="S86" s="11">
        <f t="shared" si="59"/>
        <v>5.4999999999999991</v>
      </c>
      <c r="T86" s="11">
        <f t="shared" si="59"/>
        <v>9.9</v>
      </c>
      <c r="U86" s="11">
        <f t="shared" si="59"/>
        <v>-0.40000000000000036</v>
      </c>
      <c r="V86" s="11">
        <f t="shared" si="59"/>
        <v>7.8000000000000007</v>
      </c>
      <c r="W86" s="11">
        <f t="shared" si="11"/>
        <v>2.9000000000000004</v>
      </c>
      <c r="X86" s="11">
        <f t="shared" ref="X86:BL86" si="60">(X28-X$2)</f>
        <v>0</v>
      </c>
      <c r="Y86" s="11">
        <f t="shared" si="60"/>
        <v>2.7000000000000011</v>
      </c>
      <c r="Z86" s="11">
        <f t="shared" si="60"/>
        <v>1.2999999999999989</v>
      </c>
      <c r="AA86" s="11">
        <f t="shared" si="60"/>
        <v>0.60000000000000053</v>
      </c>
      <c r="AB86" s="11">
        <f t="shared" si="60"/>
        <v>5.6999999999999993</v>
      </c>
      <c r="AC86" s="11">
        <f t="shared" si="60"/>
        <v>1.2999999999999989</v>
      </c>
      <c r="AD86" s="11">
        <f t="shared" si="60"/>
        <v>5.8999999999999995</v>
      </c>
      <c r="AE86" s="11">
        <f t="shared" si="60"/>
        <v>8.8000000000000007</v>
      </c>
      <c r="AF86" s="11">
        <f t="shared" si="60"/>
        <v>6.3000000000000007</v>
      </c>
      <c r="AG86" s="11">
        <f t="shared" si="60"/>
        <v>1.2000000000000002</v>
      </c>
      <c r="AH86" s="11">
        <f t="shared" si="60"/>
        <v>8.2999999999999989</v>
      </c>
      <c r="AI86" s="11">
        <f t="shared" si="60"/>
        <v>1</v>
      </c>
      <c r="AJ86" s="11">
        <f t="shared" si="60"/>
        <v>-3.5</v>
      </c>
      <c r="AK86" s="11">
        <f t="shared" si="60"/>
        <v>-0.30000000000000071</v>
      </c>
      <c r="AL86" s="11">
        <f t="shared" si="60"/>
        <v>0</v>
      </c>
      <c r="AM86" s="11">
        <f t="shared" si="60"/>
        <v>2.3000000000000007</v>
      </c>
      <c r="AN86" s="11">
        <f t="shared" si="60"/>
        <v>0.59999999999999964</v>
      </c>
      <c r="AO86" s="11">
        <f t="shared" si="60"/>
        <v>5.4</v>
      </c>
      <c r="AP86" s="11">
        <f t="shared" si="60"/>
        <v>0.89999999999999947</v>
      </c>
      <c r="AQ86" s="11">
        <f t="shared" si="60"/>
        <v>0.20000000000000107</v>
      </c>
      <c r="AR86" s="11">
        <f t="shared" si="60"/>
        <v>0</v>
      </c>
      <c r="AS86" s="11">
        <f t="shared" si="60"/>
        <v>2.5000000000000009</v>
      </c>
      <c r="AT86" s="11">
        <f t="shared" si="60"/>
        <v>5.1999999999999993</v>
      </c>
      <c r="AU86" s="11">
        <f t="shared" si="60"/>
        <v>0</v>
      </c>
      <c r="AV86" s="11">
        <f t="shared" si="60"/>
        <v>0</v>
      </c>
      <c r="AW86" s="11">
        <f t="shared" si="60"/>
        <v>0</v>
      </c>
      <c r="AX86" s="11">
        <f t="shared" si="60"/>
        <v>0</v>
      </c>
      <c r="AY86" s="11">
        <f t="shared" si="60"/>
        <v>0</v>
      </c>
      <c r="AZ86" s="11">
        <f t="shared" si="60"/>
        <v>0</v>
      </c>
      <c r="BA86" s="66">
        <f t="shared" si="60"/>
        <v>5.3333333333333321</v>
      </c>
      <c r="BB86" s="66">
        <f t="shared" si="60"/>
        <v>-1.7222222222222223</v>
      </c>
      <c r="BC86" s="66">
        <f t="shared" si="60"/>
        <v>0</v>
      </c>
      <c r="BD86" s="66">
        <f t="shared" si="60"/>
        <v>3.0555555555555554</v>
      </c>
      <c r="BE86" s="66">
        <f t="shared" si="60"/>
        <v>0</v>
      </c>
      <c r="BF86" s="66">
        <f t="shared" si="60"/>
        <v>2</v>
      </c>
      <c r="BG86" s="66">
        <f t="shared" si="60"/>
        <v>4.3888888888888893</v>
      </c>
      <c r="BH86" s="66">
        <f t="shared" si="60"/>
        <v>4.1666666666666661</v>
      </c>
      <c r="BI86" s="66">
        <f t="shared" si="60"/>
        <v>5.7222222222222223</v>
      </c>
      <c r="BJ86" s="66">
        <f t="shared" si="60"/>
        <v>-0.72222222222222321</v>
      </c>
      <c r="BK86" s="66">
        <f t="shared" si="60"/>
        <v>-1.833333333333333</v>
      </c>
      <c r="BL86" s="66">
        <f t="shared" si="60"/>
        <v>0</v>
      </c>
    </row>
    <row r="87" spans="1:64" x14ac:dyDescent="0.2">
      <c r="A87" s="150">
        <v>0.593055555555556</v>
      </c>
      <c r="B87" s="11">
        <f t="shared" ref="B87:V87" si="61">(B29-B$2)</f>
        <v>0</v>
      </c>
      <c r="C87" s="11">
        <f t="shared" si="61"/>
        <v>3.1999999999999993</v>
      </c>
      <c r="D87" s="11">
        <f t="shared" si="61"/>
        <v>6.8000000000000007</v>
      </c>
      <c r="E87" s="11">
        <f t="shared" si="61"/>
        <v>4.5999999999999996</v>
      </c>
      <c r="F87" s="11">
        <f t="shared" si="61"/>
        <v>4.9000000000000004</v>
      </c>
      <c r="G87" s="11">
        <f t="shared" si="61"/>
        <v>10.600000000000001</v>
      </c>
      <c r="H87" s="11">
        <f t="shared" si="61"/>
        <v>-0.39999999999999858</v>
      </c>
      <c r="I87" s="11">
        <f t="shared" si="61"/>
        <v>11.299999999999999</v>
      </c>
      <c r="J87" s="11">
        <f t="shared" si="61"/>
        <v>5.0999999999999996</v>
      </c>
      <c r="K87" s="11">
        <f t="shared" si="61"/>
        <v>6.1999999999999993</v>
      </c>
      <c r="L87" s="11">
        <f t="shared" si="61"/>
        <v>5.2999999999999989</v>
      </c>
      <c r="M87" s="11">
        <f t="shared" si="61"/>
        <v>3.3000000000000007</v>
      </c>
      <c r="N87" s="11">
        <f t="shared" si="61"/>
        <v>2.7</v>
      </c>
      <c r="O87" s="11">
        <f t="shared" si="61"/>
        <v>0.10000000000000053</v>
      </c>
      <c r="P87" s="11">
        <f t="shared" si="61"/>
        <v>0</v>
      </c>
      <c r="Q87" s="11">
        <f t="shared" si="61"/>
        <v>5.5</v>
      </c>
      <c r="R87" s="11">
        <f t="shared" si="61"/>
        <v>1.5</v>
      </c>
      <c r="S87" s="11">
        <f t="shared" si="61"/>
        <v>5.6000000000000005</v>
      </c>
      <c r="T87" s="11">
        <f t="shared" si="61"/>
        <v>9.6</v>
      </c>
      <c r="U87" s="11">
        <f t="shared" si="61"/>
        <v>0.20000000000000107</v>
      </c>
      <c r="V87" s="11">
        <f t="shared" si="61"/>
        <v>8.3000000000000007</v>
      </c>
      <c r="W87" s="11">
        <f t="shared" si="11"/>
        <v>3</v>
      </c>
      <c r="X87" s="11">
        <f t="shared" ref="X87:BL87" si="62">(X29-X$2)</f>
        <v>0</v>
      </c>
      <c r="Y87" s="11">
        <f t="shared" si="62"/>
        <v>3.0999999999999996</v>
      </c>
      <c r="Z87" s="11">
        <f t="shared" si="62"/>
        <v>1</v>
      </c>
      <c r="AA87" s="11">
        <f t="shared" si="62"/>
        <v>0.50000000000000089</v>
      </c>
      <c r="AB87" s="11">
        <f t="shared" si="62"/>
        <v>6.3000000000000007</v>
      </c>
      <c r="AC87" s="11">
        <f t="shared" si="62"/>
        <v>1.0999999999999996</v>
      </c>
      <c r="AD87" s="11">
        <f t="shared" si="62"/>
        <v>6.1000000000000005</v>
      </c>
      <c r="AE87" s="11">
        <f t="shared" si="62"/>
        <v>8.8999999999999986</v>
      </c>
      <c r="AF87" s="11">
        <f t="shared" si="62"/>
        <v>6.3000000000000007</v>
      </c>
      <c r="AG87" s="11">
        <f t="shared" si="62"/>
        <v>1.0999999999999996</v>
      </c>
      <c r="AH87" s="11">
        <f t="shared" si="62"/>
        <v>8.7999999999999989</v>
      </c>
      <c r="AI87" s="11">
        <f t="shared" si="62"/>
        <v>1.2999999999999998</v>
      </c>
      <c r="AJ87" s="11">
        <f t="shared" si="62"/>
        <v>-3.5</v>
      </c>
      <c r="AK87" s="11">
        <f t="shared" si="62"/>
        <v>-0.59999999999999964</v>
      </c>
      <c r="AL87" s="11">
        <f t="shared" si="62"/>
        <v>0</v>
      </c>
      <c r="AM87" s="11">
        <f t="shared" si="62"/>
        <v>2.5</v>
      </c>
      <c r="AN87" s="11">
        <f t="shared" si="62"/>
        <v>0.79999999999999893</v>
      </c>
      <c r="AO87" s="11">
        <f t="shared" si="62"/>
        <v>5.6999999999999993</v>
      </c>
      <c r="AP87" s="11">
        <f t="shared" si="62"/>
        <v>0.89999999999999947</v>
      </c>
      <c r="AQ87" s="11">
        <f t="shared" si="62"/>
        <v>0</v>
      </c>
      <c r="AR87" s="11">
        <f t="shared" si="62"/>
        <v>0</v>
      </c>
      <c r="AS87" s="11">
        <f t="shared" si="62"/>
        <v>1.6000000000000005</v>
      </c>
      <c r="AT87" s="11">
        <f t="shared" si="62"/>
        <v>5.4</v>
      </c>
      <c r="AU87" s="11">
        <f t="shared" si="62"/>
        <v>0</v>
      </c>
      <c r="AV87" s="11">
        <f t="shared" si="62"/>
        <v>0</v>
      </c>
      <c r="AW87" s="11">
        <f t="shared" si="62"/>
        <v>0</v>
      </c>
      <c r="AX87" s="11">
        <f t="shared" si="62"/>
        <v>0</v>
      </c>
      <c r="AY87" s="11">
        <f t="shared" si="62"/>
        <v>0</v>
      </c>
      <c r="AZ87" s="11">
        <f t="shared" si="62"/>
        <v>0</v>
      </c>
      <c r="BA87" s="66">
        <f t="shared" si="62"/>
        <v>5.1111111111111107</v>
      </c>
      <c r="BB87" s="66">
        <f t="shared" si="62"/>
        <v>-1.7777777777777777</v>
      </c>
      <c r="BC87" s="66">
        <f t="shared" si="62"/>
        <v>0.55555555555555536</v>
      </c>
      <c r="BD87" s="66">
        <f t="shared" si="62"/>
        <v>2.8333333333333339</v>
      </c>
      <c r="BE87" s="66">
        <f t="shared" si="62"/>
        <v>0</v>
      </c>
      <c r="BF87" s="66">
        <f t="shared" si="62"/>
        <v>2.1111111111111107</v>
      </c>
      <c r="BG87" s="66">
        <f t="shared" si="62"/>
        <v>4.8333333333333321</v>
      </c>
      <c r="BH87" s="66">
        <f t="shared" si="62"/>
        <v>3.9444444444444446</v>
      </c>
      <c r="BI87" s="66">
        <f t="shared" si="62"/>
        <v>5.666666666666667</v>
      </c>
      <c r="BJ87" s="66">
        <f t="shared" si="62"/>
        <v>-0.33333333333333393</v>
      </c>
      <c r="BK87" s="66">
        <f t="shared" si="62"/>
        <v>-1.6666666666666661</v>
      </c>
      <c r="BL87" s="66">
        <f t="shared" si="62"/>
        <v>0</v>
      </c>
    </row>
    <row r="88" spans="1:64" x14ac:dyDescent="0.2">
      <c r="A88" s="150">
        <v>0.59652777777777799</v>
      </c>
      <c r="B88" s="11">
        <f t="shared" ref="B88:V88" si="63">(B30-B$2)</f>
        <v>0</v>
      </c>
      <c r="C88" s="11">
        <f t="shared" si="63"/>
        <v>3.4000000000000004</v>
      </c>
      <c r="D88" s="11">
        <f t="shared" si="63"/>
        <v>7</v>
      </c>
      <c r="E88" s="11">
        <f t="shared" si="63"/>
        <v>4.3000000000000007</v>
      </c>
      <c r="F88" s="11">
        <f t="shared" si="63"/>
        <v>5.5</v>
      </c>
      <c r="G88" s="11">
        <f t="shared" si="63"/>
        <v>10.5</v>
      </c>
      <c r="H88" s="11">
        <f t="shared" si="63"/>
        <v>-1.0999999999999996</v>
      </c>
      <c r="I88" s="11">
        <f t="shared" si="63"/>
        <v>11.299999999999999</v>
      </c>
      <c r="J88" s="11">
        <f t="shared" si="63"/>
        <v>5.0999999999999996</v>
      </c>
      <c r="K88" s="11">
        <f t="shared" si="63"/>
        <v>5.8000000000000007</v>
      </c>
      <c r="L88" s="11">
        <f t="shared" si="63"/>
        <v>5</v>
      </c>
      <c r="M88" s="11">
        <f t="shared" si="63"/>
        <v>3.5999999999999996</v>
      </c>
      <c r="N88" s="11">
        <f t="shared" si="63"/>
        <v>2.5000000000000009</v>
      </c>
      <c r="O88" s="11">
        <f t="shared" si="63"/>
        <v>0</v>
      </c>
      <c r="P88" s="11">
        <f t="shared" si="63"/>
        <v>0</v>
      </c>
      <c r="Q88" s="11">
        <f t="shared" si="63"/>
        <v>5.6999999999999993</v>
      </c>
      <c r="R88" s="11">
        <f t="shared" si="63"/>
        <v>1.5</v>
      </c>
      <c r="S88" s="11">
        <f t="shared" si="63"/>
        <v>5.8999999999999995</v>
      </c>
      <c r="T88" s="11">
        <f t="shared" si="63"/>
        <v>9.6</v>
      </c>
      <c r="U88" s="11">
        <f t="shared" si="63"/>
        <v>0.59999999999999964</v>
      </c>
      <c r="V88" s="11">
        <f t="shared" si="63"/>
        <v>8.9</v>
      </c>
      <c r="W88" s="11">
        <f t="shared" si="11"/>
        <v>3.2000000000000011</v>
      </c>
      <c r="X88" s="11">
        <f t="shared" ref="X88:BL88" si="64">(X30-X$2)</f>
        <v>0</v>
      </c>
      <c r="Y88" s="11">
        <f t="shared" si="64"/>
        <v>3.3000000000000007</v>
      </c>
      <c r="Z88" s="11">
        <f t="shared" si="64"/>
        <v>0.5</v>
      </c>
      <c r="AA88" s="11">
        <f t="shared" si="64"/>
        <v>0.39999999999999947</v>
      </c>
      <c r="AB88" s="11">
        <f t="shared" si="64"/>
        <v>6.8000000000000007</v>
      </c>
      <c r="AC88" s="11">
        <f t="shared" si="64"/>
        <v>0.50000000000000178</v>
      </c>
      <c r="AD88" s="11">
        <f t="shared" si="64"/>
        <v>6.2</v>
      </c>
      <c r="AE88" s="11">
        <f t="shared" si="64"/>
        <v>9.0999999999999979</v>
      </c>
      <c r="AF88" s="11">
        <f t="shared" si="64"/>
        <v>6.5</v>
      </c>
      <c r="AG88" s="11">
        <f t="shared" si="64"/>
        <v>1.3999999999999995</v>
      </c>
      <c r="AH88" s="11">
        <f t="shared" si="64"/>
        <v>8.7999999999999989</v>
      </c>
      <c r="AI88" s="11">
        <f t="shared" si="64"/>
        <v>1.7000000000000002</v>
      </c>
      <c r="AJ88" s="11">
        <f t="shared" si="64"/>
        <v>-3.6999999999999993</v>
      </c>
      <c r="AK88" s="11">
        <f t="shared" si="64"/>
        <v>-0.5</v>
      </c>
      <c r="AL88" s="11">
        <f t="shared" si="64"/>
        <v>0</v>
      </c>
      <c r="AM88" s="11">
        <f t="shared" si="64"/>
        <v>2.7000000000000011</v>
      </c>
      <c r="AN88" s="11">
        <f t="shared" si="64"/>
        <v>0.69999999999999929</v>
      </c>
      <c r="AO88" s="11">
        <f t="shared" si="64"/>
        <v>6.1</v>
      </c>
      <c r="AP88" s="11">
        <f t="shared" si="64"/>
        <v>1.0000000000000009</v>
      </c>
      <c r="AQ88" s="11">
        <f t="shared" si="64"/>
        <v>-9.9999999999999645E-2</v>
      </c>
      <c r="AR88" s="11">
        <f t="shared" si="64"/>
        <v>0</v>
      </c>
      <c r="AS88" s="11">
        <f t="shared" si="64"/>
        <v>2.0000000000000009</v>
      </c>
      <c r="AT88" s="11">
        <f t="shared" si="64"/>
        <v>5.4</v>
      </c>
      <c r="AU88" s="11">
        <f t="shared" si="64"/>
        <v>0</v>
      </c>
      <c r="AV88" s="11">
        <f t="shared" si="64"/>
        <v>0</v>
      </c>
      <c r="AW88" s="11">
        <f t="shared" si="64"/>
        <v>0</v>
      </c>
      <c r="AX88" s="11">
        <f t="shared" si="64"/>
        <v>0</v>
      </c>
      <c r="AY88" s="11">
        <f t="shared" si="64"/>
        <v>0</v>
      </c>
      <c r="AZ88" s="11">
        <f t="shared" si="64"/>
        <v>0</v>
      </c>
      <c r="BA88" s="66">
        <f t="shared" si="64"/>
        <v>5.2222222222222214</v>
      </c>
      <c r="BB88" s="66">
        <f t="shared" si="64"/>
        <v>-1.8888888888888893</v>
      </c>
      <c r="BC88" s="66">
        <f t="shared" si="64"/>
        <v>0.88888888888888751</v>
      </c>
      <c r="BD88" s="66">
        <f t="shared" si="64"/>
        <v>2.8888888888888893</v>
      </c>
      <c r="BE88" s="66">
        <f t="shared" si="64"/>
        <v>0</v>
      </c>
      <c r="BF88" s="66">
        <f t="shared" si="64"/>
        <v>1.8888888888888875</v>
      </c>
      <c r="BG88" s="66">
        <f t="shared" si="64"/>
        <v>5.1111111111111107</v>
      </c>
      <c r="BH88" s="66">
        <f t="shared" si="64"/>
        <v>3.6666666666666661</v>
      </c>
      <c r="BI88" s="66">
        <f t="shared" si="64"/>
        <v>5.7777777777777777</v>
      </c>
      <c r="BJ88" s="66">
        <f t="shared" si="64"/>
        <v>5.5555555555555358E-2</v>
      </c>
      <c r="BK88" s="66">
        <f t="shared" si="64"/>
        <v>-1.3888888888888884</v>
      </c>
      <c r="BL88" s="66">
        <f t="shared" si="64"/>
        <v>0</v>
      </c>
    </row>
    <row r="89" spans="1:64" x14ac:dyDescent="0.2">
      <c r="A89" s="150">
        <v>0.6</v>
      </c>
      <c r="B89" s="11">
        <f t="shared" ref="B89:V89" si="65">(B31-B$2)</f>
        <v>0</v>
      </c>
      <c r="C89" s="11">
        <f t="shared" si="65"/>
        <v>3.5999999999999996</v>
      </c>
      <c r="D89" s="11">
        <f t="shared" si="65"/>
        <v>7.1000000000000014</v>
      </c>
      <c r="E89" s="11">
        <f t="shared" si="65"/>
        <v>4</v>
      </c>
      <c r="F89" s="11">
        <f t="shared" si="65"/>
        <v>5.9</v>
      </c>
      <c r="G89" s="11">
        <f t="shared" si="65"/>
        <v>10.100000000000001</v>
      </c>
      <c r="H89" s="11">
        <f t="shared" si="65"/>
        <v>-4</v>
      </c>
      <c r="I89" s="11">
        <f t="shared" si="65"/>
        <v>11.299999999999999</v>
      </c>
      <c r="J89" s="11">
        <f t="shared" si="65"/>
        <v>5.0000000000000018</v>
      </c>
      <c r="K89" s="11">
        <f t="shared" si="65"/>
        <v>5.9</v>
      </c>
      <c r="L89" s="11">
        <f t="shared" si="65"/>
        <v>4.9000000000000004</v>
      </c>
      <c r="M89" s="11">
        <f t="shared" si="65"/>
        <v>3.0999999999999996</v>
      </c>
      <c r="N89" s="11">
        <f t="shared" si="65"/>
        <v>2.2999999999999998</v>
      </c>
      <c r="O89" s="11">
        <f t="shared" si="65"/>
        <v>-0.20000000000000018</v>
      </c>
      <c r="P89" s="11">
        <f t="shared" si="65"/>
        <v>0</v>
      </c>
      <c r="Q89" s="11">
        <f t="shared" si="65"/>
        <v>5.8999999999999986</v>
      </c>
      <c r="R89" s="11">
        <f t="shared" si="65"/>
        <v>1.5</v>
      </c>
      <c r="S89" s="11">
        <f t="shared" si="65"/>
        <v>6.2</v>
      </c>
      <c r="T89" s="11">
        <f t="shared" si="65"/>
        <v>9.7000000000000011</v>
      </c>
      <c r="U89" s="11">
        <f t="shared" si="65"/>
        <v>1</v>
      </c>
      <c r="V89" s="11">
        <f t="shared" si="65"/>
        <v>9.3000000000000007</v>
      </c>
      <c r="W89" s="11">
        <f t="shared" si="11"/>
        <v>3.5</v>
      </c>
      <c r="X89" s="11">
        <f t="shared" ref="X89:BL89" si="66">(X31-X$2)</f>
        <v>0</v>
      </c>
      <c r="Y89" s="11">
        <f t="shared" si="66"/>
        <v>3.7000000000000011</v>
      </c>
      <c r="Z89" s="11">
        <f t="shared" si="66"/>
        <v>0.29999999999999893</v>
      </c>
      <c r="AA89" s="11">
        <f t="shared" si="66"/>
        <v>0.10000000000000053</v>
      </c>
      <c r="AB89" s="11">
        <f t="shared" si="66"/>
        <v>7.5</v>
      </c>
      <c r="AC89" s="11">
        <f t="shared" si="66"/>
        <v>0</v>
      </c>
      <c r="AD89" s="11">
        <f t="shared" si="66"/>
        <v>6.3</v>
      </c>
      <c r="AE89" s="11">
        <f t="shared" si="66"/>
        <v>9.3000000000000007</v>
      </c>
      <c r="AF89" s="11">
        <f t="shared" si="66"/>
        <v>6.8000000000000007</v>
      </c>
      <c r="AG89" s="11">
        <f t="shared" si="66"/>
        <v>1.2000000000000002</v>
      </c>
      <c r="AH89" s="11">
        <f t="shared" si="66"/>
        <v>8.7000000000000011</v>
      </c>
      <c r="AI89" s="11">
        <f t="shared" si="66"/>
        <v>2.1000000000000005</v>
      </c>
      <c r="AJ89" s="11">
        <f t="shared" si="66"/>
        <v>-3.3999999999999995</v>
      </c>
      <c r="AK89" s="11">
        <f t="shared" si="66"/>
        <v>-0.59999999999999964</v>
      </c>
      <c r="AL89" s="11">
        <f t="shared" si="66"/>
        <v>0</v>
      </c>
      <c r="AM89" s="11">
        <f t="shared" si="66"/>
        <v>2.5</v>
      </c>
      <c r="AN89" s="11">
        <f t="shared" si="66"/>
        <v>0.79999999999999893</v>
      </c>
      <c r="AO89" s="11">
        <f t="shared" si="66"/>
        <v>6.1</v>
      </c>
      <c r="AP89" s="11">
        <f t="shared" si="66"/>
        <v>1.0000000000000009</v>
      </c>
      <c r="AQ89" s="11">
        <f t="shared" si="66"/>
        <v>-9.9999999999999645E-2</v>
      </c>
      <c r="AR89" s="11">
        <f t="shared" si="66"/>
        <v>0</v>
      </c>
      <c r="AS89" s="11">
        <f t="shared" si="66"/>
        <v>1.8999999999999995</v>
      </c>
      <c r="AT89" s="11">
        <f t="shared" si="66"/>
        <v>5.5</v>
      </c>
      <c r="AU89" s="11">
        <f t="shared" si="66"/>
        <v>0</v>
      </c>
      <c r="AV89" s="11">
        <f t="shared" si="66"/>
        <v>0</v>
      </c>
      <c r="AW89" s="11">
        <f t="shared" si="66"/>
        <v>0</v>
      </c>
      <c r="AX89" s="11">
        <f t="shared" si="66"/>
        <v>0</v>
      </c>
      <c r="AY89" s="11">
        <f t="shared" si="66"/>
        <v>0</v>
      </c>
      <c r="AZ89" s="11">
        <f t="shared" si="66"/>
        <v>0</v>
      </c>
      <c r="BA89" s="66">
        <f t="shared" si="66"/>
        <v>5.3333333333333321</v>
      </c>
      <c r="BB89" s="66">
        <f t="shared" si="66"/>
        <v>-1.833333333333333</v>
      </c>
      <c r="BC89" s="66">
        <f t="shared" si="66"/>
        <v>1.2777777777777768</v>
      </c>
      <c r="BD89" s="66">
        <f t="shared" si="66"/>
        <v>3.0555555555555554</v>
      </c>
      <c r="BE89" s="66">
        <f t="shared" si="66"/>
        <v>0</v>
      </c>
      <c r="BF89" s="66">
        <f t="shared" si="66"/>
        <v>1.8333333333333321</v>
      </c>
      <c r="BG89" s="66">
        <f t="shared" si="66"/>
        <v>5.2777777777777768</v>
      </c>
      <c r="BH89" s="66">
        <f t="shared" si="66"/>
        <v>3.3333333333333321</v>
      </c>
      <c r="BI89" s="66">
        <f t="shared" si="66"/>
        <v>5.9444444444444438</v>
      </c>
      <c r="BJ89" s="66">
        <f t="shared" si="66"/>
        <v>0.27777777777777679</v>
      </c>
      <c r="BK89" s="66">
        <f t="shared" si="66"/>
        <v>-1.1111111111111107</v>
      </c>
      <c r="BL89" s="66">
        <f t="shared" si="66"/>
        <v>0</v>
      </c>
    </row>
    <row r="90" spans="1:64" x14ac:dyDescent="0.2">
      <c r="A90" s="150">
        <v>0.60347222222222197</v>
      </c>
      <c r="B90" s="11">
        <f t="shared" ref="B90:V90" si="67">(B32-B$2)</f>
        <v>0</v>
      </c>
      <c r="C90" s="11">
        <f t="shared" si="67"/>
        <v>3.6999999999999993</v>
      </c>
      <c r="D90" s="11">
        <f t="shared" si="67"/>
        <v>7.1000000000000014</v>
      </c>
      <c r="E90" s="11">
        <f t="shared" si="67"/>
        <v>3.7000000000000011</v>
      </c>
      <c r="F90" s="11">
        <f t="shared" si="67"/>
        <v>5.6999999999999993</v>
      </c>
      <c r="G90" s="11">
        <f t="shared" si="67"/>
        <v>10.400000000000002</v>
      </c>
      <c r="H90" s="11">
        <f t="shared" si="67"/>
        <v>-4.7999999999999989</v>
      </c>
      <c r="I90" s="11">
        <f t="shared" si="67"/>
        <v>10.9</v>
      </c>
      <c r="J90" s="11">
        <f t="shared" si="67"/>
        <v>5.0000000000000018</v>
      </c>
      <c r="K90" s="11">
        <f t="shared" si="67"/>
        <v>6.1</v>
      </c>
      <c r="L90" s="11">
        <f t="shared" si="67"/>
        <v>4.7999999999999989</v>
      </c>
      <c r="M90" s="11">
        <f t="shared" si="67"/>
        <v>2.7000000000000011</v>
      </c>
      <c r="N90" s="11">
        <f t="shared" si="67"/>
        <v>2.1000000000000005</v>
      </c>
      <c r="O90" s="11">
        <f t="shared" si="67"/>
        <v>0.20000000000000018</v>
      </c>
      <c r="P90" s="11">
        <f t="shared" si="67"/>
        <v>0</v>
      </c>
      <c r="Q90" s="11">
        <f t="shared" si="67"/>
        <v>5.8000000000000007</v>
      </c>
      <c r="R90" s="11">
        <f t="shared" si="67"/>
        <v>1.5999999999999996</v>
      </c>
      <c r="S90" s="11">
        <f t="shared" si="67"/>
        <v>6.2</v>
      </c>
      <c r="T90" s="11">
        <f t="shared" si="67"/>
        <v>9.8000000000000007</v>
      </c>
      <c r="U90" s="11">
        <f t="shared" si="67"/>
        <v>1.0999999999999996</v>
      </c>
      <c r="V90" s="11">
        <f t="shared" si="67"/>
        <v>9.6</v>
      </c>
      <c r="W90" s="11">
        <f t="shared" si="11"/>
        <v>3.5999999999999996</v>
      </c>
      <c r="X90" s="11">
        <f t="shared" ref="X90:BL90" si="68">(X32-X$2)</f>
        <v>0</v>
      </c>
      <c r="Y90" s="11">
        <f t="shared" si="68"/>
        <v>3.8000000000000007</v>
      </c>
      <c r="Z90" s="11">
        <f t="shared" si="68"/>
        <v>-0.30000000000000071</v>
      </c>
      <c r="AA90" s="11">
        <f t="shared" si="68"/>
        <v>-9.9999999999999645E-2</v>
      </c>
      <c r="AB90" s="11">
        <f t="shared" si="68"/>
        <v>8.1999999999999993</v>
      </c>
      <c r="AC90" s="11">
        <f t="shared" si="68"/>
        <v>-0.59999999999999964</v>
      </c>
      <c r="AD90" s="11">
        <f t="shared" si="68"/>
        <v>6.2</v>
      </c>
      <c r="AE90" s="11">
        <f t="shared" si="68"/>
        <v>9.3999999999999986</v>
      </c>
      <c r="AF90" s="11">
        <f t="shared" si="68"/>
        <v>7</v>
      </c>
      <c r="AG90" s="11">
        <f t="shared" si="68"/>
        <v>1.0999999999999996</v>
      </c>
      <c r="AH90" s="11">
        <f t="shared" si="68"/>
        <v>8.7999999999999989</v>
      </c>
      <c r="AI90" s="11">
        <f t="shared" si="68"/>
        <v>2.2999999999999998</v>
      </c>
      <c r="AJ90" s="11">
        <f t="shared" si="68"/>
        <v>-3.3999999999999995</v>
      </c>
      <c r="AK90" s="11">
        <f t="shared" si="68"/>
        <v>-0.69999999999999929</v>
      </c>
      <c r="AL90" s="11">
        <f t="shared" si="68"/>
        <v>0</v>
      </c>
      <c r="AM90" s="11">
        <f t="shared" si="68"/>
        <v>2.2000000000000011</v>
      </c>
      <c r="AN90" s="11">
        <f t="shared" si="68"/>
        <v>0.59999999999999964</v>
      </c>
      <c r="AO90" s="11">
        <f t="shared" si="68"/>
        <v>5.9</v>
      </c>
      <c r="AP90" s="11">
        <f t="shared" si="68"/>
        <v>0.89999999999999947</v>
      </c>
      <c r="AQ90" s="11">
        <f t="shared" si="68"/>
        <v>0.30000000000000071</v>
      </c>
      <c r="AR90" s="11">
        <f t="shared" si="68"/>
        <v>0</v>
      </c>
      <c r="AS90" s="11">
        <f t="shared" si="68"/>
        <v>1.7999999999999998</v>
      </c>
      <c r="AT90" s="11">
        <f t="shared" si="68"/>
        <v>5.6999999999999993</v>
      </c>
      <c r="AU90" s="11">
        <f t="shared" si="68"/>
        <v>0</v>
      </c>
      <c r="AV90" s="11">
        <f t="shared" si="68"/>
        <v>0</v>
      </c>
      <c r="AW90" s="11">
        <f t="shared" si="68"/>
        <v>0</v>
      </c>
      <c r="AX90" s="11">
        <f t="shared" si="68"/>
        <v>0</v>
      </c>
      <c r="AY90" s="11">
        <f t="shared" si="68"/>
        <v>0</v>
      </c>
      <c r="AZ90" s="11">
        <f t="shared" si="68"/>
        <v>0</v>
      </c>
      <c r="BA90" s="66">
        <f t="shared" si="68"/>
        <v>5.6111111111111107</v>
      </c>
      <c r="BB90" s="66">
        <f t="shared" si="68"/>
        <v>-1.333333333333333</v>
      </c>
      <c r="BC90" s="66">
        <f t="shared" si="68"/>
        <v>1.6111111111111107</v>
      </c>
      <c r="BD90" s="66">
        <f t="shared" si="68"/>
        <v>3.2777777777777786</v>
      </c>
      <c r="BE90" s="66">
        <f t="shared" si="68"/>
        <v>0</v>
      </c>
      <c r="BF90" s="66">
        <f t="shared" si="68"/>
        <v>2.1666666666666661</v>
      </c>
      <c r="BG90" s="66">
        <f t="shared" si="68"/>
        <v>5.3333333333333321</v>
      </c>
      <c r="BH90" s="66">
        <f t="shared" si="68"/>
        <v>3.0555555555555554</v>
      </c>
      <c r="BI90" s="66">
        <f t="shared" si="68"/>
        <v>6.166666666666667</v>
      </c>
      <c r="BJ90" s="66">
        <f t="shared" si="68"/>
        <v>0.44444444444444464</v>
      </c>
      <c r="BK90" s="66">
        <f t="shared" si="68"/>
        <v>-0.77777777777777768</v>
      </c>
      <c r="BL90" s="66">
        <f t="shared" si="68"/>
        <v>0</v>
      </c>
    </row>
    <row r="91" spans="1:64" x14ac:dyDescent="0.2">
      <c r="A91" s="150">
        <v>0.60694444444444495</v>
      </c>
      <c r="B91" s="11">
        <f t="shared" ref="B91:V91" si="69">(B33-B$2)</f>
        <v>0</v>
      </c>
      <c r="C91" s="11">
        <f t="shared" si="69"/>
        <v>3.6999999999999993</v>
      </c>
      <c r="D91" s="11">
        <f t="shared" si="69"/>
        <v>7.6000000000000014</v>
      </c>
      <c r="E91" s="11">
        <f t="shared" si="69"/>
        <v>3.2000000000000011</v>
      </c>
      <c r="F91" s="11">
        <f t="shared" si="69"/>
        <v>5.7999999999999989</v>
      </c>
      <c r="G91" s="11">
        <f t="shared" si="69"/>
        <v>10.5</v>
      </c>
      <c r="H91" s="11">
        <f t="shared" si="69"/>
        <v>-3.0999999999999996</v>
      </c>
      <c r="I91" s="11">
        <f t="shared" si="69"/>
        <v>10.700000000000001</v>
      </c>
      <c r="J91" s="11">
        <f t="shared" si="69"/>
        <v>4.7999999999999989</v>
      </c>
      <c r="K91" s="11">
        <f t="shared" si="69"/>
        <v>6.1</v>
      </c>
      <c r="L91" s="11">
        <f t="shared" si="69"/>
        <v>4.7999999999999989</v>
      </c>
      <c r="M91" s="11">
        <f t="shared" si="69"/>
        <v>2.5999999999999996</v>
      </c>
      <c r="N91" s="11">
        <f t="shared" si="69"/>
        <v>1.8999999999999995</v>
      </c>
      <c r="O91" s="11">
        <f t="shared" si="69"/>
        <v>0</v>
      </c>
      <c r="P91" s="11">
        <f t="shared" si="69"/>
        <v>0</v>
      </c>
      <c r="Q91" s="11">
        <f t="shared" si="69"/>
        <v>5.5999999999999979</v>
      </c>
      <c r="R91" s="11">
        <f t="shared" si="69"/>
        <v>1.7000000000000002</v>
      </c>
      <c r="S91" s="11">
        <f t="shared" si="69"/>
        <v>6.6000000000000005</v>
      </c>
      <c r="T91" s="11">
        <f t="shared" si="69"/>
        <v>9.7000000000000011</v>
      </c>
      <c r="U91" s="11">
        <f t="shared" si="69"/>
        <v>1.2000000000000011</v>
      </c>
      <c r="V91" s="11">
        <f t="shared" si="69"/>
        <v>9.6999999999999993</v>
      </c>
      <c r="W91" s="11">
        <f t="shared" si="11"/>
        <v>3.7000000000000011</v>
      </c>
      <c r="X91" s="11">
        <f t="shared" ref="X91:BL91" si="70">(X33-X$2)</f>
        <v>0</v>
      </c>
      <c r="Y91" s="11">
        <f t="shared" si="70"/>
        <v>3.5999999999999996</v>
      </c>
      <c r="Z91" s="11">
        <f t="shared" si="70"/>
        <v>-0.5</v>
      </c>
      <c r="AA91" s="11">
        <f t="shared" si="70"/>
        <v>-9.9999999999999645E-2</v>
      </c>
      <c r="AB91" s="11">
        <f t="shared" si="70"/>
        <v>8.5</v>
      </c>
      <c r="AC91" s="11">
        <f t="shared" si="70"/>
        <v>-1</v>
      </c>
      <c r="AD91" s="11">
        <f t="shared" si="70"/>
        <v>5.8999999999999995</v>
      </c>
      <c r="AE91" s="11">
        <f t="shared" si="70"/>
        <v>9.3000000000000007</v>
      </c>
      <c r="AF91" s="11">
        <f t="shared" si="70"/>
        <v>6.8000000000000007</v>
      </c>
      <c r="AG91" s="11">
        <f t="shared" si="70"/>
        <v>1.3999999999999995</v>
      </c>
      <c r="AH91" s="11">
        <f t="shared" si="70"/>
        <v>8.9</v>
      </c>
      <c r="AI91" s="11">
        <f t="shared" si="70"/>
        <v>2.8</v>
      </c>
      <c r="AJ91" s="11">
        <f t="shared" si="70"/>
        <v>-3.5999999999999996</v>
      </c>
      <c r="AK91" s="11">
        <f t="shared" si="70"/>
        <v>-0.19999999999999929</v>
      </c>
      <c r="AL91" s="11">
        <f t="shared" si="70"/>
        <v>0</v>
      </c>
      <c r="AM91" s="11">
        <f t="shared" si="70"/>
        <v>2.0999999999999996</v>
      </c>
      <c r="AN91" s="11">
        <f t="shared" si="70"/>
        <v>0.59999999999999964</v>
      </c>
      <c r="AO91" s="11">
        <f t="shared" si="70"/>
        <v>5.8000000000000007</v>
      </c>
      <c r="AP91" s="11">
        <f t="shared" si="70"/>
        <v>0.79999999999999982</v>
      </c>
      <c r="AQ91" s="11">
        <f t="shared" si="70"/>
        <v>0.20000000000000107</v>
      </c>
      <c r="AR91" s="11">
        <f t="shared" si="70"/>
        <v>0</v>
      </c>
      <c r="AS91" s="11">
        <f t="shared" si="70"/>
        <v>1.6000000000000005</v>
      </c>
      <c r="AT91" s="11">
        <f t="shared" si="70"/>
        <v>5.7999999999999989</v>
      </c>
      <c r="AU91" s="11">
        <f t="shared" si="70"/>
        <v>0</v>
      </c>
      <c r="AV91" s="11">
        <f t="shared" si="70"/>
        <v>0</v>
      </c>
      <c r="AW91" s="11">
        <f t="shared" si="70"/>
        <v>0</v>
      </c>
      <c r="AX91" s="11">
        <f t="shared" si="70"/>
        <v>0</v>
      </c>
      <c r="AY91" s="11">
        <f t="shared" si="70"/>
        <v>0</v>
      </c>
      <c r="AZ91" s="11">
        <f t="shared" si="70"/>
        <v>0</v>
      </c>
      <c r="BA91" s="66">
        <f t="shared" si="70"/>
        <v>6</v>
      </c>
      <c r="BB91" s="66">
        <f t="shared" si="70"/>
        <v>-0.77777777777777857</v>
      </c>
      <c r="BC91" s="66">
        <f t="shared" si="70"/>
        <v>1.9444444444444446</v>
      </c>
      <c r="BD91" s="66">
        <f t="shared" si="70"/>
        <v>3.6111111111111107</v>
      </c>
      <c r="BE91" s="66">
        <f t="shared" si="70"/>
        <v>0</v>
      </c>
      <c r="BF91" s="66">
        <f t="shared" si="70"/>
        <v>2.3333333333333321</v>
      </c>
      <c r="BG91" s="66">
        <f t="shared" si="70"/>
        <v>5.2777777777777768</v>
      </c>
      <c r="BH91" s="66">
        <f t="shared" si="70"/>
        <v>2.7222222222222214</v>
      </c>
      <c r="BI91" s="66">
        <f t="shared" si="70"/>
        <v>6.333333333333333</v>
      </c>
      <c r="BJ91" s="66">
        <f t="shared" si="70"/>
        <v>0.44444444444444464</v>
      </c>
      <c r="BK91" s="66">
        <f t="shared" si="70"/>
        <v>-0.5</v>
      </c>
      <c r="BL91" s="66">
        <f t="shared" si="70"/>
        <v>0</v>
      </c>
    </row>
    <row r="92" spans="1:64" x14ac:dyDescent="0.2">
      <c r="A92" s="150">
        <v>0.61041666666666705</v>
      </c>
      <c r="B92" s="11">
        <f t="shared" ref="B92:V92" si="71">(B34-B$2)</f>
        <v>0</v>
      </c>
      <c r="C92" s="11">
        <f t="shared" si="71"/>
        <v>3.7999999999999989</v>
      </c>
      <c r="D92" s="11">
        <f t="shared" si="71"/>
        <v>8.1999999999999993</v>
      </c>
      <c r="E92" s="11">
        <f t="shared" si="71"/>
        <v>3</v>
      </c>
      <c r="F92" s="11">
        <f t="shared" si="71"/>
        <v>6.1999999999999993</v>
      </c>
      <c r="G92" s="11">
        <f t="shared" si="71"/>
        <v>10.5</v>
      </c>
      <c r="H92" s="11">
        <f t="shared" si="71"/>
        <v>-1.5999999999999996</v>
      </c>
      <c r="I92" s="11">
        <f t="shared" si="71"/>
        <v>10.799999999999999</v>
      </c>
      <c r="J92" s="11">
        <f t="shared" si="71"/>
        <v>4.7999999999999989</v>
      </c>
      <c r="K92" s="11">
        <f t="shared" si="71"/>
        <v>5.8000000000000007</v>
      </c>
      <c r="L92" s="11">
        <f t="shared" si="71"/>
        <v>4.6999999999999993</v>
      </c>
      <c r="M92" s="11">
        <f t="shared" si="71"/>
        <v>2.8000000000000007</v>
      </c>
      <c r="N92" s="11">
        <f t="shared" si="71"/>
        <v>1.7000000000000002</v>
      </c>
      <c r="O92" s="11">
        <f t="shared" si="71"/>
        <v>0.40000000000000036</v>
      </c>
      <c r="P92" s="11">
        <f t="shared" si="71"/>
        <v>0</v>
      </c>
      <c r="Q92" s="11">
        <f t="shared" si="71"/>
        <v>5.5</v>
      </c>
      <c r="R92" s="11">
        <f t="shared" si="71"/>
        <v>1.8999999999999995</v>
      </c>
      <c r="S92" s="11">
        <f t="shared" si="71"/>
        <v>6.7</v>
      </c>
      <c r="T92" s="11">
        <f t="shared" si="71"/>
        <v>9.3000000000000007</v>
      </c>
      <c r="U92" s="11">
        <f t="shared" si="71"/>
        <v>1.3000000000000007</v>
      </c>
      <c r="V92" s="11">
        <f t="shared" si="71"/>
        <v>10.199999999999999</v>
      </c>
      <c r="W92" s="11">
        <f t="shared" si="11"/>
        <v>3.7000000000000011</v>
      </c>
      <c r="X92" s="11">
        <f t="shared" ref="X92:BL92" si="72">(X34-X$2)</f>
        <v>0</v>
      </c>
      <c r="Y92" s="11">
        <f t="shared" si="72"/>
        <v>3.5</v>
      </c>
      <c r="Z92" s="11">
        <f t="shared" si="72"/>
        <v>-0.20000000000000018</v>
      </c>
      <c r="AA92" s="11">
        <f t="shared" si="72"/>
        <v>-9.9999999999999645E-2</v>
      </c>
      <c r="AB92" s="11">
        <f t="shared" si="72"/>
        <v>8.6000000000000014</v>
      </c>
      <c r="AC92" s="11">
        <f t="shared" si="72"/>
        <v>-1.4000000000000004</v>
      </c>
      <c r="AD92" s="11">
        <f t="shared" si="72"/>
        <v>5.7</v>
      </c>
      <c r="AE92" s="11">
        <f t="shared" si="72"/>
        <v>9.3000000000000007</v>
      </c>
      <c r="AF92" s="11">
        <f t="shared" si="72"/>
        <v>6.6</v>
      </c>
      <c r="AG92" s="11">
        <f t="shared" si="72"/>
        <v>1.0999999999999996</v>
      </c>
      <c r="AH92" s="11">
        <f t="shared" si="72"/>
        <v>8.7999999999999989</v>
      </c>
      <c r="AI92" s="11">
        <f t="shared" si="72"/>
        <v>2.8999999999999995</v>
      </c>
      <c r="AJ92" s="11">
        <f t="shared" si="72"/>
        <v>-4</v>
      </c>
      <c r="AK92" s="11">
        <f t="shared" si="72"/>
        <v>0.19999999999999929</v>
      </c>
      <c r="AL92" s="11">
        <f t="shared" si="72"/>
        <v>0</v>
      </c>
      <c r="AM92" s="11">
        <f t="shared" si="72"/>
        <v>2.2000000000000011</v>
      </c>
      <c r="AN92" s="11">
        <f t="shared" si="72"/>
        <v>0.59999999999999964</v>
      </c>
      <c r="AO92" s="11">
        <f t="shared" si="72"/>
        <v>5.6</v>
      </c>
      <c r="AP92" s="11">
        <f t="shared" si="72"/>
        <v>0.60000000000000053</v>
      </c>
      <c r="AQ92" s="11">
        <f t="shared" si="72"/>
        <v>-9.9999999999999645E-2</v>
      </c>
      <c r="AR92" s="11">
        <f t="shared" si="72"/>
        <v>0</v>
      </c>
      <c r="AS92" s="11">
        <f t="shared" si="72"/>
        <v>1.5000000000000009</v>
      </c>
      <c r="AT92" s="11">
        <f t="shared" si="72"/>
        <v>6</v>
      </c>
      <c r="AU92" s="11">
        <f t="shared" si="72"/>
        <v>0</v>
      </c>
      <c r="AV92" s="11">
        <f t="shared" si="72"/>
        <v>0</v>
      </c>
      <c r="AW92" s="11">
        <f t="shared" si="72"/>
        <v>0</v>
      </c>
      <c r="AX92" s="11">
        <f t="shared" si="72"/>
        <v>0</v>
      </c>
      <c r="AY92" s="11">
        <f t="shared" si="72"/>
        <v>0</v>
      </c>
      <c r="AZ92" s="11">
        <f t="shared" si="72"/>
        <v>0</v>
      </c>
      <c r="BA92" s="66">
        <f t="shared" si="72"/>
        <v>6.8888888888888875</v>
      </c>
      <c r="BB92" s="66">
        <f t="shared" si="72"/>
        <v>-0.16666666666666607</v>
      </c>
      <c r="BC92" s="66">
        <f t="shared" si="72"/>
        <v>2.1111111111111107</v>
      </c>
      <c r="BD92" s="66">
        <f t="shared" si="72"/>
        <v>3.8888888888888893</v>
      </c>
      <c r="BE92" s="66">
        <f t="shared" si="72"/>
        <v>0</v>
      </c>
      <c r="BF92" s="66">
        <f t="shared" si="72"/>
        <v>2.2777777777777768</v>
      </c>
      <c r="BG92" s="66">
        <f t="shared" si="72"/>
        <v>5.2222222222222214</v>
      </c>
      <c r="BH92" s="66">
        <f t="shared" si="72"/>
        <v>2.3888888888888893</v>
      </c>
      <c r="BI92" s="66">
        <f t="shared" si="72"/>
        <v>6.4999999999999991</v>
      </c>
      <c r="BJ92" s="66">
        <f t="shared" si="72"/>
        <v>0.44444444444444464</v>
      </c>
      <c r="BK92" s="66">
        <f t="shared" si="72"/>
        <v>-0.66666666666666607</v>
      </c>
      <c r="BL92" s="66">
        <f t="shared" si="72"/>
        <v>0</v>
      </c>
    </row>
    <row r="93" spans="1:64" x14ac:dyDescent="0.2">
      <c r="A93" s="114">
        <v>0.61388888888888904</v>
      </c>
      <c r="B93" s="11">
        <f t="shared" ref="B93:V93" si="73">(B35-B$2)</f>
        <v>0</v>
      </c>
      <c r="C93" s="11">
        <f t="shared" si="73"/>
        <v>3.7999999999999989</v>
      </c>
      <c r="D93" s="11">
        <f t="shared" si="73"/>
        <v>8.6000000000000014</v>
      </c>
      <c r="E93" s="11">
        <f t="shared" si="73"/>
        <v>2.8000000000000007</v>
      </c>
      <c r="F93" s="11">
        <f t="shared" si="73"/>
        <v>6.5</v>
      </c>
      <c r="G93" s="11">
        <f t="shared" si="73"/>
        <v>10.5</v>
      </c>
      <c r="H93" s="11">
        <f t="shared" si="73"/>
        <v>-1.2999999999999989</v>
      </c>
      <c r="I93" s="11">
        <f t="shared" si="73"/>
        <v>10.200000000000001</v>
      </c>
      <c r="J93" s="11">
        <f t="shared" si="73"/>
        <v>4.5999999999999996</v>
      </c>
      <c r="K93" s="11">
        <f t="shared" si="73"/>
        <v>5.6999999999999993</v>
      </c>
      <c r="L93" s="11">
        <f t="shared" si="73"/>
        <v>4.5999999999999996</v>
      </c>
      <c r="M93" s="11">
        <f t="shared" si="73"/>
        <v>3.0999999999999996</v>
      </c>
      <c r="N93" s="11">
        <f t="shared" si="73"/>
        <v>1.6000000000000005</v>
      </c>
      <c r="O93" s="11">
        <f t="shared" si="73"/>
        <v>1</v>
      </c>
      <c r="P93" s="11">
        <f t="shared" si="73"/>
        <v>0</v>
      </c>
      <c r="Q93" s="11">
        <f t="shared" si="73"/>
        <v>5.3000000000000007</v>
      </c>
      <c r="R93" s="11">
        <f t="shared" si="73"/>
        <v>1.8999999999999995</v>
      </c>
      <c r="S93" s="11">
        <f t="shared" si="73"/>
        <v>6.8999999999999995</v>
      </c>
      <c r="T93" s="11">
        <f t="shared" si="73"/>
        <v>9.1</v>
      </c>
      <c r="U93" s="11">
        <f t="shared" si="73"/>
        <v>1.4000000000000004</v>
      </c>
      <c r="V93" s="11">
        <f t="shared" si="73"/>
        <v>10.600000000000001</v>
      </c>
      <c r="W93" s="11">
        <f t="shared" si="11"/>
        <v>3.5999999999999996</v>
      </c>
      <c r="X93" s="11">
        <f t="shared" ref="X93:BL93" si="74">(X35-X$2)</f>
        <v>0</v>
      </c>
      <c r="Y93" s="11">
        <f t="shared" si="74"/>
        <v>3.4000000000000004</v>
      </c>
      <c r="Z93" s="11">
        <f t="shared" si="74"/>
        <v>0.19999999999999929</v>
      </c>
      <c r="AA93" s="11">
        <f t="shared" si="74"/>
        <v>0</v>
      </c>
      <c r="AB93" s="11">
        <f t="shared" si="74"/>
        <v>8.6999999999999993</v>
      </c>
      <c r="AC93" s="11">
        <f t="shared" si="74"/>
        <v>-1.1999999999999993</v>
      </c>
      <c r="AD93" s="11">
        <f t="shared" si="74"/>
        <v>5.6000000000000005</v>
      </c>
      <c r="AE93" s="11">
        <f t="shared" si="74"/>
        <v>9.0999999999999979</v>
      </c>
      <c r="AF93" s="11">
        <f t="shared" si="74"/>
        <v>6.5</v>
      </c>
      <c r="AG93" s="11">
        <f t="shared" si="74"/>
        <v>1.0999999999999996</v>
      </c>
      <c r="AH93" s="11">
        <f t="shared" si="74"/>
        <v>8.2999999999999989</v>
      </c>
      <c r="AI93" s="11">
        <f t="shared" si="74"/>
        <v>2.8999999999999995</v>
      </c>
      <c r="AJ93" s="11">
        <f t="shared" si="74"/>
        <v>-4.0999999999999996</v>
      </c>
      <c r="AK93" s="11">
        <f t="shared" si="74"/>
        <v>0.40000000000000036</v>
      </c>
      <c r="AL93" s="11">
        <f t="shared" si="74"/>
        <v>0</v>
      </c>
      <c r="AM93" s="11">
        <f t="shared" si="74"/>
        <v>2.5999999999999996</v>
      </c>
      <c r="AN93" s="11">
        <f t="shared" si="74"/>
        <v>0.39999999999999858</v>
      </c>
      <c r="AO93" s="11">
        <f t="shared" si="74"/>
        <v>5.5</v>
      </c>
      <c r="AP93" s="11">
        <f t="shared" si="74"/>
        <v>0.60000000000000053</v>
      </c>
      <c r="AQ93" s="11">
        <f t="shared" si="74"/>
        <v>-0.5</v>
      </c>
      <c r="AR93" s="11">
        <f t="shared" si="74"/>
        <v>0</v>
      </c>
      <c r="AS93" s="11">
        <f t="shared" si="74"/>
        <v>1.3999999999999995</v>
      </c>
      <c r="AT93" s="11">
        <f t="shared" si="74"/>
        <v>6.1999999999999993</v>
      </c>
      <c r="AU93" s="11">
        <f t="shared" si="74"/>
        <v>0</v>
      </c>
      <c r="AV93" s="11">
        <f t="shared" si="74"/>
        <v>0</v>
      </c>
      <c r="AW93" s="11">
        <f t="shared" si="74"/>
        <v>0</v>
      </c>
      <c r="AX93" s="11">
        <f t="shared" si="74"/>
        <v>0</v>
      </c>
      <c r="AY93" s="11">
        <f t="shared" si="74"/>
        <v>0</v>
      </c>
      <c r="AZ93" s="11">
        <f t="shared" si="74"/>
        <v>0</v>
      </c>
      <c r="BA93" s="66">
        <f t="shared" si="74"/>
        <v>7.3333333333333321</v>
      </c>
      <c r="BB93" s="66">
        <f t="shared" si="74"/>
        <v>0.33333333333333393</v>
      </c>
      <c r="BC93" s="66">
        <f t="shared" si="74"/>
        <v>2.4444444444444446</v>
      </c>
      <c r="BD93" s="66">
        <f t="shared" si="74"/>
        <v>4.2777777777777786</v>
      </c>
      <c r="BE93" s="66">
        <f t="shared" si="74"/>
        <v>0</v>
      </c>
      <c r="BF93" s="66">
        <f t="shared" si="74"/>
        <v>2.1666666666666661</v>
      </c>
      <c r="BG93" s="66">
        <f t="shared" si="74"/>
        <v>5.2222222222222214</v>
      </c>
      <c r="BH93" s="66">
        <f t="shared" si="74"/>
        <v>2.1111111111111107</v>
      </c>
      <c r="BI93" s="66">
        <f t="shared" si="74"/>
        <v>6.4999999999999991</v>
      </c>
      <c r="BJ93" s="66">
        <f t="shared" si="74"/>
        <v>0.22222222222222143</v>
      </c>
      <c r="BK93" s="66">
        <f t="shared" si="74"/>
        <v>-1.1111111111111107</v>
      </c>
      <c r="BL93" s="66">
        <f t="shared" si="74"/>
        <v>0</v>
      </c>
    </row>
    <row r="94" spans="1:64" x14ac:dyDescent="0.2">
      <c r="A94" s="113">
        <v>0.61736111111111103</v>
      </c>
      <c r="B94" s="11">
        <f t="shared" ref="B94:V94" si="75">(B36-B$2)</f>
        <v>0</v>
      </c>
      <c r="C94" s="11">
        <f t="shared" si="75"/>
        <v>3.6999999999999993</v>
      </c>
      <c r="D94" s="11">
        <f t="shared" si="75"/>
        <v>8.6999999999999993</v>
      </c>
      <c r="E94" s="11">
        <f t="shared" si="75"/>
        <v>2.5999999999999996</v>
      </c>
      <c r="F94" s="11">
        <f t="shared" si="75"/>
        <v>6.6</v>
      </c>
      <c r="G94" s="11">
        <f t="shared" si="75"/>
        <v>10.199999999999999</v>
      </c>
      <c r="H94" s="11">
        <f t="shared" si="75"/>
        <v>-1.8999999999999986</v>
      </c>
      <c r="I94" s="11">
        <f t="shared" si="75"/>
        <v>9.7000000000000011</v>
      </c>
      <c r="J94" s="11">
        <f t="shared" si="75"/>
        <v>4.3000000000000007</v>
      </c>
      <c r="K94" s="11">
        <f t="shared" si="75"/>
        <v>5.4</v>
      </c>
      <c r="L94" s="11">
        <f t="shared" si="75"/>
        <v>4.2999999999999989</v>
      </c>
      <c r="M94" s="11">
        <f t="shared" si="75"/>
        <v>3.4000000000000004</v>
      </c>
      <c r="N94" s="11">
        <f t="shared" si="75"/>
        <v>1.5000000000000009</v>
      </c>
      <c r="O94" s="11">
        <f t="shared" si="75"/>
        <v>1</v>
      </c>
      <c r="P94" s="11">
        <f t="shared" si="75"/>
        <v>0</v>
      </c>
      <c r="Q94" s="11">
        <f t="shared" si="75"/>
        <v>5.1999999999999993</v>
      </c>
      <c r="R94" s="11">
        <f t="shared" si="75"/>
        <v>1.7999999999999998</v>
      </c>
      <c r="S94" s="11">
        <f t="shared" si="75"/>
        <v>7.2</v>
      </c>
      <c r="T94" s="11">
        <f t="shared" si="75"/>
        <v>8.8000000000000007</v>
      </c>
      <c r="U94" s="11">
        <f t="shared" si="75"/>
        <v>1.5</v>
      </c>
      <c r="V94" s="11">
        <f t="shared" si="75"/>
        <v>10.7</v>
      </c>
      <c r="W94" s="11">
        <f t="shared" si="11"/>
        <v>3.5</v>
      </c>
      <c r="X94" s="11">
        <f t="shared" ref="X94:BL94" si="76">(X36-X$2)</f>
        <v>0</v>
      </c>
      <c r="Y94" s="11">
        <f t="shared" si="76"/>
        <v>3.0999999999999996</v>
      </c>
      <c r="Z94" s="11">
        <f t="shared" si="76"/>
        <v>0.59999999999999964</v>
      </c>
      <c r="AA94" s="11">
        <f t="shared" si="76"/>
        <v>0.10000000000000053</v>
      </c>
      <c r="AB94" s="11">
        <f t="shared" si="76"/>
        <v>8.8999999999999986</v>
      </c>
      <c r="AC94" s="11">
        <f t="shared" si="76"/>
        <v>-1</v>
      </c>
      <c r="AD94" s="11">
        <f t="shared" si="76"/>
        <v>5.4999999999999991</v>
      </c>
      <c r="AE94" s="11">
        <f t="shared" si="76"/>
        <v>9</v>
      </c>
      <c r="AF94" s="11">
        <f t="shared" si="76"/>
        <v>6.6</v>
      </c>
      <c r="AG94" s="11">
        <f t="shared" si="76"/>
        <v>1.2999999999999998</v>
      </c>
      <c r="AH94" s="11">
        <f t="shared" si="76"/>
        <v>7.7000000000000011</v>
      </c>
      <c r="AI94" s="11">
        <f t="shared" si="76"/>
        <v>2.8</v>
      </c>
      <c r="AJ94" s="11">
        <f t="shared" si="76"/>
        <v>-4.1999999999999993</v>
      </c>
      <c r="AK94" s="11">
        <f t="shared" si="76"/>
        <v>0.59999999999999964</v>
      </c>
      <c r="AL94" s="11">
        <f t="shared" si="76"/>
        <v>0</v>
      </c>
      <c r="AM94" s="11">
        <f t="shared" si="76"/>
        <v>2.8000000000000007</v>
      </c>
      <c r="AN94" s="11">
        <f t="shared" si="76"/>
        <v>9.9999999999999645E-2</v>
      </c>
      <c r="AO94" s="11">
        <f t="shared" si="76"/>
        <v>5.5</v>
      </c>
      <c r="AP94" s="11">
        <f t="shared" si="76"/>
        <v>0.60000000000000053</v>
      </c>
      <c r="AQ94" s="11">
        <f t="shared" si="76"/>
        <v>-0.90000000000000036</v>
      </c>
      <c r="AR94" s="11">
        <f t="shared" si="76"/>
        <v>0</v>
      </c>
      <c r="AS94" s="11">
        <f t="shared" si="76"/>
        <v>1.2000000000000002</v>
      </c>
      <c r="AT94" s="11">
        <f t="shared" si="76"/>
        <v>6.1999999999999993</v>
      </c>
      <c r="AU94" s="11">
        <f t="shared" si="76"/>
        <v>0</v>
      </c>
      <c r="AV94" s="11">
        <f t="shared" si="76"/>
        <v>0</v>
      </c>
      <c r="AW94" s="11">
        <f t="shared" si="76"/>
        <v>0</v>
      </c>
      <c r="AX94" s="11">
        <f t="shared" si="76"/>
        <v>0</v>
      </c>
      <c r="AY94" s="11">
        <f t="shared" si="76"/>
        <v>0</v>
      </c>
      <c r="AZ94" s="11">
        <f t="shared" si="76"/>
        <v>0</v>
      </c>
      <c r="BA94" s="66">
        <f t="shared" si="76"/>
        <v>7.7222222222222214</v>
      </c>
      <c r="BB94" s="66">
        <f t="shared" si="76"/>
        <v>1.0555555555555554</v>
      </c>
      <c r="BC94" s="66">
        <f t="shared" si="76"/>
        <v>2.5555555555555554</v>
      </c>
      <c r="BD94" s="66">
        <f t="shared" si="76"/>
        <v>4.5555555555555554</v>
      </c>
      <c r="BE94" s="66">
        <f t="shared" si="76"/>
        <v>0</v>
      </c>
      <c r="BF94" s="66">
        <f t="shared" si="76"/>
        <v>2</v>
      </c>
      <c r="BG94" s="66">
        <f t="shared" si="76"/>
        <v>5.4444444444444446</v>
      </c>
      <c r="BH94" s="66">
        <f t="shared" si="76"/>
        <v>1.7777777777777768</v>
      </c>
      <c r="BI94" s="66">
        <f t="shared" si="76"/>
        <v>6.5555555555555562</v>
      </c>
      <c r="BJ94" s="66">
        <f t="shared" si="76"/>
        <v>5.5555555555555358E-2</v>
      </c>
      <c r="BK94" s="66">
        <f t="shared" si="76"/>
        <v>-1.6111111111111107</v>
      </c>
      <c r="BL94" s="66">
        <f t="shared" si="76"/>
        <v>0</v>
      </c>
    </row>
    <row r="95" spans="1:64" x14ac:dyDescent="0.2">
      <c r="A95" s="114">
        <v>0.62083333333333302</v>
      </c>
      <c r="B95" s="11">
        <f t="shared" ref="B95:V95" si="77">(B37-B$2)</f>
        <v>0</v>
      </c>
      <c r="C95" s="11">
        <f t="shared" si="77"/>
        <v>3.6999999999999993</v>
      </c>
      <c r="D95" s="11">
        <f t="shared" si="77"/>
        <v>8.5</v>
      </c>
      <c r="E95" s="11">
        <f t="shared" si="77"/>
        <v>2.5999999999999996</v>
      </c>
      <c r="F95" s="11">
        <f t="shared" si="77"/>
        <v>6.6999999999999993</v>
      </c>
      <c r="G95" s="11">
        <f t="shared" si="77"/>
        <v>9.9000000000000021</v>
      </c>
      <c r="H95" s="11">
        <f t="shared" si="77"/>
        <v>-1.8999999999999986</v>
      </c>
      <c r="I95" s="11">
        <f t="shared" si="77"/>
        <v>5</v>
      </c>
      <c r="J95" s="11">
        <f t="shared" si="77"/>
        <v>4.0999999999999996</v>
      </c>
      <c r="K95" s="11">
        <f t="shared" si="77"/>
        <v>5.4</v>
      </c>
      <c r="L95" s="11">
        <f t="shared" si="77"/>
        <v>3.6999999999999993</v>
      </c>
      <c r="M95" s="11">
        <f t="shared" si="77"/>
        <v>3.5999999999999996</v>
      </c>
      <c r="N95" s="11">
        <f t="shared" si="77"/>
        <v>1.5000000000000009</v>
      </c>
      <c r="O95" s="11">
        <f t="shared" si="77"/>
        <v>1.6000000000000005</v>
      </c>
      <c r="P95" s="11">
        <f t="shared" si="77"/>
        <v>0</v>
      </c>
      <c r="Q95" s="11">
        <f t="shared" si="77"/>
        <v>5.1999999999999993</v>
      </c>
      <c r="R95" s="11">
        <f t="shared" si="77"/>
        <v>1.8999999999999995</v>
      </c>
      <c r="S95" s="11">
        <f t="shared" si="77"/>
        <v>7.8999999999999995</v>
      </c>
      <c r="T95" s="11">
        <f t="shared" si="77"/>
        <v>8.7000000000000011</v>
      </c>
      <c r="U95" s="11">
        <f t="shared" si="77"/>
        <v>1.5999999999999996</v>
      </c>
      <c r="V95" s="11">
        <f t="shared" si="77"/>
        <v>10.899999999999999</v>
      </c>
      <c r="W95" s="11">
        <f t="shared" si="11"/>
        <v>3.5999999999999996</v>
      </c>
      <c r="X95" s="11">
        <f t="shared" ref="X95:BL95" si="78">(X37-X$2)</f>
        <v>0</v>
      </c>
      <c r="Y95" s="11">
        <f t="shared" si="78"/>
        <v>3.3000000000000007</v>
      </c>
      <c r="Z95" s="11">
        <f t="shared" si="78"/>
        <v>0.79999999999999893</v>
      </c>
      <c r="AA95" s="11">
        <f t="shared" si="78"/>
        <v>0.20000000000000018</v>
      </c>
      <c r="AB95" s="11">
        <f t="shared" si="78"/>
        <v>9.1999999999999993</v>
      </c>
      <c r="AC95" s="11">
        <f t="shared" si="78"/>
        <v>-1.0999999999999996</v>
      </c>
      <c r="AD95" s="11">
        <f t="shared" si="78"/>
        <v>5.1000000000000005</v>
      </c>
      <c r="AE95" s="11">
        <f t="shared" si="78"/>
        <v>8.8999999999999986</v>
      </c>
      <c r="AF95" s="11">
        <f t="shared" si="78"/>
        <v>6.6</v>
      </c>
      <c r="AG95" s="11">
        <f t="shared" si="78"/>
        <v>1.2000000000000002</v>
      </c>
      <c r="AH95" s="11">
        <f t="shared" si="78"/>
        <v>7.2000000000000011</v>
      </c>
      <c r="AI95" s="11">
        <f t="shared" si="78"/>
        <v>2.5000000000000009</v>
      </c>
      <c r="AJ95" s="11">
        <f t="shared" si="78"/>
        <v>-4.3</v>
      </c>
      <c r="AK95" s="11">
        <f t="shared" si="78"/>
        <v>0.69999999999999929</v>
      </c>
      <c r="AL95" s="11">
        <f t="shared" si="78"/>
        <v>0</v>
      </c>
      <c r="AM95" s="11">
        <f t="shared" si="78"/>
        <v>2.5999999999999996</v>
      </c>
      <c r="AN95" s="11">
        <f t="shared" si="78"/>
        <v>0</v>
      </c>
      <c r="AO95" s="11">
        <f t="shared" si="78"/>
        <v>5.3000000000000007</v>
      </c>
      <c r="AP95" s="11">
        <f t="shared" si="78"/>
        <v>0.40000000000000036</v>
      </c>
      <c r="AQ95" s="11">
        <f t="shared" si="78"/>
        <v>-1.2999999999999989</v>
      </c>
      <c r="AR95" s="11">
        <f t="shared" si="78"/>
        <v>0</v>
      </c>
      <c r="AS95" s="11">
        <f t="shared" si="78"/>
        <v>1.0000000000000009</v>
      </c>
      <c r="AT95" s="11">
        <f t="shared" si="78"/>
        <v>6</v>
      </c>
      <c r="AU95" s="11">
        <f t="shared" si="78"/>
        <v>0</v>
      </c>
      <c r="AV95" s="11">
        <f t="shared" si="78"/>
        <v>0</v>
      </c>
      <c r="AW95" s="11">
        <f t="shared" si="78"/>
        <v>0</v>
      </c>
      <c r="AX95" s="11">
        <f t="shared" si="78"/>
        <v>0</v>
      </c>
      <c r="AY95" s="11">
        <f t="shared" si="78"/>
        <v>0</v>
      </c>
      <c r="AZ95" s="11">
        <f t="shared" si="78"/>
        <v>0</v>
      </c>
      <c r="BA95" s="66">
        <f t="shared" si="78"/>
        <v>7.9444444444444429</v>
      </c>
      <c r="BB95" s="66">
        <f t="shared" si="78"/>
        <v>1.8333333333333339</v>
      </c>
      <c r="BC95" s="66">
        <f t="shared" si="78"/>
        <v>2.3333333333333321</v>
      </c>
      <c r="BD95" s="66">
        <f t="shared" si="78"/>
        <v>4.7222222222222214</v>
      </c>
      <c r="BE95" s="66">
        <f t="shared" si="78"/>
        <v>0</v>
      </c>
      <c r="BF95" s="66">
        <f t="shared" si="78"/>
        <v>1.8333333333333321</v>
      </c>
      <c r="BG95" s="66">
        <f t="shared" si="78"/>
        <v>5.8333333333333321</v>
      </c>
      <c r="BH95" s="66">
        <f t="shared" si="78"/>
        <v>1.5555555555555554</v>
      </c>
      <c r="BI95" s="66">
        <f t="shared" si="78"/>
        <v>6.666666666666667</v>
      </c>
      <c r="BJ95" s="66">
        <f t="shared" si="78"/>
        <v>-5.5555555555555358E-2</v>
      </c>
      <c r="BK95" s="66">
        <f t="shared" si="78"/>
        <v>-2.1111111111111107</v>
      </c>
      <c r="BL95" s="66">
        <f t="shared" si="78"/>
        <v>0</v>
      </c>
    </row>
    <row r="96" spans="1:64" x14ac:dyDescent="0.2">
      <c r="A96" s="113">
        <v>0.624305555555556</v>
      </c>
      <c r="B96" s="11">
        <f t="shared" ref="B96:V96" si="79">(B38-B$2)</f>
        <v>0</v>
      </c>
      <c r="C96" s="11">
        <f t="shared" si="79"/>
        <v>3.6999999999999993</v>
      </c>
      <c r="D96" s="11">
        <f t="shared" si="79"/>
        <v>8.8000000000000007</v>
      </c>
      <c r="E96" s="11">
        <f t="shared" si="79"/>
        <v>2.3000000000000007</v>
      </c>
      <c r="F96" s="11">
        <f t="shared" si="79"/>
        <v>6.6999999999999993</v>
      </c>
      <c r="G96" s="11">
        <f t="shared" si="79"/>
        <v>10</v>
      </c>
      <c r="H96" s="11">
        <f t="shared" si="79"/>
        <v>-1.5999999999999996</v>
      </c>
      <c r="I96" s="11">
        <f t="shared" si="79"/>
        <v>4.9000000000000004</v>
      </c>
      <c r="J96" s="11">
        <f t="shared" si="79"/>
        <v>4</v>
      </c>
      <c r="K96" s="11">
        <f t="shared" si="79"/>
        <v>5.4</v>
      </c>
      <c r="L96" s="11">
        <f t="shared" si="79"/>
        <v>3.4000000000000004</v>
      </c>
      <c r="M96" s="11">
        <f t="shared" si="79"/>
        <v>3.8000000000000007</v>
      </c>
      <c r="N96" s="11">
        <f t="shared" si="79"/>
        <v>1.3999999999999995</v>
      </c>
      <c r="O96" s="11">
        <f t="shared" si="79"/>
        <v>2.0000000000000009</v>
      </c>
      <c r="P96" s="11">
        <f t="shared" si="79"/>
        <v>0</v>
      </c>
      <c r="Q96" s="11">
        <f t="shared" si="79"/>
        <v>4.8000000000000007</v>
      </c>
      <c r="R96" s="11">
        <f t="shared" si="79"/>
        <v>1.8999999999999995</v>
      </c>
      <c r="S96" s="11">
        <f t="shared" si="79"/>
        <v>8.1999999999999993</v>
      </c>
      <c r="T96" s="11">
        <f t="shared" si="79"/>
        <v>8.6</v>
      </c>
      <c r="U96" s="11">
        <f t="shared" si="79"/>
        <v>1.7000000000000011</v>
      </c>
      <c r="V96" s="11">
        <f t="shared" si="79"/>
        <v>11.100000000000001</v>
      </c>
      <c r="W96" s="11">
        <f t="shared" si="11"/>
        <v>3</v>
      </c>
      <c r="X96" s="11">
        <f t="shared" ref="X96:BL96" si="80">(X38-X$2)</f>
        <v>0</v>
      </c>
      <c r="Y96" s="11">
        <f t="shared" si="80"/>
        <v>3.5</v>
      </c>
      <c r="Z96" s="11">
        <f t="shared" si="80"/>
        <v>1</v>
      </c>
      <c r="AA96" s="11">
        <f t="shared" si="80"/>
        <v>0.50000000000000089</v>
      </c>
      <c r="AB96" s="11">
        <f t="shared" si="80"/>
        <v>9.3999999999999986</v>
      </c>
      <c r="AC96" s="11">
        <f t="shared" si="80"/>
        <v>-1.1999999999999993</v>
      </c>
      <c r="AD96" s="11">
        <f t="shared" si="80"/>
        <v>4.8</v>
      </c>
      <c r="AE96" s="11">
        <f t="shared" si="80"/>
        <v>8.8999999999999986</v>
      </c>
      <c r="AF96" s="11">
        <f t="shared" si="80"/>
        <v>6.6</v>
      </c>
      <c r="AG96" s="11">
        <f t="shared" si="80"/>
        <v>0.70000000000000018</v>
      </c>
      <c r="AH96" s="11">
        <f t="shared" si="80"/>
        <v>6.9</v>
      </c>
      <c r="AI96" s="11">
        <f t="shared" si="80"/>
        <v>2.5000000000000009</v>
      </c>
      <c r="AJ96" s="11">
        <f t="shared" si="80"/>
        <v>-4.5999999999999996</v>
      </c>
      <c r="AK96" s="11">
        <f t="shared" si="80"/>
        <v>1</v>
      </c>
      <c r="AL96" s="11">
        <f t="shared" si="80"/>
        <v>0</v>
      </c>
      <c r="AM96" s="11">
        <f t="shared" si="80"/>
        <v>2.0999999999999996</v>
      </c>
      <c r="AN96" s="11">
        <f t="shared" si="80"/>
        <v>9.9999999999999645E-2</v>
      </c>
      <c r="AO96" s="11">
        <f t="shared" si="80"/>
        <v>5</v>
      </c>
      <c r="AP96" s="11">
        <f t="shared" si="80"/>
        <v>0.40000000000000036</v>
      </c>
      <c r="AQ96" s="11">
        <f t="shared" si="80"/>
        <v>-1.6999999999999993</v>
      </c>
      <c r="AR96" s="11">
        <f t="shared" si="80"/>
        <v>0</v>
      </c>
      <c r="AS96" s="11">
        <f t="shared" si="80"/>
        <v>0.5</v>
      </c>
      <c r="AT96" s="11">
        <f t="shared" si="80"/>
        <v>6.1999999999999993</v>
      </c>
      <c r="AU96" s="11">
        <f t="shared" si="80"/>
        <v>0</v>
      </c>
      <c r="AV96" s="11">
        <f t="shared" si="80"/>
        <v>0</v>
      </c>
      <c r="AW96" s="11">
        <f t="shared" si="80"/>
        <v>0</v>
      </c>
      <c r="AX96" s="11">
        <f t="shared" si="80"/>
        <v>0</v>
      </c>
      <c r="AY96" s="11">
        <f t="shared" si="80"/>
        <v>0</v>
      </c>
      <c r="AZ96" s="11">
        <f t="shared" si="80"/>
        <v>0</v>
      </c>
      <c r="BA96" s="66">
        <f t="shared" si="80"/>
        <v>8.1111111111111107</v>
      </c>
      <c r="BB96" s="66">
        <f t="shared" si="80"/>
        <v>2.6111111111111107</v>
      </c>
      <c r="BC96" s="66">
        <f t="shared" si="80"/>
        <v>2.2777777777777768</v>
      </c>
      <c r="BD96" s="66">
        <f t="shared" si="80"/>
        <v>4.6111111111111107</v>
      </c>
      <c r="BE96" s="66">
        <f t="shared" si="80"/>
        <v>0</v>
      </c>
      <c r="BF96" s="66">
        <f t="shared" si="80"/>
        <v>1.7222222222222214</v>
      </c>
      <c r="BG96" s="66">
        <f t="shared" si="80"/>
        <v>6.0555555555555554</v>
      </c>
      <c r="BH96" s="66">
        <f t="shared" si="80"/>
        <v>1.2777777777777768</v>
      </c>
      <c r="BI96" s="66">
        <f t="shared" si="80"/>
        <v>6.666666666666667</v>
      </c>
      <c r="BJ96" s="66">
        <f t="shared" si="80"/>
        <v>-0.11111111111111249</v>
      </c>
      <c r="BK96" s="66">
        <f t="shared" si="80"/>
        <v>-2.6111111111111107</v>
      </c>
      <c r="BL96" s="66">
        <f t="shared" si="80"/>
        <v>0</v>
      </c>
    </row>
    <row r="97" spans="1:64" x14ac:dyDescent="0.2">
      <c r="A97" s="114">
        <v>0.62777777777777799</v>
      </c>
      <c r="B97" s="11">
        <f t="shared" ref="B97:V97" si="81">(B39-B$2)</f>
        <v>0</v>
      </c>
      <c r="C97" s="11">
        <f t="shared" si="81"/>
        <v>3.5</v>
      </c>
      <c r="D97" s="11">
        <f t="shared" si="81"/>
        <v>8.9000000000000021</v>
      </c>
      <c r="E97" s="11">
        <f t="shared" si="81"/>
        <v>2.2000000000000011</v>
      </c>
      <c r="F97" s="11">
        <f t="shared" si="81"/>
        <v>6.6</v>
      </c>
      <c r="G97" s="11">
        <f t="shared" si="81"/>
        <v>9.8000000000000007</v>
      </c>
      <c r="H97" s="11">
        <f t="shared" si="81"/>
        <v>-2</v>
      </c>
      <c r="I97" s="11">
        <f t="shared" si="81"/>
        <v>4.7999999999999989</v>
      </c>
      <c r="J97" s="11">
        <f t="shared" si="81"/>
        <v>4</v>
      </c>
      <c r="K97" s="11">
        <f t="shared" si="81"/>
        <v>5.8000000000000007</v>
      </c>
      <c r="L97" s="11">
        <f t="shared" si="81"/>
        <v>3.4000000000000004</v>
      </c>
      <c r="M97" s="11">
        <f t="shared" si="81"/>
        <v>3.8000000000000007</v>
      </c>
      <c r="N97" s="11">
        <f t="shared" si="81"/>
        <v>1.3999999999999995</v>
      </c>
      <c r="O97" s="11">
        <f t="shared" si="81"/>
        <v>2.8</v>
      </c>
      <c r="P97" s="11">
        <f t="shared" si="81"/>
        <v>0</v>
      </c>
      <c r="Q97" s="11">
        <f t="shared" si="81"/>
        <v>4.1999999999999993</v>
      </c>
      <c r="R97" s="11">
        <f t="shared" si="81"/>
        <v>1.7000000000000002</v>
      </c>
      <c r="S97" s="11">
        <f t="shared" si="81"/>
        <v>8.3999999999999986</v>
      </c>
      <c r="T97" s="11">
        <f t="shared" si="81"/>
        <v>8.4</v>
      </c>
      <c r="U97" s="11">
        <f t="shared" si="81"/>
        <v>1.8000000000000007</v>
      </c>
      <c r="V97" s="11">
        <f t="shared" si="81"/>
        <v>11.3</v>
      </c>
      <c r="W97" s="11">
        <f t="shared" si="11"/>
        <v>2.5</v>
      </c>
      <c r="X97" s="11">
        <f t="shared" ref="X97:BL97" si="82">(X39-X$2)</f>
        <v>0</v>
      </c>
      <c r="Y97" s="11">
        <f t="shared" si="82"/>
        <v>3.2000000000000011</v>
      </c>
      <c r="Z97" s="11">
        <f t="shared" si="82"/>
        <v>1.5</v>
      </c>
      <c r="AA97" s="11">
        <f t="shared" si="82"/>
        <v>0.89999999999999947</v>
      </c>
      <c r="AB97" s="11">
        <f t="shared" si="82"/>
        <v>9.6000000000000014</v>
      </c>
      <c r="AC97" s="11">
        <f t="shared" si="82"/>
        <v>-1.4000000000000004</v>
      </c>
      <c r="AD97" s="11">
        <f t="shared" si="82"/>
        <v>4.6000000000000005</v>
      </c>
      <c r="AE97" s="11">
        <f t="shared" si="82"/>
        <v>8.5</v>
      </c>
      <c r="AF97" s="11">
        <f t="shared" si="82"/>
        <v>6.2000000000000011</v>
      </c>
      <c r="AG97" s="11">
        <f t="shared" si="82"/>
        <v>0.79999999999999982</v>
      </c>
      <c r="AH97" s="11">
        <f t="shared" si="82"/>
        <v>6.6</v>
      </c>
      <c r="AI97" s="11">
        <f t="shared" si="82"/>
        <v>2.5000000000000009</v>
      </c>
      <c r="AJ97" s="11">
        <f t="shared" si="82"/>
        <v>-4.8</v>
      </c>
      <c r="AK97" s="11">
        <f t="shared" si="82"/>
        <v>1.3000000000000007</v>
      </c>
      <c r="AL97" s="11">
        <f t="shared" si="82"/>
        <v>0</v>
      </c>
      <c r="AM97" s="11">
        <f t="shared" si="82"/>
        <v>2</v>
      </c>
      <c r="AN97" s="11">
        <f t="shared" si="82"/>
        <v>0.19999999999999929</v>
      </c>
      <c r="AO97" s="11">
        <f t="shared" si="82"/>
        <v>4.6999999999999993</v>
      </c>
      <c r="AP97" s="11">
        <f t="shared" si="82"/>
        <v>0.29999999999999982</v>
      </c>
      <c r="AQ97" s="11">
        <f t="shared" si="82"/>
        <v>-2.0999999999999996</v>
      </c>
      <c r="AR97" s="11">
        <f t="shared" si="82"/>
        <v>0</v>
      </c>
      <c r="AS97" s="11">
        <f t="shared" si="82"/>
        <v>0.60000000000000053</v>
      </c>
      <c r="AT97" s="11">
        <f t="shared" si="82"/>
        <v>6.2999999999999989</v>
      </c>
      <c r="AU97" s="11">
        <f t="shared" si="82"/>
        <v>0</v>
      </c>
      <c r="AV97" s="11">
        <f t="shared" si="82"/>
        <v>0</v>
      </c>
      <c r="AW97" s="11">
        <f t="shared" si="82"/>
        <v>0</v>
      </c>
      <c r="AX97" s="11">
        <f t="shared" si="82"/>
        <v>0</v>
      </c>
      <c r="AY97" s="11">
        <f t="shared" si="82"/>
        <v>0</v>
      </c>
      <c r="AZ97" s="11">
        <f t="shared" si="82"/>
        <v>0</v>
      </c>
      <c r="BA97" s="66">
        <f t="shared" si="82"/>
        <v>8.2222222222222214</v>
      </c>
      <c r="BB97" s="66">
        <f t="shared" si="82"/>
        <v>3.2222222222222214</v>
      </c>
      <c r="BC97" s="66">
        <f t="shared" si="82"/>
        <v>2.2222222222222214</v>
      </c>
      <c r="BD97" s="66">
        <f t="shared" si="82"/>
        <v>4.2222222222222214</v>
      </c>
      <c r="BE97" s="66">
        <f t="shared" si="82"/>
        <v>0</v>
      </c>
      <c r="BF97" s="66">
        <f t="shared" si="82"/>
        <v>1.6111111111111107</v>
      </c>
      <c r="BG97" s="66">
        <f t="shared" si="82"/>
        <v>6.2222222222222214</v>
      </c>
      <c r="BH97" s="66">
        <f t="shared" si="82"/>
        <v>1</v>
      </c>
      <c r="BI97" s="66">
        <f t="shared" si="82"/>
        <v>6.6111111111111116</v>
      </c>
      <c r="BJ97" s="66">
        <f t="shared" si="82"/>
        <v>-0.16666666666666785</v>
      </c>
      <c r="BK97" s="66">
        <f t="shared" si="82"/>
        <v>-3.1111111111111107</v>
      </c>
      <c r="BL97" s="66">
        <f t="shared" si="82"/>
        <v>0</v>
      </c>
    </row>
    <row r="98" spans="1:64" x14ac:dyDescent="0.2">
      <c r="A98" s="113">
        <v>0.63124999999999998</v>
      </c>
      <c r="B98" s="11">
        <f t="shared" ref="B98:V98" si="83">(B40-B$2)</f>
        <v>0</v>
      </c>
      <c r="C98" s="11">
        <f t="shared" si="83"/>
        <v>3.5999999999999996</v>
      </c>
      <c r="D98" s="11">
        <f t="shared" si="83"/>
        <v>8.6000000000000014</v>
      </c>
      <c r="E98" s="11">
        <f t="shared" si="83"/>
        <v>2</v>
      </c>
      <c r="F98" s="11">
        <f t="shared" si="83"/>
        <v>6.1999999999999993</v>
      </c>
      <c r="G98" s="11">
        <f t="shared" si="83"/>
        <v>9.4000000000000021</v>
      </c>
      <c r="H98" s="11">
        <f t="shared" si="83"/>
        <v>-3</v>
      </c>
      <c r="I98" s="11">
        <f t="shared" si="83"/>
        <v>4.5</v>
      </c>
      <c r="J98" s="11">
        <f t="shared" si="83"/>
        <v>3.7000000000000011</v>
      </c>
      <c r="K98" s="11">
        <f t="shared" si="83"/>
        <v>5.6999999999999993</v>
      </c>
      <c r="L98" s="11">
        <f t="shared" si="83"/>
        <v>3.1999999999999993</v>
      </c>
      <c r="M98" s="11">
        <f t="shared" si="83"/>
        <v>4</v>
      </c>
      <c r="N98" s="11">
        <f t="shared" si="83"/>
        <v>1.3999999999999995</v>
      </c>
      <c r="O98" s="11">
        <f t="shared" si="83"/>
        <v>3.6000000000000005</v>
      </c>
      <c r="P98" s="11">
        <f t="shared" si="83"/>
        <v>0</v>
      </c>
      <c r="Q98" s="11">
        <f t="shared" si="83"/>
        <v>4</v>
      </c>
      <c r="R98" s="11">
        <f t="shared" si="83"/>
        <v>1.8999999999999995</v>
      </c>
      <c r="S98" s="11">
        <f t="shared" si="83"/>
        <v>8.5</v>
      </c>
      <c r="T98" s="11">
        <f t="shared" si="83"/>
        <v>8.3000000000000007</v>
      </c>
      <c r="U98" s="11">
        <f t="shared" si="83"/>
        <v>1.9000000000000004</v>
      </c>
      <c r="V98" s="11">
        <f t="shared" si="83"/>
        <v>11.5</v>
      </c>
      <c r="W98" s="11">
        <f t="shared" si="11"/>
        <v>2.3000000000000007</v>
      </c>
      <c r="X98" s="11">
        <f t="shared" ref="X98:BL98" si="84">(X40-X$2)</f>
        <v>0</v>
      </c>
      <c r="Y98" s="11">
        <f t="shared" si="84"/>
        <v>2.9000000000000004</v>
      </c>
      <c r="Z98" s="11">
        <f t="shared" si="84"/>
        <v>2.0999999999999996</v>
      </c>
      <c r="AA98" s="11">
        <f t="shared" si="84"/>
        <v>1.3999999999999995</v>
      </c>
      <c r="AB98" s="11">
        <f t="shared" si="84"/>
        <v>10.100000000000001</v>
      </c>
      <c r="AC98" s="11">
        <f t="shared" si="84"/>
        <v>-1.5</v>
      </c>
      <c r="AD98" s="11">
        <f t="shared" si="84"/>
        <v>4.3</v>
      </c>
      <c r="AE98" s="11">
        <f t="shared" si="84"/>
        <v>8.0999999999999979</v>
      </c>
      <c r="AF98" s="11">
        <f t="shared" si="84"/>
        <v>5.7000000000000011</v>
      </c>
      <c r="AG98" s="11">
        <f t="shared" si="84"/>
        <v>0.89999999999999947</v>
      </c>
      <c r="AH98" s="11">
        <f t="shared" si="84"/>
        <v>6.2999999999999989</v>
      </c>
      <c r="AI98" s="11">
        <f t="shared" si="84"/>
        <v>2.6000000000000005</v>
      </c>
      <c r="AJ98" s="11">
        <f t="shared" si="84"/>
        <v>-5</v>
      </c>
      <c r="AK98" s="11">
        <f t="shared" si="84"/>
        <v>1.4000000000000004</v>
      </c>
      <c r="AL98" s="11">
        <f t="shared" si="84"/>
        <v>0</v>
      </c>
      <c r="AM98" s="11">
        <f t="shared" si="84"/>
        <v>1.6000000000000005</v>
      </c>
      <c r="AN98" s="11">
        <f t="shared" si="84"/>
        <v>0.29999999999999893</v>
      </c>
      <c r="AO98" s="11">
        <f t="shared" si="84"/>
        <v>4.8000000000000007</v>
      </c>
      <c r="AP98" s="11">
        <f t="shared" si="84"/>
        <v>0</v>
      </c>
      <c r="AQ98" s="11">
        <f t="shared" si="84"/>
        <v>-2.4000000000000004</v>
      </c>
      <c r="AR98" s="11">
        <f t="shared" si="84"/>
        <v>0</v>
      </c>
      <c r="AS98" s="11">
        <f t="shared" si="84"/>
        <v>0.5</v>
      </c>
      <c r="AT98" s="11">
        <f t="shared" si="84"/>
        <v>6.4</v>
      </c>
      <c r="AU98" s="11">
        <f t="shared" si="84"/>
        <v>0</v>
      </c>
      <c r="AV98" s="11">
        <f t="shared" si="84"/>
        <v>0</v>
      </c>
      <c r="AW98" s="11">
        <f t="shared" si="84"/>
        <v>0</v>
      </c>
      <c r="AX98" s="11">
        <f t="shared" si="84"/>
        <v>0</v>
      </c>
      <c r="AY98" s="11">
        <f t="shared" si="84"/>
        <v>0</v>
      </c>
      <c r="AZ98" s="11">
        <f t="shared" si="84"/>
        <v>0</v>
      </c>
      <c r="BA98" s="66">
        <f t="shared" si="84"/>
        <v>8.2222222222222214</v>
      </c>
      <c r="BB98" s="66">
        <f t="shared" si="84"/>
        <v>3.6111111111111107</v>
      </c>
      <c r="BC98" s="66">
        <f t="shared" si="84"/>
        <v>2.2777777777777768</v>
      </c>
      <c r="BD98" s="66">
        <f t="shared" si="84"/>
        <v>3.7777777777777786</v>
      </c>
      <c r="BE98" s="66">
        <f t="shared" si="84"/>
        <v>0</v>
      </c>
      <c r="BF98" s="66">
        <f t="shared" si="84"/>
        <v>1.5555555555555554</v>
      </c>
      <c r="BG98" s="66">
        <f t="shared" si="84"/>
        <v>6.3888888888888893</v>
      </c>
      <c r="BH98" s="66">
        <f t="shared" si="84"/>
        <v>0.72222222222222143</v>
      </c>
      <c r="BI98" s="66">
        <f t="shared" si="84"/>
        <v>6.6111111111111116</v>
      </c>
      <c r="BJ98" s="66">
        <f t="shared" si="84"/>
        <v>-5.5555555555555358E-2</v>
      </c>
      <c r="BK98" s="66">
        <f t="shared" si="84"/>
        <v>-3.2777777777777777</v>
      </c>
      <c r="BL98" s="66">
        <f t="shared" si="84"/>
        <v>0</v>
      </c>
    </row>
    <row r="99" spans="1:64" x14ac:dyDescent="0.2">
      <c r="A99" s="114">
        <v>0.63472222222222197</v>
      </c>
      <c r="B99" s="11">
        <f t="shared" ref="B99:V99" si="85">(B41-B$2)</f>
        <v>0</v>
      </c>
      <c r="C99" s="11">
        <f t="shared" si="85"/>
        <v>3.6999999999999993</v>
      </c>
      <c r="D99" s="11">
        <f t="shared" si="85"/>
        <v>8.6999999999999993</v>
      </c>
      <c r="E99" s="11">
        <f t="shared" si="85"/>
        <v>1.5999999999999996</v>
      </c>
      <c r="F99" s="11">
        <f t="shared" si="85"/>
        <v>5.7999999999999989</v>
      </c>
      <c r="G99" s="11">
        <f t="shared" si="85"/>
        <v>9.1000000000000014</v>
      </c>
      <c r="H99" s="11">
        <f t="shared" si="85"/>
        <v>-3.5</v>
      </c>
      <c r="I99" s="11">
        <f t="shared" si="85"/>
        <v>4.1999999999999993</v>
      </c>
      <c r="J99" s="11">
        <f t="shared" si="85"/>
        <v>3.9000000000000004</v>
      </c>
      <c r="K99" s="11">
        <f t="shared" si="85"/>
        <v>5.4</v>
      </c>
      <c r="L99" s="11">
        <f t="shared" si="85"/>
        <v>3.0999999999999996</v>
      </c>
      <c r="M99" s="11">
        <f t="shared" si="85"/>
        <v>3.9000000000000004</v>
      </c>
      <c r="N99" s="11">
        <f t="shared" si="85"/>
        <v>1.2999999999999998</v>
      </c>
      <c r="O99" s="11">
        <f t="shared" si="85"/>
        <v>4.3</v>
      </c>
      <c r="P99" s="11">
        <f t="shared" si="85"/>
        <v>0</v>
      </c>
      <c r="Q99" s="11">
        <f t="shared" si="85"/>
        <v>4</v>
      </c>
      <c r="R99" s="11">
        <f t="shared" si="85"/>
        <v>2.0999999999999996</v>
      </c>
      <c r="S99" s="11">
        <f t="shared" si="85"/>
        <v>8.3999999999999986</v>
      </c>
      <c r="T99" s="11">
        <f t="shared" si="85"/>
        <v>8.1</v>
      </c>
      <c r="U99" s="11">
        <f t="shared" si="85"/>
        <v>2</v>
      </c>
      <c r="V99" s="11">
        <f t="shared" si="85"/>
        <v>11.600000000000001</v>
      </c>
      <c r="W99" s="11">
        <f t="shared" si="11"/>
        <v>2.3000000000000007</v>
      </c>
      <c r="X99" s="11">
        <f t="shared" ref="X99:BL99" si="86">(X41-X$2)</f>
        <v>0</v>
      </c>
      <c r="Y99" s="11">
        <f t="shared" si="86"/>
        <v>2.5999999999999996</v>
      </c>
      <c r="Z99" s="11">
        <f t="shared" si="86"/>
        <v>2.5</v>
      </c>
      <c r="AA99" s="11">
        <f t="shared" si="86"/>
        <v>2.0000000000000009</v>
      </c>
      <c r="AB99" s="11">
        <f t="shared" si="86"/>
        <v>10.600000000000001</v>
      </c>
      <c r="AC99" s="11">
        <f t="shared" si="86"/>
        <v>-1.5</v>
      </c>
      <c r="AD99" s="11">
        <f t="shared" si="86"/>
        <v>4.2</v>
      </c>
      <c r="AE99" s="11">
        <f t="shared" si="86"/>
        <v>7.8999999999999986</v>
      </c>
      <c r="AF99" s="11">
        <f t="shared" si="86"/>
        <v>5.2000000000000011</v>
      </c>
      <c r="AG99" s="11">
        <f t="shared" si="86"/>
        <v>0.89999999999999947</v>
      </c>
      <c r="AH99" s="11">
        <f t="shared" si="86"/>
        <v>6.1</v>
      </c>
      <c r="AI99" s="11">
        <f t="shared" si="86"/>
        <v>2.8999999999999995</v>
      </c>
      <c r="AJ99" s="11">
        <f t="shared" si="86"/>
        <v>-4.8999999999999995</v>
      </c>
      <c r="AK99" s="11">
        <f t="shared" si="86"/>
        <v>1.5999999999999996</v>
      </c>
      <c r="AL99" s="11">
        <f t="shared" si="86"/>
        <v>0</v>
      </c>
      <c r="AM99" s="11">
        <f t="shared" si="86"/>
        <v>1.4000000000000004</v>
      </c>
      <c r="AN99" s="11">
        <f t="shared" si="86"/>
        <v>0.19999999999999929</v>
      </c>
      <c r="AO99" s="11">
        <f t="shared" si="86"/>
        <v>4.8000000000000007</v>
      </c>
      <c r="AP99" s="11">
        <f t="shared" si="86"/>
        <v>-0.20000000000000018</v>
      </c>
      <c r="AQ99" s="11">
        <f t="shared" si="86"/>
        <v>-2.6999999999999993</v>
      </c>
      <c r="AR99" s="11">
        <f t="shared" si="86"/>
        <v>0</v>
      </c>
      <c r="AS99" s="11">
        <f t="shared" si="86"/>
        <v>0.29999999999999982</v>
      </c>
      <c r="AT99" s="11">
        <f t="shared" si="86"/>
        <v>6.5</v>
      </c>
      <c r="AU99" s="11">
        <f t="shared" si="86"/>
        <v>0</v>
      </c>
      <c r="AV99" s="11">
        <f t="shared" si="86"/>
        <v>0</v>
      </c>
      <c r="AW99" s="11">
        <f t="shared" si="86"/>
        <v>0</v>
      </c>
      <c r="AX99" s="11">
        <f t="shared" si="86"/>
        <v>0</v>
      </c>
      <c r="AY99" s="11">
        <f t="shared" si="86"/>
        <v>0</v>
      </c>
      <c r="AZ99" s="11">
        <f t="shared" si="86"/>
        <v>0</v>
      </c>
      <c r="BA99" s="66">
        <f t="shared" si="86"/>
        <v>8.1111111111111107</v>
      </c>
      <c r="BB99" s="66">
        <f t="shared" si="86"/>
        <v>4</v>
      </c>
      <c r="BC99" s="66">
        <f t="shared" si="86"/>
        <v>2.5555555555555554</v>
      </c>
      <c r="BD99" s="66">
        <f t="shared" si="86"/>
        <v>3.5555555555555554</v>
      </c>
      <c r="BE99" s="66">
        <f t="shared" si="86"/>
        <v>0</v>
      </c>
      <c r="BF99" s="66">
        <f t="shared" si="86"/>
        <v>1.5555555555555554</v>
      </c>
      <c r="BG99" s="66">
        <f t="shared" si="86"/>
        <v>6.5</v>
      </c>
      <c r="BH99" s="66">
        <f t="shared" si="86"/>
        <v>0.44444444444444375</v>
      </c>
      <c r="BI99" s="66">
        <f t="shared" si="86"/>
        <v>6.666666666666667</v>
      </c>
      <c r="BJ99" s="66">
        <f t="shared" si="86"/>
        <v>5.5555555555555358E-2</v>
      </c>
      <c r="BK99" s="66">
        <f t="shared" si="86"/>
        <v>-3.333333333333333</v>
      </c>
      <c r="BL99" s="66">
        <f t="shared" si="86"/>
        <v>0</v>
      </c>
    </row>
    <row r="100" spans="1:64" x14ac:dyDescent="0.2">
      <c r="A100" s="113">
        <v>0.63819444444444495</v>
      </c>
      <c r="B100" s="11">
        <f t="shared" ref="B100:V100" si="87">(B42-B$2)</f>
        <v>0</v>
      </c>
      <c r="C100" s="11">
        <f t="shared" si="87"/>
        <v>3.5999999999999996</v>
      </c>
      <c r="D100" s="11">
        <f t="shared" si="87"/>
        <v>8.6999999999999993</v>
      </c>
      <c r="E100" s="11">
        <f t="shared" si="87"/>
        <v>1.5</v>
      </c>
      <c r="F100" s="11">
        <f t="shared" si="87"/>
        <v>5.9</v>
      </c>
      <c r="G100" s="11">
        <f t="shared" si="87"/>
        <v>8.6999999999999993</v>
      </c>
      <c r="H100" s="11">
        <f t="shared" si="87"/>
        <v>-4.5</v>
      </c>
      <c r="I100" s="11">
        <f t="shared" si="87"/>
        <v>4</v>
      </c>
      <c r="J100" s="11">
        <f t="shared" si="87"/>
        <v>3.8000000000000007</v>
      </c>
      <c r="K100" s="11">
        <f t="shared" si="87"/>
        <v>5.1999999999999993</v>
      </c>
      <c r="L100" s="11">
        <f t="shared" si="87"/>
        <v>3.5</v>
      </c>
      <c r="M100" s="11">
        <f t="shared" si="87"/>
        <v>3.7000000000000011</v>
      </c>
      <c r="N100" s="11">
        <f t="shared" si="87"/>
        <v>1.1000000000000005</v>
      </c>
      <c r="O100" s="11">
        <f t="shared" si="87"/>
        <v>4.8999999999999995</v>
      </c>
      <c r="P100" s="11">
        <f t="shared" si="87"/>
        <v>0</v>
      </c>
      <c r="Q100" s="11">
        <f t="shared" si="87"/>
        <v>3.5999999999999996</v>
      </c>
      <c r="R100" s="11">
        <f t="shared" si="87"/>
        <v>2.3999999999999995</v>
      </c>
      <c r="S100" s="11">
        <f t="shared" si="87"/>
        <v>8.5</v>
      </c>
      <c r="T100" s="11">
        <f t="shared" si="87"/>
        <v>7.8000000000000007</v>
      </c>
      <c r="U100" s="11">
        <f t="shared" si="87"/>
        <v>2.2000000000000011</v>
      </c>
      <c r="V100" s="11">
        <f t="shared" si="87"/>
        <v>11.8</v>
      </c>
      <c r="W100" s="11">
        <f t="shared" si="11"/>
        <v>2.5</v>
      </c>
      <c r="X100" s="11">
        <f t="shared" ref="X100:BL100" si="88">(X42-X$2)</f>
        <v>0</v>
      </c>
      <c r="Y100" s="11">
        <f t="shared" si="88"/>
        <v>2.3000000000000007</v>
      </c>
      <c r="Z100" s="11">
        <f t="shared" si="88"/>
        <v>2.7999999999999989</v>
      </c>
      <c r="AA100" s="11">
        <f t="shared" si="88"/>
        <v>2.3999999999999995</v>
      </c>
      <c r="AB100" s="11">
        <f t="shared" si="88"/>
        <v>10.899999999999999</v>
      </c>
      <c r="AC100" s="11">
        <f t="shared" si="88"/>
        <v>-1.5</v>
      </c>
      <c r="AD100" s="11">
        <f t="shared" si="88"/>
        <v>3.9999999999999991</v>
      </c>
      <c r="AE100" s="11">
        <f t="shared" si="88"/>
        <v>7.5999999999999979</v>
      </c>
      <c r="AF100" s="11">
        <f t="shared" si="88"/>
        <v>5.0999999999999996</v>
      </c>
      <c r="AG100" s="11">
        <f t="shared" si="88"/>
        <v>0.5</v>
      </c>
      <c r="AH100" s="11">
        <f t="shared" si="88"/>
        <v>6.0000000000000018</v>
      </c>
      <c r="AI100" s="11">
        <f t="shared" si="88"/>
        <v>3.0000000000000009</v>
      </c>
      <c r="AJ100" s="11">
        <f t="shared" si="88"/>
        <v>-4.8999999999999995</v>
      </c>
      <c r="AK100" s="11">
        <f t="shared" si="88"/>
        <v>1.8000000000000007</v>
      </c>
      <c r="AL100" s="11">
        <f t="shared" si="88"/>
        <v>0</v>
      </c>
      <c r="AM100" s="11">
        <f t="shared" si="88"/>
        <v>1</v>
      </c>
      <c r="AN100" s="11">
        <f t="shared" si="88"/>
        <v>-0.10000000000000142</v>
      </c>
      <c r="AO100" s="11">
        <f t="shared" si="88"/>
        <v>4.4000000000000004</v>
      </c>
      <c r="AP100" s="11">
        <f t="shared" si="88"/>
        <v>-0.39999999999999947</v>
      </c>
      <c r="AQ100" s="11">
        <f t="shared" si="88"/>
        <v>-2.7999999999999989</v>
      </c>
      <c r="AR100" s="11">
        <f t="shared" si="88"/>
        <v>0</v>
      </c>
      <c r="AS100" s="11">
        <f t="shared" si="88"/>
        <v>0.10000000000000053</v>
      </c>
      <c r="AT100" s="11">
        <f t="shared" si="88"/>
        <v>6.5</v>
      </c>
      <c r="AU100" s="11">
        <f t="shared" si="88"/>
        <v>0</v>
      </c>
      <c r="AV100" s="11">
        <f t="shared" si="88"/>
        <v>0</v>
      </c>
      <c r="AW100" s="11">
        <f t="shared" si="88"/>
        <v>0</v>
      </c>
      <c r="AX100" s="11">
        <f t="shared" si="88"/>
        <v>0</v>
      </c>
      <c r="AY100" s="11">
        <f t="shared" si="88"/>
        <v>0</v>
      </c>
      <c r="AZ100" s="11">
        <f t="shared" si="88"/>
        <v>0</v>
      </c>
      <c r="BA100" s="66">
        <f t="shared" si="88"/>
        <v>7.8333333333333321</v>
      </c>
      <c r="BB100" s="66">
        <f t="shared" si="88"/>
        <v>4.0555555555555554</v>
      </c>
      <c r="BC100" s="66">
        <f t="shared" si="88"/>
        <v>2.5</v>
      </c>
      <c r="BD100" s="66">
        <f t="shared" si="88"/>
        <v>3.3888888888888893</v>
      </c>
      <c r="BE100" s="66">
        <f t="shared" si="88"/>
        <v>0</v>
      </c>
      <c r="BF100" s="66">
        <f t="shared" si="88"/>
        <v>1.6111111111111107</v>
      </c>
      <c r="BG100" s="66">
        <f t="shared" si="88"/>
        <v>6.7222222222222214</v>
      </c>
      <c r="BH100" s="66">
        <f t="shared" si="88"/>
        <v>0.11111111111111072</v>
      </c>
      <c r="BI100" s="66">
        <f t="shared" si="88"/>
        <v>6.5555555555555562</v>
      </c>
      <c r="BJ100" s="66">
        <f t="shared" si="88"/>
        <v>0</v>
      </c>
      <c r="BK100" s="66">
        <f t="shared" si="88"/>
        <v>-3.3888888888888884</v>
      </c>
      <c r="BL100" s="66">
        <f t="shared" si="88"/>
        <v>0</v>
      </c>
    </row>
    <row r="101" spans="1:64" x14ac:dyDescent="0.2">
      <c r="A101" s="114">
        <v>0.64166666666666705</v>
      </c>
      <c r="B101" s="11">
        <f t="shared" ref="B101:V101" si="89">(B43-B$2)</f>
        <v>0</v>
      </c>
      <c r="C101" s="11">
        <f t="shared" si="89"/>
        <v>3.7999999999999989</v>
      </c>
      <c r="D101" s="11">
        <f t="shared" si="89"/>
        <v>8.6000000000000014</v>
      </c>
      <c r="E101" s="11">
        <f t="shared" si="89"/>
        <v>1.4000000000000004</v>
      </c>
      <c r="F101" s="11">
        <f t="shared" si="89"/>
        <v>6.1</v>
      </c>
      <c r="G101" s="11">
        <f t="shared" si="89"/>
        <v>8.4000000000000021</v>
      </c>
      <c r="H101" s="11">
        <f t="shared" si="89"/>
        <v>-6.1</v>
      </c>
      <c r="I101" s="11">
        <f t="shared" si="89"/>
        <v>3.7999999999999989</v>
      </c>
      <c r="J101" s="11">
        <f t="shared" si="89"/>
        <v>3.5999999999999996</v>
      </c>
      <c r="K101" s="11">
        <f t="shared" si="89"/>
        <v>4.9000000000000004</v>
      </c>
      <c r="L101" s="11">
        <f t="shared" si="89"/>
        <v>3.7999999999999989</v>
      </c>
      <c r="M101" s="11">
        <f t="shared" si="89"/>
        <v>3.5</v>
      </c>
      <c r="N101" s="11">
        <f t="shared" si="89"/>
        <v>0.89999999999999947</v>
      </c>
      <c r="O101" s="11">
        <f t="shared" si="89"/>
        <v>5.3999999999999995</v>
      </c>
      <c r="P101" s="11">
        <f t="shared" si="89"/>
        <v>0</v>
      </c>
      <c r="Q101" s="11">
        <f t="shared" si="89"/>
        <v>2.8999999999999986</v>
      </c>
      <c r="R101" s="11">
        <f t="shared" si="89"/>
        <v>2.3999999999999995</v>
      </c>
      <c r="S101" s="11">
        <f t="shared" si="89"/>
        <v>8.5</v>
      </c>
      <c r="T101" s="11">
        <f t="shared" si="89"/>
        <v>7.3000000000000007</v>
      </c>
      <c r="U101" s="11">
        <f t="shared" si="89"/>
        <v>2.3000000000000007</v>
      </c>
      <c r="V101" s="11">
        <f t="shared" si="89"/>
        <v>11.899999999999999</v>
      </c>
      <c r="W101" s="11">
        <f t="shared" si="11"/>
        <v>2.9000000000000004</v>
      </c>
      <c r="X101" s="11">
        <f t="shared" ref="X101:BL101" si="90">(X43-X$2)</f>
        <v>0</v>
      </c>
      <c r="Y101" s="11">
        <f t="shared" si="90"/>
        <v>2.4000000000000004</v>
      </c>
      <c r="Z101" s="11">
        <f t="shared" si="90"/>
        <v>2.7999999999999989</v>
      </c>
      <c r="AA101" s="11">
        <f t="shared" si="90"/>
        <v>2.5000000000000009</v>
      </c>
      <c r="AB101" s="11">
        <f t="shared" si="90"/>
        <v>11.100000000000001</v>
      </c>
      <c r="AC101" s="11">
        <f t="shared" si="90"/>
        <v>-1.6999999999999993</v>
      </c>
      <c r="AD101" s="11">
        <f t="shared" si="90"/>
        <v>3.8999999999999995</v>
      </c>
      <c r="AE101" s="11">
        <f t="shared" si="90"/>
        <v>7.0999999999999979</v>
      </c>
      <c r="AF101" s="11">
        <f t="shared" si="90"/>
        <v>5.3000000000000007</v>
      </c>
      <c r="AG101" s="11">
        <f t="shared" si="90"/>
        <v>0.70000000000000018</v>
      </c>
      <c r="AH101" s="11">
        <f t="shared" si="90"/>
        <v>5.7000000000000011</v>
      </c>
      <c r="AI101" s="11">
        <f t="shared" si="90"/>
        <v>3.0000000000000009</v>
      </c>
      <c r="AJ101" s="11">
        <f t="shared" si="90"/>
        <v>-4.8</v>
      </c>
      <c r="AK101" s="11">
        <f t="shared" si="90"/>
        <v>1.8000000000000007</v>
      </c>
      <c r="AL101" s="11">
        <f t="shared" si="90"/>
        <v>0</v>
      </c>
      <c r="AM101" s="11">
        <f t="shared" si="90"/>
        <v>1.6000000000000005</v>
      </c>
      <c r="AN101" s="11">
        <f t="shared" si="90"/>
        <v>-0.30000000000000071</v>
      </c>
      <c r="AO101" s="11">
        <f t="shared" si="90"/>
        <v>4.0999999999999996</v>
      </c>
      <c r="AP101" s="11">
        <f t="shared" si="90"/>
        <v>-0.39999999999999947</v>
      </c>
      <c r="AQ101" s="11">
        <f t="shared" si="90"/>
        <v>-2.9000000000000004</v>
      </c>
      <c r="AR101" s="11">
        <f t="shared" si="90"/>
        <v>0</v>
      </c>
      <c r="AS101" s="11">
        <f t="shared" si="90"/>
        <v>0</v>
      </c>
      <c r="AT101" s="11">
        <f t="shared" si="90"/>
        <v>6.4</v>
      </c>
      <c r="AU101" s="11">
        <f t="shared" si="90"/>
        <v>0</v>
      </c>
      <c r="AV101" s="11">
        <f t="shared" si="90"/>
        <v>0</v>
      </c>
      <c r="AW101" s="11">
        <f t="shared" si="90"/>
        <v>0</v>
      </c>
      <c r="AX101" s="11">
        <f t="shared" si="90"/>
        <v>0</v>
      </c>
      <c r="AY101" s="11">
        <f t="shared" si="90"/>
        <v>0</v>
      </c>
      <c r="AZ101" s="11">
        <f t="shared" si="90"/>
        <v>0</v>
      </c>
      <c r="BA101" s="66">
        <f t="shared" si="90"/>
        <v>7.6666666666666661</v>
      </c>
      <c r="BB101" s="66">
        <f t="shared" si="90"/>
        <v>4.1111111111111107</v>
      </c>
      <c r="BC101" s="66">
        <f t="shared" si="90"/>
        <v>2.4444444444444446</v>
      </c>
      <c r="BD101" s="66">
        <f t="shared" si="90"/>
        <v>3.1666666666666661</v>
      </c>
      <c r="BE101" s="66">
        <f t="shared" si="90"/>
        <v>0</v>
      </c>
      <c r="BF101" s="66">
        <f t="shared" si="90"/>
        <v>1.5555555555555554</v>
      </c>
      <c r="BG101" s="66">
        <f t="shared" si="90"/>
        <v>6.7777777777777768</v>
      </c>
      <c r="BH101" s="66">
        <f t="shared" si="90"/>
        <v>0</v>
      </c>
      <c r="BI101" s="66">
        <f t="shared" si="90"/>
        <v>6.4999999999999991</v>
      </c>
      <c r="BJ101" s="66">
        <f t="shared" si="90"/>
        <v>-0.22222222222222321</v>
      </c>
      <c r="BK101" s="66">
        <f t="shared" si="90"/>
        <v>-3.6111111111111107</v>
      </c>
      <c r="BL101" s="66">
        <f t="shared" si="90"/>
        <v>0</v>
      </c>
    </row>
    <row r="102" spans="1:64" x14ac:dyDescent="0.2">
      <c r="A102" s="113">
        <v>0.64513888888888904</v>
      </c>
      <c r="B102" s="11">
        <f t="shared" ref="B102:V102" si="91">(B44-B$2)</f>
        <v>0</v>
      </c>
      <c r="C102" s="11">
        <f t="shared" si="91"/>
        <v>3.9000000000000004</v>
      </c>
      <c r="D102" s="11">
        <f t="shared" si="91"/>
        <v>8.6000000000000014</v>
      </c>
      <c r="E102" s="11">
        <f t="shared" si="91"/>
        <v>1.2000000000000011</v>
      </c>
      <c r="F102" s="11">
        <f t="shared" si="91"/>
        <v>6.1999999999999993</v>
      </c>
      <c r="G102" s="11">
        <f t="shared" si="91"/>
        <v>7.9999999999999991</v>
      </c>
      <c r="H102" s="11">
        <f t="shared" si="91"/>
        <v>-5.6999999999999993</v>
      </c>
      <c r="I102" s="11">
        <f t="shared" si="91"/>
        <v>3.4000000000000004</v>
      </c>
      <c r="J102" s="11">
        <f t="shared" si="91"/>
        <v>3.4000000000000004</v>
      </c>
      <c r="K102" s="11">
        <f t="shared" si="91"/>
        <v>5.0999999999999996</v>
      </c>
      <c r="L102" s="11">
        <f t="shared" si="91"/>
        <v>3.7999999999999989</v>
      </c>
      <c r="M102" s="11">
        <f t="shared" si="91"/>
        <v>3.5999999999999996</v>
      </c>
      <c r="N102" s="11">
        <f t="shared" si="91"/>
        <v>0.50000000000000089</v>
      </c>
      <c r="O102" s="11">
        <f t="shared" si="91"/>
        <v>6.1000000000000005</v>
      </c>
      <c r="P102" s="11">
        <f t="shared" si="91"/>
        <v>0</v>
      </c>
      <c r="Q102" s="11">
        <f t="shared" si="91"/>
        <v>2.8999999999999986</v>
      </c>
      <c r="R102" s="11">
        <f t="shared" si="91"/>
        <v>1.7000000000000002</v>
      </c>
      <c r="S102" s="11">
        <f t="shared" si="91"/>
        <v>8.5</v>
      </c>
      <c r="T102" s="11">
        <f t="shared" si="91"/>
        <v>6.6</v>
      </c>
      <c r="U102" s="11">
        <f t="shared" si="91"/>
        <v>2.2000000000000011</v>
      </c>
      <c r="V102" s="11">
        <f t="shared" si="91"/>
        <v>11.5</v>
      </c>
      <c r="W102" s="11">
        <f t="shared" si="11"/>
        <v>3.0999999999999996</v>
      </c>
      <c r="X102" s="11">
        <f t="shared" ref="X102:BL102" si="92">(X44-X$2)</f>
        <v>0</v>
      </c>
      <c r="Y102" s="11">
        <f t="shared" si="92"/>
        <v>2.5999999999999996</v>
      </c>
      <c r="Z102" s="11">
        <f t="shared" si="92"/>
        <v>2.7999999999999989</v>
      </c>
      <c r="AA102" s="11">
        <f t="shared" si="92"/>
        <v>2.5000000000000009</v>
      </c>
      <c r="AB102" s="11">
        <f t="shared" si="92"/>
        <v>10.899999999999999</v>
      </c>
      <c r="AC102" s="11">
        <f t="shared" si="92"/>
        <v>-2</v>
      </c>
      <c r="AD102" s="11">
        <f t="shared" si="92"/>
        <v>3.3</v>
      </c>
      <c r="AE102" s="11">
        <f t="shared" si="92"/>
        <v>7.0999999999999979</v>
      </c>
      <c r="AF102" s="11">
        <f t="shared" si="92"/>
        <v>5.3000000000000007</v>
      </c>
      <c r="AG102" s="11">
        <f t="shared" si="92"/>
        <v>0.59999999999999964</v>
      </c>
      <c r="AH102" s="11">
        <f t="shared" si="92"/>
        <v>5.3000000000000007</v>
      </c>
      <c r="AI102" s="11">
        <f t="shared" si="92"/>
        <v>3.0000000000000009</v>
      </c>
      <c r="AJ102" s="11">
        <f t="shared" si="92"/>
        <v>-4.6999999999999993</v>
      </c>
      <c r="AK102" s="11">
        <f t="shared" si="92"/>
        <v>2</v>
      </c>
      <c r="AL102" s="11">
        <f t="shared" si="92"/>
        <v>0</v>
      </c>
      <c r="AM102" s="11">
        <f t="shared" si="92"/>
        <v>2.2000000000000011</v>
      </c>
      <c r="AN102" s="11">
        <f t="shared" si="92"/>
        <v>-0.5</v>
      </c>
      <c r="AO102" s="11">
        <f t="shared" si="92"/>
        <v>3.8000000000000007</v>
      </c>
      <c r="AP102" s="11">
        <f t="shared" si="92"/>
        <v>-0.5</v>
      </c>
      <c r="AQ102" s="11">
        <f t="shared" si="92"/>
        <v>-3.0999999999999996</v>
      </c>
      <c r="AR102" s="11">
        <f t="shared" si="92"/>
        <v>0</v>
      </c>
      <c r="AS102" s="11">
        <f t="shared" si="92"/>
        <v>-0.20000000000000018</v>
      </c>
      <c r="AT102" s="11">
        <f t="shared" si="92"/>
        <v>6.4</v>
      </c>
      <c r="AU102" s="11">
        <f t="shared" si="92"/>
        <v>0</v>
      </c>
      <c r="AV102" s="11">
        <f t="shared" si="92"/>
        <v>0</v>
      </c>
      <c r="AW102" s="11">
        <f t="shared" si="92"/>
        <v>0</v>
      </c>
      <c r="AX102" s="11">
        <f t="shared" si="92"/>
        <v>0</v>
      </c>
      <c r="AY102" s="11">
        <f t="shared" si="92"/>
        <v>0</v>
      </c>
      <c r="AZ102" s="11">
        <f t="shared" si="92"/>
        <v>0</v>
      </c>
      <c r="BA102" s="66">
        <f t="shared" si="92"/>
        <v>7.2777777777777768</v>
      </c>
      <c r="BB102" s="66">
        <f t="shared" si="92"/>
        <v>4</v>
      </c>
      <c r="BC102" s="66">
        <f t="shared" si="92"/>
        <v>2.8333333333333321</v>
      </c>
      <c r="BD102" s="66">
        <f t="shared" si="92"/>
        <v>3.2777777777777786</v>
      </c>
      <c r="BE102" s="66">
        <f t="shared" si="92"/>
        <v>0</v>
      </c>
      <c r="BF102" s="66">
        <f t="shared" si="92"/>
        <v>1.8888888888888875</v>
      </c>
      <c r="BG102" s="66">
        <f t="shared" si="92"/>
        <v>6.7222222222222214</v>
      </c>
      <c r="BH102" s="66">
        <f t="shared" si="92"/>
        <v>-0.27777777777777857</v>
      </c>
      <c r="BI102" s="66">
        <f t="shared" si="92"/>
        <v>6.4999999999999991</v>
      </c>
      <c r="BJ102" s="66">
        <f t="shared" si="92"/>
        <v>-0.33333333333333393</v>
      </c>
      <c r="BK102" s="66">
        <f t="shared" si="92"/>
        <v>-3.7222222222222219</v>
      </c>
      <c r="BL102" s="66">
        <f t="shared" si="92"/>
        <v>0</v>
      </c>
    </row>
    <row r="103" spans="1:64" x14ac:dyDescent="0.2">
      <c r="A103" s="114">
        <v>0.64861111111111103</v>
      </c>
      <c r="B103" s="11">
        <f t="shared" ref="B103:V103" si="93">(B45-B$2)</f>
        <v>0</v>
      </c>
      <c r="C103" s="11">
        <f t="shared" si="93"/>
        <v>3.9000000000000004</v>
      </c>
      <c r="D103" s="11">
        <f t="shared" si="93"/>
        <v>8.6000000000000014</v>
      </c>
      <c r="E103" s="11">
        <f t="shared" si="93"/>
        <v>1</v>
      </c>
      <c r="F103" s="11">
        <f t="shared" si="93"/>
        <v>6</v>
      </c>
      <c r="G103" s="11">
        <f t="shared" si="93"/>
        <v>7.7</v>
      </c>
      <c r="H103" s="11">
        <f t="shared" si="93"/>
        <v>-4.5999999999999996</v>
      </c>
      <c r="I103" s="11">
        <f t="shared" si="93"/>
        <v>3</v>
      </c>
      <c r="J103" s="11">
        <f t="shared" si="93"/>
        <v>3.0999999999999996</v>
      </c>
      <c r="K103" s="11">
        <f t="shared" si="93"/>
        <v>5.3000000000000007</v>
      </c>
      <c r="L103" s="11">
        <f t="shared" si="93"/>
        <v>3.7999999999999989</v>
      </c>
      <c r="M103" s="11">
        <f t="shared" si="93"/>
        <v>3.5999999999999996</v>
      </c>
      <c r="N103" s="11">
        <f t="shared" si="93"/>
        <v>0.29999999999999982</v>
      </c>
      <c r="O103" s="11">
        <f t="shared" si="93"/>
        <v>6.6000000000000005</v>
      </c>
      <c r="P103" s="11">
        <f t="shared" si="93"/>
        <v>0</v>
      </c>
      <c r="Q103" s="11">
        <f t="shared" si="93"/>
        <v>2.5999999999999996</v>
      </c>
      <c r="R103" s="11">
        <f t="shared" si="93"/>
        <v>1.7000000000000002</v>
      </c>
      <c r="S103" s="11">
        <f t="shared" si="93"/>
        <v>8.1000000000000014</v>
      </c>
      <c r="T103" s="11">
        <f t="shared" si="93"/>
        <v>6.3000000000000007</v>
      </c>
      <c r="U103" s="11">
        <f t="shared" si="93"/>
        <v>2.2000000000000011</v>
      </c>
      <c r="V103" s="11">
        <f t="shared" si="93"/>
        <v>11.399999999999999</v>
      </c>
      <c r="W103" s="11">
        <f t="shared" si="11"/>
        <v>3.0999999999999996</v>
      </c>
      <c r="X103" s="11">
        <f t="shared" ref="X103:BL103" si="94">(X45-X$2)</f>
        <v>0</v>
      </c>
      <c r="Y103" s="11">
        <f t="shared" si="94"/>
        <v>2.5</v>
      </c>
      <c r="Z103" s="11">
        <f t="shared" si="94"/>
        <v>2.5</v>
      </c>
      <c r="AA103" s="11">
        <f t="shared" si="94"/>
        <v>2.6000000000000005</v>
      </c>
      <c r="AB103" s="11">
        <f t="shared" si="94"/>
        <v>10.399999999999999</v>
      </c>
      <c r="AC103" s="11">
        <f t="shared" si="94"/>
        <v>-2.2999999999999989</v>
      </c>
      <c r="AD103" s="11">
        <f t="shared" si="94"/>
        <v>3.2</v>
      </c>
      <c r="AE103" s="11">
        <f t="shared" si="94"/>
        <v>6.8999999999999986</v>
      </c>
      <c r="AF103" s="11">
        <f t="shared" si="94"/>
        <v>5</v>
      </c>
      <c r="AG103" s="11">
        <f t="shared" si="94"/>
        <v>0.39999999999999947</v>
      </c>
      <c r="AH103" s="11">
        <f t="shared" si="94"/>
        <v>4.0999999999999996</v>
      </c>
      <c r="AI103" s="11">
        <f t="shared" si="94"/>
        <v>3.1000000000000005</v>
      </c>
      <c r="AJ103" s="11">
        <f t="shared" si="94"/>
        <v>-4.6999999999999993</v>
      </c>
      <c r="AK103" s="11">
        <f t="shared" si="94"/>
        <v>2</v>
      </c>
      <c r="AL103" s="11">
        <f t="shared" si="94"/>
        <v>0</v>
      </c>
      <c r="AM103" s="11">
        <f t="shared" si="94"/>
        <v>2.5999999999999996</v>
      </c>
      <c r="AN103" s="11">
        <f t="shared" si="94"/>
        <v>-0.5</v>
      </c>
      <c r="AO103" s="11">
        <f t="shared" si="94"/>
        <v>3.6999999999999993</v>
      </c>
      <c r="AP103" s="11">
        <f t="shared" si="94"/>
        <v>-0.39999999999999947</v>
      </c>
      <c r="AQ103" s="11">
        <f t="shared" si="94"/>
        <v>-3.3999999999999995</v>
      </c>
      <c r="AR103" s="11">
        <f t="shared" si="94"/>
        <v>0</v>
      </c>
      <c r="AS103" s="11">
        <f t="shared" si="94"/>
        <v>-0.39999999999999947</v>
      </c>
      <c r="AT103" s="11">
        <f t="shared" si="94"/>
        <v>6.2999999999999989</v>
      </c>
      <c r="AU103" s="11">
        <f t="shared" si="94"/>
        <v>0</v>
      </c>
      <c r="AV103" s="11">
        <f t="shared" si="94"/>
        <v>0</v>
      </c>
      <c r="AW103" s="11">
        <f t="shared" si="94"/>
        <v>0</v>
      </c>
      <c r="AX103" s="11">
        <f t="shared" si="94"/>
        <v>0</v>
      </c>
      <c r="AY103" s="11">
        <f t="shared" si="94"/>
        <v>0</v>
      </c>
      <c r="AZ103" s="11">
        <f t="shared" si="94"/>
        <v>0</v>
      </c>
      <c r="BA103" s="66">
        <f t="shared" si="94"/>
        <v>6.4444444444444429</v>
      </c>
      <c r="BB103" s="66">
        <f t="shared" si="94"/>
        <v>3.8888888888888893</v>
      </c>
      <c r="BC103" s="66">
        <f t="shared" si="94"/>
        <v>2.8888888888888875</v>
      </c>
      <c r="BD103" s="66">
        <f t="shared" si="94"/>
        <v>3.4444444444444446</v>
      </c>
      <c r="BE103" s="66">
        <f t="shared" si="94"/>
        <v>0</v>
      </c>
      <c r="BF103" s="66">
        <f t="shared" si="94"/>
        <v>2</v>
      </c>
      <c r="BG103" s="66">
        <f t="shared" si="94"/>
        <v>6.6111111111111107</v>
      </c>
      <c r="BH103" s="66">
        <f t="shared" si="94"/>
        <v>-0.44444444444444464</v>
      </c>
      <c r="BI103" s="66">
        <f t="shared" si="94"/>
        <v>6.2777777777777777</v>
      </c>
      <c r="BJ103" s="66">
        <f t="shared" si="94"/>
        <v>-0.33333333333333393</v>
      </c>
      <c r="BK103" s="66">
        <f t="shared" si="94"/>
        <v>-3.2222222222222223</v>
      </c>
      <c r="BL103" s="66">
        <f t="shared" si="94"/>
        <v>0</v>
      </c>
    </row>
    <row r="104" spans="1:64" x14ac:dyDescent="0.2">
      <c r="A104" s="113">
        <v>0.65208333333333302</v>
      </c>
      <c r="B104" s="11">
        <f t="shared" ref="B104:V104" si="95">(B46-B$2)</f>
        <v>0</v>
      </c>
      <c r="C104" s="11">
        <f t="shared" si="95"/>
        <v>3.9000000000000004</v>
      </c>
      <c r="D104" s="11">
        <f t="shared" si="95"/>
        <v>8.4000000000000021</v>
      </c>
      <c r="E104" s="11">
        <f t="shared" si="95"/>
        <v>0.70000000000000107</v>
      </c>
      <c r="F104" s="11">
        <f t="shared" si="95"/>
        <v>5.9</v>
      </c>
      <c r="G104" s="11">
        <f t="shared" si="95"/>
        <v>7.3999999999999995</v>
      </c>
      <c r="H104" s="11">
        <f t="shared" si="95"/>
        <v>-3.7999999999999989</v>
      </c>
      <c r="I104" s="11">
        <f t="shared" si="95"/>
        <v>2.7999999999999989</v>
      </c>
      <c r="J104" s="11">
        <f t="shared" si="95"/>
        <v>3</v>
      </c>
      <c r="K104" s="11">
        <f t="shared" si="95"/>
        <v>5.1999999999999993</v>
      </c>
      <c r="L104" s="11">
        <f t="shared" si="95"/>
        <v>4.0999999999999996</v>
      </c>
      <c r="M104" s="11">
        <f t="shared" si="95"/>
        <v>3.4000000000000004</v>
      </c>
      <c r="N104" s="11">
        <f t="shared" si="95"/>
        <v>0.10000000000000053</v>
      </c>
      <c r="O104" s="11">
        <f t="shared" si="95"/>
        <v>6.8</v>
      </c>
      <c r="P104" s="11">
        <f t="shared" si="95"/>
        <v>0</v>
      </c>
      <c r="Q104" s="11">
        <f t="shared" si="95"/>
        <v>2</v>
      </c>
      <c r="R104" s="11">
        <f t="shared" si="95"/>
        <v>1.8999999999999995</v>
      </c>
      <c r="S104" s="11">
        <f t="shared" si="95"/>
        <v>7.7</v>
      </c>
      <c r="T104" s="11">
        <f t="shared" si="95"/>
        <v>5.7000000000000011</v>
      </c>
      <c r="U104" s="11">
        <f t="shared" si="95"/>
        <v>2.0999999999999996</v>
      </c>
      <c r="V104" s="11">
        <f t="shared" si="95"/>
        <v>11.7</v>
      </c>
      <c r="W104" s="11">
        <f t="shared" si="11"/>
        <v>2.9000000000000004</v>
      </c>
      <c r="X104" s="11">
        <f t="shared" ref="X104:BL104" si="96">(X46-X$2)</f>
        <v>0</v>
      </c>
      <c r="Y104" s="11">
        <f t="shared" si="96"/>
        <v>2</v>
      </c>
      <c r="Z104" s="11">
        <f t="shared" si="96"/>
        <v>2.1999999999999993</v>
      </c>
      <c r="AA104" s="11">
        <f t="shared" si="96"/>
        <v>2.3999999999999995</v>
      </c>
      <c r="AB104" s="11">
        <f t="shared" si="96"/>
        <v>9.8000000000000007</v>
      </c>
      <c r="AC104" s="11">
        <f t="shared" si="96"/>
        <v>-2.5999999999999996</v>
      </c>
      <c r="AD104" s="11">
        <f t="shared" si="96"/>
        <v>3.1000000000000005</v>
      </c>
      <c r="AE104" s="11">
        <f t="shared" si="96"/>
        <v>6.8999999999999986</v>
      </c>
      <c r="AF104" s="11">
        <f t="shared" si="96"/>
        <v>4.4000000000000004</v>
      </c>
      <c r="AG104" s="11">
        <f t="shared" si="96"/>
        <v>0.20000000000000018</v>
      </c>
      <c r="AH104" s="11">
        <f t="shared" si="96"/>
        <v>3.4000000000000004</v>
      </c>
      <c r="AI104" s="11">
        <f t="shared" si="96"/>
        <v>3.3</v>
      </c>
      <c r="AJ104" s="11">
        <f t="shared" si="96"/>
        <v>-4.5</v>
      </c>
      <c r="AK104" s="11">
        <f t="shared" si="96"/>
        <v>1.5</v>
      </c>
      <c r="AL104" s="11">
        <f t="shared" si="96"/>
        <v>0</v>
      </c>
      <c r="AM104" s="11">
        <f t="shared" si="96"/>
        <v>2.7000000000000011</v>
      </c>
      <c r="AN104" s="11">
        <f t="shared" si="96"/>
        <v>-0.5</v>
      </c>
      <c r="AO104" s="11">
        <f t="shared" si="96"/>
        <v>3.5999999999999996</v>
      </c>
      <c r="AP104" s="11">
        <f t="shared" si="96"/>
        <v>-0.5</v>
      </c>
      <c r="AQ104" s="11">
        <f t="shared" si="96"/>
        <v>-3.3999999999999995</v>
      </c>
      <c r="AR104" s="11">
        <f t="shared" si="96"/>
        <v>0</v>
      </c>
      <c r="AS104" s="11">
        <f t="shared" si="96"/>
        <v>-0.5</v>
      </c>
      <c r="AT104" s="11">
        <f t="shared" si="96"/>
        <v>6.1</v>
      </c>
      <c r="AU104" s="11">
        <f t="shared" si="96"/>
        <v>0</v>
      </c>
      <c r="AV104" s="11">
        <f t="shared" si="96"/>
        <v>0</v>
      </c>
      <c r="AW104" s="11">
        <f t="shared" si="96"/>
        <v>0</v>
      </c>
      <c r="AX104" s="11">
        <f t="shared" si="96"/>
        <v>0</v>
      </c>
      <c r="AY104" s="11">
        <f t="shared" si="96"/>
        <v>0</v>
      </c>
      <c r="AZ104" s="11">
        <f t="shared" si="96"/>
        <v>0</v>
      </c>
      <c r="BA104" s="66">
        <f t="shared" si="96"/>
        <v>6.2777777777777768</v>
      </c>
      <c r="BB104" s="66">
        <f t="shared" si="96"/>
        <v>3.6111111111111107</v>
      </c>
      <c r="BC104" s="66">
        <f t="shared" si="96"/>
        <v>2.9444444444444446</v>
      </c>
      <c r="BD104" s="66">
        <f t="shared" si="96"/>
        <v>3.2777777777777786</v>
      </c>
      <c r="BE104" s="66">
        <f t="shared" si="96"/>
        <v>0</v>
      </c>
      <c r="BF104" s="66">
        <f t="shared" si="96"/>
        <v>2.0555555555555554</v>
      </c>
      <c r="BG104" s="66">
        <f t="shared" si="96"/>
        <v>6.5</v>
      </c>
      <c r="BH104" s="66">
        <f t="shared" si="96"/>
        <v>-0.38888888888888928</v>
      </c>
      <c r="BI104" s="66">
        <f t="shared" si="96"/>
        <v>5.9999999999999991</v>
      </c>
      <c r="BJ104" s="66">
        <f t="shared" si="96"/>
        <v>-0.44444444444444464</v>
      </c>
      <c r="BK104" s="66">
        <f t="shared" si="96"/>
        <v>-2.3888888888888884</v>
      </c>
      <c r="BL104" s="66">
        <f t="shared" si="96"/>
        <v>0</v>
      </c>
    </row>
    <row r="105" spans="1:64" x14ac:dyDescent="0.2">
      <c r="A105" s="114">
        <v>0.655555555555556</v>
      </c>
      <c r="B105" s="11">
        <f t="shared" ref="B105:V105" si="97">(B47-B$2)</f>
        <v>0</v>
      </c>
      <c r="C105" s="11">
        <f t="shared" si="97"/>
        <v>3.6999999999999993</v>
      </c>
      <c r="D105" s="11">
        <f t="shared" si="97"/>
        <v>8.6999999999999993</v>
      </c>
      <c r="E105" s="11">
        <f t="shared" si="97"/>
        <v>0.5</v>
      </c>
      <c r="F105" s="11">
        <f t="shared" si="97"/>
        <v>5.6</v>
      </c>
      <c r="G105" s="11">
        <f t="shared" si="97"/>
        <v>7.2</v>
      </c>
      <c r="H105" s="11">
        <f t="shared" si="97"/>
        <v>-3.3999999999999986</v>
      </c>
      <c r="I105" s="11">
        <f t="shared" si="97"/>
        <v>2.5</v>
      </c>
      <c r="J105" s="11">
        <f t="shared" si="97"/>
        <v>2.8000000000000007</v>
      </c>
      <c r="K105" s="11">
        <f t="shared" si="97"/>
        <v>4.9000000000000004</v>
      </c>
      <c r="L105" s="11">
        <f t="shared" si="97"/>
        <v>4.1999999999999993</v>
      </c>
      <c r="M105" s="11">
        <f t="shared" si="97"/>
        <v>3.0999999999999996</v>
      </c>
      <c r="N105" s="11">
        <f t="shared" si="97"/>
        <v>-9.9999999999999645E-2</v>
      </c>
      <c r="O105" s="11">
        <f t="shared" si="97"/>
        <v>7.1000000000000005</v>
      </c>
      <c r="P105" s="11">
        <f t="shared" si="97"/>
        <v>0</v>
      </c>
      <c r="Q105" s="11">
        <f t="shared" si="97"/>
        <v>1.6999999999999993</v>
      </c>
      <c r="R105" s="11">
        <f t="shared" si="97"/>
        <v>1.5999999999999996</v>
      </c>
      <c r="S105" s="11">
        <f t="shared" si="97"/>
        <v>7.7</v>
      </c>
      <c r="T105" s="11">
        <f t="shared" si="97"/>
        <v>5.3000000000000007</v>
      </c>
      <c r="U105" s="11">
        <f t="shared" si="97"/>
        <v>2</v>
      </c>
      <c r="V105" s="11">
        <f t="shared" si="97"/>
        <v>11.899999999999999</v>
      </c>
      <c r="W105" s="11">
        <f t="shared" si="11"/>
        <v>2.8000000000000007</v>
      </c>
      <c r="X105" s="11">
        <f t="shared" ref="X105:BL105" si="98">(X47-X$2)</f>
        <v>0</v>
      </c>
      <c r="Y105" s="11">
        <f t="shared" si="98"/>
        <v>1.8000000000000007</v>
      </c>
      <c r="Z105" s="11">
        <f t="shared" si="98"/>
        <v>1.9000000000000004</v>
      </c>
      <c r="AA105" s="11">
        <f t="shared" si="98"/>
        <v>2.6000000000000005</v>
      </c>
      <c r="AB105" s="11">
        <f t="shared" si="98"/>
        <v>9.3999999999999986</v>
      </c>
      <c r="AC105" s="11">
        <f t="shared" si="98"/>
        <v>-2.7999999999999989</v>
      </c>
      <c r="AD105" s="11">
        <f t="shared" si="98"/>
        <v>2.8999999999999995</v>
      </c>
      <c r="AE105" s="11">
        <f t="shared" si="98"/>
        <v>6.3999999999999986</v>
      </c>
      <c r="AF105" s="11">
        <f t="shared" si="98"/>
        <v>3.8000000000000007</v>
      </c>
      <c r="AG105" s="11">
        <f t="shared" si="98"/>
        <v>0.39999999999999947</v>
      </c>
      <c r="AH105" s="11">
        <f t="shared" si="98"/>
        <v>3.3000000000000007</v>
      </c>
      <c r="AI105" s="11">
        <f t="shared" si="98"/>
        <v>3.3999999999999995</v>
      </c>
      <c r="AJ105" s="11">
        <f t="shared" si="98"/>
        <v>-4.5</v>
      </c>
      <c r="AK105" s="11">
        <f t="shared" si="98"/>
        <v>1.0999999999999996</v>
      </c>
      <c r="AL105" s="11">
        <f t="shared" si="98"/>
        <v>0</v>
      </c>
      <c r="AM105" s="11">
        <f t="shared" si="98"/>
        <v>2.5999999999999996</v>
      </c>
      <c r="AN105" s="11">
        <f t="shared" si="98"/>
        <v>-0.5</v>
      </c>
      <c r="AO105" s="11">
        <f t="shared" si="98"/>
        <v>3.4000000000000004</v>
      </c>
      <c r="AP105" s="11">
        <f t="shared" si="98"/>
        <v>-0.39999999999999947</v>
      </c>
      <c r="AQ105" s="11">
        <f t="shared" si="98"/>
        <v>-3.3999999999999995</v>
      </c>
      <c r="AR105" s="11">
        <f t="shared" si="98"/>
        <v>0</v>
      </c>
      <c r="AS105" s="11">
        <f t="shared" si="98"/>
        <v>-0.70000000000000018</v>
      </c>
      <c r="AT105" s="11">
        <f t="shared" si="98"/>
        <v>5.9</v>
      </c>
      <c r="AU105" s="11">
        <f t="shared" si="98"/>
        <v>0</v>
      </c>
      <c r="AV105" s="11">
        <f t="shared" si="98"/>
        <v>0</v>
      </c>
      <c r="AW105" s="11">
        <f t="shared" si="98"/>
        <v>0</v>
      </c>
      <c r="AX105" s="11">
        <f t="shared" si="98"/>
        <v>0</v>
      </c>
      <c r="AY105" s="11">
        <f t="shared" si="98"/>
        <v>0</v>
      </c>
      <c r="AZ105" s="11">
        <f t="shared" si="98"/>
        <v>0</v>
      </c>
      <c r="BA105" s="66">
        <f t="shared" si="98"/>
        <v>5.9444444444444429</v>
      </c>
      <c r="BB105" s="66">
        <f t="shared" si="98"/>
        <v>3.6111111111111107</v>
      </c>
      <c r="BC105" s="66">
        <f t="shared" si="98"/>
        <v>3</v>
      </c>
      <c r="BD105" s="66">
        <f t="shared" si="98"/>
        <v>2.8333333333333339</v>
      </c>
      <c r="BE105" s="66">
        <f t="shared" si="98"/>
        <v>0</v>
      </c>
      <c r="BF105" s="66">
        <f t="shared" si="98"/>
        <v>1.9444444444444429</v>
      </c>
      <c r="BG105" s="66">
        <f t="shared" si="98"/>
        <v>6.3888888888888893</v>
      </c>
      <c r="BH105" s="66">
        <f t="shared" si="98"/>
        <v>-0.38888888888888928</v>
      </c>
      <c r="BI105" s="66">
        <f t="shared" si="98"/>
        <v>5.5555555555555562</v>
      </c>
      <c r="BJ105" s="66">
        <f t="shared" si="98"/>
        <v>-0.55555555555555625</v>
      </c>
      <c r="BK105" s="66">
        <f t="shared" si="98"/>
        <v>-2.1111111111111107</v>
      </c>
      <c r="BL105" s="66">
        <f t="shared" si="98"/>
        <v>0</v>
      </c>
    </row>
    <row r="106" spans="1:64" x14ac:dyDescent="0.2">
      <c r="A106" s="113">
        <v>0.65902777777777799</v>
      </c>
      <c r="B106" s="11">
        <f t="shared" ref="B106:V106" si="99">(B48-B$2)</f>
        <v>0</v>
      </c>
      <c r="C106" s="11">
        <f t="shared" si="99"/>
        <v>3.4000000000000004</v>
      </c>
      <c r="D106" s="11">
        <f t="shared" si="99"/>
        <v>8.6999999999999993</v>
      </c>
      <c r="E106" s="11">
        <f t="shared" si="99"/>
        <v>0.5</v>
      </c>
      <c r="F106" s="11">
        <f t="shared" si="99"/>
        <v>5.4</v>
      </c>
      <c r="G106" s="11">
        <f t="shared" si="99"/>
        <v>6.8999999999999995</v>
      </c>
      <c r="H106" s="11">
        <f t="shared" si="99"/>
        <v>-4.0999999999999996</v>
      </c>
      <c r="I106" s="11">
        <f t="shared" si="99"/>
        <v>2</v>
      </c>
      <c r="J106" s="11">
        <f t="shared" si="99"/>
        <v>2.2000000000000011</v>
      </c>
      <c r="K106" s="11">
        <f t="shared" si="99"/>
        <v>4.4000000000000004</v>
      </c>
      <c r="L106" s="11">
        <f t="shared" si="99"/>
        <v>4.2999999999999989</v>
      </c>
      <c r="M106" s="11">
        <f t="shared" si="99"/>
        <v>3.0999999999999996</v>
      </c>
      <c r="N106" s="11">
        <f t="shared" si="99"/>
        <v>-0.20000000000000018</v>
      </c>
      <c r="O106" s="11">
        <f t="shared" si="99"/>
        <v>7.8</v>
      </c>
      <c r="P106" s="11">
        <f t="shared" si="99"/>
        <v>0</v>
      </c>
      <c r="Q106" s="11">
        <f t="shared" si="99"/>
        <v>1.3999999999999986</v>
      </c>
      <c r="R106" s="11">
        <f t="shared" si="99"/>
        <v>1.5</v>
      </c>
      <c r="S106" s="11">
        <f t="shared" si="99"/>
        <v>7.4999999999999991</v>
      </c>
      <c r="T106" s="11">
        <f t="shared" si="99"/>
        <v>4.9000000000000004</v>
      </c>
      <c r="U106" s="11">
        <f t="shared" si="99"/>
        <v>1.8000000000000007</v>
      </c>
      <c r="V106" s="11">
        <f t="shared" si="99"/>
        <v>12</v>
      </c>
      <c r="W106" s="11">
        <f t="shared" si="11"/>
        <v>2.7000000000000011</v>
      </c>
      <c r="X106" s="11">
        <f t="shared" ref="X106:BL106" si="100">(X48-X$2)</f>
        <v>0</v>
      </c>
      <c r="Y106" s="11">
        <f t="shared" si="100"/>
        <v>1.9000000000000004</v>
      </c>
      <c r="Z106" s="11">
        <f t="shared" si="100"/>
        <v>1.9000000000000004</v>
      </c>
      <c r="AA106" s="11">
        <f t="shared" si="100"/>
        <v>2.6000000000000005</v>
      </c>
      <c r="AB106" s="11">
        <f t="shared" si="100"/>
        <v>9.3000000000000007</v>
      </c>
      <c r="AC106" s="11">
        <f t="shared" si="100"/>
        <v>-2.9000000000000004</v>
      </c>
      <c r="AD106" s="11">
        <f t="shared" si="100"/>
        <v>2.7</v>
      </c>
      <c r="AE106" s="11">
        <f t="shared" si="100"/>
        <v>6.1</v>
      </c>
      <c r="AF106" s="11">
        <f t="shared" si="100"/>
        <v>3.7000000000000011</v>
      </c>
      <c r="AG106" s="11">
        <f t="shared" si="100"/>
        <v>0.5</v>
      </c>
      <c r="AH106" s="11">
        <f t="shared" si="100"/>
        <v>3</v>
      </c>
      <c r="AI106" s="11">
        <f t="shared" si="100"/>
        <v>3.3</v>
      </c>
      <c r="AJ106" s="11">
        <f t="shared" si="100"/>
        <v>-4.3</v>
      </c>
      <c r="AK106" s="11">
        <f t="shared" si="100"/>
        <v>1.1999999999999993</v>
      </c>
      <c r="AL106" s="11">
        <f t="shared" si="100"/>
        <v>0</v>
      </c>
      <c r="AM106" s="11">
        <f t="shared" si="100"/>
        <v>2.3000000000000007</v>
      </c>
      <c r="AN106" s="11">
        <f t="shared" si="100"/>
        <v>-0.60000000000000142</v>
      </c>
      <c r="AO106" s="11">
        <f t="shared" si="100"/>
        <v>3.3000000000000007</v>
      </c>
      <c r="AP106" s="11">
        <f t="shared" si="100"/>
        <v>-0.39999999999999947</v>
      </c>
      <c r="AQ106" s="11">
        <f t="shared" si="100"/>
        <v>-3.3999999999999995</v>
      </c>
      <c r="AR106" s="11">
        <f t="shared" si="100"/>
        <v>0</v>
      </c>
      <c r="AS106" s="11">
        <f t="shared" si="100"/>
        <v>-0.89999999999999947</v>
      </c>
      <c r="AT106" s="11">
        <f t="shared" si="100"/>
        <v>5.5</v>
      </c>
      <c r="AU106" s="11">
        <f t="shared" si="100"/>
        <v>0</v>
      </c>
      <c r="AV106" s="11">
        <f t="shared" si="100"/>
        <v>0</v>
      </c>
      <c r="AW106" s="11">
        <f t="shared" si="100"/>
        <v>0</v>
      </c>
      <c r="AX106" s="11">
        <f t="shared" si="100"/>
        <v>0</v>
      </c>
      <c r="AY106" s="11">
        <f t="shared" si="100"/>
        <v>0</v>
      </c>
      <c r="AZ106" s="11">
        <f t="shared" si="100"/>
        <v>0</v>
      </c>
      <c r="BA106" s="66">
        <f t="shared" si="100"/>
        <v>5.2222222222222214</v>
      </c>
      <c r="BB106" s="66">
        <f t="shared" si="100"/>
        <v>4.2222222222222214</v>
      </c>
      <c r="BC106" s="66">
        <f t="shared" si="100"/>
        <v>3.0555555555555554</v>
      </c>
      <c r="BD106" s="66">
        <f t="shared" si="100"/>
        <v>3</v>
      </c>
      <c r="BE106" s="66">
        <f t="shared" si="100"/>
        <v>0</v>
      </c>
      <c r="BF106" s="66">
        <f t="shared" si="100"/>
        <v>1.8333333333333321</v>
      </c>
      <c r="BG106" s="66">
        <f t="shared" si="100"/>
        <v>6.2222222222222214</v>
      </c>
      <c r="BH106" s="66">
        <f t="shared" si="100"/>
        <v>-0.5</v>
      </c>
      <c r="BI106" s="66">
        <f t="shared" si="100"/>
        <v>5.166666666666667</v>
      </c>
      <c r="BJ106" s="66">
        <f t="shared" si="100"/>
        <v>-0.66666666666666696</v>
      </c>
      <c r="BK106" s="66">
        <f t="shared" si="100"/>
        <v>-1.3888888888888884</v>
      </c>
      <c r="BL106" s="66">
        <f t="shared" si="100"/>
        <v>0</v>
      </c>
    </row>
    <row r="107" spans="1:64" x14ac:dyDescent="0.2">
      <c r="A107" s="114">
        <v>0.66249999999999998</v>
      </c>
      <c r="B107" s="11">
        <f t="shared" ref="B107:V107" si="101">(B49-B$2)</f>
        <v>0</v>
      </c>
      <c r="C107" s="11">
        <f t="shared" si="101"/>
        <v>3.1999999999999993</v>
      </c>
      <c r="D107" s="11">
        <f t="shared" si="101"/>
        <v>8.5</v>
      </c>
      <c r="E107" s="11">
        <f t="shared" si="101"/>
        <v>0.20000000000000107</v>
      </c>
      <c r="F107" s="11">
        <f t="shared" si="101"/>
        <v>5</v>
      </c>
      <c r="G107" s="11">
        <f t="shared" si="101"/>
        <v>6.7</v>
      </c>
      <c r="H107" s="11">
        <f t="shared" si="101"/>
        <v>-5.2999999999999989</v>
      </c>
      <c r="I107" s="11">
        <f t="shared" si="101"/>
        <v>1.6999999999999993</v>
      </c>
      <c r="J107" s="11">
        <f t="shared" si="101"/>
        <v>1.8000000000000007</v>
      </c>
      <c r="K107" s="11">
        <f t="shared" si="101"/>
        <v>4.3000000000000007</v>
      </c>
      <c r="L107" s="11">
        <f t="shared" si="101"/>
        <v>4.2999999999999989</v>
      </c>
      <c r="M107" s="11">
        <f t="shared" si="101"/>
        <v>3</v>
      </c>
      <c r="N107" s="11">
        <f t="shared" si="101"/>
        <v>-0.20000000000000018</v>
      </c>
      <c r="O107" s="11">
        <f t="shared" si="101"/>
        <v>8.3000000000000007</v>
      </c>
      <c r="P107" s="11">
        <f t="shared" si="101"/>
        <v>0</v>
      </c>
      <c r="Q107" s="11">
        <f t="shared" si="101"/>
        <v>0.89999999999999858</v>
      </c>
      <c r="R107" s="11">
        <f t="shared" si="101"/>
        <v>1.5999999999999996</v>
      </c>
      <c r="S107" s="11">
        <f t="shared" si="101"/>
        <v>7.3999999999999995</v>
      </c>
      <c r="T107" s="11">
        <f t="shared" si="101"/>
        <v>4.7000000000000011</v>
      </c>
      <c r="U107" s="11">
        <f t="shared" si="101"/>
        <v>1.7000000000000011</v>
      </c>
      <c r="V107" s="11">
        <f t="shared" si="101"/>
        <v>11.7</v>
      </c>
      <c r="W107" s="11">
        <f t="shared" si="11"/>
        <v>2.7000000000000011</v>
      </c>
      <c r="X107" s="11">
        <f t="shared" ref="X107:BL107" si="102">(X49-X$2)</f>
        <v>0</v>
      </c>
      <c r="Y107" s="11">
        <f t="shared" si="102"/>
        <v>1.5</v>
      </c>
      <c r="Z107" s="11">
        <f t="shared" si="102"/>
        <v>1.6999999999999993</v>
      </c>
      <c r="AA107" s="11">
        <f t="shared" si="102"/>
        <v>2.2999999999999998</v>
      </c>
      <c r="AB107" s="11">
        <f t="shared" si="102"/>
        <v>9.3000000000000007</v>
      </c>
      <c r="AC107" s="11">
        <f t="shared" si="102"/>
        <v>-3</v>
      </c>
      <c r="AD107" s="11">
        <f t="shared" si="102"/>
        <v>2.2000000000000002</v>
      </c>
      <c r="AE107" s="11">
        <f t="shared" si="102"/>
        <v>5.6</v>
      </c>
      <c r="AF107" s="11">
        <f t="shared" si="102"/>
        <v>3.5</v>
      </c>
      <c r="AG107" s="11">
        <f t="shared" si="102"/>
        <v>0.29999999999999982</v>
      </c>
      <c r="AH107" s="11">
        <f t="shared" si="102"/>
        <v>2.5999999999999996</v>
      </c>
      <c r="AI107" s="11">
        <f t="shared" si="102"/>
        <v>3.3999999999999995</v>
      </c>
      <c r="AJ107" s="11">
        <f t="shared" si="102"/>
        <v>-4.3</v>
      </c>
      <c r="AK107" s="11">
        <f t="shared" si="102"/>
        <v>1.5</v>
      </c>
      <c r="AL107" s="11">
        <f t="shared" si="102"/>
        <v>0</v>
      </c>
      <c r="AM107" s="11">
        <f t="shared" si="102"/>
        <v>1.8000000000000007</v>
      </c>
      <c r="AN107" s="11">
        <f t="shared" si="102"/>
        <v>-0.70000000000000107</v>
      </c>
      <c r="AO107" s="11">
        <f t="shared" si="102"/>
        <v>3.0999999999999996</v>
      </c>
      <c r="AP107" s="11">
        <f t="shared" si="102"/>
        <v>-0.39999999999999947</v>
      </c>
      <c r="AQ107" s="11">
        <f t="shared" si="102"/>
        <v>-3.3999999999999995</v>
      </c>
      <c r="AR107" s="11">
        <f t="shared" si="102"/>
        <v>0</v>
      </c>
      <c r="AS107" s="11">
        <f t="shared" si="102"/>
        <v>-1</v>
      </c>
      <c r="AT107" s="11">
        <f t="shared" si="102"/>
        <v>5.0999999999999996</v>
      </c>
      <c r="AU107" s="11">
        <f t="shared" si="102"/>
        <v>0</v>
      </c>
      <c r="AV107" s="11">
        <f t="shared" si="102"/>
        <v>0</v>
      </c>
      <c r="AW107" s="11">
        <f t="shared" si="102"/>
        <v>0</v>
      </c>
      <c r="AX107" s="11">
        <f t="shared" si="102"/>
        <v>0</v>
      </c>
      <c r="AY107" s="11">
        <f t="shared" si="102"/>
        <v>0</v>
      </c>
      <c r="AZ107" s="11">
        <f t="shared" si="102"/>
        <v>0</v>
      </c>
      <c r="BA107" s="66">
        <f t="shared" si="102"/>
        <v>4.6111111111111107</v>
      </c>
      <c r="BB107" s="66">
        <f t="shared" si="102"/>
        <v>4.2222222222222214</v>
      </c>
      <c r="BC107" s="66">
        <f t="shared" si="102"/>
        <v>3.2222222222222214</v>
      </c>
      <c r="BD107" s="66">
        <f t="shared" si="102"/>
        <v>3.1111111111111107</v>
      </c>
      <c r="BE107" s="66">
        <f t="shared" si="102"/>
        <v>0</v>
      </c>
      <c r="BF107" s="66">
        <f t="shared" si="102"/>
        <v>1.7777777777777768</v>
      </c>
      <c r="BG107" s="66">
        <f t="shared" si="102"/>
        <v>6.1666666666666661</v>
      </c>
      <c r="BH107" s="66">
        <f t="shared" si="102"/>
        <v>-0.6111111111111116</v>
      </c>
      <c r="BI107" s="66">
        <f t="shared" si="102"/>
        <v>4.7222222222222223</v>
      </c>
      <c r="BJ107" s="66">
        <f t="shared" si="102"/>
        <v>-1.1111111111111116</v>
      </c>
      <c r="BK107" s="66">
        <f t="shared" si="102"/>
        <v>-0.66666666666666607</v>
      </c>
      <c r="BL107" s="66">
        <f t="shared" si="102"/>
        <v>0</v>
      </c>
    </row>
    <row r="108" spans="1:64" x14ac:dyDescent="0.2">
      <c r="A108" s="113">
        <v>0.66597222222222197</v>
      </c>
      <c r="B108" s="11">
        <f t="shared" ref="B108:V108" si="103">(B50-B$2)</f>
        <v>0</v>
      </c>
      <c r="C108" s="11">
        <f t="shared" si="103"/>
        <v>3.0999999999999996</v>
      </c>
      <c r="D108" s="11">
        <f t="shared" si="103"/>
        <v>8.6000000000000014</v>
      </c>
      <c r="E108" s="11">
        <f t="shared" si="103"/>
        <v>-9.9999999999999645E-2</v>
      </c>
      <c r="F108" s="11">
        <f t="shared" si="103"/>
        <v>4.7999999999999989</v>
      </c>
      <c r="G108" s="11">
        <f t="shared" si="103"/>
        <v>6.3999999999999995</v>
      </c>
      <c r="H108" s="11">
        <f t="shared" si="103"/>
        <v>-5.3999999999999986</v>
      </c>
      <c r="I108" s="11">
        <f t="shared" si="103"/>
        <v>1.2999999999999989</v>
      </c>
      <c r="J108" s="11">
        <f t="shared" si="103"/>
        <v>1.5999999999999996</v>
      </c>
      <c r="K108" s="11">
        <f t="shared" si="103"/>
        <v>4.1999999999999993</v>
      </c>
      <c r="L108" s="11">
        <f t="shared" si="103"/>
        <v>4.2999999999999989</v>
      </c>
      <c r="M108" s="11">
        <f t="shared" si="103"/>
        <v>2.8000000000000007</v>
      </c>
      <c r="N108" s="11">
        <f t="shared" si="103"/>
        <v>-0.29999999999999982</v>
      </c>
      <c r="O108" s="11">
        <f t="shared" si="103"/>
        <v>8.8000000000000007</v>
      </c>
      <c r="P108" s="11">
        <f t="shared" si="103"/>
        <v>0</v>
      </c>
      <c r="Q108" s="11">
        <f t="shared" si="103"/>
        <v>0.59999999999999964</v>
      </c>
      <c r="R108" s="11">
        <f t="shared" si="103"/>
        <v>1.7000000000000002</v>
      </c>
      <c r="S108" s="11">
        <f t="shared" si="103"/>
        <v>7.2</v>
      </c>
      <c r="T108" s="11">
        <f t="shared" si="103"/>
        <v>4.5</v>
      </c>
      <c r="U108" s="11">
        <f t="shared" si="103"/>
        <v>1.8000000000000007</v>
      </c>
      <c r="V108" s="11">
        <f t="shared" si="103"/>
        <v>11.100000000000001</v>
      </c>
      <c r="W108" s="11">
        <f t="shared" si="11"/>
        <v>2.7000000000000011</v>
      </c>
      <c r="X108" s="11">
        <f t="shared" ref="X108:BL108" si="104">(X50-X$2)</f>
        <v>0</v>
      </c>
      <c r="Y108" s="11">
        <f t="shared" si="104"/>
        <v>1.4000000000000004</v>
      </c>
      <c r="Z108" s="11">
        <f t="shared" si="104"/>
        <v>1.1999999999999993</v>
      </c>
      <c r="AA108" s="11">
        <f t="shared" si="104"/>
        <v>2.0000000000000009</v>
      </c>
      <c r="AB108" s="11">
        <f t="shared" si="104"/>
        <v>8.6999999999999993</v>
      </c>
      <c r="AC108" s="11">
        <f t="shared" si="104"/>
        <v>-2.9000000000000004</v>
      </c>
      <c r="AD108" s="11">
        <f t="shared" si="104"/>
        <v>1.8999999999999995</v>
      </c>
      <c r="AE108" s="11">
        <f t="shared" si="104"/>
        <v>4.8999999999999986</v>
      </c>
      <c r="AF108" s="11">
        <f t="shared" si="104"/>
        <v>3</v>
      </c>
      <c r="AG108" s="11">
        <f t="shared" si="104"/>
        <v>9.9999999999999645E-2</v>
      </c>
      <c r="AH108" s="11">
        <f t="shared" si="104"/>
        <v>2.3000000000000007</v>
      </c>
      <c r="AI108" s="11">
        <f t="shared" si="104"/>
        <v>3.6000000000000005</v>
      </c>
      <c r="AJ108" s="11">
        <f t="shared" si="104"/>
        <v>-4.0999999999999996</v>
      </c>
      <c r="AK108" s="11">
        <f t="shared" si="104"/>
        <v>1.5</v>
      </c>
      <c r="AL108" s="11">
        <f t="shared" si="104"/>
        <v>0</v>
      </c>
      <c r="AM108" s="11">
        <f t="shared" si="104"/>
        <v>1.6000000000000005</v>
      </c>
      <c r="AN108" s="11">
        <f t="shared" si="104"/>
        <v>-0.90000000000000036</v>
      </c>
      <c r="AO108" s="11">
        <f t="shared" si="104"/>
        <v>3.1999999999999993</v>
      </c>
      <c r="AP108" s="11">
        <f t="shared" si="104"/>
        <v>-0.29999999999999982</v>
      </c>
      <c r="AQ108" s="11">
        <f t="shared" si="104"/>
        <v>-3.5</v>
      </c>
      <c r="AR108" s="11">
        <f t="shared" si="104"/>
        <v>0</v>
      </c>
      <c r="AS108" s="11">
        <f t="shared" si="104"/>
        <v>-1.0999999999999996</v>
      </c>
      <c r="AT108" s="11">
        <f t="shared" si="104"/>
        <v>4.5</v>
      </c>
      <c r="AU108" s="11">
        <f t="shared" si="104"/>
        <v>0</v>
      </c>
      <c r="AV108" s="11">
        <f t="shared" si="104"/>
        <v>0</v>
      </c>
      <c r="AW108" s="11">
        <f t="shared" si="104"/>
        <v>0</v>
      </c>
      <c r="AX108" s="11">
        <f t="shared" si="104"/>
        <v>0</v>
      </c>
      <c r="AY108" s="11">
        <f t="shared" si="104"/>
        <v>0</v>
      </c>
      <c r="AZ108" s="11">
        <f t="shared" si="104"/>
        <v>0</v>
      </c>
      <c r="BA108" s="66">
        <f t="shared" si="104"/>
        <v>4.1666666666666661</v>
      </c>
      <c r="BB108" s="66">
        <f t="shared" si="104"/>
        <v>4.0555555555555554</v>
      </c>
      <c r="BC108" s="66">
        <f t="shared" si="104"/>
        <v>3.3888888888888875</v>
      </c>
      <c r="BD108" s="66">
        <f t="shared" si="104"/>
        <v>3</v>
      </c>
      <c r="BE108" s="66">
        <f t="shared" si="104"/>
        <v>0</v>
      </c>
      <c r="BF108" s="66">
        <f t="shared" si="104"/>
        <v>1.6666666666666661</v>
      </c>
      <c r="BG108" s="66">
        <f t="shared" si="104"/>
        <v>6.0555555555555554</v>
      </c>
      <c r="BH108" s="66">
        <f t="shared" si="104"/>
        <v>-0.72222222222222232</v>
      </c>
      <c r="BI108" s="66">
        <f t="shared" si="104"/>
        <v>4.5555555555555562</v>
      </c>
      <c r="BJ108" s="66">
        <f t="shared" si="104"/>
        <v>-1.4444444444444446</v>
      </c>
      <c r="BK108" s="66">
        <f t="shared" si="104"/>
        <v>0.16666666666666696</v>
      </c>
      <c r="BL108" s="66">
        <f t="shared" si="104"/>
        <v>0</v>
      </c>
    </row>
    <row r="109" spans="1:64" ht="32" x14ac:dyDescent="0.2">
      <c r="A109" s="16" t="s">
        <v>56</v>
      </c>
      <c r="B109" s="15">
        <f t="shared" ref="B109:AG109" si="105">STDEV(B60:B108)</f>
        <v>0</v>
      </c>
      <c r="C109" s="15">
        <f t="shared" si="105"/>
        <v>0.99861298367108375</v>
      </c>
      <c r="D109" s="15">
        <f t="shared" si="105"/>
        <v>3.5682247534532459</v>
      </c>
      <c r="E109" s="15">
        <f t="shared" si="105"/>
        <v>2.4699314210094592</v>
      </c>
      <c r="F109" s="15">
        <f t="shared" si="105"/>
        <v>3.3506522869882094</v>
      </c>
      <c r="G109" s="15">
        <f t="shared" si="105"/>
        <v>3.4288938340476713</v>
      </c>
      <c r="H109" s="15">
        <f t="shared" si="105"/>
        <v>2.962994555292648</v>
      </c>
      <c r="I109" s="15">
        <f t="shared" si="105"/>
        <v>4.128686767214087</v>
      </c>
      <c r="J109" s="15">
        <f t="shared" si="105"/>
        <v>2.3217069430166464</v>
      </c>
      <c r="K109" s="15">
        <f t="shared" si="105"/>
        <v>2.0492656723612872</v>
      </c>
      <c r="L109" s="15">
        <f t="shared" si="105"/>
        <v>1.8991337982547356</v>
      </c>
      <c r="M109" s="15">
        <f t="shared" si="105"/>
        <v>2.4011016462545389</v>
      </c>
      <c r="N109" s="15">
        <f t="shared" si="105"/>
        <v>1.4079040725670975</v>
      </c>
      <c r="O109" s="15">
        <f t="shared" si="105"/>
        <v>2.9255995373702848</v>
      </c>
      <c r="P109" s="15">
        <f t="shared" si="105"/>
        <v>0</v>
      </c>
      <c r="Q109" s="15">
        <f t="shared" si="105"/>
        <v>1.8222243826379561</v>
      </c>
      <c r="R109" s="15">
        <f t="shared" si="105"/>
        <v>1.1408240845269417</v>
      </c>
      <c r="S109" s="15">
        <f t="shared" si="105"/>
        <v>2.9578875298861145</v>
      </c>
      <c r="T109" s="15">
        <f t="shared" si="105"/>
        <v>3.7391259573822957</v>
      </c>
      <c r="U109" s="15">
        <f t="shared" si="105"/>
        <v>1.6492860751922722</v>
      </c>
      <c r="V109" s="15">
        <f t="shared" si="105"/>
        <v>4.8159139538497104</v>
      </c>
      <c r="W109" s="15">
        <f t="shared" si="105"/>
        <v>1.2697219686021901</v>
      </c>
      <c r="X109" s="15">
        <f t="shared" si="105"/>
        <v>0</v>
      </c>
      <c r="Y109" s="15">
        <f t="shared" si="105"/>
        <v>1.493904849942014</v>
      </c>
      <c r="Z109" s="15">
        <f t="shared" si="105"/>
        <v>1.4086014920002414</v>
      </c>
      <c r="AA109" s="15">
        <f t="shared" si="105"/>
        <v>1.2758983763085001</v>
      </c>
      <c r="AB109" s="15">
        <f t="shared" si="105"/>
        <v>4.5580953251547154</v>
      </c>
      <c r="AC109" s="15">
        <f t="shared" si="105"/>
        <v>1.4413476309333841</v>
      </c>
      <c r="AD109" s="15">
        <f t="shared" si="105"/>
        <v>2.1059136850734403</v>
      </c>
      <c r="AE109" s="15">
        <f t="shared" si="105"/>
        <v>3.1554186198770311</v>
      </c>
      <c r="AF109" s="15">
        <f t="shared" si="105"/>
        <v>3.168179910544576</v>
      </c>
      <c r="AG109" s="15">
        <f t="shared" si="105"/>
        <v>0.89932892592577218</v>
      </c>
      <c r="AH109" s="15">
        <f t="shared" ref="AH109:BL109" si="106">STDEV(AH60:AH108)</f>
        <v>3.734393830183361</v>
      </c>
      <c r="AI109" s="15">
        <f t="shared" si="106"/>
        <v>1.8014851205202285</v>
      </c>
      <c r="AJ109" s="15">
        <f t="shared" si="106"/>
        <v>1.6845132929168598</v>
      </c>
      <c r="AK109" s="15">
        <f t="shared" si="106"/>
        <v>0.92285327287998831</v>
      </c>
      <c r="AL109" s="15">
        <f t="shared" si="106"/>
        <v>0</v>
      </c>
      <c r="AM109" s="15">
        <f t="shared" si="106"/>
        <v>1.9689511694003468</v>
      </c>
      <c r="AN109" s="15">
        <f t="shared" si="106"/>
        <v>1.5023677457724576</v>
      </c>
      <c r="AO109" s="15">
        <f t="shared" si="106"/>
        <v>2.3466378467231528</v>
      </c>
      <c r="AP109" s="15">
        <f t="shared" si="106"/>
        <v>0.98720556619782707</v>
      </c>
      <c r="AQ109" s="15">
        <f t="shared" si="106"/>
        <v>1.2470304864010364</v>
      </c>
      <c r="AR109" s="15">
        <f t="shared" si="106"/>
        <v>0</v>
      </c>
      <c r="AS109" s="15">
        <f t="shared" si="106"/>
        <v>1.2339617354787993</v>
      </c>
      <c r="AT109" s="15">
        <f t="shared" si="106"/>
        <v>3.3466617035223516</v>
      </c>
      <c r="AU109" s="15">
        <f t="shared" si="106"/>
        <v>0</v>
      </c>
      <c r="AV109" s="15">
        <f t="shared" si="106"/>
        <v>0</v>
      </c>
      <c r="AW109" s="15">
        <f t="shared" si="106"/>
        <v>0</v>
      </c>
      <c r="AX109" s="15">
        <f t="shared" si="106"/>
        <v>0</v>
      </c>
      <c r="AY109" s="15">
        <f t="shared" si="106"/>
        <v>0</v>
      </c>
      <c r="AZ109" s="15">
        <f t="shared" si="106"/>
        <v>0</v>
      </c>
      <c r="BA109" s="15">
        <f t="shared" si="106"/>
        <v>3.3039874930649149</v>
      </c>
      <c r="BB109" s="15">
        <f t="shared" si="106"/>
        <v>2.2114440053723468</v>
      </c>
      <c r="BC109" s="15">
        <f t="shared" si="106"/>
        <v>1.7414148013049855</v>
      </c>
      <c r="BD109" s="15">
        <f t="shared" si="106"/>
        <v>1.5518156369965501</v>
      </c>
      <c r="BE109" s="15">
        <f t="shared" si="106"/>
        <v>0</v>
      </c>
      <c r="BF109" s="15">
        <f t="shared" si="106"/>
        <v>1.5280285645879434</v>
      </c>
      <c r="BG109" s="15">
        <f t="shared" si="106"/>
        <v>3.2107915883262725</v>
      </c>
      <c r="BH109" s="15">
        <f t="shared" si="106"/>
        <v>1.7008069523240015</v>
      </c>
      <c r="BI109" s="15">
        <f t="shared" si="106"/>
        <v>2.0908851538196553</v>
      </c>
      <c r="BJ109" s="15">
        <f t="shared" si="106"/>
        <v>0.99101002267251237</v>
      </c>
      <c r="BK109" s="15">
        <f t="shared" si="106"/>
        <v>1.3672165885968377</v>
      </c>
      <c r="BL109" s="15">
        <f t="shared" si="106"/>
        <v>0</v>
      </c>
    </row>
    <row r="110" spans="1:64" x14ac:dyDescent="0.2">
      <c r="A110" s="11" t="s">
        <v>55</v>
      </c>
      <c r="BA110" s="66"/>
      <c r="BB110" s="66"/>
      <c r="BC110" s="66"/>
      <c r="BD110" s="66"/>
      <c r="BE110" s="66"/>
      <c r="BF110" s="66"/>
      <c r="BG110" s="66"/>
      <c r="BH110" s="66"/>
      <c r="BI110" s="66"/>
      <c r="BJ110" s="66"/>
      <c r="BK110" s="66"/>
      <c r="BL110" s="66"/>
    </row>
    <row r="111" spans="1:64" x14ac:dyDescent="0.2">
      <c r="A111" s="11" t="s">
        <v>54</v>
      </c>
      <c r="BA111" s="66"/>
      <c r="BB111" s="66"/>
      <c r="BC111" s="66"/>
      <c r="BD111" s="66"/>
      <c r="BE111" s="66"/>
      <c r="BF111" s="66"/>
      <c r="BG111" s="66"/>
      <c r="BH111" s="66"/>
      <c r="BI111" s="66"/>
      <c r="BJ111" s="66"/>
      <c r="BK111" s="66"/>
      <c r="BL111" s="66"/>
    </row>
    <row r="112" spans="1:64" ht="48" x14ac:dyDescent="0.2">
      <c r="A112" s="16" t="s">
        <v>152</v>
      </c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  <c r="AP112" s="66"/>
      <c r="AQ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  <c r="BB112" s="66"/>
      <c r="BC112" s="66"/>
      <c r="BD112" s="66"/>
      <c r="BE112" s="66"/>
      <c r="BF112" s="66"/>
      <c r="BG112" s="66"/>
      <c r="BH112" s="66"/>
      <c r="BI112" s="66"/>
      <c r="BJ112" s="66"/>
      <c r="BK112" s="66"/>
      <c r="BL112" s="66"/>
    </row>
    <row r="113" spans="1:64" ht="48" x14ac:dyDescent="0.2">
      <c r="A113" s="16" t="s">
        <v>151</v>
      </c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  <c r="BF113" s="66"/>
      <c r="BG113" s="66"/>
      <c r="BH113" s="66"/>
      <c r="BI113" s="66"/>
      <c r="BJ113" s="66"/>
      <c r="BK113" s="66"/>
      <c r="BL113" s="66"/>
    </row>
    <row r="114" spans="1:64" ht="32" x14ac:dyDescent="0.2">
      <c r="A114" s="16" t="s">
        <v>51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  <c r="AP114" s="66"/>
      <c r="AQ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  <c r="BB114" s="66"/>
      <c r="BC114" s="66"/>
      <c r="BD114" s="66"/>
      <c r="BE114" s="66"/>
      <c r="BF114" s="66"/>
      <c r="BG114" s="66"/>
      <c r="BH114" s="66"/>
      <c r="BI114" s="66"/>
      <c r="BJ114" s="66"/>
      <c r="BK114" s="66"/>
      <c r="BL114" s="66"/>
    </row>
    <row r="115" spans="1:64" ht="32" x14ac:dyDescent="0.2">
      <c r="A115" s="16" t="s">
        <v>50</v>
      </c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  <c r="AP115" s="66"/>
      <c r="AQ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  <c r="BB115" s="66"/>
      <c r="BC115" s="66"/>
      <c r="BD115" s="66"/>
      <c r="BE115" s="66"/>
      <c r="BF115" s="66"/>
      <c r="BG115" s="66"/>
      <c r="BH115" s="66"/>
      <c r="BI115" s="66"/>
      <c r="BJ115" s="66"/>
      <c r="BK115" s="66"/>
      <c r="BL115" s="66"/>
    </row>
    <row r="116" spans="1:64" x14ac:dyDescent="0.2">
      <c r="A116" s="11" t="s">
        <v>49</v>
      </c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  <c r="AP116" s="66"/>
      <c r="AQ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  <c r="BB116" s="66"/>
      <c r="BC116" s="66"/>
      <c r="BD116" s="66"/>
      <c r="BE116" s="66"/>
      <c r="BF116" s="66"/>
      <c r="BG116" s="66"/>
      <c r="BH116" s="66"/>
      <c r="BI116" s="66"/>
      <c r="BJ116" s="66"/>
      <c r="BK116" s="66"/>
      <c r="BL116" s="66"/>
    </row>
    <row r="119" spans="1:64" ht="37" x14ac:dyDescent="0.45">
      <c r="A119" s="111" t="s">
        <v>150</v>
      </c>
    </row>
    <row r="120" spans="1:64" ht="32" x14ac:dyDescent="0.2">
      <c r="B120" s="110" t="s">
        <v>136</v>
      </c>
      <c r="C120" s="110" t="s">
        <v>97</v>
      </c>
      <c r="D120" s="110" t="s">
        <v>82</v>
      </c>
      <c r="E120" s="110" t="s">
        <v>69</v>
      </c>
      <c r="F120" s="110" t="s">
        <v>76</v>
      </c>
      <c r="G120" s="110" t="s">
        <v>63</v>
      </c>
      <c r="H120" s="110" t="s">
        <v>102</v>
      </c>
      <c r="I120" s="109" t="s">
        <v>81</v>
      </c>
      <c r="J120" s="109" t="s">
        <v>68</v>
      </c>
      <c r="K120" s="109" t="s">
        <v>135</v>
      </c>
      <c r="L120" s="109" t="s">
        <v>105</v>
      </c>
      <c r="M120" s="109" t="s">
        <v>98</v>
      </c>
      <c r="N120" s="109" t="s">
        <v>119</v>
      </c>
      <c r="O120" s="109" t="s">
        <v>92</v>
      </c>
      <c r="P120" s="108" t="s">
        <v>134</v>
      </c>
      <c r="Q120" s="108" t="s">
        <v>100</v>
      </c>
      <c r="R120" s="108" t="s">
        <v>75</v>
      </c>
      <c r="S120" s="108" t="s">
        <v>99</v>
      </c>
      <c r="T120" s="108" t="s">
        <v>74</v>
      </c>
      <c r="U120" s="108" t="s">
        <v>65</v>
      </c>
      <c r="V120" s="108" t="s">
        <v>64</v>
      </c>
      <c r="W120" s="107" t="s">
        <v>109</v>
      </c>
      <c r="X120" s="107" t="s">
        <v>133</v>
      </c>
      <c r="Y120" s="107" t="s">
        <v>79</v>
      </c>
      <c r="Z120" s="107" t="s">
        <v>91</v>
      </c>
      <c r="AA120" s="107" t="s">
        <v>80</v>
      </c>
      <c r="AB120" s="107" t="s">
        <v>73</v>
      </c>
      <c r="AC120" s="107" t="s">
        <v>87</v>
      </c>
      <c r="AD120" s="106" t="s">
        <v>67</v>
      </c>
      <c r="AE120" s="106" t="s">
        <v>107</v>
      </c>
      <c r="AF120" s="106" t="s">
        <v>104</v>
      </c>
      <c r="AG120" s="106" t="s">
        <v>96</v>
      </c>
      <c r="AH120" s="106" t="s">
        <v>118</v>
      </c>
      <c r="AI120" s="106" t="s">
        <v>86</v>
      </c>
      <c r="AJ120" s="106" t="s">
        <v>94</v>
      </c>
      <c r="AK120" s="105" t="s">
        <v>103</v>
      </c>
      <c r="AL120" s="105" t="s">
        <v>85</v>
      </c>
      <c r="AM120" s="105" t="s">
        <v>95</v>
      </c>
      <c r="AN120" s="105" t="s">
        <v>66</v>
      </c>
      <c r="AO120" s="105" t="s">
        <v>121</v>
      </c>
      <c r="AP120" s="105" t="s">
        <v>78</v>
      </c>
      <c r="AQ120" s="105" t="s">
        <v>117</v>
      </c>
      <c r="AR120" s="104" t="s">
        <v>132</v>
      </c>
      <c r="AS120" s="104" t="s">
        <v>72</v>
      </c>
      <c r="AT120" s="104" t="s">
        <v>116</v>
      </c>
      <c r="AU120" s="104" t="s">
        <v>131</v>
      </c>
      <c r="AV120" s="104" t="s">
        <v>130</v>
      </c>
      <c r="AW120" s="104" t="s">
        <v>129</v>
      </c>
      <c r="AX120" s="104" t="s">
        <v>128</v>
      </c>
      <c r="AY120" s="104" t="s">
        <v>127</v>
      </c>
      <c r="AZ120" s="104" t="s">
        <v>126</v>
      </c>
      <c r="BA120" s="104" t="s">
        <v>108</v>
      </c>
      <c r="BB120" s="104" t="s">
        <v>113</v>
      </c>
      <c r="BC120" s="104" t="s">
        <v>110</v>
      </c>
      <c r="BD120" s="104" t="s">
        <v>101</v>
      </c>
      <c r="BE120" s="104" t="s">
        <v>125</v>
      </c>
      <c r="BF120" s="104" t="s">
        <v>111</v>
      </c>
      <c r="BG120" s="104" t="s">
        <v>120</v>
      </c>
      <c r="BH120" s="104" t="s">
        <v>93</v>
      </c>
      <c r="BI120" s="104" t="s">
        <v>112</v>
      </c>
      <c r="BJ120" s="104" t="s">
        <v>106</v>
      </c>
      <c r="BK120" s="104" t="s">
        <v>90</v>
      </c>
      <c r="BL120" s="103" t="s">
        <v>124</v>
      </c>
    </row>
    <row r="121" spans="1:64" x14ac:dyDescent="0.2">
      <c r="B121" s="11">
        <v>0</v>
      </c>
      <c r="O121" s="11">
        <v>0</v>
      </c>
      <c r="P121" s="11">
        <v>0</v>
      </c>
      <c r="X121" s="11">
        <v>0</v>
      </c>
      <c r="AI121" s="11">
        <v>0</v>
      </c>
      <c r="AL121" s="11">
        <v>0</v>
      </c>
      <c r="AR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C121" s="66">
        <v>0</v>
      </c>
      <c r="BE121" s="66">
        <v>0</v>
      </c>
      <c r="BL121" s="66">
        <v>0</v>
      </c>
    </row>
    <row r="122" spans="1:64" x14ac:dyDescent="0.2">
      <c r="B122" s="11">
        <v>0</v>
      </c>
      <c r="O122" s="11">
        <v>0.20000000000000018</v>
      </c>
      <c r="P122" s="11">
        <v>0</v>
      </c>
      <c r="X122" s="11">
        <v>0</v>
      </c>
      <c r="AI122" s="11">
        <v>-9.9999999999999645E-2</v>
      </c>
      <c r="AL122" s="11">
        <v>0</v>
      </c>
      <c r="AR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C122" s="66">
        <v>-0.22222222222222321</v>
      </c>
      <c r="BE122" s="66">
        <v>0</v>
      </c>
      <c r="BL122" s="66">
        <v>0</v>
      </c>
    </row>
    <row r="123" spans="1:64" x14ac:dyDescent="0.2">
      <c r="B123" s="11">
        <v>0</v>
      </c>
      <c r="O123" s="11">
        <v>0.29999999999999982</v>
      </c>
      <c r="P123" s="11">
        <v>0</v>
      </c>
      <c r="V123" s="11">
        <v>0</v>
      </c>
      <c r="X123" s="11">
        <v>0</v>
      </c>
      <c r="AI123" s="11">
        <v>-0.20000000000000018</v>
      </c>
      <c r="AL123" s="11">
        <v>0</v>
      </c>
      <c r="AR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C123" s="66">
        <v>-0.61111111111111249</v>
      </c>
      <c r="BE123" s="66">
        <v>0</v>
      </c>
      <c r="BL123" s="66">
        <v>0</v>
      </c>
    </row>
    <row r="124" spans="1:64" x14ac:dyDescent="0.2">
      <c r="B124" s="11">
        <v>0</v>
      </c>
      <c r="O124" s="11">
        <v>-9.9999999999999645E-2</v>
      </c>
      <c r="P124" s="11">
        <v>0</v>
      </c>
      <c r="V124" s="11">
        <v>0</v>
      </c>
      <c r="X124" s="11">
        <v>0</v>
      </c>
      <c r="AI124" s="11">
        <v>-0.39999999999999947</v>
      </c>
      <c r="AL124" s="11">
        <v>0</v>
      </c>
      <c r="AR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C124" s="66">
        <v>-0.94444444444444464</v>
      </c>
      <c r="BE124" s="66">
        <v>0</v>
      </c>
      <c r="BL124" s="66">
        <v>0</v>
      </c>
    </row>
    <row r="125" spans="1:64" x14ac:dyDescent="0.2">
      <c r="B125" s="11">
        <v>0</v>
      </c>
      <c r="O125" s="11">
        <v>-9.9999999999999645E-2</v>
      </c>
      <c r="P125" s="11">
        <v>0</v>
      </c>
      <c r="V125" s="11">
        <v>-9.9999999999999645E-2</v>
      </c>
      <c r="X125" s="11">
        <v>0</v>
      </c>
      <c r="AI125" s="11">
        <v>-0.39999999999999947</v>
      </c>
      <c r="AL125" s="11">
        <v>0</v>
      </c>
      <c r="AR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C125" s="66">
        <v>-1.0000000000000009</v>
      </c>
      <c r="BE125" s="66">
        <v>0</v>
      </c>
      <c r="BL125" s="66">
        <v>0</v>
      </c>
    </row>
    <row r="126" spans="1:64" x14ac:dyDescent="0.2">
      <c r="B126" s="11">
        <v>0</v>
      </c>
      <c r="O126" s="11">
        <v>-9.9999999999999645E-2</v>
      </c>
      <c r="P126" s="11">
        <v>0</v>
      </c>
      <c r="V126" s="11">
        <v>-9.9999999999999645E-2</v>
      </c>
      <c r="X126" s="11">
        <v>0</v>
      </c>
      <c r="AA126" s="11">
        <v>0</v>
      </c>
      <c r="AI126" s="11">
        <v>-0.5</v>
      </c>
      <c r="AL126" s="11">
        <v>0</v>
      </c>
      <c r="AR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C126" s="66">
        <v>-1.166666666666667</v>
      </c>
      <c r="BE126" s="66">
        <v>0</v>
      </c>
      <c r="BL126" s="66">
        <v>0</v>
      </c>
    </row>
    <row r="127" spans="1:64" x14ac:dyDescent="0.2">
      <c r="B127" s="11">
        <v>0</v>
      </c>
      <c r="C127" s="11">
        <v>0</v>
      </c>
      <c r="O127" s="11">
        <v>0</v>
      </c>
      <c r="P127" s="11">
        <v>0</v>
      </c>
      <c r="V127" s="11">
        <v>0</v>
      </c>
      <c r="X127" s="11">
        <v>0</v>
      </c>
      <c r="AA127" s="11">
        <v>-0.20000000000000018</v>
      </c>
      <c r="AI127" s="11">
        <v>-0.59999999999999964</v>
      </c>
      <c r="AK127" s="11">
        <v>0</v>
      </c>
      <c r="AL127" s="11">
        <v>0</v>
      </c>
      <c r="AR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C127" s="66">
        <v>-1.2777777777777786</v>
      </c>
      <c r="BE127" s="66">
        <v>0</v>
      </c>
      <c r="BL127" s="66">
        <v>0</v>
      </c>
    </row>
    <row r="128" spans="1:64" x14ac:dyDescent="0.2">
      <c r="B128" s="11">
        <v>0</v>
      </c>
      <c r="C128" s="11">
        <v>0.29999999999999982</v>
      </c>
      <c r="O128" s="11">
        <v>0</v>
      </c>
      <c r="P128" s="11">
        <v>0</v>
      </c>
      <c r="U128" s="11">
        <v>0</v>
      </c>
      <c r="V128" s="11">
        <v>-9.9999999999999645E-2</v>
      </c>
      <c r="X128" s="11">
        <v>0</v>
      </c>
      <c r="AA128" s="11">
        <v>-0.20000000000000018</v>
      </c>
      <c r="AB128" s="11">
        <v>0</v>
      </c>
      <c r="AI128" s="11">
        <v>-0.59999999999999964</v>
      </c>
      <c r="AK128" s="11">
        <v>-0.19999999999999929</v>
      </c>
      <c r="AL128" s="11">
        <v>0</v>
      </c>
      <c r="AR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C128" s="66">
        <v>-1.3333333333333339</v>
      </c>
      <c r="BE128" s="66">
        <v>0</v>
      </c>
      <c r="BG128" s="66">
        <v>0</v>
      </c>
      <c r="BL128" s="66">
        <v>0</v>
      </c>
    </row>
    <row r="129" spans="1:64" x14ac:dyDescent="0.2">
      <c r="B129" s="11">
        <v>0</v>
      </c>
      <c r="C129" s="11">
        <v>0.59999999999999964</v>
      </c>
      <c r="O129" s="11">
        <v>-0.5</v>
      </c>
      <c r="P129" s="11">
        <v>0</v>
      </c>
      <c r="U129" s="11">
        <v>-0.19999999999999929</v>
      </c>
      <c r="V129" s="11">
        <v>9.9999999999999645E-2</v>
      </c>
      <c r="X129" s="11">
        <v>0</v>
      </c>
      <c r="AA129" s="11">
        <v>-0.59999999999999964</v>
      </c>
      <c r="AB129" s="11">
        <v>0</v>
      </c>
      <c r="AI129" s="11">
        <v>-0.5</v>
      </c>
      <c r="AK129" s="11">
        <v>-0.40000000000000036</v>
      </c>
      <c r="AL129" s="11">
        <v>0</v>
      </c>
      <c r="AR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B129" s="66">
        <v>0</v>
      </c>
      <c r="BC129" s="66">
        <v>-1.3888888888888893</v>
      </c>
      <c r="BE129" s="66">
        <v>0</v>
      </c>
      <c r="BG129" s="66">
        <v>-0.16666666666666696</v>
      </c>
      <c r="BL129" s="66">
        <v>0</v>
      </c>
    </row>
    <row r="130" spans="1:64" x14ac:dyDescent="0.2">
      <c r="B130" s="11">
        <v>0</v>
      </c>
      <c r="C130" s="11">
        <v>0.89999999999999947</v>
      </c>
      <c r="O130" s="11">
        <v>-0.59999999999999964</v>
      </c>
      <c r="P130" s="11">
        <v>0</v>
      </c>
      <c r="U130" s="11">
        <v>-0.29999999999999893</v>
      </c>
      <c r="V130" s="11">
        <v>9.9999999999999645E-2</v>
      </c>
      <c r="X130" s="11">
        <v>0</v>
      </c>
      <c r="AA130" s="11">
        <v>-0.59999999999999964</v>
      </c>
      <c r="AB130" s="11">
        <v>-9.9999999999999645E-2</v>
      </c>
      <c r="AI130" s="11">
        <v>-0.29999999999999982</v>
      </c>
      <c r="AK130" s="11">
        <v>-0.69999999999999929</v>
      </c>
      <c r="AL130" s="11">
        <v>0</v>
      </c>
      <c r="AR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B130" s="66">
        <v>-0.22222222222222143</v>
      </c>
      <c r="BC130" s="66">
        <v>-1.3333333333333339</v>
      </c>
      <c r="BE130" s="66">
        <v>0</v>
      </c>
      <c r="BG130" s="66">
        <v>-0.33333333333333393</v>
      </c>
      <c r="BL130" s="66">
        <v>0</v>
      </c>
    </row>
    <row r="131" spans="1:64" x14ac:dyDescent="0.2">
      <c r="B131" s="11">
        <v>0</v>
      </c>
      <c r="C131" s="11">
        <v>1.2999999999999998</v>
      </c>
      <c r="M131" s="11">
        <v>0</v>
      </c>
      <c r="O131" s="11">
        <v>-0.70000000000000018</v>
      </c>
      <c r="P131" s="11">
        <v>0</v>
      </c>
      <c r="S131" s="11">
        <v>0</v>
      </c>
      <c r="U131" s="11">
        <v>-0.29999999999999893</v>
      </c>
      <c r="V131" s="11">
        <v>0.20000000000000018</v>
      </c>
      <c r="X131" s="11">
        <v>0</v>
      </c>
      <c r="AA131" s="11">
        <v>-0.59999999999999964</v>
      </c>
      <c r="AB131" s="11">
        <v>-0.19999999999999929</v>
      </c>
      <c r="AI131" s="11">
        <v>-0.5</v>
      </c>
      <c r="AK131" s="11">
        <v>-0.90000000000000036</v>
      </c>
      <c r="AL131" s="11">
        <v>0</v>
      </c>
      <c r="AR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B131" s="66">
        <v>-0.11111111111111072</v>
      </c>
      <c r="BC131" s="66">
        <v>-1.0000000000000009</v>
      </c>
      <c r="BE131" s="66">
        <v>0</v>
      </c>
      <c r="BG131" s="66">
        <v>-0.38888888888888928</v>
      </c>
      <c r="BL131" s="66">
        <v>0</v>
      </c>
    </row>
    <row r="132" spans="1:64" x14ac:dyDescent="0.2">
      <c r="B132" s="11">
        <v>0</v>
      </c>
      <c r="C132" s="11">
        <v>1.6999999999999993</v>
      </c>
      <c r="D132" s="11">
        <v>0</v>
      </c>
      <c r="M132" s="11">
        <v>-0.19999999999999929</v>
      </c>
      <c r="O132" s="11">
        <v>-0.89999999999999947</v>
      </c>
      <c r="P132" s="11">
        <v>0</v>
      </c>
      <c r="S132" s="11">
        <v>-0.10000000000000053</v>
      </c>
      <c r="U132" s="11">
        <v>-0.40000000000000036</v>
      </c>
      <c r="V132" s="11">
        <v>9.9999999999999645E-2</v>
      </c>
      <c r="X132" s="11">
        <v>0</v>
      </c>
      <c r="AA132" s="11">
        <v>-0.59999999999999964</v>
      </c>
      <c r="AB132" s="11">
        <v>-0.59999999999999964</v>
      </c>
      <c r="AI132" s="11">
        <v>-0.59999999999999964</v>
      </c>
      <c r="AK132" s="11">
        <v>-1.0999999999999996</v>
      </c>
      <c r="AL132" s="11">
        <v>0</v>
      </c>
      <c r="AR132" s="11">
        <v>0</v>
      </c>
      <c r="AT132" s="11">
        <v>-0.30000000000000071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66">
        <v>0</v>
      </c>
      <c r="BB132" s="66">
        <v>-5.5555555555555358E-2</v>
      </c>
      <c r="BC132" s="66">
        <v>-1.166666666666667</v>
      </c>
      <c r="BE132" s="66">
        <v>0</v>
      </c>
      <c r="BG132" s="66">
        <v>-0.55555555555555625</v>
      </c>
      <c r="BL132" s="66">
        <v>0</v>
      </c>
    </row>
    <row r="133" spans="1:64" x14ac:dyDescent="0.2">
      <c r="A133" s="11">
        <v>-180</v>
      </c>
      <c r="B133" s="11">
        <v>0</v>
      </c>
      <c r="C133" s="11">
        <v>1.7999999999999998</v>
      </c>
      <c r="D133" s="11">
        <v>-0.29999999999999893</v>
      </c>
      <c r="M133" s="11">
        <v>-0.40000000000000036</v>
      </c>
      <c r="O133" s="11">
        <v>-1.2000000000000002</v>
      </c>
      <c r="P133" s="11">
        <v>0</v>
      </c>
      <c r="S133" s="11">
        <v>-0.10000000000000053</v>
      </c>
      <c r="U133" s="11">
        <v>-0.5</v>
      </c>
      <c r="V133" s="11">
        <v>9.9999999999999645E-2</v>
      </c>
      <c r="X133" s="11">
        <v>0</v>
      </c>
      <c r="AA133" s="11">
        <v>-0.70000000000000018</v>
      </c>
      <c r="AB133" s="11">
        <v>-0.80000000000000071</v>
      </c>
      <c r="AI133" s="11">
        <v>-0.70000000000000018</v>
      </c>
      <c r="AK133" s="11">
        <v>-0.80000000000000071</v>
      </c>
      <c r="AL133" s="11">
        <v>0</v>
      </c>
      <c r="AR133" s="11">
        <v>0</v>
      </c>
      <c r="AT133" s="11">
        <v>-0.60000000000000053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66">
        <v>-0.16666666666666785</v>
      </c>
      <c r="BB133" s="66">
        <v>-0.11111111111111072</v>
      </c>
      <c r="BC133" s="66">
        <v>-1.1111111111111116</v>
      </c>
      <c r="BE133" s="66">
        <v>0</v>
      </c>
      <c r="BG133" s="66">
        <v>-0.6111111111111116</v>
      </c>
      <c r="BL133" s="66">
        <v>0</v>
      </c>
    </row>
    <row r="134" spans="1:64" x14ac:dyDescent="0.2">
      <c r="A134" s="11">
        <v>-175</v>
      </c>
      <c r="B134" s="11">
        <v>0</v>
      </c>
      <c r="C134" s="11">
        <v>2.1999999999999993</v>
      </c>
      <c r="D134" s="11">
        <v>-0.59999999999999964</v>
      </c>
      <c r="F134" s="11">
        <v>0</v>
      </c>
      <c r="M134" s="11">
        <v>-0.29999999999999893</v>
      </c>
      <c r="O134" s="11">
        <v>-1.2000000000000002</v>
      </c>
      <c r="P134" s="11">
        <v>0</v>
      </c>
      <c r="S134" s="11">
        <v>-0.10000000000000053</v>
      </c>
      <c r="U134" s="11">
        <v>-0.69999999999999929</v>
      </c>
      <c r="V134" s="11">
        <v>0.20000000000000018</v>
      </c>
      <c r="X134" s="11">
        <v>0</v>
      </c>
      <c r="AA134" s="11">
        <v>-0.89999999999999947</v>
      </c>
      <c r="AB134" s="11">
        <v>-0.90000000000000036</v>
      </c>
      <c r="AI134" s="11">
        <v>-0.89999999999999947</v>
      </c>
      <c r="AK134" s="11">
        <v>-0.59999999999999964</v>
      </c>
      <c r="AL134" s="11">
        <v>0</v>
      </c>
      <c r="AR134" s="11">
        <v>0</v>
      </c>
      <c r="AT134" s="11">
        <v>-0.80000000000000071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66">
        <v>-0.50000000000000089</v>
      </c>
      <c r="BB134" s="66">
        <v>-5.5555555555555358E-2</v>
      </c>
      <c r="BC134" s="66">
        <v>-0.94444444444444464</v>
      </c>
      <c r="BD134" s="66">
        <v>0</v>
      </c>
      <c r="BE134" s="66">
        <v>0</v>
      </c>
      <c r="BG134" s="66">
        <v>-0.55555555555555625</v>
      </c>
      <c r="BI134" s="66">
        <v>0</v>
      </c>
      <c r="BL134" s="66">
        <v>0</v>
      </c>
    </row>
    <row r="135" spans="1:64" x14ac:dyDescent="0.2">
      <c r="A135" s="11">
        <v>-170</v>
      </c>
      <c r="B135" s="11">
        <v>0</v>
      </c>
      <c r="C135" s="11">
        <v>2.3999999999999995</v>
      </c>
      <c r="D135" s="11">
        <v>-0.89999999999999858</v>
      </c>
      <c r="F135" s="11">
        <v>-0.10000000000000053</v>
      </c>
      <c r="M135" s="11">
        <v>-0.79999999999999893</v>
      </c>
      <c r="O135" s="11">
        <v>-1</v>
      </c>
      <c r="P135" s="11">
        <v>0</v>
      </c>
      <c r="S135" s="11">
        <v>0</v>
      </c>
      <c r="U135" s="11">
        <v>-0.79999999999999893</v>
      </c>
      <c r="V135" s="11">
        <v>0.59999999999999964</v>
      </c>
      <c r="X135" s="11">
        <v>0</v>
      </c>
      <c r="AA135" s="11">
        <v>-0.79999999999999982</v>
      </c>
      <c r="AB135" s="11">
        <v>-0.90000000000000036</v>
      </c>
      <c r="AI135" s="11">
        <v>-0.89999999999999947</v>
      </c>
      <c r="AK135" s="11">
        <v>-0.59999999999999964</v>
      </c>
      <c r="AL135" s="11">
        <v>0</v>
      </c>
      <c r="AR135" s="11">
        <v>0</v>
      </c>
      <c r="AT135" s="11">
        <v>-1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66">
        <v>-0.6111111111111116</v>
      </c>
      <c r="BB135" s="66">
        <v>-0.22222222222222143</v>
      </c>
      <c r="BC135" s="66">
        <v>-0.88888888888888928</v>
      </c>
      <c r="BD135" s="66">
        <v>0.16666666666666607</v>
      </c>
      <c r="BE135" s="66">
        <v>0</v>
      </c>
      <c r="BG135" s="66">
        <v>-0.55555555555555625</v>
      </c>
      <c r="BI135" s="66">
        <v>0</v>
      </c>
      <c r="BL135" s="66">
        <v>0</v>
      </c>
    </row>
    <row r="136" spans="1:64" x14ac:dyDescent="0.2">
      <c r="A136" s="11">
        <v>-165</v>
      </c>
      <c r="B136" s="11">
        <v>0</v>
      </c>
      <c r="C136" s="11">
        <v>2.6999999999999993</v>
      </c>
      <c r="D136" s="11">
        <v>-0.89999999999999858</v>
      </c>
      <c r="F136" s="11">
        <v>-0.20000000000000018</v>
      </c>
      <c r="M136" s="11">
        <v>-1.1999999999999993</v>
      </c>
      <c r="O136" s="11">
        <v>-1.2000000000000002</v>
      </c>
      <c r="P136" s="11">
        <v>0</v>
      </c>
      <c r="S136" s="11">
        <v>0.29999999999999982</v>
      </c>
      <c r="U136" s="11">
        <v>-0.90000000000000036</v>
      </c>
      <c r="V136" s="11">
        <v>1</v>
      </c>
      <c r="X136" s="11">
        <v>0</v>
      </c>
      <c r="AA136" s="11">
        <v>-0.89999999999999947</v>
      </c>
      <c r="AB136" s="11">
        <v>-1.0999999999999996</v>
      </c>
      <c r="AI136" s="11">
        <v>-1</v>
      </c>
      <c r="AK136" s="11">
        <v>-0.59999999999999964</v>
      </c>
      <c r="AL136" s="11">
        <v>0</v>
      </c>
      <c r="AR136" s="11">
        <v>0</v>
      </c>
      <c r="AT136" s="11">
        <v>-0.90000000000000036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66">
        <v>-0.66666666666666785</v>
      </c>
      <c r="BB136" s="66">
        <v>-0.38888888888888928</v>
      </c>
      <c r="BC136" s="66">
        <v>-1.3888888888888893</v>
      </c>
      <c r="BD136" s="66">
        <v>5.5555555555555358E-2</v>
      </c>
      <c r="BE136" s="66">
        <v>0</v>
      </c>
      <c r="BG136" s="66">
        <v>-0.66666666666666696</v>
      </c>
      <c r="BI136" s="66">
        <v>0</v>
      </c>
      <c r="BL136" s="66">
        <v>0</v>
      </c>
    </row>
    <row r="137" spans="1:64" x14ac:dyDescent="0.2">
      <c r="A137" s="11">
        <v>-160</v>
      </c>
      <c r="B137" s="11">
        <v>0</v>
      </c>
      <c r="C137" s="11">
        <v>2.6999999999999993</v>
      </c>
      <c r="D137" s="11">
        <v>-0.59999999999999964</v>
      </c>
      <c r="F137" s="11">
        <v>-0.70000000000000018</v>
      </c>
      <c r="M137" s="11">
        <v>-1.1999999999999993</v>
      </c>
      <c r="O137" s="11">
        <v>-1.2999999999999998</v>
      </c>
      <c r="P137" s="11">
        <v>0</v>
      </c>
      <c r="R137" s="11">
        <v>0</v>
      </c>
      <c r="S137" s="11">
        <v>0.5</v>
      </c>
      <c r="U137" s="11">
        <v>-0.69999999999999929</v>
      </c>
      <c r="V137" s="11">
        <v>1.2999999999999998</v>
      </c>
      <c r="X137" s="11">
        <v>0</v>
      </c>
      <c r="AA137" s="11">
        <v>-1.7000000000000002</v>
      </c>
      <c r="AB137" s="11">
        <v>-1.5</v>
      </c>
      <c r="AI137" s="11">
        <v>-1.2000000000000002</v>
      </c>
      <c r="AK137" s="11">
        <v>-0.59999999999999964</v>
      </c>
      <c r="AL137" s="11">
        <v>0</v>
      </c>
      <c r="AR137" s="11">
        <v>0</v>
      </c>
      <c r="AT137" s="11">
        <v>-1.2000000000000002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66">
        <v>-1.0000000000000009</v>
      </c>
      <c r="BB137" s="66">
        <v>-0.5</v>
      </c>
      <c r="BC137" s="66">
        <v>-1.5000000000000009</v>
      </c>
      <c r="BD137" s="66">
        <v>-0.16666666666666696</v>
      </c>
      <c r="BE137" s="66">
        <v>0</v>
      </c>
      <c r="BG137" s="66">
        <v>-0.83333333333333393</v>
      </c>
      <c r="BI137" s="66">
        <v>0.27777777777777768</v>
      </c>
      <c r="BL137" s="66">
        <v>0</v>
      </c>
    </row>
    <row r="138" spans="1:64" x14ac:dyDescent="0.2">
      <c r="A138" s="11">
        <v>-155</v>
      </c>
      <c r="B138" s="11">
        <v>0</v>
      </c>
      <c r="C138" s="11">
        <v>2.6999999999999993</v>
      </c>
      <c r="D138" s="11">
        <v>-0.59999999999999964</v>
      </c>
      <c r="F138" s="11">
        <v>-2.1000000000000005</v>
      </c>
      <c r="M138" s="11">
        <v>-1.5</v>
      </c>
      <c r="O138" s="11">
        <v>-1.2999999999999998</v>
      </c>
      <c r="P138" s="11">
        <v>0</v>
      </c>
      <c r="R138" s="11">
        <v>0</v>
      </c>
      <c r="S138" s="11">
        <v>0.70000000000000018</v>
      </c>
      <c r="U138" s="11">
        <v>-0.5</v>
      </c>
      <c r="V138" s="11">
        <v>1.5999999999999996</v>
      </c>
      <c r="W138" s="11">
        <v>0</v>
      </c>
      <c r="X138" s="11">
        <v>0</v>
      </c>
      <c r="AA138" s="11">
        <v>-1.7000000000000002</v>
      </c>
      <c r="AB138" s="11">
        <v>-1.4000000000000004</v>
      </c>
      <c r="AI138" s="11">
        <v>-1.5</v>
      </c>
      <c r="AK138" s="11">
        <v>-0.80000000000000071</v>
      </c>
      <c r="AL138" s="11">
        <v>0</v>
      </c>
      <c r="AR138" s="11">
        <v>0</v>
      </c>
      <c r="AT138" s="11">
        <v>-1.5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66">
        <v>-1.2222222222222232</v>
      </c>
      <c r="BB138" s="66">
        <v>-0.55555555555555536</v>
      </c>
      <c r="BC138" s="66">
        <v>-1.5555555555555562</v>
      </c>
      <c r="BD138" s="66">
        <v>-0.22222222222222232</v>
      </c>
      <c r="BE138" s="66">
        <v>0</v>
      </c>
      <c r="BF138" s="66">
        <v>0</v>
      </c>
      <c r="BG138" s="66">
        <v>-0.88888888888888928</v>
      </c>
      <c r="BI138" s="66">
        <v>0.61111111111111072</v>
      </c>
      <c r="BL138" s="66">
        <v>0</v>
      </c>
    </row>
    <row r="139" spans="1:64" x14ac:dyDescent="0.2">
      <c r="A139" s="11">
        <v>-150</v>
      </c>
      <c r="B139" s="11">
        <v>0</v>
      </c>
      <c r="C139" s="11">
        <v>2.9000000000000004</v>
      </c>
      <c r="D139" s="11">
        <v>-0.79999999999999893</v>
      </c>
      <c r="F139" s="11">
        <v>-1.5</v>
      </c>
      <c r="M139" s="11">
        <v>-1.8999999999999995</v>
      </c>
      <c r="O139" s="11">
        <v>-1.0999999999999996</v>
      </c>
      <c r="P139" s="11">
        <v>0</v>
      </c>
      <c r="Q139" s="11">
        <v>0</v>
      </c>
      <c r="R139" s="11">
        <v>9.9999999999999645E-2</v>
      </c>
      <c r="S139" s="11">
        <v>0.70000000000000018</v>
      </c>
      <c r="U139" s="11">
        <v>-0.79999999999999893</v>
      </c>
      <c r="V139" s="11">
        <v>2.0999999999999996</v>
      </c>
      <c r="W139" s="11">
        <v>0</v>
      </c>
      <c r="X139" s="11">
        <v>0</v>
      </c>
      <c r="Y139" s="11">
        <v>0</v>
      </c>
      <c r="AA139" s="11">
        <v>-1.7000000000000002</v>
      </c>
      <c r="AB139" s="11">
        <v>-1.4000000000000004</v>
      </c>
      <c r="AE139" s="11">
        <v>0</v>
      </c>
      <c r="AF139" s="11">
        <v>0</v>
      </c>
      <c r="AI139" s="11">
        <v>-1.5999999999999996</v>
      </c>
      <c r="AK139" s="11">
        <v>-0.90000000000000036</v>
      </c>
      <c r="AL139" s="11">
        <v>0</v>
      </c>
      <c r="AQ139" s="11">
        <v>0</v>
      </c>
      <c r="AR139" s="11">
        <v>0</v>
      </c>
      <c r="AT139" s="11">
        <v>-1.6000000000000005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66">
        <v>-1.3333333333333339</v>
      </c>
      <c r="BB139" s="66">
        <v>-0.66666666666666607</v>
      </c>
      <c r="BC139" s="66">
        <v>-1.3333333333333339</v>
      </c>
      <c r="BD139" s="66">
        <v>-0.27777777777777768</v>
      </c>
      <c r="BE139" s="66">
        <v>0</v>
      </c>
      <c r="BF139" s="66">
        <v>-0.27777777777777857</v>
      </c>
      <c r="BG139" s="66">
        <v>-0.88888888888888928</v>
      </c>
      <c r="BI139" s="66">
        <v>0.77777777777777768</v>
      </c>
      <c r="BJ139" s="66">
        <v>0</v>
      </c>
      <c r="BL139" s="66">
        <v>0</v>
      </c>
    </row>
    <row r="140" spans="1:64" x14ac:dyDescent="0.2">
      <c r="A140" s="11">
        <v>-145</v>
      </c>
      <c r="B140" s="11">
        <v>0</v>
      </c>
      <c r="C140" s="11">
        <v>3.1999999999999993</v>
      </c>
      <c r="D140" s="11">
        <v>-0.69999999999999929</v>
      </c>
      <c r="F140" s="11">
        <v>-1.5</v>
      </c>
      <c r="M140" s="11">
        <v>-1.6999999999999993</v>
      </c>
      <c r="O140" s="11">
        <v>-0.5</v>
      </c>
      <c r="P140" s="11">
        <v>0</v>
      </c>
      <c r="Q140" s="11">
        <v>0.29999999999999893</v>
      </c>
      <c r="R140" s="11">
        <v>0</v>
      </c>
      <c r="S140" s="11">
        <v>0.99999999999999911</v>
      </c>
      <c r="U140" s="11">
        <v>-1.0999999999999996</v>
      </c>
      <c r="V140" s="11">
        <v>2.5999999999999996</v>
      </c>
      <c r="W140" s="11">
        <v>0</v>
      </c>
      <c r="X140" s="11">
        <v>0</v>
      </c>
      <c r="Y140" s="11">
        <v>0.30000000000000071</v>
      </c>
      <c r="AA140" s="11">
        <v>-1.3999999999999995</v>
      </c>
      <c r="AB140" s="11">
        <v>-1.5</v>
      </c>
      <c r="AE140" s="11">
        <v>-0.10000000000000142</v>
      </c>
      <c r="AF140" s="11">
        <v>-0.29999999999999982</v>
      </c>
      <c r="AI140" s="11">
        <v>-1.7000000000000002</v>
      </c>
      <c r="AK140" s="11">
        <v>-0.90000000000000036</v>
      </c>
      <c r="AL140" s="11">
        <v>0</v>
      </c>
      <c r="AQ140" s="11">
        <v>0</v>
      </c>
      <c r="AR140" s="11">
        <v>0</v>
      </c>
      <c r="AT140" s="11">
        <v>-1.7000000000000002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66">
        <v>-1.1111111111111116</v>
      </c>
      <c r="BB140" s="66">
        <v>-0.83333333333333393</v>
      </c>
      <c r="BC140" s="66">
        <v>-1.0000000000000009</v>
      </c>
      <c r="BD140" s="66">
        <v>-0.11111111111111072</v>
      </c>
      <c r="BE140" s="66">
        <v>0</v>
      </c>
      <c r="BF140" s="66">
        <v>-0.44444444444444553</v>
      </c>
      <c r="BG140" s="66">
        <v>-1.8333333333333339</v>
      </c>
      <c r="BI140" s="66">
        <v>1.2222222222222223</v>
      </c>
      <c r="BJ140" s="66">
        <v>-0.16666666666666785</v>
      </c>
      <c r="BL140" s="66">
        <v>0</v>
      </c>
    </row>
    <row r="141" spans="1:64" x14ac:dyDescent="0.2">
      <c r="A141" s="11">
        <v>-140</v>
      </c>
      <c r="B141" s="11">
        <v>0</v>
      </c>
      <c r="C141" s="11">
        <v>3.4000000000000004</v>
      </c>
      <c r="D141" s="11">
        <v>-0.29999999999999893</v>
      </c>
      <c r="F141" s="11">
        <v>-1.2000000000000002</v>
      </c>
      <c r="M141" s="11">
        <v>-1.5</v>
      </c>
      <c r="O141" s="11">
        <v>-0.20000000000000018</v>
      </c>
      <c r="P141" s="11">
        <v>0</v>
      </c>
      <c r="Q141" s="11">
        <v>0.39999999999999858</v>
      </c>
      <c r="R141" s="11">
        <v>-0.20000000000000018</v>
      </c>
      <c r="S141" s="11">
        <v>1.4999999999999991</v>
      </c>
      <c r="U141" s="11">
        <v>-1.0999999999999996</v>
      </c>
      <c r="V141" s="11">
        <v>3.0999999999999996</v>
      </c>
      <c r="W141" s="11">
        <v>-9.9999999999999645E-2</v>
      </c>
      <c r="X141" s="11">
        <v>0</v>
      </c>
      <c r="Y141" s="11">
        <v>0.30000000000000071</v>
      </c>
      <c r="AA141" s="11">
        <v>-1.0999999999999996</v>
      </c>
      <c r="AB141" s="11">
        <v>-1</v>
      </c>
      <c r="AE141" s="11">
        <v>-0.40000000000000036</v>
      </c>
      <c r="AF141" s="11">
        <v>-0.29999999999999982</v>
      </c>
      <c r="AI141" s="11">
        <v>-1.7000000000000002</v>
      </c>
      <c r="AK141" s="11">
        <v>-0.59999999999999964</v>
      </c>
      <c r="AL141" s="11">
        <v>0</v>
      </c>
      <c r="AO141" s="11">
        <v>0</v>
      </c>
      <c r="AQ141" s="11">
        <v>-0.19999999999999929</v>
      </c>
      <c r="AR141" s="11">
        <v>0</v>
      </c>
      <c r="AT141" s="11">
        <v>-2.2000000000000002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66">
        <v>-0.88888888888888928</v>
      </c>
      <c r="BB141" s="66">
        <v>-0.77777777777777857</v>
      </c>
      <c r="BC141" s="66">
        <v>-1.0555555555555562</v>
      </c>
      <c r="BD141" s="66">
        <v>0.16666666666666607</v>
      </c>
      <c r="BE141" s="66">
        <v>0</v>
      </c>
      <c r="BF141" s="66">
        <v>-0.50000000000000089</v>
      </c>
      <c r="BG141" s="66">
        <v>-1.8333333333333339</v>
      </c>
      <c r="BI141" s="66">
        <v>1.9444444444444446</v>
      </c>
      <c r="BJ141" s="66">
        <v>-0.38888888888888928</v>
      </c>
      <c r="BL141" s="66">
        <v>0</v>
      </c>
    </row>
    <row r="142" spans="1:64" x14ac:dyDescent="0.2">
      <c r="A142" s="11">
        <v>-135</v>
      </c>
      <c r="B142" s="11">
        <v>0</v>
      </c>
      <c r="C142" s="11">
        <v>3.4000000000000004</v>
      </c>
      <c r="D142" s="11">
        <v>0.5</v>
      </c>
      <c r="F142" s="11">
        <v>-1.8000000000000007</v>
      </c>
      <c r="G142" s="11">
        <v>0</v>
      </c>
      <c r="J142" s="11">
        <v>0</v>
      </c>
      <c r="M142" s="11">
        <v>-2.6999999999999993</v>
      </c>
      <c r="O142" s="11">
        <v>0.10000000000000053</v>
      </c>
      <c r="P142" s="11">
        <v>0</v>
      </c>
      <c r="Q142" s="11">
        <v>0.29999999999999893</v>
      </c>
      <c r="R142" s="11">
        <v>-1</v>
      </c>
      <c r="S142" s="11">
        <v>1.7000000000000002</v>
      </c>
      <c r="U142" s="11">
        <v>-2.3999999999999995</v>
      </c>
      <c r="V142" s="11">
        <v>3.5999999999999996</v>
      </c>
      <c r="W142" s="11">
        <v>-0.19999999999999929</v>
      </c>
      <c r="X142" s="11">
        <v>0</v>
      </c>
      <c r="Y142" s="11">
        <v>0.20000000000000107</v>
      </c>
      <c r="AA142" s="11">
        <v>-0.79999999999999982</v>
      </c>
      <c r="AB142" s="11">
        <v>-0.80000000000000071</v>
      </c>
      <c r="AE142" s="11">
        <v>-0.20000000000000107</v>
      </c>
      <c r="AF142" s="11">
        <v>-0.19999999999999929</v>
      </c>
      <c r="AH142" s="11">
        <v>0</v>
      </c>
      <c r="AI142" s="11">
        <v>-1.2999999999999998</v>
      </c>
      <c r="AK142" s="11">
        <v>-0.59999999999999964</v>
      </c>
      <c r="AL142" s="11">
        <v>0</v>
      </c>
      <c r="AN142" s="11">
        <v>0</v>
      </c>
      <c r="AO142" s="11">
        <v>-0.29999999999999982</v>
      </c>
      <c r="AQ142" s="11">
        <v>-2.5999999999999996</v>
      </c>
      <c r="AR142" s="11">
        <v>0</v>
      </c>
      <c r="AT142" s="11">
        <v>-2.2000000000000002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66">
        <v>-0.72222222222222321</v>
      </c>
      <c r="BB142" s="66">
        <v>-0.88888888888888928</v>
      </c>
      <c r="BC142" s="66">
        <v>-0.94444444444444464</v>
      </c>
      <c r="BD142" s="66">
        <v>0.33333333333333393</v>
      </c>
      <c r="BE142" s="66">
        <v>0</v>
      </c>
      <c r="BF142" s="66">
        <v>-0.83333333333333393</v>
      </c>
      <c r="BG142" s="66">
        <v>-1.8333333333333339</v>
      </c>
      <c r="BI142" s="66">
        <v>2.7222222222222223</v>
      </c>
      <c r="BJ142" s="66">
        <v>-0.6111111111111116</v>
      </c>
      <c r="BL142" s="66">
        <v>0</v>
      </c>
    </row>
    <row r="143" spans="1:64" x14ac:dyDescent="0.2">
      <c r="A143" s="11">
        <v>-130</v>
      </c>
      <c r="B143" s="11">
        <v>0</v>
      </c>
      <c r="C143" s="11">
        <v>3.5</v>
      </c>
      <c r="D143" s="11">
        <v>1.3000000000000007</v>
      </c>
      <c r="F143" s="11">
        <v>-1.8000000000000007</v>
      </c>
      <c r="G143" s="11">
        <v>0.20000000000000018</v>
      </c>
      <c r="J143" s="11">
        <v>-0.40000000000000036</v>
      </c>
      <c r="M143" s="11">
        <v>-3</v>
      </c>
      <c r="O143" s="11">
        <v>0.10000000000000053</v>
      </c>
      <c r="P143" s="11">
        <v>0</v>
      </c>
      <c r="Q143" s="11">
        <v>1.3999999999999986</v>
      </c>
      <c r="R143" s="11">
        <v>-1.2000000000000002</v>
      </c>
      <c r="S143" s="11">
        <v>1.9999999999999991</v>
      </c>
      <c r="U143" s="11">
        <v>-2.5</v>
      </c>
      <c r="V143" s="11">
        <v>4.3000000000000007</v>
      </c>
      <c r="W143" s="11">
        <v>-0.29999999999999982</v>
      </c>
      <c r="X143" s="11">
        <v>0</v>
      </c>
      <c r="Y143" s="11">
        <v>0.20000000000000107</v>
      </c>
      <c r="AA143" s="11">
        <v>-0.29999999999999982</v>
      </c>
      <c r="AB143" s="11">
        <v>-9.9999999999999645E-2</v>
      </c>
      <c r="AE143" s="11">
        <v>9.9999999999999645E-2</v>
      </c>
      <c r="AF143" s="11">
        <v>-0.69999999999999929</v>
      </c>
      <c r="AH143" s="11">
        <v>-9.9999999999999645E-2</v>
      </c>
      <c r="AI143" s="11">
        <v>-0.70000000000000018</v>
      </c>
      <c r="AK143" s="11">
        <v>-0.40000000000000036</v>
      </c>
      <c r="AL143" s="11">
        <v>0</v>
      </c>
      <c r="AN143" s="11">
        <v>-0.10000000000000142</v>
      </c>
      <c r="AO143" s="11">
        <v>-1.2000000000000002</v>
      </c>
      <c r="AQ143" s="11">
        <v>-2.6999999999999993</v>
      </c>
      <c r="AR143" s="11">
        <v>0</v>
      </c>
      <c r="AT143" s="11">
        <v>-2.3000000000000007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66">
        <v>-0.6111111111111116</v>
      </c>
      <c r="BB143" s="66">
        <v>-1</v>
      </c>
      <c r="BC143" s="66">
        <v>-0.77777777777777857</v>
      </c>
      <c r="BD143" s="66">
        <v>0.5</v>
      </c>
      <c r="BE143" s="66">
        <v>0</v>
      </c>
      <c r="BF143" s="66">
        <v>-1.0555555555555562</v>
      </c>
      <c r="BG143" s="66">
        <v>-1.666666666666667</v>
      </c>
      <c r="BI143" s="66">
        <v>3.333333333333333</v>
      </c>
      <c r="BJ143" s="66">
        <v>-1.0555555555555562</v>
      </c>
      <c r="BL143" s="66">
        <v>0</v>
      </c>
    </row>
    <row r="144" spans="1:64" x14ac:dyDescent="0.2">
      <c r="A144" s="11">
        <v>-125</v>
      </c>
      <c r="B144" s="11">
        <v>0</v>
      </c>
      <c r="C144" s="11">
        <v>3.7999999999999989</v>
      </c>
      <c r="D144" s="11">
        <v>2.1000000000000014</v>
      </c>
      <c r="F144" s="11">
        <v>-1.9000000000000004</v>
      </c>
      <c r="G144" s="11">
        <v>0.20000000000000018</v>
      </c>
      <c r="J144" s="11">
        <v>-0.29999999999999893</v>
      </c>
      <c r="K144" s="11">
        <v>0</v>
      </c>
      <c r="M144" s="11">
        <v>-2.8</v>
      </c>
      <c r="O144" s="11">
        <v>-9.9999999999999645E-2</v>
      </c>
      <c r="P144" s="11">
        <v>0</v>
      </c>
      <c r="Q144" s="11">
        <v>2</v>
      </c>
      <c r="R144" s="11">
        <v>-1.8000000000000003</v>
      </c>
      <c r="S144" s="11">
        <v>2.6000000000000005</v>
      </c>
      <c r="U144" s="11">
        <v>-2.5999999999999996</v>
      </c>
      <c r="V144" s="11">
        <v>5</v>
      </c>
      <c r="W144" s="11">
        <v>-9.9999999999999645E-2</v>
      </c>
      <c r="X144" s="11">
        <v>0</v>
      </c>
      <c r="Y144" s="11">
        <v>0</v>
      </c>
      <c r="AA144" s="11">
        <v>0.29999999999999982</v>
      </c>
      <c r="AB144" s="11">
        <v>0.80000000000000071</v>
      </c>
      <c r="AE144" s="11">
        <v>0.59999999999999964</v>
      </c>
      <c r="AF144" s="11">
        <v>-1.0999999999999996</v>
      </c>
      <c r="AG144" s="11">
        <v>0</v>
      </c>
      <c r="AH144" s="11">
        <v>-0.19999999999999929</v>
      </c>
      <c r="AI144" s="11">
        <v>-0.20000000000000018</v>
      </c>
      <c r="AK144" s="11">
        <v>-0.40000000000000036</v>
      </c>
      <c r="AL144" s="11">
        <v>0</v>
      </c>
      <c r="AN144" s="11">
        <v>-0.5</v>
      </c>
      <c r="AO144" s="11">
        <v>-1.2999999999999998</v>
      </c>
      <c r="AQ144" s="11">
        <v>-2.7999999999999989</v>
      </c>
      <c r="AR144" s="11">
        <v>0</v>
      </c>
      <c r="AS144" s="11">
        <v>0</v>
      </c>
      <c r="AT144" s="11">
        <v>-2.2000000000000002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66">
        <v>-0.11111111111111249</v>
      </c>
      <c r="BB144" s="66">
        <v>-1.2777777777777777</v>
      </c>
      <c r="BC144" s="66">
        <v>-0.55555555555555536</v>
      </c>
      <c r="BD144" s="66">
        <v>0.83333333333333393</v>
      </c>
      <c r="BE144" s="66">
        <v>0</v>
      </c>
      <c r="BF144" s="66">
        <v>-1.2777777777777786</v>
      </c>
      <c r="BG144" s="66">
        <v>-1.166666666666667</v>
      </c>
      <c r="BI144" s="66">
        <v>3.7222222222222223</v>
      </c>
      <c r="BJ144" s="66">
        <v>-1.3888888888888893</v>
      </c>
      <c r="BL144" s="66">
        <v>0</v>
      </c>
    </row>
    <row r="145" spans="1:64" x14ac:dyDescent="0.2">
      <c r="A145" s="11">
        <v>-120</v>
      </c>
      <c r="B145" s="11">
        <v>0</v>
      </c>
      <c r="C145" s="11">
        <v>3.9000000000000004</v>
      </c>
      <c r="D145" s="11">
        <v>3.2000000000000011</v>
      </c>
      <c r="F145" s="11">
        <v>-2.2000000000000002</v>
      </c>
      <c r="G145" s="11">
        <v>0.60000000000000053</v>
      </c>
      <c r="J145" s="11">
        <v>-0.29999999999999893</v>
      </c>
      <c r="K145" s="11">
        <v>-0.19999999999999929</v>
      </c>
      <c r="M145" s="11">
        <v>-2.5999999999999996</v>
      </c>
      <c r="O145" s="11">
        <v>-0.39999999999999947</v>
      </c>
      <c r="P145" s="11">
        <v>0</v>
      </c>
      <c r="Q145" s="11">
        <v>2.0999999999999996</v>
      </c>
      <c r="R145" s="11">
        <v>-1.6000000000000005</v>
      </c>
      <c r="S145" s="11">
        <v>3.2</v>
      </c>
      <c r="U145" s="11">
        <v>-2.6999999999999993</v>
      </c>
      <c r="V145" s="11">
        <v>5.6</v>
      </c>
      <c r="W145" s="11">
        <v>9.9999999999999645E-2</v>
      </c>
      <c r="X145" s="11">
        <v>0</v>
      </c>
      <c r="Y145" s="11">
        <v>-0.5</v>
      </c>
      <c r="AA145" s="11">
        <v>0.89999999999999947</v>
      </c>
      <c r="AB145" s="11">
        <v>1.5999999999999996</v>
      </c>
      <c r="AE145" s="11">
        <v>0.79999999999999893</v>
      </c>
      <c r="AF145" s="11">
        <v>-2.1999999999999993</v>
      </c>
      <c r="AG145" s="11">
        <v>-0.29999999999999982</v>
      </c>
      <c r="AH145" s="11">
        <v>-0.40000000000000036</v>
      </c>
      <c r="AI145" s="11">
        <v>0.10000000000000053</v>
      </c>
      <c r="AK145" s="11">
        <v>-0.30000000000000071</v>
      </c>
      <c r="AL145" s="11">
        <v>0</v>
      </c>
      <c r="AM145" s="11">
        <v>0</v>
      </c>
      <c r="AN145" s="11">
        <v>-0.80000000000000071</v>
      </c>
      <c r="AO145" s="11">
        <v>-1.0999999999999996</v>
      </c>
      <c r="AQ145" s="11">
        <v>-2.6999999999999993</v>
      </c>
      <c r="AR145" s="11">
        <v>0</v>
      </c>
      <c r="AS145" s="11">
        <v>0</v>
      </c>
      <c r="AT145" s="11">
        <v>-1.7000000000000002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66">
        <v>-5.5555555555557135E-2</v>
      </c>
      <c r="BB145" s="66">
        <v>-1.3888888888888893</v>
      </c>
      <c r="BC145" s="66">
        <v>-0.44444444444444464</v>
      </c>
      <c r="BD145" s="66">
        <v>1.1666666666666661</v>
      </c>
      <c r="BE145" s="66">
        <v>0</v>
      </c>
      <c r="BF145" s="66">
        <v>-1.4444444444444455</v>
      </c>
      <c r="BG145" s="66">
        <v>-0.5</v>
      </c>
      <c r="BI145" s="66">
        <v>3.7777777777777777</v>
      </c>
      <c r="BJ145" s="66">
        <v>-1.8888888888888893</v>
      </c>
      <c r="BL145" s="66">
        <v>0</v>
      </c>
    </row>
    <row r="146" spans="1:64" x14ac:dyDescent="0.2">
      <c r="A146" s="11">
        <v>-115</v>
      </c>
      <c r="B146" s="11">
        <v>0</v>
      </c>
      <c r="C146" s="11">
        <v>3.7999999999999989</v>
      </c>
      <c r="D146" s="11">
        <v>3.6000000000000014</v>
      </c>
      <c r="F146" s="11">
        <v>-2.3000000000000007</v>
      </c>
      <c r="G146" s="11">
        <v>0.89999999999999947</v>
      </c>
      <c r="J146" s="11">
        <v>-0.5</v>
      </c>
      <c r="K146" s="11">
        <v>-9.9999999999999645E-2</v>
      </c>
      <c r="M146" s="11">
        <v>-2.5</v>
      </c>
      <c r="O146" s="11">
        <v>-0.5</v>
      </c>
      <c r="P146" s="11">
        <v>0</v>
      </c>
      <c r="Q146" s="11">
        <v>2.2999999999999989</v>
      </c>
      <c r="R146" s="11">
        <v>-1</v>
      </c>
      <c r="S146" s="11">
        <v>3.4999999999999991</v>
      </c>
      <c r="U146" s="11">
        <v>-2.6999999999999993</v>
      </c>
      <c r="V146" s="11">
        <v>6.1</v>
      </c>
      <c r="W146" s="11">
        <v>0.5</v>
      </c>
      <c r="X146" s="11">
        <v>0</v>
      </c>
      <c r="Y146" s="11">
        <v>-0.89999999999999947</v>
      </c>
      <c r="AA146" s="11">
        <v>1.2000000000000002</v>
      </c>
      <c r="AB146" s="11">
        <v>2.4000000000000004</v>
      </c>
      <c r="AE146" s="11">
        <v>1.3999999999999986</v>
      </c>
      <c r="AF146" s="11">
        <v>-2.2999999999999998</v>
      </c>
      <c r="AG146" s="11">
        <v>-0.29999999999999982</v>
      </c>
      <c r="AH146" s="11">
        <v>-0.90000000000000036</v>
      </c>
      <c r="AI146" s="11">
        <v>0.60000000000000053</v>
      </c>
      <c r="AK146" s="11">
        <v>9.9999999999999645E-2</v>
      </c>
      <c r="AL146" s="11">
        <v>0</v>
      </c>
      <c r="AM146" s="11">
        <v>-0.39999999999999947</v>
      </c>
      <c r="AN146" s="11">
        <v>-1.4000000000000004</v>
      </c>
      <c r="AO146" s="11">
        <v>-0.90000000000000036</v>
      </c>
      <c r="AQ146" s="11">
        <v>-2.6999999999999993</v>
      </c>
      <c r="AR146" s="11">
        <v>0</v>
      </c>
      <c r="AS146" s="11">
        <v>0</v>
      </c>
      <c r="AT146" s="11">
        <v>-0.90000000000000036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66">
        <v>0.22222222222222143</v>
      </c>
      <c r="BB146" s="66">
        <v>-1.4444444444444446</v>
      </c>
      <c r="BC146" s="66">
        <v>-0.27777777777777857</v>
      </c>
      <c r="BD146" s="66">
        <v>1.3333333333333339</v>
      </c>
      <c r="BE146" s="66">
        <v>0</v>
      </c>
      <c r="BF146" s="66">
        <v>-1.3888888888888893</v>
      </c>
      <c r="BG146" s="66">
        <v>-0.1111111111111116</v>
      </c>
      <c r="BI146" s="66">
        <v>3.7777777777777777</v>
      </c>
      <c r="BJ146" s="66">
        <v>-2.1111111111111116</v>
      </c>
      <c r="BL146" s="66">
        <v>0</v>
      </c>
    </row>
    <row r="147" spans="1:64" x14ac:dyDescent="0.2">
      <c r="A147" s="11">
        <v>-110</v>
      </c>
      <c r="B147" s="11">
        <v>0</v>
      </c>
      <c r="C147" s="11">
        <v>3.7999999999999989</v>
      </c>
      <c r="D147" s="11">
        <v>4.1000000000000014</v>
      </c>
      <c r="F147" s="11">
        <v>-2.5</v>
      </c>
      <c r="G147" s="11">
        <v>1.1000000000000005</v>
      </c>
      <c r="I147" s="11">
        <v>0</v>
      </c>
      <c r="J147" s="11">
        <v>-0.69999999999999929</v>
      </c>
      <c r="K147" s="11">
        <v>9.9999999999999645E-2</v>
      </c>
      <c r="M147" s="11">
        <v>-2.1999999999999993</v>
      </c>
      <c r="O147" s="11">
        <v>-0.59999999999999964</v>
      </c>
      <c r="P147" s="11">
        <v>0</v>
      </c>
      <c r="Q147" s="11">
        <v>2.3999999999999986</v>
      </c>
      <c r="R147" s="11">
        <v>-0.70000000000000018</v>
      </c>
      <c r="S147" s="11">
        <v>3.6000000000000005</v>
      </c>
      <c r="U147" s="11">
        <v>-2.5</v>
      </c>
      <c r="V147" s="11">
        <v>6.6</v>
      </c>
      <c r="W147" s="11">
        <v>0.80000000000000071</v>
      </c>
      <c r="X147" s="11">
        <v>0</v>
      </c>
      <c r="Y147" s="11">
        <v>-0.59999999999999964</v>
      </c>
      <c r="Z147" s="11">
        <v>0</v>
      </c>
      <c r="AA147" s="11">
        <v>1.3999999999999995</v>
      </c>
      <c r="AB147" s="11">
        <v>2.9000000000000004</v>
      </c>
      <c r="AE147" s="11">
        <v>1.8999999999999986</v>
      </c>
      <c r="AF147" s="11">
        <v>-2.0999999999999996</v>
      </c>
      <c r="AG147" s="11">
        <v>-0.40000000000000036</v>
      </c>
      <c r="AH147" s="11">
        <v>-0.90000000000000036</v>
      </c>
      <c r="AI147" s="11">
        <v>1</v>
      </c>
      <c r="AK147" s="11">
        <v>0.40000000000000036</v>
      </c>
      <c r="AL147" s="11">
        <v>0</v>
      </c>
      <c r="AM147" s="11">
        <v>-1</v>
      </c>
      <c r="AN147" s="11">
        <v>-1.9000000000000004</v>
      </c>
      <c r="AO147" s="11">
        <v>-0.70000000000000018</v>
      </c>
      <c r="AQ147" s="11">
        <v>-2.5</v>
      </c>
      <c r="AR147" s="11">
        <v>0</v>
      </c>
      <c r="AS147" s="11">
        <v>-9.9999999999999645E-2</v>
      </c>
      <c r="AT147" s="11">
        <v>-0.20000000000000018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66">
        <v>0.94444444444444287</v>
      </c>
      <c r="BB147" s="66">
        <v>-1.5</v>
      </c>
      <c r="BC147" s="66">
        <v>0</v>
      </c>
      <c r="BD147" s="66">
        <v>1.7222222222222214</v>
      </c>
      <c r="BE147" s="66">
        <v>0</v>
      </c>
      <c r="BF147" s="66">
        <v>-1.3888888888888893</v>
      </c>
      <c r="BG147" s="66">
        <v>0.3888888888888884</v>
      </c>
      <c r="BH147" s="66">
        <v>0</v>
      </c>
      <c r="BI147" s="66">
        <v>4.2222222222222223</v>
      </c>
      <c r="BJ147" s="66">
        <v>-1.9444444444444446</v>
      </c>
      <c r="BL147" s="66">
        <v>0</v>
      </c>
    </row>
    <row r="148" spans="1:64" x14ac:dyDescent="0.2">
      <c r="A148" s="11">
        <v>-105</v>
      </c>
      <c r="B148" s="11">
        <v>0</v>
      </c>
      <c r="C148" s="11">
        <v>3.9000000000000004</v>
      </c>
      <c r="D148" s="11">
        <v>4.6000000000000014</v>
      </c>
      <c r="F148" s="11">
        <v>-1.8000000000000007</v>
      </c>
      <c r="G148" s="11">
        <v>1.7000000000000002</v>
      </c>
      <c r="I148" s="11">
        <v>-0.20000000000000107</v>
      </c>
      <c r="J148" s="11">
        <v>-0.79999999999999893</v>
      </c>
      <c r="K148" s="11">
        <v>0.5</v>
      </c>
      <c r="M148" s="11">
        <v>-2</v>
      </c>
      <c r="O148" s="11">
        <v>0.10000000000000053</v>
      </c>
      <c r="P148" s="11">
        <v>0</v>
      </c>
      <c r="Q148" s="11">
        <v>2.5999999999999996</v>
      </c>
      <c r="R148" s="11">
        <v>-0.60000000000000053</v>
      </c>
      <c r="S148" s="11">
        <v>3.8999999999999995</v>
      </c>
      <c r="U148" s="11">
        <v>-2.3999999999999995</v>
      </c>
      <c r="V148" s="11">
        <v>7.3000000000000007</v>
      </c>
      <c r="W148" s="11">
        <v>0.80000000000000071</v>
      </c>
      <c r="X148" s="11">
        <v>0</v>
      </c>
      <c r="Y148" s="11">
        <v>-0.69999999999999929</v>
      </c>
      <c r="Z148" s="11">
        <v>9.9999999999999645E-2</v>
      </c>
      <c r="AA148" s="11">
        <v>1.3999999999999995</v>
      </c>
      <c r="AB148" s="11">
        <v>3.4000000000000004</v>
      </c>
      <c r="AE148" s="11">
        <v>2.5</v>
      </c>
      <c r="AF148" s="11">
        <v>-1.7999999999999998</v>
      </c>
      <c r="AG148" s="11">
        <v>-1</v>
      </c>
      <c r="AH148" s="11">
        <v>-0.90000000000000036</v>
      </c>
      <c r="AI148" s="11">
        <v>1.2999999999999998</v>
      </c>
      <c r="AK148" s="11">
        <v>0.40000000000000036</v>
      </c>
      <c r="AL148" s="11">
        <v>0</v>
      </c>
      <c r="AM148" s="11">
        <v>-1.5999999999999996</v>
      </c>
      <c r="AN148" s="11">
        <v>-3.6000000000000014</v>
      </c>
      <c r="AO148" s="11">
        <v>-0.29999999999999982</v>
      </c>
      <c r="AQ148" s="11">
        <v>-2.4000000000000004</v>
      </c>
      <c r="AR148" s="11">
        <v>0</v>
      </c>
      <c r="AS148" s="11">
        <v>-0.39999999999999947</v>
      </c>
      <c r="AT148" s="11">
        <v>0.69999999999999929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66">
        <v>1.3888888888888875</v>
      </c>
      <c r="BB148" s="66">
        <v>-1.666666666666667</v>
      </c>
      <c r="BC148" s="66">
        <v>0.55555555555555536</v>
      </c>
      <c r="BD148" s="66">
        <v>2</v>
      </c>
      <c r="BE148" s="66">
        <v>0</v>
      </c>
      <c r="BF148" s="66">
        <v>-1.3333333333333339</v>
      </c>
      <c r="BG148" s="66">
        <v>1</v>
      </c>
      <c r="BH148" s="66">
        <v>0.16666666666666607</v>
      </c>
      <c r="BI148" s="66">
        <v>4.4999999999999991</v>
      </c>
      <c r="BJ148" s="66">
        <v>-1.8888888888888893</v>
      </c>
      <c r="BL148" s="66">
        <v>0</v>
      </c>
    </row>
    <row r="149" spans="1:64" x14ac:dyDescent="0.2">
      <c r="A149" s="11">
        <v>-100</v>
      </c>
      <c r="B149" s="11">
        <v>0</v>
      </c>
      <c r="C149" s="11">
        <v>3.6999999999999993</v>
      </c>
      <c r="D149" s="11">
        <v>5.1000000000000014</v>
      </c>
      <c r="F149" s="11">
        <v>-1.1000000000000005</v>
      </c>
      <c r="G149" s="11">
        <v>2.2999999999999998</v>
      </c>
      <c r="I149" s="11">
        <v>-0.30000000000000071</v>
      </c>
      <c r="J149" s="11">
        <v>-1.5999999999999996</v>
      </c>
      <c r="K149" s="11">
        <v>0.90000000000000036</v>
      </c>
      <c r="M149" s="11">
        <v>-1.5</v>
      </c>
      <c r="N149" s="11">
        <v>0</v>
      </c>
      <c r="O149" s="11">
        <v>0</v>
      </c>
      <c r="P149" s="11">
        <v>0</v>
      </c>
      <c r="Q149" s="11">
        <v>2.6999999999999993</v>
      </c>
      <c r="R149" s="11">
        <v>-0.40000000000000036</v>
      </c>
      <c r="S149" s="11">
        <v>3.8999999999999995</v>
      </c>
      <c r="T149" s="11">
        <v>0</v>
      </c>
      <c r="U149" s="11">
        <v>-2.1999999999999993</v>
      </c>
      <c r="V149" s="11">
        <v>7.8000000000000007</v>
      </c>
      <c r="W149" s="11">
        <v>1</v>
      </c>
      <c r="X149" s="11">
        <v>0</v>
      </c>
      <c r="Y149" s="11">
        <v>-0.69999999999999929</v>
      </c>
      <c r="Z149" s="11">
        <v>0</v>
      </c>
      <c r="AA149" s="11">
        <v>1.2999999999999998</v>
      </c>
      <c r="AB149" s="11">
        <v>4</v>
      </c>
      <c r="AE149" s="11">
        <v>3</v>
      </c>
      <c r="AF149" s="11">
        <v>-1.5</v>
      </c>
      <c r="AG149" s="11">
        <v>-1.4000000000000004</v>
      </c>
      <c r="AH149" s="11">
        <v>-1.1999999999999993</v>
      </c>
      <c r="AI149" s="11">
        <v>1.7000000000000002</v>
      </c>
      <c r="AK149" s="11">
        <v>0.40000000000000036</v>
      </c>
      <c r="AL149" s="11">
        <v>0</v>
      </c>
      <c r="AM149" s="11">
        <v>-1.8999999999999995</v>
      </c>
      <c r="AN149" s="11">
        <v>-3.7000000000000011</v>
      </c>
      <c r="AO149" s="11">
        <v>-9.9999999999999645E-2</v>
      </c>
      <c r="AQ149" s="11">
        <v>-2.1999999999999993</v>
      </c>
      <c r="AR149" s="11">
        <v>0</v>
      </c>
      <c r="AS149" s="11">
        <v>-0.70000000000000018</v>
      </c>
      <c r="AT149" s="11">
        <v>1.4000000000000004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66">
        <v>1.8888888888888875</v>
      </c>
      <c r="BB149" s="66">
        <v>-1.7222222222222223</v>
      </c>
      <c r="BC149" s="66">
        <v>0.88888888888888751</v>
      </c>
      <c r="BD149" s="66">
        <v>2.3333333333333339</v>
      </c>
      <c r="BE149" s="66">
        <v>0</v>
      </c>
      <c r="BF149" s="66">
        <v>-1.3888888888888893</v>
      </c>
      <c r="BG149" s="66">
        <v>1.6111111111111107</v>
      </c>
      <c r="BH149" s="66">
        <v>0.44444444444444375</v>
      </c>
      <c r="BI149" s="66">
        <v>4.7777777777777777</v>
      </c>
      <c r="BJ149" s="66">
        <v>-1.6111111111111116</v>
      </c>
      <c r="BL149" s="66">
        <v>0</v>
      </c>
    </row>
    <row r="150" spans="1:64" x14ac:dyDescent="0.2">
      <c r="A150" s="11">
        <v>-95</v>
      </c>
      <c r="B150" s="11">
        <v>0</v>
      </c>
      <c r="C150" s="11">
        <v>3.4000000000000004</v>
      </c>
      <c r="D150" s="11">
        <v>5.6000000000000014</v>
      </c>
      <c r="F150" s="11">
        <v>-0.20000000000000018</v>
      </c>
      <c r="G150" s="11">
        <v>2.8999999999999995</v>
      </c>
      <c r="I150" s="11">
        <v>-9.9999999999999645E-2</v>
      </c>
      <c r="J150" s="11">
        <v>-1.4000000000000004</v>
      </c>
      <c r="K150" s="11">
        <v>1.1999999999999993</v>
      </c>
      <c r="M150" s="11">
        <v>-0.90000000000000036</v>
      </c>
      <c r="N150" s="11">
        <v>-0.5</v>
      </c>
      <c r="O150" s="11">
        <v>-0.20000000000000018</v>
      </c>
      <c r="P150" s="11">
        <v>0</v>
      </c>
      <c r="Q150" s="11">
        <v>3</v>
      </c>
      <c r="R150" s="11">
        <v>-0.40000000000000036</v>
      </c>
      <c r="S150" s="11">
        <v>3.8999999999999995</v>
      </c>
      <c r="T150" s="11">
        <v>-9.9999999999999645E-2</v>
      </c>
      <c r="U150" s="11">
        <v>-2</v>
      </c>
      <c r="V150" s="11">
        <v>8.3000000000000007</v>
      </c>
      <c r="W150" s="11">
        <v>1</v>
      </c>
      <c r="X150" s="11">
        <v>0</v>
      </c>
      <c r="Y150" s="11">
        <v>-0.39999999999999947</v>
      </c>
      <c r="Z150" s="11">
        <v>-0.20000000000000018</v>
      </c>
      <c r="AA150" s="11">
        <v>1.0000000000000009</v>
      </c>
      <c r="AB150" s="11">
        <v>4.5999999999999996</v>
      </c>
      <c r="AC150" s="11">
        <v>0</v>
      </c>
      <c r="AE150" s="11">
        <v>3.5999999999999996</v>
      </c>
      <c r="AF150" s="11">
        <v>-1.5</v>
      </c>
      <c r="AG150" s="11">
        <v>-1.8000000000000003</v>
      </c>
      <c r="AH150" s="11">
        <v>-1.5</v>
      </c>
      <c r="AI150" s="11">
        <v>2.1000000000000005</v>
      </c>
      <c r="AK150" s="11">
        <v>0.19999999999999929</v>
      </c>
      <c r="AL150" s="11">
        <v>0</v>
      </c>
      <c r="AM150" s="11">
        <v>-2.2999999999999998</v>
      </c>
      <c r="AN150" s="11">
        <v>-3.6000000000000014</v>
      </c>
      <c r="AO150" s="11">
        <v>0.29999999999999982</v>
      </c>
      <c r="AQ150" s="11">
        <v>-1.9000000000000004</v>
      </c>
      <c r="AR150" s="11">
        <v>0</v>
      </c>
      <c r="AS150" s="11">
        <v>-0.79999999999999982</v>
      </c>
      <c r="AT150" s="11">
        <v>2.0999999999999996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66">
        <v>2.2777777777777768</v>
      </c>
      <c r="BB150" s="66">
        <v>-1.666666666666667</v>
      </c>
      <c r="BC150" s="66">
        <v>1.2777777777777768</v>
      </c>
      <c r="BD150" s="66">
        <v>3.0555555555555554</v>
      </c>
      <c r="BE150" s="66">
        <v>0</v>
      </c>
      <c r="BF150" s="66">
        <v>-1.6111111111111116</v>
      </c>
      <c r="BG150" s="66">
        <v>2.0555555555555554</v>
      </c>
      <c r="BH150" s="66">
        <v>0.72222222222222143</v>
      </c>
      <c r="BI150" s="66">
        <v>5.1111111111111116</v>
      </c>
      <c r="BJ150" s="66">
        <v>-1.4444444444444446</v>
      </c>
      <c r="BL150" s="66">
        <v>0</v>
      </c>
    </row>
    <row r="151" spans="1:64" x14ac:dyDescent="0.2">
      <c r="A151" s="11">
        <v>-90</v>
      </c>
      <c r="B151" s="11">
        <v>0</v>
      </c>
      <c r="C151" s="11">
        <v>3.2999999999999989</v>
      </c>
      <c r="D151" s="11">
        <v>5.6000000000000014</v>
      </c>
      <c r="F151" s="11">
        <v>0.5</v>
      </c>
      <c r="G151" s="11">
        <v>3.4999999999999991</v>
      </c>
      <c r="I151" s="11">
        <v>0.79999999999999893</v>
      </c>
      <c r="J151" s="11">
        <v>-1.5</v>
      </c>
      <c r="K151" s="11">
        <v>1.9000000000000004</v>
      </c>
      <c r="L151" s="11">
        <v>0</v>
      </c>
      <c r="M151" s="11">
        <v>-0.40000000000000036</v>
      </c>
      <c r="N151" s="11">
        <v>-0.39999999999999947</v>
      </c>
      <c r="O151" s="11">
        <v>0.20000000000000018</v>
      </c>
      <c r="P151" s="11">
        <v>0</v>
      </c>
      <c r="Q151" s="11">
        <v>3.5</v>
      </c>
      <c r="R151" s="11">
        <v>-0.40000000000000036</v>
      </c>
      <c r="S151" s="11">
        <v>3.8999999999999995</v>
      </c>
      <c r="T151" s="11">
        <v>-0.29999999999999982</v>
      </c>
      <c r="U151" s="11">
        <v>-1.7999999999999998</v>
      </c>
      <c r="V151" s="11">
        <v>8.9</v>
      </c>
      <c r="W151" s="11">
        <v>1</v>
      </c>
      <c r="X151" s="11">
        <v>0</v>
      </c>
      <c r="Y151" s="11">
        <v>-0.29999999999999982</v>
      </c>
      <c r="Z151" s="11">
        <v>-0.20000000000000018</v>
      </c>
      <c r="AA151" s="11">
        <v>0.70000000000000018</v>
      </c>
      <c r="AB151" s="11">
        <v>4.6999999999999993</v>
      </c>
      <c r="AC151" s="11">
        <v>-9.9999999999999645E-2</v>
      </c>
      <c r="AD151" s="11">
        <v>0</v>
      </c>
      <c r="AE151" s="11">
        <v>4.0999999999999996</v>
      </c>
      <c r="AF151" s="11">
        <v>-1.1999999999999993</v>
      </c>
      <c r="AG151" s="11">
        <v>-1.8000000000000003</v>
      </c>
      <c r="AH151" s="11">
        <v>-1.7999999999999989</v>
      </c>
      <c r="AI151" s="11">
        <v>2.2999999999999998</v>
      </c>
      <c r="AK151" s="11">
        <v>9.9999999999999645E-2</v>
      </c>
      <c r="AL151" s="11">
        <v>0</v>
      </c>
      <c r="AM151" s="11">
        <v>-2.6999999999999997</v>
      </c>
      <c r="AN151" s="11">
        <v>-3.9000000000000004</v>
      </c>
      <c r="AO151" s="11">
        <v>0.59999999999999964</v>
      </c>
      <c r="AQ151" s="11">
        <v>-1.7999999999999989</v>
      </c>
      <c r="AR151" s="11">
        <v>0</v>
      </c>
      <c r="AS151" s="11">
        <v>-0.70000000000000018</v>
      </c>
      <c r="AT151" s="11">
        <v>2.7999999999999989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66">
        <v>2.5</v>
      </c>
      <c r="BB151" s="66">
        <v>-1.666666666666667</v>
      </c>
      <c r="BC151" s="66">
        <v>1.6111111111111107</v>
      </c>
      <c r="BD151" s="66">
        <v>3.5555555555555554</v>
      </c>
      <c r="BE151" s="66">
        <v>0</v>
      </c>
      <c r="BF151" s="66">
        <v>-1.7777777777777786</v>
      </c>
      <c r="BG151" s="66">
        <v>2.4444444444444446</v>
      </c>
      <c r="BH151" s="66">
        <v>0.72222222222222143</v>
      </c>
      <c r="BI151" s="66">
        <v>5.4444444444444438</v>
      </c>
      <c r="BJ151" s="66">
        <v>-1.3888888888888893</v>
      </c>
      <c r="BL151" s="66">
        <v>0</v>
      </c>
    </row>
    <row r="152" spans="1:64" x14ac:dyDescent="0.2">
      <c r="A152" s="11">
        <v>-85</v>
      </c>
      <c r="B152" s="11">
        <v>0</v>
      </c>
      <c r="C152" s="11">
        <v>3.1999999999999993</v>
      </c>
      <c r="D152" s="11">
        <v>5.7000000000000011</v>
      </c>
      <c r="E152" s="11">
        <v>0</v>
      </c>
      <c r="F152" s="11">
        <v>1.2999999999999989</v>
      </c>
      <c r="G152" s="11">
        <v>3.9999999999999991</v>
      </c>
      <c r="I152" s="11">
        <v>1.5</v>
      </c>
      <c r="J152" s="11">
        <v>-1.7999999999999989</v>
      </c>
      <c r="K152" s="11">
        <v>2.6999999999999993</v>
      </c>
      <c r="L152" s="11">
        <v>-0.20000000000000018</v>
      </c>
      <c r="M152" s="11">
        <v>0.20000000000000107</v>
      </c>
      <c r="N152" s="11">
        <v>-9.9999999999999645E-2</v>
      </c>
      <c r="O152" s="11">
        <v>0</v>
      </c>
      <c r="P152" s="11">
        <v>0</v>
      </c>
      <c r="Q152" s="11">
        <v>3.3999999999999986</v>
      </c>
      <c r="R152" s="11">
        <v>-0.29999999999999982</v>
      </c>
      <c r="S152" s="11">
        <v>4.1000000000000005</v>
      </c>
      <c r="T152" s="11">
        <v>-0.39999999999999947</v>
      </c>
      <c r="U152" s="11">
        <v>-1.4000000000000004</v>
      </c>
      <c r="V152" s="11">
        <v>9.3000000000000007</v>
      </c>
      <c r="W152" s="11">
        <v>1.0999999999999996</v>
      </c>
      <c r="X152" s="11">
        <v>0</v>
      </c>
      <c r="Y152" s="11">
        <v>-0.39999999999999947</v>
      </c>
      <c r="Z152" s="11">
        <v>-0.40000000000000036</v>
      </c>
      <c r="AA152" s="11">
        <v>0.60000000000000053</v>
      </c>
      <c r="AB152" s="11">
        <v>4.9000000000000004</v>
      </c>
      <c r="AC152" s="11">
        <v>-0.29999999999999893</v>
      </c>
      <c r="AD152" s="11">
        <v>-0.10000000000000053</v>
      </c>
      <c r="AE152" s="11">
        <v>5.0999999999999996</v>
      </c>
      <c r="AF152" s="11">
        <v>-0.69999999999999929</v>
      </c>
      <c r="AG152" s="11">
        <v>-1.5</v>
      </c>
      <c r="AH152" s="11">
        <v>-1.9000000000000004</v>
      </c>
      <c r="AI152" s="11">
        <v>2.8</v>
      </c>
      <c r="AK152" s="11">
        <v>-9.9999999999999645E-2</v>
      </c>
      <c r="AL152" s="11">
        <v>0</v>
      </c>
      <c r="AM152" s="11">
        <v>-2.8</v>
      </c>
      <c r="AN152" s="11">
        <v>-4</v>
      </c>
      <c r="AO152" s="11">
        <v>0.90000000000000036</v>
      </c>
      <c r="AQ152" s="11">
        <v>-1.7999999999999989</v>
      </c>
      <c r="AR152" s="11">
        <v>0</v>
      </c>
      <c r="AS152" s="11">
        <v>-0.79999999999999982</v>
      </c>
      <c r="AT152" s="11">
        <v>3.5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66">
        <v>2.8333333333333321</v>
      </c>
      <c r="BB152" s="66">
        <v>-1.666666666666667</v>
      </c>
      <c r="BC152" s="66">
        <v>1.9444444444444446</v>
      </c>
      <c r="BD152" s="66">
        <v>4</v>
      </c>
      <c r="BE152" s="66">
        <v>0</v>
      </c>
      <c r="BF152" s="66">
        <v>-1.8333333333333339</v>
      </c>
      <c r="BG152" s="66">
        <v>3</v>
      </c>
      <c r="BH152" s="66">
        <v>0.94444444444444375</v>
      </c>
      <c r="BI152" s="66">
        <v>5.6111111111111116</v>
      </c>
      <c r="BJ152" s="66">
        <v>-1.5555555555555562</v>
      </c>
      <c r="BL152" s="66">
        <v>0</v>
      </c>
    </row>
    <row r="153" spans="1:64" x14ac:dyDescent="0.2">
      <c r="A153" s="11">
        <v>-80</v>
      </c>
      <c r="B153" s="11">
        <v>0</v>
      </c>
      <c r="C153" s="11">
        <v>3</v>
      </c>
      <c r="D153" s="11">
        <v>5.7000000000000011</v>
      </c>
      <c r="E153" s="11">
        <v>-9.9999999999999645E-2</v>
      </c>
      <c r="F153" s="11">
        <v>2</v>
      </c>
      <c r="G153" s="11">
        <v>4.6000000000000005</v>
      </c>
      <c r="I153" s="11">
        <v>2.2999999999999989</v>
      </c>
      <c r="J153" s="11">
        <v>-1.1999999999999993</v>
      </c>
      <c r="K153" s="11">
        <v>2.9000000000000004</v>
      </c>
      <c r="L153" s="11">
        <v>-0.10000000000000053</v>
      </c>
      <c r="M153" s="11">
        <v>0.70000000000000107</v>
      </c>
      <c r="N153" s="11">
        <v>0.10000000000000053</v>
      </c>
      <c r="O153" s="11">
        <v>0.40000000000000036</v>
      </c>
      <c r="P153" s="11">
        <v>0</v>
      </c>
      <c r="Q153" s="11">
        <v>3.3999999999999986</v>
      </c>
      <c r="R153" s="11">
        <v>0.20000000000000018</v>
      </c>
      <c r="S153" s="11">
        <v>4.6000000000000005</v>
      </c>
      <c r="T153" s="11">
        <v>-0.39999999999999947</v>
      </c>
      <c r="U153" s="11">
        <v>-0.90000000000000036</v>
      </c>
      <c r="V153" s="11">
        <v>9.6</v>
      </c>
      <c r="W153" s="11">
        <v>1.0999999999999996</v>
      </c>
      <c r="X153" s="11">
        <v>0</v>
      </c>
      <c r="Y153" s="11">
        <v>-0.39999999999999947</v>
      </c>
      <c r="Z153" s="11">
        <v>-0.30000000000000071</v>
      </c>
      <c r="AA153" s="11">
        <v>0.50000000000000089</v>
      </c>
      <c r="AB153" s="11">
        <v>5.1999999999999993</v>
      </c>
      <c r="AC153" s="11">
        <v>-0.69999999999999929</v>
      </c>
      <c r="AD153" s="11">
        <v>-0.10000000000000053</v>
      </c>
      <c r="AE153" s="11">
        <v>5.5</v>
      </c>
      <c r="AF153" s="11">
        <v>0</v>
      </c>
      <c r="AG153" s="11">
        <v>-1.5</v>
      </c>
      <c r="AH153" s="11">
        <v>-1.9000000000000004</v>
      </c>
      <c r="AI153" s="11">
        <v>2.8999999999999995</v>
      </c>
      <c r="AK153" s="11">
        <v>-0.30000000000000071</v>
      </c>
      <c r="AL153" s="11">
        <v>0</v>
      </c>
      <c r="AM153" s="11">
        <v>-2.8</v>
      </c>
      <c r="AN153" s="11">
        <v>-3.8000000000000007</v>
      </c>
      <c r="AO153" s="11">
        <v>1.3000000000000007</v>
      </c>
      <c r="AQ153" s="11">
        <v>-1.5</v>
      </c>
      <c r="AR153" s="11">
        <v>0</v>
      </c>
      <c r="AS153" s="11">
        <v>-1.7999999999999998</v>
      </c>
      <c r="AT153" s="11">
        <v>4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66">
        <v>3.7222222222222214</v>
      </c>
      <c r="BB153" s="66">
        <v>-1.7777777777777777</v>
      </c>
      <c r="BC153" s="66">
        <v>2.1111111111111107</v>
      </c>
      <c r="BD153" s="66">
        <v>4.2222222222222214</v>
      </c>
      <c r="BE153" s="66">
        <v>0</v>
      </c>
      <c r="BF153" s="66">
        <v>-1.7777777777777786</v>
      </c>
      <c r="BG153" s="66">
        <v>3.8333333333333321</v>
      </c>
      <c r="BH153" s="66">
        <v>1.4444444444444446</v>
      </c>
      <c r="BI153" s="66">
        <v>5.7222222222222223</v>
      </c>
      <c r="BJ153" s="66">
        <v>-1.666666666666667</v>
      </c>
      <c r="BL153" s="66">
        <v>0</v>
      </c>
    </row>
    <row r="154" spans="1:64" x14ac:dyDescent="0.2">
      <c r="A154" s="11">
        <v>-75</v>
      </c>
      <c r="B154" s="11">
        <v>0</v>
      </c>
      <c r="C154" s="11">
        <v>3.1999999999999993</v>
      </c>
      <c r="D154" s="11">
        <v>5.7000000000000011</v>
      </c>
      <c r="E154" s="11">
        <v>-0.29999999999999893</v>
      </c>
      <c r="F154" s="11">
        <v>2.2999999999999989</v>
      </c>
      <c r="G154" s="11">
        <v>5.2</v>
      </c>
      <c r="I154" s="11">
        <v>3.5</v>
      </c>
      <c r="J154" s="11">
        <v>-0.90000000000000036</v>
      </c>
      <c r="K154" s="11">
        <v>3.5999999999999996</v>
      </c>
      <c r="L154" s="11">
        <v>-0.10000000000000053</v>
      </c>
      <c r="M154" s="11">
        <v>1.4000000000000004</v>
      </c>
      <c r="N154" s="11">
        <v>0.50000000000000089</v>
      </c>
      <c r="O154" s="11">
        <v>1</v>
      </c>
      <c r="P154" s="11">
        <v>0</v>
      </c>
      <c r="Q154" s="11">
        <v>4.0999999999999996</v>
      </c>
      <c r="R154" s="11">
        <v>0.59999999999999964</v>
      </c>
      <c r="S154" s="11">
        <v>4.9999999999999991</v>
      </c>
      <c r="T154" s="11">
        <v>-0.19999999999999929</v>
      </c>
      <c r="U154" s="11">
        <v>-0.40000000000000036</v>
      </c>
      <c r="V154" s="11">
        <v>9.6999999999999993</v>
      </c>
      <c r="W154" s="11">
        <v>1.2000000000000011</v>
      </c>
      <c r="X154" s="11">
        <v>0</v>
      </c>
      <c r="Y154" s="11">
        <v>-0.19999999999999929</v>
      </c>
      <c r="Z154" s="11">
        <v>-0.20000000000000018</v>
      </c>
      <c r="AA154" s="11">
        <v>0.39999999999999947</v>
      </c>
      <c r="AB154" s="11">
        <v>5.6999999999999993</v>
      </c>
      <c r="AC154" s="11">
        <v>-1</v>
      </c>
      <c r="AD154" s="11">
        <v>-0.10000000000000053</v>
      </c>
      <c r="AE154" s="11">
        <v>6</v>
      </c>
      <c r="AF154" s="11">
        <v>0.59999999999999964</v>
      </c>
      <c r="AG154" s="11">
        <v>-1.2999999999999998</v>
      </c>
      <c r="AH154" s="11">
        <v>-1.4000000000000004</v>
      </c>
      <c r="AI154" s="11">
        <v>2.8999999999999995</v>
      </c>
      <c r="AK154" s="11">
        <v>-0.59999999999999964</v>
      </c>
      <c r="AL154" s="11">
        <v>0</v>
      </c>
      <c r="AM154" s="11">
        <v>-2.8</v>
      </c>
      <c r="AN154" s="11">
        <v>-3.5</v>
      </c>
      <c r="AO154" s="11">
        <v>1.8000000000000007</v>
      </c>
      <c r="AQ154" s="11">
        <v>-0.90000000000000036</v>
      </c>
      <c r="AR154" s="11">
        <v>0</v>
      </c>
      <c r="AS154" s="11">
        <v>-1.8999999999999995</v>
      </c>
      <c r="AT154" s="11">
        <v>4.4000000000000004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66">
        <v>3.9444444444444429</v>
      </c>
      <c r="BB154" s="66">
        <v>-1.8888888888888893</v>
      </c>
      <c r="BC154" s="66">
        <v>2.4444444444444446</v>
      </c>
      <c r="BD154" s="66">
        <v>4.2222222222222214</v>
      </c>
      <c r="BE154" s="66">
        <v>0</v>
      </c>
      <c r="BF154" s="66">
        <v>-1.6111111111111116</v>
      </c>
      <c r="BG154" s="66">
        <v>4.3888888888888893</v>
      </c>
      <c r="BH154" s="66">
        <v>2</v>
      </c>
      <c r="BI154" s="66">
        <v>5.833333333333333</v>
      </c>
      <c r="BJ154" s="66">
        <v>-1.8333333333333339</v>
      </c>
      <c r="BL154" s="66">
        <v>0</v>
      </c>
    </row>
    <row r="155" spans="1:64" x14ac:dyDescent="0.2">
      <c r="A155" s="11">
        <v>-70</v>
      </c>
      <c r="B155" s="11">
        <v>0</v>
      </c>
      <c r="C155" s="11">
        <v>3.4000000000000004</v>
      </c>
      <c r="D155" s="11">
        <v>6</v>
      </c>
      <c r="E155" s="11">
        <v>-0.5</v>
      </c>
      <c r="F155" s="11">
        <v>1.5999999999999996</v>
      </c>
      <c r="G155" s="11">
        <v>5.8999999999999995</v>
      </c>
      <c r="I155" s="11">
        <v>4.5</v>
      </c>
      <c r="J155" s="11">
        <v>-0.40000000000000036</v>
      </c>
      <c r="K155" s="11">
        <v>4.1999999999999993</v>
      </c>
      <c r="L155" s="11">
        <v>0.19999999999999929</v>
      </c>
      <c r="M155" s="11">
        <v>1.5999999999999996</v>
      </c>
      <c r="N155" s="11">
        <v>0.60000000000000053</v>
      </c>
      <c r="O155" s="11">
        <v>1</v>
      </c>
      <c r="P155" s="11">
        <v>0</v>
      </c>
      <c r="Q155" s="11">
        <v>4.5999999999999996</v>
      </c>
      <c r="R155" s="11">
        <v>0.70000000000000018</v>
      </c>
      <c r="S155" s="11">
        <v>4.9999999999999991</v>
      </c>
      <c r="T155" s="11">
        <v>0.20000000000000018</v>
      </c>
      <c r="U155" s="11">
        <v>0.20000000000000107</v>
      </c>
      <c r="V155" s="11">
        <v>10.199999999999999</v>
      </c>
      <c r="W155" s="11">
        <v>1.3000000000000007</v>
      </c>
      <c r="X155" s="11">
        <v>0</v>
      </c>
      <c r="Y155" s="11">
        <v>0.30000000000000071</v>
      </c>
      <c r="Z155" s="11">
        <v>-0.20000000000000018</v>
      </c>
      <c r="AA155" s="11">
        <v>0.10000000000000053</v>
      </c>
      <c r="AB155" s="11">
        <v>6.3000000000000007</v>
      </c>
      <c r="AC155" s="11">
        <v>-1.0999999999999996</v>
      </c>
      <c r="AD155" s="11">
        <v>0</v>
      </c>
      <c r="AE155" s="11">
        <v>6.8000000000000007</v>
      </c>
      <c r="AF155" s="11">
        <v>1</v>
      </c>
      <c r="AG155" s="11">
        <v>-0.79999999999999982</v>
      </c>
      <c r="AH155" s="11">
        <v>-0.69999999999999929</v>
      </c>
      <c r="AI155" s="11">
        <v>2.8</v>
      </c>
      <c r="AK155" s="11">
        <v>-0.5</v>
      </c>
      <c r="AL155" s="11">
        <v>0</v>
      </c>
      <c r="AM155" s="11">
        <v>-2.4999999999999996</v>
      </c>
      <c r="AN155" s="11">
        <v>-3.1000000000000014</v>
      </c>
      <c r="AO155" s="11">
        <v>2.3000000000000007</v>
      </c>
      <c r="AQ155" s="11">
        <v>-0.69999999999999929</v>
      </c>
      <c r="AR155" s="11">
        <v>0</v>
      </c>
      <c r="AS155" s="11">
        <v>-1.5999999999999996</v>
      </c>
      <c r="AT155" s="11">
        <v>4.9000000000000004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66">
        <v>4</v>
      </c>
      <c r="BB155" s="66">
        <v>-1.7222222222222223</v>
      </c>
      <c r="BC155" s="66">
        <v>2.5555555555555554</v>
      </c>
      <c r="BD155" s="66">
        <v>3.8888888888888893</v>
      </c>
      <c r="BE155" s="66">
        <v>0</v>
      </c>
      <c r="BF155" s="66">
        <v>-1.5000000000000009</v>
      </c>
      <c r="BG155" s="66">
        <v>4.8333333333333321</v>
      </c>
      <c r="BH155" s="66">
        <v>2.2222222222222214</v>
      </c>
      <c r="BI155" s="66">
        <v>5.7777777777777777</v>
      </c>
      <c r="BJ155" s="66">
        <v>-1.9444444444444446</v>
      </c>
      <c r="BL155" s="66">
        <v>0</v>
      </c>
    </row>
    <row r="156" spans="1:64" x14ac:dyDescent="0.2">
      <c r="A156" s="11">
        <v>-65</v>
      </c>
      <c r="B156" s="11">
        <v>0</v>
      </c>
      <c r="C156" s="11">
        <v>3.5999999999999996</v>
      </c>
      <c r="D156" s="11">
        <v>6.3000000000000007</v>
      </c>
      <c r="E156" s="11">
        <v>-0.90000000000000036</v>
      </c>
      <c r="F156" s="11">
        <v>0.89999999999999947</v>
      </c>
      <c r="G156" s="11">
        <v>6.7</v>
      </c>
      <c r="I156" s="11">
        <v>5.4999999999999982</v>
      </c>
      <c r="J156" s="11">
        <v>0.20000000000000107</v>
      </c>
      <c r="K156" s="11">
        <v>4.8000000000000007</v>
      </c>
      <c r="L156" s="11">
        <v>0.89999999999999947</v>
      </c>
      <c r="M156" s="11">
        <v>2</v>
      </c>
      <c r="N156" s="11">
        <v>0.89999999999999947</v>
      </c>
      <c r="O156" s="11">
        <v>1.6000000000000005</v>
      </c>
      <c r="P156" s="11">
        <v>0</v>
      </c>
      <c r="Q156" s="11">
        <v>5.0999999999999979</v>
      </c>
      <c r="R156" s="11">
        <v>0.89999999999999947</v>
      </c>
      <c r="S156" s="11">
        <v>5.3</v>
      </c>
      <c r="T156" s="11">
        <v>0.5</v>
      </c>
      <c r="U156" s="11">
        <v>0.59999999999999964</v>
      </c>
      <c r="V156" s="11">
        <v>10.600000000000001</v>
      </c>
      <c r="W156" s="11">
        <v>1.4000000000000004</v>
      </c>
      <c r="X156" s="11">
        <v>0</v>
      </c>
      <c r="Y156" s="11">
        <v>0.70000000000000107</v>
      </c>
      <c r="Z156" s="11">
        <v>-2</v>
      </c>
      <c r="AA156" s="11">
        <v>-9.9999999999999645E-2</v>
      </c>
      <c r="AB156" s="11">
        <v>6.8000000000000007</v>
      </c>
      <c r="AC156" s="11">
        <v>-0.79999999999999893</v>
      </c>
      <c r="AD156" s="11">
        <v>0.39999999999999947</v>
      </c>
      <c r="AE156" s="11">
        <v>7.3999999999999986</v>
      </c>
      <c r="AF156" s="11">
        <v>1.3000000000000007</v>
      </c>
      <c r="AG156" s="11">
        <v>-0.40000000000000036</v>
      </c>
      <c r="AH156" s="11">
        <v>9.9999999999999645E-2</v>
      </c>
      <c r="AI156" s="11">
        <v>2.5000000000000009</v>
      </c>
      <c r="AK156" s="11">
        <v>-0.59999999999999964</v>
      </c>
      <c r="AL156" s="11">
        <v>0</v>
      </c>
      <c r="AM156" s="11">
        <v>-2.2999999999999998</v>
      </c>
      <c r="AN156" s="11">
        <v>-2.6000000000000014</v>
      </c>
      <c r="AO156" s="11">
        <v>2.8000000000000007</v>
      </c>
      <c r="AQ156" s="11">
        <v>-0.59999999999999964</v>
      </c>
      <c r="AR156" s="11">
        <v>0</v>
      </c>
      <c r="AS156" s="11">
        <v>-1.2000000000000002</v>
      </c>
      <c r="AT156" s="11">
        <v>5.1999999999999993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66">
        <v>4.2222222222222214</v>
      </c>
      <c r="BB156" s="66">
        <v>-1.7777777777777777</v>
      </c>
      <c r="BC156" s="66">
        <v>2.3333333333333321</v>
      </c>
      <c r="BD156" s="66">
        <v>3.7222222222222214</v>
      </c>
      <c r="BE156" s="66">
        <v>0</v>
      </c>
      <c r="BF156" s="66">
        <v>-1.2777777777777786</v>
      </c>
      <c r="BG156" s="66">
        <v>5.1111111111111107</v>
      </c>
      <c r="BH156" s="66">
        <v>2.5</v>
      </c>
      <c r="BI156" s="66">
        <v>5.666666666666667</v>
      </c>
      <c r="BJ156" s="66">
        <v>-2.1111111111111116</v>
      </c>
      <c r="BL156" s="66">
        <v>0</v>
      </c>
    </row>
    <row r="157" spans="1:64" x14ac:dyDescent="0.2">
      <c r="A157" s="11">
        <v>-60</v>
      </c>
      <c r="B157" s="11">
        <v>0</v>
      </c>
      <c r="C157" s="11">
        <v>3.6999999999999993</v>
      </c>
      <c r="D157" s="11">
        <v>6.2000000000000011</v>
      </c>
      <c r="E157" s="11">
        <v>-1</v>
      </c>
      <c r="F157" s="11">
        <v>1.4000000000000004</v>
      </c>
      <c r="G157" s="11">
        <v>7.3999999999999995</v>
      </c>
      <c r="I157" s="11">
        <v>6.6</v>
      </c>
      <c r="J157" s="11">
        <v>0.59999999999999964</v>
      </c>
      <c r="K157" s="11">
        <v>5.3000000000000007</v>
      </c>
      <c r="L157" s="11">
        <v>1.5</v>
      </c>
      <c r="M157" s="11">
        <v>2.7000000000000011</v>
      </c>
      <c r="N157" s="11">
        <v>1.1000000000000005</v>
      </c>
      <c r="O157" s="11">
        <v>2.0000000000000009</v>
      </c>
      <c r="P157" s="11">
        <v>0</v>
      </c>
      <c r="Q157" s="11">
        <v>5.3000000000000007</v>
      </c>
      <c r="R157" s="11">
        <v>1.0999999999999996</v>
      </c>
      <c r="S157" s="11">
        <v>5.4999999999999991</v>
      </c>
      <c r="T157" s="11">
        <v>1</v>
      </c>
      <c r="U157" s="11">
        <v>1</v>
      </c>
      <c r="V157" s="11">
        <v>10.7</v>
      </c>
      <c r="W157" s="11">
        <v>1.5999999999999996</v>
      </c>
      <c r="X157" s="11">
        <v>0</v>
      </c>
      <c r="Y157" s="11">
        <v>1.0999999999999996</v>
      </c>
      <c r="Z157" s="11">
        <v>-2.1000000000000005</v>
      </c>
      <c r="AA157" s="11">
        <v>-9.9999999999999645E-2</v>
      </c>
      <c r="AB157" s="11">
        <v>7.5</v>
      </c>
      <c r="AC157" s="11">
        <v>-0.90000000000000036</v>
      </c>
      <c r="AD157" s="11">
        <v>0.89999999999999947</v>
      </c>
      <c r="AE157" s="11">
        <v>7.5</v>
      </c>
      <c r="AF157" s="11">
        <v>1.8000000000000007</v>
      </c>
      <c r="AG157" s="11">
        <v>-0.10000000000000053</v>
      </c>
      <c r="AH157" s="11">
        <v>1.0999999999999996</v>
      </c>
      <c r="AI157" s="11">
        <v>2.5000000000000009</v>
      </c>
      <c r="AK157" s="11">
        <v>-0.69999999999999929</v>
      </c>
      <c r="AL157" s="11">
        <v>0</v>
      </c>
      <c r="AM157" s="11">
        <v>-2</v>
      </c>
      <c r="AN157" s="11">
        <v>-2.1000000000000014</v>
      </c>
      <c r="AO157" s="11">
        <v>3.3000000000000007</v>
      </c>
      <c r="AQ157" s="11">
        <v>-0.40000000000000036</v>
      </c>
      <c r="AR157" s="11">
        <v>0</v>
      </c>
      <c r="AS157" s="11">
        <v>-0.59999999999999964</v>
      </c>
      <c r="AT157" s="11">
        <v>5.4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66">
        <v>4.8333333333333321</v>
      </c>
      <c r="BB157" s="66">
        <v>-1.8888888888888893</v>
      </c>
      <c r="BC157" s="66">
        <v>2.2777777777777768</v>
      </c>
      <c r="BD157" s="66">
        <v>3.8888888888888893</v>
      </c>
      <c r="BE157" s="66">
        <v>0</v>
      </c>
      <c r="BF157" s="66">
        <v>-1.0000000000000009</v>
      </c>
      <c r="BG157" s="66">
        <v>5.2777777777777768</v>
      </c>
      <c r="BH157" s="66">
        <v>2.7222222222222214</v>
      </c>
      <c r="BI157" s="66">
        <v>5.833333333333333</v>
      </c>
      <c r="BJ157" s="66">
        <v>-2.8333333333333339</v>
      </c>
      <c r="BL157" s="66">
        <v>0</v>
      </c>
    </row>
    <row r="158" spans="1:64" x14ac:dyDescent="0.2">
      <c r="A158" s="11">
        <v>-55</v>
      </c>
      <c r="B158" s="11">
        <v>0</v>
      </c>
      <c r="C158" s="11">
        <v>3.6999999999999993</v>
      </c>
      <c r="D158" s="11">
        <v>6.4000000000000021</v>
      </c>
      <c r="E158" s="11">
        <v>-0.79999999999999893</v>
      </c>
      <c r="F158" s="11">
        <v>2.4000000000000004</v>
      </c>
      <c r="G158" s="11">
        <v>8.4000000000000021</v>
      </c>
      <c r="I158" s="11">
        <v>7.2000000000000011</v>
      </c>
      <c r="J158" s="11">
        <v>1.0999999999999996</v>
      </c>
      <c r="K158" s="11">
        <v>5.0999999999999996</v>
      </c>
      <c r="L158" s="11">
        <v>1.7999999999999998</v>
      </c>
      <c r="M158" s="11">
        <v>3.3000000000000007</v>
      </c>
      <c r="N158" s="11">
        <v>2.2999999999999998</v>
      </c>
      <c r="O158" s="11">
        <v>2.8</v>
      </c>
      <c r="P158" s="11">
        <v>0</v>
      </c>
      <c r="Q158" s="11">
        <v>5.5</v>
      </c>
      <c r="R158" s="11">
        <v>1.2999999999999998</v>
      </c>
      <c r="S158" s="11">
        <v>5.6000000000000005</v>
      </c>
      <c r="T158" s="11">
        <v>1.7000000000000002</v>
      </c>
      <c r="U158" s="11">
        <v>1.0999999999999996</v>
      </c>
      <c r="V158" s="11">
        <v>10.899999999999999</v>
      </c>
      <c r="W158" s="11">
        <v>1.8000000000000007</v>
      </c>
      <c r="X158" s="11">
        <v>0</v>
      </c>
      <c r="Y158" s="11">
        <v>1.3000000000000007</v>
      </c>
      <c r="Z158" s="11">
        <v>-2.5</v>
      </c>
      <c r="AA158" s="11">
        <v>-9.9999999999999645E-2</v>
      </c>
      <c r="AB158" s="11">
        <v>8.1999999999999993</v>
      </c>
      <c r="AC158" s="11">
        <v>-0.90000000000000036</v>
      </c>
      <c r="AD158" s="11">
        <v>1.3999999999999995</v>
      </c>
      <c r="AE158" s="11">
        <v>7.5</v>
      </c>
      <c r="AF158" s="11">
        <v>2</v>
      </c>
      <c r="AG158" s="11">
        <v>-0.10000000000000053</v>
      </c>
      <c r="AH158" s="11">
        <v>2</v>
      </c>
      <c r="AI158" s="11">
        <v>2.5000000000000009</v>
      </c>
      <c r="AK158" s="11">
        <v>-0.19999999999999929</v>
      </c>
      <c r="AL158" s="11">
        <v>0</v>
      </c>
      <c r="AM158" s="11">
        <v>-1.7999999999999998</v>
      </c>
      <c r="AN158" s="11">
        <v>-1.6000000000000014</v>
      </c>
      <c r="AO158" s="11">
        <v>3.6999999999999993</v>
      </c>
      <c r="AQ158" s="11">
        <v>-0.69999999999999929</v>
      </c>
      <c r="AR158" s="11">
        <v>0</v>
      </c>
      <c r="AS158" s="11">
        <v>0</v>
      </c>
      <c r="AT158" s="11">
        <v>5.4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66">
        <v>5.3333333333333321</v>
      </c>
      <c r="BB158" s="66">
        <v>-1.833333333333333</v>
      </c>
      <c r="BC158" s="66">
        <v>2.2222222222222214</v>
      </c>
      <c r="BD158" s="66">
        <v>3.7222222222222214</v>
      </c>
      <c r="BE158" s="66">
        <v>0</v>
      </c>
      <c r="BF158" s="66">
        <v>-0.66666666666666785</v>
      </c>
      <c r="BG158" s="66">
        <v>5.3333333333333321</v>
      </c>
      <c r="BH158" s="66">
        <v>2.5555555555555554</v>
      </c>
      <c r="BI158" s="66">
        <v>5.9444444444444438</v>
      </c>
      <c r="BJ158" s="66">
        <v>-3.0000000000000009</v>
      </c>
      <c r="BL158" s="66">
        <v>0</v>
      </c>
    </row>
    <row r="159" spans="1:64" x14ac:dyDescent="0.2">
      <c r="A159" s="11">
        <v>-50</v>
      </c>
      <c r="B159" s="11">
        <v>0</v>
      </c>
      <c r="C159" s="11">
        <v>3.7999999999999989</v>
      </c>
      <c r="D159" s="11">
        <v>6.8000000000000007</v>
      </c>
      <c r="E159" s="11">
        <v>-0.40000000000000036</v>
      </c>
      <c r="F159" s="11">
        <v>3.5</v>
      </c>
      <c r="G159" s="11">
        <v>8.4000000000000021</v>
      </c>
      <c r="I159" s="11">
        <v>7.7999999999999989</v>
      </c>
      <c r="J159" s="11">
        <v>1.7000000000000011</v>
      </c>
      <c r="K159" s="11">
        <v>5.3000000000000007</v>
      </c>
      <c r="L159" s="11">
        <v>2.0999999999999996</v>
      </c>
      <c r="M159" s="11">
        <v>3.5999999999999996</v>
      </c>
      <c r="N159" s="11">
        <v>2.6000000000000005</v>
      </c>
      <c r="O159" s="11">
        <v>3.6000000000000005</v>
      </c>
      <c r="P159" s="11">
        <v>0</v>
      </c>
      <c r="Q159" s="11">
        <v>5.3000000000000007</v>
      </c>
      <c r="R159" s="11">
        <v>1.3999999999999995</v>
      </c>
      <c r="S159" s="11">
        <v>5.8999999999999995</v>
      </c>
      <c r="T159" s="11">
        <v>2.7000000000000011</v>
      </c>
      <c r="U159" s="11">
        <v>1.2000000000000011</v>
      </c>
      <c r="V159" s="11">
        <v>11.100000000000001</v>
      </c>
      <c r="W159" s="11">
        <v>2.0999999999999996</v>
      </c>
      <c r="X159" s="11">
        <v>0</v>
      </c>
      <c r="Y159" s="11">
        <v>1.7000000000000011</v>
      </c>
      <c r="Z159" s="11">
        <v>-2.1000000000000005</v>
      </c>
      <c r="AA159" s="11">
        <v>0</v>
      </c>
      <c r="AB159" s="11">
        <v>8.5</v>
      </c>
      <c r="AC159" s="11">
        <v>-0.79999999999999893</v>
      </c>
      <c r="AD159" s="11">
        <v>1.9999999999999991</v>
      </c>
      <c r="AE159" s="11">
        <v>7.8000000000000007</v>
      </c>
      <c r="AF159" s="11">
        <v>2.5</v>
      </c>
      <c r="AG159" s="11">
        <v>0</v>
      </c>
      <c r="AH159" s="11">
        <v>2.9000000000000004</v>
      </c>
      <c r="AI159" s="11">
        <v>2.6000000000000005</v>
      </c>
      <c r="AK159" s="11">
        <v>0.19999999999999929</v>
      </c>
      <c r="AL159" s="11">
        <v>0</v>
      </c>
      <c r="AM159" s="11">
        <v>-1.3999999999999995</v>
      </c>
      <c r="AN159" s="11">
        <v>-1.1000000000000014</v>
      </c>
      <c r="AO159" s="11">
        <v>4.1999999999999993</v>
      </c>
      <c r="AP159" s="11">
        <v>0</v>
      </c>
      <c r="AQ159" s="11">
        <v>-0.79999999999999893</v>
      </c>
      <c r="AR159" s="11">
        <v>0</v>
      </c>
      <c r="AS159" s="11">
        <v>-9.9999999999999645E-2</v>
      </c>
      <c r="AT159" s="11">
        <v>5.5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66">
        <v>5.1111111111111107</v>
      </c>
      <c r="BB159" s="66">
        <v>-1.333333333333333</v>
      </c>
      <c r="BC159" s="66">
        <v>2.2777777777777768</v>
      </c>
      <c r="BD159" s="66">
        <v>3.3333333333333339</v>
      </c>
      <c r="BE159" s="66">
        <v>0</v>
      </c>
      <c r="BF159" s="66">
        <v>0.22222222222222143</v>
      </c>
      <c r="BG159" s="66">
        <v>5.2777777777777768</v>
      </c>
      <c r="BH159" s="66">
        <v>2.8333333333333321</v>
      </c>
      <c r="BI159" s="66">
        <v>5.8888888888888884</v>
      </c>
      <c r="BJ159" s="66">
        <v>-2.8888888888888893</v>
      </c>
      <c r="BL159" s="66">
        <v>0</v>
      </c>
    </row>
    <row r="160" spans="1:64" x14ac:dyDescent="0.2">
      <c r="A160" s="11">
        <v>-45</v>
      </c>
      <c r="B160" s="11">
        <v>0</v>
      </c>
      <c r="C160" s="11">
        <v>3.7999999999999989</v>
      </c>
      <c r="D160" s="11">
        <v>7</v>
      </c>
      <c r="E160" s="11">
        <v>0</v>
      </c>
      <c r="F160" s="11">
        <v>4.2999999999999989</v>
      </c>
      <c r="G160" s="11">
        <v>8.6999999999999993</v>
      </c>
      <c r="I160" s="11">
        <v>8.6</v>
      </c>
      <c r="J160" s="11">
        <v>2.0999999999999996</v>
      </c>
      <c r="K160" s="11">
        <v>5.6</v>
      </c>
      <c r="L160" s="11">
        <v>3.4000000000000004</v>
      </c>
      <c r="M160" s="11">
        <v>3.0999999999999996</v>
      </c>
      <c r="N160" s="11">
        <v>2.8</v>
      </c>
      <c r="O160" s="11">
        <v>4.3</v>
      </c>
      <c r="P160" s="11">
        <v>0</v>
      </c>
      <c r="Q160" s="11">
        <v>5.3000000000000007</v>
      </c>
      <c r="R160" s="11">
        <v>1.5999999999999996</v>
      </c>
      <c r="S160" s="11">
        <v>6.2</v>
      </c>
      <c r="T160" s="11">
        <v>3.9000000000000004</v>
      </c>
      <c r="U160" s="11">
        <v>1.3000000000000007</v>
      </c>
      <c r="V160" s="11">
        <v>11.3</v>
      </c>
      <c r="W160" s="11">
        <v>2.5</v>
      </c>
      <c r="X160" s="11">
        <v>0</v>
      </c>
      <c r="Y160" s="11">
        <v>2</v>
      </c>
      <c r="Z160" s="11">
        <v>-1.7000000000000002</v>
      </c>
      <c r="AA160" s="11">
        <v>0.10000000000000053</v>
      </c>
      <c r="AB160" s="11">
        <v>8.6000000000000014</v>
      </c>
      <c r="AC160" s="11">
        <v>-0.40000000000000036</v>
      </c>
      <c r="AD160" s="11">
        <v>2.7</v>
      </c>
      <c r="AE160" s="11">
        <v>7.8000000000000007</v>
      </c>
      <c r="AF160" s="11">
        <v>2.9000000000000004</v>
      </c>
      <c r="AG160" s="11">
        <v>0.20000000000000018</v>
      </c>
      <c r="AH160" s="11">
        <v>4</v>
      </c>
      <c r="AI160" s="11">
        <v>2.8999999999999995</v>
      </c>
      <c r="AK160" s="11">
        <v>0.40000000000000036</v>
      </c>
      <c r="AL160" s="11">
        <v>0</v>
      </c>
      <c r="AM160" s="11">
        <v>-0.5</v>
      </c>
      <c r="AN160" s="11">
        <v>-0.10000000000000142</v>
      </c>
      <c r="AO160" s="11">
        <v>4.6999999999999993</v>
      </c>
      <c r="AP160" s="11">
        <v>0.20000000000000018</v>
      </c>
      <c r="AQ160" s="11">
        <v>-0.79999999999999893</v>
      </c>
      <c r="AR160" s="11">
        <v>0</v>
      </c>
      <c r="AS160" s="11">
        <v>-0.20000000000000018</v>
      </c>
      <c r="AT160" s="11">
        <v>5.6999999999999993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66">
        <v>5.2222222222222214</v>
      </c>
      <c r="BB160" s="66">
        <v>-0.77777777777777857</v>
      </c>
      <c r="BC160" s="66">
        <v>2.5555555555555554</v>
      </c>
      <c r="BD160" s="66">
        <v>3.0555555555555554</v>
      </c>
      <c r="BE160" s="66">
        <v>0</v>
      </c>
      <c r="BF160" s="66">
        <v>0.77777777777777679</v>
      </c>
      <c r="BG160" s="66">
        <v>5.2222222222222214</v>
      </c>
      <c r="BH160" s="66">
        <v>3.1666666666666661</v>
      </c>
      <c r="BI160" s="66">
        <v>5.7222222222222223</v>
      </c>
      <c r="BJ160" s="66">
        <v>-2.666666666666667</v>
      </c>
      <c r="BL160" s="66">
        <v>0</v>
      </c>
    </row>
    <row r="161" spans="1:64" x14ac:dyDescent="0.2">
      <c r="A161" s="11">
        <v>-40</v>
      </c>
      <c r="B161" s="11">
        <v>0</v>
      </c>
      <c r="C161" s="11">
        <v>3.6999999999999993</v>
      </c>
      <c r="D161" s="11">
        <v>7.1000000000000014</v>
      </c>
      <c r="E161" s="11">
        <v>0.70000000000000107</v>
      </c>
      <c r="F161" s="11">
        <v>4.9000000000000004</v>
      </c>
      <c r="G161" s="11">
        <v>9.1999999999999993</v>
      </c>
      <c r="I161" s="11">
        <v>9.4</v>
      </c>
      <c r="J161" s="11">
        <v>2.5999999999999996</v>
      </c>
      <c r="K161" s="11">
        <v>6.1</v>
      </c>
      <c r="L161" s="11">
        <v>3.9000000000000004</v>
      </c>
      <c r="M161" s="11">
        <v>2.7000000000000011</v>
      </c>
      <c r="N161" s="11">
        <v>3.1000000000000005</v>
      </c>
      <c r="O161" s="11">
        <v>4.8999999999999995</v>
      </c>
      <c r="P161" s="11">
        <v>0</v>
      </c>
      <c r="Q161" s="11">
        <v>5.3999999999999986</v>
      </c>
      <c r="R161" s="11">
        <v>1.5999999999999996</v>
      </c>
      <c r="S161" s="11">
        <v>6.2</v>
      </c>
      <c r="T161" s="11">
        <v>5.2000000000000011</v>
      </c>
      <c r="U161" s="11">
        <v>1.4000000000000004</v>
      </c>
      <c r="V161" s="11">
        <v>11.5</v>
      </c>
      <c r="W161" s="11">
        <v>2.7000000000000011</v>
      </c>
      <c r="X161" s="11">
        <v>0</v>
      </c>
      <c r="Y161" s="11">
        <v>2.0999999999999996</v>
      </c>
      <c r="Z161" s="11">
        <v>-1.3000000000000007</v>
      </c>
      <c r="AA161" s="11">
        <v>0.20000000000000018</v>
      </c>
      <c r="AB161" s="11">
        <v>8.6999999999999993</v>
      </c>
      <c r="AC161" s="11">
        <v>-9.9999999999999645E-2</v>
      </c>
      <c r="AD161" s="11">
        <v>3.3999999999999995</v>
      </c>
      <c r="AE161" s="11">
        <v>8.0999999999999979</v>
      </c>
      <c r="AF161" s="11">
        <v>4.5</v>
      </c>
      <c r="AG161" s="11">
        <v>0</v>
      </c>
      <c r="AH161" s="11">
        <v>4.5</v>
      </c>
      <c r="AI161" s="11">
        <v>3.0000000000000009</v>
      </c>
      <c r="AK161" s="11">
        <v>0.59999999999999964</v>
      </c>
      <c r="AL161" s="11">
        <v>0</v>
      </c>
      <c r="AM161" s="11">
        <v>0</v>
      </c>
      <c r="AN161" s="11">
        <v>0.19999999999999929</v>
      </c>
      <c r="AO161" s="11">
        <v>4.9000000000000004</v>
      </c>
      <c r="AP161" s="11">
        <v>0.5</v>
      </c>
      <c r="AQ161" s="11">
        <v>-0.69999999999999929</v>
      </c>
      <c r="AR161" s="11">
        <v>0</v>
      </c>
      <c r="AS161" s="11">
        <v>0.20000000000000018</v>
      </c>
      <c r="AT161" s="11">
        <v>5.7999999999999989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66">
        <v>5.3333333333333321</v>
      </c>
      <c r="BB161" s="66">
        <v>-0.16666666666666607</v>
      </c>
      <c r="BC161" s="66">
        <v>2.5</v>
      </c>
      <c r="BD161" s="66">
        <v>2.8333333333333339</v>
      </c>
      <c r="BE161" s="66">
        <v>0</v>
      </c>
      <c r="BF161" s="66">
        <v>1.1111111111111107</v>
      </c>
      <c r="BG161" s="66">
        <v>5.2222222222222214</v>
      </c>
      <c r="BH161" s="66">
        <v>3</v>
      </c>
      <c r="BI161" s="66">
        <v>5.666666666666667</v>
      </c>
      <c r="BJ161" s="66">
        <v>-2.4444444444444446</v>
      </c>
      <c r="BK161" s="66">
        <v>0</v>
      </c>
      <c r="BL161" s="66">
        <v>0</v>
      </c>
    </row>
    <row r="162" spans="1:64" x14ac:dyDescent="0.2">
      <c r="A162" s="11">
        <v>-35</v>
      </c>
      <c r="B162" s="11">
        <v>0</v>
      </c>
      <c r="C162" s="11">
        <v>3.6999999999999993</v>
      </c>
      <c r="D162" s="11">
        <v>7.1000000000000014</v>
      </c>
      <c r="E162" s="11">
        <v>1.5999999999999996</v>
      </c>
      <c r="F162" s="11">
        <v>5.5</v>
      </c>
      <c r="G162" s="11">
        <v>9.6999999999999993</v>
      </c>
      <c r="I162" s="11">
        <v>10.200000000000001</v>
      </c>
      <c r="J162" s="11">
        <v>3.5</v>
      </c>
      <c r="K162" s="11">
        <v>6.1</v>
      </c>
      <c r="L162" s="11">
        <v>4.7999999999999989</v>
      </c>
      <c r="M162" s="11">
        <v>2.5999999999999996</v>
      </c>
      <c r="N162" s="11">
        <v>3.3</v>
      </c>
      <c r="O162" s="11">
        <v>5.3999999999999995</v>
      </c>
      <c r="P162" s="11">
        <v>0</v>
      </c>
      <c r="Q162" s="11">
        <v>5.5</v>
      </c>
      <c r="R162" s="11">
        <v>1.5999999999999996</v>
      </c>
      <c r="S162" s="11">
        <v>6.6000000000000005</v>
      </c>
      <c r="T162" s="11">
        <v>6.3000000000000007</v>
      </c>
      <c r="U162" s="11">
        <v>1.5</v>
      </c>
      <c r="V162" s="11">
        <v>11.600000000000001</v>
      </c>
      <c r="W162" s="11">
        <v>2.9000000000000004</v>
      </c>
      <c r="X162" s="11">
        <v>0</v>
      </c>
      <c r="Y162" s="11">
        <v>2.5</v>
      </c>
      <c r="Z162" s="11">
        <v>-0.90000000000000036</v>
      </c>
      <c r="AA162" s="11">
        <v>0.50000000000000089</v>
      </c>
      <c r="AB162" s="11">
        <v>8.8999999999999986</v>
      </c>
      <c r="AC162" s="11">
        <v>0.20000000000000107</v>
      </c>
      <c r="AD162" s="11">
        <v>3.8999999999999995</v>
      </c>
      <c r="AE162" s="11">
        <v>8.3999999999999986</v>
      </c>
      <c r="AF162" s="11">
        <v>4.9000000000000004</v>
      </c>
      <c r="AG162" s="11">
        <v>-0.10000000000000053</v>
      </c>
      <c r="AH162" s="11">
        <v>5.2000000000000011</v>
      </c>
      <c r="AI162" s="11">
        <v>3.0000000000000009</v>
      </c>
      <c r="AK162" s="11">
        <v>0.69999999999999929</v>
      </c>
      <c r="AL162" s="11">
        <v>0</v>
      </c>
      <c r="AM162" s="11">
        <v>0.5</v>
      </c>
      <c r="AN162" s="11">
        <v>0.29999999999999893</v>
      </c>
      <c r="AO162" s="11">
        <v>4.9000000000000004</v>
      </c>
      <c r="AP162" s="11">
        <v>0.89999999999999947</v>
      </c>
      <c r="AQ162" s="11">
        <v>-0.5</v>
      </c>
      <c r="AR162" s="11">
        <v>0</v>
      </c>
      <c r="AS162" s="11">
        <v>0.60000000000000053</v>
      </c>
      <c r="AT162" s="11">
        <v>6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66">
        <v>5.6111111111111107</v>
      </c>
      <c r="BB162" s="66">
        <v>0.33333333333333393</v>
      </c>
      <c r="BC162" s="66">
        <v>2.4444444444444446</v>
      </c>
      <c r="BD162" s="66">
        <v>2.8888888888888893</v>
      </c>
      <c r="BE162" s="66">
        <v>0</v>
      </c>
      <c r="BF162" s="66">
        <v>1.4444444444444429</v>
      </c>
      <c r="BG162" s="66">
        <v>5.4444444444444446</v>
      </c>
      <c r="BH162" s="66">
        <v>2.8888888888888893</v>
      </c>
      <c r="BI162" s="66">
        <v>5.7777777777777777</v>
      </c>
      <c r="BJ162" s="66">
        <v>-1.9444444444444446</v>
      </c>
      <c r="BK162" s="66">
        <v>-5.5555555555555358E-2</v>
      </c>
      <c r="BL162" s="66">
        <v>0</v>
      </c>
    </row>
    <row r="163" spans="1:64" x14ac:dyDescent="0.2">
      <c r="A163" s="11">
        <v>-30</v>
      </c>
      <c r="B163" s="11">
        <v>0</v>
      </c>
      <c r="C163" s="11">
        <v>3.6999999999999993</v>
      </c>
      <c r="D163" s="11">
        <v>7.6000000000000014</v>
      </c>
      <c r="E163" s="11">
        <v>2.7000000000000011</v>
      </c>
      <c r="F163" s="11">
        <v>5.9</v>
      </c>
      <c r="G163" s="11">
        <v>9.9000000000000021</v>
      </c>
      <c r="I163" s="11">
        <v>10.1</v>
      </c>
      <c r="J163" s="11">
        <v>4</v>
      </c>
      <c r="K163" s="11">
        <v>6.1999999999999993</v>
      </c>
      <c r="L163" s="11">
        <v>5.2999999999999989</v>
      </c>
      <c r="M163" s="11">
        <v>2.8000000000000007</v>
      </c>
      <c r="N163" s="11">
        <v>3.3</v>
      </c>
      <c r="O163" s="11">
        <v>6.1000000000000005</v>
      </c>
      <c r="P163" s="11">
        <v>0</v>
      </c>
      <c r="Q163" s="11">
        <v>5.5</v>
      </c>
      <c r="R163" s="11">
        <v>1.5</v>
      </c>
      <c r="S163" s="11">
        <v>6.7</v>
      </c>
      <c r="T163" s="11">
        <v>7.4</v>
      </c>
      <c r="U163" s="11">
        <v>1.5999999999999996</v>
      </c>
      <c r="V163" s="11">
        <v>11.8</v>
      </c>
      <c r="W163" s="11">
        <v>2.9000000000000004</v>
      </c>
      <c r="X163" s="11">
        <v>0</v>
      </c>
      <c r="Y163" s="11">
        <v>2.5</v>
      </c>
      <c r="Z163" s="11">
        <v>-0.60000000000000053</v>
      </c>
      <c r="AA163" s="11">
        <v>0.89999999999999947</v>
      </c>
      <c r="AB163" s="11">
        <v>9.1999999999999993</v>
      </c>
      <c r="AC163" s="11">
        <v>0.30000000000000071</v>
      </c>
      <c r="AD163" s="11">
        <v>4.3</v>
      </c>
      <c r="AE163" s="11">
        <v>8.5</v>
      </c>
      <c r="AF163" s="11">
        <v>5.6</v>
      </c>
      <c r="AG163" s="11">
        <v>0.20000000000000018</v>
      </c>
      <c r="AH163" s="11">
        <v>6.1</v>
      </c>
      <c r="AI163" s="11">
        <v>3.0000000000000009</v>
      </c>
      <c r="AK163" s="11">
        <v>1</v>
      </c>
      <c r="AL163" s="11">
        <v>0</v>
      </c>
      <c r="AM163" s="11">
        <v>1.2000000000000002</v>
      </c>
      <c r="AN163" s="11">
        <v>0.59999999999999964</v>
      </c>
      <c r="AO163" s="11">
        <v>5.0999999999999996</v>
      </c>
      <c r="AP163" s="11">
        <v>1.2999999999999998</v>
      </c>
      <c r="AQ163" s="11">
        <v>-0.40000000000000036</v>
      </c>
      <c r="AR163" s="11">
        <v>0</v>
      </c>
      <c r="AS163" s="11">
        <v>1.0000000000000009</v>
      </c>
      <c r="AT163" s="11">
        <v>6.1999999999999993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66">
        <v>6</v>
      </c>
      <c r="BB163" s="66">
        <v>1.0555555555555554</v>
      </c>
      <c r="BC163" s="66">
        <v>2.8333333333333321</v>
      </c>
      <c r="BD163" s="66">
        <v>3.0555555555555554</v>
      </c>
      <c r="BE163" s="66">
        <v>0</v>
      </c>
      <c r="BF163" s="66">
        <v>1.8333333333333321</v>
      </c>
      <c r="BG163" s="66">
        <v>5.8333333333333321</v>
      </c>
      <c r="BH163" s="66">
        <v>3.3333333333333321</v>
      </c>
      <c r="BI163" s="66">
        <v>5.9444444444444438</v>
      </c>
      <c r="BJ163" s="66">
        <v>-1.5000000000000009</v>
      </c>
      <c r="BK163" s="66">
        <v>-5.5555555555555358E-2</v>
      </c>
      <c r="BL163" s="66">
        <v>0</v>
      </c>
    </row>
    <row r="164" spans="1:64" x14ac:dyDescent="0.2">
      <c r="A164" s="11">
        <v>-25</v>
      </c>
      <c r="B164" s="11">
        <v>0</v>
      </c>
      <c r="C164" s="11">
        <v>3.5</v>
      </c>
      <c r="D164" s="11">
        <v>8.1999999999999993</v>
      </c>
      <c r="E164" s="11">
        <v>3.7000000000000011</v>
      </c>
      <c r="F164" s="11">
        <v>5.6999999999999993</v>
      </c>
      <c r="G164" s="11">
        <v>9.9000000000000021</v>
      </c>
      <c r="I164" s="11">
        <v>10.299999999999999</v>
      </c>
      <c r="J164" s="11">
        <v>4.5000000000000018</v>
      </c>
      <c r="K164" s="11">
        <v>6.3000000000000007</v>
      </c>
      <c r="L164" s="11">
        <v>5.6999999999999993</v>
      </c>
      <c r="M164" s="11">
        <v>3.0999999999999996</v>
      </c>
      <c r="N164" s="11">
        <v>3.5000000000000009</v>
      </c>
      <c r="O164" s="11">
        <v>6.6000000000000005</v>
      </c>
      <c r="P164" s="11">
        <v>0</v>
      </c>
      <c r="Q164" s="11">
        <v>5.5999999999999979</v>
      </c>
      <c r="R164" s="11">
        <v>1.5</v>
      </c>
      <c r="S164" s="11">
        <v>6.8999999999999995</v>
      </c>
      <c r="T164" s="11">
        <v>8.2000000000000011</v>
      </c>
      <c r="U164" s="11">
        <v>1.7000000000000011</v>
      </c>
      <c r="V164" s="11">
        <v>11.899999999999999</v>
      </c>
      <c r="W164" s="11">
        <v>2.9000000000000004</v>
      </c>
      <c r="X164" s="11">
        <v>0</v>
      </c>
      <c r="Y164" s="11">
        <v>2.7000000000000011</v>
      </c>
      <c r="Z164" s="11">
        <v>-0.10000000000000053</v>
      </c>
      <c r="AA164" s="11">
        <v>1.3999999999999995</v>
      </c>
      <c r="AB164" s="11">
        <v>9.3999999999999986</v>
      </c>
      <c r="AC164" s="11">
        <v>0.59999999999999964</v>
      </c>
      <c r="AD164" s="11">
        <v>4.7</v>
      </c>
      <c r="AE164" s="11">
        <v>8.5999999999999979</v>
      </c>
      <c r="AF164" s="11">
        <v>6.1</v>
      </c>
      <c r="AG164" s="11">
        <v>0.70000000000000018</v>
      </c>
      <c r="AH164" s="11">
        <v>7.0000000000000018</v>
      </c>
      <c r="AI164" s="11">
        <v>3.1000000000000005</v>
      </c>
      <c r="AK164" s="11">
        <v>1.3000000000000007</v>
      </c>
      <c r="AL164" s="11">
        <v>0</v>
      </c>
      <c r="AM164" s="11">
        <v>1.7000000000000002</v>
      </c>
      <c r="AN164" s="11">
        <v>0.59999999999999964</v>
      </c>
      <c r="AO164" s="11">
        <v>5.1999999999999993</v>
      </c>
      <c r="AP164" s="11">
        <v>1.6000000000000005</v>
      </c>
      <c r="AQ164" s="11">
        <v>-0.19999999999999929</v>
      </c>
      <c r="AR164" s="11">
        <v>0</v>
      </c>
      <c r="AS164" s="11">
        <v>1.6000000000000005</v>
      </c>
      <c r="AT164" s="11">
        <v>6.1999999999999993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66">
        <v>6.8888888888888875</v>
      </c>
      <c r="BB164" s="66">
        <v>1.8333333333333339</v>
      </c>
      <c r="BC164" s="66">
        <v>2.8888888888888875</v>
      </c>
      <c r="BD164" s="66">
        <v>3.2777777777777786</v>
      </c>
      <c r="BE164" s="66">
        <v>0</v>
      </c>
      <c r="BF164" s="66">
        <v>2</v>
      </c>
      <c r="BG164" s="66">
        <v>6.0555555555555554</v>
      </c>
      <c r="BH164" s="66">
        <v>3.3888888888888893</v>
      </c>
      <c r="BI164" s="66">
        <v>6.166666666666667</v>
      </c>
      <c r="BJ164" s="66">
        <v>-1.1111111111111116</v>
      </c>
      <c r="BK164" s="66">
        <v>-5.5555555555555358E-2</v>
      </c>
      <c r="BL164" s="66">
        <v>0</v>
      </c>
    </row>
    <row r="165" spans="1:64" x14ac:dyDescent="0.2">
      <c r="A165" s="11">
        <v>-20</v>
      </c>
      <c r="B165" s="11">
        <v>0</v>
      </c>
      <c r="C165" s="11">
        <v>3.5999999999999996</v>
      </c>
      <c r="D165" s="11">
        <v>8.6000000000000014</v>
      </c>
      <c r="E165" s="11">
        <v>4.8000000000000007</v>
      </c>
      <c r="F165" s="11">
        <v>5.7999999999999989</v>
      </c>
      <c r="G165" s="11">
        <v>10.199999999999999</v>
      </c>
      <c r="H165" s="11">
        <v>0</v>
      </c>
      <c r="I165" s="11">
        <v>10.799999999999999</v>
      </c>
      <c r="J165" s="11">
        <v>4.7000000000000011</v>
      </c>
      <c r="K165" s="11">
        <v>6.4</v>
      </c>
      <c r="L165" s="11">
        <v>6</v>
      </c>
      <c r="M165" s="11">
        <v>3.4000000000000004</v>
      </c>
      <c r="N165" s="11">
        <v>3.3</v>
      </c>
      <c r="O165" s="11">
        <v>6.8</v>
      </c>
      <c r="P165" s="11">
        <v>0</v>
      </c>
      <c r="Q165" s="11">
        <v>5.5999999999999979</v>
      </c>
      <c r="R165" s="11">
        <v>1.5</v>
      </c>
      <c r="S165" s="11">
        <v>7.2</v>
      </c>
      <c r="T165" s="11">
        <v>8.8000000000000007</v>
      </c>
      <c r="U165" s="11">
        <v>1.8000000000000007</v>
      </c>
      <c r="V165" s="11">
        <v>11.5</v>
      </c>
      <c r="W165" s="11">
        <v>3</v>
      </c>
      <c r="X165" s="11">
        <v>0</v>
      </c>
      <c r="Y165" s="11">
        <v>2.7000000000000011</v>
      </c>
      <c r="Z165" s="11">
        <v>0.59999999999999964</v>
      </c>
      <c r="AA165" s="11">
        <v>2.0000000000000009</v>
      </c>
      <c r="AB165" s="11">
        <v>9.6000000000000014</v>
      </c>
      <c r="AC165" s="11">
        <v>1.0000000000000018</v>
      </c>
      <c r="AD165" s="11">
        <v>5.1000000000000005</v>
      </c>
      <c r="AE165" s="11">
        <v>8.8000000000000007</v>
      </c>
      <c r="AF165" s="11">
        <v>6.3000000000000007</v>
      </c>
      <c r="AG165" s="11">
        <v>0.79999999999999982</v>
      </c>
      <c r="AH165" s="11">
        <v>7.5000000000000018</v>
      </c>
      <c r="AI165" s="11">
        <v>3.3</v>
      </c>
      <c r="AK165" s="11">
        <v>1.4000000000000004</v>
      </c>
      <c r="AL165" s="11">
        <v>0</v>
      </c>
      <c r="AM165" s="11">
        <v>2</v>
      </c>
      <c r="AN165" s="11">
        <v>0.5</v>
      </c>
      <c r="AO165" s="11">
        <v>5.1999999999999993</v>
      </c>
      <c r="AP165" s="11">
        <v>1.7999999999999998</v>
      </c>
      <c r="AQ165" s="11">
        <v>0.20000000000000107</v>
      </c>
      <c r="AR165" s="11">
        <v>0</v>
      </c>
      <c r="AS165" s="11">
        <v>1.8999999999999995</v>
      </c>
      <c r="AT165" s="11">
        <v>6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66">
        <v>7.3333333333333321</v>
      </c>
      <c r="BB165" s="66">
        <v>2.6111111111111107</v>
      </c>
      <c r="BC165" s="66">
        <v>2.9444444444444446</v>
      </c>
      <c r="BD165" s="66">
        <v>3.6111111111111107</v>
      </c>
      <c r="BE165" s="66">
        <v>0</v>
      </c>
      <c r="BF165" s="66">
        <v>2.1111111111111107</v>
      </c>
      <c r="BG165" s="66">
        <v>6.2222222222222214</v>
      </c>
      <c r="BH165" s="66">
        <v>3.4444444444444446</v>
      </c>
      <c r="BI165" s="66">
        <v>6.333333333333333</v>
      </c>
      <c r="BJ165" s="66">
        <v>-0.72222222222222321</v>
      </c>
      <c r="BK165" s="66">
        <v>-5.5555555555555358E-2</v>
      </c>
      <c r="BL165" s="66">
        <v>0</v>
      </c>
    </row>
    <row r="166" spans="1:64" x14ac:dyDescent="0.2">
      <c r="A166" s="11">
        <v>-15</v>
      </c>
      <c r="B166" s="11">
        <v>0</v>
      </c>
      <c r="C166" s="11">
        <v>3.6999999999999993</v>
      </c>
      <c r="D166" s="11">
        <v>8.6999999999999993</v>
      </c>
      <c r="E166" s="11">
        <v>5.7000000000000011</v>
      </c>
      <c r="F166" s="11">
        <v>6.1999999999999993</v>
      </c>
      <c r="G166" s="11">
        <v>10.3</v>
      </c>
      <c r="H166" s="11">
        <v>0.5</v>
      </c>
      <c r="I166" s="11">
        <v>10.9</v>
      </c>
      <c r="J166" s="11">
        <v>4.9000000000000004</v>
      </c>
      <c r="K166" s="11">
        <v>6.6</v>
      </c>
      <c r="L166" s="11">
        <v>5.9</v>
      </c>
      <c r="M166" s="11">
        <v>3.5999999999999996</v>
      </c>
      <c r="N166" s="11">
        <v>3.2</v>
      </c>
      <c r="O166" s="11">
        <v>7.1000000000000005</v>
      </c>
      <c r="P166" s="11">
        <v>0</v>
      </c>
      <c r="Q166" s="11">
        <v>5.5</v>
      </c>
      <c r="R166" s="11">
        <v>1.5</v>
      </c>
      <c r="S166" s="11">
        <v>7.8999999999999995</v>
      </c>
      <c r="T166" s="11">
        <v>9.6</v>
      </c>
      <c r="U166" s="11">
        <v>1.9000000000000004</v>
      </c>
      <c r="V166" s="11">
        <v>11.399999999999999</v>
      </c>
      <c r="W166" s="11">
        <v>3.2000000000000011</v>
      </c>
      <c r="X166" s="11">
        <v>0</v>
      </c>
      <c r="Y166" s="11">
        <v>3.0999999999999996</v>
      </c>
      <c r="Z166" s="11">
        <v>1</v>
      </c>
      <c r="AA166" s="11">
        <v>2.3999999999999995</v>
      </c>
      <c r="AB166" s="11">
        <v>10.100000000000001</v>
      </c>
      <c r="AC166" s="11">
        <v>1.2000000000000011</v>
      </c>
      <c r="AD166" s="11">
        <v>5.4999999999999991</v>
      </c>
      <c r="AE166" s="11">
        <v>8.8999999999999986</v>
      </c>
      <c r="AF166" s="11">
        <v>6.3000000000000007</v>
      </c>
      <c r="AG166" s="11">
        <v>0.89999999999999947</v>
      </c>
      <c r="AH166" s="11">
        <v>7.1</v>
      </c>
      <c r="AI166" s="11">
        <v>3.3999999999999995</v>
      </c>
      <c r="AK166" s="11">
        <v>1.5999999999999996</v>
      </c>
      <c r="AL166" s="11">
        <v>0</v>
      </c>
      <c r="AM166" s="11">
        <v>2</v>
      </c>
      <c r="AN166" s="11">
        <v>0.39999999999999858</v>
      </c>
      <c r="AO166" s="11">
        <v>5.3000000000000007</v>
      </c>
      <c r="AP166" s="11">
        <v>2.0000000000000009</v>
      </c>
      <c r="AQ166" s="11">
        <v>0</v>
      </c>
      <c r="AR166" s="11">
        <v>0</v>
      </c>
      <c r="AS166" s="11">
        <v>2.2000000000000002</v>
      </c>
      <c r="AT166" s="11">
        <v>6.1999999999999993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66">
        <v>7.7222222222222214</v>
      </c>
      <c r="BB166" s="66">
        <v>3.2222222222222214</v>
      </c>
      <c r="BC166" s="66">
        <v>3</v>
      </c>
      <c r="BD166" s="66">
        <v>3.8888888888888893</v>
      </c>
      <c r="BE166" s="66">
        <v>0</v>
      </c>
      <c r="BF166" s="66">
        <v>1.8888888888888875</v>
      </c>
      <c r="BG166" s="66">
        <v>6.3888888888888893</v>
      </c>
      <c r="BH166" s="66">
        <v>3.8888888888888893</v>
      </c>
      <c r="BI166" s="66">
        <v>6.4999999999999991</v>
      </c>
      <c r="BJ166" s="66">
        <v>-0.33333333333333393</v>
      </c>
      <c r="BK166" s="66">
        <v>-0.11111111111111072</v>
      </c>
      <c r="BL166" s="66">
        <v>0</v>
      </c>
    </row>
    <row r="167" spans="1:64" x14ac:dyDescent="0.2">
      <c r="A167" s="11">
        <v>-10</v>
      </c>
      <c r="B167" s="11">
        <v>0</v>
      </c>
      <c r="C167" s="11">
        <v>3.5999999999999996</v>
      </c>
      <c r="D167" s="11">
        <v>8.5</v>
      </c>
      <c r="E167" s="11">
        <v>6.2000000000000011</v>
      </c>
      <c r="F167" s="11">
        <v>6.5</v>
      </c>
      <c r="G167" s="11">
        <v>10.100000000000001</v>
      </c>
      <c r="H167" s="11">
        <v>2</v>
      </c>
      <c r="I167" s="11">
        <v>11.1</v>
      </c>
      <c r="J167" s="11">
        <v>4.7999999999999989</v>
      </c>
      <c r="K167" s="11">
        <v>6.5</v>
      </c>
      <c r="L167" s="11">
        <v>5.7999999999999989</v>
      </c>
      <c r="M167" s="11">
        <v>3.8000000000000007</v>
      </c>
      <c r="N167" s="11">
        <v>3.6000000000000005</v>
      </c>
      <c r="O167" s="11">
        <v>7.8</v>
      </c>
      <c r="P167" s="11">
        <v>0</v>
      </c>
      <c r="Q167" s="11">
        <v>5.6999999999999993</v>
      </c>
      <c r="R167" s="11">
        <v>1.5999999999999996</v>
      </c>
      <c r="S167" s="11">
        <v>8.1999999999999993</v>
      </c>
      <c r="T167" s="11">
        <v>10.000000000000002</v>
      </c>
      <c r="U167" s="11">
        <v>2</v>
      </c>
      <c r="V167" s="11">
        <v>11.7</v>
      </c>
      <c r="W167" s="11">
        <v>3.5</v>
      </c>
      <c r="X167" s="11">
        <v>0</v>
      </c>
      <c r="Y167" s="11">
        <v>3.3000000000000007</v>
      </c>
      <c r="Z167" s="11">
        <v>1.2999999999999989</v>
      </c>
      <c r="AA167" s="11">
        <v>2.5000000000000009</v>
      </c>
      <c r="AB167" s="11">
        <v>10.600000000000001</v>
      </c>
      <c r="AC167" s="11">
        <v>1.7999999999999989</v>
      </c>
      <c r="AD167" s="11">
        <v>5.8999999999999995</v>
      </c>
      <c r="AE167" s="11">
        <v>9.0999999999999979</v>
      </c>
      <c r="AF167" s="11">
        <v>6.5</v>
      </c>
      <c r="AG167" s="11">
        <v>0.79999999999999982</v>
      </c>
      <c r="AH167" s="11">
        <v>7.5000000000000018</v>
      </c>
      <c r="AI167" s="11">
        <v>3.3</v>
      </c>
      <c r="AK167" s="11">
        <v>1.8000000000000007</v>
      </c>
      <c r="AL167" s="11">
        <v>0</v>
      </c>
      <c r="AM167" s="11">
        <v>2</v>
      </c>
      <c r="AN167" s="11">
        <v>0.39999999999999858</v>
      </c>
      <c r="AO167" s="11">
        <v>5.4</v>
      </c>
      <c r="AP167" s="11">
        <v>2.1000000000000005</v>
      </c>
      <c r="AQ167" s="11">
        <v>-9.9999999999999645E-2</v>
      </c>
      <c r="AR167" s="11">
        <v>0</v>
      </c>
      <c r="AS167" s="11">
        <v>2.3999999999999995</v>
      </c>
      <c r="AT167" s="11">
        <v>6.2999999999999989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66">
        <v>7.9444444444444429</v>
      </c>
      <c r="BB167" s="66">
        <v>3.6111111111111107</v>
      </c>
      <c r="BC167" s="66">
        <v>3.0555555555555554</v>
      </c>
      <c r="BD167" s="66">
        <v>4.2777777777777786</v>
      </c>
      <c r="BE167" s="66">
        <v>0</v>
      </c>
      <c r="BF167" s="66">
        <v>1.8333333333333321</v>
      </c>
      <c r="BG167" s="66">
        <v>6.5</v>
      </c>
      <c r="BH167" s="66">
        <v>4.2222222222222214</v>
      </c>
      <c r="BI167" s="66">
        <v>6.4999999999999991</v>
      </c>
      <c r="BJ167" s="66">
        <v>5.5555555555555358E-2</v>
      </c>
      <c r="BK167" s="66">
        <v>0</v>
      </c>
      <c r="BL167" s="66">
        <v>0</v>
      </c>
    </row>
    <row r="168" spans="1:64" x14ac:dyDescent="0.2">
      <c r="A168" s="11">
        <v>-5</v>
      </c>
      <c r="B168" s="11">
        <v>0</v>
      </c>
      <c r="C168" s="11">
        <v>3.7999999999999989</v>
      </c>
      <c r="D168" s="11">
        <v>8.8000000000000007</v>
      </c>
      <c r="E168" s="11">
        <v>6.5</v>
      </c>
      <c r="F168" s="11">
        <v>6.6</v>
      </c>
      <c r="G168" s="11">
        <v>10.199999999999999</v>
      </c>
      <c r="H168" s="11">
        <v>3.1999999999999993</v>
      </c>
      <c r="I168" s="11">
        <v>11.1</v>
      </c>
      <c r="J168" s="11">
        <v>4.7999999999999989</v>
      </c>
      <c r="K168" s="11">
        <v>6.6999999999999993</v>
      </c>
      <c r="L168" s="11">
        <v>6</v>
      </c>
      <c r="M168" s="11">
        <v>3.8000000000000007</v>
      </c>
      <c r="N168" s="11">
        <v>3.7</v>
      </c>
      <c r="O168" s="11">
        <v>8.3000000000000007</v>
      </c>
      <c r="P168" s="11">
        <v>0</v>
      </c>
      <c r="Q168" s="11">
        <v>5.8999999999999986</v>
      </c>
      <c r="R168" s="11">
        <v>1.7000000000000002</v>
      </c>
      <c r="S168" s="11">
        <v>8.3999999999999986</v>
      </c>
      <c r="T168" s="11">
        <v>10.4</v>
      </c>
      <c r="U168" s="11">
        <v>2.2000000000000011</v>
      </c>
      <c r="V168" s="11">
        <v>11.899999999999999</v>
      </c>
      <c r="W168" s="11">
        <v>3.5999999999999996</v>
      </c>
      <c r="X168" s="11">
        <v>0</v>
      </c>
      <c r="Y168" s="11">
        <v>3.7000000000000011</v>
      </c>
      <c r="Z168" s="11">
        <v>1.9000000000000004</v>
      </c>
      <c r="AA168" s="11">
        <v>2.5000000000000009</v>
      </c>
      <c r="AB168" s="11">
        <v>10.899999999999999</v>
      </c>
      <c r="AC168" s="11">
        <v>2.0000000000000018</v>
      </c>
      <c r="AD168" s="11">
        <v>6.3999999999999995</v>
      </c>
      <c r="AE168" s="11">
        <v>9.3000000000000007</v>
      </c>
      <c r="AF168" s="11">
        <v>6.8000000000000007</v>
      </c>
      <c r="AG168" s="11">
        <v>1.0999999999999996</v>
      </c>
      <c r="AH168" s="11">
        <v>8.2999999999999989</v>
      </c>
      <c r="AI168" s="11">
        <v>3.3999999999999995</v>
      </c>
      <c r="AK168" s="11">
        <v>1.8000000000000007</v>
      </c>
      <c r="AL168" s="11">
        <v>0</v>
      </c>
      <c r="AM168" s="11">
        <v>2.5999999999999996</v>
      </c>
      <c r="AN168" s="11">
        <v>0.59999999999999964</v>
      </c>
      <c r="AO168" s="11">
        <v>5.6999999999999993</v>
      </c>
      <c r="AP168" s="11">
        <v>2.2999999999999998</v>
      </c>
      <c r="AQ168" s="11">
        <v>-9.9999999999999645E-2</v>
      </c>
      <c r="AR168" s="11">
        <v>0</v>
      </c>
      <c r="AS168" s="11">
        <v>2.6000000000000005</v>
      </c>
      <c r="AT168" s="11">
        <v>6.4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66">
        <v>8.1111111111111107</v>
      </c>
      <c r="BB168" s="66">
        <v>4</v>
      </c>
      <c r="BC168" s="66">
        <v>3.2222222222222214</v>
      </c>
      <c r="BD168" s="66">
        <v>4.5555555555555554</v>
      </c>
      <c r="BE168" s="66">
        <v>0</v>
      </c>
      <c r="BF168" s="66">
        <v>2.1666666666666661</v>
      </c>
      <c r="BG168" s="66">
        <v>6.7222222222222214</v>
      </c>
      <c r="BH168" s="66">
        <v>4.5555555555555554</v>
      </c>
      <c r="BI168" s="66">
        <v>6.5555555555555562</v>
      </c>
      <c r="BJ168" s="66">
        <v>0.27777777777777679</v>
      </c>
      <c r="BK168" s="66">
        <v>0.72222222222222232</v>
      </c>
      <c r="BL168" s="66">
        <v>0</v>
      </c>
    </row>
    <row r="169" spans="1:64" x14ac:dyDescent="0.2">
      <c r="A169" s="68">
        <v>0</v>
      </c>
      <c r="B169" s="11">
        <v>0</v>
      </c>
      <c r="C169" s="68">
        <v>3.9000000000000004</v>
      </c>
      <c r="D169" s="68">
        <v>8.9000000000000021</v>
      </c>
      <c r="E169" s="68">
        <v>6.7000000000000011</v>
      </c>
      <c r="F169" s="68">
        <v>6.6999999999999993</v>
      </c>
      <c r="G169" s="68">
        <v>10.600000000000001</v>
      </c>
      <c r="H169" s="68">
        <v>4.3000000000000007</v>
      </c>
      <c r="I169" s="68">
        <v>11.299999999999999</v>
      </c>
      <c r="J169" s="68">
        <v>5.0999999999999996</v>
      </c>
      <c r="K169" s="68">
        <v>7</v>
      </c>
      <c r="L169" s="68">
        <v>6.2999999999999989</v>
      </c>
      <c r="M169" s="68">
        <v>4</v>
      </c>
      <c r="N169" s="68">
        <v>3.8999999999999995</v>
      </c>
      <c r="O169" s="68">
        <v>8.8000000000000007</v>
      </c>
      <c r="P169" s="11">
        <v>0</v>
      </c>
      <c r="Q169" s="68">
        <v>5.8000000000000007</v>
      </c>
      <c r="R169" s="68">
        <v>1.8999999999999995</v>
      </c>
      <c r="S169" s="68">
        <v>8.5</v>
      </c>
      <c r="T169" s="68">
        <v>10.799999999999999</v>
      </c>
      <c r="U169" s="68">
        <v>2.3000000000000007</v>
      </c>
      <c r="V169" s="68">
        <v>12</v>
      </c>
      <c r="W169" s="68">
        <v>3.7000000000000011</v>
      </c>
      <c r="X169" s="11">
        <v>0</v>
      </c>
      <c r="Y169" s="68">
        <v>3.8000000000000007</v>
      </c>
      <c r="Z169" s="68">
        <v>2.2999999999999989</v>
      </c>
      <c r="AA169" s="68">
        <v>2.6000000000000005</v>
      </c>
      <c r="AB169" s="68">
        <v>11.100000000000001</v>
      </c>
      <c r="AC169" s="68">
        <v>1.9000000000000004</v>
      </c>
      <c r="AD169" s="68">
        <v>6.6000000000000005</v>
      </c>
      <c r="AE169" s="68">
        <v>9.3999999999999986</v>
      </c>
      <c r="AF169" s="68">
        <v>7</v>
      </c>
      <c r="AG169" s="68">
        <v>1.3999999999999995</v>
      </c>
      <c r="AH169" s="68">
        <v>8.7999999999999989</v>
      </c>
      <c r="AI169" s="68">
        <v>3.6000000000000005</v>
      </c>
      <c r="AJ169" s="68">
        <v>0</v>
      </c>
      <c r="AK169" s="68">
        <v>2</v>
      </c>
      <c r="AL169" s="11">
        <v>0</v>
      </c>
      <c r="AM169" s="68">
        <v>2.8000000000000007</v>
      </c>
      <c r="AN169" s="68">
        <v>0.79999999999999893</v>
      </c>
      <c r="AO169" s="68">
        <v>6.1</v>
      </c>
      <c r="AP169" s="68">
        <v>2.5000000000000009</v>
      </c>
      <c r="AQ169" s="68">
        <v>0.30000000000000071</v>
      </c>
      <c r="AR169" s="11">
        <v>0</v>
      </c>
      <c r="AS169" s="68">
        <v>2.7</v>
      </c>
      <c r="AT169" s="68">
        <v>6.5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67">
        <v>8.2222222222222214</v>
      </c>
      <c r="BB169" s="67">
        <v>4.0555555555555554</v>
      </c>
      <c r="BC169" s="67">
        <v>3.3888888888888875</v>
      </c>
      <c r="BD169" s="67">
        <v>4.7222222222222214</v>
      </c>
      <c r="BE169" s="66">
        <v>0</v>
      </c>
      <c r="BF169" s="67">
        <v>2.3333333333333321</v>
      </c>
      <c r="BG169" s="67">
        <v>6.7777777777777768</v>
      </c>
      <c r="BH169" s="67">
        <v>4.6666666666666661</v>
      </c>
      <c r="BI169" s="67">
        <v>6.666666666666667</v>
      </c>
      <c r="BJ169" s="67">
        <v>0.44444444444444464</v>
      </c>
      <c r="BK169" s="67">
        <v>1.0000000000000009</v>
      </c>
      <c r="BL169" s="66">
        <v>0</v>
      </c>
    </row>
    <row r="170" spans="1:64" x14ac:dyDescent="0.2">
      <c r="A170" s="11">
        <v>5</v>
      </c>
      <c r="B170" s="11">
        <v>0</v>
      </c>
      <c r="C170" s="11">
        <v>3.9000000000000004</v>
      </c>
      <c r="D170" s="11">
        <v>8.6000000000000014</v>
      </c>
      <c r="E170" s="11">
        <v>6.7000000000000011</v>
      </c>
      <c r="F170" s="11">
        <v>6.6999999999999993</v>
      </c>
      <c r="G170" s="11">
        <v>10.5</v>
      </c>
      <c r="H170" s="11">
        <v>3.6000000000000014</v>
      </c>
      <c r="I170" s="11">
        <v>11.299999999999999</v>
      </c>
      <c r="J170" s="11">
        <v>5.0999999999999996</v>
      </c>
      <c r="K170" s="11">
        <v>6.8000000000000007</v>
      </c>
      <c r="L170" s="11">
        <v>6.2999999999999989</v>
      </c>
      <c r="M170" s="11">
        <v>3.9000000000000004</v>
      </c>
      <c r="N170" s="11">
        <v>3.8</v>
      </c>
      <c r="P170" s="11">
        <v>0</v>
      </c>
      <c r="Q170" s="11">
        <v>5.5999999999999979</v>
      </c>
      <c r="R170" s="11">
        <v>1.8999999999999995</v>
      </c>
      <c r="S170" s="11">
        <v>8.3999999999999986</v>
      </c>
      <c r="T170" s="11">
        <v>10.6</v>
      </c>
      <c r="U170" s="11">
        <v>2.2000000000000011</v>
      </c>
      <c r="V170" s="11">
        <v>11.7</v>
      </c>
      <c r="W170" s="11">
        <v>3.7000000000000011</v>
      </c>
      <c r="X170" s="11">
        <v>0</v>
      </c>
      <c r="Y170" s="11">
        <v>3.5999999999999996</v>
      </c>
      <c r="Z170" s="11">
        <v>2.1999999999999993</v>
      </c>
      <c r="AA170" s="11">
        <v>2.3999999999999995</v>
      </c>
      <c r="AB170" s="11">
        <v>10.899999999999999</v>
      </c>
      <c r="AC170" s="11">
        <v>1.7999999999999989</v>
      </c>
      <c r="AD170" s="11">
        <v>6.3999999999999995</v>
      </c>
      <c r="AE170" s="11">
        <v>9.3000000000000007</v>
      </c>
      <c r="AF170" s="11">
        <v>6.8000000000000007</v>
      </c>
      <c r="AG170" s="11">
        <v>1.2000000000000002</v>
      </c>
      <c r="AH170" s="11">
        <v>8.7999999999999989</v>
      </c>
      <c r="AJ170" s="11">
        <v>0</v>
      </c>
      <c r="AK170" s="11">
        <v>2</v>
      </c>
      <c r="AL170" s="11">
        <v>0</v>
      </c>
      <c r="AM170" s="11">
        <v>2.7000000000000011</v>
      </c>
      <c r="AN170" s="11">
        <v>0.69999999999999929</v>
      </c>
      <c r="AO170" s="11">
        <v>6.1</v>
      </c>
      <c r="AP170" s="11">
        <v>2.3999999999999995</v>
      </c>
      <c r="AQ170" s="11">
        <v>0.20000000000000107</v>
      </c>
      <c r="AR170" s="11">
        <v>0</v>
      </c>
      <c r="AS170" s="11">
        <v>2.5000000000000009</v>
      </c>
      <c r="AT170" s="11">
        <v>6.5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66">
        <v>8.2222222222222214</v>
      </c>
      <c r="BB170" s="66">
        <v>4.1111111111111107</v>
      </c>
      <c r="BD170" s="66">
        <v>4.6111111111111107</v>
      </c>
      <c r="BE170" s="66">
        <v>0</v>
      </c>
      <c r="BF170" s="66">
        <v>2.2777777777777768</v>
      </c>
      <c r="BG170" s="66">
        <v>6.7222222222222214</v>
      </c>
      <c r="BH170" s="66">
        <v>4.6666666666666661</v>
      </c>
      <c r="BI170" s="66">
        <v>6.666666666666667</v>
      </c>
      <c r="BJ170" s="66">
        <v>0.44444444444444464</v>
      </c>
      <c r="BK170" s="66">
        <v>0.77777777777777768</v>
      </c>
      <c r="BL170" s="66">
        <v>0</v>
      </c>
    </row>
    <row r="171" spans="1:64" x14ac:dyDescent="0.2">
      <c r="A171" s="11">
        <v>10</v>
      </c>
      <c r="B171" s="11">
        <v>0</v>
      </c>
      <c r="C171" s="11">
        <v>3.9000000000000004</v>
      </c>
      <c r="D171" s="11">
        <v>8.6999999999999993</v>
      </c>
      <c r="E171" s="11">
        <v>6.6</v>
      </c>
      <c r="F171" s="11">
        <v>6.6</v>
      </c>
      <c r="G171" s="11">
        <v>10.100000000000001</v>
      </c>
      <c r="H171" s="11">
        <v>2.8000000000000007</v>
      </c>
      <c r="I171" s="11">
        <v>11.299999999999999</v>
      </c>
      <c r="J171" s="11">
        <v>5.0000000000000018</v>
      </c>
      <c r="K171" s="11">
        <v>6.1999999999999993</v>
      </c>
      <c r="L171" s="11">
        <v>6.2999999999999989</v>
      </c>
      <c r="M171" s="11">
        <v>3.7000000000000011</v>
      </c>
      <c r="N171" s="11">
        <v>3.8</v>
      </c>
      <c r="P171" s="11">
        <v>0</v>
      </c>
      <c r="Q171" s="11">
        <v>5.5</v>
      </c>
      <c r="R171" s="11">
        <v>1.7999999999999998</v>
      </c>
      <c r="S171" s="11">
        <v>8.5</v>
      </c>
      <c r="T171" s="11">
        <v>10.4</v>
      </c>
      <c r="U171" s="11">
        <v>2.2000000000000011</v>
      </c>
      <c r="V171" s="11">
        <v>11.100000000000001</v>
      </c>
      <c r="W171" s="11">
        <v>3.5999999999999996</v>
      </c>
      <c r="X171" s="11">
        <v>0</v>
      </c>
      <c r="Y171" s="11">
        <v>3.5</v>
      </c>
      <c r="Z171" s="11">
        <v>1.6999999999999993</v>
      </c>
      <c r="AA171" s="11">
        <v>2.6000000000000005</v>
      </c>
      <c r="AB171" s="11">
        <v>10.399999999999999</v>
      </c>
      <c r="AC171" s="11">
        <v>1.7000000000000011</v>
      </c>
      <c r="AD171" s="11">
        <v>6.1000000000000005</v>
      </c>
      <c r="AE171" s="11">
        <v>9.3000000000000007</v>
      </c>
      <c r="AF171" s="11">
        <v>6.6</v>
      </c>
      <c r="AG171" s="11">
        <v>1.0999999999999996</v>
      </c>
      <c r="AH171" s="11">
        <v>8.7000000000000011</v>
      </c>
      <c r="AJ171" s="11">
        <v>0</v>
      </c>
      <c r="AK171" s="11">
        <v>1.5</v>
      </c>
      <c r="AL171" s="11">
        <v>0</v>
      </c>
      <c r="AM171" s="11">
        <v>2.3000000000000007</v>
      </c>
      <c r="AN171" s="11">
        <v>0.79999999999999893</v>
      </c>
      <c r="AO171" s="11">
        <v>5.9</v>
      </c>
      <c r="AP171" s="11">
        <v>2.3999999999999995</v>
      </c>
      <c r="AQ171" s="11">
        <v>-9.9999999999999645E-2</v>
      </c>
      <c r="AR171" s="11">
        <v>0</v>
      </c>
      <c r="AS171" s="11">
        <v>1.6000000000000005</v>
      </c>
      <c r="AT171" s="11">
        <v>6.4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66">
        <v>8.1111111111111107</v>
      </c>
      <c r="BB171" s="66">
        <v>4</v>
      </c>
      <c r="BD171" s="66">
        <v>4.2222222222222214</v>
      </c>
      <c r="BE171" s="66">
        <v>0</v>
      </c>
      <c r="BF171" s="66">
        <v>2.1666666666666661</v>
      </c>
      <c r="BG171" s="66">
        <v>6.6111111111111107</v>
      </c>
      <c r="BH171" s="66">
        <v>4.6666666666666661</v>
      </c>
      <c r="BI171" s="66">
        <v>6.6111111111111116</v>
      </c>
      <c r="BJ171" s="66">
        <v>0.44444444444444464</v>
      </c>
      <c r="BK171" s="66">
        <v>0.66666666666666696</v>
      </c>
      <c r="BL171" s="66">
        <v>0</v>
      </c>
    </row>
    <row r="172" spans="1:64" x14ac:dyDescent="0.2">
      <c r="A172" s="11">
        <v>15</v>
      </c>
      <c r="B172" s="11">
        <v>0</v>
      </c>
      <c r="C172" s="11">
        <v>3.6999999999999993</v>
      </c>
      <c r="D172" s="11">
        <v>8.6999999999999993</v>
      </c>
      <c r="E172" s="11">
        <v>6.4</v>
      </c>
      <c r="F172" s="11">
        <v>6.1999999999999993</v>
      </c>
      <c r="G172" s="11">
        <v>10.400000000000002</v>
      </c>
      <c r="H172" s="11">
        <v>2.6999999999999993</v>
      </c>
      <c r="I172" s="11">
        <v>11.299999999999999</v>
      </c>
      <c r="J172" s="11">
        <v>5.0000000000000018</v>
      </c>
      <c r="K172" s="11">
        <v>5.8000000000000007</v>
      </c>
      <c r="L172" s="11">
        <v>6.1999999999999993</v>
      </c>
      <c r="M172" s="11">
        <v>3.5</v>
      </c>
      <c r="N172" s="11">
        <v>3.7</v>
      </c>
      <c r="P172" s="11">
        <v>0</v>
      </c>
      <c r="Q172" s="11">
        <v>5.3000000000000007</v>
      </c>
      <c r="R172" s="11">
        <v>1.8999999999999995</v>
      </c>
      <c r="S172" s="11">
        <v>8.5</v>
      </c>
      <c r="T172" s="11">
        <v>10.200000000000001</v>
      </c>
      <c r="U172" s="11">
        <v>2.0999999999999996</v>
      </c>
      <c r="W172" s="11">
        <v>3.5</v>
      </c>
      <c r="X172" s="11">
        <v>0</v>
      </c>
      <c r="Y172" s="11">
        <v>3.4000000000000004</v>
      </c>
      <c r="Z172" s="11">
        <v>1.5</v>
      </c>
      <c r="AA172" s="11">
        <v>2.6000000000000005</v>
      </c>
      <c r="AB172" s="11">
        <v>9.8000000000000007</v>
      </c>
      <c r="AC172" s="11">
        <v>1.5000000000000018</v>
      </c>
      <c r="AD172" s="11">
        <v>5.9999999999999991</v>
      </c>
      <c r="AE172" s="11">
        <v>9.0999999999999979</v>
      </c>
      <c r="AF172" s="11">
        <v>6.5</v>
      </c>
      <c r="AG172" s="11">
        <v>1.3999999999999995</v>
      </c>
      <c r="AH172" s="11">
        <v>8.7999999999999989</v>
      </c>
      <c r="AJ172" s="11">
        <v>0</v>
      </c>
      <c r="AK172" s="11">
        <v>1.0999999999999996</v>
      </c>
      <c r="AL172" s="11">
        <v>0</v>
      </c>
      <c r="AM172" s="11">
        <v>2.5</v>
      </c>
      <c r="AN172" s="11">
        <v>0.59999999999999964</v>
      </c>
      <c r="AO172" s="11">
        <v>5.8000000000000007</v>
      </c>
      <c r="AP172" s="11">
        <v>2.3999999999999995</v>
      </c>
      <c r="AQ172" s="11">
        <v>-0.5</v>
      </c>
      <c r="AR172" s="11">
        <v>0</v>
      </c>
      <c r="AS172" s="11">
        <v>2.0000000000000009</v>
      </c>
      <c r="AT172" s="11">
        <v>6.4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66">
        <v>7.8333333333333321</v>
      </c>
      <c r="BB172" s="66">
        <v>3.8888888888888893</v>
      </c>
      <c r="BD172" s="66">
        <v>3.7777777777777786</v>
      </c>
      <c r="BE172" s="66">
        <v>0</v>
      </c>
      <c r="BF172" s="66">
        <v>2</v>
      </c>
      <c r="BG172" s="66">
        <v>6.5</v>
      </c>
      <c r="BH172" s="66">
        <v>4.4444444444444446</v>
      </c>
      <c r="BI172" s="66">
        <v>6.6111111111111116</v>
      </c>
      <c r="BJ172" s="66">
        <v>0.22222222222222143</v>
      </c>
      <c r="BK172" s="66">
        <v>0.44444444444444464</v>
      </c>
      <c r="BL172" s="66">
        <v>0</v>
      </c>
    </row>
    <row r="173" spans="1:64" x14ac:dyDescent="0.2">
      <c r="A173" s="11">
        <v>20</v>
      </c>
      <c r="B173" s="11">
        <v>0</v>
      </c>
      <c r="C173" s="11">
        <v>3.4000000000000004</v>
      </c>
      <c r="D173" s="11">
        <v>8.6000000000000014</v>
      </c>
      <c r="E173" s="11">
        <v>6.2000000000000011</v>
      </c>
      <c r="F173" s="11">
        <v>5.7999999999999989</v>
      </c>
      <c r="G173" s="11">
        <v>10.5</v>
      </c>
      <c r="H173" s="11">
        <v>2.6999999999999993</v>
      </c>
      <c r="I173" s="11">
        <v>11.299999999999999</v>
      </c>
      <c r="J173" s="11">
        <v>4.7999999999999989</v>
      </c>
      <c r="K173" s="11">
        <v>5.9</v>
      </c>
      <c r="L173" s="11">
        <v>5.9</v>
      </c>
      <c r="M173" s="11">
        <v>3.5999999999999996</v>
      </c>
      <c r="N173" s="11">
        <v>3.5000000000000009</v>
      </c>
      <c r="P173" s="11">
        <v>0</v>
      </c>
      <c r="Q173" s="11">
        <v>5.1999999999999993</v>
      </c>
      <c r="R173" s="11">
        <v>1.8999999999999995</v>
      </c>
      <c r="S173" s="11">
        <v>8.5</v>
      </c>
      <c r="T173" s="11">
        <v>9.6</v>
      </c>
      <c r="U173" s="11">
        <v>2</v>
      </c>
      <c r="W173" s="11">
        <v>3.5999999999999996</v>
      </c>
      <c r="X173" s="11">
        <v>0</v>
      </c>
      <c r="Y173" s="11">
        <v>3.0999999999999996</v>
      </c>
      <c r="Z173" s="11">
        <v>1.2999999999999989</v>
      </c>
      <c r="AA173" s="11">
        <v>2.2999999999999998</v>
      </c>
      <c r="AB173" s="11">
        <v>9.3999999999999986</v>
      </c>
      <c r="AC173" s="11">
        <v>1.2999999999999989</v>
      </c>
      <c r="AD173" s="11">
        <v>5.8999999999999995</v>
      </c>
      <c r="AE173" s="11">
        <v>9</v>
      </c>
      <c r="AF173" s="11">
        <v>6.6</v>
      </c>
      <c r="AG173" s="11">
        <v>1.2000000000000002</v>
      </c>
      <c r="AH173" s="11">
        <v>8.9</v>
      </c>
      <c r="AJ173" s="11">
        <v>0</v>
      </c>
      <c r="AK173" s="11">
        <v>1.1999999999999993</v>
      </c>
      <c r="AL173" s="11">
        <v>0</v>
      </c>
      <c r="AM173" s="11">
        <v>2.7000000000000011</v>
      </c>
      <c r="AN173" s="11">
        <v>0.59999999999999964</v>
      </c>
      <c r="AO173" s="11">
        <v>5.6</v>
      </c>
      <c r="AP173" s="11">
        <v>2.3999999999999995</v>
      </c>
      <c r="AQ173" s="11">
        <v>-0.90000000000000036</v>
      </c>
      <c r="AR173" s="11">
        <v>0</v>
      </c>
      <c r="AS173" s="11">
        <v>1.8999999999999995</v>
      </c>
      <c r="AT173" s="11">
        <v>6.2999999999999989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66">
        <v>7.6666666666666661</v>
      </c>
      <c r="BB173" s="66">
        <v>3.6111111111111107</v>
      </c>
      <c r="BD173" s="66">
        <v>3.5555555555555554</v>
      </c>
      <c r="BE173" s="66">
        <v>0</v>
      </c>
      <c r="BF173" s="66">
        <v>1.8333333333333321</v>
      </c>
      <c r="BG173" s="66">
        <v>6.3888888888888893</v>
      </c>
      <c r="BH173" s="66">
        <v>4.1666666666666661</v>
      </c>
      <c r="BI173" s="66">
        <v>6.666666666666667</v>
      </c>
      <c r="BJ173" s="66">
        <v>5.5555555555555358E-2</v>
      </c>
      <c r="BK173" s="66">
        <v>0.22222222222222232</v>
      </c>
      <c r="BL173" s="66">
        <v>0</v>
      </c>
    </row>
    <row r="174" spans="1:64" x14ac:dyDescent="0.2">
      <c r="A174" s="11">
        <v>25</v>
      </c>
      <c r="B174" s="11">
        <v>0</v>
      </c>
      <c r="C174" s="11">
        <v>3.1999999999999993</v>
      </c>
      <c r="D174" s="11">
        <v>8.6000000000000014</v>
      </c>
      <c r="E174" s="11">
        <v>5.8000000000000007</v>
      </c>
      <c r="F174" s="11">
        <v>5.9</v>
      </c>
      <c r="G174" s="11">
        <v>10.5</v>
      </c>
      <c r="H174" s="11">
        <v>2.9000000000000021</v>
      </c>
      <c r="I174" s="11">
        <v>11.299999999999999</v>
      </c>
      <c r="J174" s="11">
        <v>4.7999999999999989</v>
      </c>
      <c r="K174" s="11">
        <v>6.1</v>
      </c>
      <c r="L174" s="11">
        <v>6.1</v>
      </c>
      <c r="M174" s="11">
        <v>3.5999999999999996</v>
      </c>
      <c r="N174" s="11">
        <v>3.2</v>
      </c>
      <c r="P174" s="11">
        <v>0</v>
      </c>
      <c r="Q174" s="11">
        <v>5.1999999999999993</v>
      </c>
      <c r="R174" s="11">
        <v>1.7000000000000002</v>
      </c>
      <c r="S174" s="11">
        <v>8.1000000000000014</v>
      </c>
      <c r="T174" s="11">
        <v>10.000000000000002</v>
      </c>
      <c r="U174" s="11">
        <v>1.8000000000000007</v>
      </c>
      <c r="W174" s="11">
        <v>3</v>
      </c>
      <c r="X174" s="11">
        <v>0</v>
      </c>
      <c r="Y174" s="11">
        <v>3.3000000000000007</v>
      </c>
      <c r="Z174" s="11">
        <v>1</v>
      </c>
      <c r="AA174" s="11">
        <v>2.0000000000000009</v>
      </c>
      <c r="AB174" s="11">
        <v>9.3000000000000007</v>
      </c>
      <c r="AC174" s="11">
        <v>1.5999999999999996</v>
      </c>
      <c r="AD174" s="11">
        <v>5.4999999999999991</v>
      </c>
      <c r="AE174" s="11">
        <v>8.8999999999999986</v>
      </c>
      <c r="AF174" s="11">
        <v>6.6</v>
      </c>
      <c r="AG174" s="11">
        <v>1.0999999999999996</v>
      </c>
      <c r="AH174" s="11">
        <v>8.7999999999999989</v>
      </c>
      <c r="AJ174" s="11">
        <v>0</v>
      </c>
      <c r="AK174" s="11">
        <v>1.5</v>
      </c>
      <c r="AL174" s="11">
        <v>0</v>
      </c>
      <c r="AM174" s="11">
        <v>2.5</v>
      </c>
      <c r="AN174" s="11">
        <v>0.59999999999999964</v>
      </c>
      <c r="AO174" s="11">
        <v>5.5</v>
      </c>
      <c r="AP174" s="11">
        <v>2.3999999999999995</v>
      </c>
      <c r="AQ174" s="11">
        <v>-1.2999999999999989</v>
      </c>
      <c r="AR174" s="11">
        <v>0</v>
      </c>
      <c r="AS174" s="11">
        <v>1.7999999999999998</v>
      </c>
      <c r="AT174" s="11">
        <v>6.1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66">
        <v>7.2777777777777768</v>
      </c>
      <c r="BB174" s="66">
        <v>3.6111111111111107</v>
      </c>
      <c r="BD174" s="66">
        <v>3.3888888888888893</v>
      </c>
      <c r="BE174" s="66">
        <v>0</v>
      </c>
      <c r="BF174" s="66">
        <v>1.7222222222222214</v>
      </c>
      <c r="BG174" s="66">
        <v>6.2222222222222214</v>
      </c>
      <c r="BH174" s="66">
        <v>3.9444444444444446</v>
      </c>
      <c r="BI174" s="66">
        <v>6.5555555555555562</v>
      </c>
      <c r="BJ174" s="66">
        <v>-5.5555555555555358E-2</v>
      </c>
      <c r="BK174" s="66">
        <v>5.5555555555556246E-2</v>
      </c>
      <c r="BL174" s="66">
        <v>0</v>
      </c>
    </row>
    <row r="175" spans="1:64" x14ac:dyDescent="0.2">
      <c r="A175" s="11">
        <v>30</v>
      </c>
      <c r="B175" s="11">
        <v>0</v>
      </c>
      <c r="C175" s="11">
        <v>3.0999999999999996</v>
      </c>
      <c r="D175" s="11">
        <v>8.6000000000000014</v>
      </c>
      <c r="E175" s="11">
        <v>5.5</v>
      </c>
      <c r="F175" s="11">
        <v>6.1</v>
      </c>
      <c r="G175" s="11">
        <v>10.5</v>
      </c>
      <c r="H175" s="11">
        <v>3.1000000000000014</v>
      </c>
      <c r="I175" s="11">
        <v>11.299999999999999</v>
      </c>
      <c r="J175" s="11">
        <v>4.5999999999999996</v>
      </c>
      <c r="K175" s="11">
        <v>6.1</v>
      </c>
      <c r="L175" s="11">
        <v>5.9</v>
      </c>
      <c r="M175" s="11">
        <v>3.4000000000000004</v>
      </c>
      <c r="N175" s="11">
        <v>2.8999999999999995</v>
      </c>
      <c r="P175" s="11">
        <v>0</v>
      </c>
      <c r="Q175" s="11">
        <v>4.8000000000000007</v>
      </c>
      <c r="R175" s="11">
        <v>1.8999999999999995</v>
      </c>
      <c r="S175" s="11">
        <v>7.7</v>
      </c>
      <c r="T175" s="11">
        <v>9.9</v>
      </c>
      <c r="U175" s="11">
        <v>1.7000000000000011</v>
      </c>
      <c r="W175" s="11">
        <v>2.5</v>
      </c>
      <c r="X175" s="11">
        <v>0</v>
      </c>
      <c r="Y175" s="11">
        <v>3.5</v>
      </c>
      <c r="Z175" s="11">
        <v>0.5</v>
      </c>
      <c r="AB175" s="11">
        <v>9.3000000000000007</v>
      </c>
      <c r="AC175" s="11">
        <v>1.5000000000000018</v>
      </c>
      <c r="AD175" s="11">
        <v>5.7</v>
      </c>
      <c r="AE175" s="11">
        <v>8.8999999999999986</v>
      </c>
      <c r="AF175" s="11">
        <v>6.6</v>
      </c>
      <c r="AG175" s="11">
        <v>1.3999999999999995</v>
      </c>
      <c r="AH175" s="11">
        <v>8.2999999999999989</v>
      </c>
      <c r="AJ175" s="11">
        <v>0</v>
      </c>
      <c r="AK175" s="11">
        <v>1.5</v>
      </c>
      <c r="AL175" s="11">
        <v>0</v>
      </c>
      <c r="AM175" s="11">
        <v>2.2000000000000011</v>
      </c>
      <c r="AN175" s="11">
        <v>0.39999999999999858</v>
      </c>
      <c r="AO175" s="11">
        <v>5.5</v>
      </c>
      <c r="AP175" s="11">
        <v>2.2999999999999998</v>
      </c>
      <c r="AQ175" s="11">
        <v>-1.6999999999999993</v>
      </c>
      <c r="AR175" s="11">
        <v>0</v>
      </c>
      <c r="AS175" s="11">
        <v>1.6000000000000005</v>
      </c>
      <c r="AT175" s="11">
        <v>5.9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66">
        <v>6.4444444444444429</v>
      </c>
      <c r="BB175" s="66">
        <v>4.2222222222222214</v>
      </c>
      <c r="BD175" s="66">
        <v>3.1666666666666661</v>
      </c>
      <c r="BE175" s="66">
        <v>0</v>
      </c>
      <c r="BF175" s="66">
        <v>1.6111111111111107</v>
      </c>
      <c r="BG175" s="66">
        <v>6.1666666666666661</v>
      </c>
      <c r="BH175" s="66">
        <v>3.6666666666666661</v>
      </c>
      <c r="BI175" s="66">
        <v>6.4999999999999991</v>
      </c>
      <c r="BJ175" s="66">
        <v>-0.11111111111111249</v>
      </c>
      <c r="BK175" s="66">
        <v>-0.16666666666666607</v>
      </c>
      <c r="BL175" s="66">
        <v>0</v>
      </c>
    </row>
    <row r="176" spans="1:64" x14ac:dyDescent="0.2">
      <c r="A176" s="11">
        <v>35</v>
      </c>
      <c r="B176" s="11">
        <v>0</v>
      </c>
      <c r="D176" s="11">
        <v>8.4000000000000021</v>
      </c>
      <c r="E176" s="11">
        <v>5.4</v>
      </c>
      <c r="F176" s="11">
        <v>6.1999999999999993</v>
      </c>
      <c r="G176" s="11">
        <v>10.199999999999999</v>
      </c>
      <c r="H176" s="11">
        <v>3.4000000000000021</v>
      </c>
      <c r="I176" s="11">
        <v>11.299999999999999</v>
      </c>
      <c r="J176" s="11">
        <v>4.3000000000000007</v>
      </c>
      <c r="K176" s="11">
        <v>5.8000000000000007</v>
      </c>
      <c r="L176" s="11">
        <v>5.7999999999999989</v>
      </c>
      <c r="M176" s="11">
        <v>3.0999999999999996</v>
      </c>
      <c r="N176" s="11">
        <v>2.7</v>
      </c>
      <c r="P176" s="11">
        <v>0</v>
      </c>
      <c r="Q176" s="11">
        <v>4.1999999999999993</v>
      </c>
      <c r="R176" s="11">
        <v>2.0999999999999996</v>
      </c>
      <c r="S176" s="11">
        <v>7.7</v>
      </c>
      <c r="T176" s="11">
        <v>9.6</v>
      </c>
      <c r="U176" s="11">
        <v>1.8000000000000007</v>
      </c>
      <c r="W176" s="11">
        <v>2.3000000000000007</v>
      </c>
      <c r="X176" s="11">
        <v>0</v>
      </c>
      <c r="Y176" s="11">
        <v>3.2000000000000011</v>
      </c>
      <c r="Z176" s="11">
        <v>0.29999999999999893</v>
      </c>
      <c r="AB176" s="11">
        <v>8.6999999999999993</v>
      </c>
      <c r="AC176" s="11">
        <v>1.2999999999999989</v>
      </c>
      <c r="AD176" s="11">
        <v>5.7</v>
      </c>
      <c r="AE176" s="11">
        <v>8.5</v>
      </c>
      <c r="AF176" s="11">
        <v>6.2000000000000011</v>
      </c>
      <c r="AG176" s="11">
        <v>1.0999999999999996</v>
      </c>
      <c r="AH176" s="11">
        <v>7.7000000000000011</v>
      </c>
      <c r="AJ176" s="11">
        <v>-9.9999999999999645E-2</v>
      </c>
      <c r="AL176" s="11">
        <v>0</v>
      </c>
      <c r="AM176" s="11">
        <v>2.0999999999999996</v>
      </c>
      <c r="AN176" s="11">
        <v>9.9999999999999645E-2</v>
      </c>
      <c r="AO176" s="11">
        <v>5.3000000000000007</v>
      </c>
      <c r="AP176" s="11">
        <v>2.1000000000000005</v>
      </c>
      <c r="AQ176" s="11">
        <v>-2.0999999999999996</v>
      </c>
      <c r="AR176" s="11">
        <v>0</v>
      </c>
      <c r="AS176" s="11">
        <v>1.5000000000000009</v>
      </c>
      <c r="AT176" s="11">
        <v>5.5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66">
        <v>6.2777777777777768</v>
      </c>
      <c r="BB176" s="66">
        <v>4.2222222222222214</v>
      </c>
      <c r="BD176" s="66">
        <v>3.2777777777777786</v>
      </c>
      <c r="BE176" s="66">
        <v>0</v>
      </c>
      <c r="BF176" s="66">
        <v>1.5555555555555554</v>
      </c>
      <c r="BG176" s="66">
        <v>6.0555555555555554</v>
      </c>
      <c r="BH176" s="66">
        <v>3.3333333333333321</v>
      </c>
      <c r="BI176" s="66">
        <v>6.4999999999999991</v>
      </c>
      <c r="BJ176" s="66">
        <v>-0.16666666666666785</v>
      </c>
      <c r="BK176" s="66">
        <v>-0.55555555555555536</v>
      </c>
      <c r="BL176" s="66">
        <v>0</v>
      </c>
    </row>
    <row r="177" spans="1:64" x14ac:dyDescent="0.2">
      <c r="A177" s="11">
        <v>40</v>
      </c>
      <c r="B177" s="11">
        <v>0</v>
      </c>
      <c r="D177" s="11">
        <v>8.6999999999999993</v>
      </c>
      <c r="E177" s="11">
        <v>5.2000000000000011</v>
      </c>
      <c r="F177" s="11">
        <v>6</v>
      </c>
      <c r="G177" s="11">
        <v>9.9000000000000021</v>
      </c>
      <c r="H177" s="11">
        <v>2.6000000000000014</v>
      </c>
      <c r="I177" s="11">
        <v>10.9</v>
      </c>
      <c r="J177" s="11">
        <v>4.0999999999999996</v>
      </c>
      <c r="K177" s="11">
        <v>5.6999999999999993</v>
      </c>
      <c r="L177" s="11">
        <v>5.6</v>
      </c>
      <c r="M177" s="11">
        <v>3.0999999999999996</v>
      </c>
      <c r="N177" s="11">
        <v>2.5000000000000009</v>
      </c>
      <c r="P177" s="11">
        <v>0</v>
      </c>
      <c r="Q177" s="11">
        <v>4</v>
      </c>
      <c r="R177" s="11">
        <v>2.3999999999999995</v>
      </c>
      <c r="S177" s="11">
        <v>7.4999999999999991</v>
      </c>
      <c r="T177" s="11">
        <v>9.6</v>
      </c>
      <c r="W177" s="11">
        <v>2.3000000000000007</v>
      </c>
      <c r="X177" s="11">
        <v>0</v>
      </c>
      <c r="Y177" s="11">
        <v>2.9000000000000004</v>
      </c>
      <c r="Z177" s="11">
        <v>-0.30000000000000071</v>
      </c>
      <c r="AC177" s="11">
        <v>1.0999999999999996</v>
      </c>
      <c r="AD177" s="11">
        <v>5.8999999999999995</v>
      </c>
      <c r="AE177" s="11">
        <v>8.0999999999999979</v>
      </c>
      <c r="AF177" s="11">
        <v>5.7000000000000011</v>
      </c>
      <c r="AG177" s="11">
        <v>1.0999999999999996</v>
      </c>
      <c r="AH177" s="11">
        <v>7.2000000000000011</v>
      </c>
      <c r="AJ177" s="11">
        <v>-0.29999999999999893</v>
      </c>
      <c r="AL177" s="11">
        <v>0</v>
      </c>
      <c r="AM177" s="11">
        <v>2.2000000000000011</v>
      </c>
      <c r="AN177" s="11">
        <v>0</v>
      </c>
      <c r="AO177" s="11">
        <v>5</v>
      </c>
      <c r="AP177" s="11">
        <v>2.0000000000000009</v>
      </c>
      <c r="AQ177" s="11">
        <v>-2.4000000000000004</v>
      </c>
      <c r="AR177" s="11">
        <v>0</v>
      </c>
      <c r="AS177" s="11">
        <v>1.3999999999999995</v>
      </c>
      <c r="AT177" s="11">
        <v>5.0999999999999996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66">
        <v>5.9444444444444429</v>
      </c>
      <c r="BB177" s="66">
        <v>4.0555555555555554</v>
      </c>
      <c r="BD177" s="66">
        <v>3.4444444444444446</v>
      </c>
      <c r="BE177" s="66">
        <v>0</v>
      </c>
      <c r="BF177" s="66">
        <v>1.5555555555555554</v>
      </c>
      <c r="BH177" s="66">
        <v>3.0555555555555554</v>
      </c>
      <c r="BI177" s="66">
        <v>6.2777777777777777</v>
      </c>
      <c r="BJ177" s="66">
        <v>-5.5555555555555358E-2</v>
      </c>
      <c r="BK177" s="66">
        <v>-1.5</v>
      </c>
      <c r="BL177" s="66">
        <v>0</v>
      </c>
    </row>
    <row r="178" spans="1:64" x14ac:dyDescent="0.2">
      <c r="A178" s="11">
        <v>45</v>
      </c>
      <c r="B178" s="11">
        <v>0</v>
      </c>
      <c r="D178" s="11">
        <v>8.6999999999999993</v>
      </c>
      <c r="E178" s="11">
        <v>4.9000000000000004</v>
      </c>
      <c r="F178" s="11">
        <v>5.9</v>
      </c>
      <c r="G178" s="11">
        <v>10</v>
      </c>
      <c r="H178" s="11">
        <v>2</v>
      </c>
      <c r="I178" s="11">
        <v>10.700000000000001</v>
      </c>
      <c r="J178" s="11">
        <v>4</v>
      </c>
      <c r="K178" s="11">
        <v>5.4</v>
      </c>
      <c r="L178" s="11">
        <v>5.2999999999999989</v>
      </c>
      <c r="M178" s="11">
        <v>3</v>
      </c>
      <c r="N178" s="11">
        <v>2.2999999999999998</v>
      </c>
      <c r="P178" s="11">
        <v>0</v>
      </c>
      <c r="Q178" s="11">
        <v>4</v>
      </c>
      <c r="R178" s="11">
        <v>2.3999999999999995</v>
      </c>
      <c r="S178" s="11">
        <v>7.3999999999999995</v>
      </c>
      <c r="T178" s="11">
        <v>9.7000000000000011</v>
      </c>
      <c r="W178" s="11">
        <v>2.5</v>
      </c>
      <c r="X178" s="11">
        <v>0</v>
      </c>
      <c r="Y178" s="11">
        <v>2.5999999999999996</v>
      </c>
      <c r="Z178" s="11">
        <v>-0.5</v>
      </c>
      <c r="AC178" s="11">
        <v>0.50000000000000178</v>
      </c>
      <c r="AD178" s="11">
        <v>6.1000000000000005</v>
      </c>
      <c r="AE178" s="11">
        <v>7.8999999999999986</v>
      </c>
      <c r="AF178" s="11">
        <v>5.2000000000000011</v>
      </c>
      <c r="AG178" s="11">
        <v>1.2999999999999998</v>
      </c>
      <c r="AH178" s="11">
        <v>6.9</v>
      </c>
      <c r="AJ178" s="11">
        <v>-0.69999999999999929</v>
      </c>
      <c r="AL178" s="11">
        <v>0</v>
      </c>
      <c r="AM178" s="11">
        <v>2.5999999999999996</v>
      </c>
      <c r="AN178" s="11">
        <v>9.9999999999999645E-2</v>
      </c>
      <c r="AO178" s="11">
        <v>4.6999999999999993</v>
      </c>
      <c r="AP178" s="11">
        <v>1.8999999999999995</v>
      </c>
      <c r="AQ178" s="11">
        <v>-2.6999999999999993</v>
      </c>
      <c r="AR178" s="11">
        <v>0</v>
      </c>
      <c r="AS178" s="11">
        <v>1.2000000000000002</v>
      </c>
      <c r="AT178" s="11">
        <v>4.5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66">
        <v>5.2222222222222214</v>
      </c>
      <c r="BD178" s="66">
        <v>3.2777777777777786</v>
      </c>
      <c r="BE178" s="66">
        <v>0</v>
      </c>
      <c r="BF178" s="66">
        <v>1.6111111111111107</v>
      </c>
      <c r="BH178" s="66">
        <v>2.7222222222222214</v>
      </c>
      <c r="BI178" s="66">
        <v>5.9999999999999991</v>
      </c>
      <c r="BJ178" s="66">
        <v>5.5555555555555358E-2</v>
      </c>
      <c r="BK178" s="66">
        <v>-1.9444444444444438</v>
      </c>
      <c r="BL178" s="66">
        <v>0</v>
      </c>
    </row>
    <row r="179" spans="1:64" x14ac:dyDescent="0.2">
      <c r="A179" s="11">
        <v>50</v>
      </c>
      <c r="B179" s="11">
        <v>0</v>
      </c>
      <c r="D179" s="11">
        <v>8.5</v>
      </c>
      <c r="E179" s="11">
        <v>4.5999999999999996</v>
      </c>
      <c r="F179" s="11">
        <v>5.6</v>
      </c>
      <c r="G179" s="11">
        <v>9.8000000000000007</v>
      </c>
      <c r="H179" s="11">
        <v>1.8000000000000007</v>
      </c>
      <c r="I179" s="11">
        <v>10.799999999999999</v>
      </c>
      <c r="J179" s="11">
        <v>4</v>
      </c>
      <c r="K179" s="11">
        <v>5.4</v>
      </c>
      <c r="L179" s="11">
        <v>5</v>
      </c>
      <c r="M179" s="11">
        <v>2.8000000000000007</v>
      </c>
      <c r="N179" s="11">
        <v>2.1000000000000005</v>
      </c>
      <c r="P179" s="11">
        <v>0</v>
      </c>
      <c r="Q179" s="11">
        <v>3.5999999999999996</v>
      </c>
      <c r="R179" s="11">
        <v>1.7000000000000002</v>
      </c>
      <c r="S179" s="11">
        <v>7.2</v>
      </c>
      <c r="T179" s="11">
        <v>9.8000000000000007</v>
      </c>
      <c r="W179" s="11">
        <v>2.9000000000000004</v>
      </c>
      <c r="X179" s="11">
        <v>0</v>
      </c>
      <c r="Y179" s="11">
        <v>2.3000000000000007</v>
      </c>
      <c r="Z179" s="11">
        <v>-0.20000000000000018</v>
      </c>
      <c r="AC179" s="11">
        <v>0</v>
      </c>
      <c r="AD179" s="11">
        <v>6.2</v>
      </c>
      <c r="AE179" s="11">
        <v>7.5999999999999979</v>
      </c>
      <c r="AF179" s="11">
        <v>5.0999999999999996</v>
      </c>
      <c r="AG179" s="11">
        <v>1.2000000000000002</v>
      </c>
      <c r="AH179" s="11">
        <v>6.6</v>
      </c>
      <c r="AJ179" s="11">
        <v>-1</v>
      </c>
      <c r="AL179" s="11">
        <v>0</v>
      </c>
      <c r="AM179" s="11">
        <v>2.8000000000000007</v>
      </c>
      <c r="AN179" s="11">
        <v>0.19999999999999929</v>
      </c>
      <c r="AO179" s="11">
        <v>4.8000000000000007</v>
      </c>
      <c r="AP179" s="11">
        <v>1.7000000000000002</v>
      </c>
      <c r="AQ179" s="11">
        <v>-2.7999999999999989</v>
      </c>
      <c r="AR179" s="11">
        <v>0</v>
      </c>
      <c r="AS179" s="11">
        <v>1.0000000000000009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66">
        <v>4.6111111111111107</v>
      </c>
      <c r="BD179" s="66">
        <v>2.8333333333333339</v>
      </c>
      <c r="BE179" s="66">
        <v>0</v>
      </c>
      <c r="BF179" s="66">
        <v>1.5555555555555554</v>
      </c>
      <c r="BH179" s="66">
        <v>2.3888888888888893</v>
      </c>
      <c r="BI179" s="66">
        <v>5.5555555555555562</v>
      </c>
      <c r="BJ179" s="66">
        <v>0</v>
      </c>
      <c r="BK179" s="66">
        <v>-2.2777777777777777</v>
      </c>
      <c r="BL179" s="66">
        <v>0</v>
      </c>
    </row>
    <row r="180" spans="1:64" x14ac:dyDescent="0.2">
      <c r="A180" s="11">
        <v>55</v>
      </c>
      <c r="B180" s="11">
        <v>0</v>
      </c>
      <c r="D180" s="11">
        <v>8.6000000000000014</v>
      </c>
      <c r="E180" s="11">
        <v>4.3000000000000007</v>
      </c>
      <c r="F180" s="11">
        <v>5.4</v>
      </c>
      <c r="G180" s="11">
        <v>9.4000000000000021</v>
      </c>
      <c r="H180" s="11">
        <v>2</v>
      </c>
      <c r="I180" s="11">
        <v>10.200000000000001</v>
      </c>
      <c r="J180" s="11">
        <v>3.7000000000000011</v>
      </c>
      <c r="K180" s="11">
        <v>5.4</v>
      </c>
      <c r="L180" s="11">
        <v>4.9000000000000004</v>
      </c>
      <c r="N180" s="11">
        <v>1.8999999999999995</v>
      </c>
      <c r="P180" s="11">
        <v>0</v>
      </c>
      <c r="Q180" s="11">
        <v>2.8999999999999986</v>
      </c>
      <c r="R180" s="11">
        <v>1.7000000000000002</v>
      </c>
      <c r="T180" s="11">
        <v>9.7000000000000011</v>
      </c>
      <c r="W180" s="11">
        <v>3.0999999999999996</v>
      </c>
      <c r="X180" s="11">
        <v>0</v>
      </c>
      <c r="Y180" s="11">
        <v>2.4000000000000004</v>
      </c>
      <c r="Z180" s="11">
        <v>0.19999999999999929</v>
      </c>
      <c r="AC180" s="11">
        <v>-0.59999999999999964</v>
      </c>
      <c r="AD180" s="11">
        <v>6.3</v>
      </c>
      <c r="AE180" s="11">
        <v>7.0999999999999979</v>
      </c>
      <c r="AF180" s="11">
        <v>5.3000000000000007</v>
      </c>
      <c r="AG180" s="11">
        <v>0.70000000000000018</v>
      </c>
      <c r="AH180" s="11">
        <v>6.2999999999999989</v>
      </c>
      <c r="AJ180" s="11">
        <v>-1.5999999999999996</v>
      </c>
      <c r="AL180" s="11">
        <v>0</v>
      </c>
      <c r="AM180" s="11">
        <v>2.5999999999999996</v>
      </c>
      <c r="AN180" s="11">
        <v>0.29999999999999893</v>
      </c>
      <c r="AO180" s="11">
        <v>4.8000000000000007</v>
      </c>
      <c r="AP180" s="11">
        <v>1.5000000000000009</v>
      </c>
      <c r="AQ180" s="11">
        <v>-2.9000000000000004</v>
      </c>
      <c r="AR180" s="11">
        <v>0</v>
      </c>
      <c r="AS180" s="11">
        <v>0.5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66">
        <v>4.1666666666666661</v>
      </c>
      <c r="BD180" s="66">
        <v>3</v>
      </c>
      <c r="BE180" s="66">
        <v>0</v>
      </c>
      <c r="BF180" s="66">
        <v>1.8888888888888875</v>
      </c>
      <c r="BH180" s="66">
        <v>2.1111111111111107</v>
      </c>
      <c r="BI180" s="66">
        <v>5.166666666666667</v>
      </c>
      <c r="BJ180" s="66">
        <v>-0.22222222222222321</v>
      </c>
      <c r="BK180" s="66">
        <v>-2.833333333333333</v>
      </c>
      <c r="BL180" s="66">
        <v>0</v>
      </c>
    </row>
    <row r="181" spans="1:64" x14ac:dyDescent="0.2">
      <c r="A181" s="11">
        <v>60</v>
      </c>
      <c r="B181" s="11">
        <v>0</v>
      </c>
      <c r="E181" s="11">
        <v>4</v>
      </c>
      <c r="F181" s="11">
        <v>5</v>
      </c>
      <c r="G181" s="11">
        <v>9.1000000000000014</v>
      </c>
      <c r="H181" s="11">
        <v>1.9000000000000004</v>
      </c>
      <c r="I181" s="11">
        <v>9.7000000000000011</v>
      </c>
      <c r="J181" s="11">
        <v>3.9000000000000004</v>
      </c>
      <c r="K181" s="11">
        <v>5.8000000000000007</v>
      </c>
      <c r="L181" s="11">
        <v>4.7999999999999989</v>
      </c>
      <c r="N181" s="11">
        <v>1.7000000000000002</v>
      </c>
      <c r="P181" s="11">
        <v>0</v>
      </c>
      <c r="Q181" s="11">
        <v>2.8999999999999986</v>
      </c>
      <c r="R181" s="11">
        <v>1.8999999999999995</v>
      </c>
      <c r="T181" s="11">
        <v>9.3000000000000007</v>
      </c>
      <c r="W181" s="11">
        <v>3.0999999999999996</v>
      </c>
      <c r="X181" s="11">
        <v>0</v>
      </c>
      <c r="Y181" s="11">
        <v>2.5999999999999996</v>
      </c>
      <c r="Z181" s="11">
        <v>0.59999999999999964</v>
      </c>
      <c r="AC181" s="11">
        <v>-1</v>
      </c>
      <c r="AD181" s="11">
        <v>6.2</v>
      </c>
      <c r="AE181" s="11">
        <v>7.0999999999999979</v>
      </c>
      <c r="AF181" s="11">
        <v>5.3000000000000007</v>
      </c>
      <c r="AG181" s="11">
        <v>0.79999999999999982</v>
      </c>
      <c r="AH181" s="11">
        <v>6.1</v>
      </c>
      <c r="AJ181" s="11">
        <v>-1.7999999999999989</v>
      </c>
      <c r="AL181" s="11">
        <v>0</v>
      </c>
      <c r="AM181" s="11">
        <v>2.0999999999999996</v>
      </c>
      <c r="AN181" s="11">
        <v>0.19999999999999929</v>
      </c>
      <c r="AO181" s="11">
        <v>4.4000000000000004</v>
      </c>
      <c r="AP181" s="11">
        <v>1.3999999999999995</v>
      </c>
      <c r="AQ181" s="11">
        <v>-3.0999999999999996</v>
      </c>
      <c r="AR181" s="11">
        <v>0</v>
      </c>
      <c r="AS181" s="11">
        <v>0.60000000000000053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D181" s="66">
        <v>3.1111111111111107</v>
      </c>
      <c r="BE181" s="66">
        <v>0</v>
      </c>
      <c r="BF181" s="66">
        <v>2</v>
      </c>
      <c r="BH181" s="66">
        <v>1.7777777777777768</v>
      </c>
      <c r="BI181" s="66">
        <v>4.7222222222222223</v>
      </c>
      <c r="BJ181" s="66">
        <v>-0.33333333333333393</v>
      </c>
      <c r="BK181" s="66">
        <v>-3.0555555555555554</v>
      </c>
      <c r="BL181" s="66">
        <v>0</v>
      </c>
    </row>
    <row r="182" spans="1:64" x14ac:dyDescent="0.2">
      <c r="A182" s="11">
        <v>65</v>
      </c>
      <c r="B182" s="11">
        <v>0</v>
      </c>
      <c r="E182" s="11">
        <v>3.7000000000000011</v>
      </c>
      <c r="F182" s="11">
        <v>4.7999999999999989</v>
      </c>
      <c r="G182" s="11">
        <v>8.6999999999999993</v>
      </c>
      <c r="H182" s="11">
        <v>0.60000000000000142</v>
      </c>
      <c r="I182" s="11">
        <v>5</v>
      </c>
      <c r="J182" s="11">
        <v>3.8000000000000007</v>
      </c>
      <c r="K182" s="11">
        <v>5.6999999999999993</v>
      </c>
      <c r="L182" s="11">
        <v>4.7999999999999989</v>
      </c>
      <c r="N182" s="11">
        <v>1.6000000000000005</v>
      </c>
      <c r="P182" s="11">
        <v>0</v>
      </c>
      <c r="Q182" s="11">
        <v>2.5999999999999996</v>
      </c>
      <c r="R182" s="11">
        <v>1.5999999999999996</v>
      </c>
      <c r="T182" s="11">
        <v>9.1</v>
      </c>
      <c r="W182" s="11">
        <v>2.9000000000000004</v>
      </c>
      <c r="X182" s="11">
        <v>0</v>
      </c>
      <c r="Y182" s="11">
        <v>2.5</v>
      </c>
      <c r="Z182" s="11">
        <v>0.79999999999999893</v>
      </c>
      <c r="AC182" s="11">
        <v>-1.4000000000000004</v>
      </c>
      <c r="AD182" s="11">
        <v>5.8999999999999995</v>
      </c>
      <c r="AE182" s="11">
        <v>6.8999999999999986</v>
      </c>
      <c r="AF182" s="11">
        <v>5</v>
      </c>
      <c r="AG182" s="11">
        <v>0.89999999999999947</v>
      </c>
      <c r="AH182" s="11">
        <v>6.0000000000000018</v>
      </c>
      <c r="AJ182" s="11">
        <v>-1.9000000000000004</v>
      </c>
      <c r="AL182" s="11">
        <v>0</v>
      </c>
      <c r="AM182" s="11">
        <v>2</v>
      </c>
      <c r="AN182" s="11">
        <v>-0.10000000000000142</v>
      </c>
      <c r="AO182" s="11">
        <v>4.0999999999999996</v>
      </c>
      <c r="AP182" s="11">
        <v>1.2999999999999998</v>
      </c>
      <c r="AQ182" s="11">
        <v>-3.3999999999999995</v>
      </c>
      <c r="AR182" s="11">
        <v>0</v>
      </c>
      <c r="AS182" s="11">
        <v>0.5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D182" s="66">
        <v>3</v>
      </c>
      <c r="BE182" s="66">
        <v>0</v>
      </c>
      <c r="BF182" s="66">
        <v>2.0555555555555554</v>
      </c>
      <c r="BH182" s="66">
        <v>1.5555555555555554</v>
      </c>
      <c r="BI182" s="66">
        <v>4.5555555555555562</v>
      </c>
      <c r="BJ182" s="66">
        <v>-0.33333333333333393</v>
      </c>
      <c r="BK182" s="66">
        <v>-2.833333333333333</v>
      </c>
      <c r="BL182" s="66">
        <v>0</v>
      </c>
    </row>
    <row r="183" spans="1:64" x14ac:dyDescent="0.2">
      <c r="A183" s="11">
        <v>70</v>
      </c>
      <c r="B183" s="11">
        <v>0</v>
      </c>
      <c r="E183" s="11">
        <v>3.2000000000000011</v>
      </c>
      <c r="G183" s="11">
        <v>8.4000000000000021</v>
      </c>
      <c r="H183" s="11">
        <v>-3.2999999999999989</v>
      </c>
      <c r="I183" s="11">
        <v>4.9000000000000004</v>
      </c>
      <c r="J183" s="11">
        <v>3.5999999999999996</v>
      </c>
      <c r="K183" s="11">
        <v>5.4</v>
      </c>
      <c r="L183" s="11">
        <v>4.6999999999999993</v>
      </c>
      <c r="N183" s="11">
        <v>1.5000000000000009</v>
      </c>
      <c r="P183" s="11">
        <v>0</v>
      </c>
      <c r="Q183" s="11">
        <v>2</v>
      </c>
      <c r="R183" s="11">
        <v>1.5</v>
      </c>
      <c r="T183" s="11">
        <v>8.8000000000000007</v>
      </c>
      <c r="W183" s="11">
        <v>2.8000000000000007</v>
      </c>
      <c r="X183" s="11">
        <v>0</v>
      </c>
      <c r="Y183" s="11">
        <v>2</v>
      </c>
      <c r="Z183" s="11">
        <v>1</v>
      </c>
      <c r="AC183" s="11">
        <v>-1.1999999999999993</v>
      </c>
      <c r="AD183" s="11">
        <v>5.7</v>
      </c>
      <c r="AE183" s="11">
        <v>6.8999999999999986</v>
      </c>
      <c r="AF183" s="11">
        <v>4.4000000000000004</v>
      </c>
      <c r="AG183" s="11">
        <v>0.89999999999999947</v>
      </c>
      <c r="AH183" s="11">
        <v>5.7000000000000011</v>
      </c>
      <c r="AJ183" s="11">
        <v>-2.0999999999999996</v>
      </c>
      <c r="AL183" s="11">
        <v>0</v>
      </c>
      <c r="AM183" s="11">
        <v>1.6000000000000005</v>
      </c>
      <c r="AN183" s="11">
        <v>-0.30000000000000071</v>
      </c>
      <c r="AO183" s="11">
        <v>3.8000000000000007</v>
      </c>
      <c r="AP183" s="11">
        <v>1.1000000000000005</v>
      </c>
      <c r="AQ183" s="11">
        <v>-3.3999999999999995</v>
      </c>
      <c r="AR183" s="11">
        <v>0</v>
      </c>
      <c r="AS183" s="11">
        <v>0.29999999999999982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E183" s="66">
        <v>0</v>
      </c>
      <c r="BF183" s="66">
        <v>1.9444444444444429</v>
      </c>
      <c r="BH183" s="66">
        <v>1.2777777777777768</v>
      </c>
      <c r="BJ183" s="66">
        <v>-0.44444444444444464</v>
      </c>
      <c r="BK183" s="66">
        <v>-2.5555555555555554</v>
      </c>
      <c r="BL183" s="66">
        <v>0</v>
      </c>
    </row>
    <row r="184" spans="1:64" x14ac:dyDescent="0.2">
      <c r="A184" s="11">
        <v>75</v>
      </c>
      <c r="B184" s="11">
        <v>0</v>
      </c>
      <c r="E184" s="11">
        <v>3</v>
      </c>
      <c r="G184" s="11">
        <v>7.9999999999999991</v>
      </c>
      <c r="H184" s="11">
        <v>-4.3999999999999986</v>
      </c>
      <c r="I184" s="11">
        <v>4.7999999999999989</v>
      </c>
      <c r="J184" s="11">
        <v>3.4000000000000004</v>
      </c>
      <c r="K184" s="11">
        <v>5.1999999999999993</v>
      </c>
      <c r="L184" s="11">
        <v>4.5999999999999996</v>
      </c>
      <c r="N184" s="11">
        <v>1.5000000000000009</v>
      </c>
      <c r="P184" s="11">
        <v>0</v>
      </c>
      <c r="Q184" s="11">
        <v>1.6999999999999993</v>
      </c>
      <c r="R184" s="11">
        <v>1.5999999999999996</v>
      </c>
      <c r="T184" s="11">
        <v>8.7000000000000011</v>
      </c>
      <c r="W184" s="11">
        <v>2.7000000000000011</v>
      </c>
      <c r="X184" s="11">
        <v>0</v>
      </c>
      <c r="Y184" s="11">
        <v>1.8000000000000007</v>
      </c>
      <c r="Z184" s="11">
        <v>1.5</v>
      </c>
      <c r="AC184" s="11">
        <v>-1</v>
      </c>
      <c r="AD184" s="11">
        <v>5.6000000000000005</v>
      </c>
      <c r="AE184" s="11">
        <v>6.3999999999999986</v>
      </c>
      <c r="AF184" s="11">
        <v>3.8000000000000007</v>
      </c>
      <c r="AG184" s="11">
        <v>0.5</v>
      </c>
      <c r="AH184" s="11">
        <v>5.3000000000000007</v>
      </c>
      <c r="AJ184" s="11">
        <v>-2.1999999999999993</v>
      </c>
      <c r="AL184" s="11">
        <v>0</v>
      </c>
      <c r="AM184" s="11">
        <v>1.4000000000000004</v>
      </c>
      <c r="AN184" s="11">
        <v>-0.5</v>
      </c>
      <c r="AO184" s="11">
        <v>3.6999999999999993</v>
      </c>
      <c r="AP184" s="11">
        <v>1.0000000000000009</v>
      </c>
      <c r="AQ184" s="11">
        <v>-3.3999999999999995</v>
      </c>
      <c r="AR184" s="11">
        <v>0</v>
      </c>
      <c r="AS184" s="11">
        <v>0.10000000000000053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E184" s="66">
        <v>0</v>
      </c>
      <c r="BF184" s="66">
        <v>1.8333333333333321</v>
      </c>
      <c r="BH184" s="66">
        <v>1</v>
      </c>
      <c r="BJ184" s="66">
        <v>-0.55555555555555625</v>
      </c>
      <c r="BK184" s="66">
        <v>-2.3888888888888884</v>
      </c>
      <c r="BL184" s="66">
        <v>0</v>
      </c>
    </row>
    <row r="185" spans="1:64" x14ac:dyDescent="0.2">
      <c r="A185" s="11">
        <v>80</v>
      </c>
      <c r="B185" s="11">
        <v>0</v>
      </c>
      <c r="E185" s="11">
        <v>2.8000000000000007</v>
      </c>
      <c r="G185" s="11">
        <v>7.7</v>
      </c>
      <c r="H185" s="11">
        <v>-2.7999999999999989</v>
      </c>
      <c r="I185" s="11">
        <v>4.5</v>
      </c>
      <c r="J185" s="11">
        <v>3.0999999999999996</v>
      </c>
      <c r="K185" s="11">
        <v>4.9000000000000004</v>
      </c>
      <c r="L185" s="11">
        <v>4.2999999999999989</v>
      </c>
      <c r="N185" s="11">
        <v>1.3999999999999995</v>
      </c>
      <c r="P185" s="11">
        <v>0</v>
      </c>
      <c r="Q185" s="11">
        <v>1.3999999999999986</v>
      </c>
      <c r="R185" s="11">
        <v>1.7000000000000002</v>
      </c>
      <c r="T185" s="11">
        <v>8.6</v>
      </c>
      <c r="W185" s="11">
        <v>2.7000000000000011</v>
      </c>
      <c r="X185" s="11">
        <v>0</v>
      </c>
      <c r="Y185" s="11">
        <v>1.9000000000000004</v>
      </c>
      <c r="Z185" s="11">
        <v>2.0999999999999996</v>
      </c>
      <c r="AC185" s="11">
        <v>-1.0999999999999996</v>
      </c>
      <c r="AD185" s="11">
        <v>5.4999999999999991</v>
      </c>
      <c r="AE185" s="11">
        <v>6.1</v>
      </c>
      <c r="AF185" s="11">
        <v>3.7000000000000011</v>
      </c>
      <c r="AG185" s="11">
        <v>0.70000000000000018</v>
      </c>
      <c r="AH185" s="11">
        <v>4.0999999999999996</v>
      </c>
      <c r="AJ185" s="11">
        <v>-2.4000000000000004</v>
      </c>
      <c r="AL185" s="11">
        <v>0</v>
      </c>
      <c r="AM185" s="11">
        <v>1</v>
      </c>
      <c r="AN185" s="11">
        <v>-0.5</v>
      </c>
      <c r="AO185" s="11">
        <v>3.5999999999999996</v>
      </c>
      <c r="AP185" s="11">
        <v>0.89999999999999947</v>
      </c>
      <c r="AQ185" s="11">
        <v>-3.3999999999999995</v>
      </c>
      <c r="AR185" s="11">
        <v>0</v>
      </c>
      <c r="AS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BE185" s="66">
        <v>0</v>
      </c>
      <c r="BF185" s="66">
        <v>1.7777777777777768</v>
      </c>
      <c r="BH185" s="66">
        <v>0.72222222222222143</v>
      </c>
      <c r="BJ185" s="66">
        <v>-0.66666666666666696</v>
      </c>
      <c r="BK185" s="66">
        <v>-2.1111111111111107</v>
      </c>
    </row>
    <row r="186" spans="1:64" x14ac:dyDescent="0.2">
      <c r="A186" s="11">
        <v>85</v>
      </c>
      <c r="B186" s="11">
        <v>0</v>
      </c>
      <c r="E186" s="11">
        <v>2.5999999999999996</v>
      </c>
      <c r="G186" s="11">
        <v>7.3999999999999995</v>
      </c>
      <c r="H186" s="11">
        <v>-1</v>
      </c>
      <c r="I186" s="11">
        <v>4.1999999999999993</v>
      </c>
      <c r="J186" s="11">
        <v>3</v>
      </c>
      <c r="K186" s="11">
        <v>5.0999999999999996</v>
      </c>
      <c r="L186" s="11">
        <v>3.6999999999999993</v>
      </c>
      <c r="N186" s="11">
        <v>1.3999999999999995</v>
      </c>
      <c r="P186" s="11">
        <v>0</v>
      </c>
      <c r="Q186" s="11">
        <v>0.89999999999999858</v>
      </c>
      <c r="T186" s="11">
        <v>8.4</v>
      </c>
      <c r="W186" s="11">
        <v>2.7000000000000011</v>
      </c>
      <c r="X186" s="11">
        <v>0</v>
      </c>
      <c r="Y186" s="11">
        <v>1.5</v>
      </c>
      <c r="Z186" s="11">
        <v>2.5</v>
      </c>
      <c r="AC186" s="11">
        <v>-1.1999999999999993</v>
      </c>
      <c r="AD186" s="11">
        <v>5.1000000000000005</v>
      </c>
      <c r="AE186" s="11">
        <v>5.6</v>
      </c>
      <c r="AF186" s="11">
        <v>3.5</v>
      </c>
      <c r="AG186" s="11">
        <v>0.59999999999999964</v>
      </c>
      <c r="AH186" s="11">
        <v>3.4000000000000004</v>
      </c>
      <c r="AJ186" s="11">
        <v>-2.5</v>
      </c>
      <c r="AL186" s="11">
        <v>0</v>
      </c>
      <c r="AM186" s="11">
        <v>1.6000000000000005</v>
      </c>
      <c r="AN186" s="11">
        <v>-0.5</v>
      </c>
      <c r="AO186" s="11">
        <v>3.4000000000000004</v>
      </c>
      <c r="AP186" s="11">
        <v>0.89999999999999947</v>
      </c>
      <c r="AQ186" s="11">
        <v>-3.3999999999999995</v>
      </c>
      <c r="AR186" s="11">
        <v>0</v>
      </c>
      <c r="AS186" s="11">
        <v>-0.20000000000000018</v>
      </c>
      <c r="BE186" s="66">
        <v>0</v>
      </c>
      <c r="BF186" s="66">
        <v>1.6666666666666661</v>
      </c>
      <c r="BH186" s="66">
        <v>0.44444444444444375</v>
      </c>
      <c r="BJ186" s="66">
        <v>-1.1111111111111116</v>
      </c>
      <c r="BK186" s="66">
        <v>-1.8888888888888884</v>
      </c>
    </row>
    <row r="187" spans="1:64" x14ac:dyDescent="0.2">
      <c r="A187" s="11">
        <v>90</v>
      </c>
      <c r="B187" s="11">
        <v>0</v>
      </c>
      <c r="E187" s="11">
        <v>2.5999999999999996</v>
      </c>
      <c r="G187" s="11">
        <v>7.2</v>
      </c>
      <c r="H187" s="11">
        <v>0</v>
      </c>
      <c r="I187" s="11">
        <v>4</v>
      </c>
      <c r="J187" s="11">
        <v>2.8000000000000007</v>
      </c>
      <c r="K187" s="11">
        <v>5.3000000000000007</v>
      </c>
      <c r="L187" s="11">
        <v>3.4000000000000004</v>
      </c>
      <c r="N187" s="11">
        <v>1.3999999999999995</v>
      </c>
      <c r="P187" s="11">
        <v>0</v>
      </c>
      <c r="Q187" s="11">
        <v>0.59999999999999964</v>
      </c>
      <c r="T187" s="11">
        <v>8.3000000000000007</v>
      </c>
      <c r="X187" s="11">
        <v>0</v>
      </c>
      <c r="Y187" s="11">
        <v>1.4000000000000004</v>
      </c>
      <c r="Z187" s="68">
        <v>2.7999999999999989</v>
      </c>
      <c r="AC187" s="11">
        <v>-1.4000000000000004</v>
      </c>
      <c r="AD187" s="11">
        <v>4.8</v>
      </c>
      <c r="AE187" s="11">
        <v>4.8999999999999986</v>
      </c>
      <c r="AF187" s="11">
        <v>3</v>
      </c>
      <c r="AG187" s="11">
        <v>0.39999999999999947</v>
      </c>
      <c r="AH187" s="11">
        <v>3.3000000000000007</v>
      </c>
      <c r="AJ187" s="11">
        <v>-2.5999999999999996</v>
      </c>
      <c r="AL187" s="11">
        <v>0</v>
      </c>
      <c r="AM187" s="11">
        <v>2.2000000000000011</v>
      </c>
      <c r="AN187" s="11">
        <v>-0.5</v>
      </c>
      <c r="AO187" s="11">
        <v>3.3000000000000007</v>
      </c>
      <c r="AP187" s="11">
        <v>1.0000000000000009</v>
      </c>
      <c r="AQ187" s="11">
        <v>-3.5</v>
      </c>
      <c r="AR187" s="11">
        <v>0</v>
      </c>
      <c r="AS187" s="11">
        <v>-0.39999999999999947</v>
      </c>
      <c r="BE187" s="66">
        <v>0</v>
      </c>
      <c r="BH187" s="66">
        <v>0.11111111111111072</v>
      </c>
      <c r="BJ187" s="66">
        <v>-1.4444444444444446</v>
      </c>
      <c r="BK187" s="66">
        <v>-1.833333333333333</v>
      </c>
    </row>
    <row r="188" spans="1:64" x14ac:dyDescent="0.2">
      <c r="A188" s="11">
        <v>95</v>
      </c>
      <c r="B188" s="11">
        <v>0</v>
      </c>
      <c r="E188" s="11">
        <v>2.3000000000000007</v>
      </c>
      <c r="G188" s="11">
        <v>6.8999999999999995</v>
      </c>
      <c r="H188" s="11">
        <v>0.40000000000000036</v>
      </c>
      <c r="I188" s="11">
        <v>3.7999999999999989</v>
      </c>
      <c r="J188" s="11">
        <v>2.2000000000000011</v>
      </c>
      <c r="K188" s="11">
        <v>5.1999999999999993</v>
      </c>
      <c r="L188" s="11">
        <v>3.4000000000000004</v>
      </c>
      <c r="N188" s="11">
        <v>1.2999999999999998</v>
      </c>
      <c r="P188" s="11">
        <v>0</v>
      </c>
      <c r="T188" s="11">
        <v>8.1</v>
      </c>
      <c r="X188" s="11">
        <v>0</v>
      </c>
      <c r="Z188" s="11">
        <v>2.7999999999999989</v>
      </c>
      <c r="AC188" s="11">
        <v>-1.5</v>
      </c>
      <c r="AD188" s="11">
        <v>4.6000000000000005</v>
      </c>
      <c r="AG188" s="11">
        <v>0.20000000000000018</v>
      </c>
      <c r="AH188" s="11">
        <v>3</v>
      </c>
      <c r="AJ188" s="11">
        <v>-2.6999999999999993</v>
      </c>
      <c r="AL188" s="11">
        <v>0</v>
      </c>
      <c r="AM188" s="11">
        <v>2.5999999999999996</v>
      </c>
      <c r="AN188" s="11">
        <v>-0.60000000000000142</v>
      </c>
      <c r="AO188" s="11">
        <v>3.0999999999999996</v>
      </c>
      <c r="AP188" s="11">
        <v>1.0000000000000009</v>
      </c>
      <c r="AR188" s="11">
        <v>0</v>
      </c>
      <c r="AS188" s="11">
        <v>-0.5</v>
      </c>
      <c r="BE188" s="66">
        <v>0</v>
      </c>
      <c r="BH188" s="66">
        <v>0</v>
      </c>
      <c r="BK188" s="66">
        <v>-1.6666666666666661</v>
      </c>
    </row>
    <row r="189" spans="1:64" x14ac:dyDescent="0.2">
      <c r="A189" s="11">
        <v>100</v>
      </c>
      <c r="B189" s="11">
        <v>0</v>
      </c>
      <c r="E189" s="11">
        <v>2.2000000000000011</v>
      </c>
      <c r="G189" s="11">
        <v>6.7</v>
      </c>
      <c r="H189" s="11">
        <v>-0.39999999999999858</v>
      </c>
      <c r="I189" s="11">
        <v>3.4000000000000004</v>
      </c>
      <c r="J189" s="11">
        <v>1.8000000000000007</v>
      </c>
      <c r="K189" s="11">
        <v>4.9000000000000004</v>
      </c>
      <c r="L189" s="11">
        <v>3.1999999999999993</v>
      </c>
      <c r="N189" s="11">
        <v>1.1000000000000005</v>
      </c>
      <c r="P189" s="11">
        <v>0</v>
      </c>
      <c r="T189" s="11">
        <v>7.8000000000000007</v>
      </c>
      <c r="X189" s="11">
        <v>0</v>
      </c>
      <c r="Z189" s="11">
        <v>2.7999999999999989</v>
      </c>
      <c r="AC189" s="11">
        <v>-1.5</v>
      </c>
      <c r="AD189" s="11">
        <v>4.3</v>
      </c>
      <c r="AG189" s="11">
        <v>0.39999999999999947</v>
      </c>
      <c r="AH189" s="11">
        <v>2.5999999999999996</v>
      </c>
      <c r="AJ189" s="11">
        <v>-2.9000000000000004</v>
      </c>
      <c r="AL189" s="11">
        <v>0</v>
      </c>
      <c r="AM189" s="11">
        <v>2.7000000000000011</v>
      </c>
      <c r="AN189" s="11">
        <v>-0.70000000000000107</v>
      </c>
      <c r="AO189" s="11">
        <v>3.1999999999999993</v>
      </c>
      <c r="AP189" s="11">
        <v>0.89999999999999947</v>
      </c>
      <c r="AR189" s="11">
        <v>0</v>
      </c>
      <c r="AS189" s="11">
        <v>-0.70000000000000018</v>
      </c>
      <c r="BH189" s="66">
        <v>-0.27777777777777857</v>
      </c>
      <c r="BK189" s="66">
        <v>-1.3888888888888884</v>
      </c>
    </row>
    <row r="190" spans="1:64" x14ac:dyDescent="0.2">
      <c r="A190" s="11">
        <v>105</v>
      </c>
      <c r="B190" s="11">
        <v>0</v>
      </c>
      <c r="E190" s="11">
        <v>2</v>
      </c>
      <c r="G190" s="11">
        <v>6.3999999999999995</v>
      </c>
      <c r="H190" s="11">
        <v>-1.0999999999999996</v>
      </c>
      <c r="I190" s="11">
        <v>3</v>
      </c>
      <c r="J190" s="11">
        <v>1.5999999999999996</v>
      </c>
      <c r="K190" s="11">
        <v>4.4000000000000004</v>
      </c>
      <c r="L190" s="11">
        <v>3.0999999999999996</v>
      </c>
      <c r="N190" s="11">
        <v>0.89999999999999947</v>
      </c>
      <c r="P190" s="11">
        <v>0</v>
      </c>
      <c r="T190" s="11">
        <v>7.3000000000000007</v>
      </c>
      <c r="X190" s="11">
        <v>0</v>
      </c>
      <c r="Z190" s="11">
        <v>2.5</v>
      </c>
      <c r="AC190" s="11">
        <v>-1.5</v>
      </c>
      <c r="AD190" s="11">
        <v>4.2</v>
      </c>
      <c r="AG190" s="11">
        <v>0.5</v>
      </c>
      <c r="AH190" s="11">
        <v>2.3000000000000007</v>
      </c>
      <c r="AJ190" s="11">
        <v>-2.9000000000000004</v>
      </c>
      <c r="AL190" s="11">
        <v>0</v>
      </c>
      <c r="AM190" s="11">
        <v>2.5999999999999996</v>
      </c>
      <c r="AN190" s="11">
        <v>-0.90000000000000036</v>
      </c>
      <c r="AP190" s="11">
        <v>0.79999999999999982</v>
      </c>
      <c r="AR190" s="11">
        <v>0</v>
      </c>
      <c r="AS190" s="11">
        <v>-0.89999999999999947</v>
      </c>
      <c r="BH190" s="66">
        <v>-0.44444444444444464</v>
      </c>
      <c r="BK190" s="66">
        <v>-1.1111111111111107</v>
      </c>
    </row>
    <row r="191" spans="1:64" x14ac:dyDescent="0.2">
      <c r="A191" s="11">
        <v>110</v>
      </c>
      <c r="E191" s="11">
        <v>1.5999999999999996</v>
      </c>
      <c r="H191" s="11">
        <v>-0.79999999999999893</v>
      </c>
      <c r="I191" s="11">
        <v>2.7999999999999989</v>
      </c>
      <c r="K191" s="11">
        <v>4.3000000000000007</v>
      </c>
      <c r="L191" s="11">
        <v>3.5</v>
      </c>
      <c r="N191" s="11">
        <v>0.50000000000000089</v>
      </c>
      <c r="P191" s="11">
        <v>0</v>
      </c>
      <c r="T191" s="11">
        <v>6.6</v>
      </c>
      <c r="X191" s="11">
        <v>0</v>
      </c>
      <c r="Z191" s="11">
        <v>2.1999999999999993</v>
      </c>
      <c r="AC191" s="11">
        <v>-1.6999999999999993</v>
      </c>
      <c r="AD191" s="11">
        <v>3.9999999999999991</v>
      </c>
      <c r="AG191" s="11">
        <v>0.29999999999999982</v>
      </c>
      <c r="AJ191" s="11">
        <v>-3</v>
      </c>
      <c r="AL191" s="11">
        <v>0</v>
      </c>
      <c r="AM191" s="11">
        <v>2.3000000000000007</v>
      </c>
      <c r="AP191" s="11">
        <v>0.60000000000000053</v>
      </c>
      <c r="AR191" s="11">
        <v>0</v>
      </c>
      <c r="AS191" s="11">
        <v>-1</v>
      </c>
      <c r="BH191" s="66">
        <v>-0.38888888888888928</v>
      </c>
      <c r="BK191" s="66">
        <v>-0.77777777777777768</v>
      </c>
    </row>
    <row r="192" spans="1:64" x14ac:dyDescent="0.2">
      <c r="A192" s="11">
        <v>115</v>
      </c>
      <c r="E192" s="11">
        <v>1.5</v>
      </c>
      <c r="H192" s="11">
        <v>-0.39999999999999858</v>
      </c>
      <c r="I192" s="11">
        <v>2.5</v>
      </c>
      <c r="K192" s="11">
        <v>4.1999999999999993</v>
      </c>
      <c r="L192" s="11">
        <v>3.7999999999999989</v>
      </c>
      <c r="N192" s="11">
        <v>0.29999999999999982</v>
      </c>
      <c r="P192" s="11">
        <v>0</v>
      </c>
      <c r="T192" s="11">
        <v>6.3000000000000007</v>
      </c>
      <c r="X192" s="11">
        <v>0</v>
      </c>
      <c r="Z192" s="11">
        <v>1.9000000000000004</v>
      </c>
      <c r="AC192" s="11">
        <v>-2</v>
      </c>
      <c r="AD192" s="11">
        <v>3.8999999999999995</v>
      </c>
      <c r="AG192" s="11">
        <v>9.9999999999999645E-2</v>
      </c>
      <c r="AJ192" s="11">
        <v>-3.1999999999999993</v>
      </c>
      <c r="AL192" s="11">
        <v>0</v>
      </c>
      <c r="AM192" s="11">
        <v>1.8000000000000007</v>
      </c>
      <c r="AP192" s="11">
        <v>0.60000000000000053</v>
      </c>
      <c r="AR192" s="11">
        <v>0</v>
      </c>
      <c r="AS192" s="11">
        <v>-1.0999999999999996</v>
      </c>
      <c r="BH192" s="66">
        <v>-0.38888888888888928</v>
      </c>
      <c r="BK192" s="66">
        <v>-0.5</v>
      </c>
    </row>
    <row r="193" spans="1:64" x14ac:dyDescent="0.2">
      <c r="A193" s="145">
        <v>120</v>
      </c>
      <c r="B193" s="145"/>
      <c r="C193" s="145"/>
      <c r="D193" s="145"/>
      <c r="E193" s="145">
        <v>1.4000000000000004</v>
      </c>
      <c r="F193" s="145"/>
      <c r="G193" s="145"/>
      <c r="H193" s="145">
        <v>-1.0999999999999996</v>
      </c>
      <c r="I193" s="145">
        <v>2</v>
      </c>
      <c r="J193" s="145"/>
      <c r="K193" s="145"/>
      <c r="L193" s="145">
        <v>3.7999999999999989</v>
      </c>
      <c r="M193" s="145"/>
      <c r="N193" s="145">
        <v>0.10000000000000053</v>
      </c>
      <c r="O193" s="145"/>
      <c r="P193" s="145">
        <v>0</v>
      </c>
      <c r="Q193" s="145"/>
      <c r="R193" s="145"/>
      <c r="S193" s="145"/>
      <c r="T193" s="145">
        <v>5.7000000000000011</v>
      </c>
      <c r="U193" s="145"/>
      <c r="V193" s="145"/>
      <c r="W193" s="145"/>
      <c r="X193" s="145">
        <v>0</v>
      </c>
      <c r="Y193" s="145"/>
      <c r="Z193" s="145">
        <v>1.9000000000000004</v>
      </c>
      <c r="AA193" s="145"/>
      <c r="AB193" s="145"/>
      <c r="AC193" s="145">
        <v>-2.2999999999999989</v>
      </c>
      <c r="AD193" s="145">
        <v>3.3</v>
      </c>
      <c r="AE193" s="145"/>
      <c r="AF193" s="145"/>
      <c r="AG193" s="145"/>
      <c r="AH193" s="145"/>
      <c r="AI193" s="145"/>
      <c r="AJ193" s="145">
        <v>-3.5</v>
      </c>
      <c r="AK193" s="145"/>
      <c r="AL193" s="145">
        <v>0</v>
      </c>
      <c r="AM193" s="145">
        <v>1.6000000000000005</v>
      </c>
      <c r="AN193" s="145"/>
      <c r="AO193" s="145"/>
      <c r="AP193" s="145">
        <v>0.60000000000000053</v>
      </c>
      <c r="AQ193" s="145"/>
      <c r="AR193" s="145">
        <v>0</v>
      </c>
      <c r="AS193" s="145"/>
      <c r="AT193" s="145"/>
      <c r="AU193" s="145"/>
      <c r="AV193" s="145"/>
      <c r="AW193" s="145"/>
      <c r="AX193" s="145"/>
      <c r="AY193" s="145"/>
      <c r="AZ193" s="145"/>
      <c r="BA193" s="145"/>
      <c r="BB193" s="145"/>
      <c r="BC193" s="145"/>
      <c r="BD193" s="145"/>
      <c r="BE193" s="145"/>
      <c r="BF193" s="145"/>
      <c r="BG193" s="145"/>
      <c r="BH193" s="146">
        <v>-0.5</v>
      </c>
      <c r="BI193" s="145"/>
      <c r="BJ193" s="145"/>
      <c r="BK193" s="146">
        <v>-0.66666666666666607</v>
      </c>
      <c r="BL193" s="145"/>
    </row>
    <row r="194" spans="1:64" x14ac:dyDescent="0.2">
      <c r="A194" s="101">
        <v>125</v>
      </c>
      <c r="E194" s="11">
        <v>1.2000000000000011</v>
      </c>
      <c r="H194" s="11">
        <v>-4</v>
      </c>
      <c r="I194" s="11">
        <v>1.6999999999999993</v>
      </c>
      <c r="L194" s="11">
        <v>3.7999999999999989</v>
      </c>
      <c r="N194" s="11">
        <v>-9.9999999999999645E-2</v>
      </c>
      <c r="P194" s="11">
        <v>0</v>
      </c>
      <c r="T194" s="11">
        <v>5.3000000000000007</v>
      </c>
      <c r="X194" s="11">
        <v>0</v>
      </c>
      <c r="Z194" s="11">
        <v>1.6999999999999993</v>
      </c>
      <c r="AC194" s="11">
        <v>-2.5999999999999996</v>
      </c>
      <c r="AD194" s="11">
        <v>3.2</v>
      </c>
      <c r="AJ194" s="11">
        <v>-3.5</v>
      </c>
      <c r="AP194" s="11">
        <v>0.40000000000000036</v>
      </c>
      <c r="AR194" s="11">
        <v>0</v>
      </c>
      <c r="BH194" s="66">
        <v>-0.6111111111111116</v>
      </c>
      <c r="BK194" s="66">
        <v>-1.1111111111111107</v>
      </c>
    </row>
    <row r="195" spans="1:64" x14ac:dyDescent="0.2">
      <c r="A195" s="100">
        <v>130</v>
      </c>
      <c r="E195" s="11">
        <v>1</v>
      </c>
      <c r="H195" s="11">
        <v>-4.7999999999999989</v>
      </c>
      <c r="I195" s="11">
        <v>1.2999999999999989</v>
      </c>
      <c r="L195" s="11">
        <v>4.0999999999999996</v>
      </c>
      <c r="N195" s="11">
        <v>-0.20000000000000018</v>
      </c>
      <c r="P195" s="11">
        <v>0</v>
      </c>
      <c r="T195" s="11">
        <v>4.9000000000000004</v>
      </c>
      <c r="X195" s="11">
        <v>0</v>
      </c>
      <c r="Z195" s="11">
        <v>1.1999999999999993</v>
      </c>
      <c r="AC195" s="11">
        <v>-2.7999999999999989</v>
      </c>
      <c r="AD195" s="11">
        <v>3.1000000000000005</v>
      </c>
      <c r="AJ195" s="11">
        <v>-3.5</v>
      </c>
      <c r="AP195" s="11">
        <v>0.40000000000000036</v>
      </c>
      <c r="AR195" s="11">
        <v>0</v>
      </c>
      <c r="BH195" s="66">
        <v>-0.72222222222222232</v>
      </c>
      <c r="BK195" s="66">
        <v>-1.6111111111111107</v>
      </c>
    </row>
    <row r="196" spans="1:64" x14ac:dyDescent="0.2">
      <c r="A196" s="100">
        <v>135</v>
      </c>
      <c r="E196" s="11">
        <v>0.70000000000000107</v>
      </c>
      <c r="H196" s="11">
        <v>-3.0999999999999996</v>
      </c>
      <c r="L196" s="11">
        <v>4.1999999999999993</v>
      </c>
      <c r="N196" s="11">
        <v>-0.20000000000000018</v>
      </c>
      <c r="P196" s="11">
        <v>0</v>
      </c>
      <c r="T196" s="11">
        <v>4.7000000000000011</v>
      </c>
      <c r="X196" s="11">
        <v>0</v>
      </c>
      <c r="AC196" s="11">
        <v>-2.9000000000000004</v>
      </c>
      <c r="AD196" s="11">
        <v>2.8999999999999995</v>
      </c>
      <c r="AJ196" s="11">
        <v>-3.5</v>
      </c>
      <c r="AP196" s="11">
        <v>0.29999999999999982</v>
      </c>
      <c r="AR196" s="11">
        <v>0</v>
      </c>
      <c r="BK196" s="66">
        <v>-2.1111111111111107</v>
      </c>
    </row>
    <row r="197" spans="1:64" x14ac:dyDescent="0.2">
      <c r="A197" s="100">
        <v>140</v>
      </c>
      <c r="E197" s="11">
        <v>0.5</v>
      </c>
      <c r="H197" s="11">
        <v>-1.5999999999999996</v>
      </c>
      <c r="L197" s="11">
        <v>4.2999999999999989</v>
      </c>
      <c r="N197" s="11">
        <v>-0.29999999999999982</v>
      </c>
      <c r="P197" s="11">
        <v>0</v>
      </c>
      <c r="T197" s="11">
        <v>4.5</v>
      </c>
      <c r="X197" s="11">
        <v>0</v>
      </c>
      <c r="AC197" s="11">
        <v>-3</v>
      </c>
      <c r="AD197" s="11">
        <v>2.7</v>
      </c>
      <c r="AJ197" s="11">
        <v>-3.6999999999999993</v>
      </c>
      <c r="AP197" s="11">
        <v>0</v>
      </c>
      <c r="AR197" s="11">
        <v>0</v>
      </c>
      <c r="BK197" s="66">
        <v>-2.6111111111111107</v>
      </c>
    </row>
    <row r="198" spans="1:64" x14ac:dyDescent="0.2">
      <c r="A198" s="100">
        <v>145</v>
      </c>
      <c r="E198" s="11">
        <v>0.5</v>
      </c>
      <c r="H198" s="11">
        <v>-1.2999999999999989</v>
      </c>
      <c r="L198" s="11">
        <v>4.2999999999999989</v>
      </c>
      <c r="P198" s="11">
        <v>0</v>
      </c>
      <c r="X198" s="11">
        <v>0</v>
      </c>
      <c r="AC198" s="11">
        <v>-2.9000000000000004</v>
      </c>
      <c r="AD198" s="11">
        <v>2.2000000000000002</v>
      </c>
      <c r="AJ198" s="11">
        <v>-3.3999999999999995</v>
      </c>
      <c r="AP198" s="11">
        <v>-0.20000000000000018</v>
      </c>
      <c r="AR198" s="11">
        <v>0</v>
      </c>
      <c r="BK198" s="66">
        <v>-3.1111111111111107</v>
      </c>
    </row>
    <row r="199" spans="1:64" x14ac:dyDescent="0.2">
      <c r="A199" s="100">
        <v>150</v>
      </c>
      <c r="E199" s="11">
        <v>0.20000000000000107</v>
      </c>
      <c r="H199" s="11">
        <v>-1.8999999999999986</v>
      </c>
      <c r="L199" s="11">
        <v>4.2999999999999989</v>
      </c>
      <c r="P199" s="11">
        <v>0</v>
      </c>
      <c r="X199" s="11">
        <v>0</v>
      </c>
      <c r="AD199" s="11">
        <v>1.8999999999999995</v>
      </c>
      <c r="AJ199" s="11">
        <v>-3.3999999999999995</v>
      </c>
      <c r="AP199" s="11">
        <v>-0.39999999999999947</v>
      </c>
      <c r="AR199" s="11">
        <v>0</v>
      </c>
      <c r="BK199" s="66">
        <v>-3.2777777777777777</v>
      </c>
    </row>
    <row r="200" spans="1:64" x14ac:dyDescent="0.2">
      <c r="A200" s="100">
        <v>155</v>
      </c>
      <c r="E200" s="11">
        <v>-9.9999999999999645E-2</v>
      </c>
      <c r="H200" s="11">
        <v>-1.8999999999999986</v>
      </c>
      <c r="P200" s="11">
        <v>0</v>
      </c>
      <c r="X200" s="11">
        <v>0</v>
      </c>
      <c r="AJ200" s="11">
        <v>-3.5999999999999996</v>
      </c>
      <c r="AP200" s="11">
        <v>-0.39999999999999947</v>
      </c>
      <c r="AR200" s="11">
        <v>0</v>
      </c>
      <c r="BK200" s="66">
        <v>-3.333333333333333</v>
      </c>
    </row>
    <row r="201" spans="1:64" x14ac:dyDescent="0.2">
      <c r="A201" s="100">
        <v>160</v>
      </c>
      <c r="H201" s="11">
        <v>-1.5999999999999996</v>
      </c>
      <c r="P201" s="11">
        <v>0</v>
      </c>
      <c r="AJ201" s="11">
        <v>-4</v>
      </c>
      <c r="AP201" s="11">
        <v>-0.5</v>
      </c>
      <c r="AR201" s="11">
        <v>0</v>
      </c>
      <c r="BK201" s="66">
        <v>-3.3888888888888884</v>
      </c>
    </row>
    <row r="202" spans="1:64" x14ac:dyDescent="0.2">
      <c r="A202" s="100">
        <v>165</v>
      </c>
      <c r="H202" s="11">
        <v>-2</v>
      </c>
      <c r="P202" s="11">
        <v>0</v>
      </c>
      <c r="AJ202" s="11">
        <v>-4.0999999999999996</v>
      </c>
      <c r="AP202" s="11">
        <v>-0.39999999999999947</v>
      </c>
      <c r="AR202" s="11">
        <v>0</v>
      </c>
      <c r="BK202" s="66">
        <v>-3.6111111111111107</v>
      </c>
    </row>
    <row r="203" spans="1:64" x14ac:dyDescent="0.2">
      <c r="A203" s="100">
        <v>170</v>
      </c>
      <c r="H203" s="11">
        <v>-3</v>
      </c>
      <c r="P203" s="11">
        <v>0</v>
      </c>
      <c r="AJ203" s="11">
        <v>-4.1999999999999993</v>
      </c>
      <c r="AP203" s="11">
        <v>-0.5</v>
      </c>
      <c r="AR203" s="11">
        <v>0</v>
      </c>
      <c r="BK203" s="66">
        <v>-3.7222222222222219</v>
      </c>
    </row>
    <row r="204" spans="1:64" x14ac:dyDescent="0.2">
      <c r="A204" s="100">
        <v>175</v>
      </c>
      <c r="H204" s="11">
        <v>-3.5</v>
      </c>
      <c r="P204" s="11">
        <v>0</v>
      </c>
      <c r="AJ204" s="11">
        <v>-4.3</v>
      </c>
      <c r="AP204" s="11">
        <v>-0.39999999999999947</v>
      </c>
      <c r="AR204" s="11">
        <v>0</v>
      </c>
      <c r="BK204" s="66">
        <v>-3.2222222222222223</v>
      </c>
    </row>
    <row r="205" spans="1:64" x14ac:dyDescent="0.2">
      <c r="A205" s="100">
        <v>180</v>
      </c>
      <c r="H205" s="11">
        <v>-4.5</v>
      </c>
      <c r="P205" s="11">
        <v>0</v>
      </c>
      <c r="AJ205" s="11">
        <v>-4.5999999999999996</v>
      </c>
      <c r="AP205" s="11">
        <v>-0.39999999999999947</v>
      </c>
      <c r="AR205" s="11">
        <v>0</v>
      </c>
      <c r="BK205" s="66">
        <v>-2.3888888888888884</v>
      </c>
    </row>
    <row r="206" spans="1:64" x14ac:dyDescent="0.2">
      <c r="H206" s="11">
        <v>-6.1</v>
      </c>
      <c r="AJ206" s="11">
        <v>-4.8</v>
      </c>
      <c r="AP206" s="11">
        <v>-0.39999999999999947</v>
      </c>
      <c r="AR206" s="11">
        <v>0</v>
      </c>
      <c r="BK206" s="66">
        <v>-2.1111111111111107</v>
      </c>
    </row>
    <row r="207" spans="1:64" x14ac:dyDescent="0.2">
      <c r="H207" s="11">
        <v>-5.6999999999999993</v>
      </c>
      <c r="AJ207" s="11">
        <v>-5</v>
      </c>
      <c r="AP207" s="11">
        <v>-0.29999999999999982</v>
      </c>
      <c r="AR207" s="11">
        <v>0</v>
      </c>
      <c r="BK207" s="66">
        <v>-1.3888888888888884</v>
      </c>
    </row>
    <row r="208" spans="1:64" x14ac:dyDescent="0.2">
      <c r="H208" s="11">
        <v>-4.5999999999999996</v>
      </c>
      <c r="AJ208" s="11">
        <v>-4.8999999999999995</v>
      </c>
      <c r="BK208" s="66">
        <v>-0.66666666666666607</v>
      </c>
    </row>
    <row r="209" spans="1:64" x14ac:dyDescent="0.2">
      <c r="H209" s="11">
        <v>-3.7999999999999989</v>
      </c>
      <c r="AJ209" s="11">
        <v>-4.8999999999999995</v>
      </c>
      <c r="BK209" s="66">
        <v>0.16666666666666696</v>
      </c>
    </row>
    <row r="210" spans="1:64" x14ac:dyDescent="0.2">
      <c r="H210" s="11">
        <v>-3.3999999999999986</v>
      </c>
      <c r="AJ210" s="11">
        <v>-4.8</v>
      </c>
    </row>
    <row r="211" spans="1:64" x14ac:dyDescent="0.2">
      <c r="H211" s="11">
        <v>-4.0999999999999996</v>
      </c>
      <c r="AJ211" s="11">
        <v>-4.6999999999999993</v>
      </c>
    </row>
    <row r="212" spans="1:64" x14ac:dyDescent="0.2">
      <c r="H212" s="11">
        <v>-5.2999999999999989</v>
      </c>
      <c r="AJ212" s="11">
        <v>-4.6999999999999993</v>
      </c>
    </row>
    <row r="213" spans="1:64" x14ac:dyDescent="0.2">
      <c r="H213" s="11">
        <v>-5.3999999999999986</v>
      </c>
      <c r="AJ213" s="11">
        <v>-4.5</v>
      </c>
    </row>
    <row r="214" spans="1:64" x14ac:dyDescent="0.2">
      <c r="AJ214" s="11">
        <v>-4.5</v>
      </c>
    </row>
    <row r="215" spans="1:64" s="16" customFormat="1" x14ac:dyDescent="0.2"/>
    <row r="216" spans="1:64" ht="32" x14ac:dyDescent="0.2">
      <c r="A216" s="16" t="s">
        <v>56</v>
      </c>
      <c r="B216" s="15">
        <f t="shared" ref="B216:AG216" si="107">STDEV(B145:B193)</f>
        <v>0</v>
      </c>
      <c r="C216" s="15">
        <f t="shared" si="107"/>
        <v>0.26076809620810593</v>
      </c>
      <c r="D216" s="15">
        <f t="shared" si="107"/>
        <v>1.6889463231671149</v>
      </c>
      <c r="E216" s="15">
        <f t="shared" si="107"/>
        <v>2.4892999822958886</v>
      </c>
      <c r="F216" s="15">
        <f t="shared" si="107"/>
        <v>2.9959586339863917</v>
      </c>
      <c r="G216" s="15">
        <f t="shared" si="107"/>
        <v>3.0048246229177535</v>
      </c>
      <c r="H216" s="15">
        <f t="shared" si="107"/>
        <v>2.2122086237680869</v>
      </c>
      <c r="I216" s="15">
        <f t="shared" si="107"/>
        <v>4.0764877138789588</v>
      </c>
      <c r="J216" s="15">
        <f t="shared" si="107"/>
        <v>2.302497069188838</v>
      </c>
      <c r="K216" s="15">
        <f t="shared" si="107"/>
        <v>1.955487595866729</v>
      </c>
      <c r="L216" s="15">
        <f t="shared" si="107"/>
        <v>2.0286076923434972</v>
      </c>
      <c r="M216" s="15">
        <f t="shared" si="107"/>
        <v>2.1036383048535368</v>
      </c>
      <c r="N216" s="15">
        <f t="shared" si="107"/>
        <v>1.3322230225522231</v>
      </c>
      <c r="O216" s="15">
        <f t="shared" si="107"/>
        <v>3.2200776388155616</v>
      </c>
      <c r="P216" s="15">
        <f t="shared" si="107"/>
        <v>0</v>
      </c>
      <c r="Q216" s="15">
        <f t="shared" si="107"/>
        <v>1.5346604589460495</v>
      </c>
      <c r="R216" s="15">
        <f t="shared" si="107"/>
        <v>1.0086153270939224</v>
      </c>
      <c r="S216" s="15">
        <f t="shared" si="107"/>
        <v>1.7784801367006182</v>
      </c>
      <c r="T216" s="15">
        <f t="shared" si="107"/>
        <v>3.8711533530497433</v>
      </c>
      <c r="U216" s="15">
        <f t="shared" si="107"/>
        <v>1.767344919509525</v>
      </c>
      <c r="V216" s="15">
        <f t="shared" si="107"/>
        <v>1.9415167214029201</v>
      </c>
      <c r="W216" s="15">
        <f t="shared" si="107"/>
        <v>1.0127984712279721</v>
      </c>
      <c r="X216" s="15">
        <f t="shared" si="107"/>
        <v>0</v>
      </c>
      <c r="Y216" s="15">
        <f t="shared" si="107"/>
        <v>1.4926620069894037</v>
      </c>
      <c r="Z216" s="15">
        <f t="shared" si="107"/>
        <v>1.4259618692461382</v>
      </c>
      <c r="AA216" s="15">
        <f t="shared" si="107"/>
        <v>0.96737587935301761</v>
      </c>
      <c r="AB216" s="15">
        <f t="shared" si="107"/>
        <v>2.7773275620813536</v>
      </c>
      <c r="AC216" s="15">
        <f t="shared" si="107"/>
        <v>1.2423295311018652</v>
      </c>
      <c r="AD216" s="15">
        <f t="shared" si="107"/>
        <v>2.1751108982560114</v>
      </c>
      <c r="AE216" s="15">
        <f t="shared" si="107"/>
        <v>2.3342720782087945</v>
      </c>
      <c r="AF216" s="15">
        <f t="shared" si="107"/>
        <v>3.0909416471005624</v>
      </c>
      <c r="AG216" s="15">
        <f t="shared" si="107"/>
        <v>0.90808035386633834</v>
      </c>
      <c r="AH216" s="15">
        <f t="shared" ref="AH216:BL216" si="108">STDEV(AH145:AH193)</f>
        <v>3.7127668498249942</v>
      </c>
      <c r="AI216" s="15">
        <f t="shared" si="108"/>
        <v>0.90805653274819131</v>
      </c>
      <c r="AJ216" s="15">
        <f t="shared" si="108"/>
        <v>1.2693436624229602</v>
      </c>
      <c r="AK216" s="15">
        <f t="shared" si="108"/>
        <v>0.84843942763499125</v>
      </c>
      <c r="AL216" s="15">
        <f t="shared" si="108"/>
        <v>0</v>
      </c>
      <c r="AM216" s="15">
        <f t="shared" si="108"/>
        <v>1.9689511694003468</v>
      </c>
      <c r="AN216" s="15">
        <f t="shared" si="108"/>
        <v>1.5435638541960865</v>
      </c>
      <c r="AO216" s="15">
        <f t="shared" si="108"/>
        <v>2.1051835976460529</v>
      </c>
      <c r="AP216" s="15">
        <f t="shared" si="108"/>
        <v>0.72896842042930332</v>
      </c>
      <c r="AQ216" s="15">
        <f t="shared" si="108"/>
        <v>1.2348842423141686</v>
      </c>
      <c r="AR216" s="15">
        <f t="shared" si="108"/>
        <v>0</v>
      </c>
      <c r="AS216" s="15">
        <f t="shared" si="108"/>
        <v>1.2458441554120916</v>
      </c>
      <c r="AT216" s="15">
        <f t="shared" si="108"/>
        <v>2.2965699448495895</v>
      </c>
      <c r="AU216" s="15">
        <f t="shared" si="108"/>
        <v>0</v>
      </c>
      <c r="AV216" s="15">
        <f t="shared" si="108"/>
        <v>0</v>
      </c>
      <c r="AW216" s="15">
        <f t="shared" si="108"/>
        <v>0</v>
      </c>
      <c r="AX216" s="15">
        <f t="shared" si="108"/>
        <v>0</v>
      </c>
      <c r="AY216" s="15">
        <f t="shared" si="108"/>
        <v>0</v>
      </c>
      <c r="AZ216" s="15">
        <f t="shared" si="108"/>
        <v>0</v>
      </c>
      <c r="BA216" s="15">
        <f t="shared" si="108"/>
        <v>2.406450766378835</v>
      </c>
      <c r="BB216" s="15">
        <f t="shared" si="108"/>
        <v>2.5899378393307928</v>
      </c>
      <c r="BC216" s="15">
        <f t="shared" si="108"/>
        <v>1.092562774232154</v>
      </c>
      <c r="BD216" s="15">
        <f t="shared" si="108"/>
        <v>0.83313574392134859</v>
      </c>
      <c r="BE216" s="15">
        <f t="shared" si="108"/>
        <v>0</v>
      </c>
      <c r="BF216" s="15">
        <f t="shared" si="108"/>
        <v>1.5658614599681895</v>
      </c>
      <c r="BG216" s="15">
        <f t="shared" si="108"/>
        <v>2.2011291724049524</v>
      </c>
      <c r="BH216" s="15">
        <f t="shared" si="108"/>
        <v>1.6411275173882209</v>
      </c>
      <c r="BI216" s="15">
        <f t="shared" si="108"/>
        <v>0.81425664939507569</v>
      </c>
      <c r="BJ216" s="15">
        <f t="shared" si="108"/>
        <v>1.0322049882647146</v>
      </c>
      <c r="BK216" s="15">
        <f t="shared" si="108"/>
        <v>1.1995281760416656</v>
      </c>
      <c r="BL216" s="15">
        <f t="shared" si="108"/>
        <v>0</v>
      </c>
    </row>
    <row r="217" spans="1:64" x14ac:dyDescent="0.2">
      <c r="A217" s="11" t="s">
        <v>55</v>
      </c>
      <c r="B217" s="15">
        <f t="shared" ref="B217:AG217" si="109">((B$145+B$146)/2 * ($A$146-$A$145) + (B$147+B$148)/2 * ($A$148-$A$147) + (B$149+B$150)/2 * ($A$150-$A$149) + (B$151+B$152)/2 * ($A$152-$A$151) + (B$153+B$154)/2 * ($A$154-$A$153) + (B$155+B$156)/2 * ($A$156-$A$155) + (B$157+B$158)/2 * ($A$158-$A$157) + (B$159+B$160)/2 * ($A$160-$A$159) + (B$161+B$162)/2 * ($A$162-$A$161) + (B$163+B$164)/2 * ($A$164-$A$163) + (B$165+B$166)/2 * ($A$166-$A$165) + (B$167+B$168)/2 * ($A$168-$A$167) + (B$168+B$169)/2 * ($A$169-$A$168))</f>
        <v>0</v>
      </c>
      <c r="C217" s="15">
        <f t="shared" si="109"/>
        <v>235.5</v>
      </c>
      <c r="D217" s="15">
        <f t="shared" si="109"/>
        <v>424.75</v>
      </c>
      <c r="E217" s="15">
        <f t="shared" si="109"/>
        <v>102.75000000000001</v>
      </c>
      <c r="F217" s="15">
        <f t="shared" si="109"/>
        <v>176.25</v>
      </c>
      <c r="G217" s="15">
        <f t="shared" si="109"/>
        <v>431.5</v>
      </c>
      <c r="H217" s="15">
        <f t="shared" si="109"/>
        <v>33</v>
      </c>
      <c r="I217" s="15">
        <f t="shared" si="109"/>
        <v>385</v>
      </c>
      <c r="J217" s="15">
        <f t="shared" si="109"/>
        <v>95.750000000000028</v>
      </c>
      <c r="K217" s="15">
        <f t="shared" si="109"/>
        <v>271</v>
      </c>
      <c r="L217" s="15">
        <f t="shared" si="109"/>
        <v>162.99999999999997</v>
      </c>
      <c r="M217" s="15">
        <f t="shared" si="109"/>
        <v>100.25000000000001</v>
      </c>
      <c r="N217" s="15">
        <f t="shared" si="109"/>
        <v>111.25</v>
      </c>
      <c r="O217" s="15">
        <f t="shared" si="109"/>
        <v>213.5</v>
      </c>
      <c r="P217" s="15">
        <f t="shared" si="109"/>
        <v>0</v>
      </c>
      <c r="Q217" s="15">
        <f t="shared" si="109"/>
        <v>292.49999999999994</v>
      </c>
      <c r="R217" s="15">
        <f t="shared" si="109"/>
        <v>46.249999999999986</v>
      </c>
      <c r="S217" s="15">
        <f t="shared" si="109"/>
        <v>370.25</v>
      </c>
      <c r="T217" s="15">
        <f t="shared" si="109"/>
        <v>239.25</v>
      </c>
      <c r="U217" s="15">
        <f t="shared" si="109"/>
        <v>12.500000000000025</v>
      </c>
      <c r="V217" s="15">
        <f t="shared" si="109"/>
        <v>653</v>
      </c>
      <c r="W217" s="15">
        <f t="shared" si="109"/>
        <v>128.25</v>
      </c>
      <c r="X217" s="15">
        <f t="shared" si="109"/>
        <v>0</v>
      </c>
      <c r="Y217" s="15">
        <f t="shared" si="109"/>
        <v>80.250000000000028</v>
      </c>
      <c r="Z217" s="15">
        <f t="shared" si="109"/>
        <v>-14.250000000000009</v>
      </c>
      <c r="AA217" s="15">
        <f t="shared" si="109"/>
        <v>67.000000000000014</v>
      </c>
      <c r="AB217" s="15">
        <f t="shared" si="109"/>
        <v>461.75</v>
      </c>
      <c r="AC217" s="15">
        <f t="shared" si="109"/>
        <v>9.7500000000000249</v>
      </c>
      <c r="AD217" s="15">
        <f t="shared" si="109"/>
        <v>148.25</v>
      </c>
      <c r="AE217" s="15">
        <f t="shared" si="109"/>
        <v>417.75</v>
      </c>
      <c r="AF217" s="15">
        <f t="shared" si="109"/>
        <v>149</v>
      </c>
      <c r="AG217" s="15">
        <f t="shared" si="109"/>
        <v>-14.000000000000009</v>
      </c>
      <c r="AH217" s="15">
        <f t="shared" ref="AH217:BL217" si="110">((AH$145+AH$146)/2 * ($A$146-$A$145) + (AH$147+AH$148)/2 * ($A$148-$A$147) + (AH$149+AH$150)/2 * ($A$150-$A$149) + (AH$151+AH$152)/2 * ($A$152-$A$151) + (AH$153+AH$154)/2 * ($A$154-$A$153) + (AH$155+AH$156)/2 * ($A$156-$A$155) + (AH$157+AH$158)/2 * ($A$158-$A$157) + (AH$159+AH$160)/2 * ($A$160-$A$159) + (AH$161+AH$162)/2 * ($A$162-$A$161) + (AH$163+AH$164)/2 * ($A$164-$A$163) + (AH$165+AH$166)/2 * ($A$166-$A$165) + (AH$167+AH$168)/2 * ($A$168-$A$167) + (AH$168+AH$169)/2 * ($A$169-$A$168))</f>
        <v>167.25</v>
      </c>
      <c r="AI217" s="15">
        <f t="shared" si="110"/>
        <v>165</v>
      </c>
      <c r="AJ217" s="15">
        <f t="shared" si="110"/>
        <v>0</v>
      </c>
      <c r="AK217" s="15">
        <f t="shared" si="110"/>
        <v>32.250000000000007</v>
      </c>
      <c r="AL217" s="15">
        <f t="shared" si="110"/>
        <v>0</v>
      </c>
      <c r="AM217" s="15">
        <f t="shared" si="110"/>
        <v>-28.5</v>
      </c>
      <c r="AN217" s="15">
        <f t="shared" si="110"/>
        <v>-89.500000000000028</v>
      </c>
      <c r="AO217" s="15">
        <f t="shared" si="110"/>
        <v>190.75</v>
      </c>
      <c r="AP217" s="15">
        <f t="shared" si="110"/>
        <v>43.75</v>
      </c>
      <c r="AQ217" s="15">
        <f t="shared" si="110"/>
        <v>-64.999999999999986</v>
      </c>
      <c r="AR217" s="15">
        <f t="shared" si="110"/>
        <v>0</v>
      </c>
      <c r="AS217" s="15">
        <f t="shared" si="110"/>
        <v>17.250000000000014</v>
      </c>
      <c r="AT217" s="15">
        <f t="shared" si="110"/>
        <v>275.5</v>
      </c>
      <c r="AU217" s="15">
        <f t="shared" si="110"/>
        <v>0</v>
      </c>
      <c r="AV217" s="15">
        <f t="shared" si="110"/>
        <v>0</v>
      </c>
      <c r="AW217" s="15">
        <f t="shared" si="110"/>
        <v>0</v>
      </c>
      <c r="AX217" s="15">
        <f t="shared" si="110"/>
        <v>0</v>
      </c>
      <c r="AY217" s="15">
        <f t="shared" si="110"/>
        <v>0</v>
      </c>
      <c r="AZ217" s="15">
        <f t="shared" si="110"/>
        <v>0</v>
      </c>
      <c r="BA217" s="15">
        <f t="shared" si="110"/>
        <v>299.16666666666657</v>
      </c>
      <c r="BB217" s="15">
        <f t="shared" si="110"/>
        <v>-2.9166666666666821</v>
      </c>
      <c r="BC217" s="15">
        <f t="shared" si="110"/>
        <v>134.58333333333331</v>
      </c>
      <c r="BD217" s="15">
        <f t="shared" si="110"/>
        <v>217.22222222222223</v>
      </c>
      <c r="BE217" s="15">
        <f t="shared" si="110"/>
        <v>0</v>
      </c>
      <c r="BF217" s="15">
        <f t="shared" si="110"/>
        <v>-0.27777777777783186</v>
      </c>
      <c r="BG217" s="15">
        <f t="shared" si="110"/>
        <v>277.63888888888886</v>
      </c>
      <c r="BH217" s="15">
        <f t="shared" si="110"/>
        <v>150.97222222222223</v>
      </c>
      <c r="BI217" s="15">
        <f t="shared" si="110"/>
        <v>365.69444444444446</v>
      </c>
      <c r="BJ217" s="15">
        <f t="shared" si="110"/>
        <v>-99.444444444444485</v>
      </c>
      <c r="BK217" s="15">
        <f t="shared" si="110"/>
        <v>5.2777777777777839</v>
      </c>
      <c r="BL217" s="15">
        <f t="shared" si="110"/>
        <v>0</v>
      </c>
    </row>
    <row r="218" spans="1:64" s="16" customFormat="1" x14ac:dyDescent="0.2">
      <c r="A218" s="11" t="s">
        <v>54</v>
      </c>
      <c r="B218" s="140">
        <f t="shared" ref="B218:AG218" si="111">((B$169+B$170)/2*($A$170-$A$169)+(B$171+B$172)/2*($A$172-$A$171)+(B$173+B$174)/2*($A$174-$A$173)+(B$175+B$176)/2*($A$176-$A$175)+(B$177+B$178)/2*($A$178-$A$177)+(B$179+B$180)/2*($A$180-$A$179) + (B$181+B$182)/2 * ($A$182-$A$181) + (B$183+B$184)/2 * ($A$184-$A$183) + (B$185+B$186)/2 * ($A$186-$A$185) + (B$187+B$188)/2 * ($A$188-$A$187) + (B$189+B$190)/2 * ($A$190-$A$189) + (B$191+B$192)/2 * ($A$192-$A$191) + (B$192+B$193)/2 * ($A$193-$A$192))</f>
        <v>0</v>
      </c>
      <c r="C218" s="140">
        <f t="shared" si="111"/>
        <v>62.75</v>
      </c>
      <c r="D218" s="140">
        <f t="shared" si="111"/>
        <v>259</v>
      </c>
      <c r="E218" s="140">
        <f t="shared" si="111"/>
        <v>256.75</v>
      </c>
      <c r="F218" s="140">
        <f t="shared" si="111"/>
        <v>207.25</v>
      </c>
      <c r="G218" s="140">
        <f t="shared" si="111"/>
        <v>497.25</v>
      </c>
      <c r="H218" s="140">
        <f t="shared" si="111"/>
        <v>52.75000000000005</v>
      </c>
      <c r="I218" s="140">
        <f t="shared" si="111"/>
        <v>475.25</v>
      </c>
      <c r="J218" s="140">
        <f t="shared" si="111"/>
        <v>209.25</v>
      </c>
      <c r="K218" s="140">
        <f t="shared" si="111"/>
        <v>340.5</v>
      </c>
      <c r="L218" s="140">
        <f t="shared" si="111"/>
        <v>311.25</v>
      </c>
      <c r="M218" s="140">
        <f t="shared" si="111"/>
        <v>94.25</v>
      </c>
      <c r="N218" s="140">
        <f t="shared" si="111"/>
        <v>128.25</v>
      </c>
      <c r="O218" s="140">
        <f t="shared" si="111"/>
        <v>22</v>
      </c>
      <c r="P218" s="140">
        <f t="shared" si="111"/>
        <v>0</v>
      </c>
      <c r="Q218" s="140">
        <f t="shared" si="111"/>
        <v>170.5</v>
      </c>
      <c r="R218" s="140">
        <f t="shared" si="111"/>
        <v>78.999999999999986</v>
      </c>
      <c r="S218" s="140">
        <f t="shared" si="111"/>
        <v>220</v>
      </c>
      <c r="T218" s="140">
        <f t="shared" si="111"/>
        <v>573</v>
      </c>
      <c r="U218" s="140">
        <f t="shared" si="111"/>
        <v>40.250000000000014</v>
      </c>
      <c r="V218" s="140">
        <f t="shared" si="111"/>
        <v>87</v>
      </c>
      <c r="W218" s="140">
        <f t="shared" si="111"/>
        <v>134.00000000000003</v>
      </c>
      <c r="X218" s="140">
        <f t="shared" si="111"/>
        <v>0</v>
      </c>
      <c r="Y218" s="140">
        <f t="shared" si="111"/>
        <v>128.25</v>
      </c>
      <c r="Z218" s="140">
        <f t="shared" si="111"/>
        <v>93.249999999999972</v>
      </c>
      <c r="AA218" s="140">
        <f t="shared" si="111"/>
        <v>36.250000000000007</v>
      </c>
      <c r="AB218" s="140">
        <f t="shared" si="111"/>
        <v>197.25</v>
      </c>
      <c r="AC218" s="140">
        <f t="shared" si="111"/>
        <v>-17.999999999999979</v>
      </c>
      <c r="AD218" s="140">
        <f t="shared" si="111"/>
        <v>348.5</v>
      </c>
      <c r="AE218" s="140">
        <f t="shared" si="111"/>
        <v>367.5</v>
      </c>
      <c r="AF218" s="140">
        <f t="shared" si="111"/>
        <v>257.25</v>
      </c>
      <c r="AG218" s="140">
        <f t="shared" si="111"/>
        <v>51.499999999999993</v>
      </c>
      <c r="AH218" s="140">
        <f t="shared" ref="AH218:BL218" si="112">((AH$169+AH$170)/2*($A$170-$A$169)+(AH$171+AH$172)/2*($A$172-$A$171)+(AH$173+AH$174)/2*($A$174-$A$173)+(AH$175+AH$176)/2*($A$176-$A$175)+(AH$177+AH$178)/2*($A$178-$A$177)+(AH$179+AH$180)/2*($A$180-$A$179) + (AH$181+AH$182)/2 * ($A$182-$A$181) + (AH$183+AH$184)/2 * ($A$184-$A$183) + (AH$185+AH$186)/2 * ($A$186-$A$185) + (AH$187+AH$188)/2 * ($A$188-$A$187) + (AH$189+AH$190)/2 * ($A$190-$A$189) + (AH$191+AH$192)/2 * ($A$192-$A$191) + (AH$192+AH$193)/2 * ($A$193-$A$192))</f>
        <v>344</v>
      </c>
      <c r="AI218" s="140">
        <f t="shared" si="112"/>
        <v>9.0000000000000018</v>
      </c>
      <c r="AJ218" s="140">
        <f t="shared" si="112"/>
        <v>-101.49999999999999</v>
      </c>
      <c r="AK218" s="140">
        <f t="shared" si="112"/>
        <v>27</v>
      </c>
      <c r="AL218" s="140">
        <f t="shared" si="112"/>
        <v>0</v>
      </c>
      <c r="AM218" s="140">
        <f t="shared" si="112"/>
        <v>143.25000000000003</v>
      </c>
      <c r="AN218" s="140">
        <f t="shared" si="112"/>
        <v>1.999999999999968</v>
      </c>
      <c r="AO218" s="140">
        <f t="shared" si="112"/>
        <v>244.25</v>
      </c>
      <c r="AP218" s="140">
        <f t="shared" si="112"/>
        <v>96.75</v>
      </c>
      <c r="AQ218" s="140">
        <f t="shared" si="112"/>
        <v>-101.24999999999999</v>
      </c>
      <c r="AR218" s="140">
        <f t="shared" si="112"/>
        <v>0</v>
      </c>
      <c r="AS218" s="140">
        <f t="shared" si="112"/>
        <v>38.250000000000014</v>
      </c>
      <c r="AT218" s="140">
        <f t="shared" si="112"/>
        <v>148</v>
      </c>
      <c r="AU218" s="140">
        <f t="shared" si="112"/>
        <v>0</v>
      </c>
      <c r="AV218" s="140">
        <f t="shared" si="112"/>
        <v>0</v>
      </c>
      <c r="AW218" s="140">
        <f t="shared" si="112"/>
        <v>0</v>
      </c>
      <c r="AX218" s="140">
        <f t="shared" si="112"/>
        <v>0</v>
      </c>
      <c r="AY218" s="140">
        <f t="shared" si="112"/>
        <v>0</v>
      </c>
      <c r="AZ218" s="140">
        <f t="shared" si="112"/>
        <v>0</v>
      </c>
      <c r="BA218" s="140">
        <f t="shared" si="112"/>
        <v>199.99999999999994</v>
      </c>
      <c r="BB218" s="140">
        <f t="shared" si="112"/>
        <v>89.444444444444429</v>
      </c>
      <c r="BC218" s="140">
        <f t="shared" si="112"/>
        <v>8.4722222222222179</v>
      </c>
      <c r="BD218" s="140">
        <f t="shared" si="112"/>
        <v>123.47222222222223</v>
      </c>
      <c r="BE218" s="140">
        <f t="shared" si="112"/>
        <v>0</v>
      </c>
      <c r="BF218" s="140">
        <f t="shared" si="112"/>
        <v>83.4722222222222</v>
      </c>
      <c r="BG218" s="140">
        <f t="shared" si="112"/>
        <v>128.61111111111109</v>
      </c>
      <c r="BH218" s="140">
        <f t="shared" si="112"/>
        <v>120.8333333333333</v>
      </c>
      <c r="BI218" s="140">
        <f t="shared" si="112"/>
        <v>212.63888888888886</v>
      </c>
      <c r="BJ218" s="140">
        <f t="shared" si="112"/>
        <v>-9.5833333333333499</v>
      </c>
      <c r="BK218" s="140">
        <f t="shared" si="112"/>
        <v>-73.472222222222214</v>
      </c>
      <c r="BL218" s="140">
        <f t="shared" si="112"/>
        <v>0</v>
      </c>
    </row>
    <row r="219" spans="1:64" s="16" customFormat="1" ht="48" x14ac:dyDescent="0.2">
      <c r="A219" s="16" t="s">
        <v>152</v>
      </c>
      <c r="B219" s="140">
        <f>(B$169-B$145)/($A$169-$A$145)</f>
        <v>0</v>
      </c>
      <c r="C219" s="140">
        <f>(C$169-C$145)/($A$169-$A$145)</f>
        <v>0</v>
      </c>
      <c r="D219" s="148">
        <f>(D$169-D$145)/($A$169-$A$145)</f>
        <v>4.7500000000000007E-2</v>
      </c>
      <c r="E219" s="149">
        <f>(E$169-E$152)/($A$169-$A$152)</f>
        <v>7.8823529411764723E-2</v>
      </c>
      <c r="F219" s="149">
        <f>(F$169-F$145)/($A$169-$A$145)</f>
        <v>7.4166666666666659E-2</v>
      </c>
      <c r="G219" s="149">
        <f>(G$169-G$145)/($A$169-$A$145)</f>
        <v>8.3333333333333329E-2</v>
      </c>
      <c r="H219" s="142">
        <f>(H$169-H$165)/($A$169-$A$165)</f>
        <v>0.21500000000000002</v>
      </c>
      <c r="I219" s="142">
        <f>(I$169-I$147)/($A$169-$A$147)</f>
        <v>0.10272727272727272</v>
      </c>
      <c r="J219" s="148">
        <f>(J$169-J$145)/($A$169-$A$145)</f>
        <v>4.4999999999999991E-2</v>
      </c>
      <c r="K219" s="148">
        <f>(K$169-K$145)/($A$169-$A$145)</f>
        <v>5.9999999999999991E-2</v>
      </c>
      <c r="L219" s="149">
        <f>(L$169-L$151)/($A$169-$A$151)</f>
        <v>6.9999999999999993E-2</v>
      </c>
      <c r="M219" s="148">
        <f>(M$169-M$145)/($A$169-$A$145)</f>
        <v>5.5E-2</v>
      </c>
      <c r="N219" s="144">
        <f>(N$169-N$149)/($A$169-$A$149)</f>
        <v>3.8999999999999993E-2</v>
      </c>
      <c r="O219" s="149">
        <f>(O$169-O$145)/($A$169-$A$145)</f>
        <v>7.6666666666666661E-2</v>
      </c>
      <c r="P219" s="140">
        <f>(P$169-P$145)/($A$169-$A$145)</f>
        <v>0</v>
      </c>
      <c r="Q219" s="144">
        <f>(Q$169-Q$145)/($A$169-$A$145)</f>
        <v>3.0833333333333341E-2</v>
      </c>
      <c r="R219" s="144">
        <f>(R$169-R$145)/($A$169-$A$145)</f>
        <v>2.9166666666666667E-2</v>
      </c>
      <c r="S219" s="144">
        <f>(S$169-S$145)/($A$169-$A$145)</f>
        <v>4.4166666666666667E-2</v>
      </c>
      <c r="T219" s="142">
        <f>(T$169-T$149)/($A$169-$A$149)</f>
        <v>0.10799999999999998</v>
      </c>
      <c r="U219" s="144">
        <f>(U$169-U$145)/($A$169-$A$145)</f>
        <v>4.1666666666666664E-2</v>
      </c>
      <c r="V219" s="148">
        <f>(V$169-V$145)/($A$169-$A$145)</f>
        <v>5.3333333333333337E-2</v>
      </c>
      <c r="W219" s="144">
        <f>(W$169-W$145)/($A$169-$A$145)</f>
        <v>3.0000000000000013E-2</v>
      </c>
      <c r="X219" s="140">
        <f>(X$169-X$145)/($A$169-$A$145)</f>
        <v>0</v>
      </c>
      <c r="Y219" s="144">
        <f>(Y$169-Y$145)/($A$169-$A$145)</f>
        <v>3.5833333333333342E-2</v>
      </c>
      <c r="Z219" s="137">
        <f>(Z$169-Z$147)/($A$169-$A$147)</f>
        <v>2.0909090909090898E-2</v>
      </c>
      <c r="AA219" s="137">
        <f>(AA$169-AA$145)/($A$169-$A$145)</f>
        <v>1.4166666666666676E-2</v>
      </c>
      <c r="AB219" s="149">
        <f>(AB$169-AB$145)/($A$169-$A$145)</f>
        <v>7.9166666666666677E-2</v>
      </c>
      <c r="AC219" s="137">
        <f>(AC$169-AC$150)/($A$169-$A$150)</f>
        <v>2.0000000000000004E-2</v>
      </c>
      <c r="AD219" s="149">
        <f>(AD$169-AD$151)/($A$169-$A$151)</f>
        <v>7.3333333333333334E-2</v>
      </c>
      <c r="AE219" s="149">
        <f t="shared" ref="AE219:AO219" si="113">(AE$169-AE$145)/($A$169-$A$145)</f>
        <v>7.166666666666667E-2</v>
      </c>
      <c r="AF219" s="149">
        <f t="shared" si="113"/>
        <v>7.6666666666666661E-2</v>
      </c>
      <c r="AG219" s="137">
        <f t="shared" si="113"/>
        <v>1.4166666666666661E-2</v>
      </c>
      <c r="AH219" s="149">
        <f t="shared" si="113"/>
        <v>7.6666666666666661E-2</v>
      </c>
      <c r="AI219" s="144">
        <f t="shared" si="113"/>
        <v>2.9166666666666667E-2</v>
      </c>
      <c r="AJ219" s="140">
        <f t="shared" si="113"/>
        <v>0</v>
      </c>
      <c r="AK219" s="137">
        <f t="shared" si="113"/>
        <v>1.9166666666666672E-2</v>
      </c>
      <c r="AL219" s="140">
        <f t="shared" si="113"/>
        <v>0</v>
      </c>
      <c r="AM219" s="137">
        <f t="shared" si="113"/>
        <v>2.3333333333333338E-2</v>
      </c>
      <c r="AN219" s="137">
        <f t="shared" si="113"/>
        <v>1.3333333333333331E-2</v>
      </c>
      <c r="AO219" s="148">
        <f t="shared" si="113"/>
        <v>5.9999999999999991E-2</v>
      </c>
      <c r="AP219" s="148">
        <f>(AP$169-AP$159)/($A$169-$A$159)</f>
        <v>5.0000000000000017E-2</v>
      </c>
      <c r="AQ219" s="144">
        <f t="shared" ref="AQ219:BG219" si="114">(AQ$169-AQ$145)/($A$169-$A$145)</f>
        <v>2.5000000000000001E-2</v>
      </c>
      <c r="AR219" s="140">
        <f t="shared" si="114"/>
        <v>0</v>
      </c>
      <c r="AS219" s="137">
        <f t="shared" si="114"/>
        <v>2.2500000000000003E-2</v>
      </c>
      <c r="AT219" s="149">
        <f t="shared" si="114"/>
        <v>6.8333333333333329E-2</v>
      </c>
      <c r="AU219" s="140">
        <f t="shared" si="114"/>
        <v>0</v>
      </c>
      <c r="AV219" s="140">
        <f t="shared" si="114"/>
        <v>0</v>
      </c>
      <c r="AW219" s="140">
        <f t="shared" si="114"/>
        <v>0</v>
      </c>
      <c r="AX219" s="140">
        <f t="shared" si="114"/>
        <v>0</v>
      </c>
      <c r="AY219" s="140">
        <f t="shared" si="114"/>
        <v>0</v>
      </c>
      <c r="AZ219" s="140">
        <f t="shared" si="114"/>
        <v>0</v>
      </c>
      <c r="BA219" s="149">
        <f t="shared" si="114"/>
        <v>6.8981481481481491E-2</v>
      </c>
      <c r="BB219" s="148">
        <f t="shared" si="114"/>
        <v>4.5370370370370373E-2</v>
      </c>
      <c r="BC219" s="144">
        <f t="shared" si="114"/>
        <v>3.1944444444444435E-2</v>
      </c>
      <c r="BD219" s="144">
        <f t="shared" si="114"/>
        <v>2.9629629629629627E-2</v>
      </c>
      <c r="BE219" s="140">
        <f t="shared" si="114"/>
        <v>0</v>
      </c>
      <c r="BF219" s="144">
        <f t="shared" si="114"/>
        <v>3.1481481481481478E-2</v>
      </c>
      <c r="BG219" s="148">
        <f t="shared" si="114"/>
        <v>6.0648148148148139E-2</v>
      </c>
      <c r="BH219" s="144">
        <f>(BH$169-BH$147)/($A$169-$A$147)</f>
        <v>4.242424242424242E-2</v>
      </c>
      <c r="BI219" s="137">
        <f>(BI$169-BI$145)/($A$169-$A$145)</f>
        <v>2.4074074074074078E-2</v>
      </c>
      <c r="BJ219" s="137">
        <f>(BJ$169-BJ$145)/($A$169-$A$145)</f>
        <v>1.9444444444444448E-2</v>
      </c>
      <c r="BK219" s="144">
        <f>(BK$169-BK$161)/($A$169-$A$161)</f>
        <v>2.5000000000000022E-2</v>
      </c>
      <c r="BL219" s="140">
        <f>(BL$169-BL$145)/($A$169-$A$145)</f>
        <v>0</v>
      </c>
    </row>
    <row r="220" spans="1:64" s="16" customFormat="1" ht="48" x14ac:dyDescent="0.2">
      <c r="A220" s="16" t="s">
        <v>151</v>
      </c>
      <c r="B220" s="140">
        <f>(B$193-B$169)/($A$193-$A$169)</f>
        <v>0</v>
      </c>
      <c r="C220" s="140">
        <f>(C$175-C$169)/($A$175-$A$169)</f>
        <v>-2.6666666666666689E-2</v>
      </c>
      <c r="D220" s="140">
        <f>(D$180-D$169)/($A$180-$A$169)</f>
        <v>-5.4545454545454671E-3</v>
      </c>
      <c r="E220" s="140">
        <f>(E$193-E$169)/($A$193-$A$169)</f>
        <v>-4.4166666666666674E-2</v>
      </c>
      <c r="F220" s="140">
        <f>(F$182-F$169)/($A$182-$A$169)</f>
        <v>-2.9230769230769237E-2</v>
      </c>
      <c r="G220" s="140">
        <f>(G$190-G$169)/($A$190-$A$169)</f>
        <v>-4.0000000000000022E-2</v>
      </c>
      <c r="H220" s="140">
        <f>(H$193-H$169)/($A$193-$A$169)</f>
        <v>-4.5000000000000005E-2</v>
      </c>
      <c r="I220" s="140">
        <f>(I$193-I$169)/($A$193-$A$169)</f>
        <v>-7.7499999999999986E-2</v>
      </c>
      <c r="J220" s="140">
        <f>(J$190-J$169)/($A$190-$A$169)</f>
        <v>-3.3333333333333333E-2</v>
      </c>
      <c r="K220" s="140">
        <f>(K$192-K$169)/($A$192-$A$169)</f>
        <v>-2.4347826086956528E-2</v>
      </c>
      <c r="L220" s="140">
        <f>(L$193-L$169)/($A$193-$A$169)</f>
        <v>-2.0833333333333332E-2</v>
      </c>
      <c r="M220" s="140">
        <f>(M$179-M$169)/($A$179-$A$169)</f>
        <v>-2.3999999999999987E-2</v>
      </c>
      <c r="N220" s="140">
        <f>(N$193-N$169)/($A$193-$A$169)</f>
        <v>-3.1666666666666655E-2</v>
      </c>
      <c r="O220" s="140">
        <f>(O$193-O$169)/($A$193-$A$169)</f>
        <v>-7.3333333333333334E-2</v>
      </c>
      <c r="P220" s="140">
        <f>(P$193-P$169)/($A$193-$A$169)</f>
        <v>0</v>
      </c>
      <c r="Q220" s="140">
        <f>(Q$187-Q$169)/($A$187-$A$169)</f>
        <v>-5.7777777777777789E-2</v>
      </c>
      <c r="R220" s="140">
        <f>(R$185-R$169)/($A$185-$A$169)</f>
        <v>-2.4999999999999909E-3</v>
      </c>
      <c r="S220" s="140">
        <f>(S$179-S$169)/($A$179-$A$169)</f>
        <v>-2.5999999999999995E-2</v>
      </c>
      <c r="T220" s="140">
        <f>(T$193-T$169)/($A$193-$A$169)</f>
        <v>-4.2499999999999982E-2</v>
      </c>
      <c r="U220" s="140">
        <f>(U$176-U$169)/($A$176-$A$169)</f>
        <v>-1.4285714285714285E-2</v>
      </c>
      <c r="V220" s="140">
        <f>(V$171-V$169)/($A$171-$A$169)</f>
        <v>-8.9999999999999858E-2</v>
      </c>
      <c r="W220" s="140">
        <f>(W$186-W$169)/($A$186-$A$169)</f>
        <v>-1.1764705882352941E-2</v>
      </c>
      <c r="X220" s="140">
        <f>(X$193-X$169)/($A$193-$A$169)</f>
        <v>0</v>
      </c>
      <c r="Y220" s="140">
        <f>(Y$187-Y$169)/($A$187-$A$169)</f>
        <v>-2.6666666666666672E-2</v>
      </c>
      <c r="Z220" s="140">
        <f>(Z$193-Z$169)/($A$193-$A$169)</f>
        <v>-3.3333333333333214E-3</v>
      </c>
      <c r="AA220" s="140">
        <f>(AA$174-AA$169)/($A$174-$A$169)</f>
        <v>-2.3999999999999987E-2</v>
      </c>
      <c r="AB220" s="140">
        <f>(AB$176-AB$169)/($A$175-$A$169)</f>
        <v>-8.0000000000000071E-2</v>
      </c>
      <c r="AC220" s="140">
        <f>(AC$193-AC$169)/($A$193-$A$169)</f>
        <v>-3.4999999999999996E-2</v>
      </c>
      <c r="AD220" s="140">
        <f>(AD$193-AD$169)/($A$193-$A$169)</f>
        <v>-2.7500000000000007E-2</v>
      </c>
      <c r="AE220" s="140">
        <f>(AE$187-AE$169)/($A$187-$A$169)</f>
        <v>-0.05</v>
      </c>
      <c r="AF220" s="140">
        <f>(AF$187-AF$169)/($A$187-$A$169)</f>
        <v>-4.4444444444444446E-2</v>
      </c>
      <c r="AG220" s="140">
        <f>(AG$192-AG$169)/($A$192-$A$169)</f>
        <v>-1.1304347826086955E-2</v>
      </c>
      <c r="AH220" s="140">
        <f>(AH$190-AH$169)/($A$190-$A$169)</f>
        <v>-6.1904761904761886E-2</v>
      </c>
      <c r="AI220" s="140">
        <f>(AI$193-AI$169)/($A$193-$A$169)</f>
        <v>-3.0000000000000006E-2</v>
      </c>
      <c r="AJ220" s="140">
        <f>(AJ$193-AJ$169)/($A$193-$A$169)</f>
        <v>-2.9166666666666667E-2</v>
      </c>
      <c r="AK220" s="140">
        <f>(AK$175-AK$169)/($A$175-$A$169)</f>
        <v>-1.6666666666666666E-2</v>
      </c>
      <c r="AL220" s="140">
        <f>(AL$193-AL$169)/($A$193-$A$169)</f>
        <v>0</v>
      </c>
      <c r="AM220" s="140">
        <f>(AM$193-AM$169)/($A$193-$A$169)</f>
        <v>-1.0000000000000002E-2</v>
      </c>
      <c r="AN220" s="140">
        <f>(AN$190-AN$169)/($A$190-$A$169)</f>
        <v>-1.6190476190476182E-2</v>
      </c>
      <c r="AO220" s="140">
        <f>(AO$189-AO$169)/($A$189-$A$169)</f>
        <v>-2.9000000000000005E-2</v>
      </c>
      <c r="AP220" s="140">
        <f>(AP$193-AP$169)/($A$193-$A$169)</f>
        <v>-1.5833333333333335E-2</v>
      </c>
      <c r="AQ220" s="140">
        <f>(AQ$187-AQ$169)/($A$187-$A$169)</f>
        <v>-4.222222222222223E-2</v>
      </c>
      <c r="AR220" s="140">
        <f>(AR$193-AR$169)/($A$193-$A$169)</f>
        <v>0</v>
      </c>
      <c r="AS220" s="140">
        <f>(AS$192-AS$169)/($A$192-$A$169)</f>
        <v>-3.3043478260869563E-2</v>
      </c>
      <c r="AT220" s="140">
        <f>(AT$178-AT$169)/($A$178-$A$169)</f>
        <v>-4.4444444444444446E-2</v>
      </c>
      <c r="AU220" s="140">
        <f t="shared" ref="AU220:AZ220" si="115">(AU$193-AU$169)/($A$193-$A$169)</f>
        <v>0</v>
      </c>
      <c r="AV220" s="140">
        <f t="shared" si="115"/>
        <v>0</v>
      </c>
      <c r="AW220" s="140">
        <f t="shared" si="115"/>
        <v>0</v>
      </c>
      <c r="AX220" s="140">
        <f t="shared" si="115"/>
        <v>0</v>
      </c>
      <c r="AY220" s="140">
        <f t="shared" si="115"/>
        <v>0</v>
      </c>
      <c r="AZ220" s="140">
        <f t="shared" si="115"/>
        <v>0</v>
      </c>
      <c r="BA220" s="140">
        <f>(BA$180-BA$169)/($A$180-$A$169)</f>
        <v>-7.373737373737374E-2</v>
      </c>
      <c r="BB220" s="140">
        <f>(BB$177-BB$169)/($A$177-$A$169)</f>
        <v>0</v>
      </c>
      <c r="BC220" s="140">
        <f>(BC$193-BC$169)/($A$193-$A$169)</f>
        <v>-2.8240740740740729E-2</v>
      </c>
      <c r="BD220" s="140">
        <f>(BD$182-BD$169)/($A$182-$A$169)</f>
        <v>-2.6495726495726485E-2</v>
      </c>
      <c r="BE220" s="140">
        <f>(BE$193-BE$169)/($A$193-$A$169)</f>
        <v>0</v>
      </c>
      <c r="BF220" s="140">
        <f>(BF$186-BF$169)/($A$186-$A$169)</f>
        <v>-7.8431372549019537E-3</v>
      </c>
      <c r="BG220" s="140">
        <f>(BG$176-BG$169)/($A$176-$A$169)</f>
        <v>-2.0634920634920614E-2</v>
      </c>
      <c r="BH220" s="140">
        <f>(BH$193-BH$169)/($A$193-$A$169)</f>
        <v>-4.3055555555555548E-2</v>
      </c>
      <c r="BI220" s="140">
        <f>(BI$182-BI$169)/($A$182-$A$169)</f>
        <v>-3.2478632478632474E-2</v>
      </c>
      <c r="BJ220" s="140">
        <f>(BJ$187-BJ$169)/($A$187-$A$169)</f>
        <v>-2.0987654320987658E-2</v>
      </c>
      <c r="BK220" s="140">
        <f>(BK$193-BK$169)/($A$193-$A$169)</f>
        <v>-1.3888888888888892E-2</v>
      </c>
      <c r="BL220" s="140">
        <f>(BL$193-BL$169)/($A$193-$A$169)</f>
        <v>0</v>
      </c>
    </row>
    <row r="221" spans="1:64" s="16" customFormat="1" ht="32" x14ac:dyDescent="0.2">
      <c r="A221" s="16" t="s">
        <v>51</v>
      </c>
      <c r="B221" s="140">
        <f t="shared" ref="B221:AG221" si="116">((B$146-B$145)+(B$147-B$146)+(B$148-B$147)+(B$149-B$148)+(B$150-B$149)+(B$151-B$150)+(B$152-B$151)+(B$153-B$152)+(B$154-B$153)+(B$155-B$154)+(B$156-B$155)+(B$157-B$156)+(B$158-B$157)+(B$159-B$158)+(B$160-B$159)+(B$161-B$160)+(B$162-B$161)+(B$164-B$162)+(B$164-B$163)+(B$165-B$164)+(B$166-B$165)+(B$167-B$166)+(B$168-B$167)+(B$169-B$168))</f>
        <v>0</v>
      </c>
      <c r="C221" s="140">
        <f t="shared" si="116"/>
        <v>-0.19999999999999929</v>
      </c>
      <c r="D221" s="140">
        <f t="shared" si="116"/>
        <v>6.2999999999999989</v>
      </c>
      <c r="E221" s="140">
        <f t="shared" si="116"/>
        <v>7.7000000000000011</v>
      </c>
      <c r="F221" s="140">
        <f t="shared" si="116"/>
        <v>8.6999999999999993</v>
      </c>
      <c r="G221" s="140">
        <f t="shared" si="116"/>
        <v>10</v>
      </c>
      <c r="H221" s="140">
        <f t="shared" si="116"/>
        <v>4.3000000000000007</v>
      </c>
      <c r="I221" s="140">
        <f t="shared" si="116"/>
        <v>11.499999999999998</v>
      </c>
      <c r="J221" s="140">
        <f t="shared" si="116"/>
        <v>5.9</v>
      </c>
      <c r="K221" s="140">
        <f t="shared" si="116"/>
        <v>7.3000000000000007</v>
      </c>
      <c r="L221" s="140">
        <f t="shared" si="116"/>
        <v>6.6999999999999993</v>
      </c>
      <c r="M221" s="140">
        <f t="shared" si="116"/>
        <v>6.8999999999999986</v>
      </c>
      <c r="N221" s="140">
        <f t="shared" si="116"/>
        <v>4.1000000000000005</v>
      </c>
      <c r="O221" s="140">
        <f t="shared" si="116"/>
        <v>9.6999999999999993</v>
      </c>
      <c r="P221" s="140">
        <f t="shared" si="116"/>
        <v>0</v>
      </c>
      <c r="Q221" s="140">
        <f t="shared" si="116"/>
        <v>3.7999999999999989</v>
      </c>
      <c r="R221" s="140">
        <f t="shared" si="116"/>
        <v>3.5</v>
      </c>
      <c r="S221" s="140">
        <f t="shared" si="116"/>
        <v>5.4999999999999991</v>
      </c>
      <c r="T221" s="140">
        <f t="shared" si="116"/>
        <v>11.6</v>
      </c>
      <c r="U221" s="140">
        <f t="shared" si="116"/>
        <v>5.1000000000000014</v>
      </c>
      <c r="V221" s="140">
        <f t="shared" si="116"/>
        <v>6.4999999999999982</v>
      </c>
      <c r="W221" s="140">
        <f t="shared" si="116"/>
        <v>3.6000000000000014</v>
      </c>
      <c r="X221" s="140">
        <f t="shared" si="116"/>
        <v>0</v>
      </c>
      <c r="Y221" s="140">
        <f t="shared" si="116"/>
        <v>4.5000000000000018</v>
      </c>
      <c r="Z221" s="140">
        <f t="shared" si="116"/>
        <v>2.7999999999999989</v>
      </c>
      <c r="AA221" s="140">
        <f t="shared" si="116"/>
        <v>2.2000000000000011</v>
      </c>
      <c r="AB221" s="140">
        <f t="shared" si="116"/>
        <v>9.7000000000000011</v>
      </c>
      <c r="AC221" s="140">
        <f t="shared" si="116"/>
        <v>2.1999999999999993</v>
      </c>
      <c r="AD221" s="140">
        <f t="shared" si="116"/>
        <v>7.0000000000000009</v>
      </c>
      <c r="AE221" s="140">
        <f t="shared" si="116"/>
        <v>8.6999999999999975</v>
      </c>
      <c r="AF221" s="140">
        <f t="shared" si="116"/>
        <v>9.6999999999999993</v>
      </c>
      <c r="AG221" s="140">
        <f t="shared" si="116"/>
        <v>2.1999999999999993</v>
      </c>
      <c r="AH221" s="140">
        <f t="shared" ref="AH221:BL221" si="117">((AH$146-AH$145)+(AH$147-AH$146)+(AH$148-AH$147)+(AH$149-AH$148)+(AH$150-AH$149)+(AH$151-AH$150)+(AH$152-AH$151)+(AH$153-AH$152)+(AH$154-AH$153)+(AH$155-AH$154)+(AH$156-AH$155)+(AH$157-AH$156)+(AH$158-AH$157)+(AH$159-AH$158)+(AH$160-AH$159)+(AH$161-AH$160)+(AH$162-AH$161)+(AH$164-AH$162)+(AH$164-AH$163)+(AH$165-AH$164)+(AH$166-AH$165)+(AH$167-AH$166)+(AH$168-AH$167)+(AH$169-AH$168))</f>
        <v>10.100000000000001</v>
      </c>
      <c r="AI221" s="140">
        <f t="shared" si="117"/>
        <v>3.5999999999999996</v>
      </c>
      <c r="AJ221" s="140">
        <f t="shared" si="117"/>
        <v>0</v>
      </c>
      <c r="AK221" s="140">
        <f t="shared" si="117"/>
        <v>2.6000000000000014</v>
      </c>
      <c r="AL221" s="140">
        <f t="shared" si="117"/>
        <v>0</v>
      </c>
      <c r="AM221" s="140">
        <f t="shared" si="117"/>
        <v>3.3000000000000007</v>
      </c>
      <c r="AN221" s="140">
        <f t="shared" si="117"/>
        <v>1.5999999999999996</v>
      </c>
      <c r="AO221" s="140">
        <f t="shared" si="117"/>
        <v>7.2999999999999989</v>
      </c>
      <c r="AP221" s="140">
        <f t="shared" si="117"/>
        <v>2.8000000000000016</v>
      </c>
      <c r="AQ221" s="140">
        <f t="shared" si="117"/>
        <v>3.2000000000000011</v>
      </c>
      <c r="AR221" s="140">
        <f t="shared" si="117"/>
        <v>0</v>
      </c>
      <c r="AS221" s="140">
        <f t="shared" si="117"/>
        <v>3.3</v>
      </c>
      <c r="AT221" s="140">
        <f t="shared" si="117"/>
        <v>8.2000000000000011</v>
      </c>
      <c r="AU221" s="140">
        <f t="shared" si="117"/>
        <v>0</v>
      </c>
      <c r="AV221" s="140">
        <f t="shared" si="117"/>
        <v>0</v>
      </c>
      <c r="AW221" s="140">
        <f t="shared" si="117"/>
        <v>0</v>
      </c>
      <c r="AX221" s="140">
        <f t="shared" si="117"/>
        <v>0</v>
      </c>
      <c r="AY221" s="140">
        <f t="shared" si="117"/>
        <v>0</v>
      </c>
      <c r="AZ221" s="140">
        <f t="shared" si="117"/>
        <v>0</v>
      </c>
      <c r="BA221" s="140">
        <f t="shared" si="117"/>
        <v>9.1666666666666661</v>
      </c>
      <c r="BB221" s="140">
        <f t="shared" si="117"/>
        <v>6.2222222222222232</v>
      </c>
      <c r="BC221" s="140">
        <f t="shared" si="117"/>
        <v>3.8888888888888875</v>
      </c>
      <c r="BD221" s="140">
        <f t="shared" si="117"/>
        <v>3.7777777777777786</v>
      </c>
      <c r="BE221" s="140">
        <f t="shared" si="117"/>
        <v>0</v>
      </c>
      <c r="BF221" s="140">
        <f t="shared" si="117"/>
        <v>3.9444444444444455</v>
      </c>
      <c r="BG221" s="140">
        <f t="shared" si="117"/>
        <v>7.5</v>
      </c>
      <c r="BH221" s="140">
        <f t="shared" si="117"/>
        <v>4.7222222222222232</v>
      </c>
      <c r="BI221" s="140">
        <f t="shared" si="117"/>
        <v>3.1111111111111125</v>
      </c>
      <c r="BJ221" s="140">
        <f t="shared" si="117"/>
        <v>2.7222222222222232</v>
      </c>
      <c r="BK221" s="140">
        <f t="shared" si="117"/>
        <v>1.0000000000000009</v>
      </c>
      <c r="BL221" s="140">
        <f t="shared" si="117"/>
        <v>0</v>
      </c>
    </row>
    <row r="222" spans="1:64" ht="32" x14ac:dyDescent="0.2">
      <c r="A222" s="16" t="s">
        <v>50</v>
      </c>
      <c r="B222" s="15">
        <f t="shared" ref="B222:AG222" si="118">((B$170-B$169)+(B$171-B$170)+(B$172-B$171)+(B$173-B$172)+(B$174-B$173)+(B$175-B$174)+(B$176-B$175)+(B$177-B$176)+(B$178-B$177)+(B$179-B$178)+(B$180-B$179)+(B181-B180)+(B$182-B$181)+(B$183-B$182)+(B$184-B$183)+(B$185-B$184)+(B$186-B$185)+(B$187-B$186)+(B$188-B$187)+(B$189-B$188)+(B$190-B$189)+(B$191-B$190)+(B$192-B$191)+(B$193-B$192))</f>
        <v>0</v>
      </c>
      <c r="C222" s="15">
        <f t="shared" si="118"/>
        <v>-3.9000000000000004</v>
      </c>
      <c r="D222" s="15">
        <f t="shared" si="118"/>
        <v>-8.9000000000000021</v>
      </c>
      <c r="E222" s="15">
        <f t="shared" si="118"/>
        <v>-5.3000000000000007</v>
      </c>
      <c r="F222" s="15">
        <f t="shared" si="118"/>
        <v>-6.6999999999999993</v>
      </c>
      <c r="G222" s="15">
        <f t="shared" si="118"/>
        <v>-10.600000000000001</v>
      </c>
      <c r="H222" s="15">
        <f t="shared" si="118"/>
        <v>-5.4</v>
      </c>
      <c r="I222" s="15">
        <f t="shared" si="118"/>
        <v>-9.2999999999999989</v>
      </c>
      <c r="J222" s="15">
        <f t="shared" si="118"/>
        <v>-5.0999999999999996</v>
      </c>
      <c r="K222" s="15">
        <f t="shared" si="118"/>
        <v>-7</v>
      </c>
      <c r="L222" s="15">
        <f t="shared" si="118"/>
        <v>-2.5</v>
      </c>
      <c r="M222" s="15">
        <f t="shared" si="118"/>
        <v>-4</v>
      </c>
      <c r="N222" s="15">
        <f t="shared" si="118"/>
        <v>-3.7999999999999989</v>
      </c>
      <c r="O222" s="15">
        <f t="shared" si="118"/>
        <v>-8.8000000000000007</v>
      </c>
      <c r="P222" s="15">
        <f t="shared" si="118"/>
        <v>0</v>
      </c>
      <c r="Q222" s="15">
        <f t="shared" si="118"/>
        <v>-5.8000000000000007</v>
      </c>
      <c r="R222" s="15">
        <f t="shared" si="118"/>
        <v>-1.8999999999999995</v>
      </c>
      <c r="S222" s="15">
        <f t="shared" si="118"/>
        <v>-8.5</v>
      </c>
      <c r="T222" s="15">
        <f t="shared" si="118"/>
        <v>-5.0999999999999979</v>
      </c>
      <c r="U222" s="15">
        <f t="shared" si="118"/>
        <v>-2.3000000000000007</v>
      </c>
      <c r="V222" s="15">
        <f t="shared" si="118"/>
        <v>-12</v>
      </c>
      <c r="W222" s="15">
        <f t="shared" si="118"/>
        <v>-3.7000000000000011</v>
      </c>
      <c r="X222" s="15">
        <f t="shared" si="118"/>
        <v>0</v>
      </c>
      <c r="Y222" s="15">
        <f t="shared" si="118"/>
        <v>-3.8000000000000007</v>
      </c>
      <c r="Z222" s="15">
        <f t="shared" si="118"/>
        <v>-0.39999999999999858</v>
      </c>
      <c r="AA222" s="15">
        <f t="shared" si="118"/>
        <v>-2.6000000000000005</v>
      </c>
      <c r="AB222" s="15">
        <f t="shared" si="118"/>
        <v>-11.100000000000001</v>
      </c>
      <c r="AC222" s="15">
        <f t="shared" si="118"/>
        <v>-4.1999999999999993</v>
      </c>
      <c r="AD222" s="15">
        <f t="shared" si="118"/>
        <v>-3.3000000000000007</v>
      </c>
      <c r="AE222" s="15">
        <f t="shared" si="118"/>
        <v>-9.3999999999999986</v>
      </c>
      <c r="AF222" s="15">
        <f t="shared" si="118"/>
        <v>-7</v>
      </c>
      <c r="AG222" s="15">
        <f t="shared" si="118"/>
        <v>-1.3999999999999995</v>
      </c>
      <c r="AH222" s="15">
        <f t="shared" ref="AH222:BL222" si="119">((AH$170-AH$169)+(AH$171-AH$170)+(AH$172-AH$171)+(AH$173-AH$172)+(AH$174-AH$173)+(AH$175-AH$174)+(AH$176-AH$175)+(AH$177-AH$176)+(AH$178-AH$177)+(AH$179-AH$178)+(AH$180-AH$179)+(AH181-AH180)+(AH$182-AH$181)+(AH$183-AH$182)+(AH$184-AH$183)+(AH$185-AH$184)+(AH$186-AH$185)+(AH$187-AH$186)+(AH$188-AH$187)+(AH$189-AH$188)+(AH$190-AH$189)+(AH$191-AH$190)+(AH$192-AH$191)+(AH$193-AH$192))</f>
        <v>-8.7999999999999989</v>
      </c>
      <c r="AI222" s="15">
        <f t="shared" si="119"/>
        <v>-3.6000000000000005</v>
      </c>
      <c r="AJ222" s="15">
        <f t="shared" si="119"/>
        <v>-3.5</v>
      </c>
      <c r="AK222" s="15">
        <f t="shared" si="119"/>
        <v>-2</v>
      </c>
      <c r="AL222" s="15">
        <f t="shared" si="119"/>
        <v>0</v>
      </c>
      <c r="AM222" s="15">
        <f t="shared" si="119"/>
        <v>-1.2000000000000002</v>
      </c>
      <c r="AN222" s="15">
        <f t="shared" si="119"/>
        <v>-0.79999999999999893</v>
      </c>
      <c r="AO222" s="15">
        <f t="shared" si="119"/>
        <v>-6.1</v>
      </c>
      <c r="AP222" s="15">
        <f t="shared" si="119"/>
        <v>-1.9000000000000004</v>
      </c>
      <c r="AQ222" s="15">
        <f t="shared" si="119"/>
        <v>-0.30000000000000071</v>
      </c>
      <c r="AR222" s="15">
        <f t="shared" si="119"/>
        <v>0</v>
      </c>
      <c r="AS222" s="15">
        <f t="shared" si="119"/>
        <v>-2.7</v>
      </c>
      <c r="AT222" s="15">
        <f t="shared" si="119"/>
        <v>-6.5</v>
      </c>
      <c r="AU222" s="15">
        <f t="shared" si="119"/>
        <v>0</v>
      </c>
      <c r="AV222" s="15">
        <f t="shared" si="119"/>
        <v>0</v>
      </c>
      <c r="AW222" s="15">
        <f t="shared" si="119"/>
        <v>0</v>
      </c>
      <c r="AX222" s="15">
        <f t="shared" si="119"/>
        <v>0</v>
      </c>
      <c r="AY222" s="15">
        <f t="shared" si="119"/>
        <v>0</v>
      </c>
      <c r="AZ222" s="15">
        <f t="shared" si="119"/>
        <v>0</v>
      </c>
      <c r="BA222" s="15">
        <f t="shared" si="119"/>
        <v>-8.2222222222222214</v>
      </c>
      <c r="BB222" s="15">
        <f t="shared" si="119"/>
        <v>-4.0555555555555554</v>
      </c>
      <c r="BC222" s="15">
        <f t="shared" si="119"/>
        <v>-3.3888888888888875</v>
      </c>
      <c r="BD222" s="15">
        <f t="shared" si="119"/>
        <v>-4.7222222222222214</v>
      </c>
      <c r="BE222" s="15">
        <f t="shared" si="119"/>
        <v>0</v>
      </c>
      <c r="BF222" s="15">
        <f t="shared" si="119"/>
        <v>-2.3333333333333321</v>
      </c>
      <c r="BG222" s="15">
        <f t="shared" si="119"/>
        <v>-6.7777777777777768</v>
      </c>
      <c r="BH222" s="15">
        <f t="shared" si="119"/>
        <v>-5.1666666666666661</v>
      </c>
      <c r="BI222" s="15">
        <f t="shared" si="119"/>
        <v>-6.666666666666667</v>
      </c>
      <c r="BJ222" s="15">
        <f t="shared" si="119"/>
        <v>-0.44444444444444464</v>
      </c>
      <c r="BK222" s="15">
        <f t="shared" si="119"/>
        <v>-1.666666666666667</v>
      </c>
      <c r="BL222" s="15">
        <f t="shared" si="119"/>
        <v>0</v>
      </c>
    </row>
    <row r="223" spans="1:64" x14ac:dyDescent="0.2">
      <c r="A223" s="11" t="s">
        <v>49</v>
      </c>
      <c r="B223" s="15">
        <f t="shared" ref="B223:AG223" si="120">MAX(B145:B193)</f>
        <v>0</v>
      </c>
      <c r="C223" s="15">
        <f t="shared" si="120"/>
        <v>3.9000000000000004</v>
      </c>
      <c r="D223" s="15">
        <f t="shared" si="120"/>
        <v>8.9000000000000021</v>
      </c>
      <c r="E223" s="15">
        <f t="shared" si="120"/>
        <v>6.7000000000000011</v>
      </c>
      <c r="F223" s="15">
        <f t="shared" si="120"/>
        <v>6.6999999999999993</v>
      </c>
      <c r="G223" s="15">
        <f t="shared" si="120"/>
        <v>10.600000000000001</v>
      </c>
      <c r="H223" s="15">
        <f t="shared" si="120"/>
        <v>4.3000000000000007</v>
      </c>
      <c r="I223" s="15">
        <f t="shared" si="120"/>
        <v>11.299999999999999</v>
      </c>
      <c r="J223" s="15">
        <f t="shared" si="120"/>
        <v>5.0999999999999996</v>
      </c>
      <c r="K223" s="15">
        <f t="shared" si="120"/>
        <v>7</v>
      </c>
      <c r="L223" s="15">
        <f t="shared" si="120"/>
        <v>6.2999999999999989</v>
      </c>
      <c r="M223" s="15">
        <f t="shared" si="120"/>
        <v>4</v>
      </c>
      <c r="N223" s="15">
        <f t="shared" si="120"/>
        <v>3.8999999999999995</v>
      </c>
      <c r="O223" s="15">
        <f t="shared" si="120"/>
        <v>8.8000000000000007</v>
      </c>
      <c r="P223" s="15">
        <f t="shared" si="120"/>
        <v>0</v>
      </c>
      <c r="Q223" s="15">
        <f t="shared" si="120"/>
        <v>5.8999999999999986</v>
      </c>
      <c r="R223" s="15">
        <f t="shared" si="120"/>
        <v>2.3999999999999995</v>
      </c>
      <c r="S223" s="15">
        <f t="shared" si="120"/>
        <v>8.5</v>
      </c>
      <c r="T223" s="15">
        <f t="shared" si="120"/>
        <v>10.799999999999999</v>
      </c>
      <c r="U223" s="15">
        <f t="shared" si="120"/>
        <v>2.3000000000000007</v>
      </c>
      <c r="V223" s="15">
        <f t="shared" si="120"/>
        <v>12</v>
      </c>
      <c r="W223" s="15">
        <f t="shared" si="120"/>
        <v>3.7000000000000011</v>
      </c>
      <c r="X223" s="15">
        <f t="shared" si="120"/>
        <v>0</v>
      </c>
      <c r="Y223" s="15">
        <f t="shared" si="120"/>
        <v>3.8000000000000007</v>
      </c>
      <c r="Z223" s="15">
        <f t="shared" si="120"/>
        <v>2.7999999999999989</v>
      </c>
      <c r="AA223" s="15">
        <f t="shared" si="120"/>
        <v>2.6000000000000005</v>
      </c>
      <c r="AB223" s="15">
        <f t="shared" si="120"/>
        <v>11.100000000000001</v>
      </c>
      <c r="AC223" s="15">
        <f t="shared" si="120"/>
        <v>2.0000000000000018</v>
      </c>
      <c r="AD223" s="15">
        <f t="shared" si="120"/>
        <v>6.6000000000000005</v>
      </c>
      <c r="AE223" s="15">
        <f t="shared" si="120"/>
        <v>9.3999999999999986</v>
      </c>
      <c r="AF223" s="15">
        <f t="shared" si="120"/>
        <v>7</v>
      </c>
      <c r="AG223" s="15">
        <f t="shared" si="120"/>
        <v>1.3999999999999995</v>
      </c>
      <c r="AH223" s="15">
        <f t="shared" ref="AH223:BL223" si="121">MAX(AH145:AH193)</f>
        <v>8.9</v>
      </c>
      <c r="AI223" s="15">
        <f t="shared" si="121"/>
        <v>3.6000000000000005</v>
      </c>
      <c r="AJ223" s="15">
        <f t="shared" si="121"/>
        <v>0</v>
      </c>
      <c r="AK223" s="15">
        <f t="shared" si="121"/>
        <v>2</v>
      </c>
      <c r="AL223" s="15">
        <f t="shared" si="121"/>
        <v>0</v>
      </c>
      <c r="AM223" s="15">
        <f t="shared" si="121"/>
        <v>2.8000000000000007</v>
      </c>
      <c r="AN223" s="15">
        <f t="shared" si="121"/>
        <v>0.79999999999999893</v>
      </c>
      <c r="AO223" s="15">
        <f t="shared" si="121"/>
        <v>6.1</v>
      </c>
      <c r="AP223" s="15">
        <f t="shared" si="121"/>
        <v>2.5000000000000009</v>
      </c>
      <c r="AQ223" s="15">
        <f t="shared" si="121"/>
        <v>0.30000000000000071</v>
      </c>
      <c r="AR223" s="15">
        <f t="shared" si="121"/>
        <v>0</v>
      </c>
      <c r="AS223" s="15">
        <f t="shared" si="121"/>
        <v>2.7</v>
      </c>
      <c r="AT223" s="15">
        <f t="shared" si="121"/>
        <v>6.5</v>
      </c>
      <c r="AU223" s="15">
        <f t="shared" si="121"/>
        <v>0</v>
      </c>
      <c r="AV223" s="15">
        <f t="shared" si="121"/>
        <v>0</v>
      </c>
      <c r="AW223" s="15">
        <f t="shared" si="121"/>
        <v>0</v>
      </c>
      <c r="AX223" s="15">
        <f t="shared" si="121"/>
        <v>0</v>
      </c>
      <c r="AY223" s="15">
        <f t="shared" si="121"/>
        <v>0</v>
      </c>
      <c r="AZ223" s="15">
        <f t="shared" si="121"/>
        <v>0</v>
      </c>
      <c r="BA223" s="15">
        <f t="shared" si="121"/>
        <v>8.2222222222222214</v>
      </c>
      <c r="BB223" s="15">
        <f t="shared" si="121"/>
        <v>4.2222222222222214</v>
      </c>
      <c r="BC223" s="15">
        <f t="shared" si="121"/>
        <v>3.3888888888888875</v>
      </c>
      <c r="BD223" s="15">
        <f t="shared" si="121"/>
        <v>4.7222222222222214</v>
      </c>
      <c r="BE223" s="15">
        <f t="shared" si="121"/>
        <v>0</v>
      </c>
      <c r="BF223" s="15">
        <f t="shared" si="121"/>
        <v>2.3333333333333321</v>
      </c>
      <c r="BG223" s="15">
        <f t="shared" si="121"/>
        <v>6.7777777777777768</v>
      </c>
      <c r="BH223" s="15">
        <f t="shared" si="121"/>
        <v>4.6666666666666661</v>
      </c>
      <c r="BI223" s="15">
        <f t="shared" si="121"/>
        <v>6.666666666666667</v>
      </c>
      <c r="BJ223" s="15">
        <f t="shared" si="121"/>
        <v>0.44444444444444464</v>
      </c>
      <c r="BK223" s="15">
        <f t="shared" si="121"/>
        <v>1.0000000000000009</v>
      </c>
      <c r="BL223" s="15">
        <f t="shared" si="121"/>
        <v>0</v>
      </c>
    </row>
    <row r="225" spans="1:43" hidden="1" x14ac:dyDescent="0.2"/>
    <row r="226" spans="1:43" ht="26" hidden="1" x14ac:dyDescent="0.3">
      <c r="A226" s="87" t="s">
        <v>123</v>
      </c>
    </row>
    <row r="227" spans="1:43" ht="21" hidden="1" x14ac:dyDescent="0.25">
      <c r="A227" s="98" t="s">
        <v>83</v>
      </c>
      <c r="H227" s="98" t="s">
        <v>71</v>
      </c>
      <c r="Q227" s="98" t="s">
        <v>59</v>
      </c>
      <c r="W227" s="98" t="s">
        <v>58</v>
      </c>
      <c r="AD227" s="98" t="s">
        <v>61</v>
      </c>
      <c r="AL227" s="98" t="s">
        <v>160</v>
      </c>
    </row>
    <row r="228" spans="1:43" ht="30" hidden="1" customHeight="1" x14ac:dyDescent="0.2">
      <c r="B228" s="82" t="s">
        <v>96</v>
      </c>
      <c r="C228" s="93" t="s">
        <v>103</v>
      </c>
      <c r="D228" s="93" t="s">
        <v>66</v>
      </c>
      <c r="E228" s="93" t="s">
        <v>117</v>
      </c>
      <c r="I228" s="95" t="s">
        <v>79</v>
      </c>
      <c r="J228" s="82" t="s">
        <v>86</v>
      </c>
      <c r="K228" s="93" t="s">
        <v>78</v>
      </c>
      <c r="L228" s="92" t="s">
        <v>72</v>
      </c>
      <c r="M228" s="92" t="s">
        <v>110</v>
      </c>
      <c r="N228" s="92" t="s">
        <v>111</v>
      </c>
      <c r="R228" s="94" t="s">
        <v>68</v>
      </c>
      <c r="S228" s="96" t="s">
        <v>100</v>
      </c>
      <c r="T228" s="92" t="s">
        <v>93</v>
      </c>
      <c r="X228" s="94" t="s">
        <v>105</v>
      </c>
      <c r="Y228" s="82" t="s">
        <v>104</v>
      </c>
      <c r="Z228" s="93" t="s">
        <v>121</v>
      </c>
      <c r="AA228" s="92" t="s">
        <v>112</v>
      </c>
      <c r="AE228" s="97" t="s">
        <v>82</v>
      </c>
      <c r="AF228" s="96" t="s">
        <v>99</v>
      </c>
      <c r="AG228" s="82" t="s">
        <v>107</v>
      </c>
      <c r="AH228" s="82" t="s">
        <v>118</v>
      </c>
      <c r="AI228" s="92" t="s">
        <v>108</v>
      </c>
      <c r="AM228" s="97" t="s">
        <v>63</v>
      </c>
      <c r="AN228" s="94" t="s">
        <v>81</v>
      </c>
      <c r="AO228" s="96" t="s">
        <v>74</v>
      </c>
      <c r="AP228" s="96" t="s">
        <v>64</v>
      </c>
      <c r="AQ228" s="95" t="s">
        <v>73</v>
      </c>
    </row>
    <row r="229" spans="1:43" hidden="1" x14ac:dyDescent="0.2">
      <c r="A229" s="11">
        <v>-120</v>
      </c>
      <c r="B229" s="11">
        <v>-0.29999999999999982</v>
      </c>
      <c r="C229" s="11">
        <v>-0.30000000000000071</v>
      </c>
      <c r="D229" s="11">
        <v>-0.80000000000000071</v>
      </c>
      <c r="E229" s="11">
        <v>-2.6999999999999993</v>
      </c>
      <c r="H229" s="11">
        <v>-120</v>
      </c>
      <c r="I229" s="11">
        <v>-0.5</v>
      </c>
      <c r="J229" s="11">
        <v>0.10000000000000053</v>
      </c>
      <c r="L229" s="11">
        <v>0</v>
      </c>
      <c r="M229" s="66">
        <v>-0.44444444444444464</v>
      </c>
      <c r="N229" s="66">
        <v>-1.4444444444444455</v>
      </c>
      <c r="Q229" s="11">
        <v>-120</v>
      </c>
      <c r="R229" s="11">
        <v>-0.29999999999999893</v>
      </c>
      <c r="S229" s="11">
        <v>2.0999999999999996</v>
      </c>
      <c r="W229" s="11">
        <v>-120</v>
      </c>
      <c r="Y229" s="11">
        <v>-2.1999999999999993</v>
      </c>
      <c r="Z229" s="11">
        <v>-1.0999999999999996</v>
      </c>
      <c r="AA229" s="66">
        <v>3.7777777777777777</v>
      </c>
      <c r="AD229" s="11">
        <v>-120</v>
      </c>
      <c r="AE229" s="11">
        <v>3.2000000000000011</v>
      </c>
      <c r="AF229" s="11">
        <v>3.2</v>
      </c>
      <c r="AG229" s="11">
        <v>0.79999999999999893</v>
      </c>
      <c r="AH229" s="11">
        <v>-0.40000000000000036</v>
      </c>
      <c r="AI229" s="66">
        <v>-5.5555555555557135E-2</v>
      </c>
      <c r="AL229" s="11">
        <v>-120</v>
      </c>
      <c r="AM229" s="11">
        <v>0.60000000000000053</v>
      </c>
      <c r="AP229" s="11">
        <v>5.6</v>
      </c>
      <c r="AQ229" s="11">
        <v>1.5999999999999996</v>
      </c>
    </row>
    <row r="230" spans="1:43" hidden="1" x14ac:dyDescent="0.2">
      <c r="A230" s="11">
        <v>-115</v>
      </c>
      <c r="B230" s="11">
        <v>-0.29999999999999982</v>
      </c>
      <c r="C230" s="11">
        <v>9.9999999999999645E-2</v>
      </c>
      <c r="D230" s="11">
        <v>-1.4000000000000004</v>
      </c>
      <c r="E230" s="11">
        <v>-2.6999999999999993</v>
      </c>
      <c r="H230" s="11">
        <v>-115</v>
      </c>
      <c r="I230" s="11">
        <v>-0.89999999999999947</v>
      </c>
      <c r="J230" s="11">
        <v>0.60000000000000053</v>
      </c>
      <c r="L230" s="11">
        <v>0</v>
      </c>
      <c r="M230" s="66">
        <v>-0.27777777777777857</v>
      </c>
      <c r="N230" s="66">
        <v>-1.3888888888888893</v>
      </c>
      <c r="Q230" s="11">
        <v>-115</v>
      </c>
      <c r="R230" s="11">
        <v>-0.5</v>
      </c>
      <c r="S230" s="11">
        <v>2.2999999999999989</v>
      </c>
      <c r="W230" s="11">
        <v>-115</v>
      </c>
      <c r="Y230" s="11">
        <v>-2.2999999999999998</v>
      </c>
      <c r="Z230" s="11">
        <v>-0.90000000000000036</v>
      </c>
      <c r="AA230" s="66">
        <v>3.7777777777777777</v>
      </c>
      <c r="AD230" s="11">
        <v>-115</v>
      </c>
      <c r="AE230" s="11">
        <v>3.6000000000000014</v>
      </c>
      <c r="AF230" s="11">
        <v>3.4999999999999991</v>
      </c>
      <c r="AG230" s="11">
        <v>1.3999999999999986</v>
      </c>
      <c r="AH230" s="11">
        <v>-0.90000000000000036</v>
      </c>
      <c r="AI230" s="66">
        <v>0.22222222222222143</v>
      </c>
      <c r="AL230" s="11">
        <v>-115</v>
      </c>
      <c r="AM230" s="11">
        <v>0.89999999999999947</v>
      </c>
      <c r="AP230" s="11">
        <v>6.1</v>
      </c>
      <c r="AQ230" s="11">
        <v>2.4000000000000004</v>
      </c>
    </row>
    <row r="231" spans="1:43" hidden="1" x14ac:dyDescent="0.2">
      <c r="A231" s="11">
        <v>-110</v>
      </c>
      <c r="B231" s="11">
        <v>-0.40000000000000036</v>
      </c>
      <c r="C231" s="11">
        <v>0.40000000000000036</v>
      </c>
      <c r="D231" s="11">
        <v>-1.9000000000000004</v>
      </c>
      <c r="E231" s="11">
        <v>-2.5</v>
      </c>
      <c r="H231" s="11">
        <v>-110</v>
      </c>
      <c r="I231" s="11">
        <v>-0.59999999999999964</v>
      </c>
      <c r="J231" s="11">
        <v>1</v>
      </c>
      <c r="L231" s="11">
        <v>-9.9999999999999645E-2</v>
      </c>
      <c r="M231" s="66">
        <v>0</v>
      </c>
      <c r="N231" s="66">
        <v>-1.3888888888888893</v>
      </c>
      <c r="Q231" s="11">
        <v>-110</v>
      </c>
      <c r="R231" s="11">
        <v>-0.69999999999999929</v>
      </c>
      <c r="S231" s="11">
        <v>2.3999999999999986</v>
      </c>
      <c r="T231" s="66">
        <v>0</v>
      </c>
      <c r="W231" s="11">
        <v>-110</v>
      </c>
      <c r="Y231" s="11">
        <v>-2.0999999999999996</v>
      </c>
      <c r="Z231" s="11">
        <v>-0.70000000000000018</v>
      </c>
      <c r="AA231" s="66">
        <v>4.2222222222222223</v>
      </c>
      <c r="AD231" s="11">
        <v>-110</v>
      </c>
      <c r="AE231" s="11">
        <v>4.1000000000000014</v>
      </c>
      <c r="AF231" s="11">
        <v>3.6000000000000005</v>
      </c>
      <c r="AG231" s="11">
        <v>1.8999999999999986</v>
      </c>
      <c r="AH231" s="11">
        <v>-0.90000000000000036</v>
      </c>
      <c r="AI231" s="66">
        <v>0.94444444444444287</v>
      </c>
      <c r="AL231" s="11">
        <v>-110</v>
      </c>
      <c r="AM231" s="11">
        <v>1.1000000000000005</v>
      </c>
      <c r="AN231" s="11">
        <v>0</v>
      </c>
      <c r="AP231" s="11">
        <v>6.6</v>
      </c>
      <c r="AQ231" s="11">
        <v>2.9000000000000004</v>
      </c>
    </row>
    <row r="232" spans="1:43" hidden="1" x14ac:dyDescent="0.2">
      <c r="A232" s="11">
        <v>-105</v>
      </c>
      <c r="B232" s="11">
        <v>-1</v>
      </c>
      <c r="C232" s="11">
        <v>0.40000000000000036</v>
      </c>
      <c r="D232" s="11">
        <v>-3.6000000000000014</v>
      </c>
      <c r="E232" s="11">
        <v>-2.4000000000000004</v>
      </c>
      <c r="H232" s="11">
        <v>-105</v>
      </c>
      <c r="I232" s="11">
        <v>-0.69999999999999929</v>
      </c>
      <c r="J232" s="11">
        <v>1.2999999999999998</v>
      </c>
      <c r="L232" s="11">
        <v>-0.39999999999999947</v>
      </c>
      <c r="M232" s="66">
        <v>0.55555555555555536</v>
      </c>
      <c r="N232" s="66">
        <v>-1.3333333333333339</v>
      </c>
      <c r="Q232" s="11">
        <v>-105</v>
      </c>
      <c r="R232" s="11">
        <v>-0.79999999999999893</v>
      </c>
      <c r="S232" s="11">
        <v>2.5999999999999996</v>
      </c>
      <c r="T232" s="66">
        <v>0.16666666666666607</v>
      </c>
      <c r="W232" s="11">
        <v>-105</v>
      </c>
      <c r="Y232" s="11">
        <v>-1.7999999999999998</v>
      </c>
      <c r="Z232" s="11">
        <v>-0.29999999999999982</v>
      </c>
      <c r="AA232" s="66">
        <v>4.4999999999999991</v>
      </c>
      <c r="AD232" s="11">
        <v>-105</v>
      </c>
      <c r="AE232" s="11">
        <v>4.6000000000000014</v>
      </c>
      <c r="AF232" s="11">
        <v>3.8999999999999995</v>
      </c>
      <c r="AG232" s="11">
        <v>2.5</v>
      </c>
      <c r="AH232" s="11">
        <v>-0.90000000000000036</v>
      </c>
      <c r="AI232" s="66">
        <v>1.3888888888888875</v>
      </c>
      <c r="AL232" s="11">
        <v>-105</v>
      </c>
      <c r="AM232" s="11">
        <v>1.7000000000000002</v>
      </c>
      <c r="AN232" s="11">
        <v>-0.20000000000000107</v>
      </c>
      <c r="AP232" s="11">
        <v>7.3000000000000007</v>
      </c>
      <c r="AQ232" s="11">
        <v>3.4000000000000004</v>
      </c>
    </row>
    <row r="233" spans="1:43" hidden="1" x14ac:dyDescent="0.2">
      <c r="A233" s="11">
        <v>-100</v>
      </c>
      <c r="B233" s="11">
        <v>-1.4000000000000004</v>
      </c>
      <c r="C233" s="11">
        <v>0.40000000000000036</v>
      </c>
      <c r="D233" s="11">
        <v>-3.7000000000000011</v>
      </c>
      <c r="E233" s="11">
        <v>-2.1999999999999993</v>
      </c>
      <c r="H233" s="11">
        <v>-100</v>
      </c>
      <c r="I233" s="11">
        <v>-0.69999999999999929</v>
      </c>
      <c r="J233" s="11">
        <v>1.7000000000000002</v>
      </c>
      <c r="L233" s="11">
        <v>-0.70000000000000018</v>
      </c>
      <c r="M233" s="66">
        <v>0.88888888888888751</v>
      </c>
      <c r="N233" s="66">
        <v>-1.3888888888888893</v>
      </c>
      <c r="Q233" s="11">
        <v>-100</v>
      </c>
      <c r="R233" s="11">
        <v>-1.5999999999999996</v>
      </c>
      <c r="S233" s="11">
        <v>2.6999999999999993</v>
      </c>
      <c r="T233" s="66">
        <v>0.44444444444444375</v>
      </c>
      <c r="W233" s="11">
        <v>-100</v>
      </c>
      <c r="Y233" s="11">
        <v>-1.5</v>
      </c>
      <c r="Z233" s="11">
        <v>-9.9999999999999645E-2</v>
      </c>
      <c r="AA233" s="66">
        <v>4.7777777777777777</v>
      </c>
      <c r="AD233" s="11">
        <v>-100</v>
      </c>
      <c r="AE233" s="11">
        <v>5.1000000000000014</v>
      </c>
      <c r="AF233" s="11">
        <v>3.8999999999999995</v>
      </c>
      <c r="AG233" s="11">
        <v>3</v>
      </c>
      <c r="AH233" s="11">
        <v>-1.1999999999999993</v>
      </c>
      <c r="AI233" s="66">
        <v>1.8888888888888875</v>
      </c>
      <c r="AL233" s="11">
        <v>-100</v>
      </c>
      <c r="AM233" s="11">
        <v>2.2999999999999998</v>
      </c>
      <c r="AN233" s="11">
        <v>-0.30000000000000071</v>
      </c>
      <c r="AO233" s="11">
        <v>0</v>
      </c>
      <c r="AP233" s="11">
        <v>7.8000000000000007</v>
      </c>
      <c r="AQ233" s="11">
        <v>4</v>
      </c>
    </row>
    <row r="234" spans="1:43" hidden="1" x14ac:dyDescent="0.2">
      <c r="A234" s="11">
        <v>-95</v>
      </c>
      <c r="B234" s="11">
        <v>-1.8000000000000003</v>
      </c>
      <c r="C234" s="11">
        <v>0.19999999999999929</v>
      </c>
      <c r="D234" s="11">
        <v>-3.6000000000000014</v>
      </c>
      <c r="E234" s="11">
        <v>-1.9000000000000004</v>
      </c>
      <c r="H234" s="11">
        <v>-95</v>
      </c>
      <c r="I234" s="11">
        <v>-0.39999999999999947</v>
      </c>
      <c r="J234" s="11">
        <v>2.1000000000000005</v>
      </c>
      <c r="L234" s="11">
        <v>-0.79999999999999982</v>
      </c>
      <c r="M234" s="66">
        <v>1.2777777777777768</v>
      </c>
      <c r="N234" s="66">
        <v>-1.6111111111111116</v>
      </c>
      <c r="Q234" s="11">
        <v>-95</v>
      </c>
      <c r="R234" s="11">
        <v>-1.4000000000000004</v>
      </c>
      <c r="S234" s="11">
        <v>3</v>
      </c>
      <c r="T234" s="66">
        <v>0.72222222222222143</v>
      </c>
      <c r="W234" s="11">
        <v>-95</v>
      </c>
      <c r="Y234" s="11">
        <v>-1.5</v>
      </c>
      <c r="Z234" s="11">
        <v>0.29999999999999982</v>
      </c>
      <c r="AA234" s="66">
        <v>5.1111111111111116</v>
      </c>
      <c r="AD234" s="11">
        <v>-95</v>
      </c>
      <c r="AE234" s="11">
        <v>5.6000000000000014</v>
      </c>
      <c r="AF234" s="11">
        <v>3.8999999999999995</v>
      </c>
      <c r="AG234" s="11">
        <v>3.5999999999999996</v>
      </c>
      <c r="AH234" s="11">
        <v>-1.5</v>
      </c>
      <c r="AI234" s="66">
        <v>2.2777777777777768</v>
      </c>
      <c r="AL234" s="11">
        <v>-95</v>
      </c>
      <c r="AM234" s="11">
        <v>2.8999999999999995</v>
      </c>
      <c r="AN234" s="11">
        <v>-9.9999999999999645E-2</v>
      </c>
      <c r="AO234" s="11">
        <v>-9.9999999999999645E-2</v>
      </c>
      <c r="AP234" s="11">
        <v>8.3000000000000007</v>
      </c>
      <c r="AQ234" s="11">
        <v>4.5999999999999996</v>
      </c>
    </row>
    <row r="235" spans="1:43" hidden="1" x14ac:dyDescent="0.2">
      <c r="A235" s="11">
        <v>-90</v>
      </c>
      <c r="B235" s="11">
        <v>-1.8000000000000003</v>
      </c>
      <c r="C235" s="11">
        <v>9.9999999999999645E-2</v>
      </c>
      <c r="D235" s="11">
        <v>-3.9000000000000004</v>
      </c>
      <c r="E235" s="11">
        <v>-1.7999999999999989</v>
      </c>
      <c r="H235" s="11">
        <v>-90</v>
      </c>
      <c r="I235" s="11">
        <v>-0.29999999999999982</v>
      </c>
      <c r="J235" s="11">
        <v>2.2999999999999998</v>
      </c>
      <c r="L235" s="11">
        <v>-0.70000000000000018</v>
      </c>
      <c r="M235" s="66">
        <v>1.6111111111111107</v>
      </c>
      <c r="N235" s="66">
        <v>-1.7777777777777786</v>
      </c>
      <c r="Q235" s="11">
        <v>-90</v>
      </c>
      <c r="R235" s="11">
        <v>-1.5</v>
      </c>
      <c r="S235" s="11">
        <v>3.5</v>
      </c>
      <c r="T235" s="66">
        <v>0.72222222222222143</v>
      </c>
      <c r="W235" s="11">
        <v>-90</v>
      </c>
      <c r="X235" s="11">
        <v>0</v>
      </c>
      <c r="Y235" s="11">
        <v>-1.1999999999999993</v>
      </c>
      <c r="Z235" s="11">
        <v>0.59999999999999964</v>
      </c>
      <c r="AA235" s="66">
        <v>5.4444444444444438</v>
      </c>
      <c r="AD235" s="11">
        <v>-90</v>
      </c>
      <c r="AE235" s="11">
        <v>5.6000000000000014</v>
      </c>
      <c r="AF235" s="11">
        <v>3.8999999999999995</v>
      </c>
      <c r="AG235" s="11">
        <v>4.0999999999999996</v>
      </c>
      <c r="AH235" s="11">
        <v>-1.7999999999999989</v>
      </c>
      <c r="AI235" s="66">
        <v>2.5</v>
      </c>
      <c r="AL235" s="11">
        <v>-90</v>
      </c>
      <c r="AM235" s="11">
        <v>3.4999999999999991</v>
      </c>
      <c r="AN235" s="11">
        <v>0.79999999999999893</v>
      </c>
      <c r="AO235" s="11">
        <v>-0.29999999999999982</v>
      </c>
      <c r="AP235" s="11">
        <v>8.9</v>
      </c>
      <c r="AQ235" s="11">
        <v>4.6999999999999993</v>
      </c>
    </row>
    <row r="236" spans="1:43" hidden="1" x14ac:dyDescent="0.2">
      <c r="A236" s="11">
        <v>-85</v>
      </c>
      <c r="B236" s="11">
        <v>-1.5</v>
      </c>
      <c r="C236" s="11">
        <v>-9.9999999999999645E-2</v>
      </c>
      <c r="D236" s="11">
        <v>-4</v>
      </c>
      <c r="E236" s="11">
        <v>-1.7999999999999989</v>
      </c>
      <c r="H236" s="11">
        <v>-85</v>
      </c>
      <c r="I236" s="11">
        <v>-0.39999999999999947</v>
      </c>
      <c r="J236" s="11">
        <v>2.8</v>
      </c>
      <c r="L236" s="11">
        <v>-0.79999999999999982</v>
      </c>
      <c r="M236" s="66">
        <v>1.9444444444444446</v>
      </c>
      <c r="N236" s="66">
        <v>-1.8333333333333339</v>
      </c>
      <c r="Q236" s="11">
        <v>-85</v>
      </c>
      <c r="R236" s="11">
        <v>-1.7999999999999989</v>
      </c>
      <c r="S236" s="11">
        <v>3.3999999999999986</v>
      </c>
      <c r="T236" s="66">
        <v>0.94444444444444375</v>
      </c>
      <c r="W236" s="11">
        <v>-85</v>
      </c>
      <c r="X236" s="11">
        <v>-0.20000000000000018</v>
      </c>
      <c r="Y236" s="11">
        <v>-0.69999999999999929</v>
      </c>
      <c r="Z236" s="11">
        <v>0.90000000000000036</v>
      </c>
      <c r="AA236" s="66">
        <v>5.6111111111111116</v>
      </c>
      <c r="AD236" s="11">
        <v>-85</v>
      </c>
      <c r="AE236" s="11">
        <v>5.7000000000000011</v>
      </c>
      <c r="AF236" s="11">
        <v>4.1000000000000005</v>
      </c>
      <c r="AG236" s="11">
        <v>5.0999999999999996</v>
      </c>
      <c r="AH236" s="11">
        <v>-1.9000000000000004</v>
      </c>
      <c r="AI236" s="66">
        <v>2.8333333333333321</v>
      </c>
      <c r="AL236" s="11">
        <v>-85</v>
      </c>
      <c r="AM236" s="11">
        <v>3.9999999999999991</v>
      </c>
      <c r="AN236" s="11">
        <v>1.5</v>
      </c>
      <c r="AO236" s="11">
        <v>-0.39999999999999947</v>
      </c>
      <c r="AP236" s="11">
        <v>9.3000000000000007</v>
      </c>
      <c r="AQ236" s="11">
        <v>4.9000000000000004</v>
      </c>
    </row>
    <row r="237" spans="1:43" hidden="1" x14ac:dyDescent="0.2">
      <c r="A237" s="11">
        <v>-80</v>
      </c>
      <c r="B237" s="11">
        <v>-1.5</v>
      </c>
      <c r="C237" s="11">
        <v>-0.30000000000000071</v>
      </c>
      <c r="D237" s="11">
        <v>-3.8000000000000007</v>
      </c>
      <c r="E237" s="11">
        <v>-1.5</v>
      </c>
      <c r="H237" s="11">
        <v>-80</v>
      </c>
      <c r="I237" s="11">
        <v>-0.39999999999999947</v>
      </c>
      <c r="J237" s="11">
        <v>2.8999999999999995</v>
      </c>
      <c r="L237" s="11">
        <v>-1.7999999999999998</v>
      </c>
      <c r="M237" s="66">
        <v>2.1111111111111107</v>
      </c>
      <c r="N237" s="66">
        <v>-1.7777777777777786</v>
      </c>
      <c r="Q237" s="11">
        <v>-80</v>
      </c>
      <c r="R237" s="11">
        <v>-1.1999999999999993</v>
      </c>
      <c r="S237" s="11">
        <v>3.3999999999999986</v>
      </c>
      <c r="T237" s="66">
        <v>1.4444444444444446</v>
      </c>
      <c r="W237" s="11">
        <v>-80</v>
      </c>
      <c r="X237" s="11">
        <v>-0.10000000000000053</v>
      </c>
      <c r="Y237" s="11">
        <v>0</v>
      </c>
      <c r="Z237" s="11">
        <v>1.3000000000000007</v>
      </c>
      <c r="AA237" s="66">
        <v>5.7222222222222223</v>
      </c>
      <c r="AD237" s="11">
        <v>-80</v>
      </c>
      <c r="AE237" s="11">
        <v>5.7000000000000011</v>
      </c>
      <c r="AF237" s="11">
        <v>4.6000000000000005</v>
      </c>
      <c r="AG237" s="11">
        <v>5.5</v>
      </c>
      <c r="AH237" s="11">
        <v>-1.9000000000000004</v>
      </c>
      <c r="AI237" s="66">
        <v>3.7222222222222214</v>
      </c>
      <c r="AL237" s="11">
        <v>-80</v>
      </c>
      <c r="AM237" s="11">
        <v>4.6000000000000005</v>
      </c>
      <c r="AN237" s="11">
        <v>2.2999999999999989</v>
      </c>
      <c r="AO237" s="11">
        <v>-0.39999999999999947</v>
      </c>
      <c r="AP237" s="11">
        <v>9.6</v>
      </c>
      <c r="AQ237" s="11">
        <v>5.1999999999999993</v>
      </c>
    </row>
    <row r="238" spans="1:43" hidden="1" x14ac:dyDescent="0.2">
      <c r="A238" s="11">
        <v>-75</v>
      </c>
      <c r="B238" s="11">
        <v>-1.2999999999999998</v>
      </c>
      <c r="C238" s="11">
        <v>-0.59999999999999964</v>
      </c>
      <c r="D238" s="11">
        <v>-3.5</v>
      </c>
      <c r="E238" s="11">
        <v>-0.90000000000000036</v>
      </c>
      <c r="H238" s="11">
        <v>-75</v>
      </c>
      <c r="I238" s="11">
        <v>-0.19999999999999929</v>
      </c>
      <c r="J238" s="11">
        <v>2.8999999999999995</v>
      </c>
      <c r="L238" s="11">
        <v>-1.8999999999999995</v>
      </c>
      <c r="M238" s="66">
        <v>2.4444444444444446</v>
      </c>
      <c r="N238" s="66">
        <v>-1.6111111111111116</v>
      </c>
      <c r="Q238" s="11">
        <v>-75</v>
      </c>
      <c r="R238" s="11">
        <v>-0.90000000000000036</v>
      </c>
      <c r="S238" s="11">
        <v>4.0999999999999996</v>
      </c>
      <c r="T238" s="66">
        <v>2</v>
      </c>
      <c r="W238" s="11">
        <v>-75</v>
      </c>
      <c r="X238" s="11">
        <v>-0.10000000000000053</v>
      </c>
      <c r="Y238" s="11">
        <v>0.59999999999999964</v>
      </c>
      <c r="Z238" s="11">
        <v>1.8000000000000007</v>
      </c>
      <c r="AA238" s="66">
        <v>5.833333333333333</v>
      </c>
      <c r="AD238" s="11">
        <v>-75</v>
      </c>
      <c r="AE238" s="11">
        <v>5.7000000000000011</v>
      </c>
      <c r="AF238" s="11">
        <v>4.9999999999999991</v>
      </c>
      <c r="AG238" s="11">
        <v>6</v>
      </c>
      <c r="AH238" s="11">
        <v>-1.4000000000000004</v>
      </c>
      <c r="AI238" s="66">
        <v>3.9444444444444429</v>
      </c>
      <c r="AL238" s="11">
        <v>-75</v>
      </c>
      <c r="AM238" s="11">
        <v>5.2</v>
      </c>
      <c r="AN238" s="11">
        <v>3.5</v>
      </c>
      <c r="AO238" s="11">
        <v>-0.19999999999999929</v>
      </c>
      <c r="AP238" s="11">
        <v>9.6999999999999993</v>
      </c>
      <c r="AQ238" s="11">
        <v>5.6999999999999993</v>
      </c>
    </row>
    <row r="239" spans="1:43" hidden="1" x14ac:dyDescent="0.2">
      <c r="A239" s="11">
        <v>-70</v>
      </c>
      <c r="B239" s="11">
        <v>-0.79999999999999982</v>
      </c>
      <c r="C239" s="11">
        <v>-0.5</v>
      </c>
      <c r="D239" s="11">
        <v>-3.1000000000000014</v>
      </c>
      <c r="E239" s="11">
        <v>-0.69999999999999929</v>
      </c>
      <c r="H239" s="11">
        <v>-70</v>
      </c>
      <c r="I239" s="11">
        <v>0.30000000000000071</v>
      </c>
      <c r="J239" s="11">
        <v>2.8</v>
      </c>
      <c r="L239" s="11">
        <v>-1.5999999999999996</v>
      </c>
      <c r="M239" s="66">
        <v>2.5555555555555554</v>
      </c>
      <c r="N239" s="66">
        <v>-1.5000000000000009</v>
      </c>
      <c r="Q239" s="11">
        <v>-70</v>
      </c>
      <c r="R239" s="11">
        <v>-0.40000000000000036</v>
      </c>
      <c r="S239" s="11">
        <v>4.5999999999999996</v>
      </c>
      <c r="T239" s="66">
        <v>2.2222222222222214</v>
      </c>
      <c r="W239" s="11">
        <v>-70</v>
      </c>
      <c r="X239" s="11">
        <v>0.19999999999999929</v>
      </c>
      <c r="Y239" s="11">
        <v>1</v>
      </c>
      <c r="Z239" s="11">
        <v>2.3000000000000007</v>
      </c>
      <c r="AA239" s="66">
        <v>5.7777777777777777</v>
      </c>
      <c r="AD239" s="11">
        <v>-70</v>
      </c>
      <c r="AE239" s="11">
        <v>6</v>
      </c>
      <c r="AF239" s="11">
        <v>4.9999999999999991</v>
      </c>
      <c r="AG239" s="11">
        <v>6.8000000000000007</v>
      </c>
      <c r="AH239" s="11">
        <v>-0.69999999999999929</v>
      </c>
      <c r="AI239" s="66">
        <v>4</v>
      </c>
      <c r="AL239" s="11">
        <v>-70</v>
      </c>
      <c r="AM239" s="11">
        <v>5.8999999999999995</v>
      </c>
      <c r="AN239" s="11">
        <v>4.5</v>
      </c>
      <c r="AO239" s="11">
        <v>0.20000000000000018</v>
      </c>
      <c r="AP239" s="11">
        <v>10.199999999999999</v>
      </c>
      <c r="AQ239" s="11">
        <v>6.3000000000000007</v>
      </c>
    </row>
    <row r="240" spans="1:43" hidden="1" x14ac:dyDescent="0.2">
      <c r="A240" s="11">
        <v>-65</v>
      </c>
      <c r="B240" s="11">
        <v>-0.40000000000000036</v>
      </c>
      <c r="C240" s="11">
        <v>-0.59999999999999964</v>
      </c>
      <c r="D240" s="11">
        <v>-2.6000000000000014</v>
      </c>
      <c r="E240" s="11">
        <v>-0.59999999999999964</v>
      </c>
      <c r="H240" s="11">
        <v>-65</v>
      </c>
      <c r="I240" s="11">
        <v>0.70000000000000107</v>
      </c>
      <c r="J240" s="11">
        <v>2.5000000000000009</v>
      </c>
      <c r="L240" s="11">
        <v>-1.2000000000000002</v>
      </c>
      <c r="M240" s="66">
        <v>2.3333333333333321</v>
      </c>
      <c r="N240" s="66">
        <v>-1.2777777777777786</v>
      </c>
      <c r="Q240" s="11">
        <v>-65</v>
      </c>
      <c r="R240" s="11">
        <v>0.20000000000000107</v>
      </c>
      <c r="S240" s="11">
        <v>5.0999999999999979</v>
      </c>
      <c r="T240" s="66">
        <v>2.5</v>
      </c>
      <c r="W240" s="11">
        <v>-65</v>
      </c>
      <c r="X240" s="11">
        <v>0.89999999999999947</v>
      </c>
      <c r="Y240" s="11">
        <v>1.3000000000000007</v>
      </c>
      <c r="Z240" s="11">
        <v>2.8000000000000007</v>
      </c>
      <c r="AA240" s="66">
        <v>5.666666666666667</v>
      </c>
      <c r="AD240" s="11">
        <v>-65</v>
      </c>
      <c r="AE240" s="11">
        <v>6.3000000000000007</v>
      </c>
      <c r="AF240" s="11">
        <v>5.3</v>
      </c>
      <c r="AG240" s="11">
        <v>7.3999999999999986</v>
      </c>
      <c r="AH240" s="11">
        <v>9.9999999999999645E-2</v>
      </c>
      <c r="AI240" s="66">
        <v>4.2222222222222214</v>
      </c>
      <c r="AL240" s="11">
        <v>-65</v>
      </c>
      <c r="AM240" s="11">
        <v>6.7</v>
      </c>
      <c r="AN240" s="11">
        <v>5.4999999999999982</v>
      </c>
      <c r="AO240" s="11">
        <v>0.5</v>
      </c>
      <c r="AP240" s="11">
        <v>10.600000000000001</v>
      </c>
      <c r="AQ240" s="11">
        <v>6.8000000000000007</v>
      </c>
    </row>
    <row r="241" spans="1:43" hidden="1" x14ac:dyDescent="0.2">
      <c r="A241" s="11">
        <v>-60</v>
      </c>
      <c r="B241" s="11">
        <v>-0.10000000000000053</v>
      </c>
      <c r="C241" s="11">
        <v>-0.69999999999999929</v>
      </c>
      <c r="D241" s="11">
        <v>-2.1000000000000014</v>
      </c>
      <c r="E241" s="11">
        <v>-0.40000000000000036</v>
      </c>
      <c r="H241" s="11">
        <v>-60</v>
      </c>
      <c r="I241" s="11">
        <v>1.0999999999999996</v>
      </c>
      <c r="J241" s="11">
        <v>2.5000000000000009</v>
      </c>
      <c r="L241" s="11">
        <v>-0.59999999999999964</v>
      </c>
      <c r="M241" s="66">
        <v>2.2777777777777768</v>
      </c>
      <c r="N241" s="66">
        <v>-1.0000000000000009</v>
      </c>
      <c r="Q241" s="11">
        <v>-60</v>
      </c>
      <c r="R241" s="11">
        <v>0.59999999999999964</v>
      </c>
      <c r="S241" s="11">
        <v>5.3000000000000007</v>
      </c>
      <c r="T241" s="66">
        <v>2.7222222222222214</v>
      </c>
      <c r="W241" s="11">
        <v>-60</v>
      </c>
      <c r="X241" s="11">
        <v>1.5</v>
      </c>
      <c r="Y241" s="11">
        <v>1.8000000000000007</v>
      </c>
      <c r="Z241" s="11">
        <v>3.3000000000000007</v>
      </c>
      <c r="AA241" s="66">
        <v>5.833333333333333</v>
      </c>
      <c r="AD241" s="11">
        <v>-60</v>
      </c>
      <c r="AE241" s="11">
        <v>6.2000000000000011</v>
      </c>
      <c r="AF241" s="11">
        <v>5.4999999999999991</v>
      </c>
      <c r="AG241" s="11">
        <v>7.5</v>
      </c>
      <c r="AH241" s="11">
        <v>1.0999999999999996</v>
      </c>
      <c r="AI241" s="66">
        <v>4.8333333333333321</v>
      </c>
      <c r="AL241" s="11">
        <v>-60</v>
      </c>
      <c r="AM241" s="11">
        <v>7.3999999999999995</v>
      </c>
      <c r="AN241" s="11">
        <v>6.6</v>
      </c>
      <c r="AO241" s="11">
        <v>1</v>
      </c>
      <c r="AP241" s="11">
        <v>10.7</v>
      </c>
      <c r="AQ241" s="11">
        <v>7.5</v>
      </c>
    </row>
    <row r="242" spans="1:43" hidden="1" x14ac:dyDescent="0.2">
      <c r="A242" s="11">
        <v>-55</v>
      </c>
      <c r="B242" s="11">
        <v>-0.10000000000000053</v>
      </c>
      <c r="C242" s="11">
        <v>-0.19999999999999929</v>
      </c>
      <c r="D242" s="11">
        <v>-1.6000000000000014</v>
      </c>
      <c r="E242" s="11">
        <v>-0.69999999999999929</v>
      </c>
      <c r="H242" s="11">
        <v>-55</v>
      </c>
      <c r="I242" s="11">
        <v>1.3000000000000007</v>
      </c>
      <c r="J242" s="11">
        <v>2.5000000000000009</v>
      </c>
      <c r="L242" s="11">
        <v>0</v>
      </c>
      <c r="M242" s="66">
        <v>2.2222222222222214</v>
      </c>
      <c r="N242" s="66">
        <v>-0.66666666666666785</v>
      </c>
      <c r="Q242" s="11">
        <v>-55</v>
      </c>
      <c r="R242" s="11">
        <v>1.0999999999999996</v>
      </c>
      <c r="S242" s="11">
        <v>5.5</v>
      </c>
      <c r="T242" s="66">
        <v>2.5555555555555554</v>
      </c>
      <c r="W242" s="11">
        <v>-55</v>
      </c>
      <c r="X242" s="11">
        <v>1.7999999999999998</v>
      </c>
      <c r="Y242" s="11">
        <v>2</v>
      </c>
      <c r="Z242" s="11">
        <v>3.6999999999999993</v>
      </c>
      <c r="AA242" s="66">
        <v>5.9444444444444438</v>
      </c>
      <c r="AD242" s="11">
        <v>-55</v>
      </c>
      <c r="AE242" s="11">
        <v>6.4000000000000021</v>
      </c>
      <c r="AF242" s="11">
        <v>5.6000000000000005</v>
      </c>
      <c r="AG242" s="11">
        <v>7.5</v>
      </c>
      <c r="AH242" s="11">
        <v>2</v>
      </c>
      <c r="AI242" s="66">
        <v>5.3333333333333321</v>
      </c>
      <c r="AL242" s="11">
        <v>-55</v>
      </c>
      <c r="AM242" s="11">
        <v>8.4000000000000021</v>
      </c>
      <c r="AN242" s="11">
        <v>7.2000000000000011</v>
      </c>
      <c r="AO242" s="11">
        <v>1.7000000000000002</v>
      </c>
      <c r="AP242" s="11">
        <v>10.899999999999999</v>
      </c>
      <c r="AQ242" s="11">
        <v>8.1999999999999993</v>
      </c>
    </row>
    <row r="243" spans="1:43" hidden="1" x14ac:dyDescent="0.2">
      <c r="A243" s="11">
        <v>-50</v>
      </c>
      <c r="B243" s="11">
        <v>0</v>
      </c>
      <c r="C243" s="11">
        <v>0.19999999999999929</v>
      </c>
      <c r="D243" s="11">
        <v>-1.1000000000000014</v>
      </c>
      <c r="E243" s="11">
        <v>-0.79999999999999893</v>
      </c>
      <c r="H243" s="11">
        <v>-50</v>
      </c>
      <c r="I243" s="11">
        <v>1.7000000000000011</v>
      </c>
      <c r="J243" s="11">
        <v>2.6000000000000005</v>
      </c>
      <c r="K243" s="11">
        <v>0</v>
      </c>
      <c r="L243" s="11">
        <v>-9.9999999999999645E-2</v>
      </c>
      <c r="M243" s="66">
        <v>2.2777777777777768</v>
      </c>
      <c r="N243" s="66">
        <v>0.22222222222222143</v>
      </c>
      <c r="Q243" s="11">
        <v>-50</v>
      </c>
      <c r="R243" s="11">
        <v>1.7000000000000011</v>
      </c>
      <c r="S243" s="11">
        <v>5.3000000000000007</v>
      </c>
      <c r="T243" s="66">
        <v>2.8333333333333321</v>
      </c>
      <c r="W243" s="11">
        <v>-50</v>
      </c>
      <c r="X243" s="11">
        <v>2.0999999999999996</v>
      </c>
      <c r="Y243" s="11">
        <v>2.5</v>
      </c>
      <c r="Z243" s="11">
        <v>4.1999999999999993</v>
      </c>
      <c r="AA243" s="66">
        <v>5.8888888888888884</v>
      </c>
      <c r="AD243" s="11">
        <v>-50</v>
      </c>
      <c r="AE243" s="11">
        <v>6.8000000000000007</v>
      </c>
      <c r="AF243" s="11">
        <v>5.8999999999999995</v>
      </c>
      <c r="AG243" s="11">
        <v>7.8000000000000007</v>
      </c>
      <c r="AH243" s="11">
        <v>2.9000000000000004</v>
      </c>
      <c r="AI243" s="66">
        <v>5.1111111111111107</v>
      </c>
      <c r="AL243" s="11">
        <v>-50</v>
      </c>
      <c r="AM243" s="11">
        <v>8.4000000000000021</v>
      </c>
      <c r="AN243" s="11">
        <v>7.7999999999999989</v>
      </c>
      <c r="AO243" s="11">
        <v>2.7000000000000011</v>
      </c>
      <c r="AP243" s="11">
        <v>11.100000000000001</v>
      </c>
      <c r="AQ243" s="11">
        <v>8.5</v>
      </c>
    </row>
    <row r="244" spans="1:43" hidden="1" x14ac:dyDescent="0.2">
      <c r="A244" s="11">
        <v>-45</v>
      </c>
      <c r="B244" s="11">
        <v>0.20000000000000018</v>
      </c>
      <c r="C244" s="11">
        <v>0.40000000000000036</v>
      </c>
      <c r="D244" s="11">
        <v>-0.10000000000000142</v>
      </c>
      <c r="E244" s="11">
        <v>-0.79999999999999893</v>
      </c>
      <c r="H244" s="11">
        <v>-45</v>
      </c>
      <c r="I244" s="11">
        <v>2</v>
      </c>
      <c r="J244" s="11">
        <v>2.8999999999999995</v>
      </c>
      <c r="K244" s="11">
        <v>0.20000000000000018</v>
      </c>
      <c r="L244" s="11">
        <v>-0.20000000000000018</v>
      </c>
      <c r="M244" s="66">
        <v>2.5555555555555554</v>
      </c>
      <c r="N244" s="66">
        <v>0.77777777777777679</v>
      </c>
      <c r="Q244" s="11">
        <v>-45</v>
      </c>
      <c r="R244" s="11">
        <v>2.0999999999999996</v>
      </c>
      <c r="S244" s="11">
        <v>5.3000000000000007</v>
      </c>
      <c r="T244" s="66">
        <v>3.1666666666666661</v>
      </c>
      <c r="W244" s="11">
        <v>-45</v>
      </c>
      <c r="X244" s="11">
        <v>3.4000000000000004</v>
      </c>
      <c r="Y244" s="11">
        <v>2.9000000000000004</v>
      </c>
      <c r="Z244" s="11">
        <v>4.6999999999999993</v>
      </c>
      <c r="AA244" s="66">
        <v>5.7222222222222223</v>
      </c>
      <c r="AD244" s="11">
        <v>-45</v>
      </c>
      <c r="AE244" s="11">
        <v>7</v>
      </c>
      <c r="AF244" s="11">
        <v>6.2</v>
      </c>
      <c r="AG244" s="11">
        <v>7.8000000000000007</v>
      </c>
      <c r="AH244" s="11">
        <v>4</v>
      </c>
      <c r="AI244" s="66">
        <v>5.2222222222222214</v>
      </c>
      <c r="AL244" s="11">
        <v>-45</v>
      </c>
      <c r="AM244" s="11">
        <v>8.6999999999999993</v>
      </c>
      <c r="AN244" s="11">
        <v>8.6</v>
      </c>
      <c r="AO244" s="11">
        <v>3.9000000000000004</v>
      </c>
      <c r="AP244" s="11">
        <v>11.3</v>
      </c>
      <c r="AQ244" s="11">
        <v>8.6000000000000014</v>
      </c>
    </row>
    <row r="245" spans="1:43" hidden="1" x14ac:dyDescent="0.2">
      <c r="A245" s="11">
        <v>-40</v>
      </c>
      <c r="B245" s="11">
        <v>0</v>
      </c>
      <c r="C245" s="11">
        <v>0.59999999999999964</v>
      </c>
      <c r="D245" s="11">
        <v>0.19999999999999929</v>
      </c>
      <c r="E245" s="11">
        <v>-0.69999999999999929</v>
      </c>
      <c r="H245" s="11">
        <v>-40</v>
      </c>
      <c r="I245" s="11">
        <v>2.0999999999999996</v>
      </c>
      <c r="J245" s="11">
        <v>3.0000000000000009</v>
      </c>
      <c r="K245" s="11">
        <v>0.5</v>
      </c>
      <c r="L245" s="11">
        <v>0.20000000000000018</v>
      </c>
      <c r="M245" s="66">
        <v>2.5</v>
      </c>
      <c r="N245" s="66">
        <v>1.1111111111111107</v>
      </c>
      <c r="Q245" s="11">
        <v>-40</v>
      </c>
      <c r="R245" s="11">
        <v>2.5999999999999996</v>
      </c>
      <c r="S245" s="11">
        <v>5.3999999999999986</v>
      </c>
      <c r="T245" s="66">
        <v>3</v>
      </c>
      <c r="W245" s="11">
        <v>-40</v>
      </c>
      <c r="X245" s="11">
        <v>3.9000000000000004</v>
      </c>
      <c r="Y245" s="11">
        <v>4.5</v>
      </c>
      <c r="Z245" s="11">
        <v>4.9000000000000004</v>
      </c>
      <c r="AA245" s="66">
        <v>5.666666666666667</v>
      </c>
      <c r="AD245" s="11">
        <v>-40</v>
      </c>
      <c r="AE245" s="11">
        <v>7.1000000000000014</v>
      </c>
      <c r="AF245" s="11">
        <v>6.2</v>
      </c>
      <c r="AG245" s="11">
        <v>8.0999999999999979</v>
      </c>
      <c r="AH245" s="11">
        <v>4.5</v>
      </c>
      <c r="AI245" s="66">
        <v>5.3333333333333321</v>
      </c>
      <c r="AL245" s="11">
        <v>-40</v>
      </c>
      <c r="AM245" s="11">
        <v>9.1999999999999993</v>
      </c>
      <c r="AN245" s="11">
        <v>9.4</v>
      </c>
      <c r="AO245" s="11">
        <v>5.2000000000000011</v>
      </c>
      <c r="AP245" s="11">
        <v>11.5</v>
      </c>
      <c r="AQ245" s="11">
        <v>8.6999999999999993</v>
      </c>
    </row>
    <row r="246" spans="1:43" hidden="1" x14ac:dyDescent="0.2">
      <c r="A246" s="11">
        <v>-35</v>
      </c>
      <c r="B246" s="11">
        <v>-0.10000000000000053</v>
      </c>
      <c r="C246" s="11">
        <v>0.69999999999999929</v>
      </c>
      <c r="D246" s="11">
        <v>0.29999999999999893</v>
      </c>
      <c r="E246" s="11">
        <v>-0.5</v>
      </c>
      <c r="H246" s="11">
        <v>-35</v>
      </c>
      <c r="I246" s="11">
        <v>2.5</v>
      </c>
      <c r="J246" s="11">
        <v>3.0000000000000009</v>
      </c>
      <c r="K246" s="11">
        <v>0.89999999999999947</v>
      </c>
      <c r="L246" s="11">
        <v>0.60000000000000053</v>
      </c>
      <c r="M246" s="66">
        <v>2.4444444444444446</v>
      </c>
      <c r="N246" s="66">
        <v>1.4444444444444429</v>
      </c>
      <c r="Q246" s="11">
        <v>-35</v>
      </c>
      <c r="R246" s="11">
        <v>3.5</v>
      </c>
      <c r="S246" s="11">
        <v>5.5</v>
      </c>
      <c r="T246" s="66">
        <v>2.8888888888888893</v>
      </c>
      <c r="W246" s="11">
        <v>-35</v>
      </c>
      <c r="X246" s="11">
        <v>4.7999999999999989</v>
      </c>
      <c r="Y246" s="11">
        <v>4.9000000000000004</v>
      </c>
      <c r="Z246" s="11">
        <v>4.9000000000000004</v>
      </c>
      <c r="AA246" s="66">
        <v>5.7777777777777777</v>
      </c>
      <c r="AD246" s="11">
        <v>-35</v>
      </c>
      <c r="AE246" s="11">
        <v>7.1000000000000014</v>
      </c>
      <c r="AF246" s="11">
        <v>6.6000000000000005</v>
      </c>
      <c r="AG246" s="11">
        <v>8.3999999999999986</v>
      </c>
      <c r="AH246" s="11">
        <v>5.2000000000000011</v>
      </c>
      <c r="AI246" s="66">
        <v>5.6111111111111107</v>
      </c>
      <c r="AL246" s="11">
        <v>-35</v>
      </c>
      <c r="AM246" s="11">
        <v>9.6999999999999993</v>
      </c>
      <c r="AN246" s="11">
        <v>10.200000000000001</v>
      </c>
      <c r="AO246" s="11">
        <v>6.3000000000000007</v>
      </c>
      <c r="AP246" s="11">
        <v>11.600000000000001</v>
      </c>
      <c r="AQ246" s="11">
        <v>8.8999999999999986</v>
      </c>
    </row>
    <row r="247" spans="1:43" hidden="1" x14ac:dyDescent="0.2">
      <c r="A247" s="11">
        <v>-30</v>
      </c>
      <c r="B247" s="11">
        <v>0.20000000000000018</v>
      </c>
      <c r="C247" s="11">
        <v>1</v>
      </c>
      <c r="D247" s="11">
        <v>0.59999999999999964</v>
      </c>
      <c r="E247" s="11">
        <v>-0.40000000000000036</v>
      </c>
      <c r="H247" s="11">
        <v>-30</v>
      </c>
      <c r="I247" s="11">
        <v>2.5</v>
      </c>
      <c r="J247" s="11">
        <v>3.0000000000000009</v>
      </c>
      <c r="K247" s="11">
        <v>1.2999999999999998</v>
      </c>
      <c r="L247" s="11">
        <v>1.0000000000000009</v>
      </c>
      <c r="M247" s="66">
        <v>2.8333333333333321</v>
      </c>
      <c r="N247" s="66">
        <v>1.8333333333333321</v>
      </c>
      <c r="Q247" s="11">
        <v>-30</v>
      </c>
      <c r="R247" s="11">
        <v>4</v>
      </c>
      <c r="S247" s="11">
        <v>5.5</v>
      </c>
      <c r="T247" s="66">
        <v>3.3333333333333321</v>
      </c>
      <c r="W247" s="11">
        <v>-30</v>
      </c>
      <c r="X247" s="11">
        <v>5.2999999999999989</v>
      </c>
      <c r="Y247" s="11">
        <v>5.6</v>
      </c>
      <c r="Z247" s="11">
        <v>5.0999999999999996</v>
      </c>
      <c r="AA247" s="66">
        <v>5.9444444444444438</v>
      </c>
      <c r="AD247" s="11">
        <v>-30</v>
      </c>
      <c r="AE247" s="11">
        <v>7.6000000000000014</v>
      </c>
      <c r="AF247" s="11">
        <v>6.7</v>
      </c>
      <c r="AG247" s="11">
        <v>8.5</v>
      </c>
      <c r="AH247" s="11">
        <v>6.1</v>
      </c>
      <c r="AI247" s="66">
        <v>6</v>
      </c>
      <c r="AL247" s="11">
        <v>-30</v>
      </c>
      <c r="AM247" s="11">
        <v>9.9000000000000021</v>
      </c>
      <c r="AN247" s="11">
        <v>10.1</v>
      </c>
      <c r="AO247" s="11">
        <v>7.4</v>
      </c>
      <c r="AP247" s="11">
        <v>11.8</v>
      </c>
      <c r="AQ247" s="11">
        <v>9.1999999999999993</v>
      </c>
    </row>
    <row r="248" spans="1:43" hidden="1" x14ac:dyDescent="0.2">
      <c r="A248" s="11">
        <v>-25</v>
      </c>
      <c r="B248" s="11">
        <v>0.70000000000000018</v>
      </c>
      <c r="C248" s="11">
        <v>1.3000000000000007</v>
      </c>
      <c r="D248" s="11">
        <v>0.59999999999999964</v>
      </c>
      <c r="E248" s="11">
        <v>-0.19999999999999929</v>
      </c>
      <c r="H248" s="11">
        <v>-25</v>
      </c>
      <c r="I248" s="11">
        <v>2.7000000000000011</v>
      </c>
      <c r="J248" s="11">
        <v>3.1000000000000005</v>
      </c>
      <c r="K248" s="11">
        <v>1.6000000000000005</v>
      </c>
      <c r="L248" s="11">
        <v>1.6000000000000005</v>
      </c>
      <c r="M248" s="66">
        <v>2.8888888888888875</v>
      </c>
      <c r="N248" s="66">
        <v>2</v>
      </c>
      <c r="Q248" s="11">
        <v>-25</v>
      </c>
      <c r="R248" s="11">
        <v>4.5000000000000018</v>
      </c>
      <c r="S248" s="11">
        <v>5.5999999999999979</v>
      </c>
      <c r="T248" s="66">
        <v>3.3888888888888893</v>
      </c>
      <c r="W248" s="11">
        <v>-25</v>
      </c>
      <c r="X248" s="11">
        <v>5.6999999999999993</v>
      </c>
      <c r="Y248" s="11">
        <v>6.1</v>
      </c>
      <c r="Z248" s="11">
        <v>5.1999999999999993</v>
      </c>
      <c r="AA248" s="66">
        <v>6.166666666666667</v>
      </c>
      <c r="AD248" s="11">
        <v>-25</v>
      </c>
      <c r="AE248" s="11">
        <v>8.1999999999999993</v>
      </c>
      <c r="AF248" s="11">
        <v>6.8999999999999995</v>
      </c>
      <c r="AG248" s="11">
        <v>8.5999999999999979</v>
      </c>
      <c r="AH248" s="11">
        <v>7.0000000000000018</v>
      </c>
      <c r="AI248" s="66">
        <v>6.8888888888888875</v>
      </c>
      <c r="AL248" s="11">
        <v>-25</v>
      </c>
      <c r="AM248" s="11">
        <v>9.9000000000000021</v>
      </c>
      <c r="AN248" s="11">
        <v>10.299999999999999</v>
      </c>
      <c r="AO248" s="11">
        <v>8.2000000000000011</v>
      </c>
      <c r="AP248" s="11">
        <v>11.899999999999999</v>
      </c>
      <c r="AQ248" s="11">
        <v>9.3999999999999986</v>
      </c>
    </row>
    <row r="249" spans="1:43" hidden="1" x14ac:dyDescent="0.2">
      <c r="A249" s="11">
        <v>-20</v>
      </c>
      <c r="B249" s="11">
        <v>0.79999999999999982</v>
      </c>
      <c r="C249" s="11">
        <v>1.4000000000000004</v>
      </c>
      <c r="D249" s="11">
        <v>0.5</v>
      </c>
      <c r="E249" s="11">
        <v>0.20000000000000107</v>
      </c>
      <c r="H249" s="11">
        <v>-20</v>
      </c>
      <c r="I249" s="11">
        <v>2.7000000000000011</v>
      </c>
      <c r="J249" s="11">
        <v>3.3</v>
      </c>
      <c r="K249" s="11">
        <v>1.7999999999999998</v>
      </c>
      <c r="L249" s="11">
        <v>1.8999999999999995</v>
      </c>
      <c r="M249" s="66">
        <v>2.9444444444444446</v>
      </c>
      <c r="N249" s="66">
        <v>2.1111111111111107</v>
      </c>
      <c r="Q249" s="11">
        <v>-20</v>
      </c>
      <c r="R249" s="11">
        <v>4.7000000000000011</v>
      </c>
      <c r="S249" s="11">
        <v>5.5999999999999979</v>
      </c>
      <c r="T249" s="66">
        <v>3.4444444444444446</v>
      </c>
      <c r="W249" s="11">
        <v>-20</v>
      </c>
      <c r="X249" s="11">
        <v>6</v>
      </c>
      <c r="Y249" s="11">
        <v>6.3000000000000007</v>
      </c>
      <c r="Z249" s="11">
        <v>5.1999999999999993</v>
      </c>
      <c r="AA249" s="66">
        <v>6.333333333333333</v>
      </c>
      <c r="AD249" s="11">
        <v>-20</v>
      </c>
      <c r="AE249" s="11">
        <v>8.6000000000000014</v>
      </c>
      <c r="AF249" s="11">
        <v>7.2</v>
      </c>
      <c r="AG249" s="11">
        <v>8.8000000000000007</v>
      </c>
      <c r="AH249" s="11">
        <v>7.5000000000000018</v>
      </c>
      <c r="AI249" s="66">
        <v>7.3333333333333321</v>
      </c>
      <c r="AL249" s="11">
        <v>-20</v>
      </c>
      <c r="AM249" s="11">
        <v>10.199999999999999</v>
      </c>
      <c r="AN249" s="11">
        <v>10.799999999999999</v>
      </c>
      <c r="AO249" s="11">
        <v>8.8000000000000007</v>
      </c>
      <c r="AP249" s="11">
        <v>11.5</v>
      </c>
      <c r="AQ249" s="11">
        <v>9.6000000000000014</v>
      </c>
    </row>
    <row r="250" spans="1:43" hidden="1" x14ac:dyDescent="0.2">
      <c r="A250" s="11">
        <v>-15</v>
      </c>
      <c r="B250" s="11">
        <v>0.89999999999999947</v>
      </c>
      <c r="C250" s="11">
        <v>1.5999999999999996</v>
      </c>
      <c r="D250" s="11">
        <v>0.39999999999999858</v>
      </c>
      <c r="E250" s="11">
        <v>0</v>
      </c>
      <c r="H250" s="11">
        <v>-15</v>
      </c>
      <c r="I250" s="11">
        <v>3.0999999999999996</v>
      </c>
      <c r="J250" s="11">
        <v>3.3999999999999995</v>
      </c>
      <c r="K250" s="11">
        <v>2.0000000000000009</v>
      </c>
      <c r="L250" s="11">
        <v>2.2000000000000002</v>
      </c>
      <c r="M250" s="66">
        <v>3</v>
      </c>
      <c r="N250" s="66">
        <v>1.8888888888888875</v>
      </c>
      <c r="Q250" s="11">
        <v>-15</v>
      </c>
      <c r="R250" s="11">
        <v>4.9000000000000004</v>
      </c>
      <c r="S250" s="11">
        <v>5.5</v>
      </c>
      <c r="T250" s="66">
        <v>3.8888888888888893</v>
      </c>
      <c r="W250" s="11">
        <v>-15</v>
      </c>
      <c r="X250" s="11">
        <v>5.9</v>
      </c>
      <c r="Y250" s="11">
        <v>6.3000000000000007</v>
      </c>
      <c r="Z250" s="11">
        <v>5.3000000000000007</v>
      </c>
      <c r="AA250" s="66">
        <v>6.4999999999999991</v>
      </c>
      <c r="AD250" s="11">
        <v>-15</v>
      </c>
      <c r="AE250" s="11">
        <v>8.6999999999999993</v>
      </c>
      <c r="AF250" s="11">
        <v>7.8999999999999995</v>
      </c>
      <c r="AG250" s="11">
        <v>8.8999999999999986</v>
      </c>
      <c r="AH250" s="11">
        <v>7.1</v>
      </c>
      <c r="AI250" s="66">
        <v>7.7222222222222214</v>
      </c>
      <c r="AL250" s="11">
        <v>-15</v>
      </c>
      <c r="AM250" s="11">
        <v>10.3</v>
      </c>
      <c r="AN250" s="11">
        <v>10.9</v>
      </c>
      <c r="AO250" s="11">
        <v>9.6</v>
      </c>
      <c r="AP250" s="11">
        <v>11.399999999999999</v>
      </c>
      <c r="AQ250" s="11">
        <v>10.100000000000001</v>
      </c>
    </row>
    <row r="251" spans="1:43" hidden="1" x14ac:dyDescent="0.2">
      <c r="A251" s="11">
        <v>-10</v>
      </c>
      <c r="B251" s="11">
        <v>0.79999999999999982</v>
      </c>
      <c r="C251" s="11">
        <v>1.8000000000000007</v>
      </c>
      <c r="D251" s="11">
        <v>0.39999999999999858</v>
      </c>
      <c r="E251" s="11">
        <v>-9.9999999999999645E-2</v>
      </c>
      <c r="H251" s="11">
        <v>-10</v>
      </c>
      <c r="I251" s="11">
        <v>3.3000000000000007</v>
      </c>
      <c r="J251" s="11">
        <v>3.3</v>
      </c>
      <c r="K251" s="11">
        <v>2.1000000000000005</v>
      </c>
      <c r="L251" s="11">
        <v>2.3999999999999995</v>
      </c>
      <c r="M251" s="66">
        <v>3.0555555555555554</v>
      </c>
      <c r="N251" s="66">
        <v>1.8333333333333321</v>
      </c>
      <c r="Q251" s="11">
        <v>-10</v>
      </c>
      <c r="R251" s="11">
        <v>4.7999999999999989</v>
      </c>
      <c r="S251" s="11">
        <v>5.6999999999999993</v>
      </c>
      <c r="T251" s="66">
        <v>4.2222222222222214</v>
      </c>
      <c r="W251" s="11">
        <v>-10</v>
      </c>
      <c r="X251" s="11">
        <v>5.7999999999999989</v>
      </c>
      <c r="Y251" s="11">
        <v>6.5</v>
      </c>
      <c r="Z251" s="11">
        <v>5.4</v>
      </c>
      <c r="AA251" s="66">
        <v>6.4999999999999991</v>
      </c>
      <c r="AD251" s="11">
        <v>-10</v>
      </c>
      <c r="AE251" s="11">
        <v>8.5</v>
      </c>
      <c r="AF251" s="11">
        <v>8.1999999999999993</v>
      </c>
      <c r="AG251" s="11">
        <v>9.0999999999999979</v>
      </c>
      <c r="AH251" s="11">
        <v>7.5000000000000018</v>
      </c>
      <c r="AI251" s="66">
        <v>7.9444444444444429</v>
      </c>
      <c r="AL251" s="11">
        <v>-10</v>
      </c>
      <c r="AM251" s="11">
        <v>10.100000000000001</v>
      </c>
      <c r="AN251" s="11">
        <v>11.1</v>
      </c>
      <c r="AO251" s="11">
        <v>10.000000000000002</v>
      </c>
      <c r="AP251" s="11">
        <v>11.7</v>
      </c>
      <c r="AQ251" s="11">
        <v>10.600000000000001</v>
      </c>
    </row>
    <row r="252" spans="1:43" hidden="1" x14ac:dyDescent="0.2">
      <c r="A252" s="11">
        <v>-5</v>
      </c>
      <c r="B252" s="11">
        <v>1.0999999999999996</v>
      </c>
      <c r="C252" s="11">
        <v>1.8000000000000007</v>
      </c>
      <c r="D252" s="11">
        <v>0.59999999999999964</v>
      </c>
      <c r="E252" s="11">
        <v>-9.9999999999999645E-2</v>
      </c>
      <c r="H252" s="11">
        <v>-5</v>
      </c>
      <c r="I252" s="11">
        <v>3.7000000000000011</v>
      </c>
      <c r="J252" s="11">
        <v>3.3999999999999995</v>
      </c>
      <c r="K252" s="11">
        <v>2.2999999999999998</v>
      </c>
      <c r="L252" s="11">
        <v>2.6000000000000005</v>
      </c>
      <c r="M252" s="66">
        <v>3.2222222222222214</v>
      </c>
      <c r="N252" s="66">
        <v>2.1666666666666661</v>
      </c>
      <c r="Q252" s="11">
        <v>-5</v>
      </c>
      <c r="R252" s="11">
        <v>4.7999999999999989</v>
      </c>
      <c r="S252" s="11">
        <v>5.8999999999999986</v>
      </c>
      <c r="T252" s="66">
        <v>4.5555555555555554</v>
      </c>
      <c r="W252" s="11">
        <v>-5</v>
      </c>
      <c r="X252" s="11">
        <v>6</v>
      </c>
      <c r="Y252" s="11">
        <v>6.8000000000000007</v>
      </c>
      <c r="Z252" s="11">
        <v>5.6999999999999993</v>
      </c>
      <c r="AA252" s="66">
        <v>6.5555555555555562</v>
      </c>
      <c r="AD252" s="11">
        <v>-5</v>
      </c>
      <c r="AE252" s="11">
        <v>8.8000000000000007</v>
      </c>
      <c r="AF252" s="11">
        <v>8.3999999999999986</v>
      </c>
      <c r="AG252" s="11">
        <v>9.3000000000000007</v>
      </c>
      <c r="AH252" s="11">
        <v>8.2999999999999989</v>
      </c>
      <c r="AI252" s="66">
        <v>8.1111111111111107</v>
      </c>
      <c r="AL252" s="11">
        <v>-5</v>
      </c>
      <c r="AM252" s="11">
        <v>10.199999999999999</v>
      </c>
      <c r="AN252" s="11">
        <v>11.1</v>
      </c>
      <c r="AO252" s="11">
        <v>10.4</v>
      </c>
      <c r="AP252" s="11">
        <v>11.899999999999999</v>
      </c>
      <c r="AQ252" s="11">
        <v>10.899999999999999</v>
      </c>
    </row>
    <row r="253" spans="1:43" hidden="1" x14ac:dyDescent="0.2">
      <c r="A253" s="68">
        <v>0</v>
      </c>
      <c r="B253" s="68">
        <v>1.3999999999999995</v>
      </c>
      <c r="C253" s="68">
        <v>2</v>
      </c>
      <c r="D253" s="68">
        <v>0.79999999999999893</v>
      </c>
      <c r="E253" s="68">
        <v>0.30000000000000071</v>
      </c>
      <c r="H253" s="68">
        <v>0</v>
      </c>
      <c r="I253" s="68">
        <v>3.8000000000000007</v>
      </c>
      <c r="J253" s="68">
        <v>3.6000000000000005</v>
      </c>
      <c r="K253" s="68">
        <v>2.5000000000000009</v>
      </c>
      <c r="L253" s="68">
        <v>2.7</v>
      </c>
      <c r="M253" s="67">
        <v>3.3888888888888875</v>
      </c>
      <c r="N253" s="67">
        <v>2.3333333333333321</v>
      </c>
      <c r="Q253" s="68">
        <v>0</v>
      </c>
      <c r="R253" s="68">
        <v>5.0999999999999996</v>
      </c>
      <c r="S253" s="68">
        <v>5.8000000000000007</v>
      </c>
      <c r="T253" s="67">
        <v>4.6666666666666661</v>
      </c>
      <c r="W253" s="68">
        <v>0</v>
      </c>
      <c r="X253" s="68">
        <v>6.2999999999999989</v>
      </c>
      <c r="Y253" s="68">
        <v>7</v>
      </c>
      <c r="Z253" s="68">
        <v>6.1</v>
      </c>
      <c r="AA253" s="67">
        <v>6.666666666666667</v>
      </c>
      <c r="AD253" s="68">
        <v>0</v>
      </c>
      <c r="AE253" s="68">
        <v>8.9000000000000021</v>
      </c>
      <c r="AF253" s="68">
        <v>8.5</v>
      </c>
      <c r="AG253" s="68">
        <v>9.3999999999999986</v>
      </c>
      <c r="AH253" s="68">
        <v>8.7999999999999989</v>
      </c>
      <c r="AI253" s="67">
        <v>8.2222222222222214</v>
      </c>
      <c r="AL253" s="68">
        <v>0</v>
      </c>
      <c r="AM253" s="68">
        <v>10.600000000000001</v>
      </c>
      <c r="AN253" s="68">
        <v>11.299999999999999</v>
      </c>
      <c r="AO253" s="68">
        <v>10.799999999999999</v>
      </c>
      <c r="AP253" s="68">
        <v>12</v>
      </c>
      <c r="AQ253" s="68">
        <v>11.100000000000001</v>
      </c>
    </row>
    <row r="254" spans="1:43" hidden="1" x14ac:dyDescent="0.2">
      <c r="A254" s="11">
        <v>5</v>
      </c>
      <c r="B254" s="11">
        <v>1.2000000000000002</v>
      </c>
      <c r="C254" s="11">
        <v>2</v>
      </c>
      <c r="D254" s="11">
        <v>0.69999999999999929</v>
      </c>
      <c r="E254" s="11">
        <v>0.20000000000000107</v>
      </c>
      <c r="H254" s="11">
        <v>5</v>
      </c>
      <c r="I254" s="11">
        <v>3.5999999999999996</v>
      </c>
      <c r="K254" s="11">
        <v>2.3999999999999995</v>
      </c>
      <c r="L254" s="11">
        <v>2.5000000000000009</v>
      </c>
      <c r="N254" s="66">
        <v>2.2777777777777768</v>
      </c>
      <c r="Q254" s="11">
        <v>5</v>
      </c>
      <c r="R254" s="11">
        <v>5.0999999999999996</v>
      </c>
      <c r="S254" s="11">
        <v>5.5999999999999979</v>
      </c>
      <c r="T254" s="66">
        <v>4.6666666666666661</v>
      </c>
      <c r="W254" s="11">
        <v>5</v>
      </c>
      <c r="X254" s="11">
        <v>6.2999999999999989</v>
      </c>
      <c r="Y254" s="11">
        <v>6.8000000000000007</v>
      </c>
      <c r="Z254" s="11">
        <v>6.1</v>
      </c>
      <c r="AA254" s="66">
        <v>6.666666666666667</v>
      </c>
      <c r="AD254" s="11">
        <v>5</v>
      </c>
      <c r="AE254" s="11">
        <v>8.6000000000000014</v>
      </c>
      <c r="AF254" s="11">
        <v>8.3999999999999986</v>
      </c>
      <c r="AG254" s="11">
        <v>9.3000000000000007</v>
      </c>
      <c r="AH254" s="11">
        <v>8.7999999999999989</v>
      </c>
      <c r="AI254" s="66">
        <v>8.2222222222222214</v>
      </c>
      <c r="AL254" s="11">
        <v>5</v>
      </c>
      <c r="AM254" s="11">
        <v>10.5</v>
      </c>
      <c r="AN254" s="11">
        <v>11.299999999999999</v>
      </c>
      <c r="AO254" s="11">
        <v>10.6</v>
      </c>
      <c r="AP254" s="11">
        <v>11.7</v>
      </c>
      <c r="AQ254" s="11">
        <v>10.899999999999999</v>
      </c>
    </row>
    <row r="255" spans="1:43" hidden="1" x14ac:dyDescent="0.2">
      <c r="A255" s="11">
        <v>10</v>
      </c>
      <c r="B255" s="11">
        <v>1.0999999999999996</v>
      </c>
      <c r="C255" s="11">
        <v>1.5</v>
      </c>
      <c r="D255" s="11">
        <v>0.79999999999999893</v>
      </c>
      <c r="E255" s="11">
        <v>-9.9999999999999645E-2</v>
      </c>
      <c r="H255" s="11">
        <v>10</v>
      </c>
      <c r="I255" s="11">
        <v>3.5</v>
      </c>
      <c r="K255" s="11">
        <v>2.3999999999999995</v>
      </c>
      <c r="L255" s="11">
        <v>1.6000000000000005</v>
      </c>
      <c r="N255" s="66">
        <v>2.1666666666666661</v>
      </c>
      <c r="Q255" s="11">
        <v>10</v>
      </c>
      <c r="R255" s="11">
        <v>5.0000000000000018</v>
      </c>
      <c r="S255" s="11">
        <v>5.5</v>
      </c>
      <c r="T255" s="66">
        <v>4.6666666666666661</v>
      </c>
      <c r="W255" s="11">
        <v>10</v>
      </c>
      <c r="X255" s="11">
        <v>6.2999999999999989</v>
      </c>
      <c r="Y255" s="11">
        <v>6.6</v>
      </c>
      <c r="Z255" s="11">
        <v>5.9</v>
      </c>
      <c r="AA255" s="66">
        <v>6.6111111111111116</v>
      </c>
      <c r="AD255" s="11">
        <v>10</v>
      </c>
      <c r="AE255" s="11">
        <v>8.6999999999999993</v>
      </c>
      <c r="AF255" s="11">
        <v>8.5</v>
      </c>
      <c r="AG255" s="11">
        <v>9.3000000000000007</v>
      </c>
      <c r="AH255" s="11">
        <v>8.7000000000000011</v>
      </c>
      <c r="AI255" s="66">
        <v>8.1111111111111107</v>
      </c>
      <c r="AL255" s="11">
        <v>10</v>
      </c>
      <c r="AM255" s="11">
        <v>10.100000000000001</v>
      </c>
      <c r="AN255" s="11">
        <v>11.299999999999999</v>
      </c>
      <c r="AO255" s="11">
        <v>10.4</v>
      </c>
      <c r="AP255" s="11">
        <v>11.100000000000001</v>
      </c>
      <c r="AQ255" s="11">
        <v>10.399999999999999</v>
      </c>
    </row>
    <row r="256" spans="1:43" hidden="1" x14ac:dyDescent="0.2">
      <c r="A256" s="11">
        <v>15</v>
      </c>
      <c r="B256" s="11">
        <v>1.3999999999999995</v>
      </c>
      <c r="C256" s="11">
        <v>1.0999999999999996</v>
      </c>
      <c r="D256" s="11">
        <v>0.59999999999999964</v>
      </c>
      <c r="E256" s="11">
        <v>-0.5</v>
      </c>
      <c r="H256" s="11">
        <v>15</v>
      </c>
      <c r="I256" s="11">
        <v>3.4000000000000004</v>
      </c>
      <c r="K256" s="11">
        <v>2.3999999999999995</v>
      </c>
      <c r="L256" s="11">
        <v>2.0000000000000009</v>
      </c>
      <c r="N256" s="66">
        <v>2</v>
      </c>
      <c r="Q256" s="11">
        <v>15</v>
      </c>
      <c r="R256" s="11">
        <v>5.0000000000000018</v>
      </c>
      <c r="S256" s="11">
        <v>5.3000000000000007</v>
      </c>
      <c r="T256" s="66">
        <v>4.4444444444444446</v>
      </c>
      <c r="W256" s="11">
        <v>15</v>
      </c>
      <c r="X256" s="11">
        <v>6.1999999999999993</v>
      </c>
      <c r="Y256" s="11">
        <v>6.5</v>
      </c>
      <c r="Z256" s="11">
        <v>5.8000000000000007</v>
      </c>
      <c r="AA256" s="66">
        <v>6.6111111111111116</v>
      </c>
      <c r="AD256" s="11">
        <v>15</v>
      </c>
      <c r="AE256" s="11">
        <v>8.6999999999999993</v>
      </c>
      <c r="AF256" s="11">
        <v>8.5</v>
      </c>
      <c r="AG256" s="11">
        <v>9.0999999999999979</v>
      </c>
      <c r="AH256" s="11">
        <v>8.7999999999999989</v>
      </c>
      <c r="AI256" s="66">
        <v>7.8333333333333321</v>
      </c>
      <c r="AL256" s="11">
        <v>15</v>
      </c>
      <c r="AM256" s="11">
        <v>10.400000000000002</v>
      </c>
      <c r="AN256" s="11">
        <v>11.299999999999999</v>
      </c>
      <c r="AO256" s="11">
        <v>10.200000000000001</v>
      </c>
      <c r="AQ256" s="11">
        <v>9.8000000000000007</v>
      </c>
    </row>
    <row r="257" spans="1:43" hidden="1" x14ac:dyDescent="0.2">
      <c r="A257" s="11">
        <v>20</v>
      </c>
      <c r="B257" s="11">
        <v>1.2000000000000002</v>
      </c>
      <c r="C257" s="11">
        <v>1.1999999999999993</v>
      </c>
      <c r="D257" s="11">
        <v>0.59999999999999964</v>
      </c>
      <c r="E257" s="11">
        <v>-0.90000000000000036</v>
      </c>
      <c r="H257" s="11">
        <v>20</v>
      </c>
      <c r="I257" s="11">
        <v>3.0999999999999996</v>
      </c>
      <c r="K257" s="11">
        <v>2.3999999999999995</v>
      </c>
      <c r="L257" s="11">
        <v>1.8999999999999995</v>
      </c>
      <c r="N257" s="66">
        <v>1.8333333333333321</v>
      </c>
      <c r="Q257" s="11">
        <v>20</v>
      </c>
      <c r="R257" s="11">
        <v>4.7999999999999989</v>
      </c>
      <c r="S257" s="11">
        <v>5.1999999999999993</v>
      </c>
      <c r="T257" s="66">
        <v>4.1666666666666661</v>
      </c>
      <c r="W257" s="11">
        <v>20</v>
      </c>
      <c r="X257" s="11">
        <v>5.9</v>
      </c>
      <c r="Y257" s="11">
        <v>6.6</v>
      </c>
      <c r="Z257" s="11">
        <v>5.6</v>
      </c>
      <c r="AA257" s="66">
        <v>6.666666666666667</v>
      </c>
      <c r="AD257" s="11">
        <v>20</v>
      </c>
      <c r="AE257" s="11">
        <v>8.6000000000000014</v>
      </c>
      <c r="AF257" s="11">
        <v>8.5</v>
      </c>
      <c r="AG257" s="11">
        <v>9</v>
      </c>
      <c r="AH257" s="11">
        <v>8.9</v>
      </c>
      <c r="AI257" s="66">
        <v>7.6666666666666661</v>
      </c>
      <c r="AL257" s="11">
        <v>20</v>
      </c>
      <c r="AM257" s="11">
        <v>10.5</v>
      </c>
      <c r="AN257" s="11">
        <v>11.299999999999999</v>
      </c>
      <c r="AO257" s="11">
        <v>9.6</v>
      </c>
      <c r="AQ257" s="11">
        <v>9.3999999999999986</v>
      </c>
    </row>
    <row r="258" spans="1:43" hidden="1" x14ac:dyDescent="0.2">
      <c r="A258" s="11">
        <v>25</v>
      </c>
      <c r="B258" s="11">
        <v>1.0999999999999996</v>
      </c>
      <c r="C258" s="11">
        <v>1.5</v>
      </c>
      <c r="D258" s="11">
        <v>0.59999999999999964</v>
      </c>
      <c r="E258" s="11">
        <v>-1.2999999999999989</v>
      </c>
      <c r="H258" s="11">
        <v>25</v>
      </c>
      <c r="I258" s="11">
        <v>3.3000000000000007</v>
      </c>
      <c r="K258" s="11">
        <v>2.3999999999999995</v>
      </c>
      <c r="L258" s="11">
        <v>1.7999999999999998</v>
      </c>
      <c r="N258" s="66">
        <v>1.7222222222222214</v>
      </c>
      <c r="Q258" s="11">
        <v>25</v>
      </c>
      <c r="R258" s="11">
        <v>4.7999999999999989</v>
      </c>
      <c r="S258" s="11">
        <v>5.1999999999999993</v>
      </c>
      <c r="T258" s="66">
        <v>3.9444444444444446</v>
      </c>
      <c r="W258" s="11">
        <v>25</v>
      </c>
      <c r="X258" s="11">
        <v>6.1</v>
      </c>
      <c r="Y258" s="11">
        <v>6.6</v>
      </c>
      <c r="Z258" s="11">
        <v>5.5</v>
      </c>
      <c r="AA258" s="66">
        <v>6.5555555555555562</v>
      </c>
      <c r="AD258" s="11">
        <v>25</v>
      </c>
      <c r="AE258" s="11">
        <v>8.6000000000000014</v>
      </c>
      <c r="AF258" s="11">
        <v>8.1000000000000014</v>
      </c>
      <c r="AG258" s="11">
        <v>8.8999999999999986</v>
      </c>
      <c r="AH258" s="11">
        <v>8.7999999999999989</v>
      </c>
      <c r="AI258" s="66">
        <v>7.2777777777777768</v>
      </c>
      <c r="AL258" s="11">
        <v>25</v>
      </c>
      <c r="AM258" s="11">
        <v>10.5</v>
      </c>
      <c r="AN258" s="11">
        <v>11.299999999999999</v>
      </c>
      <c r="AO258" s="11">
        <v>10.000000000000002</v>
      </c>
      <c r="AQ258" s="11">
        <v>9.3000000000000007</v>
      </c>
    </row>
    <row r="259" spans="1:43" hidden="1" x14ac:dyDescent="0.2">
      <c r="A259" s="11">
        <v>30</v>
      </c>
      <c r="B259" s="11">
        <v>1.3999999999999995</v>
      </c>
      <c r="C259" s="11">
        <v>1.5</v>
      </c>
      <c r="D259" s="11">
        <v>0.39999999999999858</v>
      </c>
      <c r="E259" s="11">
        <v>-1.6999999999999993</v>
      </c>
      <c r="H259" s="11">
        <v>30</v>
      </c>
      <c r="I259" s="11">
        <v>3.5</v>
      </c>
      <c r="K259" s="11">
        <v>2.2999999999999998</v>
      </c>
      <c r="L259" s="11">
        <v>1.6000000000000005</v>
      </c>
      <c r="N259" s="66">
        <v>1.6111111111111107</v>
      </c>
      <c r="Q259" s="11">
        <v>30</v>
      </c>
      <c r="R259" s="11">
        <v>4.5999999999999996</v>
      </c>
      <c r="S259" s="11">
        <v>4.8000000000000007</v>
      </c>
      <c r="T259" s="66">
        <v>3.6666666666666661</v>
      </c>
      <c r="W259" s="11">
        <v>30</v>
      </c>
      <c r="X259" s="11">
        <v>5.9</v>
      </c>
      <c r="Y259" s="11">
        <v>6.6</v>
      </c>
      <c r="Z259" s="11">
        <v>5.5</v>
      </c>
      <c r="AA259" s="66">
        <v>6.4999999999999991</v>
      </c>
      <c r="AD259" s="11">
        <v>30</v>
      </c>
      <c r="AE259" s="11">
        <v>8.6000000000000014</v>
      </c>
      <c r="AF259" s="11">
        <v>7.7</v>
      </c>
      <c r="AG259" s="11">
        <v>8.8999999999999986</v>
      </c>
      <c r="AH259" s="11">
        <v>8.2999999999999989</v>
      </c>
      <c r="AI259" s="66">
        <v>6.4444444444444429</v>
      </c>
      <c r="AL259" s="11">
        <v>30</v>
      </c>
      <c r="AM259" s="11">
        <v>10.5</v>
      </c>
      <c r="AN259" s="11">
        <v>11.299999999999999</v>
      </c>
      <c r="AO259" s="11">
        <v>9.9</v>
      </c>
      <c r="AQ259" s="11">
        <v>9.3000000000000007</v>
      </c>
    </row>
    <row r="260" spans="1:43" hidden="1" x14ac:dyDescent="0.2">
      <c r="A260" s="11">
        <v>35</v>
      </c>
      <c r="B260" s="11">
        <v>1.0999999999999996</v>
      </c>
      <c r="D260" s="11">
        <v>9.9999999999999645E-2</v>
      </c>
      <c r="E260" s="11">
        <v>-2.0999999999999996</v>
      </c>
      <c r="H260" s="11">
        <v>35</v>
      </c>
      <c r="I260" s="11">
        <v>3.2000000000000011</v>
      </c>
      <c r="K260" s="11">
        <v>2.1000000000000005</v>
      </c>
      <c r="L260" s="11">
        <v>1.5000000000000009</v>
      </c>
      <c r="N260" s="66">
        <v>1.5555555555555554</v>
      </c>
      <c r="Q260" s="11">
        <v>35</v>
      </c>
      <c r="R260" s="11">
        <v>4.3000000000000007</v>
      </c>
      <c r="S260" s="11">
        <v>4.1999999999999993</v>
      </c>
      <c r="T260" s="66">
        <v>3.3333333333333321</v>
      </c>
      <c r="W260" s="11">
        <v>35</v>
      </c>
      <c r="X260" s="11">
        <v>5.7999999999999989</v>
      </c>
      <c r="Y260" s="11">
        <v>6.2000000000000011</v>
      </c>
      <c r="Z260" s="11">
        <v>5.3000000000000007</v>
      </c>
      <c r="AA260" s="66">
        <v>6.4999999999999991</v>
      </c>
      <c r="AD260" s="11">
        <v>35</v>
      </c>
      <c r="AE260" s="11">
        <v>8.4000000000000021</v>
      </c>
      <c r="AF260" s="11">
        <v>7.7</v>
      </c>
      <c r="AG260" s="11">
        <v>8.5</v>
      </c>
      <c r="AH260" s="11">
        <v>7.7000000000000011</v>
      </c>
      <c r="AI260" s="66">
        <v>6.2777777777777768</v>
      </c>
      <c r="AL260" s="11">
        <v>35</v>
      </c>
      <c r="AM260" s="11">
        <v>10.199999999999999</v>
      </c>
      <c r="AN260" s="11">
        <v>11.299999999999999</v>
      </c>
      <c r="AO260" s="11">
        <v>9.6</v>
      </c>
      <c r="AQ260" s="11">
        <v>8.6999999999999993</v>
      </c>
    </row>
    <row r="261" spans="1:43" hidden="1" x14ac:dyDescent="0.2">
      <c r="A261" s="11">
        <v>40</v>
      </c>
      <c r="B261" s="11">
        <v>1.0999999999999996</v>
      </c>
      <c r="D261" s="11">
        <v>0</v>
      </c>
      <c r="E261" s="11">
        <v>-2.4000000000000004</v>
      </c>
      <c r="H261" s="11">
        <v>40</v>
      </c>
      <c r="I261" s="11">
        <v>2.9000000000000004</v>
      </c>
      <c r="K261" s="11">
        <v>2.0000000000000009</v>
      </c>
      <c r="L261" s="11">
        <v>1.3999999999999995</v>
      </c>
      <c r="N261" s="66">
        <v>1.5555555555555554</v>
      </c>
      <c r="Q261" s="11">
        <v>40</v>
      </c>
      <c r="R261" s="11">
        <v>4.0999999999999996</v>
      </c>
      <c r="S261" s="11">
        <v>4</v>
      </c>
      <c r="T261" s="66">
        <v>3.0555555555555554</v>
      </c>
      <c r="W261" s="11">
        <v>40</v>
      </c>
      <c r="X261" s="11">
        <v>5.6</v>
      </c>
      <c r="Y261" s="11">
        <v>5.7000000000000011</v>
      </c>
      <c r="Z261" s="11">
        <v>5</v>
      </c>
      <c r="AA261" s="66">
        <v>6.2777777777777777</v>
      </c>
      <c r="AD261" s="11">
        <v>40</v>
      </c>
      <c r="AE261" s="11">
        <v>8.6999999999999993</v>
      </c>
      <c r="AF261" s="11">
        <v>7.4999999999999991</v>
      </c>
      <c r="AG261" s="11">
        <v>8.0999999999999979</v>
      </c>
      <c r="AH261" s="11">
        <v>7.2000000000000011</v>
      </c>
      <c r="AI261" s="66">
        <v>5.9444444444444429</v>
      </c>
      <c r="AL261" s="11">
        <v>40</v>
      </c>
      <c r="AM261" s="11">
        <v>9.9000000000000021</v>
      </c>
      <c r="AN261" s="11">
        <v>10.9</v>
      </c>
      <c r="AO261" s="11">
        <v>9.6</v>
      </c>
    </row>
    <row r="262" spans="1:43" hidden="1" x14ac:dyDescent="0.2">
      <c r="A262" s="11">
        <v>45</v>
      </c>
      <c r="B262" s="11">
        <v>1.2999999999999998</v>
      </c>
      <c r="D262" s="11">
        <v>9.9999999999999645E-2</v>
      </c>
      <c r="E262" s="11">
        <v>-2.6999999999999993</v>
      </c>
      <c r="H262" s="11">
        <v>45</v>
      </c>
      <c r="I262" s="11">
        <v>2.5999999999999996</v>
      </c>
      <c r="K262" s="11">
        <v>1.8999999999999995</v>
      </c>
      <c r="L262" s="11">
        <v>1.2000000000000002</v>
      </c>
      <c r="N262" s="66">
        <v>1.6111111111111107</v>
      </c>
      <c r="Q262" s="11">
        <v>45</v>
      </c>
      <c r="R262" s="11">
        <v>4</v>
      </c>
      <c r="S262" s="11">
        <v>4</v>
      </c>
      <c r="T262" s="66">
        <v>2.7222222222222214</v>
      </c>
      <c r="W262" s="11">
        <v>45</v>
      </c>
      <c r="X262" s="11">
        <v>5.2999999999999989</v>
      </c>
      <c r="Y262" s="11">
        <v>5.2000000000000011</v>
      </c>
      <c r="Z262" s="11">
        <v>4.6999999999999993</v>
      </c>
      <c r="AA262" s="66">
        <v>5.9999999999999991</v>
      </c>
      <c r="AD262" s="11">
        <v>45</v>
      </c>
      <c r="AE262" s="11">
        <v>8.6999999999999993</v>
      </c>
      <c r="AF262" s="11">
        <v>7.3999999999999995</v>
      </c>
      <c r="AG262" s="11">
        <v>7.8999999999999986</v>
      </c>
      <c r="AH262" s="11">
        <v>6.9</v>
      </c>
      <c r="AI262" s="66">
        <v>5.2222222222222214</v>
      </c>
      <c r="AL262" s="11">
        <v>45</v>
      </c>
      <c r="AM262" s="11">
        <v>10</v>
      </c>
      <c r="AN262" s="11">
        <v>10.700000000000001</v>
      </c>
      <c r="AO262" s="11">
        <v>9.7000000000000011</v>
      </c>
    </row>
    <row r="263" spans="1:43" hidden="1" x14ac:dyDescent="0.2">
      <c r="A263" s="11">
        <v>50</v>
      </c>
      <c r="B263" s="11">
        <v>1.2000000000000002</v>
      </c>
      <c r="D263" s="11">
        <v>0.19999999999999929</v>
      </c>
      <c r="E263" s="11">
        <v>-2.7999999999999989</v>
      </c>
      <c r="H263" s="11">
        <v>50</v>
      </c>
      <c r="I263" s="11">
        <v>2.3000000000000007</v>
      </c>
      <c r="K263" s="11">
        <v>1.7000000000000002</v>
      </c>
      <c r="L263" s="11">
        <v>1.0000000000000009</v>
      </c>
      <c r="N263" s="66">
        <v>1.5555555555555554</v>
      </c>
      <c r="Q263" s="11">
        <v>50</v>
      </c>
      <c r="R263" s="11">
        <v>4</v>
      </c>
      <c r="S263" s="11">
        <v>3.5999999999999996</v>
      </c>
      <c r="T263" s="66">
        <v>2.3888888888888893</v>
      </c>
      <c r="W263" s="11">
        <v>50</v>
      </c>
      <c r="X263" s="11">
        <v>5</v>
      </c>
      <c r="Y263" s="11">
        <v>5.0999999999999996</v>
      </c>
      <c r="Z263" s="11">
        <v>4.8000000000000007</v>
      </c>
      <c r="AA263" s="66">
        <v>5.5555555555555562</v>
      </c>
      <c r="AD263" s="11">
        <v>50</v>
      </c>
      <c r="AE263" s="11">
        <v>8.5</v>
      </c>
      <c r="AF263" s="11">
        <v>7.2</v>
      </c>
      <c r="AG263" s="11">
        <v>7.5999999999999979</v>
      </c>
      <c r="AH263" s="11">
        <v>6.6</v>
      </c>
      <c r="AI263" s="66">
        <v>4.6111111111111107</v>
      </c>
      <c r="AL263" s="11">
        <v>50</v>
      </c>
      <c r="AM263" s="11">
        <v>9.8000000000000007</v>
      </c>
      <c r="AN263" s="11">
        <v>10.799999999999999</v>
      </c>
      <c r="AO263" s="11">
        <v>9.8000000000000007</v>
      </c>
    </row>
    <row r="264" spans="1:43" hidden="1" x14ac:dyDescent="0.2">
      <c r="A264" s="11">
        <v>55</v>
      </c>
      <c r="B264" s="11">
        <v>0.70000000000000018</v>
      </c>
      <c r="D264" s="11">
        <v>0.29999999999999893</v>
      </c>
      <c r="E264" s="11">
        <v>-2.9000000000000004</v>
      </c>
      <c r="H264" s="11">
        <v>55</v>
      </c>
      <c r="I264" s="11">
        <v>2.4000000000000004</v>
      </c>
      <c r="K264" s="11">
        <v>1.5000000000000009</v>
      </c>
      <c r="L264" s="11">
        <v>0.5</v>
      </c>
      <c r="N264" s="66">
        <v>1.8888888888888875</v>
      </c>
      <c r="Q264" s="11">
        <v>55</v>
      </c>
      <c r="R264" s="11">
        <v>3.7000000000000011</v>
      </c>
      <c r="S264" s="11">
        <v>2.8999999999999986</v>
      </c>
      <c r="T264" s="66">
        <v>2.1111111111111107</v>
      </c>
      <c r="W264" s="11">
        <v>55</v>
      </c>
      <c r="X264" s="11">
        <v>4.9000000000000004</v>
      </c>
      <c r="Y264" s="11">
        <v>5.3000000000000007</v>
      </c>
      <c r="Z264" s="11">
        <v>4.8000000000000007</v>
      </c>
      <c r="AA264" s="66">
        <v>5.166666666666667</v>
      </c>
      <c r="AD264" s="11">
        <v>55</v>
      </c>
      <c r="AE264" s="11">
        <v>8.6000000000000014</v>
      </c>
      <c r="AG264" s="11">
        <v>7.0999999999999979</v>
      </c>
      <c r="AH264" s="11">
        <v>6.2999999999999989</v>
      </c>
      <c r="AI264" s="66">
        <v>4.1666666666666661</v>
      </c>
      <c r="AL264" s="11">
        <v>55</v>
      </c>
      <c r="AM264" s="11">
        <v>9.4000000000000021</v>
      </c>
      <c r="AN264" s="11">
        <v>10.200000000000001</v>
      </c>
      <c r="AO264" s="11">
        <v>9.7000000000000011</v>
      </c>
    </row>
    <row r="265" spans="1:43" hidden="1" x14ac:dyDescent="0.2">
      <c r="A265" s="11">
        <v>60</v>
      </c>
      <c r="B265" s="11">
        <v>0.79999999999999982</v>
      </c>
      <c r="D265" s="11">
        <v>0.19999999999999929</v>
      </c>
      <c r="E265" s="11">
        <v>-3.0999999999999996</v>
      </c>
      <c r="H265" s="11">
        <v>60</v>
      </c>
      <c r="I265" s="11">
        <v>2.5999999999999996</v>
      </c>
      <c r="K265" s="11">
        <v>1.3999999999999995</v>
      </c>
      <c r="L265" s="11">
        <v>0.60000000000000053</v>
      </c>
      <c r="N265" s="66">
        <v>2</v>
      </c>
      <c r="Q265" s="11">
        <v>60</v>
      </c>
      <c r="R265" s="11">
        <v>3.9000000000000004</v>
      </c>
      <c r="S265" s="11">
        <v>2.8999999999999986</v>
      </c>
      <c r="T265" s="66">
        <v>1.7777777777777768</v>
      </c>
      <c r="W265" s="11">
        <v>60</v>
      </c>
      <c r="X265" s="11">
        <v>4.7999999999999989</v>
      </c>
      <c r="Y265" s="11">
        <v>5.3000000000000007</v>
      </c>
      <c r="Z265" s="11">
        <v>4.4000000000000004</v>
      </c>
      <c r="AA265" s="66">
        <v>4.7222222222222223</v>
      </c>
      <c r="AD265" s="11">
        <v>60</v>
      </c>
      <c r="AG265" s="11">
        <v>7.0999999999999979</v>
      </c>
      <c r="AH265" s="11">
        <v>6.1</v>
      </c>
      <c r="AL265" s="11">
        <v>60</v>
      </c>
      <c r="AM265" s="11">
        <v>9.1000000000000014</v>
      </c>
      <c r="AN265" s="11">
        <v>9.7000000000000011</v>
      </c>
      <c r="AO265" s="11">
        <v>9.3000000000000007</v>
      </c>
    </row>
    <row r="266" spans="1:43" hidden="1" x14ac:dyDescent="0.2">
      <c r="A266" s="11">
        <v>65</v>
      </c>
      <c r="B266" s="11">
        <v>0.89999999999999947</v>
      </c>
      <c r="D266" s="11">
        <v>-0.10000000000000142</v>
      </c>
      <c r="E266" s="11">
        <v>-3.3999999999999995</v>
      </c>
      <c r="H266" s="11">
        <v>65</v>
      </c>
      <c r="I266" s="11">
        <v>2.5</v>
      </c>
      <c r="K266" s="11">
        <v>1.2999999999999998</v>
      </c>
      <c r="L266" s="11">
        <v>0.5</v>
      </c>
      <c r="N266" s="66">
        <v>2.0555555555555554</v>
      </c>
      <c r="Q266" s="11">
        <v>65</v>
      </c>
      <c r="R266" s="11">
        <v>3.8000000000000007</v>
      </c>
      <c r="S266" s="11">
        <v>2.5999999999999996</v>
      </c>
      <c r="T266" s="66">
        <v>1.5555555555555554</v>
      </c>
      <c r="W266" s="11">
        <v>65</v>
      </c>
      <c r="X266" s="11">
        <v>4.7999999999999989</v>
      </c>
      <c r="Y266" s="11">
        <v>5</v>
      </c>
      <c r="Z266" s="11">
        <v>4.0999999999999996</v>
      </c>
      <c r="AA266" s="66">
        <v>4.5555555555555562</v>
      </c>
      <c r="AD266" s="11">
        <v>65</v>
      </c>
      <c r="AG266" s="11">
        <v>6.8999999999999986</v>
      </c>
      <c r="AH266" s="11">
        <v>6.0000000000000018</v>
      </c>
      <c r="AL266" s="11">
        <v>65</v>
      </c>
      <c r="AM266" s="11">
        <v>8.6999999999999993</v>
      </c>
      <c r="AN266" s="11">
        <v>5</v>
      </c>
      <c r="AO266" s="11">
        <v>9.1</v>
      </c>
    </row>
    <row r="267" spans="1:43" hidden="1" x14ac:dyDescent="0.2">
      <c r="A267" s="11">
        <v>70</v>
      </c>
      <c r="B267" s="11">
        <v>0.89999999999999947</v>
      </c>
      <c r="D267" s="11">
        <v>-0.30000000000000071</v>
      </c>
      <c r="E267" s="11">
        <v>-3.3999999999999995</v>
      </c>
      <c r="H267" s="11">
        <v>70</v>
      </c>
      <c r="I267" s="11">
        <v>2</v>
      </c>
      <c r="K267" s="11">
        <v>1.1000000000000005</v>
      </c>
      <c r="L267" s="11">
        <v>0.29999999999999982</v>
      </c>
      <c r="N267" s="66">
        <v>1.9444444444444429</v>
      </c>
      <c r="Q267" s="11">
        <v>70</v>
      </c>
      <c r="R267" s="11">
        <v>3.5999999999999996</v>
      </c>
      <c r="S267" s="11">
        <v>2</v>
      </c>
      <c r="T267" s="66">
        <v>1.2777777777777768</v>
      </c>
      <c r="W267" s="11">
        <v>70</v>
      </c>
      <c r="X267" s="11">
        <v>4.6999999999999993</v>
      </c>
      <c r="Y267" s="11">
        <v>4.4000000000000004</v>
      </c>
      <c r="Z267" s="11">
        <v>3.8000000000000007</v>
      </c>
      <c r="AD267" s="11">
        <v>70</v>
      </c>
      <c r="AG267" s="11">
        <v>6.8999999999999986</v>
      </c>
      <c r="AH267" s="11">
        <v>5.7000000000000011</v>
      </c>
      <c r="AL267" s="11">
        <v>70</v>
      </c>
      <c r="AM267" s="11">
        <v>8.4000000000000021</v>
      </c>
      <c r="AN267" s="11">
        <v>4.9000000000000004</v>
      </c>
      <c r="AO267" s="11">
        <v>8.8000000000000007</v>
      </c>
    </row>
    <row r="268" spans="1:43" hidden="1" x14ac:dyDescent="0.2">
      <c r="A268" s="11">
        <v>75</v>
      </c>
      <c r="B268" s="11">
        <v>0.5</v>
      </c>
      <c r="D268" s="11">
        <v>-0.5</v>
      </c>
      <c r="E268" s="11">
        <v>-3.3999999999999995</v>
      </c>
      <c r="H268" s="11">
        <v>75</v>
      </c>
      <c r="I268" s="11">
        <v>1.8000000000000007</v>
      </c>
      <c r="K268" s="11">
        <v>1.0000000000000009</v>
      </c>
      <c r="L268" s="11">
        <v>0.10000000000000053</v>
      </c>
      <c r="N268" s="66">
        <v>1.8333333333333321</v>
      </c>
      <c r="Q268" s="11">
        <v>75</v>
      </c>
      <c r="R268" s="11">
        <v>3.4000000000000004</v>
      </c>
      <c r="S268" s="11">
        <v>1.6999999999999993</v>
      </c>
      <c r="T268" s="66">
        <v>1</v>
      </c>
      <c r="W268" s="11">
        <v>75</v>
      </c>
      <c r="X268" s="11">
        <v>4.5999999999999996</v>
      </c>
      <c r="Y268" s="11">
        <v>3.8000000000000007</v>
      </c>
      <c r="Z268" s="11">
        <v>3.6999999999999993</v>
      </c>
      <c r="AD268" s="11">
        <v>75</v>
      </c>
      <c r="AG268" s="11">
        <v>6.3999999999999986</v>
      </c>
      <c r="AH268" s="11">
        <v>5.3000000000000007</v>
      </c>
      <c r="AL268" s="11">
        <v>75</v>
      </c>
      <c r="AM268" s="11">
        <v>7.9999999999999991</v>
      </c>
      <c r="AN268" s="11">
        <v>4.7999999999999989</v>
      </c>
      <c r="AO268" s="11">
        <v>8.7000000000000011</v>
      </c>
    </row>
    <row r="269" spans="1:43" hidden="1" x14ac:dyDescent="0.2">
      <c r="A269" s="11">
        <v>80</v>
      </c>
      <c r="B269" s="11">
        <v>0.70000000000000018</v>
      </c>
      <c r="D269" s="11">
        <v>-0.5</v>
      </c>
      <c r="E269" s="11">
        <v>-3.3999999999999995</v>
      </c>
      <c r="H269" s="11">
        <v>80</v>
      </c>
      <c r="I269" s="11">
        <v>1.9000000000000004</v>
      </c>
      <c r="K269" s="11">
        <v>0.89999999999999947</v>
      </c>
      <c r="L269" s="11">
        <v>0</v>
      </c>
      <c r="N269" s="66">
        <v>1.7777777777777768</v>
      </c>
      <c r="Q269" s="11">
        <v>80</v>
      </c>
      <c r="R269" s="11">
        <v>3.0999999999999996</v>
      </c>
      <c r="S269" s="11">
        <v>1.3999999999999986</v>
      </c>
      <c r="T269" s="66">
        <v>0.72222222222222143</v>
      </c>
      <c r="W269" s="11">
        <v>80</v>
      </c>
      <c r="X269" s="11">
        <v>4.2999999999999989</v>
      </c>
      <c r="Y269" s="11">
        <v>3.7000000000000011</v>
      </c>
      <c r="Z269" s="11">
        <v>3.5999999999999996</v>
      </c>
      <c r="AD269" s="11">
        <v>80</v>
      </c>
      <c r="AG269" s="11">
        <v>6.1</v>
      </c>
      <c r="AH269" s="11">
        <v>4.0999999999999996</v>
      </c>
      <c r="AL269" s="11">
        <v>80</v>
      </c>
      <c r="AM269" s="11">
        <v>7.7</v>
      </c>
      <c r="AN269" s="11">
        <v>4.5</v>
      </c>
      <c r="AO269" s="11">
        <v>8.6</v>
      </c>
    </row>
    <row r="270" spans="1:43" hidden="1" x14ac:dyDescent="0.2">
      <c r="A270" s="11">
        <v>85</v>
      </c>
      <c r="B270" s="11">
        <v>0.59999999999999964</v>
      </c>
      <c r="D270" s="11">
        <v>-0.5</v>
      </c>
      <c r="E270" s="11">
        <v>-3.3999999999999995</v>
      </c>
      <c r="H270" s="11">
        <v>85</v>
      </c>
      <c r="I270" s="11">
        <v>1.5</v>
      </c>
      <c r="K270" s="11">
        <v>0.89999999999999947</v>
      </c>
      <c r="L270" s="11">
        <v>-0.20000000000000018</v>
      </c>
      <c r="N270" s="66">
        <v>1.6666666666666661</v>
      </c>
      <c r="Q270" s="11">
        <v>85</v>
      </c>
      <c r="R270" s="11">
        <v>3</v>
      </c>
      <c r="S270" s="11">
        <v>0.89999999999999858</v>
      </c>
      <c r="T270" s="66">
        <v>0.44444444444444375</v>
      </c>
      <c r="W270" s="11">
        <v>85</v>
      </c>
      <c r="X270" s="11">
        <v>3.6999999999999993</v>
      </c>
      <c r="Y270" s="11">
        <v>3.5</v>
      </c>
      <c r="Z270" s="11">
        <v>3.4000000000000004</v>
      </c>
      <c r="AD270" s="11">
        <v>85</v>
      </c>
      <c r="AG270" s="11">
        <v>5.6</v>
      </c>
      <c r="AH270" s="11">
        <v>3.4000000000000004</v>
      </c>
      <c r="AL270" s="11">
        <v>85</v>
      </c>
      <c r="AM270" s="11">
        <v>7.3999999999999995</v>
      </c>
      <c r="AN270" s="11">
        <v>4.1999999999999993</v>
      </c>
      <c r="AO270" s="11">
        <v>8.4</v>
      </c>
    </row>
    <row r="271" spans="1:43" hidden="1" x14ac:dyDescent="0.2">
      <c r="A271" s="11">
        <v>90</v>
      </c>
      <c r="B271" s="11">
        <v>0.39999999999999947</v>
      </c>
      <c r="D271" s="11">
        <v>-0.5</v>
      </c>
      <c r="E271" s="11">
        <v>-3.5</v>
      </c>
      <c r="H271" s="11">
        <v>90</v>
      </c>
      <c r="I271" s="11">
        <v>1.4000000000000004</v>
      </c>
      <c r="K271" s="11">
        <v>1.0000000000000009</v>
      </c>
      <c r="L271" s="11">
        <v>-0.39999999999999947</v>
      </c>
      <c r="Q271" s="11">
        <v>90</v>
      </c>
      <c r="R271" s="11">
        <v>2.8000000000000007</v>
      </c>
      <c r="S271" s="11">
        <v>0.59999999999999964</v>
      </c>
      <c r="T271" s="66">
        <v>0.11111111111111072</v>
      </c>
      <c r="W271" s="11">
        <v>90</v>
      </c>
      <c r="X271" s="11">
        <v>3.4000000000000004</v>
      </c>
      <c r="Y271" s="11">
        <v>3</v>
      </c>
      <c r="Z271" s="11">
        <v>3.3000000000000007</v>
      </c>
      <c r="AD271" s="11">
        <v>90</v>
      </c>
      <c r="AG271" s="11">
        <v>4.8999999999999986</v>
      </c>
      <c r="AH271" s="11">
        <v>3.3000000000000007</v>
      </c>
      <c r="AL271" s="11">
        <v>90</v>
      </c>
      <c r="AM271" s="11">
        <v>7.2</v>
      </c>
      <c r="AN271" s="11">
        <v>4</v>
      </c>
      <c r="AO271" s="11">
        <v>8.3000000000000007</v>
      </c>
    </row>
    <row r="272" spans="1:43" hidden="1" x14ac:dyDescent="0.2">
      <c r="A272" s="11">
        <v>95</v>
      </c>
      <c r="B272" s="11">
        <v>0.20000000000000018</v>
      </c>
      <c r="D272" s="11">
        <v>-0.60000000000000142</v>
      </c>
      <c r="H272" s="11">
        <v>95</v>
      </c>
      <c r="K272" s="11">
        <v>1.0000000000000009</v>
      </c>
      <c r="L272" s="11">
        <v>-0.5</v>
      </c>
      <c r="Q272" s="11">
        <v>95</v>
      </c>
      <c r="R272" s="11">
        <v>2.2000000000000011</v>
      </c>
      <c r="T272" s="66">
        <v>0</v>
      </c>
      <c r="W272" s="11">
        <v>95</v>
      </c>
      <c r="X272" s="11">
        <v>3.4000000000000004</v>
      </c>
      <c r="Z272" s="11">
        <v>3.0999999999999996</v>
      </c>
      <c r="AD272" s="11">
        <v>95</v>
      </c>
      <c r="AH272" s="11">
        <v>3</v>
      </c>
      <c r="AL272" s="11">
        <v>95</v>
      </c>
      <c r="AM272" s="11">
        <v>6.8999999999999995</v>
      </c>
      <c r="AN272" s="11">
        <v>3.7999999999999989</v>
      </c>
      <c r="AO272" s="11">
        <v>8.1</v>
      </c>
    </row>
    <row r="273" spans="1:41" hidden="1" x14ac:dyDescent="0.2">
      <c r="A273" s="11">
        <v>100</v>
      </c>
      <c r="B273" s="11">
        <v>0.39999999999999947</v>
      </c>
      <c r="D273" s="11">
        <v>-0.70000000000000107</v>
      </c>
      <c r="H273" s="11">
        <v>100</v>
      </c>
      <c r="K273" s="11">
        <v>0.89999999999999947</v>
      </c>
      <c r="L273" s="11">
        <v>-0.70000000000000018</v>
      </c>
      <c r="Q273" s="11">
        <v>100</v>
      </c>
      <c r="R273" s="11">
        <v>1.8000000000000007</v>
      </c>
      <c r="T273" s="66">
        <v>-0.27777777777777857</v>
      </c>
      <c r="W273" s="11">
        <v>100</v>
      </c>
      <c r="X273" s="11">
        <v>3.1999999999999993</v>
      </c>
      <c r="Z273" s="11">
        <v>3.1999999999999993</v>
      </c>
      <c r="AD273" s="11">
        <v>100</v>
      </c>
      <c r="AH273" s="11">
        <v>2.5999999999999996</v>
      </c>
      <c r="AL273" s="11">
        <v>100</v>
      </c>
      <c r="AM273" s="11">
        <v>6.7</v>
      </c>
      <c r="AN273" s="11">
        <v>3.4000000000000004</v>
      </c>
      <c r="AO273" s="11">
        <v>7.8000000000000007</v>
      </c>
    </row>
    <row r="274" spans="1:41" hidden="1" x14ac:dyDescent="0.2">
      <c r="A274" s="11">
        <v>105</v>
      </c>
      <c r="B274" s="11">
        <v>0.5</v>
      </c>
      <c r="D274" s="11">
        <v>-0.90000000000000036</v>
      </c>
      <c r="H274" s="11">
        <v>105</v>
      </c>
      <c r="K274" s="11">
        <v>0.79999999999999982</v>
      </c>
      <c r="L274" s="11">
        <v>-0.89999999999999947</v>
      </c>
      <c r="Q274" s="11">
        <v>105</v>
      </c>
      <c r="R274" s="11">
        <v>1.5999999999999996</v>
      </c>
      <c r="T274" s="66">
        <v>-0.44444444444444464</v>
      </c>
      <c r="W274" s="11">
        <v>105</v>
      </c>
      <c r="X274" s="11">
        <v>3.0999999999999996</v>
      </c>
      <c r="AD274" s="11">
        <v>105</v>
      </c>
      <c r="AH274" s="11">
        <v>2.3000000000000007</v>
      </c>
      <c r="AL274" s="11">
        <v>105</v>
      </c>
      <c r="AM274" s="11">
        <v>6.3999999999999995</v>
      </c>
      <c r="AN274" s="11">
        <v>3</v>
      </c>
      <c r="AO274" s="11">
        <v>7.3000000000000007</v>
      </c>
    </row>
    <row r="275" spans="1:41" hidden="1" x14ac:dyDescent="0.2">
      <c r="A275" s="11">
        <v>110</v>
      </c>
      <c r="B275" s="11">
        <v>0.29999999999999982</v>
      </c>
      <c r="H275" s="11">
        <v>110</v>
      </c>
      <c r="K275" s="11">
        <v>0.60000000000000053</v>
      </c>
      <c r="L275" s="11">
        <v>-1</v>
      </c>
      <c r="Q275" s="11">
        <v>110</v>
      </c>
      <c r="T275" s="66">
        <v>-0.38888888888888928</v>
      </c>
      <c r="W275" s="11">
        <v>110</v>
      </c>
      <c r="X275" s="11">
        <v>3.5</v>
      </c>
      <c r="AD275" s="11">
        <v>110</v>
      </c>
      <c r="AL275" s="11">
        <v>110</v>
      </c>
      <c r="AN275" s="11">
        <v>2.7999999999999989</v>
      </c>
      <c r="AO275" s="11">
        <v>6.6</v>
      </c>
    </row>
    <row r="276" spans="1:41" hidden="1" x14ac:dyDescent="0.2">
      <c r="A276" s="11">
        <v>115</v>
      </c>
      <c r="B276" s="11">
        <v>9.9999999999999645E-2</v>
      </c>
      <c r="H276" s="11">
        <v>115</v>
      </c>
      <c r="K276" s="11">
        <v>0.60000000000000053</v>
      </c>
      <c r="L276" s="11">
        <v>-1.0999999999999996</v>
      </c>
      <c r="Q276" s="11">
        <v>115</v>
      </c>
      <c r="T276" s="66">
        <v>-0.38888888888888928</v>
      </c>
      <c r="W276" s="11">
        <v>115</v>
      </c>
      <c r="X276" s="11">
        <v>3.7999999999999989</v>
      </c>
      <c r="AD276" s="11">
        <v>115</v>
      </c>
      <c r="AL276" s="11">
        <v>115</v>
      </c>
      <c r="AN276" s="11">
        <v>2.5</v>
      </c>
      <c r="AO276" s="11">
        <v>6.3000000000000007</v>
      </c>
    </row>
    <row r="277" spans="1:41" hidden="1" x14ac:dyDescent="0.2">
      <c r="A277" s="11">
        <v>120</v>
      </c>
      <c r="H277" s="11">
        <v>120</v>
      </c>
      <c r="Q277" s="11">
        <v>120</v>
      </c>
      <c r="W277" s="11">
        <v>120</v>
      </c>
      <c r="AD277" s="11">
        <v>120</v>
      </c>
      <c r="AL277" s="11">
        <v>120</v>
      </c>
      <c r="AO277" s="145">
        <v>5.7000000000000011</v>
      </c>
    </row>
    <row r="278" spans="1:41" hidden="1" x14ac:dyDescent="0.2"/>
    <row r="279" spans="1:41" hidden="1" x14ac:dyDescent="0.2"/>
    <row r="280" spans="1:41" hidden="1" x14ac:dyDescent="0.2"/>
    <row r="281" spans="1:41" hidden="1" x14ac:dyDescent="0.2"/>
    <row r="282" spans="1:41" hidden="1" x14ac:dyDescent="0.2"/>
    <row r="283" spans="1:41" hidden="1" x14ac:dyDescent="0.2"/>
    <row r="284" spans="1:41" hidden="1" x14ac:dyDescent="0.2"/>
    <row r="285" spans="1:41" hidden="1" x14ac:dyDescent="0.2"/>
    <row r="286" spans="1:41" hidden="1" x14ac:dyDescent="0.2"/>
    <row r="287" spans="1:41" hidden="1" x14ac:dyDescent="0.2"/>
    <row r="288" spans="1:41" hidden="1" x14ac:dyDescent="0.2"/>
    <row r="289" spans="1:71" hidden="1" x14ac:dyDescent="0.2"/>
    <row r="290" spans="1:71" hidden="1" x14ac:dyDescent="0.2"/>
    <row r="291" spans="1:71" hidden="1" x14ac:dyDescent="0.2"/>
    <row r="292" spans="1:71" hidden="1" x14ac:dyDescent="0.2"/>
    <row r="293" spans="1:71" hidden="1" x14ac:dyDescent="0.2"/>
    <row r="294" spans="1:71" hidden="1" x14ac:dyDescent="0.2"/>
    <row r="296" spans="1:71" ht="26" x14ac:dyDescent="0.3">
      <c r="A296" s="87" t="s">
        <v>115</v>
      </c>
    </row>
    <row r="297" spans="1:71" ht="21" x14ac:dyDescent="0.25">
      <c r="A297" s="98" t="s">
        <v>83</v>
      </c>
      <c r="R297" s="98" t="s">
        <v>71</v>
      </c>
      <c r="AK297" s="98" t="s">
        <v>59</v>
      </c>
      <c r="AY297" s="98" t="s">
        <v>58</v>
      </c>
      <c r="BB297" s="98"/>
      <c r="BP297" s="98" t="s">
        <v>61</v>
      </c>
    </row>
    <row r="298" spans="1:71" ht="32" x14ac:dyDescent="0.2">
      <c r="B298" s="107" t="s">
        <v>80</v>
      </c>
      <c r="C298" s="107" t="s">
        <v>87</v>
      </c>
      <c r="D298" s="105" t="s">
        <v>103</v>
      </c>
      <c r="E298" s="104" t="s">
        <v>72</v>
      </c>
      <c r="F298" s="147" t="s">
        <v>60</v>
      </c>
      <c r="G298" s="104" t="s">
        <v>112</v>
      </c>
      <c r="H298" s="104" t="s">
        <v>106</v>
      </c>
      <c r="I298" s="105" t="s">
        <v>66</v>
      </c>
      <c r="J298" s="105" t="s">
        <v>95</v>
      </c>
      <c r="K298" s="107" t="s">
        <v>91</v>
      </c>
      <c r="L298" s="106" t="s">
        <v>96</v>
      </c>
      <c r="R298" s="109" t="s">
        <v>119</v>
      </c>
      <c r="S298" s="108" t="s">
        <v>65</v>
      </c>
      <c r="T298" s="107" t="s">
        <v>109</v>
      </c>
      <c r="U298" s="107" t="s">
        <v>79</v>
      </c>
      <c r="V298" s="106" t="s">
        <v>86</v>
      </c>
      <c r="W298" s="104" t="s">
        <v>101</v>
      </c>
      <c r="X298" s="104" t="s">
        <v>110</v>
      </c>
      <c r="Y298" s="104" t="s">
        <v>93</v>
      </c>
      <c r="Z298" s="147" t="s">
        <v>60</v>
      </c>
      <c r="AA298" s="108" t="s">
        <v>99</v>
      </c>
      <c r="AB298" s="105" t="s">
        <v>117</v>
      </c>
      <c r="AC298" s="104" t="s">
        <v>90</v>
      </c>
      <c r="AD298" s="108" t="s">
        <v>100</v>
      </c>
      <c r="AE298" s="108" t="s">
        <v>75</v>
      </c>
      <c r="AF298" s="104" t="s">
        <v>111</v>
      </c>
      <c r="AK298" s="109" t="s">
        <v>68</v>
      </c>
      <c r="AL298" s="109" t="s">
        <v>135</v>
      </c>
      <c r="AM298" s="105" t="s">
        <v>121</v>
      </c>
      <c r="AN298" s="104" t="s">
        <v>120</v>
      </c>
      <c r="AO298" s="21" t="s">
        <v>60</v>
      </c>
      <c r="AP298" s="110" t="s">
        <v>82</v>
      </c>
      <c r="AQ298" s="108" t="s">
        <v>64</v>
      </c>
      <c r="AR298" s="104" t="s">
        <v>113</v>
      </c>
      <c r="AS298" s="109" t="s">
        <v>98</v>
      </c>
      <c r="AT298" s="105" t="s">
        <v>78</v>
      </c>
      <c r="AY298" s="110" t="s">
        <v>76</v>
      </c>
      <c r="AZ298" s="109" t="s">
        <v>92</v>
      </c>
      <c r="BA298" s="107" t="s">
        <v>73</v>
      </c>
      <c r="BB298" s="106" t="s">
        <v>107</v>
      </c>
      <c r="BC298" s="106" t="s">
        <v>104</v>
      </c>
      <c r="BD298" s="106" t="s">
        <v>118</v>
      </c>
      <c r="BE298" s="104" t="s">
        <v>116</v>
      </c>
      <c r="BF298" s="104" t="s">
        <v>108</v>
      </c>
      <c r="BG298" s="33" t="s">
        <v>60</v>
      </c>
      <c r="BH298" s="110" t="s">
        <v>69</v>
      </c>
      <c r="BI298" s="109" t="s">
        <v>105</v>
      </c>
      <c r="BJ298" s="106" t="s">
        <v>67</v>
      </c>
      <c r="BK298" s="110" t="s">
        <v>63</v>
      </c>
      <c r="BP298" s="109" t="s">
        <v>81</v>
      </c>
      <c r="BQ298" s="108" t="s">
        <v>74</v>
      </c>
      <c r="BR298" s="21" t="s">
        <v>60</v>
      </c>
      <c r="BS298" s="110" t="s">
        <v>102</v>
      </c>
    </row>
    <row r="299" spans="1:71" x14ac:dyDescent="0.2">
      <c r="A299" s="11">
        <v>-120</v>
      </c>
      <c r="B299" s="11">
        <v>0.89999999999999947</v>
      </c>
      <c r="D299" s="11">
        <v>-0.30000000000000071</v>
      </c>
      <c r="E299" s="11">
        <v>0</v>
      </c>
      <c r="F299" s="139">
        <f t="shared" ref="F299:F330" si="122">AVERAGE(B299:E299)</f>
        <v>0.19999999999999959</v>
      </c>
      <c r="G299" s="66">
        <v>3.7777777777777777</v>
      </c>
      <c r="H299" s="66">
        <v>-1.8888888888888893</v>
      </c>
      <c r="I299" s="11">
        <v>-0.80000000000000071</v>
      </c>
      <c r="J299" s="11">
        <v>0</v>
      </c>
      <c r="L299" s="11">
        <v>-0.29999999999999982</v>
      </c>
      <c r="Q299" s="11">
        <v>-120</v>
      </c>
      <c r="S299" s="11">
        <v>-2.6999999999999993</v>
      </c>
      <c r="T299" s="11">
        <v>9.9999999999999645E-2</v>
      </c>
      <c r="U299" s="11">
        <v>-0.5</v>
      </c>
      <c r="V299" s="11">
        <v>0.10000000000000053</v>
      </c>
      <c r="W299" s="66">
        <v>1.1666666666666661</v>
      </c>
      <c r="X299" s="66">
        <v>-0.44444444444444464</v>
      </c>
      <c r="Z299" s="139">
        <f t="shared" ref="Z299:Z330" si="123">AVERAGE(R299:Y299)</f>
        <v>-0.37962962962962959</v>
      </c>
      <c r="AA299" s="11">
        <v>3.2</v>
      </c>
      <c r="AB299" s="11">
        <v>-2.6999999999999993</v>
      </c>
      <c r="AD299" s="11">
        <v>2.0999999999999996</v>
      </c>
      <c r="AE299" s="11">
        <v>-1.6000000000000005</v>
      </c>
      <c r="AF299" s="66">
        <v>-1.4444444444444455</v>
      </c>
      <c r="AJ299" s="11">
        <v>-120</v>
      </c>
      <c r="AK299" s="11">
        <v>-0.29999999999999893</v>
      </c>
      <c r="AL299" s="11">
        <v>-0.19999999999999929</v>
      </c>
      <c r="AM299" s="11">
        <v>-1.0999999999999996</v>
      </c>
      <c r="AN299" s="66">
        <v>-0.5</v>
      </c>
      <c r="AO299" s="15">
        <f t="shared" ref="AO299:AO330" si="124">AVERAGE(AK299:AN299)</f>
        <v>-0.52499999999999947</v>
      </c>
      <c r="AP299" s="11">
        <v>3.2000000000000011</v>
      </c>
      <c r="AQ299" s="11">
        <v>5.6</v>
      </c>
      <c r="AR299" s="66">
        <v>-1.3888888888888893</v>
      </c>
      <c r="AS299" s="11">
        <v>-2.5999999999999996</v>
      </c>
      <c r="AX299" s="11">
        <v>-120</v>
      </c>
      <c r="AY299" s="11">
        <v>-2.2000000000000002</v>
      </c>
      <c r="AZ299" s="11">
        <v>-0.39999999999999947</v>
      </c>
      <c r="BA299" s="11">
        <v>1.5999999999999996</v>
      </c>
      <c r="BB299" s="11">
        <v>0.79999999999999893</v>
      </c>
      <c r="BC299" s="11">
        <v>-2.1999999999999993</v>
      </c>
      <c r="BD299" s="11">
        <v>-0.40000000000000036</v>
      </c>
      <c r="BE299" s="11">
        <v>-1.7000000000000002</v>
      </c>
      <c r="BF299" s="66">
        <v>-5.5555555555557135E-2</v>
      </c>
      <c r="BG299" s="15">
        <f t="shared" ref="BG299:BG344" si="125">AVERAGE(AY299:BF299)</f>
        <v>-0.56944444444444475</v>
      </c>
      <c r="BK299" s="11">
        <v>0.60000000000000053</v>
      </c>
      <c r="BO299" s="11">
        <v>-120</v>
      </c>
    </row>
    <row r="300" spans="1:71" x14ac:dyDescent="0.2">
      <c r="A300" s="11">
        <v>-115</v>
      </c>
      <c r="B300" s="11">
        <v>1.2000000000000002</v>
      </c>
      <c r="D300" s="11">
        <v>9.9999999999999645E-2</v>
      </c>
      <c r="E300" s="11">
        <v>0</v>
      </c>
      <c r="F300" s="139">
        <f t="shared" si="122"/>
        <v>0.43333333333333329</v>
      </c>
      <c r="G300" s="66">
        <v>3.7777777777777777</v>
      </c>
      <c r="H300" s="66">
        <v>-2.1111111111111116</v>
      </c>
      <c r="I300" s="11">
        <v>-1.4000000000000004</v>
      </c>
      <c r="J300" s="11">
        <v>-0.39999999999999947</v>
      </c>
      <c r="L300" s="11">
        <v>-0.29999999999999982</v>
      </c>
      <c r="Q300" s="11">
        <v>-115</v>
      </c>
      <c r="S300" s="11">
        <v>-2.6999999999999993</v>
      </c>
      <c r="T300" s="11">
        <v>0.5</v>
      </c>
      <c r="U300" s="11">
        <v>-0.89999999999999947</v>
      </c>
      <c r="V300" s="11">
        <v>0.60000000000000053</v>
      </c>
      <c r="W300" s="66">
        <v>1.3333333333333339</v>
      </c>
      <c r="X300" s="66">
        <v>-0.27777777777777857</v>
      </c>
      <c r="Z300" s="139">
        <f t="shared" si="123"/>
        <v>-0.24074074074074048</v>
      </c>
      <c r="AA300" s="11">
        <v>3.4999999999999991</v>
      </c>
      <c r="AB300" s="11">
        <v>-2.6999999999999993</v>
      </c>
      <c r="AD300" s="11">
        <v>2.2999999999999989</v>
      </c>
      <c r="AE300" s="11">
        <v>-1</v>
      </c>
      <c r="AF300" s="66">
        <v>-1.3888888888888893</v>
      </c>
      <c r="AJ300" s="11">
        <v>-115</v>
      </c>
      <c r="AK300" s="11">
        <v>-0.5</v>
      </c>
      <c r="AL300" s="11">
        <v>-9.9999999999999645E-2</v>
      </c>
      <c r="AM300" s="11">
        <v>-0.90000000000000036</v>
      </c>
      <c r="AN300" s="66">
        <v>-0.1111111111111116</v>
      </c>
      <c r="AO300" s="15">
        <f t="shared" si="124"/>
        <v>-0.4027777777777779</v>
      </c>
      <c r="AP300" s="11">
        <v>3.6000000000000014</v>
      </c>
      <c r="AQ300" s="11">
        <v>6.1</v>
      </c>
      <c r="AR300" s="66">
        <v>-1.4444444444444446</v>
      </c>
      <c r="AS300" s="11">
        <v>-2.5</v>
      </c>
      <c r="AX300" s="11">
        <v>-115</v>
      </c>
      <c r="AY300" s="11">
        <v>-2.3000000000000007</v>
      </c>
      <c r="AZ300" s="11">
        <v>-0.5</v>
      </c>
      <c r="BA300" s="11">
        <v>2.4000000000000004</v>
      </c>
      <c r="BB300" s="11">
        <v>1.3999999999999986</v>
      </c>
      <c r="BC300" s="11">
        <v>-2.2999999999999998</v>
      </c>
      <c r="BD300" s="11">
        <v>-0.90000000000000036</v>
      </c>
      <c r="BE300" s="11">
        <v>-0.90000000000000036</v>
      </c>
      <c r="BF300" s="66">
        <v>0.22222222222222143</v>
      </c>
      <c r="BG300" s="15">
        <f t="shared" si="125"/>
        <v>-0.35972222222222261</v>
      </c>
      <c r="BK300" s="11">
        <v>0.89999999999999947</v>
      </c>
      <c r="BO300" s="11">
        <v>-115</v>
      </c>
    </row>
    <row r="301" spans="1:71" x14ac:dyDescent="0.2">
      <c r="A301" s="11">
        <v>-110</v>
      </c>
      <c r="B301" s="11">
        <v>1.3999999999999995</v>
      </c>
      <c r="D301" s="11">
        <v>0.40000000000000036</v>
      </c>
      <c r="E301" s="11">
        <v>-9.9999999999999645E-2</v>
      </c>
      <c r="F301" s="139">
        <f t="shared" si="122"/>
        <v>0.56666666666666676</v>
      </c>
      <c r="G301" s="66">
        <v>4.2222222222222223</v>
      </c>
      <c r="H301" s="66">
        <v>-1.9444444444444446</v>
      </c>
      <c r="I301" s="11">
        <v>-1.9000000000000004</v>
      </c>
      <c r="J301" s="11">
        <v>-1</v>
      </c>
      <c r="K301" s="11">
        <v>0</v>
      </c>
      <c r="L301" s="11">
        <v>-0.40000000000000036</v>
      </c>
      <c r="Q301" s="11">
        <v>-110</v>
      </c>
      <c r="S301" s="11">
        <v>-2.5</v>
      </c>
      <c r="T301" s="11">
        <v>0.80000000000000071</v>
      </c>
      <c r="U301" s="11">
        <v>-0.59999999999999964</v>
      </c>
      <c r="V301" s="11">
        <v>1</v>
      </c>
      <c r="W301" s="66">
        <v>1.7222222222222214</v>
      </c>
      <c r="X301" s="66">
        <v>0</v>
      </c>
      <c r="Y301" s="66">
        <v>0</v>
      </c>
      <c r="Z301" s="139">
        <f t="shared" si="123"/>
        <v>6.031746031746036E-2</v>
      </c>
      <c r="AA301" s="11">
        <v>3.6000000000000005</v>
      </c>
      <c r="AB301" s="11">
        <v>-2.5</v>
      </c>
      <c r="AD301" s="11">
        <v>2.3999999999999986</v>
      </c>
      <c r="AE301" s="11">
        <v>-0.70000000000000018</v>
      </c>
      <c r="AF301" s="66">
        <v>-1.3888888888888893</v>
      </c>
      <c r="AJ301" s="11">
        <v>-110</v>
      </c>
      <c r="AK301" s="11">
        <v>-0.69999999999999929</v>
      </c>
      <c r="AL301" s="11">
        <v>9.9999999999999645E-2</v>
      </c>
      <c r="AM301" s="11">
        <v>-0.70000000000000018</v>
      </c>
      <c r="AN301" s="66">
        <v>0.3888888888888884</v>
      </c>
      <c r="AO301" s="15">
        <f t="shared" si="124"/>
        <v>-0.22777777777777786</v>
      </c>
      <c r="AP301" s="11">
        <v>4.1000000000000014</v>
      </c>
      <c r="AQ301" s="11">
        <v>6.6</v>
      </c>
      <c r="AR301" s="66">
        <v>-1.5</v>
      </c>
      <c r="AS301" s="11">
        <v>-2.1999999999999993</v>
      </c>
      <c r="AX301" s="11">
        <v>-110</v>
      </c>
      <c r="AY301" s="11">
        <v>-2.5</v>
      </c>
      <c r="AZ301" s="11">
        <v>-0.59999999999999964</v>
      </c>
      <c r="BA301" s="11">
        <v>2.9000000000000004</v>
      </c>
      <c r="BB301" s="11">
        <v>1.8999999999999986</v>
      </c>
      <c r="BC301" s="11">
        <v>-2.0999999999999996</v>
      </c>
      <c r="BD301" s="11">
        <v>-0.90000000000000036</v>
      </c>
      <c r="BE301" s="11">
        <v>-0.20000000000000018</v>
      </c>
      <c r="BF301" s="66">
        <v>0.94444444444444287</v>
      </c>
      <c r="BG301" s="15">
        <f t="shared" si="125"/>
        <v>-6.9444444444444753E-2</v>
      </c>
      <c r="BK301" s="11">
        <v>1.1000000000000005</v>
      </c>
      <c r="BO301" s="11">
        <v>-110</v>
      </c>
      <c r="BP301" s="11">
        <v>0</v>
      </c>
      <c r="BR301" s="15">
        <f t="shared" ref="BR301:BR347" si="126">AVERAGE(BP301:BQ301)</f>
        <v>0</v>
      </c>
    </row>
    <row r="302" spans="1:71" x14ac:dyDescent="0.2">
      <c r="A302" s="11">
        <v>-105</v>
      </c>
      <c r="B302" s="11">
        <v>1.3999999999999995</v>
      </c>
      <c r="D302" s="11">
        <v>0.40000000000000036</v>
      </c>
      <c r="E302" s="11">
        <v>-0.39999999999999947</v>
      </c>
      <c r="F302" s="139">
        <f t="shared" si="122"/>
        <v>0.46666666666666679</v>
      </c>
      <c r="G302" s="66">
        <v>4.4999999999999991</v>
      </c>
      <c r="H302" s="66">
        <v>-1.8888888888888893</v>
      </c>
      <c r="I302" s="11">
        <v>-3.6000000000000014</v>
      </c>
      <c r="J302" s="11">
        <v>-1.5999999999999996</v>
      </c>
      <c r="K302" s="11">
        <v>9.9999999999999645E-2</v>
      </c>
      <c r="L302" s="11">
        <v>-1</v>
      </c>
      <c r="Q302" s="11">
        <v>-105</v>
      </c>
      <c r="S302" s="11">
        <v>-2.3999999999999995</v>
      </c>
      <c r="T302" s="11">
        <v>0.80000000000000071</v>
      </c>
      <c r="U302" s="11">
        <v>-0.69999999999999929</v>
      </c>
      <c r="V302" s="11">
        <v>1.2999999999999998</v>
      </c>
      <c r="W302" s="66">
        <v>2</v>
      </c>
      <c r="X302" s="66">
        <v>0.55555555555555536</v>
      </c>
      <c r="Y302" s="66">
        <v>0.16666666666666607</v>
      </c>
      <c r="Z302" s="139">
        <f t="shared" si="123"/>
        <v>0.24603174603174618</v>
      </c>
      <c r="AA302" s="11">
        <v>3.8999999999999995</v>
      </c>
      <c r="AB302" s="11">
        <v>-2.4000000000000004</v>
      </c>
      <c r="AD302" s="11">
        <v>2.5999999999999996</v>
      </c>
      <c r="AE302" s="11">
        <v>-0.60000000000000053</v>
      </c>
      <c r="AF302" s="66">
        <v>-1.3333333333333339</v>
      </c>
      <c r="AJ302" s="11">
        <v>-105</v>
      </c>
      <c r="AK302" s="11">
        <v>-0.79999999999999893</v>
      </c>
      <c r="AL302" s="11">
        <v>0.5</v>
      </c>
      <c r="AM302" s="11">
        <v>-0.29999999999999982</v>
      </c>
      <c r="AN302" s="66">
        <v>1</v>
      </c>
      <c r="AO302" s="15">
        <f t="shared" si="124"/>
        <v>0.10000000000000031</v>
      </c>
      <c r="AP302" s="11">
        <v>4.6000000000000014</v>
      </c>
      <c r="AQ302" s="11">
        <v>7.3000000000000007</v>
      </c>
      <c r="AR302" s="66">
        <v>-1.666666666666667</v>
      </c>
      <c r="AS302" s="11">
        <v>-2</v>
      </c>
      <c r="AX302" s="11">
        <v>-105</v>
      </c>
      <c r="AY302" s="11">
        <v>-1.8000000000000007</v>
      </c>
      <c r="AZ302" s="11">
        <v>0.10000000000000053</v>
      </c>
      <c r="BA302" s="11">
        <v>3.4000000000000004</v>
      </c>
      <c r="BB302" s="11">
        <v>2.5</v>
      </c>
      <c r="BC302" s="11">
        <v>-1.7999999999999998</v>
      </c>
      <c r="BD302" s="11">
        <v>-0.90000000000000036</v>
      </c>
      <c r="BE302" s="11">
        <v>0.69999999999999929</v>
      </c>
      <c r="BF302" s="66">
        <v>1.3888888888888875</v>
      </c>
      <c r="BG302" s="15">
        <f t="shared" si="125"/>
        <v>0.44861111111111085</v>
      </c>
      <c r="BK302" s="11">
        <v>1.7000000000000002</v>
      </c>
      <c r="BO302" s="11">
        <v>-105</v>
      </c>
      <c r="BP302" s="11">
        <v>-0.20000000000000107</v>
      </c>
      <c r="BR302" s="15">
        <f t="shared" si="126"/>
        <v>-0.20000000000000107</v>
      </c>
    </row>
    <row r="303" spans="1:71" x14ac:dyDescent="0.2">
      <c r="A303" s="11">
        <v>-100</v>
      </c>
      <c r="B303" s="11">
        <v>1.2999999999999998</v>
      </c>
      <c r="D303" s="11">
        <v>0.40000000000000036</v>
      </c>
      <c r="E303" s="11">
        <v>-0.70000000000000018</v>
      </c>
      <c r="F303" s="139">
        <f t="shared" si="122"/>
        <v>0.33333333333333331</v>
      </c>
      <c r="G303" s="66">
        <v>4.7777777777777777</v>
      </c>
      <c r="H303" s="66">
        <v>-1.6111111111111116</v>
      </c>
      <c r="I303" s="11">
        <v>-3.7000000000000011</v>
      </c>
      <c r="J303" s="11">
        <v>-1.8999999999999995</v>
      </c>
      <c r="K303" s="11">
        <v>0</v>
      </c>
      <c r="L303" s="11">
        <v>-1.4000000000000004</v>
      </c>
      <c r="Q303" s="11">
        <v>-100</v>
      </c>
      <c r="R303" s="11">
        <v>0</v>
      </c>
      <c r="S303" s="11">
        <v>-2.1999999999999993</v>
      </c>
      <c r="T303" s="11">
        <v>1</v>
      </c>
      <c r="U303" s="11">
        <v>-0.69999999999999929</v>
      </c>
      <c r="V303" s="11">
        <v>1.7000000000000002</v>
      </c>
      <c r="W303" s="66">
        <v>2.3333333333333339</v>
      </c>
      <c r="X303" s="66">
        <v>0.88888888888888751</v>
      </c>
      <c r="Y303" s="66">
        <v>0.44444444444444375</v>
      </c>
      <c r="Z303" s="139">
        <f t="shared" si="123"/>
        <v>0.43333333333333335</v>
      </c>
      <c r="AA303" s="11">
        <v>3.8999999999999995</v>
      </c>
      <c r="AB303" s="11">
        <v>-2.1999999999999993</v>
      </c>
      <c r="AD303" s="11">
        <v>2.6999999999999993</v>
      </c>
      <c r="AE303" s="11">
        <v>-0.40000000000000036</v>
      </c>
      <c r="AF303" s="66">
        <v>-1.3888888888888893</v>
      </c>
      <c r="AJ303" s="11">
        <v>-100</v>
      </c>
      <c r="AK303" s="11">
        <v>-1.5999999999999996</v>
      </c>
      <c r="AL303" s="11">
        <v>0.90000000000000036</v>
      </c>
      <c r="AM303" s="11">
        <v>-9.9999999999999645E-2</v>
      </c>
      <c r="AN303" s="66">
        <v>1.6111111111111107</v>
      </c>
      <c r="AO303" s="15">
        <f t="shared" si="124"/>
        <v>0.20277777777777795</v>
      </c>
      <c r="AP303" s="11">
        <v>5.1000000000000014</v>
      </c>
      <c r="AQ303" s="11">
        <v>7.8000000000000007</v>
      </c>
      <c r="AR303" s="66">
        <v>-1.7222222222222223</v>
      </c>
      <c r="AS303" s="11">
        <v>-1.5</v>
      </c>
      <c r="AX303" s="11">
        <v>-100</v>
      </c>
      <c r="AY303" s="11">
        <v>-1.1000000000000005</v>
      </c>
      <c r="AZ303" s="11">
        <v>0</v>
      </c>
      <c r="BA303" s="11">
        <v>4</v>
      </c>
      <c r="BB303" s="11">
        <v>3</v>
      </c>
      <c r="BC303" s="11">
        <v>-1.5</v>
      </c>
      <c r="BD303" s="11">
        <v>-1.1999999999999993</v>
      </c>
      <c r="BE303" s="11">
        <v>1.4000000000000004</v>
      </c>
      <c r="BF303" s="66">
        <v>1.8888888888888875</v>
      </c>
      <c r="BG303" s="15">
        <f t="shared" si="125"/>
        <v>0.81111111111111101</v>
      </c>
      <c r="BK303" s="11">
        <v>2.2999999999999998</v>
      </c>
      <c r="BO303" s="11">
        <v>-100</v>
      </c>
      <c r="BP303" s="11">
        <v>-0.30000000000000071</v>
      </c>
      <c r="BQ303" s="11">
        <v>0</v>
      </c>
      <c r="BR303" s="15">
        <f t="shared" si="126"/>
        <v>-0.15000000000000036</v>
      </c>
    </row>
    <row r="304" spans="1:71" x14ac:dyDescent="0.2">
      <c r="A304" s="11">
        <v>-95</v>
      </c>
      <c r="B304" s="11">
        <v>1.0000000000000009</v>
      </c>
      <c r="C304" s="11">
        <v>0</v>
      </c>
      <c r="D304" s="11">
        <v>0.19999999999999929</v>
      </c>
      <c r="E304" s="11">
        <v>-0.79999999999999982</v>
      </c>
      <c r="F304" s="139">
        <f t="shared" si="122"/>
        <v>0.10000000000000009</v>
      </c>
      <c r="G304" s="66">
        <v>5.1111111111111116</v>
      </c>
      <c r="H304" s="66">
        <v>-1.4444444444444446</v>
      </c>
      <c r="I304" s="11">
        <v>-3.6000000000000014</v>
      </c>
      <c r="J304" s="11">
        <v>-2.2999999999999998</v>
      </c>
      <c r="K304" s="11">
        <v>-0.20000000000000018</v>
      </c>
      <c r="L304" s="11">
        <v>-1.8000000000000003</v>
      </c>
      <c r="Q304" s="11">
        <v>-95</v>
      </c>
      <c r="R304" s="11">
        <v>-0.5</v>
      </c>
      <c r="S304" s="11">
        <v>-2</v>
      </c>
      <c r="T304" s="11">
        <v>1</v>
      </c>
      <c r="U304" s="11">
        <v>-0.39999999999999947</v>
      </c>
      <c r="V304" s="11">
        <v>2.1000000000000005</v>
      </c>
      <c r="W304" s="66">
        <v>3.0555555555555554</v>
      </c>
      <c r="X304" s="66">
        <v>1.2777777777777768</v>
      </c>
      <c r="Y304" s="66">
        <v>0.72222222222222143</v>
      </c>
      <c r="Z304" s="139">
        <f t="shared" si="123"/>
        <v>0.65694444444444433</v>
      </c>
      <c r="AA304" s="11">
        <v>3.8999999999999995</v>
      </c>
      <c r="AB304" s="11">
        <v>-1.9000000000000004</v>
      </c>
      <c r="AD304" s="11">
        <v>3</v>
      </c>
      <c r="AE304" s="11">
        <v>-0.40000000000000036</v>
      </c>
      <c r="AF304" s="66">
        <v>-1.6111111111111116</v>
      </c>
      <c r="AJ304" s="11">
        <v>-95</v>
      </c>
      <c r="AK304" s="11">
        <v>-1.4000000000000004</v>
      </c>
      <c r="AL304" s="11">
        <v>1.1999999999999993</v>
      </c>
      <c r="AM304" s="11">
        <v>0.29999999999999982</v>
      </c>
      <c r="AN304" s="66">
        <v>2.0555555555555554</v>
      </c>
      <c r="AO304" s="15">
        <f t="shared" si="124"/>
        <v>0.53888888888888853</v>
      </c>
      <c r="AP304" s="11">
        <v>5.6000000000000014</v>
      </c>
      <c r="AQ304" s="11">
        <v>8.3000000000000007</v>
      </c>
      <c r="AR304" s="66">
        <v>-1.666666666666667</v>
      </c>
      <c r="AS304" s="11">
        <v>-0.90000000000000036</v>
      </c>
      <c r="AX304" s="11">
        <v>-95</v>
      </c>
      <c r="AY304" s="11">
        <v>-0.20000000000000018</v>
      </c>
      <c r="AZ304" s="11">
        <v>-0.20000000000000018</v>
      </c>
      <c r="BA304" s="11">
        <v>4.5999999999999996</v>
      </c>
      <c r="BB304" s="11">
        <v>3.5999999999999996</v>
      </c>
      <c r="BC304" s="11">
        <v>-1.5</v>
      </c>
      <c r="BD304" s="11">
        <v>-1.5</v>
      </c>
      <c r="BE304" s="11">
        <v>2.0999999999999996</v>
      </c>
      <c r="BF304" s="66">
        <v>2.2777777777777768</v>
      </c>
      <c r="BG304" s="15">
        <f t="shared" si="125"/>
        <v>1.1472222222222219</v>
      </c>
      <c r="BK304" s="11">
        <v>2.8999999999999995</v>
      </c>
      <c r="BO304" s="11">
        <v>-95</v>
      </c>
      <c r="BP304" s="11">
        <v>-9.9999999999999645E-2</v>
      </c>
      <c r="BQ304" s="11">
        <v>-9.9999999999999645E-2</v>
      </c>
      <c r="BR304" s="15">
        <f t="shared" si="126"/>
        <v>-9.9999999999999645E-2</v>
      </c>
    </row>
    <row r="305" spans="1:71" x14ac:dyDescent="0.2">
      <c r="A305" s="11">
        <v>-90</v>
      </c>
      <c r="B305" s="11">
        <v>0.70000000000000018</v>
      </c>
      <c r="C305" s="11">
        <v>-9.9999999999999645E-2</v>
      </c>
      <c r="D305" s="11">
        <v>9.9999999999999645E-2</v>
      </c>
      <c r="E305" s="11">
        <v>-0.70000000000000018</v>
      </c>
      <c r="F305" s="139">
        <f t="shared" si="122"/>
        <v>0</v>
      </c>
      <c r="G305" s="66">
        <v>5.4444444444444438</v>
      </c>
      <c r="H305" s="66">
        <v>-1.3888888888888893</v>
      </c>
      <c r="I305" s="11">
        <v>-3.9000000000000004</v>
      </c>
      <c r="J305" s="11">
        <v>-2.6999999999999997</v>
      </c>
      <c r="K305" s="11">
        <v>-0.20000000000000018</v>
      </c>
      <c r="L305" s="11">
        <v>-1.8000000000000003</v>
      </c>
      <c r="Q305" s="11">
        <v>-90</v>
      </c>
      <c r="R305" s="11">
        <v>-0.39999999999999947</v>
      </c>
      <c r="S305" s="11">
        <v>-1.7999999999999998</v>
      </c>
      <c r="T305" s="11">
        <v>1</v>
      </c>
      <c r="U305" s="11">
        <v>-0.29999999999999982</v>
      </c>
      <c r="V305" s="11">
        <v>2.2999999999999998</v>
      </c>
      <c r="W305" s="66">
        <v>3.5555555555555554</v>
      </c>
      <c r="X305" s="66">
        <v>1.6111111111111107</v>
      </c>
      <c r="Y305" s="66">
        <v>0.72222222222222143</v>
      </c>
      <c r="Z305" s="139">
        <f t="shared" si="123"/>
        <v>0.83611111111111103</v>
      </c>
      <c r="AA305" s="11">
        <v>3.8999999999999995</v>
      </c>
      <c r="AB305" s="11">
        <v>-1.7999999999999989</v>
      </c>
      <c r="AD305" s="11">
        <v>3.5</v>
      </c>
      <c r="AE305" s="11">
        <v>-0.40000000000000036</v>
      </c>
      <c r="AF305" s="66">
        <v>-1.7777777777777786</v>
      </c>
      <c r="AJ305" s="11">
        <v>-90</v>
      </c>
      <c r="AK305" s="11">
        <v>-1.5</v>
      </c>
      <c r="AL305" s="11">
        <v>1.9000000000000004</v>
      </c>
      <c r="AM305" s="11">
        <v>0.59999999999999964</v>
      </c>
      <c r="AN305" s="66">
        <v>2.4444444444444446</v>
      </c>
      <c r="AO305" s="15">
        <f t="shared" si="124"/>
        <v>0.86111111111111116</v>
      </c>
      <c r="AP305" s="11">
        <v>5.6000000000000014</v>
      </c>
      <c r="AQ305" s="11">
        <v>8.9</v>
      </c>
      <c r="AR305" s="66">
        <v>-1.666666666666667</v>
      </c>
      <c r="AS305" s="11">
        <v>-0.40000000000000036</v>
      </c>
      <c r="AX305" s="11">
        <v>-90</v>
      </c>
      <c r="AY305" s="11">
        <v>0.5</v>
      </c>
      <c r="AZ305" s="11">
        <v>0.20000000000000018</v>
      </c>
      <c r="BA305" s="11">
        <v>4.6999999999999993</v>
      </c>
      <c r="BB305" s="11">
        <v>4.0999999999999996</v>
      </c>
      <c r="BC305" s="11">
        <v>-1.1999999999999993</v>
      </c>
      <c r="BD305" s="11">
        <v>-1.7999999999999989</v>
      </c>
      <c r="BE305" s="11">
        <v>2.7999999999999989</v>
      </c>
      <c r="BF305" s="66">
        <v>2.5</v>
      </c>
      <c r="BG305" s="15">
        <f t="shared" si="125"/>
        <v>1.4750000000000001</v>
      </c>
      <c r="BI305" s="11">
        <v>0</v>
      </c>
      <c r="BJ305" s="11">
        <v>0</v>
      </c>
      <c r="BK305" s="11">
        <v>3.4999999999999991</v>
      </c>
      <c r="BO305" s="11">
        <v>-90</v>
      </c>
      <c r="BP305" s="11">
        <v>0.79999999999999893</v>
      </c>
      <c r="BQ305" s="11">
        <v>-0.29999999999999982</v>
      </c>
      <c r="BR305" s="15">
        <f t="shared" si="126"/>
        <v>0.24999999999999956</v>
      </c>
    </row>
    <row r="306" spans="1:71" x14ac:dyDescent="0.2">
      <c r="A306" s="11">
        <v>-85</v>
      </c>
      <c r="B306" s="11">
        <v>0.60000000000000053</v>
      </c>
      <c r="C306" s="11">
        <v>-0.29999999999999893</v>
      </c>
      <c r="D306" s="11">
        <v>-9.9999999999999645E-2</v>
      </c>
      <c r="E306" s="11">
        <v>-0.79999999999999982</v>
      </c>
      <c r="F306" s="139">
        <f t="shared" si="122"/>
        <v>-0.14999999999999947</v>
      </c>
      <c r="G306" s="66">
        <v>5.6111111111111116</v>
      </c>
      <c r="H306" s="66">
        <v>-1.5555555555555562</v>
      </c>
      <c r="I306" s="11">
        <v>-4</v>
      </c>
      <c r="J306" s="11">
        <v>-2.8</v>
      </c>
      <c r="K306" s="11">
        <v>-0.40000000000000036</v>
      </c>
      <c r="L306" s="11">
        <v>-1.5</v>
      </c>
      <c r="Q306" s="11">
        <v>-85</v>
      </c>
      <c r="R306" s="11">
        <v>-9.9999999999999645E-2</v>
      </c>
      <c r="S306" s="11">
        <v>-1.4000000000000004</v>
      </c>
      <c r="T306" s="11">
        <v>1.0999999999999996</v>
      </c>
      <c r="U306" s="11">
        <v>-0.39999999999999947</v>
      </c>
      <c r="V306" s="11">
        <v>2.8</v>
      </c>
      <c r="W306" s="66">
        <v>4</v>
      </c>
      <c r="X306" s="66">
        <v>1.9444444444444446</v>
      </c>
      <c r="Y306" s="66">
        <v>0.94444444444444375</v>
      </c>
      <c r="Z306" s="139">
        <f t="shared" si="123"/>
        <v>1.1111111111111112</v>
      </c>
      <c r="AA306" s="11">
        <v>4.1000000000000005</v>
      </c>
      <c r="AB306" s="11">
        <v>-1.7999999999999989</v>
      </c>
      <c r="AD306" s="11">
        <v>3.3999999999999986</v>
      </c>
      <c r="AE306" s="11">
        <v>-0.29999999999999982</v>
      </c>
      <c r="AF306" s="66">
        <v>-1.8333333333333339</v>
      </c>
      <c r="AJ306" s="11">
        <v>-85</v>
      </c>
      <c r="AK306" s="11">
        <v>-1.7999999999999989</v>
      </c>
      <c r="AL306" s="11">
        <v>2.6999999999999993</v>
      </c>
      <c r="AM306" s="11">
        <v>0.90000000000000036</v>
      </c>
      <c r="AN306" s="66">
        <v>3</v>
      </c>
      <c r="AO306" s="15">
        <f t="shared" si="124"/>
        <v>1.2000000000000002</v>
      </c>
      <c r="AP306" s="11">
        <v>5.7000000000000011</v>
      </c>
      <c r="AQ306" s="11">
        <v>9.3000000000000007</v>
      </c>
      <c r="AR306" s="66">
        <v>-1.666666666666667</v>
      </c>
      <c r="AS306" s="11">
        <v>0.20000000000000107</v>
      </c>
      <c r="AX306" s="11">
        <v>-85</v>
      </c>
      <c r="AY306" s="11">
        <v>1.2999999999999989</v>
      </c>
      <c r="AZ306" s="11">
        <v>0</v>
      </c>
      <c r="BA306" s="11">
        <v>4.9000000000000004</v>
      </c>
      <c r="BB306" s="11">
        <v>5.0999999999999996</v>
      </c>
      <c r="BC306" s="11">
        <v>-0.69999999999999929</v>
      </c>
      <c r="BD306" s="11">
        <v>-1.9000000000000004</v>
      </c>
      <c r="BE306" s="11">
        <v>3.5</v>
      </c>
      <c r="BF306" s="66">
        <v>2.8333333333333321</v>
      </c>
      <c r="BG306" s="15">
        <f t="shared" si="125"/>
        <v>1.8791666666666664</v>
      </c>
      <c r="BH306" s="11">
        <v>0</v>
      </c>
      <c r="BI306" s="11">
        <v>-0.20000000000000018</v>
      </c>
      <c r="BJ306" s="11">
        <v>-0.10000000000000053</v>
      </c>
      <c r="BK306" s="11">
        <v>3.9999999999999991</v>
      </c>
      <c r="BO306" s="11">
        <v>-85</v>
      </c>
      <c r="BP306" s="11">
        <v>1.5</v>
      </c>
      <c r="BQ306" s="11">
        <v>-0.39999999999999947</v>
      </c>
      <c r="BR306" s="15">
        <f t="shared" si="126"/>
        <v>0.55000000000000027</v>
      </c>
    </row>
    <row r="307" spans="1:71" x14ac:dyDescent="0.2">
      <c r="A307" s="11">
        <v>-80</v>
      </c>
      <c r="B307" s="11">
        <v>0.50000000000000089</v>
      </c>
      <c r="C307" s="11">
        <v>-0.69999999999999929</v>
      </c>
      <c r="D307" s="11">
        <v>-0.30000000000000071</v>
      </c>
      <c r="E307" s="11">
        <v>-1.7999999999999998</v>
      </c>
      <c r="F307" s="139">
        <f t="shared" si="122"/>
        <v>-0.57499999999999973</v>
      </c>
      <c r="G307" s="66">
        <v>5.7222222222222223</v>
      </c>
      <c r="H307" s="66">
        <v>-1.666666666666667</v>
      </c>
      <c r="I307" s="11">
        <v>-3.8000000000000007</v>
      </c>
      <c r="J307" s="11">
        <v>-2.8</v>
      </c>
      <c r="K307" s="11">
        <v>-0.30000000000000071</v>
      </c>
      <c r="L307" s="11">
        <v>-1.5</v>
      </c>
      <c r="Q307" s="11">
        <v>-80</v>
      </c>
      <c r="R307" s="11">
        <v>0.10000000000000053</v>
      </c>
      <c r="S307" s="11">
        <v>-0.90000000000000036</v>
      </c>
      <c r="T307" s="11">
        <v>1.0999999999999996</v>
      </c>
      <c r="U307" s="11">
        <v>-0.39999999999999947</v>
      </c>
      <c r="V307" s="11">
        <v>2.8999999999999995</v>
      </c>
      <c r="W307" s="66">
        <v>4.2222222222222214</v>
      </c>
      <c r="X307" s="66">
        <v>2.1111111111111107</v>
      </c>
      <c r="Y307" s="66">
        <v>1.4444444444444446</v>
      </c>
      <c r="Z307" s="139">
        <f t="shared" si="123"/>
        <v>1.3222222222222222</v>
      </c>
      <c r="AA307" s="11">
        <v>4.6000000000000005</v>
      </c>
      <c r="AB307" s="11">
        <v>-1.5</v>
      </c>
      <c r="AD307" s="11">
        <v>3.3999999999999986</v>
      </c>
      <c r="AE307" s="11">
        <v>0.20000000000000018</v>
      </c>
      <c r="AF307" s="66">
        <v>-1.7777777777777786</v>
      </c>
      <c r="AJ307" s="11">
        <v>-80</v>
      </c>
      <c r="AK307" s="11">
        <v>-1.1999999999999993</v>
      </c>
      <c r="AL307" s="11">
        <v>2.9000000000000004</v>
      </c>
      <c r="AM307" s="11">
        <v>1.3000000000000007</v>
      </c>
      <c r="AN307" s="66">
        <v>3.8333333333333321</v>
      </c>
      <c r="AO307" s="15">
        <f t="shared" si="124"/>
        <v>1.7083333333333335</v>
      </c>
      <c r="AP307" s="11">
        <v>5.7000000000000011</v>
      </c>
      <c r="AQ307" s="11">
        <v>9.6</v>
      </c>
      <c r="AR307" s="66">
        <v>-1.7777777777777777</v>
      </c>
      <c r="AS307" s="11">
        <v>0.70000000000000107</v>
      </c>
      <c r="AX307" s="11">
        <v>-80</v>
      </c>
      <c r="AY307" s="11">
        <v>2</v>
      </c>
      <c r="AZ307" s="11">
        <v>0.40000000000000036</v>
      </c>
      <c r="BA307" s="11">
        <v>5.1999999999999993</v>
      </c>
      <c r="BB307" s="11">
        <v>5.5</v>
      </c>
      <c r="BC307" s="11">
        <v>0</v>
      </c>
      <c r="BD307" s="11">
        <v>-1.9000000000000004</v>
      </c>
      <c r="BE307" s="11">
        <v>4</v>
      </c>
      <c r="BF307" s="66">
        <v>3.7222222222222214</v>
      </c>
      <c r="BG307" s="15">
        <f t="shared" si="125"/>
        <v>2.3652777777777776</v>
      </c>
      <c r="BH307" s="11">
        <v>-9.9999999999999645E-2</v>
      </c>
      <c r="BI307" s="11">
        <v>-0.10000000000000053</v>
      </c>
      <c r="BJ307" s="11">
        <v>-0.10000000000000053</v>
      </c>
      <c r="BK307" s="11">
        <v>4.6000000000000005</v>
      </c>
      <c r="BO307" s="11">
        <v>-80</v>
      </c>
      <c r="BP307" s="11">
        <v>2.2999999999999989</v>
      </c>
      <c r="BQ307" s="11">
        <v>-0.39999999999999947</v>
      </c>
      <c r="BR307" s="15">
        <f t="shared" si="126"/>
        <v>0.94999999999999973</v>
      </c>
    </row>
    <row r="308" spans="1:71" x14ac:dyDescent="0.2">
      <c r="A308" s="11">
        <v>-75</v>
      </c>
      <c r="B308" s="11">
        <v>0.39999999999999947</v>
      </c>
      <c r="C308" s="11">
        <v>-1</v>
      </c>
      <c r="D308" s="11">
        <v>-0.59999999999999964</v>
      </c>
      <c r="E308" s="11">
        <v>-1.8999999999999995</v>
      </c>
      <c r="F308" s="139">
        <f t="shared" si="122"/>
        <v>-0.77499999999999991</v>
      </c>
      <c r="G308" s="66">
        <v>5.833333333333333</v>
      </c>
      <c r="H308" s="66">
        <v>-1.8333333333333339</v>
      </c>
      <c r="I308" s="11">
        <v>-3.5</v>
      </c>
      <c r="J308" s="11">
        <v>-2.8</v>
      </c>
      <c r="K308" s="11">
        <v>-0.20000000000000018</v>
      </c>
      <c r="L308" s="11">
        <v>-1.2999999999999998</v>
      </c>
      <c r="Q308" s="11">
        <v>-75</v>
      </c>
      <c r="R308" s="11">
        <v>0.50000000000000089</v>
      </c>
      <c r="S308" s="11">
        <v>-0.40000000000000036</v>
      </c>
      <c r="T308" s="11">
        <v>1.2000000000000011</v>
      </c>
      <c r="U308" s="11">
        <v>-0.19999999999999929</v>
      </c>
      <c r="V308" s="11">
        <v>2.8999999999999995</v>
      </c>
      <c r="W308" s="66">
        <v>4.2222222222222214</v>
      </c>
      <c r="X308" s="66">
        <v>2.4444444444444446</v>
      </c>
      <c r="Y308" s="66">
        <v>2</v>
      </c>
      <c r="Z308" s="139">
        <f t="shared" si="123"/>
        <v>1.5833333333333335</v>
      </c>
      <c r="AA308" s="11">
        <v>4.9999999999999991</v>
      </c>
      <c r="AB308" s="11">
        <v>-0.90000000000000036</v>
      </c>
      <c r="AD308" s="11">
        <v>4.0999999999999996</v>
      </c>
      <c r="AE308" s="11">
        <v>0.59999999999999964</v>
      </c>
      <c r="AF308" s="66">
        <v>-1.6111111111111116</v>
      </c>
      <c r="AJ308" s="11">
        <v>-75</v>
      </c>
      <c r="AK308" s="11">
        <v>-0.90000000000000036</v>
      </c>
      <c r="AL308" s="11">
        <v>3.5999999999999996</v>
      </c>
      <c r="AM308" s="11">
        <v>1.8000000000000007</v>
      </c>
      <c r="AN308" s="66">
        <v>4.3888888888888893</v>
      </c>
      <c r="AO308" s="15">
        <f t="shared" si="124"/>
        <v>2.2222222222222223</v>
      </c>
      <c r="AP308" s="11">
        <v>5.7000000000000011</v>
      </c>
      <c r="AQ308" s="11">
        <v>9.6999999999999993</v>
      </c>
      <c r="AR308" s="66">
        <v>-1.8888888888888893</v>
      </c>
      <c r="AS308" s="11">
        <v>1.4000000000000004</v>
      </c>
      <c r="AX308" s="11">
        <v>-75</v>
      </c>
      <c r="AY308" s="11">
        <v>2.2999999999999989</v>
      </c>
      <c r="AZ308" s="11">
        <v>1</v>
      </c>
      <c r="BA308" s="11">
        <v>5.6999999999999993</v>
      </c>
      <c r="BB308" s="11">
        <v>6</v>
      </c>
      <c r="BC308" s="11">
        <v>0.59999999999999964</v>
      </c>
      <c r="BD308" s="11">
        <v>-1.4000000000000004</v>
      </c>
      <c r="BE308" s="11">
        <v>4.4000000000000004</v>
      </c>
      <c r="BF308" s="66">
        <v>3.9444444444444429</v>
      </c>
      <c r="BG308" s="15">
        <f t="shared" si="125"/>
        <v>2.8180555555555551</v>
      </c>
      <c r="BH308" s="11">
        <v>-0.29999999999999893</v>
      </c>
      <c r="BI308" s="11">
        <v>-0.10000000000000053</v>
      </c>
      <c r="BJ308" s="11">
        <v>-0.10000000000000053</v>
      </c>
      <c r="BK308" s="11">
        <v>5.2</v>
      </c>
      <c r="BO308" s="11">
        <v>-75</v>
      </c>
      <c r="BP308" s="11">
        <v>3.5</v>
      </c>
      <c r="BQ308" s="11">
        <v>-0.19999999999999929</v>
      </c>
      <c r="BR308" s="15">
        <f t="shared" si="126"/>
        <v>1.6500000000000004</v>
      </c>
    </row>
    <row r="309" spans="1:71" x14ac:dyDescent="0.2">
      <c r="A309" s="11">
        <v>-70</v>
      </c>
      <c r="B309" s="11">
        <v>0.10000000000000053</v>
      </c>
      <c r="C309" s="11">
        <v>-1.0999999999999996</v>
      </c>
      <c r="D309" s="11">
        <v>-0.5</v>
      </c>
      <c r="E309" s="11">
        <v>-1.5999999999999996</v>
      </c>
      <c r="F309" s="139">
        <f t="shared" si="122"/>
        <v>-0.77499999999999969</v>
      </c>
      <c r="G309" s="66">
        <v>5.7777777777777777</v>
      </c>
      <c r="H309" s="66">
        <v>-1.9444444444444446</v>
      </c>
      <c r="I309" s="11">
        <v>-3.1000000000000014</v>
      </c>
      <c r="J309" s="11">
        <v>-2.4999999999999996</v>
      </c>
      <c r="K309" s="11">
        <v>-0.20000000000000018</v>
      </c>
      <c r="L309" s="11">
        <v>-0.79999999999999982</v>
      </c>
      <c r="Q309" s="11">
        <v>-70</v>
      </c>
      <c r="R309" s="11">
        <v>0.60000000000000053</v>
      </c>
      <c r="S309" s="11">
        <v>0.20000000000000107</v>
      </c>
      <c r="T309" s="11">
        <v>1.3000000000000007</v>
      </c>
      <c r="U309" s="11">
        <v>0.30000000000000071</v>
      </c>
      <c r="V309" s="11">
        <v>2.8</v>
      </c>
      <c r="W309" s="66">
        <v>3.8888888888888893</v>
      </c>
      <c r="X309" s="66">
        <v>2.5555555555555554</v>
      </c>
      <c r="Y309" s="66">
        <v>2.2222222222222214</v>
      </c>
      <c r="Z309" s="139">
        <f t="shared" si="123"/>
        <v>1.7333333333333336</v>
      </c>
      <c r="AA309" s="11">
        <v>4.9999999999999991</v>
      </c>
      <c r="AB309" s="11">
        <v>-0.69999999999999929</v>
      </c>
      <c r="AD309" s="11">
        <v>4.5999999999999996</v>
      </c>
      <c r="AE309" s="11">
        <v>0.70000000000000018</v>
      </c>
      <c r="AF309" s="66">
        <v>-1.5000000000000009</v>
      </c>
      <c r="AJ309" s="11">
        <v>-70</v>
      </c>
      <c r="AK309" s="11">
        <v>-0.40000000000000036</v>
      </c>
      <c r="AL309" s="11">
        <v>4.1999999999999993</v>
      </c>
      <c r="AM309" s="11">
        <v>2.3000000000000007</v>
      </c>
      <c r="AN309" s="66">
        <v>4.8333333333333321</v>
      </c>
      <c r="AO309" s="15">
        <f t="shared" si="124"/>
        <v>2.7333333333333329</v>
      </c>
      <c r="AP309" s="11">
        <v>6</v>
      </c>
      <c r="AQ309" s="11">
        <v>10.199999999999999</v>
      </c>
      <c r="AR309" s="66">
        <v>-1.7222222222222223</v>
      </c>
      <c r="AS309" s="11">
        <v>1.5999999999999996</v>
      </c>
      <c r="AX309" s="11">
        <v>-70</v>
      </c>
      <c r="AY309" s="11">
        <v>1.5999999999999996</v>
      </c>
      <c r="AZ309" s="11">
        <v>1</v>
      </c>
      <c r="BA309" s="11">
        <v>6.3000000000000007</v>
      </c>
      <c r="BB309" s="11">
        <v>6.8000000000000007</v>
      </c>
      <c r="BC309" s="11">
        <v>1</v>
      </c>
      <c r="BD309" s="11">
        <v>-0.69999999999999929</v>
      </c>
      <c r="BE309" s="11">
        <v>4.9000000000000004</v>
      </c>
      <c r="BF309" s="66">
        <v>4</v>
      </c>
      <c r="BG309" s="15">
        <f t="shared" si="125"/>
        <v>3.1125000000000007</v>
      </c>
      <c r="BH309" s="11">
        <v>-0.5</v>
      </c>
      <c r="BI309" s="11">
        <v>0.19999999999999929</v>
      </c>
      <c r="BJ309" s="11">
        <v>0</v>
      </c>
      <c r="BK309" s="11">
        <v>5.8999999999999995</v>
      </c>
      <c r="BO309" s="11">
        <v>-70</v>
      </c>
      <c r="BP309" s="11">
        <v>4.5</v>
      </c>
      <c r="BQ309" s="11">
        <v>0.20000000000000018</v>
      </c>
      <c r="BR309" s="15">
        <f t="shared" si="126"/>
        <v>2.35</v>
      </c>
    </row>
    <row r="310" spans="1:71" x14ac:dyDescent="0.2">
      <c r="A310" s="11">
        <v>-65</v>
      </c>
      <c r="B310" s="11">
        <v>-9.9999999999999645E-2</v>
      </c>
      <c r="C310" s="11">
        <v>-0.79999999999999893</v>
      </c>
      <c r="D310" s="11">
        <v>-0.59999999999999964</v>
      </c>
      <c r="E310" s="11">
        <v>-1.2000000000000002</v>
      </c>
      <c r="F310" s="139">
        <f t="shared" si="122"/>
        <v>-0.6749999999999996</v>
      </c>
      <c r="G310" s="66">
        <v>5.666666666666667</v>
      </c>
      <c r="H310" s="66">
        <v>-2.1111111111111116</v>
      </c>
      <c r="I310" s="11">
        <v>-2.6000000000000014</v>
      </c>
      <c r="J310" s="11">
        <v>-2.2999999999999998</v>
      </c>
      <c r="K310" s="11">
        <v>-2</v>
      </c>
      <c r="L310" s="11">
        <v>-0.40000000000000036</v>
      </c>
      <c r="Q310" s="11">
        <v>-65</v>
      </c>
      <c r="R310" s="11">
        <v>0.89999999999999947</v>
      </c>
      <c r="S310" s="11">
        <v>0.59999999999999964</v>
      </c>
      <c r="T310" s="11">
        <v>1.4000000000000004</v>
      </c>
      <c r="U310" s="11">
        <v>0.70000000000000107</v>
      </c>
      <c r="V310" s="11">
        <v>2.5000000000000009</v>
      </c>
      <c r="W310" s="66">
        <v>3.7222222222222214</v>
      </c>
      <c r="X310" s="66">
        <v>2.3333333333333321</v>
      </c>
      <c r="Y310" s="66">
        <v>2.5</v>
      </c>
      <c r="Z310" s="139">
        <f t="shared" si="123"/>
        <v>1.8319444444444444</v>
      </c>
      <c r="AA310" s="11">
        <v>5.3</v>
      </c>
      <c r="AB310" s="11">
        <v>-0.59999999999999964</v>
      </c>
      <c r="AD310" s="11">
        <v>5.0999999999999979</v>
      </c>
      <c r="AE310" s="11">
        <v>0.89999999999999947</v>
      </c>
      <c r="AF310" s="66">
        <v>-1.2777777777777786</v>
      </c>
      <c r="AJ310" s="11">
        <v>-65</v>
      </c>
      <c r="AK310" s="11">
        <v>0.20000000000000107</v>
      </c>
      <c r="AL310" s="11">
        <v>4.8000000000000007</v>
      </c>
      <c r="AM310" s="11">
        <v>2.8000000000000007</v>
      </c>
      <c r="AN310" s="66">
        <v>5.1111111111111107</v>
      </c>
      <c r="AO310" s="15">
        <f t="shared" si="124"/>
        <v>3.2277777777777783</v>
      </c>
      <c r="AP310" s="11">
        <v>6.3000000000000007</v>
      </c>
      <c r="AQ310" s="11">
        <v>10.600000000000001</v>
      </c>
      <c r="AR310" s="66">
        <v>-1.7777777777777777</v>
      </c>
      <c r="AS310" s="11">
        <v>2</v>
      </c>
      <c r="AX310" s="11">
        <v>-65</v>
      </c>
      <c r="AY310" s="11">
        <v>0.89999999999999947</v>
      </c>
      <c r="AZ310" s="11">
        <v>1.6000000000000005</v>
      </c>
      <c r="BA310" s="11">
        <v>6.8000000000000007</v>
      </c>
      <c r="BB310" s="11">
        <v>7.3999999999999986</v>
      </c>
      <c r="BC310" s="11">
        <v>1.3000000000000007</v>
      </c>
      <c r="BD310" s="11">
        <v>9.9999999999999645E-2</v>
      </c>
      <c r="BE310" s="11">
        <v>5.1999999999999993</v>
      </c>
      <c r="BF310" s="66">
        <v>4.2222222222222214</v>
      </c>
      <c r="BG310" s="15">
        <f t="shared" si="125"/>
        <v>3.4402777777777778</v>
      </c>
      <c r="BH310" s="11">
        <v>-0.90000000000000036</v>
      </c>
      <c r="BI310" s="11">
        <v>0.89999999999999947</v>
      </c>
      <c r="BJ310" s="11">
        <v>0.39999999999999947</v>
      </c>
      <c r="BK310" s="11">
        <v>6.7</v>
      </c>
      <c r="BO310" s="11">
        <v>-65</v>
      </c>
      <c r="BP310" s="11">
        <v>5.4999999999999982</v>
      </c>
      <c r="BQ310" s="11">
        <v>0.5</v>
      </c>
      <c r="BR310" s="15">
        <f t="shared" si="126"/>
        <v>2.9999999999999991</v>
      </c>
    </row>
    <row r="311" spans="1:71" x14ac:dyDescent="0.2">
      <c r="A311" s="11">
        <v>-60</v>
      </c>
      <c r="B311" s="11">
        <v>-9.9999999999999645E-2</v>
      </c>
      <c r="C311" s="11">
        <v>-0.90000000000000036</v>
      </c>
      <c r="D311" s="11">
        <v>-0.69999999999999929</v>
      </c>
      <c r="E311" s="11">
        <v>-0.59999999999999964</v>
      </c>
      <c r="F311" s="139">
        <f t="shared" si="122"/>
        <v>-0.57499999999999973</v>
      </c>
      <c r="G311" s="66">
        <v>5.833333333333333</v>
      </c>
      <c r="H311" s="66">
        <v>-2.8333333333333339</v>
      </c>
      <c r="I311" s="11">
        <v>-2.1000000000000014</v>
      </c>
      <c r="J311" s="11">
        <v>-2</v>
      </c>
      <c r="K311" s="11">
        <v>-2.1000000000000005</v>
      </c>
      <c r="L311" s="11">
        <v>-0.10000000000000053</v>
      </c>
      <c r="Q311" s="11">
        <v>-60</v>
      </c>
      <c r="R311" s="11">
        <v>1.1000000000000005</v>
      </c>
      <c r="S311" s="11">
        <v>1</v>
      </c>
      <c r="T311" s="11">
        <v>1.5999999999999996</v>
      </c>
      <c r="U311" s="11">
        <v>1.0999999999999996</v>
      </c>
      <c r="V311" s="11">
        <v>2.5000000000000009</v>
      </c>
      <c r="W311" s="66">
        <v>3.8888888888888893</v>
      </c>
      <c r="X311" s="66">
        <v>2.2777777777777768</v>
      </c>
      <c r="Y311" s="66">
        <v>2.7222222222222214</v>
      </c>
      <c r="Z311" s="139">
        <f t="shared" si="123"/>
        <v>2.0236111111111112</v>
      </c>
      <c r="AA311" s="11">
        <v>5.4999999999999991</v>
      </c>
      <c r="AB311" s="11">
        <v>-0.40000000000000036</v>
      </c>
      <c r="AD311" s="11">
        <v>5.3000000000000007</v>
      </c>
      <c r="AE311" s="11">
        <v>1.0999999999999996</v>
      </c>
      <c r="AF311" s="66">
        <v>-1.0000000000000009</v>
      </c>
      <c r="AJ311" s="11">
        <v>-60</v>
      </c>
      <c r="AK311" s="11">
        <v>0.59999999999999964</v>
      </c>
      <c r="AL311" s="11">
        <v>5.3000000000000007</v>
      </c>
      <c r="AM311" s="11">
        <v>3.3000000000000007</v>
      </c>
      <c r="AN311" s="66">
        <v>5.2777777777777768</v>
      </c>
      <c r="AO311" s="15">
        <f t="shared" si="124"/>
        <v>3.6194444444444445</v>
      </c>
      <c r="AP311" s="11">
        <v>6.2000000000000011</v>
      </c>
      <c r="AQ311" s="11">
        <v>10.7</v>
      </c>
      <c r="AR311" s="66">
        <v>-1.8888888888888893</v>
      </c>
      <c r="AS311" s="11">
        <v>2.7000000000000011</v>
      </c>
      <c r="AX311" s="11">
        <v>-60</v>
      </c>
      <c r="AY311" s="11">
        <v>1.4000000000000004</v>
      </c>
      <c r="AZ311" s="11">
        <v>2.0000000000000009</v>
      </c>
      <c r="BA311" s="11">
        <v>7.5</v>
      </c>
      <c r="BB311" s="11">
        <v>7.5</v>
      </c>
      <c r="BC311" s="11">
        <v>1.8000000000000007</v>
      </c>
      <c r="BD311" s="11">
        <v>1.0999999999999996</v>
      </c>
      <c r="BE311" s="11">
        <v>5.4</v>
      </c>
      <c r="BF311" s="66">
        <v>4.8333333333333321</v>
      </c>
      <c r="BG311" s="15">
        <f t="shared" si="125"/>
        <v>3.9416666666666669</v>
      </c>
      <c r="BH311" s="11">
        <v>-1</v>
      </c>
      <c r="BI311" s="11">
        <v>1.5</v>
      </c>
      <c r="BJ311" s="11">
        <v>0.89999999999999947</v>
      </c>
      <c r="BK311" s="11">
        <v>7.3999999999999995</v>
      </c>
      <c r="BO311" s="11">
        <v>-60</v>
      </c>
      <c r="BP311" s="11">
        <v>6.6</v>
      </c>
      <c r="BQ311" s="11">
        <v>1</v>
      </c>
      <c r="BR311" s="15">
        <f t="shared" si="126"/>
        <v>3.8</v>
      </c>
    </row>
    <row r="312" spans="1:71" x14ac:dyDescent="0.2">
      <c r="A312" s="11">
        <v>-55</v>
      </c>
      <c r="B312" s="11">
        <v>-9.9999999999999645E-2</v>
      </c>
      <c r="C312" s="11">
        <v>-0.90000000000000036</v>
      </c>
      <c r="D312" s="11">
        <v>-0.19999999999999929</v>
      </c>
      <c r="E312" s="11">
        <v>0</v>
      </c>
      <c r="F312" s="139">
        <f t="shared" si="122"/>
        <v>-0.29999999999999982</v>
      </c>
      <c r="G312" s="66">
        <v>5.9444444444444438</v>
      </c>
      <c r="H312" s="66">
        <v>-3.0000000000000009</v>
      </c>
      <c r="I312" s="11">
        <v>-1.6000000000000014</v>
      </c>
      <c r="J312" s="11">
        <v>-1.7999999999999998</v>
      </c>
      <c r="K312" s="11">
        <v>-2.5</v>
      </c>
      <c r="L312" s="11">
        <v>-0.10000000000000053</v>
      </c>
      <c r="Q312" s="11">
        <v>-55</v>
      </c>
      <c r="R312" s="11">
        <v>2.2999999999999998</v>
      </c>
      <c r="S312" s="11">
        <v>1.0999999999999996</v>
      </c>
      <c r="T312" s="11">
        <v>1.8000000000000007</v>
      </c>
      <c r="U312" s="11">
        <v>1.3000000000000007</v>
      </c>
      <c r="V312" s="11">
        <v>2.5000000000000009</v>
      </c>
      <c r="W312" s="66">
        <v>3.7222222222222214</v>
      </c>
      <c r="X312" s="66">
        <v>2.2222222222222214</v>
      </c>
      <c r="Y312" s="66">
        <v>2.5555555555555554</v>
      </c>
      <c r="Z312" s="139">
        <f t="shared" si="123"/>
        <v>2.1875</v>
      </c>
      <c r="AA312" s="11">
        <v>5.6000000000000005</v>
      </c>
      <c r="AB312" s="11">
        <v>-0.69999999999999929</v>
      </c>
      <c r="AD312" s="11">
        <v>5.5</v>
      </c>
      <c r="AE312" s="11">
        <v>1.2999999999999998</v>
      </c>
      <c r="AF312" s="66">
        <v>-0.66666666666666785</v>
      </c>
      <c r="AJ312" s="11">
        <v>-55</v>
      </c>
      <c r="AK312" s="11">
        <v>1.0999999999999996</v>
      </c>
      <c r="AL312" s="11">
        <v>5.0999999999999996</v>
      </c>
      <c r="AM312" s="11">
        <v>3.6999999999999993</v>
      </c>
      <c r="AN312" s="66">
        <v>5.3333333333333321</v>
      </c>
      <c r="AO312" s="15">
        <f t="shared" si="124"/>
        <v>3.8083333333333327</v>
      </c>
      <c r="AP312" s="11">
        <v>6.4000000000000021</v>
      </c>
      <c r="AQ312" s="11">
        <v>10.899999999999999</v>
      </c>
      <c r="AR312" s="66">
        <v>-1.833333333333333</v>
      </c>
      <c r="AS312" s="11">
        <v>3.3000000000000007</v>
      </c>
      <c r="AX312" s="11">
        <v>-55</v>
      </c>
      <c r="AY312" s="11">
        <v>2.4000000000000004</v>
      </c>
      <c r="AZ312" s="11">
        <v>2.8</v>
      </c>
      <c r="BA312" s="11">
        <v>8.1999999999999993</v>
      </c>
      <c r="BB312" s="11">
        <v>7.5</v>
      </c>
      <c r="BC312" s="11">
        <v>2</v>
      </c>
      <c r="BD312" s="11">
        <v>2</v>
      </c>
      <c r="BE312" s="11">
        <v>5.4</v>
      </c>
      <c r="BF312" s="66">
        <v>5.3333333333333321</v>
      </c>
      <c r="BG312" s="15">
        <f t="shared" si="125"/>
        <v>4.4541666666666657</v>
      </c>
      <c r="BH312" s="11">
        <v>-0.79999999999999893</v>
      </c>
      <c r="BI312" s="11">
        <v>1.7999999999999998</v>
      </c>
      <c r="BJ312" s="11">
        <v>1.3999999999999995</v>
      </c>
      <c r="BK312" s="11">
        <v>8.4000000000000021</v>
      </c>
      <c r="BO312" s="11">
        <v>-55</v>
      </c>
      <c r="BP312" s="11">
        <v>7.2000000000000011</v>
      </c>
      <c r="BQ312" s="11">
        <v>1.7000000000000002</v>
      </c>
      <c r="BR312" s="15">
        <f t="shared" si="126"/>
        <v>4.4500000000000011</v>
      </c>
    </row>
    <row r="313" spans="1:71" x14ac:dyDescent="0.2">
      <c r="A313" s="11">
        <v>-50</v>
      </c>
      <c r="B313" s="11">
        <v>0</v>
      </c>
      <c r="C313" s="11">
        <v>-0.79999999999999893</v>
      </c>
      <c r="D313" s="11">
        <v>0.19999999999999929</v>
      </c>
      <c r="E313" s="11">
        <v>-9.9999999999999645E-2</v>
      </c>
      <c r="F313" s="139">
        <f t="shared" si="122"/>
        <v>-0.17499999999999982</v>
      </c>
      <c r="G313" s="66">
        <v>5.8888888888888884</v>
      </c>
      <c r="H313" s="66">
        <v>-2.8888888888888893</v>
      </c>
      <c r="I313" s="11">
        <v>-1.1000000000000014</v>
      </c>
      <c r="J313" s="11">
        <v>-1.3999999999999995</v>
      </c>
      <c r="K313" s="11">
        <v>-2.1000000000000005</v>
      </c>
      <c r="L313" s="11">
        <v>0</v>
      </c>
      <c r="Q313" s="11">
        <v>-50</v>
      </c>
      <c r="R313" s="11">
        <v>2.6000000000000005</v>
      </c>
      <c r="S313" s="11">
        <v>1.2000000000000011</v>
      </c>
      <c r="T313" s="11">
        <v>2.0999999999999996</v>
      </c>
      <c r="U313" s="11">
        <v>1.7000000000000011</v>
      </c>
      <c r="V313" s="11">
        <v>2.6000000000000005</v>
      </c>
      <c r="W313" s="66">
        <v>3.3333333333333339</v>
      </c>
      <c r="X313" s="66">
        <v>2.2777777777777768</v>
      </c>
      <c r="Y313" s="66">
        <v>2.8333333333333321</v>
      </c>
      <c r="Z313" s="139">
        <f t="shared" si="123"/>
        <v>2.3305555555555557</v>
      </c>
      <c r="AA313" s="11">
        <v>5.8999999999999995</v>
      </c>
      <c r="AB313" s="11">
        <v>-0.79999999999999893</v>
      </c>
      <c r="AD313" s="11">
        <v>5.3000000000000007</v>
      </c>
      <c r="AE313" s="11">
        <v>1.3999999999999995</v>
      </c>
      <c r="AF313" s="66">
        <v>0.22222222222222143</v>
      </c>
      <c r="AJ313" s="11">
        <v>-50</v>
      </c>
      <c r="AK313" s="11">
        <v>1.7000000000000011</v>
      </c>
      <c r="AL313" s="11">
        <v>5.3000000000000007</v>
      </c>
      <c r="AM313" s="11">
        <v>4.1999999999999993</v>
      </c>
      <c r="AN313" s="66">
        <v>5.2777777777777768</v>
      </c>
      <c r="AO313" s="15">
        <f t="shared" si="124"/>
        <v>4.1194444444444445</v>
      </c>
      <c r="AP313" s="11">
        <v>6.8000000000000007</v>
      </c>
      <c r="AQ313" s="11">
        <v>11.100000000000001</v>
      </c>
      <c r="AR313" s="66">
        <v>-1.333333333333333</v>
      </c>
      <c r="AS313" s="11">
        <v>3.5999999999999996</v>
      </c>
      <c r="AT313" s="11">
        <v>0</v>
      </c>
      <c r="AX313" s="11">
        <v>-50</v>
      </c>
      <c r="AY313" s="11">
        <v>3.5</v>
      </c>
      <c r="AZ313" s="11">
        <v>3.6000000000000005</v>
      </c>
      <c r="BA313" s="11">
        <v>8.5</v>
      </c>
      <c r="BB313" s="11">
        <v>7.8000000000000007</v>
      </c>
      <c r="BC313" s="11">
        <v>2.5</v>
      </c>
      <c r="BD313" s="11">
        <v>2.9000000000000004</v>
      </c>
      <c r="BE313" s="11">
        <v>5.5</v>
      </c>
      <c r="BF313" s="66">
        <v>5.1111111111111107</v>
      </c>
      <c r="BG313" s="15">
        <f t="shared" si="125"/>
        <v>4.9263888888888889</v>
      </c>
      <c r="BH313" s="11">
        <v>-0.40000000000000036</v>
      </c>
      <c r="BI313" s="11">
        <v>2.0999999999999996</v>
      </c>
      <c r="BJ313" s="11">
        <v>1.9999999999999991</v>
      </c>
      <c r="BK313" s="11">
        <v>8.4000000000000021</v>
      </c>
      <c r="BO313" s="11">
        <v>-50</v>
      </c>
      <c r="BP313" s="11">
        <v>7.7999999999999989</v>
      </c>
      <c r="BQ313" s="11">
        <v>2.7000000000000011</v>
      </c>
      <c r="BR313" s="15">
        <f t="shared" si="126"/>
        <v>5.25</v>
      </c>
    </row>
    <row r="314" spans="1:71" x14ac:dyDescent="0.2">
      <c r="A314" s="11">
        <v>-45</v>
      </c>
      <c r="B314" s="11">
        <v>0.10000000000000053</v>
      </c>
      <c r="C314" s="11">
        <v>-0.40000000000000036</v>
      </c>
      <c r="D314" s="11">
        <v>0.40000000000000036</v>
      </c>
      <c r="E314" s="11">
        <v>-0.20000000000000018</v>
      </c>
      <c r="F314" s="139">
        <f t="shared" si="122"/>
        <v>-2.4999999999999911E-2</v>
      </c>
      <c r="G314" s="66">
        <v>5.7222222222222223</v>
      </c>
      <c r="H314" s="66">
        <v>-2.666666666666667</v>
      </c>
      <c r="I314" s="11">
        <v>-0.10000000000000142</v>
      </c>
      <c r="J314" s="11">
        <v>-0.5</v>
      </c>
      <c r="K314" s="11">
        <v>-1.7000000000000002</v>
      </c>
      <c r="L314" s="11">
        <v>0.20000000000000018</v>
      </c>
      <c r="Q314" s="11">
        <v>-45</v>
      </c>
      <c r="R314" s="11">
        <v>2.8</v>
      </c>
      <c r="S314" s="11">
        <v>1.3000000000000007</v>
      </c>
      <c r="T314" s="11">
        <v>2.5</v>
      </c>
      <c r="U314" s="11">
        <v>2</v>
      </c>
      <c r="V314" s="11">
        <v>2.8999999999999995</v>
      </c>
      <c r="W314" s="66">
        <v>3.0555555555555554</v>
      </c>
      <c r="X314" s="66">
        <v>2.5555555555555554</v>
      </c>
      <c r="Y314" s="66">
        <v>3.1666666666666661</v>
      </c>
      <c r="Z314" s="139">
        <f t="shared" si="123"/>
        <v>2.5347222222222223</v>
      </c>
      <c r="AA314" s="11">
        <v>6.2</v>
      </c>
      <c r="AB314" s="11">
        <v>-0.79999999999999893</v>
      </c>
      <c r="AD314" s="11">
        <v>5.3000000000000007</v>
      </c>
      <c r="AE314" s="11">
        <v>1.5999999999999996</v>
      </c>
      <c r="AF314" s="66">
        <v>0.77777777777777679</v>
      </c>
      <c r="AJ314" s="11">
        <v>-45</v>
      </c>
      <c r="AK314" s="11">
        <v>2.0999999999999996</v>
      </c>
      <c r="AL314" s="11">
        <v>5.6</v>
      </c>
      <c r="AM314" s="11">
        <v>4.6999999999999993</v>
      </c>
      <c r="AN314" s="66">
        <v>5.2222222222222214</v>
      </c>
      <c r="AO314" s="15">
        <f t="shared" si="124"/>
        <v>4.405555555555555</v>
      </c>
      <c r="AP314" s="11">
        <v>7</v>
      </c>
      <c r="AQ314" s="11">
        <v>11.3</v>
      </c>
      <c r="AR314" s="66">
        <v>-0.77777777777777857</v>
      </c>
      <c r="AS314" s="11">
        <v>3.0999999999999996</v>
      </c>
      <c r="AT314" s="11">
        <v>0.20000000000000018</v>
      </c>
      <c r="AX314" s="11">
        <v>-45</v>
      </c>
      <c r="AY314" s="11">
        <v>4.2999999999999989</v>
      </c>
      <c r="AZ314" s="11">
        <v>4.3</v>
      </c>
      <c r="BA314" s="11">
        <v>8.6000000000000014</v>
      </c>
      <c r="BB314" s="11">
        <v>7.8000000000000007</v>
      </c>
      <c r="BC314" s="11">
        <v>2.9000000000000004</v>
      </c>
      <c r="BD314" s="11">
        <v>4</v>
      </c>
      <c r="BE314" s="11">
        <v>5.6999999999999993</v>
      </c>
      <c r="BF314" s="66">
        <v>5.2222222222222214</v>
      </c>
      <c r="BG314" s="15">
        <f t="shared" si="125"/>
        <v>5.352777777777777</v>
      </c>
      <c r="BH314" s="11">
        <v>0</v>
      </c>
      <c r="BI314" s="11">
        <v>3.4000000000000004</v>
      </c>
      <c r="BJ314" s="11">
        <v>2.7</v>
      </c>
      <c r="BK314" s="11">
        <v>8.6999999999999993</v>
      </c>
      <c r="BO314" s="11">
        <v>-45</v>
      </c>
      <c r="BP314" s="11">
        <v>8.6</v>
      </c>
      <c r="BQ314" s="11">
        <v>3.9000000000000004</v>
      </c>
      <c r="BR314" s="15">
        <f t="shared" si="126"/>
        <v>6.25</v>
      </c>
    </row>
    <row r="315" spans="1:71" x14ac:dyDescent="0.2">
      <c r="A315" s="11">
        <v>-40</v>
      </c>
      <c r="B315" s="11">
        <v>0.20000000000000018</v>
      </c>
      <c r="C315" s="11">
        <v>-9.9999999999999645E-2</v>
      </c>
      <c r="D315" s="11">
        <v>0.59999999999999964</v>
      </c>
      <c r="E315" s="11">
        <v>0.20000000000000018</v>
      </c>
      <c r="F315" s="139">
        <f t="shared" si="122"/>
        <v>0.22500000000000009</v>
      </c>
      <c r="G315" s="66">
        <v>5.666666666666667</v>
      </c>
      <c r="H315" s="66">
        <v>-2.4444444444444446</v>
      </c>
      <c r="I315" s="11">
        <v>0.19999999999999929</v>
      </c>
      <c r="J315" s="11">
        <v>0</v>
      </c>
      <c r="K315" s="11">
        <v>-1.3000000000000007</v>
      </c>
      <c r="L315" s="11">
        <v>0</v>
      </c>
      <c r="Q315" s="11">
        <v>-40</v>
      </c>
      <c r="R315" s="11">
        <v>3.1000000000000005</v>
      </c>
      <c r="S315" s="11">
        <v>1.4000000000000004</v>
      </c>
      <c r="T315" s="11">
        <v>2.7000000000000011</v>
      </c>
      <c r="U315" s="11">
        <v>2.0999999999999996</v>
      </c>
      <c r="V315" s="11">
        <v>3.0000000000000009</v>
      </c>
      <c r="W315" s="66">
        <v>2.8333333333333339</v>
      </c>
      <c r="X315" s="66">
        <v>2.5</v>
      </c>
      <c r="Y315" s="66">
        <v>3</v>
      </c>
      <c r="Z315" s="139">
        <f t="shared" si="123"/>
        <v>2.5791666666666666</v>
      </c>
      <c r="AA315" s="11">
        <v>6.2</v>
      </c>
      <c r="AB315" s="11">
        <v>-0.69999999999999929</v>
      </c>
      <c r="AC315" s="66">
        <v>0</v>
      </c>
      <c r="AD315" s="11">
        <v>5.3999999999999986</v>
      </c>
      <c r="AE315" s="11">
        <v>1.5999999999999996</v>
      </c>
      <c r="AF315" s="66">
        <v>1.1111111111111107</v>
      </c>
      <c r="AJ315" s="11">
        <v>-40</v>
      </c>
      <c r="AK315" s="11">
        <v>2.5999999999999996</v>
      </c>
      <c r="AL315" s="11">
        <v>6.1</v>
      </c>
      <c r="AM315" s="11">
        <v>4.9000000000000004</v>
      </c>
      <c r="AN315" s="66">
        <v>5.2222222222222214</v>
      </c>
      <c r="AO315" s="15">
        <f t="shared" si="124"/>
        <v>4.7055555555555557</v>
      </c>
      <c r="AP315" s="11">
        <v>7.1000000000000014</v>
      </c>
      <c r="AQ315" s="11">
        <v>11.5</v>
      </c>
      <c r="AR315" s="66">
        <v>-0.16666666666666607</v>
      </c>
      <c r="AS315" s="11">
        <v>2.7000000000000011</v>
      </c>
      <c r="AT315" s="11">
        <v>0.5</v>
      </c>
      <c r="AX315" s="11">
        <v>-40</v>
      </c>
      <c r="AY315" s="11">
        <v>4.9000000000000004</v>
      </c>
      <c r="AZ315" s="11">
        <v>4.8999999999999995</v>
      </c>
      <c r="BA315" s="11">
        <v>8.6999999999999993</v>
      </c>
      <c r="BB315" s="11">
        <v>8.0999999999999979</v>
      </c>
      <c r="BC315" s="11">
        <v>4.5</v>
      </c>
      <c r="BD315" s="11">
        <v>4.5</v>
      </c>
      <c r="BE315" s="11">
        <v>5.7999999999999989</v>
      </c>
      <c r="BF315" s="66">
        <v>5.3333333333333321</v>
      </c>
      <c r="BG315" s="15">
        <f t="shared" si="125"/>
        <v>5.841666666666665</v>
      </c>
      <c r="BH315" s="11">
        <v>0.70000000000000107</v>
      </c>
      <c r="BI315" s="11">
        <v>3.9000000000000004</v>
      </c>
      <c r="BJ315" s="11">
        <v>3.3999999999999995</v>
      </c>
      <c r="BK315" s="11">
        <v>9.1999999999999993</v>
      </c>
      <c r="BO315" s="11">
        <v>-40</v>
      </c>
      <c r="BP315" s="11">
        <v>9.4</v>
      </c>
      <c r="BQ315" s="11">
        <v>5.2000000000000011</v>
      </c>
      <c r="BR315" s="15">
        <f t="shared" si="126"/>
        <v>7.3000000000000007</v>
      </c>
    </row>
    <row r="316" spans="1:71" x14ac:dyDescent="0.2">
      <c r="A316" s="11">
        <v>-35</v>
      </c>
      <c r="B316" s="11">
        <v>0.50000000000000089</v>
      </c>
      <c r="C316" s="11">
        <v>0.20000000000000107</v>
      </c>
      <c r="D316" s="11">
        <v>0.69999999999999929</v>
      </c>
      <c r="E316" s="11">
        <v>0.60000000000000053</v>
      </c>
      <c r="F316" s="139">
        <f t="shared" si="122"/>
        <v>0.50000000000000044</v>
      </c>
      <c r="G316" s="66">
        <v>5.7777777777777777</v>
      </c>
      <c r="H316" s="66">
        <v>-1.9444444444444446</v>
      </c>
      <c r="I316" s="11">
        <v>0.29999999999999893</v>
      </c>
      <c r="J316" s="11">
        <v>0.5</v>
      </c>
      <c r="K316" s="11">
        <v>-0.90000000000000036</v>
      </c>
      <c r="L316" s="11">
        <v>-0.10000000000000053</v>
      </c>
      <c r="Q316" s="11">
        <v>-35</v>
      </c>
      <c r="R316" s="11">
        <v>3.3</v>
      </c>
      <c r="S316" s="11">
        <v>1.5</v>
      </c>
      <c r="T316" s="11">
        <v>2.9000000000000004</v>
      </c>
      <c r="U316" s="11">
        <v>2.5</v>
      </c>
      <c r="V316" s="11">
        <v>3.0000000000000009</v>
      </c>
      <c r="W316" s="66">
        <v>2.8888888888888893</v>
      </c>
      <c r="X316" s="66">
        <v>2.4444444444444446</v>
      </c>
      <c r="Y316" s="66">
        <v>2.8888888888888893</v>
      </c>
      <c r="Z316" s="139">
        <f t="shared" si="123"/>
        <v>2.6777777777777776</v>
      </c>
      <c r="AA316" s="11">
        <v>6.6000000000000005</v>
      </c>
      <c r="AB316" s="11">
        <v>-0.5</v>
      </c>
      <c r="AC316" s="66">
        <v>-5.5555555555555358E-2</v>
      </c>
      <c r="AD316" s="11">
        <v>5.5</v>
      </c>
      <c r="AE316" s="11">
        <v>1.5999999999999996</v>
      </c>
      <c r="AF316" s="66">
        <v>1.4444444444444429</v>
      </c>
      <c r="AJ316" s="11">
        <v>-35</v>
      </c>
      <c r="AK316" s="11">
        <v>3.5</v>
      </c>
      <c r="AL316" s="11">
        <v>6.1</v>
      </c>
      <c r="AM316" s="11">
        <v>4.9000000000000004</v>
      </c>
      <c r="AN316" s="66">
        <v>5.4444444444444446</v>
      </c>
      <c r="AO316" s="15">
        <f t="shared" si="124"/>
        <v>4.9861111111111107</v>
      </c>
      <c r="AP316" s="11">
        <v>7.1000000000000014</v>
      </c>
      <c r="AQ316" s="11">
        <v>11.600000000000001</v>
      </c>
      <c r="AR316" s="66">
        <v>0.33333333333333393</v>
      </c>
      <c r="AS316" s="11">
        <v>2.5999999999999996</v>
      </c>
      <c r="AT316" s="11">
        <v>0.89999999999999947</v>
      </c>
      <c r="AX316" s="11">
        <v>-35</v>
      </c>
      <c r="AY316" s="11">
        <v>5.5</v>
      </c>
      <c r="AZ316" s="11">
        <v>5.3999999999999995</v>
      </c>
      <c r="BA316" s="11">
        <v>8.8999999999999986</v>
      </c>
      <c r="BB316" s="11">
        <v>8.3999999999999986</v>
      </c>
      <c r="BC316" s="11">
        <v>4.9000000000000004</v>
      </c>
      <c r="BD316" s="11">
        <v>5.2000000000000011</v>
      </c>
      <c r="BE316" s="11">
        <v>6</v>
      </c>
      <c r="BF316" s="66">
        <v>5.6111111111111107</v>
      </c>
      <c r="BG316" s="15">
        <f t="shared" si="125"/>
        <v>6.2388888888888889</v>
      </c>
      <c r="BH316" s="11">
        <v>1.5999999999999996</v>
      </c>
      <c r="BI316" s="11">
        <v>4.7999999999999989</v>
      </c>
      <c r="BJ316" s="11">
        <v>3.8999999999999995</v>
      </c>
      <c r="BK316" s="11">
        <v>9.6999999999999993</v>
      </c>
      <c r="BO316" s="11">
        <v>-35</v>
      </c>
      <c r="BP316" s="11">
        <v>10.200000000000001</v>
      </c>
      <c r="BQ316" s="11">
        <v>6.3000000000000007</v>
      </c>
      <c r="BR316" s="15">
        <f t="shared" si="126"/>
        <v>8.25</v>
      </c>
    </row>
    <row r="317" spans="1:71" x14ac:dyDescent="0.2">
      <c r="A317" s="11">
        <v>-30</v>
      </c>
      <c r="B317" s="11">
        <v>0.89999999999999947</v>
      </c>
      <c r="C317" s="11">
        <v>0.30000000000000071</v>
      </c>
      <c r="D317" s="11">
        <v>1</v>
      </c>
      <c r="E317" s="11">
        <v>1.0000000000000009</v>
      </c>
      <c r="F317" s="139">
        <f t="shared" si="122"/>
        <v>0.80000000000000027</v>
      </c>
      <c r="G317" s="66">
        <v>5.9444444444444438</v>
      </c>
      <c r="H317" s="66">
        <v>-1.5000000000000009</v>
      </c>
      <c r="I317" s="11">
        <v>0.59999999999999964</v>
      </c>
      <c r="J317" s="11">
        <v>1.2000000000000002</v>
      </c>
      <c r="K317" s="11">
        <v>-0.60000000000000053</v>
      </c>
      <c r="L317" s="11">
        <v>0.20000000000000018</v>
      </c>
      <c r="Q317" s="11">
        <v>-30</v>
      </c>
      <c r="R317" s="11">
        <v>3.3</v>
      </c>
      <c r="S317" s="11">
        <v>1.5999999999999996</v>
      </c>
      <c r="T317" s="11">
        <v>2.9000000000000004</v>
      </c>
      <c r="U317" s="11">
        <v>2.5</v>
      </c>
      <c r="V317" s="11">
        <v>3.0000000000000009</v>
      </c>
      <c r="W317" s="66">
        <v>3.0555555555555554</v>
      </c>
      <c r="X317" s="66">
        <v>2.8333333333333321</v>
      </c>
      <c r="Y317" s="66">
        <v>3.3333333333333321</v>
      </c>
      <c r="Z317" s="139">
        <f t="shared" si="123"/>
        <v>2.8152777777777773</v>
      </c>
      <c r="AA317" s="11">
        <v>6.7</v>
      </c>
      <c r="AB317" s="11">
        <v>-0.40000000000000036</v>
      </c>
      <c r="AC317" s="66">
        <v>-5.5555555555555358E-2</v>
      </c>
      <c r="AD317" s="11">
        <v>5.5</v>
      </c>
      <c r="AE317" s="11">
        <v>1.5</v>
      </c>
      <c r="AF317" s="66">
        <v>1.8333333333333321</v>
      </c>
      <c r="AJ317" s="11">
        <v>-30</v>
      </c>
      <c r="AK317" s="11">
        <v>4</v>
      </c>
      <c r="AL317" s="11">
        <v>6.1999999999999993</v>
      </c>
      <c r="AM317" s="11">
        <v>5.0999999999999996</v>
      </c>
      <c r="AN317" s="66">
        <v>5.8333333333333321</v>
      </c>
      <c r="AO317" s="15">
        <f t="shared" si="124"/>
        <v>5.2833333333333332</v>
      </c>
      <c r="AP317" s="11">
        <v>7.6000000000000014</v>
      </c>
      <c r="AQ317" s="11">
        <v>11.8</v>
      </c>
      <c r="AR317" s="66">
        <v>1.0555555555555554</v>
      </c>
      <c r="AS317" s="11">
        <v>2.8000000000000007</v>
      </c>
      <c r="AT317" s="11">
        <v>1.2999999999999998</v>
      </c>
      <c r="AX317" s="11">
        <v>-30</v>
      </c>
      <c r="AY317" s="11">
        <v>5.9</v>
      </c>
      <c r="AZ317" s="11">
        <v>6.1000000000000005</v>
      </c>
      <c r="BA317" s="11">
        <v>9.1999999999999993</v>
      </c>
      <c r="BB317" s="11">
        <v>8.5</v>
      </c>
      <c r="BC317" s="11">
        <v>5.6</v>
      </c>
      <c r="BD317" s="11">
        <v>6.1</v>
      </c>
      <c r="BE317" s="11">
        <v>6.1999999999999993</v>
      </c>
      <c r="BF317" s="66">
        <v>6</v>
      </c>
      <c r="BG317" s="15">
        <f t="shared" si="125"/>
        <v>6.6999999999999993</v>
      </c>
      <c r="BH317" s="11">
        <v>2.7000000000000011</v>
      </c>
      <c r="BI317" s="11">
        <v>5.2999999999999989</v>
      </c>
      <c r="BJ317" s="11">
        <v>4.3</v>
      </c>
      <c r="BK317" s="11">
        <v>9.9000000000000021</v>
      </c>
      <c r="BO317" s="11">
        <v>-30</v>
      </c>
      <c r="BP317" s="11">
        <v>10.1</v>
      </c>
      <c r="BQ317" s="11">
        <v>7.4</v>
      </c>
      <c r="BR317" s="15">
        <f t="shared" si="126"/>
        <v>8.75</v>
      </c>
    </row>
    <row r="318" spans="1:71" x14ac:dyDescent="0.2">
      <c r="A318" s="11">
        <v>-25</v>
      </c>
      <c r="B318" s="11">
        <v>1.3999999999999995</v>
      </c>
      <c r="C318" s="11">
        <v>0.59999999999999964</v>
      </c>
      <c r="D318" s="11">
        <v>1.3000000000000007</v>
      </c>
      <c r="E318" s="11">
        <v>1.6000000000000005</v>
      </c>
      <c r="F318" s="139">
        <f t="shared" si="122"/>
        <v>1.2250000000000001</v>
      </c>
      <c r="G318" s="66">
        <v>6.166666666666667</v>
      </c>
      <c r="H318" s="66">
        <v>-1.1111111111111116</v>
      </c>
      <c r="I318" s="11">
        <v>0.59999999999999964</v>
      </c>
      <c r="J318" s="11">
        <v>1.7000000000000002</v>
      </c>
      <c r="K318" s="11">
        <v>-0.10000000000000053</v>
      </c>
      <c r="L318" s="11">
        <v>0.70000000000000018</v>
      </c>
      <c r="Q318" s="11">
        <v>-25</v>
      </c>
      <c r="R318" s="11">
        <v>3.5000000000000009</v>
      </c>
      <c r="S318" s="11">
        <v>1.7000000000000011</v>
      </c>
      <c r="T318" s="11">
        <v>2.9000000000000004</v>
      </c>
      <c r="U318" s="11">
        <v>2.7000000000000011</v>
      </c>
      <c r="V318" s="11">
        <v>3.1000000000000005</v>
      </c>
      <c r="W318" s="66">
        <v>3.2777777777777786</v>
      </c>
      <c r="X318" s="66">
        <v>2.8888888888888875</v>
      </c>
      <c r="Y318" s="66">
        <v>3.3888888888888893</v>
      </c>
      <c r="Z318" s="139">
        <f t="shared" si="123"/>
        <v>2.9319444444444449</v>
      </c>
      <c r="AA318" s="11">
        <v>6.8999999999999995</v>
      </c>
      <c r="AB318" s="11">
        <v>-0.19999999999999929</v>
      </c>
      <c r="AC318" s="66">
        <v>-5.5555555555555358E-2</v>
      </c>
      <c r="AD318" s="11">
        <v>5.5999999999999979</v>
      </c>
      <c r="AE318" s="11">
        <v>1.5</v>
      </c>
      <c r="AF318" s="66">
        <v>2</v>
      </c>
      <c r="AJ318" s="11">
        <v>-25</v>
      </c>
      <c r="AK318" s="11">
        <v>4.5000000000000018</v>
      </c>
      <c r="AL318" s="11">
        <v>6.3000000000000007</v>
      </c>
      <c r="AM318" s="11">
        <v>5.1999999999999993</v>
      </c>
      <c r="AN318" s="66">
        <v>6.0555555555555554</v>
      </c>
      <c r="AO318" s="15">
        <f t="shared" si="124"/>
        <v>5.5138888888888893</v>
      </c>
      <c r="AP318" s="11">
        <v>8.1999999999999993</v>
      </c>
      <c r="AQ318" s="11">
        <v>11.899999999999999</v>
      </c>
      <c r="AR318" s="66">
        <v>1.8333333333333339</v>
      </c>
      <c r="AS318" s="11">
        <v>3.0999999999999996</v>
      </c>
      <c r="AT318" s="11">
        <v>1.6000000000000005</v>
      </c>
      <c r="AX318" s="11">
        <v>-25</v>
      </c>
      <c r="AY318" s="11">
        <v>5.6999999999999993</v>
      </c>
      <c r="AZ318" s="11">
        <v>6.6000000000000005</v>
      </c>
      <c r="BA318" s="11">
        <v>9.3999999999999986</v>
      </c>
      <c r="BB318" s="11">
        <v>8.5999999999999979</v>
      </c>
      <c r="BC318" s="11">
        <v>6.1</v>
      </c>
      <c r="BD318" s="11">
        <v>7.0000000000000018</v>
      </c>
      <c r="BE318" s="11">
        <v>6.1999999999999993</v>
      </c>
      <c r="BF318" s="66">
        <v>6.8888888888888875</v>
      </c>
      <c r="BG318" s="15">
        <f t="shared" si="125"/>
        <v>7.06111111111111</v>
      </c>
      <c r="BH318" s="11">
        <v>3.7000000000000011</v>
      </c>
      <c r="BI318" s="11">
        <v>5.6999999999999993</v>
      </c>
      <c r="BJ318" s="11">
        <v>4.7</v>
      </c>
      <c r="BK318" s="11">
        <v>9.9000000000000021</v>
      </c>
      <c r="BO318" s="11">
        <v>-25</v>
      </c>
      <c r="BP318" s="11">
        <v>10.299999999999999</v>
      </c>
      <c r="BQ318" s="11">
        <v>8.2000000000000011</v>
      </c>
      <c r="BR318" s="15">
        <f t="shared" si="126"/>
        <v>9.25</v>
      </c>
    </row>
    <row r="319" spans="1:71" x14ac:dyDescent="0.2">
      <c r="A319" s="11">
        <v>-20</v>
      </c>
      <c r="B319" s="11">
        <v>2.0000000000000009</v>
      </c>
      <c r="C319" s="11">
        <v>1.0000000000000018</v>
      </c>
      <c r="D319" s="11">
        <v>1.4000000000000004</v>
      </c>
      <c r="E319" s="11">
        <v>1.8999999999999995</v>
      </c>
      <c r="F319" s="139">
        <f t="shared" si="122"/>
        <v>1.5750000000000006</v>
      </c>
      <c r="G319" s="66">
        <v>6.333333333333333</v>
      </c>
      <c r="H319" s="66">
        <v>-0.72222222222222321</v>
      </c>
      <c r="I319" s="11">
        <v>0.5</v>
      </c>
      <c r="J319" s="11">
        <v>2</v>
      </c>
      <c r="K319" s="11">
        <v>0.59999999999999964</v>
      </c>
      <c r="L319" s="11">
        <v>0.79999999999999982</v>
      </c>
      <c r="Q319" s="11">
        <v>-20</v>
      </c>
      <c r="R319" s="11">
        <v>3.3</v>
      </c>
      <c r="S319" s="11">
        <v>1.8000000000000007</v>
      </c>
      <c r="T319" s="11">
        <v>3</v>
      </c>
      <c r="U319" s="11">
        <v>2.7000000000000011</v>
      </c>
      <c r="V319" s="11">
        <v>3.3</v>
      </c>
      <c r="W319" s="66">
        <v>3.6111111111111107</v>
      </c>
      <c r="X319" s="66">
        <v>2.9444444444444446</v>
      </c>
      <c r="Y319" s="66">
        <v>3.4444444444444446</v>
      </c>
      <c r="Z319" s="139">
        <f t="shared" si="123"/>
        <v>3.0125000000000002</v>
      </c>
      <c r="AA319" s="11">
        <v>7.2</v>
      </c>
      <c r="AB319" s="11">
        <v>0.20000000000000107</v>
      </c>
      <c r="AC319" s="66">
        <v>-5.5555555555555358E-2</v>
      </c>
      <c r="AD319" s="11">
        <v>5.5999999999999979</v>
      </c>
      <c r="AE319" s="11">
        <v>1.5</v>
      </c>
      <c r="AF319" s="66">
        <v>2.1111111111111107</v>
      </c>
      <c r="AJ319" s="11">
        <v>-20</v>
      </c>
      <c r="AK319" s="11">
        <v>4.7000000000000011</v>
      </c>
      <c r="AL319" s="11">
        <v>6.4</v>
      </c>
      <c r="AM319" s="11">
        <v>5.1999999999999993</v>
      </c>
      <c r="AN319" s="66">
        <v>6.2222222222222214</v>
      </c>
      <c r="AO319" s="15">
        <f t="shared" si="124"/>
        <v>5.6305555555555555</v>
      </c>
      <c r="AP319" s="11">
        <v>8.6000000000000014</v>
      </c>
      <c r="AQ319" s="11">
        <v>11.5</v>
      </c>
      <c r="AR319" s="66">
        <v>2.6111111111111107</v>
      </c>
      <c r="AS319" s="11">
        <v>3.4000000000000004</v>
      </c>
      <c r="AT319" s="11">
        <v>1.7999999999999998</v>
      </c>
      <c r="AX319" s="11">
        <v>-20</v>
      </c>
      <c r="AY319" s="11">
        <v>5.7999999999999989</v>
      </c>
      <c r="AZ319" s="11">
        <v>6.8</v>
      </c>
      <c r="BA319" s="11">
        <v>9.6000000000000014</v>
      </c>
      <c r="BB319" s="11">
        <v>8.8000000000000007</v>
      </c>
      <c r="BC319" s="11">
        <v>6.3000000000000007</v>
      </c>
      <c r="BD319" s="11">
        <v>7.5000000000000018</v>
      </c>
      <c r="BE319" s="11">
        <v>6</v>
      </c>
      <c r="BF319" s="66">
        <v>7.3333333333333321</v>
      </c>
      <c r="BG319" s="15">
        <f t="shared" si="125"/>
        <v>7.2666666666666657</v>
      </c>
      <c r="BH319" s="11">
        <v>4.8000000000000007</v>
      </c>
      <c r="BI319" s="11">
        <v>6</v>
      </c>
      <c r="BJ319" s="11">
        <v>5.1000000000000005</v>
      </c>
      <c r="BK319" s="11">
        <v>10.199999999999999</v>
      </c>
      <c r="BO319" s="11">
        <v>-20</v>
      </c>
      <c r="BP319" s="11">
        <v>10.799999999999999</v>
      </c>
      <c r="BQ319" s="11">
        <v>8.8000000000000007</v>
      </c>
      <c r="BR319" s="15">
        <f t="shared" si="126"/>
        <v>9.8000000000000007</v>
      </c>
      <c r="BS319" s="11">
        <v>0</v>
      </c>
    </row>
    <row r="320" spans="1:71" x14ac:dyDescent="0.2">
      <c r="A320" s="11">
        <v>-15</v>
      </c>
      <c r="B320" s="11">
        <v>2.3999999999999995</v>
      </c>
      <c r="C320" s="11">
        <v>1.2000000000000011</v>
      </c>
      <c r="D320" s="11">
        <v>1.5999999999999996</v>
      </c>
      <c r="E320" s="11">
        <v>2.2000000000000002</v>
      </c>
      <c r="F320" s="139">
        <f t="shared" si="122"/>
        <v>1.85</v>
      </c>
      <c r="G320" s="66">
        <v>6.4999999999999991</v>
      </c>
      <c r="H320" s="66">
        <v>-0.33333333333333393</v>
      </c>
      <c r="I320" s="11">
        <v>0.39999999999999858</v>
      </c>
      <c r="J320" s="11">
        <v>2</v>
      </c>
      <c r="K320" s="11">
        <v>1</v>
      </c>
      <c r="L320" s="11">
        <v>0.89999999999999947</v>
      </c>
      <c r="Q320" s="11">
        <v>-15</v>
      </c>
      <c r="R320" s="11">
        <v>3.2</v>
      </c>
      <c r="S320" s="11">
        <v>1.9000000000000004</v>
      </c>
      <c r="T320" s="11">
        <v>3.2000000000000011</v>
      </c>
      <c r="U320" s="11">
        <v>3.0999999999999996</v>
      </c>
      <c r="V320" s="11">
        <v>3.3999999999999995</v>
      </c>
      <c r="W320" s="66">
        <v>3.8888888888888893</v>
      </c>
      <c r="X320" s="66">
        <v>3</v>
      </c>
      <c r="Y320" s="66">
        <v>3.8888888888888893</v>
      </c>
      <c r="Z320" s="139">
        <f t="shared" si="123"/>
        <v>3.1972222222222224</v>
      </c>
      <c r="AA320" s="11">
        <v>7.8999999999999995</v>
      </c>
      <c r="AB320" s="11">
        <v>0</v>
      </c>
      <c r="AC320" s="66">
        <v>-0.11111111111111072</v>
      </c>
      <c r="AD320" s="11">
        <v>5.5</v>
      </c>
      <c r="AE320" s="11">
        <v>1.5</v>
      </c>
      <c r="AF320" s="66">
        <v>1.8888888888888875</v>
      </c>
      <c r="AJ320" s="11">
        <v>-15</v>
      </c>
      <c r="AK320" s="11">
        <v>4.9000000000000004</v>
      </c>
      <c r="AL320" s="11">
        <v>6.6</v>
      </c>
      <c r="AM320" s="11">
        <v>5.3000000000000007</v>
      </c>
      <c r="AN320" s="66">
        <v>6.3888888888888893</v>
      </c>
      <c r="AO320" s="15">
        <f t="shared" si="124"/>
        <v>5.7972222222222225</v>
      </c>
      <c r="AP320" s="11">
        <v>8.6999999999999993</v>
      </c>
      <c r="AQ320" s="11">
        <v>11.399999999999999</v>
      </c>
      <c r="AR320" s="66">
        <v>3.2222222222222214</v>
      </c>
      <c r="AS320" s="11">
        <v>3.5999999999999996</v>
      </c>
      <c r="AT320" s="11">
        <v>2.0000000000000009</v>
      </c>
      <c r="AX320" s="11">
        <v>-15</v>
      </c>
      <c r="AY320" s="11">
        <v>6.1999999999999993</v>
      </c>
      <c r="AZ320" s="11">
        <v>7.1000000000000005</v>
      </c>
      <c r="BA320" s="11">
        <v>10.100000000000001</v>
      </c>
      <c r="BB320" s="11">
        <v>8.8999999999999986</v>
      </c>
      <c r="BC320" s="11">
        <v>6.3000000000000007</v>
      </c>
      <c r="BD320" s="11">
        <v>7.1</v>
      </c>
      <c r="BE320" s="11">
        <v>6.1999999999999993</v>
      </c>
      <c r="BF320" s="66">
        <v>7.7222222222222214</v>
      </c>
      <c r="BG320" s="15">
        <f t="shared" si="125"/>
        <v>7.4527777777777766</v>
      </c>
      <c r="BH320" s="11">
        <v>5.7000000000000011</v>
      </c>
      <c r="BI320" s="11">
        <v>5.9</v>
      </c>
      <c r="BJ320" s="11">
        <v>5.4999999999999991</v>
      </c>
      <c r="BK320" s="11">
        <v>10.3</v>
      </c>
      <c r="BO320" s="11">
        <v>-15</v>
      </c>
      <c r="BP320" s="11">
        <v>10.9</v>
      </c>
      <c r="BQ320" s="11">
        <v>9.6</v>
      </c>
      <c r="BR320" s="15">
        <f t="shared" si="126"/>
        <v>10.25</v>
      </c>
      <c r="BS320" s="11">
        <v>0.5</v>
      </c>
    </row>
    <row r="321" spans="1:71" x14ac:dyDescent="0.2">
      <c r="A321" s="11">
        <v>-10</v>
      </c>
      <c r="B321" s="11">
        <v>2.5000000000000009</v>
      </c>
      <c r="C321" s="11">
        <v>1.7999999999999989</v>
      </c>
      <c r="D321" s="11">
        <v>1.8000000000000007</v>
      </c>
      <c r="E321" s="11">
        <v>2.3999999999999995</v>
      </c>
      <c r="F321" s="139">
        <f t="shared" si="122"/>
        <v>2.125</v>
      </c>
      <c r="G321" s="66">
        <v>6.4999999999999991</v>
      </c>
      <c r="H321" s="66">
        <v>5.5555555555555358E-2</v>
      </c>
      <c r="I321" s="11">
        <v>0.39999999999999858</v>
      </c>
      <c r="J321" s="11">
        <v>2</v>
      </c>
      <c r="K321" s="11">
        <v>1.2999999999999989</v>
      </c>
      <c r="L321" s="11">
        <v>0.79999999999999982</v>
      </c>
      <c r="Q321" s="11">
        <v>-10</v>
      </c>
      <c r="R321" s="11">
        <v>3.6000000000000005</v>
      </c>
      <c r="S321" s="11">
        <v>2</v>
      </c>
      <c r="T321" s="11">
        <v>3.5</v>
      </c>
      <c r="U321" s="11">
        <v>3.3000000000000007</v>
      </c>
      <c r="V321" s="11">
        <v>3.3</v>
      </c>
      <c r="W321" s="66">
        <v>4.2777777777777786</v>
      </c>
      <c r="X321" s="66">
        <v>3.0555555555555554</v>
      </c>
      <c r="Y321" s="66">
        <v>4.2222222222222214</v>
      </c>
      <c r="Z321" s="139">
        <f t="shared" si="123"/>
        <v>3.406944444444445</v>
      </c>
      <c r="AA321" s="11">
        <v>8.1999999999999993</v>
      </c>
      <c r="AB321" s="11">
        <v>-9.9999999999999645E-2</v>
      </c>
      <c r="AC321" s="66">
        <v>0</v>
      </c>
      <c r="AD321" s="11">
        <v>5.6999999999999993</v>
      </c>
      <c r="AE321" s="11">
        <v>1.5999999999999996</v>
      </c>
      <c r="AF321" s="66">
        <v>1.8333333333333321</v>
      </c>
      <c r="AJ321" s="11">
        <v>-10</v>
      </c>
      <c r="AK321" s="11">
        <v>4.7999999999999989</v>
      </c>
      <c r="AL321" s="11">
        <v>6.5</v>
      </c>
      <c r="AM321" s="11">
        <v>5.4</v>
      </c>
      <c r="AN321" s="66">
        <v>6.5</v>
      </c>
      <c r="AO321" s="15">
        <f t="shared" si="124"/>
        <v>5.8</v>
      </c>
      <c r="AP321" s="11">
        <v>8.5</v>
      </c>
      <c r="AQ321" s="11">
        <v>11.7</v>
      </c>
      <c r="AR321" s="66">
        <v>3.6111111111111107</v>
      </c>
      <c r="AS321" s="11">
        <v>3.8000000000000007</v>
      </c>
      <c r="AT321" s="11">
        <v>2.1000000000000005</v>
      </c>
      <c r="AX321" s="11">
        <v>-10</v>
      </c>
      <c r="AY321" s="11">
        <v>6.5</v>
      </c>
      <c r="AZ321" s="11">
        <v>7.8</v>
      </c>
      <c r="BA321" s="11">
        <v>10.600000000000001</v>
      </c>
      <c r="BB321" s="11">
        <v>9.0999999999999979</v>
      </c>
      <c r="BC321" s="11">
        <v>6.5</v>
      </c>
      <c r="BD321" s="11">
        <v>7.5000000000000018</v>
      </c>
      <c r="BE321" s="11">
        <v>6.2999999999999989</v>
      </c>
      <c r="BF321" s="66">
        <v>7.9444444444444429</v>
      </c>
      <c r="BG321" s="15">
        <f t="shared" si="125"/>
        <v>7.780555555555555</v>
      </c>
      <c r="BH321" s="11">
        <v>6.2000000000000011</v>
      </c>
      <c r="BI321" s="11">
        <v>5.7999999999999989</v>
      </c>
      <c r="BJ321" s="11">
        <v>5.8999999999999995</v>
      </c>
      <c r="BK321" s="11">
        <v>10.100000000000001</v>
      </c>
      <c r="BO321" s="11">
        <v>-10</v>
      </c>
      <c r="BP321" s="11">
        <v>11.1</v>
      </c>
      <c r="BQ321" s="11">
        <v>10.000000000000002</v>
      </c>
      <c r="BR321" s="15">
        <f t="shared" si="126"/>
        <v>10.55</v>
      </c>
      <c r="BS321" s="11">
        <v>2</v>
      </c>
    </row>
    <row r="322" spans="1:71" x14ac:dyDescent="0.2">
      <c r="A322" s="11">
        <v>-5</v>
      </c>
      <c r="B322" s="11">
        <v>2.5000000000000009</v>
      </c>
      <c r="C322" s="11">
        <v>2.0000000000000018</v>
      </c>
      <c r="D322" s="11">
        <v>1.8000000000000007</v>
      </c>
      <c r="E322" s="11">
        <v>2.6000000000000005</v>
      </c>
      <c r="F322" s="139">
        <f t="shared" si="122"/>
        <v>2.225000000000001</v>
      </c>
      <c r="G322" s="66">
        <v>6.5555555555555562</v>
      </c>
      <c r="H322" s="66">
        <v>0.27777777777777679</v>
      </c>
      <c r="I322" s="11">
        <v>0.59999999999999964</v>
      </c>
      <c r="J322" s="11">
        <v>2.5999999999999996</v>
      </c>
      <c r="K322" s="11">
        <v>1.9000000000000004</v>
      </c>
      <c r="L322" s="11">
        <v>1.0999999999999996</v>
      </c>
      <c r="Q322" s="11">
        <v>-5</v>
      </c>
      <c r="R322" s="11">
        <v>3.7</v>
      </c>
      <c r="S322" s="11">
        <v>2.2000000000000011</v>
      </c>
      <c r="T322" s="11">
        <v>3.5999999999999996</v>
      </c>
      <c r="U322" s="11">
        <v>3.7000000000000011</v>
      </c>
      <c r="V322" s="11">
        <v>3.3999999999999995</v>
      </c>
      <c r="W322" s="66">
        <v>4.5555555555555554</v>
      </c>
      <c r="X322" s="66">
        <v>3.2222222222222214</v>
      </c>
      <c r="Y322" s="66">
        <v>4.5555555555555554</v>
      </c>
      <c r="Z322" s="139">
        <f t="shared" si="123"/>
        <v>3.6166666666666671</v>
      </c>
      <c r="AA322" s="11">
        <v>8.3999999999999986</v>
      </c>
      <c r="AB322" s="11">
        <v>-9.9999999999999645E-2</v>
      </c>
      <c r="AC322" s="66">
        <v>0.72222222222222232</v>
      </c>
      <c r="AD322" s="11">
        <v>5.8999999999999986</v>
      </c>
      <c r="AE322" s="11">
        <v>1.7000000000000002</v>
      </c>
      <c r="AF322" s="66">
        <v>2.1666666666666661</v>
      </c>
      <c r="AJ322" s="11">
        <v>-5</v>
      </c>
      <c r="AK322" s="11">
        <v>4.7999999999999989</v>
      </c>
      <c r="AL322" s="11">
        <v>6.6999999999999993</v>
      </c>
      <c r="AM322" s="11">
        <v>5.6999999999999993</v>
      </c>
      <c r="AN322" s="66">
        <v>6.7222222222222214</v>
      </c>
      <c r="AO322" s="15">
        <f t="shared" si="124"/>
        <v>5.9805555555555543</v>
      </c>
      <c r="AP322" s="11">
        <v>8.8000000000000007</v>
      </c>
      <c r="AQ322" s="11">
        <v>11.899999999999999</v>
      </c>
      <c r="AR322" s="66">
        <v>4</v>
      </c>
      <c r="AS322" s="11">
        <v>3.8000000000000007</v>
      </c>
      <c r="AT322" s="11">
        <v>2.2999999999999998</v>
      </c>
      <c r="AX322" s="11">
        <v>-5</v>
      </c>
      <c r="AY322" s="11">
        <v>6.6</v>
      </c>
      <c r="AZ322" s="11">
        <v>8.3000000000000007</v>
      </c>
      <c r="BA322" s="11">
        <v>10.899999999999999</v>
      </c>
      <c r="BB322" s="11">
        <v>9.3000000000000007</v>
      </c>
      <c r="BC322" s="11">
        <v>6.8000000000000007</v>
      </c>
      <c r="BD322" s="11">
        <v>8.2999999999999989</v>
      </c>
      <c r="BE322" s="11">
        <v>6.4</v>
      </c>
      <c r="BF322" s="66">
        <v>8.1111111111111107</v>
      </c>
      <c r="BG322" s="15">
        <f t="shared" si="125"/>
        <v>8.0888888888888868</v>
      </c>
      <c r="BH322" s="11">
        <v>6.5</v>
      </c>
      <c r="BI322" s="11">
        <v>6</v>
      </c>
      <c r="BJ322" s="11">
        <v>6.3999999999999995</v>
      </c>
      <c r="BK322" s="11">
        <v>10.199999999999999</v>
      </c>
      <c r="BO322" s="11">
        <v>-5</v>
      </c>
      <c r="BP322" s="11">
        <v>11.1</v>
      </c>
      <c r="BQ322" s="11">
        <v>10.4</v>
      </c>
      <c r="BR322" s="15">
        <f t="shared" si="126"/>
        <v>10.75</v>
      </c>
      <c r="BS322" s="11">
        <v>3.1999999999999993</v>
      </c>
    </row>
    <row r="323" spans="1:71" x14ac:dyDescent="0.2">
      <c r="A323" s="68">
        <v>0</v>
      </c>
      <c r="B323" s="68">
        <v>2.6000000000000005</v>
      </c>
      <c r="C323" s="68">
        <v>1.9000000000000004</v>
      </c>
      <c r="D323" s="68">
        <v>2</v>
      </c>
      <c r="E323" s="68">
        <v>2.7</v>
      </c>
      <c r="F323" s="139">
        <f t="shared" si="122"/>
        <v>2.3000000000000003</v>
      </c>
      <c r="G323" s="67">
        <v>6.666666666666667</v>
      </c>
      <c r="H323" s="67">
        <v>0.44444444444444464</v>
      </c>
      <c r="I323" s="68">
        <v>0.79999999999999893</v>
      </c>
      <c r="J323" s="68">
        <v>2.8000000000000007</v>
      </c>
      <c r="K323" s="68">
        <v>2.2999999999999989</v>
      </c>
      <c r="L323" s="68">
        <v>1.3999999999999995</v>
      </c>
      <c r="Q323" s="68">
        <v>0</v>
      </c>
      <c r="R323" s="68">
        <v>3.8999999999999995</v>
      </c>
      <c r="S323" s="68">
        <v>2.3000000000000007</v>
      </c>
      <c r="T323" s="68">
        <v>3.7000000000000011</v>
      </c>
      <c r="U323" s="68">
        <v>3.8000000000000007</v>
      </c>
      <c r="V323" s="68">
        <v>3.6000000000000005</v>
      </c>
      <c r="W323" s="67">
        <v>4.7222222222222214</v>
      </c>
      <c r="X323" s="67">
        <v>3.3888888888888875</v>
      </c>
      <c r="Y323" s="67">
        <v>4.6666666666666661</v>
      </c>
      <c r="Z323" s="139">
        <f t="shared" si="123"/>
        <v>3.759722222222222</v>
      </c>
      <c r="AA323" s="68">
        <v>8.5</v>
      </c>
      <c r="AB323" s="68">
        <v>0.30000000000000071</v>
      </c>
      <c r="AC323" s="67">
        <v>1.0000000000000009</v>
      </c>
      <c r="AD323" s="68">
        <v>5.8000000000000007</v>
      </c>
      <c r="AE323" s="68">
        <v>1.8999999999999995</v>
      </c>
      <c r="AF323" s="67">
        <v>2.3333333333333321</v>
      </c>
      <c r="AJ323" s="68">
        <v>0</v>
      </c>
      <c r="AK323" s="68">
        <v>5.0999999999999996</v>
      </c>
      <c r="AL323" s="68">
        <v>7</v>
      </c>
      <c r="AM323" s="68">
        <v>6.1</v>
      </c>
      <c r="AN323" s="67">
        <v>6.7777777777777768</v>
      </c>
      <c r="AO323" s="15">
        <f t="shared" si="124"/>
        <v>6.2444444444444436</v>
      </c>
      <c r="AP323" s="68">
        <v>8.9000000000000021</v>
      </c>
      <c r="AQ323" s="68">
        <v>12</v>
      </c>
      <c r="AR323" s="67">
        <v>4.0555555555555554</v>
      </c>
      <c r="AS323" s="68">
        <v>4</v>
      </c>
      <c r="AT323" s="68">
        <v>2.5000000000000009</v>
      </c>
      <c r="AX323" s="68">
        <v>0</v>
      </c>
      <c r="AY323" s="68">
        <v>6.6999999999999993</v>
      </c>
      <c r="AZ323" s="68">
        <v>8.8000000000000007</v>
      </c>
      <c r="BA323" s="68">
        <v>11.100000000000001</v>
      </c>
      <c r="BB323" s="68">
        <v>9.3999999999999986</v>
      </c>
      <c r="BC323" s="68">
        <v>7</v>
      </c>
      <c r="BD323" s="68">
        <v>8.7999999999999989</v>
      </c>
      <c r="BE323" s="68">
        <v>6.5</v>
      </c>
      <c r="BF323" s="67">
        <v>8.2222222222222214</v>
      </c>
      <c r="BG323" s="15">
        <f t="shared" si="125"/>
        <v>8.3152777777777764</v>
      </c>
      <c r="BH323" s="68">
        <v>6.7000000000000011</v>
      </c>
      <c r="BI323" s="68">
        <v>6.2999999999999989</v>
      </c>
      <c r="BJ323" s="68">
        <v>6.6000000000000005</v>
      </c>
      <c r="BK323" s="68">
        <v>10.600000000000001</v>
      </c>
      <c r="BO323" s="68">
        <v>0</v>
      </c>
      <c r="BP323" s="68">
        <v>11.299999999999999</v>
      </c>
      <c r="BQ323" s="68">
        <v>10.799999999999999</v>
      </c>
      <c r="BR323" s="15">
        <f t="shared" si="126"/>
        <v>11.049999999999999</v>
      </c>
      <c r="BS323" s="68">
        <v>4.3000000000000007</v>
      </c>
    </row>
    <row r="324" spans="1:71" x14ac:dyDescent="0.2">
      <c r="A324" s="11">
        <v>5</v>
      </c>
      <c r="B324" s="11">
        <v>2.3999999999999995</v>
      </c>
      <c r="C324" s="11">
        <v>1.7999999999999989</v>
      </c>
      <c r="D324" s="11">
        <v>2</v>
      </c>
      <c r="E324" s="11">
        <v>2.5000000000000009</v>
      </c>
      <c r="F324" s="139">
        <f t="shared" si="122"/>
        <v>2.1749999999999998</v>
      </c>
      <c r="G324" s="66">
        <v>6.666666666666667</v>
      </c>
      <c r="H324" s="66">
        <v>0.44444444444444464</v>
      </c>
      <c r="I324" s="11">
        <v>0.69999999999999929</v>
      </c>
      <c r="J324" s="11">
        <v>2.7000000000000011</v>
      </c>
      <c r="K324" s="11">
        <v>2.1999999999999993</v>
      </c>
      <c r="L324" s="11">
        <v>1.2000000000000002</v>
      </c>
      <c r="Q324" s="11">
        <v>5</v>
      </c>
      <c r="R324" s="11">
        <v>3.8</v>
      </c>
      <c r="S324" s="11">
        <v>2.2000000000000011</v>
      </c>
      <c r="T324" s="11">
        <v>3.7000000000000011</v>
      </c>
      <c r="U324" s="11">
        <v>3.5999999999999996</v>
      </c>
      <c r="W324" s="66">
        <v>4.6111111111111107</v>
      </c>
      <c r="Y324" s="66">
        <v>4.6666666666666661</v>
      </c>
      <c r="Z324" s="139">
        <f t="shared" si="123"/>
        <v>3.7629629629629626</v>
      </c>
      <c r="AA324" s="11">
        <v>8.3999999999999986</v>
      </c>
      <c r="AB324" s="11">
        <v>0.20000000000000107</v>
      </c>
      <c r="AC324" s="66">
        <v>0.77777777777777768</v>
      </c>
      <c r="AD324" s="11">
        <v>5.5999999999999979</v>
      </c>
      <c r="AE324" s="11">
        <v>1.8999999999999995</v>
      </c>
      <c r="AF324" s="66">
        <v>2.2777777777777768</v>
      </c>
      <c r="AJ324" s="11">
        <v>5</v>
      </c>
      <c r="AK324" s="11">
        <v>5.0999999999999996</v>
      </c>
      <c r="AL324" s="11">
        <v>6.8000000000000007</v>
      </c>
      <c r="AM324" s="11">
        <v>6.1</v>
      </c>
      <c r="AN324" s="66">
        <v>6.7222222222222214</v>
      </c>
      <c r="AO324" s="15">
        <f t="shared" si="124"/>
        <v>6.1805555555555554</v>
      </c>
      <c r="AP324" s="11">
        <v>8.6000000000000014</v>
      </c>
      <c r="AQ324" s="11">
        <v>11.7</v>
      </c>
      <c r="AR324" s="66">
        <v>4.1111111111111107</v>
      </c>
      <c r="AS324" s="11">
        <v>3.9000000000000004</v>
      </c>
      <c r="AT324" s="11">
        <v>2.3999999999999995</v>
      </c>
      <c r="AX324" s="11">
        <v>5</v>
      </c>
      <c r="AY324" s="11">
        <v>6.6999999999999993</v>
      </c>
      <c r="BA324" s="11">
        <v>10.899999999999999</v>
      </c>
      <c r="BB324" s="11">
        <v>9.3000000000000007</v>
      </c>
      <c r="BC324" s="11">
        <v>6.8000000000000007</v>
      </c>
      <c r="BD324" s="11">
        <v>8.7999999999999989</v>
      </c>
      <c r="BE324" s="11">
        <v>6.5</v>
      </c>
      <c r="BF324" s="66">
        <v>8.2222222222222214</v>
      </c>
      <c r="BG324" s="15">
        <f t="shared" si="125"/>
        <v>8.174603174603174</v>
      </c>
      <c r="BH324" s="11">
        <v>6.7000000000000011</v>
      </c>
      <c r="BI324" s="11">
        <v>6.2999999999999989</v>
      </c>
      <c r="BJ324" s="11">
        <v>6.3999999999999995</v>
      </c>
      <c r="BK324" s="11">
        <v>10.5</v>
      </c>
      <c r="BO324" s="11">
        <v>5</v>
      </c>
      <c r="BP324" s="11">
        <v>11.299999999999999</v>
      </c>
      <c r="BQ324" s="11">
        <v>10.6</v>
      </c>
      <c r="BR324" s="15">
        <f t="shared" si="126"/>
        <v>10.95</v>
      </c>
      <c r="BS324" s="11">
        <v>3.6000000000000014</v>
      </c>
    </row>
    <row r="325" spans="1:71" x14ac:dyDescent="0.2">
      <c r="A325" s="11">
        <v>10</v>
      </c>
      <c r="B325" s="11">
        <v>2.6000000000000005</v>
      </c>
      <c r="C325" s="11">
        <v>1.7000000000000011</v>
      </c>
      <c r="D325" s="11">
        <v>1.5</v>
      </c>
      <c r="E325" s="11">
        <v>1.6000000000000005</v>
      </c>
      <c r="F325" s="139">
        <f t="shared" si="122"/>
        <v>1.8500000000000005</v>
      </c>
      <c r="G325" s="66">
        <v>6.6111111111111116</v>
      </c>
      <c r="H325" s="66">
        <v>0.44444444444444464</v>
      </c>
      <c r="I325" s="11">
        <v>0.79999999999999893</v>
      </c>
      <c r="J325" s="11">
        <v>2.3000000000000007</v>
      </c>
      <c r="K325" s="11">
        <v>1.6999999999999993</v>
      </c>
      <c r="L325" s="11">
        <v>1.0999999999999996</v>
      </c>
      <c r="Q325" s="11">
        <v>10</v>
      </c>
      <c r="R325" s="11">
        <v>3.8</v>
      </c>
      <c r="S325" s="11">
        <v>2.2000000000000011</v>
      </c>
      <c r="T325" s="11">
        <v>3.5999999999999996</v>
      </c>
      <c r="U325" s="11">
        <v>3.5</v>
      </c>
      <c r="W325" s="66">
        <v>4.2222222222222214</v>
      </c>
      <c r="Y325" s="66">
        <v>4.6666666666666661</v>
      </c>
      <c r="Z325" s="139">
        <f t="shared" si="123"/>
        <v>3.6648148148148145</v>
      </c>
      <c r="AA325" s="11">
        <v>8.5</v>
      </c>
      <c r="AB325" s="11">
        <v>-9.9999999999999645E-2</v>
      </c>
      <c r="AC325" s="66">
        <v>0.66666666666666696</v>
      </c>
      <c r="AD325" s="11">
        <v>5.5</v>
      </c>
      <c r="AE325" s="11">
        <v>1.7999999999999998</v>
      </c>
      <c r="AF325" s="66">
        <v>2.1666666666666661</v>
      </c>
      <c r="AJ325" s="11">
        <v>10</v>
      </c>
      <c r="AK325" s="11">
        <v>5.0000000000000018</v>
      </c>
      <c r="AL325" s="11">
        <v>6.1999999999999993</v>
      </c>
      <c r="AM325" s="11">
        <v>5.9</v>
      </c>
      <c r="AN325" s="66">
        <v>6.6111111111111107</v>
      </c>
      <c r="AO325" s="15">
        <f t="shared" si="124"/>
        <v>5.927777777777778</v>
      </c>
      <c r="AP325" s="11">
        <v>8.6999999999999993</v>
      </c>
      <c r="AQ325" s="11">
        <v>11.100000000000001</v>
      </c>
      <c r="AR325" s="66">
        <v>4</v>
      </c>
      <c r="AS325" s="11">
        <v>3.7000000000000011</v>
      </c>
      <c r="AT325" s="11">
        <v>2.3999999999999995</v>
      </c>
      <c r="AX325" s="11">
        <v>10</v>
      </c>
      <c r="AY325" s="11">
        <v>6.6</v>
      </c>
      <c r="BA325" s="11">
        <v>10.399999999999999</v>
      </c>
      <c r="BB325" s="11">
        <v>9.3000000000000007</v>
      </c>
      <c r="BC325" s="11">
        <v>6.6</v>
      </c>
      <c r="BD325" s="11">
        <v>8.7000000000000011</v>
      </c>
      <c r="BE325" s="11">
        <v>6.4</v>
      </c>
      <c r="BF325" s="66">
        <v>8.1111111111111107</v>
      </c>
      <c r="BG325" s="15">
        <f t="shared" si="125"/>
        <v>8.0158730158730158</v>
      </c>
      <c r="BH325" s="11">
        <v>6.6</v>
      </c>
      <c r="BI325" s="11">
        <v>6.2999999999999989</v>
      </c>
      <c r="BJ325" s="11">
        <v>6.1000000000000005</v>
      </c>
      <c r="BK325" s="11">
        <v>10.100000000000001</v>
      </c>
      <c r="BO325" s="11">
        <v>10</v>
      </c>
      <c r="BP325" s="11">
        <v>11.299999999999999</v>
      </c>
      <c r="BQ325" s="11">
        <v>10.4</v>
      </c>
      <c r="BR325" s="15">
        <f t="shared" si="126"/>
        <v>10.85</v>
      </c>
      <c r="BS325" s="11">
        <v>2.8000000000000007</v>
      </c>
    </row>
    <row r="326" spans="1:71" x14ac:dyDescent="0.2">
      <c r="A326" s="11">
        <v>15</v>
      </c>
      <c r="B326" s="11">
        <v>2.6000000000000005</v>
      </c>
      <c r="C326" s="11">
        <v>1.5000000000000018</v>
      </c>
      <c r="D326" s="11">
        <v>1.0999999999999996</v>
      </c>
      <c r="E326" s="11">
        <v>2.0000000000000009</v>
      </c>
      <c r="F326" s="139">
        <f t="shared" si="122"/>
        <v>1.8000000000000007</v>
      </c>
      <c r="G326" s="66">
        <v>6.6111111111111116</v>
      </c>
      <c r="H326" s="66">
        <v>0.22222222222222143</v>
      </c>
      <c r="I326" s="11">
        <v>0.59999999999999964</v>
      </c>
      <c r="J326" s="11">
        <v>2.5</v>
      </c>
      <c r="K326" s="11">
        <v>1.5</v>
      </c>
      <c r="L326" s="11">
        <v>1.3999999999999995</v>
      </c>
      <c r="Q326" s="11">
        <v>15</v>
      </c>
      <c r="R326" s="11">
        <v>3.7</v>
      </c>
      <c r="S326" s="11">
        <v>2.0999999999999996</v>
      </c>
      <c r="T326" s="11">
        <v>3.5</v>
      </c>
      <c r="U326" s="11">
        <v>3.4000000000000004</v>
      </c>
      <c r="W326" s="66">
        <v>3.7777777777777786</v>
      </c>
      <c r="Y326" s="66">
        <v>4.4444444444444446</v>
      </c>
      <c r="Z326" s="139">
        <f t="shared" si="123"/>
        <v>3.4870370370370374</v>
      </c>
      <c r="AA326" s="11">
        <v>8.5</v>
      </c>
      <c r="AB326" s="11">
        <v>-0.5</v>
      </c>
      <c r="AC326" s="66">
        <v>0.44444444444444464</v>
      </c>
      <c r="AD326" s="11">
        <v>5.3000000000000007</v>
      </c>
      <c r="AE326" s="11">
        <v>1.8999999999999995</v>
      </c>
      <c r="AF326" s="66">
        <v>2</v>
      </c>
      <c r="AJ326" s="11">
        <v>15</v>
      </c>
      <c r="AK326" s="11">
        <v>5.0000000000000018</v>
      </c>
      <c r="AL326" s="11">
        <v>5.8000000000000007</v>
      </c>
      <c r="AM326" s="11">
        <v>5.8000000000000007</v>
      </c>
      <c r="AN326" s="66">
        <v>6.5</v>
      </c>
      <c r="AO326" s="15">
        <f t="shared" si="124"/>
        <v>5.7750000000000004</v>
      </c>
      <c r="AP326" s="11">
        <v>8.6999999999999993</v>
      </c>
      <c r="AR326" s="66">
        <v>3.8888888888888893</v>
      </c>
      <c r="AS326" s="11">
        <v>3.5</v>
      </c>
      <c r="AT326" s="11">
        <v>2.3999999999999995</v>
      </c>
      <c r="AX326" s="11">
        <v>15</v>
      </c>
      <c r="AY326" s="11">
        <v>6.1999999999999993</v>
      </c>
      <c r="BA326" s="11">
        <v>9.8000000000000007</v>
      </c>
      <c r="BB326" s="11">
        <v>9.0999999999999979</v>
      </c>
      <c r="BC326" s="11">
        <v>6.5</v>
      </c>
      <c r="BD326" s="11">
        <v>8.7999999999999989</v>
      </c>
      <c r="BE326" s="11">
        <v>6.4</v>
      </c>
      <c r="BF326" s="66">
        <v>7.8333333333333321</v>
      </c>
      <c r="BG326" s="15">
        <f t="shared" si="125"/>
        <v>7.8047619047619037</v>
      </c>
      <c r="BH326" s="11">
        <v>6.4</v>
      </c>
      <c r="BI326" s="11">
        <v>6.1999999999999993</v>
      </c>
      <c r="BJ326" s="11">
        <v>5.9999999999999991</v>
      </c>
      <c r="BK326" s="11">
        <v>10.400000000000002</v>
      </c>
      <c r="BO326" s="11">
        <v>15</v>
      </c>
      <c r="BP326" s="11">
        <v>11.299999999999999</v>
      </c>
      <c r="BQ326" s="11">
        <v>10.200000000000001</v>
      </c>
      <c r="BR326" s="15">
        <f t="shared" si="126"/>
        <v>10.75</v>
      </c>
      <c r="BS326" s="11">
        <v>2.6999999999999993</v>
      </c>
    </row>
    <row r="327" spans="1:71" x14ac:dyDescent="0.2">
      <c r="A327" s="11">
        <v>20</v>
      </c>
      <c r="B327" s="11">
        <v>2.2999999999999998</v>
      </c>
      <c r="C327" s="11">
        <v>1.2999999999999989</v>
      </c>
      <c r="D327" s="11">
        <v>1.1999999999999993</v>
      </c>
      <c r="E327" s="11">
        <v>1.8999999999999995</v>
      </c>
      <c r="F327" s="139">
        <f t="shared" si="122"/>
        <v>1.6749999999999994</v>
      </c>
      <c r="G327" s="66">
        <v>6.666666666666667</v>
      </c>
      <c r="H327" s="66">
        <v>5.5555555555555358E-2</v>
      </c>
      <c r="I327" s="11">
        <v>0.59999999999999964</v>
      </c>
      <c r="J327" s="11">
        <v>2.7000000000000011</v>
      </c>
      <c r="K327" s="11">
        <v>1.2999999999999989</v>
      </c>
      <c r="L327" s="11">
        <v>1.2000000000000002</v>
      </c>
      <c r="Q327" s="11">
        <v>20</v>
      </c>
      <c r="R327" s="11">
        <v>3.5000000000000009</v>
      </c>
      <c r="S327" s="11">
        <v>2</v>
      </c>
      <c r="T327" s="11">
        <v>3.5999999999999996</v>
      </c>
      <c r="U327" s="11">
        <v>3.0999999999999996</v>
      </c>
      <c r="W327" s="66">
        <v>3.5555555555555554</v>
      </c>
      <c r="Y327" s="66">
        <v>4.1666666666666661</v>
      </c>
      <c r="Z327" s="139">
        <f t="shared" si="123"/>
        <v>3.3203703703703709</v>
      </c>
      <c r="AA327" s="11">
        <v>8.5</v>
      </c>
      <c r="AB327" s="11">
        <v>-0.90000000000000036</v>
      </c>
      <c r="AC327" s="66">
        <v>0.22222222222222232</v>
      </c>
      <c r="AD327" s="11">
        <v>5.1999999999999993</v>
      </c>
      <c r="AE327" s="11">
        <v>1.8999999999999995</v>
      </c>
      <c r="AF327" s="66">
        <v>1.8333333333333321</v>
      </c>
      <c r="AJ327" s="11">
        <v>20</v>
      </c>
      <c r="AK327" s="11">
        <v>4.7999999999999989</v>
      </c>
      <c r="AL327" s="11">
        <v>5.9</v>
      </c>
      <c r="AM327" s="11">
        <v>5.6</v>
      </c>
      <c r="AN327" s="66">
        <v>6.3888888888888893</v>
      </c>
      <c r="AO327" s="15">
        <f t="shared" si="124"/>
        <v>5.6722222222222216</v>
      </c>
      <c r="AP327" s="11">
        <v>8.6000000000000014</v>
      </c>
      <c r="AR327" s="66">
        <v>3.6111111111111107</v>
      </c>
      <c r="AS327" s="11">
        <v>3.5999999999999996</v>
      </c>
      <c r="AT327" s="11">
        <v>2.3999999999999995</v>
      </c>
      <c r="AX327" s="11">
        <v>20</v>
      </c>
      <c r="AY327" s="11">
        <v>5.7999999999999989</v>
      </c>
      <c r="BA327" s="11">
        <v>9.3999999999999986</v>
      </c>
      <c r="BB327" s="11">
        <v>9</v>
      </c>
      <c r="BC327" s="11">
        <v>6.6</v>
      </c>
      <c r="BD327" s="11">
        <v>8.9</v>
      </c>
      <c r="BE327" s="11">
        <v>6.2999999999999989</v>
      </c>
      <c r="BF327" s="66">
        <v>7.6666666666666661</v>
      </c>
      <c r="BG327" s="15">
        <f t="shared" si="125"/>
        <v>7.6666666666666652</v>
      </c>
      <c r="BH327" s="11">
        <v>6.2000000000000011</v>
      </c>
      <c r="BI327" s="11">
        <v>5.9</v>
      </c>
      <c r="BJ327" s="11">
        <v>5.8999999999999995</v>
      </c>
      <c r="BK327" s="11">
        <v>10.5</v>
      </c>
      <c r="BO327" s="11">
        <v>20</v>
      </c>
      <c r="BP327" s="11">
        <v>11.299999999999999</v>
      </c>
      <c r="BQ327" s="11">
        <v>9.6</v>
      </c>
      <c r="BR327" s="15">
        <f t="shared" si="126"/>
        <v>10.45</v>
      </c>
      <c r="BS327" s="11">
        <v>2.6999999999999993</v>
      </c>
    </row>
    <row r="328" spans="1:71" x14ac:dyDescent="0.2">
      <c r="A328" s="11">
        <v>25</v>
      </c>
      <c r="B328" s="11">
        <v>2.0000000000000009</v>
      </c>
      <c r="C328" s="11">
        <v>1.5999999999999996</v>
      </c>
      <c r="D328" s="11">
        <v>1.5</v>
      </c>
      <c r="E328" s="11">
        <v>1.7999999999999998</v>
      </c>
      <c r="F328" s="139">
        <f t="shared" si="122"/>
        <v>1.7250000000000001</v>
      </c>
      <c r="G328" s="66">
        <v>6.5555555555555562</v>
      </c>
      <c r="H328" s="66">
        <v>-5.5555555555555358E-2</v>
      </c>
      <c r="I328" s="11">
        <v>0.59999999999999964</v>
      </c>
      <c r="J328" s="11">
        <v>2.5</v>
      </c>
      <c r="K328" s="11">
        <v>1</v>
      </c>
      <c r="L328" s="11">
        <v>1.0999999999999996</v>
      </c>
      <c r="Q328" s="11">
        <v>25</v>
      </c>
      <c r="R328" s="11">
        <v>3.2</v>
      </c>
      <c r="S328" s="11">
        <v>1.8000000000000007</v>
      </c>
      <c r="T328" s="11">
        <v>3</v>
      </c>
      <c r="U328" s="11">
        <v>3.3000000000000007</v>
      </c>
      <c r="W328" s="66">
        <v>3.3888888888888893</v>
      </c>
      <c r="Y328" s="66">
        <v>3.9444444444444446</v>
      </c>
      <c r="Z328" s="139">
        <f t="shared" si="123"/>
        <v>3.1055555555555556</v>
      </c>
      <c r="AA328" s="11">
        <v>8.1000000000000014</v>
      </c>
      <c r="AB328" s="11">
        <v>-1.2999999999999989</v>
      </c>
      <c r="AC328" s="66">
        <v>5.5555555555556246E-2</v>
      </c>
      <c r="AD328" s="11">
        <v>5.1999999999999993</v>
      </c>
      <c r="AE328" s="11">
        <v>1.7000000000000002</v>
      </c>
      <c r="AF328" s="66">
        <v>1.7222222222222214</v>
      </c>
      <c r="AJ328" s="11">
        <v>25</v>
      </c>
      <c r="AK328" s="11">
        <v>4.7999999999999989</v>
      </c>
      <c r="AL328" s="11">
        <v>6.1</v>
      </c>
      <c r="AM328" s="11">
        <v>5.5</v>
      </c>
      <c r="AN328" s="66">
        <v>6.2222222222222214</v>
      </c>
      <c r="AO328" s="15">
        <f t="shared" si="124"/>
        <v>5.655555555555555</v>
      </c>
      <c r="AP328" s="11">
        <v>8.6000000000000014</v>
      </c>
      <c r="AR328" s="66">
        <v>3.6111111111111107</v>
      </c>
      <c r="AS328" s="11">
        <v>3.5999999999999996</v>
      </c>
      <c r="AT328" s="11">
        <v>2.3999999999999995</v>
      </c>
      <c r="AX328" s="11">
        <v>25</v>
      </c>
      <c r="AY328" s="11">
        <v>5.9</v>
      </c>
      <c r="BA328" s="11">
        <v>9.3000000000000007</v>
      </c>
      <c r="BB328" s="11">
        <v>8.8999999999999986</v>
      </c>
      <c r="BC328" s="11">
        <v>6.6</v>
      </c>
      <c r="BD328" s="11">
        <v>8.7999999999999989</v>
      </c>
      <c r="BE328" s="11">
        <v>6.1</v>
      </c>
      <c r="BF328" s="66">
        <v>7.2777777777777768</v>
      </c>
      <c r="BG328" s="15">
        <f t="shared" si="125"/>
        <v>7.5539682539682547</v>
      </c>
      <c r="BH328" s="11">
        <v>5.8000000000000007</v>
      </c>
      <c r="BI328" s="11">
        <v>6.1</v>
      </c>
      <c r="BJ328" s="11">
        <v>5.4999999999999991</v>
      </c>
      <c r="BK328" s="11">
        <v>10.5</v>
      </c>
      <c r="BO328" s="11">
        <v>25</v>
      </c>
      <c r="BP328" s="11">
        <v>11.299999999999999</v>
      </c>
      <c r="BQ328" s="11">
        <v>10.000000000000002</v>
      </c>
      <c r="BR328" s="15">
        <f t="shared" si="126"/>
        <v>10.65</v>
      </c>
      <c r="BS328" s="11">
        <v>2.9000000000000021</v>
      </c>
    </row>
    <row r="329" spans="1:71" x14ac:dyDescent="0.2">
      <c r="A329" s="11">
        <v>30</v>
      </c>
      <c r="C329" s="11">
        <v>1.5000000000000018</v>
      </c>
      <c r="D329" s="11">
        <v>1.5</v>
      </c>
      <c r="E329" s="11">
        <v>1.6000000000000005</v>
      </c>
      <c r="F329" s="139">
        <f t="shared" si="122"/>
        <v>1.5333333333333341</v>
      </c>
      <c r="G329" s="66">
        <v>6.4999999999999991</v>
      </c>
      <c r="H329" s="66">
        <v>-0.11111111111111249</v>
      </c>
      <c r="I329" s="11">
        <v>0.39999999999999858</v>
      </c>
      <c r="J329" s="11">
        <v>2.2000000000000011</v>
      </c>
      <c r="K329" s="11">
        <v>0.5</v>
      </c>
      <c r="L329" s="11">
        <v>1.3999999999999995</v>
      </c>
      <c r="Q329" s="11">
        <v>30</v>
      </c>
      <c r="R329" s="11">
        <v>2.8999999999999995</v>
      </c>
      <c r="S329" s="11">
        <v>1.7000000000000011</v>
      </c>
      <c r="T329" s="11">
        <v>2.5</v>
      </c>
      <c r="U329" s="11">
        <v>3.5</v>
      </c>
      <c r="W329" s="66">
        <v>3.1666666666666661</v>
      </c>
      <c r="Y329" s="66">
        <v>3.6666666666666661</v>
      </c>
      <c r="Z329" s="139">
        <f t="shared" si="123"/>
        <v>2.9055555555555554</v>
      </c>
      <c r="AA329" s="11">
        <v>7.7</v>
      </c>
      <c r="AB329" s="11">
        <v>-1.6999999999999993</v>
      </c>
      <c r="AC329" s="66">
        <v>-0.16666666666666607</v>
      </c>
      <c r="AD329" s="11">
        <v>4.8000000000000007</v>
      </c>
      <c r="AE329" s="11">
        <v>1.8999999999999995</v>
      </c>
      <c r="AF329" s="66">
        <v>1.6111111111111107</v>
      </c>
      <c r="AJ329" s="11">
        <v>30</v>
      </c>
      <c r="AK329" s="11">
        <v>4.5999999999999996</v>
      </c>
      <c r="AL329" s="11">
        <v>6.1</v>
      </c>
      <c r="AM329" s="11">
        <v>5.5</v>
      </c>
      <c r="AN329" s="66">
        <v>6.1666666666666661</v>
      </c>
      <c r="AO329" s="15">
        <f t="shared" si="124"/>
        <v>5.5916666666666668</v>
      </c>
      <c r="AP329" s="11">
        <v>8.6000000000000014</v>
      </c>
      <c r="AR329" s="66">
        <v>4.2222222222222214</v>
      </c>
      <c r="AS329" s="11">
        <v>3.4000000000000004</v>
      </c>
      <c r="AT329" s="11">
        <v>2.2999999999999998</v>
      </c>
      <c r="AX329" s="11">
        <v>30</v>
      </c>
      <c r="AY329" s="11">
        <v>6.1</v>
      </c>
      <c r="BA329" s="11">
        <v>9.3000000000000007</v>
      </c>
      <c r="BB329" s="11">
        <v>8.8999999999999986</v>
      </c>
      <c r="BC329" s="11">
        <v>6.6</v>
      </c>
      <c r="BD329" s="11">
        <v>8.2999999999999989</v>
      </c>
      <c r="BE329" s="11">
        <v>5.9</v>
      </c>
      <c r="BF329" s="66">
        <v>6.4444444444444429</v>
      </c>
      <c r="BG329" s="15">
        <f t="shared" si="125"/>
        <v>7.3634920634920622</v>
      </c>
      <c r="BH329" s="11">
        <v>5.5</v>
      </c>
      <c r="BI329" s="11">
        <v>5.9</v>
      </c>
      <c r="BJ329" s="11">
        <v>5.7</v>
      </c>
      <c r="BK329" s="11">
        <v>10.5</v>
      </c>
      <c r="BO329" s="11">
        <v>30</v>
      </c>
      <c r="BP329" s="11">
        <v>11.299999999999999</v>
      </c>
      <c r="BQ329" s="11">
        <v>9.9</v>
      </c>
      <c r="BR329" s="15">
        <f t="shared" si="126"/>
        <v>10.6</v>
      </c>
      <c r="BS329" s="11">
        <v>3.1000000000000014</v>
      </c>
    </row>
    <row r="330" spans="1:71" x14ac:dyDescent="0.2">
      <c r="A330" s="11">
        <v>35</v>
      </c>
      <c r="C330" s="11">
        <v>1.2999999999999989</v>
      </c>
      <c r="E330" s="11">
        <v>1.5000000000000009</v>
      </c>
      <c r="F330" s="139">
        <f t="shared" si="122"/>
        <v>1.4</v>
      </c>
      <c r="G330" s="66">
        <v>6.4999999999999991</v>
      </c>
      <c r="H330" s="66">
        <v>-0.16666666666666785</v>
      </c>
      <c r="I330" s="11">
        <v>9.9999999999999645E-2</v>
      </c>
      <c r="J330" s="11">
        <v>2.0999999999999996</v>
      </c>
      <c r="K330" s="11">
        <v>0.29999999999999893</v>
      </c>
      <c r="L330" s="11">
        <v>1.0999999999999996</v>
      </c>
      <c r="Q330" s="11">
        <v>35</v>
      </c>
      <c r="R330" s="11">
        <v>2.7</v>
      </c>
      <c r="S330" s="11">
        <v>1.8000000000000007</v>
      </c>
      <c r="T330" s="11">
        <v>2.3000000000000007</v>
      </c>
      <c r="U330" s="11">
        <v>3.2000000000000011</v>
      </c>
      <c r="W330" s="66">
        <v>3.2777777777777786</v>
      </c>
      <c r="Y330" s="66">
        <v>3.3333333333333321</v>
      </c>
      <c r="Z330" s="139">
        <f t="shared" si="123"/>
        <v>2.768518518518519</v>
      </c>
      <c r="AA330" s="11">
        <v>7.7</v>
      </c>
      <c r="AB330" s="11">
        <v>-2.0999999999999996</v>
      </c>
      <c r="AC330" s="66">
        <v>-0.55555555555555536</v>
      </c>
      <c r="AD330" s="11">
        <v>4.1999999999999993</v>
      </c>
      <c r="AE330" s="11">
        <v>2.0999999999999996</v>
      </c>
      <c r="AF330" s="66">
        <v>1.5555555555555554</v>
      </c>
      <c r="AJ330" s="11">
        <v>35</v>
      </c>
      <c r="AK330" s="11">
        <v>4.3000000000000007</v>
      </c>
      <c r="AL330" s="11">
        <v>5.8000000000000007</v>
      </c>
      <c r="AM330" s="11">
        <v>5.3000000000000007</v>
      </c>
      <c r="AN330" s="66">
        <v>6.0555555555555554</v>
      </c>
      <c r="AO330" s="15">
        <f t="shared" si="124"/>
        <v>5.3638888888888889</v>
      </c>
      <c r="AP330" s="11">
        <v>8.4000000000000021</v>
      </c>
      <c r="AR330" s="66">
        <v>4.2222222222222214</v>
      </c>
      <c r="AS330" s="11">
        <v>3.0999999999999996</v>
      </c>
      <c r="AT330" s="11">
        <v>2.1000000000000005</v>
      </c>
      <c r="AX330" s="11">
        <v>35</v>
      </c>
      <c r="AY330" s="11">
        <v>6.1999999999999993</v>
      </c>
      <c r="BA330" s="11">
        <v>8.6999999999999993</v>
      </c>
      <c r="BB330" s="11">
        <v>8.5</v>
      </c>
      <c r="BC330" s="11">
        <v>6.2000000000000011</v>
      </c>
      <c r="BD330" s="11">
        <v>7.7000000000000011</v>
      </c>
      <c r="BE330" s="11">
        <v>5.5</v>
      </c>
      <c r="BF330" s="66">
        <v>6.2777777777777768</v>
      </c>
      <c r="BG330" s="15">
        <f t="shared" si="125"/>
        <v>7.011111111111112</v>
      </c>
      <c r="BH330" s="11">
        <v>5.4</v>
      </c>
      <c r="BI330" s="11">
        <v>5.7999999999999989</v>
      </c>
      <c r="BJ330" s="11">
        <v>5.7</v>
      </c>
      <c r="BK330" s="11">
        <v>10.199999999999999</v>
      </c>
      <c r="BO330" s="11">
        <v>35</v>
      </c>
      <c r="BP330" s="11">
        <v>11.299999999999999</v>
      </c>
      <c r="BQ330" s="11">
        <v>9.6</v>
      </c>
      <c r="BR330" s="15">
        <f t="shared" si="126"/>
        <v>10.45</v>
      </c>
      <c r="BS330" s="11">
        <v>3.4000000000000021</v>
      </c>
    </row>
    <row r="331" spans="1:71" x14ac:dyDescent="0.2">
      <c r="A331" s="11">
        <v>40</v>
      </c>
      <c r="C331" s="11">
        <v>1.0999999999999996</v>
      </c>
      <c r="E331" s="11">
        <v>1.3999999999999995</v>
      </c>
      <c r="F331" s="139">
        <f t="shared" ref="F331:F347" si="127">AVERAGE(B331:E331)</f>
        <v>1.2499999999999996</v>
      </c>
      <c r="G331" s="66">
        <v>6.2777777777777777</v>
      </c>
      <c r="H331" s="66">
        <v>-5.5555555555555358E-2</v>
      </c>
      <c r="I331" s="11">
        <v>0</v>
      </c>
      <c r="J331" s="11">
        <v>2.2000000000000011</v>
      </c>
      <c r="K331" s="11">
        <v>-0.30000000000000071</v>
      </c>
      <c r="L331" s="11">
        <v>1.0999999999999996</v>
      </c>
      <c r="Q331" s="11">
        <v>40</v>
      </c>
      <c r="R331" s="11">
        <v>2.5000000000000009</v>
      </c>
      <c r="T331" s="11">
        <v>2.3000000000000007</v>
      </c>
      <c r="U331" s="11">
        <v>2.9000000000000004</v>
      </c>
      <c r="W331" s="66">
        <v>3.4444444444444446</v>
      </c>
      <c r="Y331" s="66">
        <v>3.0555555555555554</v>
      </c>
      <c r="Z331" s="139">
        <f t="shared" ref="Z331:Z347" si="128">AVERAGE(R331:Y331)</f>
        <v>2.8400000000000003</v>
      </c>
      <c r="AA331" s="11">
        <v>7.4999999999999991</v>
      </c>
      <c r="AB331" s="11">
        <v>-2.4000000000000004</v>
      </c>
      <c r="AC331" s="66">
        <v>-1.5</v>
      </c>
      <c r="AD331" s="11">
        <v>4</v>
      </c>
      <c r="AE331" s="11">
        <v>2.3999999999999995</v>
      </c>
      <c r="AF331" s="66">
        <v>1.5555555555555554</v>
      </c>
      <c r="AJ331" s="11">
        <v>40</v>
      </c>
      <c r="AK331" s="11">
        <v>4.0999999999999996</v>
      </c>
      <c r="AL331" s="11">
        <v>5.6999999999999993</v>
      </c>
      <c r="AM331" s="11">
        <v>5</v>
      </c>
      <c r="AO331" s="15">
        <f t="shared" ref="AO331:AO347" si="129">AVERAGE(AK331:AN331)</f>
        <v>4.9333333333333327</v>
      </c>
      <c r="AP331" s="11">
        <v>8.6999999999999993</v>
      </c>
      <c r="AR331" s="66">
        <v>4.0555555555555554</v>
      </c>
      <c r="AS331" s="11">
        <v>3.0999999999999996</v>
      </c>
      <c r="AT331" s="11">
        <v>2.0000000000000009</v>
      </c>
      <c r="AX331" s="11">
        <v>40</v>
      </c>
      <c r="AY331" s="11">
        <v>6</v>
      </c>
      <c r="BB331" s="11">
        <v>8.0999999999999979</v>
      </c>
      <c r="BC331" s="11">
        <v>5.7000000000000011</v>
      </c>
      <c r="BD331" s="11">
        <v>7.2000000000000011</v>
      </c>
      <c r="BE331" s="11">
        <v>5.0999999999999996</v>
      </c>
      <c r="BF331" s="66">
        <v>5.9444444444444429</v>
      </c>
      <c r="BG331" s="15">
        <f t="shared" si="125"/>
        <v>6.340740740740741</v>
      </c>
      <c r="BH331" s="11">
        <v>5.2000000000000011</v>
      </c>
      <c r="BI331" s="11">
        <v>5.6</v>
      </c>
      <c r="BJ331" s="11">
        <v>5.8999999999999995</v>
      </c>
      <c r="BK331" s="11">
        <v>9.9000000000000021</v>
      </c>
      <c r="BO331" s="11">
        <v>40</v>
      </c>
      <c r="BP331" s="11">
        <v>10.9</v>
      </c>
      <c r="BQ331" s="11">
        <v>9.6</v>
      </c>
      <c r="BR331" s="15">
        <f t="shared" si="126"/>
        <v>10.25</v>
      </c>
      <c r="BS331" s="11">
        <v>2.6000000000000014</v>
      </c>
    </row>
    <row r="332" spans="1:71" x14ac:dyDescent="0.2">
      <c r="A332" s="11">
        <v>45</v>
      </c>
      <c r="C332" s="11">
        <v>0.50000000000000178</v>
      </c>
      <c r="E332" s="11">
        <v>1.2000000000000002</v>
      </c>
      <c r="F332" s="139">
        <f t="shared" si="127"/>
        <v>0.85000000000000098</v>
      </c>
      <c r="G332" s="66">
        <v>5.9999999999999991</v>
      </c>
      <c r="H332" s="66">
        <v>5.5555555555555358E-2</v>
      </c>
      <c r="I332" s="11">
        <v>9.9999999999999645E-2</v>
      </c>
      <c r="J332" s="11">
        <v>2.5999999999999996</v>
      </c>
      <c r="K332" s="11">
        <v>-0.5</v>
      </c>
      <c r="L332" s="11">
        <v>1.2999999999999998</v>
      </c>
      <c r="Q332" s="11">
        <v>45</v>
      </c>
      <c r="R332" s="11">
        <v>2.2999999999999998</v>
      </c>
      <c r="T332" s="11">
        <v>2.5</v>
      </c>
      <c r="U332" s="11">
        <v>2.5999999999999996</v>
      </c>
      <c r="W332" s="66">
        <v>3.2777777777777786</v>
      </c>
      <c r="Y332" s="66">
        <v>2.7222222222222214</v>
      </c>
      <c r="Z332" s="139">
        <f t="shared" si="128"/>
        <v>2.6799999999999997</v>
      </c>
      <c r="AA332" s="11">
        <v>7.3999999999999995</v>
      </c>
      <c r="AB332" s="11">
        <v>-2.6999999999999993</v>
      </c>
      <c r="AC332" s="66">
        <v>-1.9444444444444438</v>
      </c>
      <c r="AD332" s="11">
        <v>4</v>
      </c>
      <c r="AE332" s="11">
        <v>2.3999999999999995</v>
      </c>
      <c r="AF332" s="66">
        <v>1.6111111111111107</v>
      </c>
      <c r="AJ332" s="11">
        <v>45</v>
      </c>
      <c r="AK332" s="11">
        <v>4</v>
      </c>
      <c r="AL332" s="11">
        <v>5.4</v>
      </c>
      <c r="AM332" s="11">
        <v>4.6999999999999993</v>
      </c>
      <c r="AO332" s="15">
        <f t="shared" si="129"/>
        <v>4.7</v>
      </c>
      <c r="AP332" s="11">
        <v>8.6999999999999993</v>
      </c>
      <c r="AS332" s="11">
        <v>3</v>
      </c>
      <c r="AT332" s="11">
        <v>1.8999999999999995</v>
      </c>
      <c r="AX332" s="11">
        <v>45</v>
      </c>
      <c r="AY332" s="11">
        <v>5.9</v>
      </c>
      <c r="BB332" s="11">
        <v>7.8999999999999986</v>
      </c>
      <c r="BC332" s="11">
        <v>5.2000000000000011</v>
      </c>
      <c r="BD332" s="11">
        <v>6.9</v>
      </c>
      <c r="BE332" s="11">
        <v>4.5</v>
      </c>
      <c r="BF332" s="66">
        <v>5.2222222222222214</v>
      </c>
      <c r="BG332" s="15">
        <f t="shared" si="125"/>
        <v>5.9370370370370367</v>
      </c>
      <c r="BH332" s="11">
        <v>4.9000000000000004</v>
      </c>
      <c r="BI332" s="11">
        <v>5.2999999999999989</v>
      </c>
      <c r="BJ332" s="11">
        <v>6.1000000000000005</v>
      </c>
      <c r="BK332" s="11">
        <v>10</v>
      </c>
      <c r="BO332" s="11">
        <v>45</v>
      </c>
      <c r="BP332" s="11">
        <v>10.700000000000001</v>
      </c>
      <c r="BQ332" s="11">
        <v>9.7000000000000011</v>
      </c>
      <c r="BR332" s="15">
        <f t="shared" si="126"/>
        <v>10.200000000000001</v>
      </c>
      <c r="BS332" s="11">
        <v>2</v>
      </c>
    </row>
    <row r="333" spans="1:71" x14ac:dyDescent="0.2">
      <c r="A333" s="11">
        <v>50</v>
      </c>
      <c r="C333" s="11">
        <v>0</v>
      </c>
      <c r="E333" s="11">
        <v>1.0000000000000009</v>
      </c>
      <c r="F333" s="139">
        <f t="shared" si="127"/>
        <v>0.50000000000000044</v>
      </c>
      <c r="G333" s="66">
        <v>5.5555555555555562</v>
      </c>
      <c r="H333" s="66">
        <v>0</v>
      </c>
      <c r="I333" s="11">
        <v>0.19999999999999929</v>
      </c>
      <c r="J333" s="11">
        <v>2.8000000000000007</v>
      </c>
      <c r="K333" s="11">
        <v>-0.20000000000000018</v>
      </c>
      <c r="L333" s="11">
        <v>1.2000000000000002</v>
      </c>
      <c r="Q333" s="11">
        <v>50</v>
      </c>
      <c r="R333" s="11">
        <v>2.1000000000000005</v>
      </c>
      <c r="T333" s="11">
        <v>2.9000000000000004</v>
      </c>
      <c r="U333" s="11">
        <v>2.3000000000000007</v>
      </c>
      <c r="W333" s="66">
        <v>2.8333333333333339</v>
      </c>
      <c r="Y333" s="66">
        <v>2.3888888888888893</v>
      </c>
      <c r="Z333" s="139">
        <f t="shared" si="128"/>
        <v>2.5044444444444451</v>
      </c>
      <c r="AA333" s="11">
        <v>7.2</v>
      </c>
      <c r="AB333" s="11">
        <v>-2.7999999999999989</v>
      </c>
      <c r="AC333" s="66">
        <v>-2.2777777777777777</v>
      </c>
      <c r="AD333" s="11">
        <v>3.5999999999999996</v>
      </c>
      <c r="AE333" s="11">
        <v>1.7000000000000002</v>
      </c>
      <c r="AF333" s="66">
        <v>1.5555555555555554</v>
      </c>
      <c r="AJ333" s="11">
        <v>50</v>
      </c>
      <c r="AK333" s="11">
        <v>4</v>
      </c>
      <c r="AL333" s="11">
        <v>5.4</v>
      </c>
      <c r="AM333" s="11">
        <v>4.8000000000000007</v>
      </c>
      <c r="AO333" s="15">
        <f t="shared" si="129"/>
        <v>4.7333333333333334</v>
      </c>
      <c r="AP333" s="11">
        <v>8.5</v>
      </c>
      <c r="AS333" s="11">
        <v>2.8000000000000007</v>
      </c>
      <c r="AT333" s="11">
        <v>1.7000000000000002</v>
      </c>
      <c r="AX333" s="11">
        <v>50</v>
      </c>
      <c r="AY333" s="11">
        <v>5.6</v>
      </c>
      <c r="BB333" s="11">
        <v>7.5999999999999979</v>
      </c>
      <c r="BC333" s="11">
        <v>5.0999999999999996</v>
      </c>
      <c r="BD333" s="11">
        <v>6.6</v>
      </c>
      <c r="BF333" s="66">
        <v>4.6111111111111107</v>
      </c>
      <c r="BG333" s="15">
        <f t="shared" si="125"/>
        <v>5.902222222222222</v>
      </c>
      <c r="BH333" s="11">
        <v>4.5999999999999996</v>
      </c>
      <c r="BI333" s="11">
        <v>5</v>
      </c>
      <c r="BJ333" s="11">
        <v>6.2</v>
      </c>
      <c r="BK333" s="11">
        <v>9.8000000000000007</v>
      </c>
      <c r="BO333" s="11">
        <v>50</v>
      </c>
      <c r="BP333" s="11">
        <v>10.799999999999999</v>
      </c>
      <c r="BQ333" s="11">
        <v>9.8000000000000007</v>
      </c>
      <c r="BR333" s="15">
        <f t="shared" si="126"/>
        <v>10.3</v>
      </c>
      <c r="BS333" s="11">
        <v>1.8000000000000007</v>
      </c>
    </row>
    <row r="334" spans="1:71" x14ac:dyDescent="0.2">
      <c r="A334" s="11">
        <v>55</v>
      </c>
      <c r="C334" s="11">
        <v>-0.59999999999999964</v>
      </c>
      <c r="E334" s="11">
        <v>0.5</v>
      </c>
      <c r="F334" s="139">
        <f t="shared" si="127"/>
        <v>-4.9999999999999822E-2</v>
      </c>
      <c r="G334" s="66">
        <v>5.166666666666667</v>
      </c>
      <c r="H334" s="66">
        <v>-0.22222222222222321</v>
      </c>
      <c r="I334" s="11">
        <v>0.29999999999999893</v>
      </c>
      <c r="J334" s="11">
        <v>2.5999999999999996</v>
      </c>
      <c r="K334" s="11">
        <v>0.19999999999999929</v>
      </c>
      <c r="L334" s="11">
        <v>0.70000000000000018</v>
      </c>
      <c r="Q334" s="11">
        <v>55</v>
      </c>
      <c r="R334" s="11">
        <v>1.8999999999999995</v>
      </c>
      <c r="T334" s="11">
        <v>3.0999999999999996</v>
      </c>
      <c r="U334" s="11">
        <v>2.4000000000000004</v>
      </c>
      <c r="W334" s="66">
        <v>3</v>
      </c>
      <c r="Y334" s="66">
        <v>2.1111111111111107</v>
      </c>
      <c r="Z334" s="139">
        <f t="shared" si="128"/>
        <v>2.5022222222222217</v>
      </c>
      <c r="AB334" s="11">
        <v>-2.9000000000000004</v>
      </c>
      <c r="AC334" s="66">
        <v>-2.833333333333333</v>
      </c>
      <c r="AD334" s="11">
        <v>2.8999999999999986</v>
      </c>
      <c r="AE334" s="11">
        <v>1.7000000000000002</v>
      </c>
      <c r="AF334" s="66">
        <v>1.8888888888888875</v>
      </c>
      <c r="AJ334" s="11">
        <v>55</v>
      </c>
      <c r="AK334" s="11">
        <v>3.7000000000000011</v>
      </c>
      <c r="AL334" s="11">
        <v>5.4</v>
      </c>
      <c r="AM334" s="11">
        <v>4.8000000000000007</v>
      </c>
      <c r="AO334" s="15">
        <f t="shared" si="129"/>
        <v>4.6333333333333337</v>
      </c>
      <c r="AP334" s="11">
        <v>8.6000000000000014</v>
      </c>
      <c r="AT334" s="11">
        <v>1.5000000000000009</v>
      </c>
      <c r="AX334" s="11">
        <v>55</v>
      </c>
      <c r="AY334" s="11">
        <v>5.4</v>
      </c>
      <c r="BB334" s="11">
        <v>7.0999999999999979</v>
      </c>
      <c r="BC334" s="11">
        <v>5.3000000000000007</v>
      </c>
      <c r="BD334" s="11">
        <v>6.2999999999999989</v>
      </c>
      <c r="BF334" s="66">
        <v>4.1666666666666661</v>
      </c>
      <c r="BG334" s="15">
        <f t="shared" si="125"/>
        <v>5.6533333333333315</v>
      </c>
      <c r="BH334" s="11">
        <v>4.3000000000000007</v>
      </c>
      <c r="BI334" s="11">
        <v>4.9000000000000004</v>
      </c>
      <c r="BJ334" s="11">
        <v>6.3</v>
      </c>
      <c r="BK334" s="11">
        <v>9.4000000000000021</v>
      </c>
      <c r="BO334" s="11">
        <v>55</v>
      </c>
      <c r="BP334" s="11">
        <v>10.200000000000001</v>
      </c>
      <c r="BQ334" s="11">
        <v>9.7000000000000011</v>
      </c>
      <c r="BR334" s="15">
        <f t="shared" si="126"/>
        <v>9.9500000000000011</v>
      </c>
      <c r="BS334" s="11">
        <v>2</v>
      </c>
    </row>
    <row r="335" spans="1:71" x14ac:dyDescent="0.2">
      <c r="A335" s="11">
        <v>60</v>
      </c>
      <c r="C335" s="11">
        <v>-1</v>
      </c>
      <c r="E335" s="11">
        <v>0.60000000000000053</v>
      </c>
      <c r="F335" s="139">
        <f t="shared" si="127"/>
        <v>-0.19999999999999973</v>
      </c>
      <c r="G335" s="66">
        <v>4.7222222222222223</v>
      </c>
      <c r="H335" s="66">
        <v>-0.33333333333333393</v>
      </c>
      <c r="I335" s="11">
        <v>0.19999999999999929</v>
      </c>
      <c r="J335" s="11">
        <v>2.0999999999999996</v>
      </c>
      <c r="K335" s="11">
        <v>0.59999999999999964</v>
      </c>
      <c r="L335" s="11">
        <v>0.79999999999999982</v>
      </c>
      <c r="Q335" s="11">
        <v>60</v>
      </c>
      <c r="R335" s="11">
        <v>1.7000000000000002</v>
      </c>
      <c r="T335" s="11">
        <v>3.0999999999999996</v>
      </c>
      <c r="U335" s="11">
        <v>2.5999999999999996</v>
      </c>
      <c r="W335" s="66">
        <v>3.1111111111111107</v>
      </c>
      <c r="Y335" s="66">
        <v>1.7777777777777768</v>
      </c>
      <c r="Z335" s="139">
        <f t="shared" si="128"/>
        <v>2.4577777777777774</v>
      </c>
      <c r="AB335" s="11">
        <v>-3.0999999999999996</v>
      </c>
      <c r="AC335" s="66">
        <v>-3.0555555555555554</v>
      </c>
      <c r="AD335" s="11">
        <v>2.8999999999999986</v>
      </c>
      <c r="AE335" s="11">
        <v>1.8999999999999995</v>
      </c>
      <c r="AF335" s="66">
        <v>2</v>
      </c>
      <c r="AJ335" s="11">
        <v>60</v>
      </c>
      <c r="AK335" s="11">
        <v>3.9000000000000004</v>
      </c>
      <c r="AL335" s="11">
        <v>5.8000000000000007</v>
      </c>
      <c r="AM335" s="11">
        <v>4.4000000000000004</v>
      </c>
      <c r="AO335" s="15">
        <f t="shared" si="129"/>
        <v>4.7</v>
      </c>
      <c r="AT335" s="11">
        <v>1.3999999999999995</v>
      </c>
      <c r="AX335" s="11">
        <v>60</v>
      </c>
      <c r="AY335" s="11">
        <v>5</v>
      </c>
      <c r="BB335" s="11">
        <v>7.0999999999999979</v>
      </c>
      <c r="BC335" s="11">
        <v>5.3000000000000007</v>
      </c>
      <c r="BD335" s="11">
        <v>6.1</v>
      </c>
      <c r="BG335" s="15">
        <f t="shared" si="125"/>
        <v>5.875</v>
      </c>
      <c r="BH335" s="11">
        <v>4</v>
      </c>
      <c r="BI335" s="11">
        <v>4.7999999999999989</v>
      </c>
      <c r="BJ335" s="11">
        <v>6.2</v>
      </c>
      <c r="BK335" s="11">
        <v>9.1000000000000014</v>
      </c>
      <c r="BO335" s="11">
        <v>60</v>
      </c>
      <c r="BP335" s="11">
        <v>9.7000000000000011</v>
      </c>
      <c r="BQ335" s="11">
        <v>9.3000000000000007</v>
      </c>
      <c r="BR335" s="15">
        <f t="shared" si="126"/>
        <v>9.5</v>
      </c>
      <c r="BS335" s="11">
        <v>1.9000000000000004</v>
      </c>
    </row>
    <row r="336" spans="1:71" x14ac:dyDescent="0.2">
      <c r="A336" s="11">
        <v>65</v>
      </c>
      <c r="C336" s="11">
        <v>-1.4000000000000004</v>
      </c>
      <c r="E336" s="11">
        <v>0.5</v>
      </c>
      <c r="F336" s="139">
        <f t="shared" si="127"/>
        <v>-0.45000000000000018</v>
      </c>
      <c r="G336" s="66">
        <v>4.5555555555555562</v>
      </c>
      <c r="H336" s="66">
        <v>-0.33333333333333393</v>
      </c>
      <c r="I336" s="11">
        <v>-0.10000000000000142</v>
      </c>
      <c r="J336" s="11">
        <v>2</v>
      </c>
      <c r="K336" s="11">
        <v>0.79999999999999893</v>
      </c>
      <c r="L336" s="11">
        <v>0.89999999999999947</v>
      </c>
      <c r="Q336" s="11">
        <v>65</v>
      </c>
      <c r="R336" s="11">
        <v>1.6000000000000005</v>
      </c>
      <c r="T336" s="11">
        <v>2.9000000000000004</v>
      </c>
      <c r="U336" s="11">
        <v>2.5</v>
      </c>
      <c r="W336" s="66">
        <v>3</v>
      </c>
      <c r="Y336" s="66">
        <v>1.5555555555555554</v>
      </c>
      <c r="Z336" s="139">
        <f t="shared" si="128"/>
        <v>2.3111111111111109</v>
      </c>
      <c r="AB336" s="11">
        <v>-3.3999999999999995</v>
      </c>
      <c r="AC336" s="66">
        <v>-2.833333333333333</v>
      </c>
      <c r="AD336" s="11">
        <v>2.5999999999999996</v>
      </c>
      <c r="AE336" s="11">
        <v>1.5999999999999996</v>
      </c>
      <c r="AF336" s="66">
        <v>2.0555555555555554</v>
      </c>
      <c r="AJ336" s="11">
        <v>65</v>
      </c>
      <c r="AK336" s="11">
        <v>3.8000000000000007</v>
      </c>
      <c r="AL336" s="11">
        <v>5.6999999999999993</v>
      </c>
      <c r="AM336" s="11">
        <v>4.0999999999999996</v>
      </c>
      <c r="AO336" s="15">
        <f t="shared" si="129"/>
        <v>4.5333333333333332</v>
      </c>
      <c r="AT336" s="11">
        <v>1.2999999999999998</v>
      </c>
      <c r="AX336" s="11">
        <v>65</v>
      </c>
      <c r="AY336" s="11">
        <v>4.7999999999999989</v>
      </c>
      <c r="BB336" s="11">
        <v>6.8999999999999986</v>
      </c>
      <c r="BC336" s="11">
        <v>5</v>
      </c>
      <c r="BD336" s="11">
        <v>6.0000000000000018</v>
      </c>
      <c r="BG336" s="15">
        <f t="shared" si="125"/>
        <v>5.6749999999999989</v>
      </c>
      <c r="BH336" s="11">
        <v>3.7000000000000011</v>
      </c>
      <c r="BI336" s="11">
        <v>4.7999999999999989</v>
      </c>
      <c r="BJ336" s="11">
        <v>5.8999999999999995</v>
      </c>
      <c r="BK336" s="11">
        <v>8.6999999999999993</v>
      </c>
      <c r="BO336" s="11">
        <v>65</v>
      </c>
      <c r="BP336" s="11">
        <v>5</v>
      </c>
      <c r="BQ336" s="11">
        <v>9.1</v>
      </c>
      <c r="BR336" s="15">
        <f t="shared" si="126"/>
        <v>7.05</v>
      </c>
      <c r="BS336" s="11">
        <v>0.60000000000000142</v>
      </c>
    </row>
    <row r="337" spans="1:71" x14ac:dyDescent="0.2">
      <c r="A337" s="11">
        <v>70</v>
      </c>
      <c r="C337" s="11">
        <v>-1.1999999999999993</v>
      </c>
      <c r="E337" s="11">
        <v>0.29999999999999982</v>
      </c>
      <c r="F337" s="139">
        <f t="shared" si="127"/>
        <v>-0.44999999999999973</v>
      </c>
      <c r="H337" s="66">
        <v>-0.44444444444444464</v>
      </c>
      <c r="I337" s="11">
        <v>-0.30000000000000071</v>
      </c>
      <c r="J337" s="11">
        <v>1.6000000000000005</v>
      </c>
      <c r="K337" s="11">
        <v>1</v>
      </c>
      <c r="L337" s="11">
        <v>0.89999999999999947</v>
      </c>
      <c r="Q337" s="11">
        <v>70</v>
      </c>
      <c r="R337" s="11">
        <v>1.5000000000000009</v>
      </c>
      <c r="T337" s="11">
        <v>2.8000000000000007</v>
      </c>
      <c r="U337" s="11">
        <v>2</v>
      </c>
      <c r="Y337" s="66">
        <v>1.2777777777777768</v>
      </c>
      <c r="Z337" s="139">
        <f t="shared" si="128"/>
        <v>1.8944444444444446</v>
      </c>
      <c r="AB337" s="11">
        <v>-3.3999999999999995</v>
      </c>
      <c r="AC337" s="66">
        <v>-2.5555555555555554</v>
      </c>
      <c r="AD337" s="11">
        <v>2</v>
      </c>
      <c r="AE337" s="11">
        <v>1.5</v>
      </c>
      <c r="AF337" s="66">
        <v>1.9444444444444429</v>
      </c>
      <c r="AJ337" s="11">
        <v>70</v>
      </c>
      <c r="AK337" s="11">
        <v>3.5999999999999996</v>
      </c>
      <c r="AL337" s="11">
        <v>5.4</v>
      </c>
      <c r="AM337" s="11">
        <v>3.8000000000000007</v>
      </c>
      <c r="AO337" s="15">
        <f t="shared" si="129"/>
        <v>4.2666666666666666</v>
      </c>
      <c r="AT337" s="11">
        <v>1.1000000000000005</v>
      </c>
      <c r="AX337" s="11">
        <v>70</v>
      </c>
      <c r="BB337" s="11">
        <v>6.8999999999999986</v>
      </c>
      <c r="BC337" s="11">
        <v>4.4000000000000004</v>
      </c>
      <c r="BD337" s="11">
        <v>5.7000000000000011</v>
      </c>
      <c r="BG337" s="15">
        <f t="shared" si="125"/>
        <v>5.666666666666667</v>
      </c>
      <c r="BH337" s="11">
        <v>3.2000000000000011</v>
      </c>
      <c r="BI337" s="11">
        <v>4.6999999999999993</v>
      </c>
      <c r="BJ337" s="11">
        <v>5.7</v>
      </c>
      <c r="BK337" s="11">
        <v>8.4000000000000021</v>
      </c>
      <c r="BO337" s="11">
        <v>70</v>
      </c>
      <c r="BP337" s="11">
        <v>4.9000000000000004</v>
      </c>
      <c r="BQ337" s="11">
        <v>8.8000000000000007</v>
      </c>
      <c r="BR337" s="15">
        <f t="shared" si="126"/>
        <v>6.8500000000000005</v>
      </c>
      <c r="BS337" s="11">
        <v>-3.2999999999999989</v>
      </c>
    </row>
    <row r="338" spans="1:71" x14ac:dyDescent="0.2">
      <c r="A338" s="11">
        <v>75</v>
      </c>
      <c r="C338" s="11">
        <v>-1</v>
      </c>
      <c r="E338" s="11">
        <v>0.10000000000000053</v>
      </c>
      <c r="F338" s="139">
        <f t="shared" si="127"/>
        <v>-0.44999999999999973</v>
      </c>
      <c r="H338" s="66">
        <v>-0.55555555555555625</v>
      </c>
      <c r="I338" s="11">
        <v>-0.5</v>
      </c>
      <c r="J338" s="11">
        <v>1.4000000000000004</v>
      </c>
      <c r="K338" s="11">
        <v>1.5</v>
      </c>
      <c r="L338" s="11">
        <v>0.5</v>
      </c>
      <c r="Q338" s="11">
        <v>75</v>
      </c>
      <c r="R338" s="11">
        <v>1.5000000000000009</v>
      </c>
      <c r="T338" s="11">
        <v>2.7000000000000011</v>
      </c>
      <c r="U338" s="11">
        <v>1.8000000000000007</v>
      </c>
      <c r="Y338" s="66">
        <v>1</v>
      </c>
      <c r="Z338" s="139">
        <f t="shared" si="128"/>
        <v>1.7500000000000007</v>
      </c>
      <c r="AB338" s="11">
        <v>-3.3999999999999995</v>
      </c>
      <c r="AC338" s="66">
        <v>-2.3888888888888884</v>
      </c>
      <c r="AD338" s="11">
        <v>1.6999999999999993</v>
      </c>
      <c r="AE338" s="11">
        <v>1.5999999999999996</v>
      </c>
      <c r="AF338" s="66">
        <v>1.8333333333333321</v>
      </c>
      <c r="AJ338" s="11">
        <v>75</v>
      </c>
      <c r="AK338" s="11">
        <v>3.4000000000000004</v>
      </c>
      <c r="AL338" s="11">
        <v>5.1999999999999993</v>
      </c>
      <c r="AM338" s="11">
        <v>3.6999999999999993</v>
      </c>
      <c r="AO338" s="15">
        <f t="shared" si="129"/>
        <v>4.0999999999999996</v>
      </c>
      <c r="AT338" s="11">
        <v>1.0000000000000009</v>
      </c>
      <c r="AX338" s="11">
        <v>75</v>
      </c>
      <c r="BB338" s="11">
        <v>6.3999999999999986</v>
      </c>
      <c r="BC338" s="11">
        <v>3.8000000000000007</v>
      </c>
      <c r="BD338" s="11">
        <v>5.3000000000000007</v>
      </c>
      <c r="BG338" s="15">
        <f t="shared" si="125"/>
        <v>5.166666666666667</v>
      </c>
      <c r="BH338" s="11">
        <v>3</v>
      </c>
      <c r="BI338" s="11">
        <v>4.5999999999999996</v>
      </c>
      <c r="BJ338" s="11">
        <v>5.6000000000000005</v>
      </c>
      <c r="BK338" s="11">
        <v>7.9999999999999991</v>
      </c>
      <c r="BO338" s="11">
        <v>75</v>
      </c>
      <c r="BP338" s="11">
        <v>4.7999999999999989</v>
      </c>
      <c r="BQ338" s="11">
        <v>8.7000000000000011</v>
      </c>
      <c r="BR338" s="15">
        <f t="shared" si="126"/>
        <v>6.75</v>
      </c>
      <c r="BS338" s="11">
        <v>-4.3999999999999986</v>
      </c>
    </row>
    <row r="339" spans="1:71" x14ac:dyDescent="0.2">
      <c r="A339" s="11">
        <v>80</v>
      </c>
      <c r="C339" s="11">
        <v>-1.0999999999999996</v>
      </c>
      <c r="E339" s="11">
        <v>0</v>
      </c>
      <c r="F339" s="139">
        <f t="shared" si="127"/>
        <v>-0.54999999999999982</v>
      </c>
      <c r="H339" s="66">
        <v>-0.66666666666666696</v>
      </c>
      <c r="I339" s="11">
        <v>-0.5</v>
      </c>
      <c r="J339" s="11">
        <v>1</v>
      </c>
      <c r="K339" s="11">
        <v>2.0999999999999996</v>
      </c>
      <c r="L339" s="11">
        <v>0.70000000000000018</v>
      </c>
      <c r="Q339" s="11">
        <v>80</v>
      </c>
      <c r="R339" s="11">
        <v>1.3999999999999995</v>
      </c>
      <c r="T339" s="11">
        <v>2.7000000000000011</v>
      </c>
      <c r="U339" s="11">
        <v>1.9000000000000004</v>
      </c>
      <c r="Y339" s="66">
        <v>0.72222222222222143</v>
      </c>
      <c r="Z339" s="139">
        <f t="shared" si="128"/>
        <v>1.6805555555555556</v>
      </c>
      <c r="AB339" s="11">
        <v>-3.3999999999999995</v>
      </c>
      <c r="AC339" s="66">
        <v>-2.1111111111111107</v>
      </c>
      <c r="AD339" s="11">
        <v>1.3999999999999986</v>
      </c>
      <c r="AE339" s="11">
        <v>1.7000000000000002</v>
      </c>
      <c r="AF339" s="66">
        <v>1.7777777777777768</v>
      </c>
      <c r="AJ339" s="11">
        <v>80</v>
      </c>
      <c r="AK339" s="11">
        <v>3.0999999999999996</v>
      </c>
      <c r="AL339" s="11">
        <v>4.9000000000000004</v>
      </c>
      <c r="AM339" s="11">
        <v>3.5999999999999996</v>
      </c>
      <c r="AO339" s="15">
        <f t="shared" si="129"/>
        <v>3.8666666666666667</v>
      </c>
      <c r="AT339" s="11">
        <v>0.89999999999999947</v>
      </c>
      <c r="AX339" s="11">
        <v>80</v>
      </c>
      <c r="BB339" s="11">
        <v>6.1</v>
      </c>
      <c r="BC339" s="11">
        <v>3.7000000000000011</v>
      </c>
      <c r="BD339" s="11">
        <v>4.0999999999999996</v>
      </c>
      <c r="BG339" s="15">
        <f t="shared" si="125"/>
        <v>4.6333333333333337</v>
      </c>
      <c r="BH339" s="11">
        <v>2.8000000000000007</v>
      </c>
      <c r="BI339" s="11">
        <v>4.2999999999999989</v>
      </c>
      <c r="BJ339" s="11">
        <v>5.4999999999999991</v>
      </c>
      <c r="BK339" s="11">
        <v>7.7</v>
      </c>
      <c r="BO339" s="11">
        <v>80</v>
      </c>
      <c r="BP339" s="11">
        <v>4.5</v>
      </c>
      <c r="BQ339" s="11">
        <v>8.6</v>
      </c>
      <c r="BR339" s="15">
        <f t="shared" si="126"/>
        <v>6.55</v>
      </c>
      <c r="BS339" s="11">
        <v>-2.7999999999999989</v>
      </c>
    </row>
    <row r="340" spans="1:71" x14ac:dyDescent="0.2">
      <c r="A340" s="11">
        <v>85</v>
      </c>
      <c r="C340" s="11">
        <v>-1.1999999999999993</v>
      </c>
      <c r="E340" s="11">
        <v>-0.20000000000000018</v>
      </c>
      <c r="F340" s="139">
        <f t="shared" si="127"/>
        <v>-0.69999999999999973</v>
      </c>
      <c r="H340" s="66">
        <v>-1.1111111111111116</v>
      </c>
      <c r="I340" s="11">
        <v>-0.5</v>
      </c>
      <c r="J340" s="11">
        <v>1.6000000000000005</v>
      </c>
      <c r="K340" s="11">
        <v>2.5</v>
      </c>
      <c r="L340" s="11">
        <v>0.59999999999999964</v>
      </c>
      <c r="Q340" s="11">
        <v>85</v>
      </c>
      <c r="R340" s="11">
        <v>1.3999999999999995</v>
      </c>
      <c r="T340" s="11">
        <v>2.7000000000000011</v>
      </c>
      <c r="U340" s="11">
        <v>1.5</v>
      </c>
      <c r="Y340" s="66">
        <v>0.44444444444444375</v>
      </c>
      <c r="Z340" s="139">
        <f t="shared" si="128"/>
        <v>1.5111111111111111</v>
      </c>
      <c r="AB340" s="11">
        <v>-3.3999999999999995</v>
      </c>
      <c r="AC340" s="66">
        <v>-1.8888888888888884</v>
      </c>
      <c r="AD340" s="11">
        <v>0.89999999999999858</v>
      </c>
      <c r="AF340" s="66">
        <v>1.6666666666666661</v>
      </c>
      <c r="AJ340" s="11">
        <v>85</v>
      </c>
      <c r="AK340" s="11">
        <v>3</v>
      </c>
      <c r="AL340" s="11">
        <v>5.0999999999999996</v>
      </c>
      <c r="AM340" s="11">
        <v>3.4000000000000004</v>
      </c>
      <c r="AO340" s="15">
        <f t="shared" si="129"/>
        <v>3.8333333333333335</v>
      </c>
      <c r="AT340" s="11">
        <v>0.89999999999999947</v>
      </c>
      <c r="AX340" s="11">
        <v>85</v>
      </c>
      <c r="BB340" s="11">
        <v>5.6</v>
      </c>
      <c r="BC340" s="11">
        <v>3.5</v>
      </c>
      <c r="BD340" s="11">
        <v>3.4000000000000004</v>
      </c>
      <c r="BG340" s="15">
        <f t="shared" si="125"/>
        <v>4.166666666666667</v>
      </c>
      <c r="BH340" s="11">
        <v>2.5999999999999996</v>
      </c>
      <c r="BI340" s="11">
        <v>3.6999999999999993</v>
      </c>
      <c r="BJ340" s="11">
        <v>5.1000000000000005</v>
      </c>
      <c r="BK340" s="11">
        <v>7.3999999999999995</v>
      </c>
      <c r="BO340" s="11">
        <v>85</v>
      </c>
      <c r="BP340" s="11">
        <v>4.1999999999999993</v>
      </c>
      <c r="BQ340" s="11">
        <v>8.4</v>
      </c>
      <c r="BR340" s="15">
        <f t="shared" si="126"/>
        <v>6.3</v>
      </c>
      <c r="BS340" s="11">
        <v>-1</v>
      </c>
    </row>
    <row r="341" spans="1:71" x14ac:dyDescent="0.2">
      <c r="A341" s="11">
        <v>90</v>
      </c>
      <c r="C341" s="11">
        <v>-1.4000000000000004</v>
      </c>
      <c r="E341" s="11">
        <v>-0.39999999999999947</v>
      </c>
      <c r="F341" s="139">
        <f t="shared" si="127"/>
        <v>-0.89999999999999991</v>
      </c>
      <c r="H341" s="66">
        <v>-1.4444444444444446</v>
      </c>
      <c r="I341" s="11">
        <v>-0.5</v>
      </c>
      <c r="J341" s="11">
        <v>2.2000000000000011</v>
      </c>
      <c r="K341" s="68">
        <v>2.7999999999999989</v>
      </c>
      <c r="L341" s="11">
        <v>0.39999999999999947</v>
      </c>
      <c r="Q341" s="11">
        <v>90</v>
      </c>
      <c r="R341" s="11">
        <v>1.3999999999999995</v>
      </c>
      <c r="U341" s="11">
        <v>1.4000000000000004</v>
      </c>
      <c r="Y341" s="66">
        <v>0.11111111111111072</v>
      </c>
      <c r="Z341" s="139">
        <f t="shared" si="128"/>
        <v>0.97037037037037022</v>
      </c>
      <c r="AB341" s="11">
        <v>-3.5</v>
      </c>
      <c r="AC341" s="66">
        <v>-1.833333333333333</v>
      </c>
      <c r="AD341" s="11">
        <v>0.59999999999999964</v>
      </c>
      <c r="AJ341" s="11">
        <v>90</v>
      </c>
      <c r="AK341" s="11">
        <v>2.8000000000000007</v>
      </c>
      <c r="AL341" s="11">
        <v>5.3000000000000007</v>
      </c>
      <c r="AM341" s="11">
        <v>3.3000000000000007</v>
      </c>
      <c r="AO341" s="15">
        <f t="shared" si="129"/>
        <v>3.8000000000000007</v>
      </c>
      <c r="AT341" s="11">
        <v>1.0000000000000009</v>
      </c>
      <c r="AX341" s="11">
        <v>90</v>
      </c>
      <c r="BB341" s="11">
        <v>4.8999999999999986</v>
      </c>
      <c r="BC341" s="11">
        <v>3</v>
      </c>
      <c r="BD341" s="11">
        <v>3.3000000000000007</v>
      </c>
      <c r="BG341" s="15">
        <f t="shared" si="125"/>
        <v>3.7333333333333329</v>
      </c>
      <c r="BH341" s="11">
        <v>2.5999999999999996</v>
      </c>
      <c r="BI341" s="11">
        <v>3.4000000000000004</v>
      </c>
      <c r="BJ341" s="11">
        <v>4.8</v>
      </c>
      <c r="BK341" s="11">
        <v>7.2</v>
      </c>
      <c r="BO341" s="11">
        <v>90</v>
      </c>
      <c r="BP341" s="11">
        <v>4</v>
      </c>
      <c r="BQ341" s="11">
        <v>8.3000000000000007</v>
      </c>
      <c r="BR341" s="15">
        <f t="shared" si="126"/>
        <v>6.15</v>
      </c>
      <c r="BS341" s="11">
        <v>0</v>
      </c>
    </row>
    <row r="342" spans="1:71" x14ac:dyDescent="0.2">
      <c r="A342" s="11">
        <v>95</v>
      </c>
      <c r="C342" s="11">
        <v>-1.5</v>
      </c>
      <c r="E342" s="11">
        <v>-0.5</v>
      </c>
      <c r="F342" s="139">
        <f t="shared" si="127"/>
        <v>-1</v>
      </c>
      <c r="I342" s="11">
        <v>-0.60000000000000142</v>
      </c>
      <c r="J342" s="11">
        <v>2.5999999999999996</v>
      </c>
      <c r="K342" s="11">
        <v>2.7999999999999989</v>
      </c>
      <c r="L342" s="11">
        <v>0.20000000000000018</v>
      </c>
      <c r="Q342" s="11">
        <v>95</v>
      </c>
      <c r="R342" s="11">
        <v>1.2999999999999998</v>
      </c>
      <c r="Y342" s="66">
        <v>0</v>
      </c>
      <c r="Z342" s="139">
        <f t="shared" si="128"/>
        <v>0.64999999999999991</v>
      </c>
      <c r="AC342" s="66">
        <v>-1.6666666666666661</v>
      </c>
      <c r="AJ342" s="11">
        <v>95</v>
      </c>
      <c r="AK342" s="11">
        <v>2.2000000000000011</v>
      </c>
      <c r="AL342" s="11">
        <v>5.1999999999999993</v>
      </c>
      <c r="AM342" s="11">
        <v>3.0999999999999996</v>
      </c>
      <c r="AO342" s="15">
        <f t="shared" si="129"/>
        <v>3.5</v>
      </c>
      <c r="AT342" s="11">
        <v>1.0000000000000009</v>
      </c>
      <c r="AX342" s="11">
        <v>95</v>
      </c>
      <c r="BD342" s="11">
        <v>3</v>
      </c>
      <c r="BG342" s="15">
        <f t="shared" si="125"/>
        <v>3</v>
      </c>
      <c r="BH342" s="11">
        <v>2.3000000000000007</v>
      </c>
      <c r="BI342" s="11">
        <v>3.4000000000000004</v>
      </c>
      <c r="BJ342" s="11">
        <v>4.6000000000000005</v>
      </c>
      <c r="BK342" s="11">
        <v>6.8999999999999995</v>
      </c>
      <c r="BO342" s="11">
        <v>95</v>
      </c>
      <c r="BP342" s="11">
        <v>3.7999999999999989</v>
      </c>
      <c r="BQ342" s="11">
        <v>8.1</v>
      </c>
      <c r="BR342" s="15">
        <f t="shared" si="126"/>
        <v>5.9499999999999993</v>
      </c>
      <c r="BS342" s="11">
        <v>0.40000000000000036</v>
      </c>
    </row>
    <row r="343" spans="1:71" x14ac:dyDescent="0.2">
      <c r="A343" s="11">
        <v>100</v>
      </c>
      <c r="C343" s="11">
        <v>-1.5</v>
      </c>
      <c r="E343" s="11">
        <v>-0.70000000000000018</v>
      </c>
      <c r="F343" s="139">
        <f t="shared" si="127"/>
        <v>-1.1000000000000001</v>
      </c>
      <c r="I343" s="11">
        <v>-0.70000000000000107</v>
      </c>
      <c r="J343" s="11">
        <v>2.7000000000000011</v>
      </c>
      <c r="K343" s="11">
        <v>2.7999999999999989</v>
      </c>
      <c r="L343" s="11">
        <v>0.39999999999999947</v>
      </c>
      <c r="Q343" s="11">
        <v>100</v>
      </c>
      <c r="R343" s="11">
        <v>1.1000000000000005</v>
      </c>
      <c r="Y343" s="66">
        <v>-0.27777777777777857</v>
      </c>
      <c r="Z343" s="139">
        <f t="shared" si="128"/>
        <v>0.41111111111111098</v>
      </c>
      <c r="AC343" s="66">
        <v>-1.3888888888888884</v>
      </c>
      <c r="AJ343" s="11">
        <v>100</v>
      </c>
      <c r="AK343" s="11">
        <v>1.8000000000000007</v>
      </c>
      <c r="AL343" s="11">
        <v>4.9000000000000004</v>
      </c>
      <c r="AM343" s="11">
        <v>3.1999999999999993</v>
      </c>
      <c r="AO343" s="15">
        <f t="shared" si="129"/>
        <v>3.3000000000000003</v>
      </c>
      <c r="AT343" s="11">
        <v>0.89999999999999947</v>
      </c>
      <c r="AX343" s="11">
        <v>100</v>
      </c>
      <c r="BD343" s="11">
        <v>2.5999999999999996</v>
      </c>
      <c r="BG343" s="15">
        <f t="shared" si="125"/>
        <v>2.5999999999999996</v>
      </c>
      <c r="BH343" s="11">
        <v>2.2000000000000011</v>
      </c>
      <c r="BI343" s="11">
        <v>3.1999999999999993</v>
      </c>
      <c r="BJ343" s="11">
        <v>4.3</v>
      </c>
      <c r="BK343" s="11">
        <v>6.7</v>
      </c>
      <c r="BO343" s="11">
        <v>100</v>
      </c>
      <c r="BP343" s="11">
        <v>3.4000000000000004</v>
      </c>
      <c r="BQ343" s="11">
        <v>7.8000000000000007</v>
      </c>
      <c r="BR343" s="15">
        <f t="shared" si="126"/>
        <v>5.6000000000000005</v>
      </c>
      <c r="BS343" s="11">
        <v>-0.39999999999999858</v>
      </c>
    </row>
    <row r="344" spans="1:71" x14ac:dyDescent="0.2">
      <c r="A344" s="11">
        <v>105</v>
      </c>
      <c r="C344" s="11">
        <v>-1.5</v>
      </c>
      <c r="E344" s="11">
        <v>-0.89999999999999947</v>
      </c>
      <c r="F344" s="139">
        <f t="shared" si="127"/>
        <v>-1.1999999999999997</v>
      </c>
      <c r="I344" s="11">
        <v>-0.90000000000000036</v>
      </c>
      <c r="J344" s="11">
        <v>2.5999999999999996</v>
      </c>
      <c r="K344" s="11">
        <v>2.5</v>
      </c>
      <c r="L344" s="11">
        <v>0.5</v>
      </c>
      <c r="Q344" s="11">
        <v>105</v>
      </c>
      <c r="R344" s="11">
        <v>0.89999999999999947</v>
      </c>
      <c r="Y344" s="66">
        <v>-0.44444444444444464</v>
      </c>
      <c r="Z344" s="139">
        <f t="shared" si="128"/>
        <v>0.22777777777777741</v>
      </c>
      <c r="AC344" s="66">
        <v>-1.1111111111111107</v>
      </c>
      <c r="AJ344" s="11">
        <v>105</v>
      </c>
      <c r="AK344" s="11">
        <v>1.5999999999999996</v>
      </c>
      <c r="AL344" s="11">
        <v>4.4000000000000004</v>
      </c>
      <c r="AO344" s="15">
        <f t="shared" si="129"/>
        <v>3</v>
      </c>
      <c r="AT344" s="11">
        <v>0.79999999999999982</v>
      </c>
      <c r="AX344" s="11">
        <v>105</v>
      </c>
      <c r="BD344" s="11">
        <v>2.3000000000000007</v>
      </c>
      <c r="BG344" s="15">
        <f t="shared" si="125"/>
        <v>2.3000000000000007</v>
      </c>
      <c r="BH344" s="11">
        <v>2</v>
      </c>
      <c r="BI344" s="11">
        <v>3.0999999999999996</v>
      </c>
      <c r="BJ344" s="11">
        <v>4.2</v>
      </c>
      <c r="BK344" s="11">
        <v>6.3999999999999995</v>
      </c>
      <c r="BO344" s="11">
        <v>105</v>
      </c>
      <c r="BP344" s="11">
        <v>3</v>
      </c>
      <c r="BQ344" s="11">
        <v>7.3000000000000007</v>
      </c>
      <c r="BR344" s="15">
        <f t="shared" si="126"/>
        <v>5.15</v>
      </c>
      <c r="BS344" s="11">
        <v>-1.0999999999999996</v>
      </c>
    </row>
    <row r="345" spans="1:71" x14ac:dyDescent="0.2">
      <c r="A345" s="11">
        <v>110</v>
      </c>
      <c r="C345" s="11">
        <v>-1.6999999999999993</v>
      </c>
      <c r="E345" s="11">
        <v>-1</v>
      </c>
      <c r="F345" s="139">
        <f t="shared" si="127"/>
        <v>-1.3499999999999996</v>
      </c>
      <c r="J345" s="11">
        <v>2.3000000000000007</v>
      </c>
      <c r="K345" s="11">
        <v>2.1999999999999993</v>
      </c>
      <c r="L345" s="11">
        <v>0.29999999999999982</v>
      </c>
      <c r="Q345" s="11">
        <v>110</v>
      </c>
      <c r="R345" s="11">
        <v>0.50000000000000089</v>
      </c>
      <c r="Y345" s="66">
        <v>-0.38888888888888928</v>
      </c>
      <c r="Z345" s="139">
        <f t="shared" si="128"/>
        <v>5.5555555555555802E-2</v>
      </c>
      <c r="AC345" s="66">
        <v>-0.77777777777777768</v>
      </c>
      <c r="AJ345" s="11">
        <v>110</v>
      </c>
      <c r="AL345" s="11">
        <v>4.3000000000000007</v>
      </c>
      <c r="AO345" s="15">
        <f t="shared" si="129"/>
        <v>4.3000000000000007</v>
      </c>
      <c r="AT345" s="11">
        <v>0.60000000000000053</v>
      </c>
      <c r="AX345" s="11">
        <v>110</v>
      </c>
      <c r="BG345" s="15"/>
      <c r="BH345" s="11">
        <v>1.5999999999999996</v>
      </c>
      <c r="BI345" s="11">
        <v>3.5</v>
      </c>
      <c r="BJ345" s="11">
        <v>3.9999999999999991</v>
      </c>
      <c r="BO345" s="11">
        <v>110</v>
      </c>
      <c r="BP345" s="11">
        <v>2.7999999999999989</v>
      </c>
      <c r="BQ345" s="11">
        <v>6.6</v>
      </c>
      <c r="BR345" s="15">
        <f t="shared" si="126"/>
        <v>4.6999999999999993</v>
      </c>
      <c r="BS345" s="11">
        <v>-0.79999999999999893</v>
      </c>
    </row>
    <row r="346" spans="1:71" x14ac:dyDescent="0.2">
      <c r="A346" s="11">
        <v>115</v>
      </c>
      <c r="C346" s="11">
        <v>-2</v>
      </c>
      <c r="E346" s="11">
        <v>-1.0999999999999996</v>
      </c>
      <c r="F346" s="139">
        <f t="shared" si="127"/>
        <v>-1.5499999999999998</v>
      </c>
      <c r="J346" s="11">
        <v>1.8000000000000007</v>
      </c>
      <c r="K346" s="11">
        <v>1.9000000000000004</v>
      </c>
      <c r="L346" s="11">
        <v>9.9999999999999645E-2</v>
      </c>
      <c r="Q346" s="11">
        <v>115</v>
      </c>
      <c r="R346" s="11">
        <v>0.29999999999999982</v>
      </c>
      <c r="Y346" s="66">
        <v>-0.38888888888888928</v>
      </c>
      <c r="Z346" s="139">
        <f t="shared" si="128"/>
        <v>-4.4444444444444731E-2</v>
      </c>
      <c r="AC346" s="66">
        <v>-0.5</v>
      </c>
      <c r="AJ346" s="11">
        <v>115</v>
      </c>
      <c r="AL346" s="11">
        <v>4.1999999999999993</v>
      </c>
      <c r="AO346" s="15">
        <f t="shared" si="129"/>
        <v>4.1999999999999993</v>
      </c>
      <c r="AT346" s="11">
        <v>0.60000000000000053</v>
      </c>
      <c r="AX346" s="11">
        <v>115</v>
      </c>
      <c r="BG346" s="15"/>
      <c r="BH346" s="11">
        <v>1.5</v>
      </c>
      <c r="BI346" s="11">
        <v>3.7999999999999989</v>
      </c>
      <c r="BJ346" s="11">
        <v>3.8999999999999995</v>
      </c>
      <c r="BO346" s="11">
        <v>115</v>
      </c>
      <c r="BP346" s="11">
        <v>2.5</v>
      </c>
      <c r="BQ346" s="11">
        <v>6.3000000000000007</v>
      </c>
      <c r="BR346" s="15">
        <f t="shared" si="126"/>
        <v>4.4000000000000004</v>
      </c>
      <c r="BS346" s="11">
        <v>-0.39999999999999858</v>
      </c>
    </row>
    <row r="347" spans="1:71" x14ac:dyDescent="0.2">
      <c r="A347" s="145">
        <v>120</v>
      </c>
      <c r="B347" s="145"/>
      <c r="C347" s="145">
        <v>-2.2999999999999989</v>
      </c>
      <c r="D347" s="145"/>
      <c r="E347" s="145"/>
      <c r="F347" s="139">
        <f t="shared" si="127"/>
        <v>-2.2999999999999989</v>
      </c>
      <c r="G347" s="145"/>
      <c r="H347" s="145"/>
      <c r="I347" s="145"/>
      <c r="J347" s="145">
        <v>1.6000000000000005</v>
      </c>
      <c r="K347" s="145">
        <v>1.9000000000000004</v>
      </c>
      <c r="L347" s="145"/>
      <c r="Q347" s="145">
        <v>120</v>
      </c>
      <c r="R347" s="145">
        <v>0.10000000000000053</v>
      </c>
      <c r="S347" s="145"/>
      <c r="T347" s="145"/>
      <c r="U347" s="145"/>
      <c r="V347" s="145"/>
      <c r="W347" s="145"/>
      <c r="X347" s="145"/>
      <c r="Y347" s="146">
        <v>-0.5</v>
      </c>
      <c r="Z347" s="139">
        <f t="shared" si="128"/>
        <v>-0.19999999999999973</v>
      </c>
      <c r="AA347" s="145"/>
      <c r="AB347" s="145"/>
      <c r="AC347" s="146">
        <v>-0.66666666666666607</v>
      </c>
      <c r="AD347" s="145"/>
      <c r="AE347" s="145"/>
      <c r="AF347" s="145"/>
      <c r="AJ347" s="145">
        <v>120</v>
      </c>
      <c r="AK347" s="145"/>
      <c r="AL347" s="145"/>
      <c r="AM347" s="145"/>
      <c r="AN347" s="145"/>
      <c r="AO347" s="15" t="e">
        <f t="shared" si="129"/>
        <v>#DIV/0!</v>
      </c>
      <c r="AP347" s="145"/>
      <c r="AQ347" s="145"/>
      <c r="AR347" s="145"/>
      <c r="AS347" s="145"/>
      <c r="AT347" s="145">
        <v>0.60000000000000053</v>
      </c>
      <c r="AX347" s="145">
        <v>120</v>
      </c>
      <c r="AY347" s="145"/>
      <c r="AZ347" s="145"/>
      <c r="BA347" s="145"/>
      <c r="BB347" s="145"/>
      <c r="BC347" s="145"/>
      <c r="BD347" s="145"/>
      <c r="BE347" s="145"/>
      <c r="BF347" s="145"/>
      <c r="BG347" s="15"/>
      <c r="BH347" s="145">
        <v>1.4000000000000004</v>
      </c>
      <c r="BI347" s="145">
        <v>3.7999999999999989</v>
      </c>
      <c r="BJ347" s="145">
        <v>3.3</v>
      </c>
      <c r="BK347" s="145"/>
      <c r="BO347" s="145">
        <v>120</v>
      </c>
      <c r="BP347" s="145">
        <v>2</v>
      </c>
      <c r="BQ347" s="145">
        <v>5.7000000000000011</v>
      </c>
      <c r="BR347" s="15">
        <f t="shared" si="126"/>
        <v>3.8500000000000005</v>
      </c>
      <c r="BS347" s="145">
        <v>-1.0999999999999996</v>
      </c>
    </row>
    <row r="348" spans="1:71" x14ac:dyDescent="0.2">
      <c r="F348" s="139"/>
      <c r="Z348" s="139"/>
      <c r="AO348" s="15"/>
      <c r="BG348" s="15"/>
      <c r="BR348" s="15"/>
    </row>
    <row r="349" spans="1:71" ht="32" x14ac:dyDescent="0.2">
      <c r="A349" s="16" t="s">
        <v>56</v>
      </c>
      <c r="B349" s="15">
        <v>0.96737587935301761</v>
      </c>
      <c r="C349" s="15">
        <v>1.2423295311018652</v>
      </c>
      <c r="D349" s="15">
        <v>0.84843942763499125</v>
      </c>
      <c r="E349" s="15">
        <v>1.2458441554120916</v>
      </c>
      <c r="F349" s="139">
        <f t="shared" ref="F349:F356" si="130">AVERAGE(B349:E349)</f>
        <v>1.0759972483754914</v>
      </c>
      <c r="G349" s="15">
        <v>0.81425664939507569</v>
      </c>
      <c r="H349" s="15">
        <v>1.0322049882647146</v>
      </c>
      <c r="I349" s="15">
        <v>1.5435638541960865</v>
      </c>
      <c r="J349" s="15">
        <v>1.9689511694003468</v>
      </c>
      <c r="K349" s="15">
        <v>1.4259618692461382</v>
      </c>
      <c r="L349" s="15">
        <v>0.90808035386633834</v>
      </c>
      <c r="Q349" s="16" t="s">
        <v>56</v>
      </c>
      <c r="R349" s="15">
        <v>1.5346604589460495</v>
      </c>
      <c r="S349" s="15">
        <v>1.0127984712279721</v>
      </c>
      <c r="T349" s="15">
        <v>1.4926620069894037</v>
      </c>
      <c r="U349" s="15">
        <v>0.90805653274819131</v>
      </c>
      <c r="V349" s="15">
        <v>0.90805653274819131</v>
      </c>
      <c r="W349" s="15">
        <v>0.83313574392134859</v>
      </c>
      <c r="X349" s="15">
        <v>1.092562774232154</v>
      </c>
      <c r="Y349" s="15">
        <v>1.6411275173882209</v>
      </c>
      <c r="Z349" s="139">
        <f t="shared" ref="Z349:Z355" si="131">AVERAGE(R349:Y349)</f>
        <v>1.1778825047751915</v>
      </c>
      <c r="AA349" s="15">
        <v>1.767344919509525</v>
      </c>
      <c r="AB349" s="15">
        <v>1.2348842423141686</v>
      </c>
      <c r="AC349" s="15">
        <v>1.1995281760416656</v>
      </c>
      <c r="AD349" s="15">
        <v>1.0086153270939224</v>
      </c>
      <c r="AE349" s="15">
        <v>1.7784801367006182</v>
      </c>
      <c r="AF349" s="15">
        <v>1.5658614599681895</v>
      </c>
      <c r="AJ349" s="16" t="s">
        <v>56</v>
      </c>
      <c r="AK349" s="15">
        <v>2.302497069188838</v>
      </c>
      <c r="AL349" s="15">
        <v>1.955487595866729</v>
      </c>
      <c r="AM349" s="15">
        <v>2.1051835976460529</v>
      </c>
      <c r="AN349" s="15">
        <v>2.2011291724049524</v>
      </c>
      <c r="AO349" s="15">
        <f t="shared" ref="AO349:AO356" si="132">AVERAGE(AK349:AN349)</f>
        <v>2.1410743587766428</v>
      </c>
      <c r="AP349" s="15">
        <v>1.6889463231671149</v>
      </c>
      <c r="AQ349" s="15">
        <v>1.9415167214029201</v>
      </c>
      <c r="AR349" s="15">
        <v>2.5899378393307928</v>
      </c>
      <c r="AS349" s="15">
        <v>2.1036383048535368</v>
      </c>
      <c r="AT349" s="15">
        <v>0.72896842042930332</v>
      </c>
      <c r="AX349" s="16" t="s">
        <v>56</v>
      </c>
      <c r="AY349" s="15">
        <v>2.9959586339863917</v>
      </c>
      <c r="AZ349" s="15">
        <v>3.2200776388155616</v>
      </c>
      <c r="BA349" s="15">
        <v>2.7773275620813536</v>
      </c>
      <c r="BB349" s="15">
        <v>2.3342720782087945</v>
      </c>
      <c r="BC349" s="15">
        <v>3.0909416471005624</v>
      </c>
      <c r="BD349" s="15">
        <v>3.7127668498249942</v>
      </c>
      <c r="BE349" s="15">
        <v>2.2965699448495895</v>
      </c>
      <c r="BF349" s="15">
        <v>2.406450766378835</v>
      </c>
      <c r="BG349" s="15">
        <f t="shared" ref="BG349:BG356" si="133">AVERAGE(AY349:BF349)</f>
        <v>2.8542956401557604</v>
      </c>
      <c r="BH349" s="15">
        <v>2.4892999822958886</v>
      </c>
      <c r="BI349" s="15">
        <v>2.0286076923434972</v>
      </c>
      <c r="BJ349" s="15">
        <v>2.1751108982560114</v>
      </c>
      <c r="BK349" s="15">
        <v>3.0048246229177535</v>
      </c>
      <c r="BO349" s="16" t="s">
        <v>56</v>
      </c>
      <c r="BP349" s="15">
        <v>4.0764877138789588</v>
      </c>
      <c r="BQ349" s="15">
        <v>3.8711533530497433</v>
      </c>
      <c r="BR349" s="15">
        <f t="shared" ref="BR349:BR356" si="134">AVERAGE(BP349:BQ349)</f>
        <v>3.9738205334643508</v>
      </c>
      <c r="BS349" s="15">
        <v>2.2122086237680869</v>
      </c>
    </row>
    <row r="350" spans="1:71" x14ac:dyDescent="0.2">
      <c r="A350" s="11" t="s">
        <v>55</v>
      </c>
      <c r="B350" s="15">
        <v>67.000000000000014</v>
      </c>
      <c r="C350" s="15">
        <v>9.7500000000000249</v>
      </c>
      <c r="D350" s="15">
        <v>32.250000000000007</v>
      </c>
      <c r="E350" s="15">
        <v>17.250000000000014</v>
      </c>
      <c r="F350" s="139">
        <f t="shared" si="130"/>
        <v>31.562500000000018</v>
      </c>
      <c r="G350" s="15">
        <v>365.69444444444446</v>
      </c>
      <c r="H350" s="15">
        <v>-99.444444444444485</v>
      </c>
      <c r="I350" s="15">
        <v>-89.500000000000028</v>
      </c>
      <c r="J350" s="15">
        <v>-28.5</v>
      </c>
      <c r="K350" s="15">
        <v>-14.250000000000009</v>
      </c>
      <c r="L350" s="15">
        <v>-14.000000000000009</v>
      </c>
      <c r="Q350" s="11" t="s">
        <v>55</v>
      </c>
      <c r="R350" s="15">
        <v>292.49999999999994</v>
      </c>
      <c r="S350" s="15">
        <v>128.25</v>
      </c>
      <c r="T350" s="15">
        <v>80.250000000000028</v>
      </c>
      <c r="U350" s="15">
        <v>165</v>
      </c>
      <c r="V350" s="15">
        <v>165</v>
      </c>
      <c r="W350" s="15">
        <v>217.22222222222223</v>
      </c>
      <c r="X350" s="15">
        <v>134.58333333333331</v>
      </c>
      <c r="Y350" s="15">
        <v>150.97222222222223</v>
      </c>
      <c r="Z350" s="139">
        <f t="shared" si="131"/>
        <v>166.7222222222222</v>
      </c>
      <c r="AA350" s="61">
        <v>12.500000000000025</v>
      </c>
      <c r="AB350" s="61">
        <v>-64.999999999999986</v>
      </c>
      <c r="AC350" s="61">
        <v>5.2777777777777839</v>
      </c>
      <c r="AD350" s="15">
        <v>46.249999999999986</v>
      </c>
      <c r="AE350" s="15">
        <v>370.25</v>
      </c>
      <c r="AF350" s="61">
        <v>-0.27777777777783186</v>
      </c>
      <c r="AJ350" s="11" t="s">
        <v>55</v>
      </c>
      <c r="AK350" s="15">
        <v>95.750000000000028</v>
      </c>
      <c r="AL350" s="15">
        <v>271</v>
      </c>
      <c r="AM350" s="15">
        <v>190.75</v>
      </c>
      <c r="AN350" s="15">
        <v>277.63888888888886</v>
      </c>
      <c r="AO350" s="15">
        <f t="shared" si="132"/>
        <v>208.78472222222223</v>
      </c>
      <c r="AP350" s="61">
        <v>424.75</v>
      </c>
      <c r="AQ350" s="61">
        <v>653</v>
      </c>
      <c r="AR350" s="61">
        <v>-2.9166666666666821</v>
      </c>
      <c r="AS350" s="15">
        <v>100.25000000000001</v>
      </c>
      <c r="AT350" s="15">
        <v>43.75</v>
      </c>
      <c r="AX350" s="11" t="s">
        <v>55</v>
      </c>
      <c r="AY350" s="15">
        <v>176.25</v>
      </c>
      <c r="AZ350" s="15">
        <v>213.5</v>
      </c>
      <c r="BA350" s="15">
        <v>461.75</v>
      </c>
      <c r="BB350" s="15">
        <v>417.75</v>
      </c>
      <c r="BC350" s="15">
        <v>149</v>
      </c>
      <c r="BD350" s="15">
        <v>167.25</v>
      </c>
      <c r="BE350" s="15">
        <v>275.5</v>
      </c>
      <c r="BF350" s="15">
        <v>299.16666666666657</v>
      </c>
      <c r="BG350" s="15">
        <f t="shared" si="133"/>
        <v>270.02083333333331</v>
      </c>
      <c r="BH350" s="15">
        <v>102.75000000000001</v>
      </c>
      <c r="BI350" s="15">
        <v>162.99999999999997</v>
      </c>
      <c r="BJ350" s="15">
        <v>148.25</v>
      </c>
      <c r="BK350" s="15">
        <v>431.5</v>
      </c>
      <c r="BO350" s="11" t="s">
        <v>55</v>
      </c>
      <c r="BP350" s="15">
        <v>385</v>
      </c>
      <c r="BQ350" s="15">
        <v>239.25</v>
      </c>
      <c r="BR350" s="15">
        <f t="shared" si="134"/>
        <v>312.125</v>
      </c>
      <c r="BS350" s="15">
        <v>33</v>
      </c>
    </row>
    <row r="351" spans="1:71" ht="16" x14ac:dyDescent="0.2">
      <c r="A351" s="11" t="s">
        <v>54</v>
      </c>
      <c r="B351" s="140">
        <v>36.250000000000007</v>
      </c>
      <c r="C351" s="15">
        <v>-17.999999999999979</v>
      </c>
      <c r="D351" s="15">
        <v>27</v>
      </c>
      <c r="E351" s="15">
        <v>38.250000000000014</v>
      </c>
      <c r="F351" s="139">
        <f t="shared" si="130"/>
        <v>20.875000000000011</v>
      </c>
      <c r="G351" s="15">
        <v>212.63888888888886</v>
      </c>
      <c r="H351" s="15">
        <v>-9.5833333333333499</v>
      </c>
      <c r="I351" s="15">
        <v>1.999999999999968</v>
      </c>
      <c r="J351" s="15">
        <v>143.25000000000003</v>
      </c>
      <c r="K351" s="140">
        <v>93.249999999999972</v>
      </c>
      <c r="L351" s="15">
        <v>51.499999999999993</v>
      </c>
      <c r="Q351" s="11" t="s">
        <v>54</v>
      </c>
      <c r="R351" s="140">
        <v>170.5</v>
      </c>
      <c r="S351" s="140">
        <v>134.00000000000003</v>
      </c>
      <c r="T351" s="140">
        <v>128.25</v>
      </c>
      <c r="U351" s="140">
        <v>9.0000000000000018</v>
      </c>
      <c r="V351" s="140" t="s">
        <v>159</v>
      </c>
      <c r="W351" s="140">
        <v>123.47222222222223</v>
      </c>
      <c r="X351" s="140">
        <v>8.4722222222222179</v>
      </c>
      <c r="Y351" s="140">
        <v>120.8333333333333</v>
      </c>
      <c r="Z351" s="139">
        <f t="shared" si="131"/>
        <v>99.218253968253947</v>
      </c>
      <c r="AA351" s="140">
        <v>40.250000000000014</v>
      </c>
      <c r="AB351" s="140">
        <v>-101.24999999999999</v>
      </c>
      <c r="AC351" s="140">
        <v>-73.472222222222214</v>
      </c>
      <c r="AD351" s="140">
        <v>78.999999999999986</v>
      </c>
      <c r="AE351" s="140">
        <v>220</v>
      </c>
      <c r="AF351" s="140">
        <v>83.4722222222222</v>
      </c>
      <c r="AJ351" s="11" t="s">
        <v>54</v>
      </c>
      <c r="AK351" s="15">
        <v>209.25</v>
      </c>
      <c r="AL351" s="15">
        <v>340.5</v>
      </c>
      <c r="AM351" s="15">
        <v>244.25</v>
      </c>
      <c r="AN351" s="15">
        <v>128.61111111111109</v>
      </c>
      <c r="AO351" s="15">
        <f t="shared" si="132"/>
        <v>230.65277777777777</v>
      </c>
      <c r="AP351" s="15">
        <v>259</v>
      </c>
      <c r="AQ351" s="15">
        <v>87</v>
      </c>
      <c r="AR351" s="15">
        <v>89.444444444444429</v>
      </c>
      <c r="AS351" s="15">
        <v>94.25</v>
      </c>
      <c r="AT351" s="15">
        <v>96.75</v>
      </c>
      <c r="AX351" s="11" t="s">
        <v>54</v>
      </c>
      <c r="AY351" s="15">
        <v>207.25</v>
      </c>
      <c r="AZ351" s="15">
        <v>22</v>
      </c>
      <c r="BA351" s="15">
        <v>197.25</v>
      </c>
      <c r="BB351" s="15">
        <v>367.5</v>
      </c>
      <c r="BC351" s="15">
        <v>257.25</v>
      </c>
      <c r="BD351" s="15">
        <v>344</v>
      </c>
      <c r="BE351" s="15">
        <v>148</v>
      </c>
      <c r="BF351" s="15">
        <v>199.99999999999994</v>
      </c>
      <c r="BG351" s="15">
        <f t="shared" si="133"/>
        <v>217.90625</v>
      </c>
      <c r="BH351" s="15">
        <v>256.75</v>
      </c>
      <c r="BI351" s="15">
        <v>311.25</v>
      </c>
      <c r="BJ351" s="15">
        <v>348.5</v>
      </c>
      <c r="BK351" s="15">
        <v>497.25</v>
      </c>
      <c r="BO351" s="11" t="s">
        <v>54</v>
      </c>
      <c r="BP351" s="140">
        <v>475.25</v>
      </c>
      <c r="BQ351" s="140">
        <v>573</v>
      </c>
      <c r="BR351" s="15">
        <f t="shared" si="134"/>
        <v>524.125</v>
      </c>
      <c r="BS351" s="140">
        <v>52.75000000000005</v>
      </c>
    </row>
    <row r="352" spans="1:71" ht="48" x14ac:dyDescent="0.2">
      <c r="A352" s="16" t="s">
        <v>152</v>
      </c>
      <c r="B352" s="137">
        <v>1.4166666666666676E-2</v>
      </c>
      <c r="C352" s="54">
        <v>2.0000000000000004E-2</v>
      </c>
      <c r="D352" s="54">
        <v>1.9166666666666672E-2</v>
      </c>
      <c r="E352" s="54">
        <v>2.2500000000000003E-2</v>
      </c>
      <c r="F352" s="139">
        <f t="shared" si="130"/>
        <v>1.8958333333333337E-2</v>
      </c>
      <c r="G352" s="54">
        <v>2.4074074074074078E-2</v>
      </c>
      <c r="H352" s="54">
        <v>1.9444444444444448E-2</v>
      </c>
      <c r="I352" s="54">
        <v>1.3333333333333331E-2</v>
      </c>
      <c r="J352" s="54">
        <v>2.3333333333333338E-2</v>
      </c>
      <c r="K352" s="137">
        <v>2.0909090909090898E-2</v>
      </c>
      <c r="L352" s="54">
        <v>1.4166666666666661E-2</v>
      </c>
      <c r="Q352" s="16" t="s">
        <v>152</v>
      </c>
      <c r="R352" s="144">
        <v>3.0833333333333341E-2</v>
      </c>
      <c r="S352" s="144">
        <v>3.0000000000000013E-2</v>
      </c>
      <c r="T352" s="144">
        <v>3.5833333333333342E-2</v>
      </c>
      <c r="U352" s="144">
        <v>2.9166666666666667E-2</v>
      </c>
      <c r="V352" s="144">
        <v>2.9166666666666667E-2</v>
      </c>
      <c r="W352" s="144">
        <v>2.9629629629629627E-2</v>
      </c>
      <c r="X352" s="144">
        <v>3.1944444444444435E-2</v>
      </c>
      <c r="Y352" s="144">
        <v>4.242424242424242E-2</v>
      </c>
      <c r="Z352" s="139">
        <f t="shared" si="131"/>
        <v>3.2374789562289563E-2</v>
      </c>
      <c r="AA352" s="144">
        <v>4.1666666666666664E-2</v>
      </c>
      <c r="AB352" s="144">
        <v>2.5000000000000001E-2</v>
      </c>
      <c r="AC352" s="144">
        <v>2.5000000000000022E-2</v>
      </c>
      <c r="AD352" s="144">
        <v>2.9166666666666667E-2</v>
      </c>
      <c r="AE352" s="144">
        <v>4.4166666666666667E-2</v>
      </c>
      <c r="AF352" s="144">
        <v>3.1481481481481478E-2</v>
      </c>
      <c r="AJ352" s="16" t="s">
        <v>152</v>
      </c>
      <c r="AK352" s="143">
        <v>4.4999999999999991E-2</v>
      </c>
      <c r="AL352" s="143">
        <v>5.9999999999999991E-2</v>
      </c>
      <c r="AM352" s="143">
        <v>5.9999999999999991E-2</v>
      </c>
      <c r="AN352" s="143">
        <v>6.0648148148148139E-2</v>
      </c>
      <c r="AO352" s="15">
        <f t="shared" si="132"/>
        <v>5.6412037037037031E-2</v>
      </c>
      <c r="AP352" s="143">
        <v>4.7500000000000007E-2</v>
      </c>
      <c r="AQ352" s="143">
        <v>5.3333333333333337E-2</v>
      </c>
      <c r="AR352" s="143">
        <v>4.5370370370370373E-2</v>
      </c>
      <c r="AS352" s="143">
        <v>5.5E-2</v>
      </c>
      <c r="AT352" s="143">
        <v>5.0000000000000017E-2</v>
      </c>
      <c r="AX352" s="16" t="s">
        <v>152</v>
      </c>
      <c r="AY352" s="39">
        <v>7.4166666666666659E-2</v>
      </c>
      <c r="AZ352" s="39">
        <v>7.6666666666666661E-2</v>
      </c>
      <c r="BA352" s="39">
        <v>7.9166666666666677E-2</v>
      </c>
      <c r="BB352" s="39">
        <v>7.166666666666667E-2</v>
      </c>
      <c r="BC352" s="39">
        <v>7.6666666666666661E-2</v>
      </c>
      <c r="BD352" s="39">
        <v>7.6666666666666661E-2</v>
      </c>
      <c r="BE352" s="39">
        <v>6.8333333333333329E-2</v>
      </c>
      <c r="BF352" s="39">
        <v>6.8981481481481491E-2</v>
      </c>
      <c r="BG352" s="15">
        <f t="shared" si="133"/>
        <v>7.4039351851851856E-2</v>
      </c>
      <c r="BH352" s="39">
        <v>7.8823529411764723E-2</v>
      </c>
      <c r="BI352" s="39">
        <v>6.9999999999999993E-2</v>
      </c>
      <c r="BJ352" s="39">
        <v>7.3333333333333334E-2</v>
      </c>
      <c r="BK352" s="39">
        <v>8.3333333333333329E-2</v>
      </c>
      <c r="BO352" s="16" t="s">
        <v>152</v>
      </c>
      <c r="BP352" s="142">
        <v>0.10272727272727272</v>
      </c>
      <c r="BQ352" s="142">
        <v>0.10799999999999998</v>
      </c>
      <c r="BR352" s="15">
        <f t="shared" si="134"/>
        <v>0.10536363636363635</v>
      </c>
      <c r="BS352" s="142">
        <v>0.21500000000000002</v>
      </c>
    </row>
    <row r="353" spans="1:71" ht="48" x14ac:dyDescent="0.2">
      <c r="A353" s="16" t="s">
        <v>151</v>
      </c>
      <c r="B353" s="140">
        <v>-2.3999999999999987E-2</v>
      </c>
      <c r="C353" s="15">
        <v>-3.4999999999999996E-2</v>
      </c>
      <c r="D353" s="15">
        <v>-1.6666666666666666E-2</v>
      </c>
      <c r="E353" s="15">
        <v>-3.3043478260869563E-2</v>
      </c>
      <c r="F353" s="139">
        <f t="shared" si="130"/>
        <v>-2.7177536231884052E-2</v>
      </c>
      <c r="G353" s="15">
        <v>-3.2478632478632474E-2</v>
      </c>
      <c r="H353" s="15">
        <v>-2.0987654320987658E-2</v>
      </c>
      <c r="I353" s="15">
        <v>-1.6190476190476182E-2</v>
      </c>
      <c r="J353" s="61">
        <v>-1.0000000000000002E-2</v>
      </c>
      <c r="K353" s="141">
        <v>-3.3333333333333214E-3</v>
      </c>
      <c r="L353" s="61">
        <v>-1.1304347826086955E-2</v>
      </c>
      <c r="Q353" s="16" t="s">
        <v>151</v>
      </c>
      <c r="R353" s="140">
        <v>-5.7777777777777789E-2</v>
      </c>
      <c r="S353" s="140">
        <v>-1.1764705882352941E-2</v>
      </c>
      <c r="T353" s="140">
        <v>-2.6666666666666672E-2</v>
      </c>
      <c r="U353" s="140">
        <v>-3.0000000000000006E-2</v>
      </c>
      <c r="V353" s="140" t="s">
        <v>159</v>
      </c>
      <c r="W353" s="140">
        <v>-2.6495726495726485E-2</v>
      </c>
      <c r="X353" s="140">
        <v>-2.8240740740740729E-2</v>
      </c>
      <c r="Y353" s="140">
        <v>-4.3055555555555548E-2</v>
      </c>
      <c r="Z353" s="139">
        <f t="shared" si="131"/>
        <v>-3.2000167588402885E-2</v>
      </c>
      <c r="AA353" s="140">
        <v>-1.4285714285714285E-2</v>
      </c>
      <c r="AB353" s="140">
        <v>-4.222222222222223E-2</v>
      </c>
      <c r="AC353" s="140">
        <v>-1.3888888888888892E-2</v>
      </c>
      <c r="AD353" s="140">
        <v>-2.4999999999999909E-3</v>
      </c>
      <c r="AE353" s="140">
        <v>-2.5999999999999995E-2</v>
      </c>
      <c r="AF353" s="140">
        <v>-7.8431372549019537E-3</v>
      </c>
      <c r="AJ353" s="16" t="s">
        <v>151</v>
      </c>
      <c r="AK353" s="15">
        <v>-3.3333333333333333E-2</v>
      </c>
      <c r="AL353" s="15">
        <v>-2.4347826086956528E-2</v>
      </c>
      <c r="AM353" s="15">
        <v>-2.9000000000000005E-2</v>
      </c>
      <c r="AN353" s="15">
        <v>-2.0634920634920614E-2</v>
      </c>
      <c r="AO353" s="15">
        <f t="shared" si="132"/>
        <v>-2.6829020013802621E-2</v>
      </c>
      <c r="AP353" s="15">
        <v>-5.4545454545454671E-3</v>
      </c>
      <c r="AQ353" s="15">
        <v>-8.9999999999999858E-2</v>
      </c>
      <c r="AR353" s="15">
        <v>0</v>
      </c>
      <c r="AS353" s="15">
        <v>-2.3999999999999987E-2</v>
      </c>
      <c r="AT353" s="15">
        <v>-1.5833333333333335E-2</v>
      </c>
      <c r="AX353" s="16" t="s">
        <v>151</v>
      </c>
      <c r="AY353" s="15">
        <v>-2.9230769230769237E-2</v>
      </c>
      <c r="AZ353" s="15">
        <v>-7.3333333333333334E-2</v>
      </c>
      <c r="BA353" s="15">
        <v>-8.0000000000000071E-2</v>
      </c>
      <c r="BB353" s="15">
        <v>-0.05</v>
      </c>
      <c r="BC353" s="15">
        <v>-4.4444444444444446E-2</v>
      </c>
      <c r="BD353" s="15">
        <v>-6.1904761904761886E-2</v>
      </c>
      <c r="BE353" s="15">
        <v>-4.4444444444444446E-2</v>
      </c>
      <c r="BF353" s="15">
        <v>-7.373737373737374E-2</v>
      </c>
      <c r="BG353" s="15">
        <f t="shared" si="133"/>
        <v>-5.7136890886890904E-2</v>
      </c>
      <c r="BH353" s="15">
        <v>-4.4166666666666674E-2</v>
      </c>
      <c r="BI353" s="15">
        <v>-2.0833333333333332E-2</v>
      </c>
      <c r="BJ353" s="15">
        <v>-2.7500000000000007E-2</v>
      </c>
      <c r="BK353" s="15">
        <v>-4.0000000000000022E-2</v>
      </c>
      <c r="BO353" s="16" t="s">
        <v>151</v>
      </c>
      <c r="BP353" s="140">
        <v>-7.7499999999999986E-2</v>
      </c>
      <c r="BQ353" s="140">
        <v>-4.2499999999999982E-2</v>
      </c>
      <c r="BR353" s="15">
        <f t="shared" si="134"/>
        <v>-5.9999999999999984E-2</v>
      </c>
      <c r="BS353" s="140">
        <v>-4.5000000000000005E-2</v>
      </c>
    </row>
    <row r="354" spans="1:71" ht="32" x14ac:dyDescent="0.2">
      <c r="A354" s="16" t="s">
        <v>51</v>
      </c>
      <c r="B354" s="140">
        <v>2.2000000000000011</v>
      </c>
      <c r="C354" s="15">
        <v>2.1999999999999993</v>
      </c>
      <c r="D354" s="15">
        <v>2.6000000000000014</v>
      </c>
      <c r="E354" s="15">
        <v>3.3</v>
      </c>
      <c r="F354" s="139">
        <f t="shared" si="130"/>
        <v>2.5750000000000002</v>
      </c>
      <c r="G354" s="15">
        <v>3.1111111111111125</v>
      </c>
      <c r="H354" s="15">
        <v>2.7222222222222232</v>
      </c>
      <c r="I354" s="15">
        <v>1.5999999999999996</v>
      </c>
      <c r="J354" s="15">
        <v>3.3000000000000007</v>
      </c>
      <c r="K354" s="140">
        <v>2.7999999999999989</v>
      </c>
      <c r="L354" s="15">
        <v>2.1999999999999993</v>
      </c>
      <c r="Q354" s="16" t="s">
        <v>51</v>
      </c>
      <c r="R354" s="140">
        <v>3.7999999999999989</v>
      </c>
      <c r="S354" s="140">
        <v>3.6000000000000014</v>
      </c>
      <c r="T354" s="140">
        <v>4.5000000000000018</v>
      </c>
      <c r="U354" s="140">
        <v>3.5999999999999996</v>
      </c>
      <c r="V354" s="140">
        <v>3.5999999999999996</v>
      </c>
      <c r="W354" s="140">
        <v>3.7777777777777786</v>
      </c>
      <c r="X354" s="140">
        <v>3.8888888888888875</v>
      </c>
      <c r="Y354" s="140">
        <v>4.7222222222222232</v>
      </c>
      <c r="Z354" s="139">
        <f t="shared" si="131"/>
        <v>3.9361111111111109</v>
      </c>
      <c r="AA354" s="140">
        <v>5.1000000000000014</v>
      </c>
      <c r="AB354" s="140">
        <v>3.2000000000000011</v>
      </c>
      <c r="AC354" s="140">
        <v>1.0000000000000009</v>
      </c>
      <c r="AD354" s="140">
        <v>3.5</v>
      </c>
      <c r="AE354" s="140">
        <v>5.4999999999999991</v>
      </c>
      <c r="AF354" s="140">
        <v>3.9444444444444455</v>
      </c>
      <c r="AJ354" s="16" t="s">
        <v>51</v>
      </c>
      <c r="AK354" s="15">
        <v>5.9</v>
      </c>
      <c r="AL354" s="15">
        <v>7.3000000000000007</v>
      </c>
      <c r="AM354" s="15">
        <v>7.2999999999999989</v>
      </c>
      <c r="AN354" s="15">
        <v>7.5</v>
      </c>
      <c r="AO354" s="15">
        <f t="shared" si="132"/>
        <v>7</v>
      </c>
      <c r="AP354" s="15">
        <v>6.2999999999999989</v>
      </c>
      <c r="AQ354" s="15">
        <v>6.4999999999999982</v>
      </c>
      <c r="AR354" s="15">
        <v>6.2222222222222232</v>
      </c>
      <c r="AS354" s="15">
        <v>6.8999999999999986</v>
      </c>
      <c r="AT354" s="15">
        <v>2.8000000000000016</v>
      </c>
      <c r="AX354" s="16" t="s">
        <v>51</v>
      </c>
      <c r="AY354" s="15">
        <v>8.6999999999999993</v>
      </c>
      <c r="AZ354" s="15">
        <v>9.6999999999999993</v>
      </c>
      <c r="BA354" s="15">
        <v>9.7000000000000011</v>
      </c>
      <c r="BB354" s="15">
        <v>8.6999999999999975</v>
      </c>
      <c r="BC354" s="15">
        <v>9.6999999999999993</v>
      </c>
      <c r="BD354" s="15">
        <v>10.100000000000001</v>
      </c>
      <c r="BE354" s="15">
        <v>8.2000000000000011</v>
      </c>
      <c r="BF354" s="15">
        <v>9.1666666666666661</v>
      </c>
      <c r="BG354" s="15">
        <f t="shared" si="133"/>
        <v>9.2458333333333336</v>
      </c>
      <c r="BH354" s="15">
        <v>7.7000000000000011</v>
      </c>
      <c r="BI354" s="61">
        <v>6.6999999999999993</v>
      </c>
      <c r="BJ354" s="61">
        <v>7.0000000000000009</v>
      </c>
      <c r="BK354" s="15">
        <v>10</v>
      </c>
      <c r="BO354" s="16" t="s">
        <v>51</v>
      </c>
      <c r="BP354" s="140">
        <v>11.499999999999998</v>
      </c>
      <c r="BQ354" s="140">
        <v>11.6</v>
      </c>
      <c r="BR354" s="15">
        <f t="shared" si="134"/>
        <v>11.549999999999999</v>
      </c>
      <c r="BS354" s="140">
        <v>4.3000000000000007</v>
      </c>
    </row>
    <row r="355" spans="1:71" ht="32" x14ac:dyDescent="0.2">
      <c r="A355" s="16" t="s">
        <v>50</v>
      </c>
      <c r="B355" s="15">
        <v>-2.6000000000000005</v>
      </c>
      <c r="C355" s="15">
        <v>-4.1999999999999993</v>
      </c>
      <c r="D355" s="15">
        <v>-2</v>
      </c>
      <c r="E355" s="15">
        <v>-2.7</v>
      </c>
      <c r="F355" s="139">
        <f t="shared" si="130"/>
        <v>-2.875</v>
      </c>
      <c r="G355" s="15">
        <v>-6.666666666666667</v>
      </c>
      <c r="H355" s="15">
        <v>-0.44444444444444464</v>
      </c>
      <c r="I355" s="15">
        <v>-0.79999999999999893</v>
      </c>
      <c r="J355" s="15">
        <v>-1.2000000000000002</v>
      </c>
      <c r="K355" s="15">
        <v>-0.39999999999999858</v>
      </c>
      <c r="L355" s="15">
        <v>-1.3999999999999995</v>
      </c>
      <c r="Q355" s="16" t="s">
        <v>50</v>
      </c>
      <c r="R355" s="15">
        <v>-5.8000000000000007</v>
      </c>
      <c r="S355" s="15">
        <v>-3.7000000000000011</v>
      </c>
      <c r="T355" s="15">
        <v>-3.8000000000000007</v>
      </c>
      <c r="U355" s="15">
        <v>-3.6000000000000005</v>
      </c>
      <c r="V355" s="15" t="s">
        <v>159</v>
      </c>
      <c r="W355" s="15">
        <v>-4.7222222222222214</v>
      </c>
      <c r="X355" s="15">
        <v>-3.3888888888888875</v>
      </c>
      <c r="Y355" s="15">
        <v>-5.1666666666666661</v>
      </c>
      <c r="Z355" s="139">
        <f t="shared" si="131"/>
        <v>-4.3111111111111109</v>
      </c>
      <c r="AA355" s="15">
        <v>-2.3000000000000007</v>
      </c>
      <c r="AB355" s="15">
        <v>-0.30000000000000071</v>
      </c>
      <c r="AC355" s="15">
        <v>-1.666666666666667</v>
      </c>
      <c r="AD355" s="15">
        <v>-1.8999999999999995</v>
      </c>
      <c r="AE355" s="15">
        <v>-8.5</v>
      </c>
      <c r="AF355" s="15">
        <v>-2.3333333333333321</v>
      </c>
      <c r="AJ355" s="16" t="s">
        <v>50</v>
      </c>
      <c r="AK355" s="15">
        <v>-5.0999999999999996</v>
      </c>
      <c r="AL355" s="15">
        <v>-7</v>
      </c>
      <c r="AM355" s="15">
        <v>-6.1</v>
      </c>
      <c r="AN355" s="15">
        <v>-6.7777777777777768</v>
      </c>
      <c r="AO355" s="15">
        <f t="shared" si="132"/>
        <v>-6.2444444444444436</v>
      </c>
      <c r="AP355" s="15">
        <v>-8.9000000000000021</v>
      </c>
      <c r="AQ355" s="15">
        <v>-12</v>
      </c>
      <c r="AR355" s="15">
        <v>-4.0555555555555554</v>
      </c>
      <c r="AS355" s="15">
        <v>-4</v>
      </c>
      <c r="AT355" s="15">
        <v>-1.9000000000000004</v>
      </c>
      <c r="AX355" s="16" t="s">
        <v>50</v>
      </c>
      <c r="AY355" s="15">
        <v>-6.6999999999999993</v>
      </c>
      <c r="AZ355" s="15">
        <v>-8.8000000000000007</v>
      </c>
      <c r="BA355" s="15">
        <v>-11.100000000000001</v>
      </c>
      <c r="BB355" s="15">
        <v>-9.3999999999999986</v>
      </c>
      <c r="BC355" s="15">
        <v>-7</v>
      </c>
      <c r="BD355" s="15">
        <v>-8.7999999999999989</v>
      </c>
      <c r="BE355" s="15">
        <v>-6.5</v>
      </c>
      <c r="BF355" s="15">
        <v>-8.2222222222222214</v>
      </c>
      <c r="BG355" s="15">
        <f t="shared" si="133"/>
        <v>-8.3152777777777764</v>
      </c>
      <c r="BH355" s="15">
        <v>-5.3000000000000007</v>
      </c>
      <c r="BI355" s="15">
        <v>-2.5</v>
      </c>
      <c r="BJ355" s="15">
        <v>-3.3000000000000007</v>
      </c>
      <c r="BK355" s="15">
        <v>-10.600000000000001</v>
      </c>
      <c r="BO355" s="16" t="s">
        <v>50</v>
      </c>
      <c r="BP355" s="15">
        <v>-9.2999999999999989</v>
      </c>
      <c r="BQ355" s="15">
        <v>-5.0999999999999979</v>
      </c>
      <c r="BR355" s="15">
        <f t="shared" si="134"/>
        <v>-7.1999999999999984</v>
      </c>
      <c r="BS355" s="15">
        <v>-5.4</v>
      </c>
    </row>
    <row r="356" spans="1:71" x14ac:dyDescent="0.2">
      <c r="A356" s="11" t="s">
        <v>49</v>
      </c>
      <c r="B356" s="15">
        <v>2.6000000000000005</v>
      </c>
      <c r="C356" s="15">
        <v>2.0000000000000018</v>
      </c>
      <c r="D356" s="15">
        <v>2</v>
      </c>
      <c r="E356" s="15">
        <v>2.7</v>
      </c>
      <c r="F356" s="139">
        <f t="shared" si="130"/>
        <v>2.3250000000000006</v>
      </c>
      <c r="G356" s="61">
        <v>6.666666666666667</v>
      </c>
      <c r="H356" s="61">
        <v>0.44444444444444464</v>
      </c>
      <c r="I356" s="61">
        <v>0.79999999999999893</v>
      </c>
      <c r="J356" s="15">
        <v>2.8000000000000007</v>
      </c>
      <c r="K356" s="15">
        <v>2.7999999999999989</v>
      </c>
      <c r="L356" s="15">
        <v>1.3999999999999995</v>
      </c>
      <c r="Q356" s="11" t="s">
        <v>49</v>
      </c>
      <c r="R356" s="15">
        <f t="shared" ref="R356:AF356" si="135">MAX(R299:R347)</f>
        <v>3.8999999999999995</v>
      </c>
      <c r="S356" s="15">
        <f t="shared" si="135"/>
        <v>2.3000000000000007</v>
      </c>
      <c r="T356" s="15">
        <f t="shared" si="135"/>
        <v>3.7000000000000011</v>
      </c>
      <c r="U356" s="15">
        <f t="shared" si="135"/>
        <v>3.8000000000000007</v>
      </c>
      <c r="V356" s="15">
        <f t="shared" si="135"/>
        <v>3.6000000000000005</v>
      </c>
      <c r="W356" s="15">
        <f t="shared" si="135"/>
        <v>4.7222222222222214</v>
      </c>
      <c r="X356" s="15">
        <f t="shared" si="135"/>
        <v>3.3888888888888875</v>
      </c>
      <c r="Y356" s="15">
        <f t="shared" si="135"/>
        <v>4.6666666666666661</v>
      </c>
      <c r="Z356" s="138">
        <f t="shared" si="135"/>
        <v>3.7629629629629626</v>
      </c>
      <c r="AA356" s="15">
        <f t="shared" si="135"/>
        <v>8.5</v>
      </c>
      <c r="AB356" s="15">
        <f t="shared" si="135"/>
        <v>0.30000000000000071</v>
      </c>
      <c r="AC356" s="15">
        <f t="shared" si="135"/>
        <v>1.0000000000000009</v>
      </c>
      <c r="AD356" s="61">
        <f t="shared" si="135"/>
        <v>5.8999999999999986</v>
      </c>
      <c r="AE356" s="61">
        <f t="shared" si="135"/>
        <v>2.3999999999999995</v>
      </c>
      <c r="AF356" s="61">
        <f t="shared" si="135"/>
        <v>2.3333333333333321</v>
      </c>
      <c r="AJ356" s="11" t="s">
        <v>49</v>
      </c>
      <c r="AK356" s="15">
        <v>5.0999999999999996</v>
      </c>
      <c r="AL356" s="15">
        <v>7</v>
      </c>
      <c r="AM356" s="15">
        <v>6.1</v>
      </c>
      <c r="AN356" s="15">
        <v>6.7777777777777768</v>
      </c>
      <c r="AO356" s="15">
        <f t="shared" si="132"/>
        <v>6.2444444444444436</v>
      </c>
      <c r="AP356" s="15">
        <v>8.9000000000000021</v>
      </c>
      <c r="AQ356" s="15">
        <v>12</v>
      </c>
      <c r="AR356" s="15">
        <v>4.2222222222222214</v>
      </c>
      <c r="AS356" s="61">
        <v>4</v>
      </c>
      <c r="AT356" s="61">
        <v>2.5000000000000009</v>
      </c>
      <c r="AX356" s="11" t="s">
        <v>49</v>
      </c>
      <c r="AY356" s="15">
        <v>6.6999999999999993</v>
      </c>
      <c r="AZ356" s="15">
        <v>8.8000000000000007</v>
      </c>
      <c r="BA356" s="15">
        <v>11.100000000000001</v>
      </c>
      <c r="BB356" s="15">
        <v>9.3999999999999986</v>
      </c>
      <c r="BC356" s="15">
        <v>7</v>
      </c>
      <c r="BD356" s="15">
        <v>8.9</v>
      </c>
      <c r="BE356" s="15">
        <v>6.5</v>
      </c>
      <c r="BF356" s="15">
        <v>8.2222222222222214</v>
      </c>
      <c r="BG356" s="15">
        <f t="shared" si="133"/>
        <v>8.3277777777777775</v>
      </c>
      <c r="BH356" s="15">
        <v>6.7000000000000011</v>
      </c>
      <c r="BI356" s="15">
        <v>6.2999999999999989</v>
      </c>
      <c r="BJ356" s="15">
        <v>6.6000000000000005</v>
      </c>
      <c r="BK356" s="15">
        <v>10.600000000000001</v>
      </c>
      <c r="BO356" s="11" t="s">
        <v>49</v>
      </c>
      <c r="BP356" s="15">
        <v>11.299999999999999</v>
      </c>
      <c r="BQ356" s="15">
        <v>10.799999999999999</v>
      </c>
      <c r="BR356" s="15">
        <f t="shared" si="134"/>
        <v>11.049999999999999</v>
      </c>
      <c r="BS356" s="15">
        <v>4.3000000000000007</v>
      </c>
    </row>
    <row r="447" spans="1:9" ht="48" x14ac:dyDescent="0.2">
      <c r="A447" s="11" t="s">
        <v>158</v>
      </c>
      <c r="B447" s="16" t="s">
        <v>56</v>
      </c>
      <c r="C447" s="11" t="s">
        <v>55</v>
      </c>
      <c r="D447" s="11" t="s">
        <v>54</v>
      </c>
      <c r="E447" s="16" t="s">
        <v>152</v>
      </c>
      <c r="F447" s="16" t="s">
        <v>151</v>
      </c>
      <c r="G447" s="16" t="s">
        <v>51</v>
      </c>
      <c r="H447" s="16" t="s">
        <v>50</v>
      </c>
      <c r="I447" s="11" t="s">
        <v>49</v>
      </c>
    </row>
    <row r="448" spans="1:9" x14ac:dyDescent="0.2">
      <c r="A448" s="56" t="s">
        <v>83</v>
      </c>
      <c r="B448" s="54">
        <v>0.96737587935301761</v>
      </c>
      <c r="C448" s="54">
        <v>67.000000000000014</v>
      </c>
      <c r="D448" s="137">
        <v>36.250000000000007</v>
      </c>
      <c r="E448" s="137">
        <v>1.4166666666666676E-2</v>
      </c>
      <c r="F448" s="137">
        <v>-2.3999999999999987E-2</v>
      </c>
      <c r="G448" s="137">
        <v>2.2000000000000011</v>
      </c>
      <c r="H448" s="54">
        <v>-2.6000000000000005</v>
      </c>
      <c r="I448" s="54">
        <v>2.6000000000000005</v>
      </c>
    </row>
    <row r="449" spans="1:9" x14ac:dyDescent="0.2">
      <c r="A449" s="56" t="s">
        <v>83</v>
      </c>
      <c r="B449" s="54">
        <v>1.2423295311018652</v>
      </c>
      <c r="C449" s="54">
        <v>9.7500000000000249</v>
      </c>
      <c r="D449" s="54">
        <v>-17.999999999999979</v>
      </c>
      <c r="E449" s="54">
        <v>2.0000000000000004E-2</v>
      </c>
      <c r="F449" s="54">
        <v>-3.4999999999999996E-2</v>
      </c>
      <c r="G449" s="54">
        <v>2.1999999999999993</v>
      </c>
      <c r="H449" s="54">
        <v>-4.1999999999999993</v>
      </c>
      <c r="I449" s="54">
        <v>2.0000000000000018</v>
      </c>
    </row>
    <row r="450" spans="1:9" x14ac:dyDescent="0.2">
      <c r="A450" s="56" t="s">
        <v>83</v>
      </c>
      <c r="B450" s="54">
        <v>0.84843942763499125</v>
      </c>
      <c r="C450" s="54">
        <v>32.250000000000007</v>
      </c>
      <c r="D450" s="54">
        <v>27</v>
      </c>
      <c r="E450" s="54">
        <v>1.9166666666666672E-2</v>
      </c>
      <c r="F450" s="54">
        <v>-1.6666666666666666E-2</v>
      </c>
      <c r="G450" s="54">
        <v>2.6000000000000014</v>
      </c>
      <c r="H450" s="54">
        <v>-2</v>
      </c>
      <c r="I450" s="54">
        <v>2</v>
      </c>
    </row>
    <row r="451" spans="1:9" x14ac:dyDescent="0.2">
      <c r="A451" s="56" t="s">
        <v>83</v>
      </c>
      <c r="B451" s="54">
        <v>1.2458441554120916</v>
      </c>
      <c r="C451" s="54">
        <v>17.250000000000014</v>
      </c>
      <c r="D451" s="54">
        <v>38.250000000000014</v>
      </c>
      <c r="E451" s="54">
        <v>2.2500000000000003E-2</v>
      </c>
      <c r="F451" s="54">
        <v>-3.3043478260869563E-2</v>
      </c>
      <c r="G451" s="54">
        <v>3.3</v>
      </c>
      <c r="H451" s="54">
        <v>-2.7</v>
      </c>
      <c r="I451" s="54">
        <v>2.7</v>
      </c>
    </row>
    <row r="452" spans="1:9" x14ac:dyDescent="0.2">
      <c r="A452" s="11" t="s">
        <v>71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B4CE-8830-2948-BE42-8522BE83C345}">
  <dimension ref="A1:BL250"/>
  <sheetViews>
    <sheetView topLeftCell="AA1" zoomScaleNormal="100" workbookViewId="0">
      <selection activeCell="BF2" sqref="BF2:BL50"/>
    </sheetView>
  </sheetViews>
  <sheetFormatPr baseColWidth="10" defaultRowHeight="15" x14ac:dyDescent="0.2"/>
  <cols>
    <col min="1" max="16384" width="10.83203125" style="11"/>
  </cols>
  <sheetData>
    <row r="1" spans="1:64" ht="32" x14ac:dyDescent="0.2">
      <c r="B1" s="110" t="s">
        <v>136</v>
      </c>
      <c r="C1" s="110" t="s">
        <v>97</v>
      </c>
      <c r="D1" s="110" t="s">
        <v>82</v>
      </c>
      <c r="E1" s="110" t="s">
        <v>69</v>
      </c>
      <c r="F1" s="110" t="s">
        <v>76</v>
      </c>
      <c r="G1" s="110" t="s">
        <v>63</v>
      </c>
      <c r="H1" s="110" t="s">
        <v>102</v>
      </c>
      <c r="I1" s="109" t="s">
        <v>81</v>
      </c>
      <c r="J1" s="109" t="s">
        <v>68</v>
      </c>
      <c r="K1" s="109" t="s">
        <v>135</v>
      </c>
      <c r="L1" s="109" t="s">
        <v>105</v>
      </c>
      <c r="M1" s="109" t="s">
        <v>98</v>
      </c>
      <c r="N1" s="109" t="s">
        <v>119</v>
      </c>
      <c r="O1" s="109" t="s">
        <v>92</v>
      </c>
      <c r="P1" s="108" t="s">
        <v>134</v>
      </c>
      <c r="Q1" s="108" t="s">
        <v>100</v>
      </c>
      <c r="R1" s="108" t="s">
        <v>75</v>
      </c>
      <c r="S1" s="108" t="s">
        <v>99</v>
      </c>
      <c r="T1" s="108" t="s">
        <v>74</v>
      </c>
      <c r="U1" s="108" t="s">
        <v>65</v>
      </c>
      <c r="V1" s="108" t="s">
        <v>64</v>
      </c>
      <c r="W1" s="107" t="s">
        <v>109</v>
      </c>
      <c r="X1" s="107" t="s">
        <v>133</v>
      </c>
      <c r="Y1" s="107" t="s">
        <v>79</v>
      </c>
      <c r="Z1" s="107" t="s">
        <v>91</v>
      </c>
      <c r="AA1" s="107" t="s">
        <v>80</v>
      </c>
      <c r="AB1" s="107" t="s">
        <v>73</v>
      </c>
      <c r="AC1" s="107" t="s">
        <v>87</v>
      </c>
      <c r="AD1" s="106" t="s">
        <v>67</v>
      </c>
      <c r="AE1" s="106" t="s">
        <v>107</v>
      </c>
      <c r="AF1" s="106" t="s">
        <v>104</v>
      </c>
      <c r="AG1" s="106" t="s">
        <v>96</v>
      </c>
      <c r="AH1" s="106" t="s">
        <v>118</v>
      </c>
      <c r="AI1" s="106" t="s">
        <v>86</v>
      </c>
      <c r="AJ1" s="106" t="s">
        <v>94</v>
      </c>
      <c r="AK1" s="105" t="s">
        <v>103</v>
      </c>
      <c r="AL1" s="105" t="s">
        <v>85</v>
      </c>
      <c r="AM1" s="105" t="s">
        <v>95</v>
      </c>
      <c r="AN1" s="105" t="s">
        <v>66</v>
      </c>
      <c r="AO1" s="105" t="s">
        <v>121</v>
      </c>
      <c r="AP1" s="105" t="s">
        <v>78</v>
      </c>
      <c r="AQ1" s="105" t="s">
        <v>117</v>
      </c>
      <c r="AR1" s="104" t="s">
        <v>132</v>
      </c>
      <c r="AS1" s="104" t="s">
        <v>72</v>
      </c>
      <c r="AT1" s="104" t="s">
        <v>116</v>
      </c>
      <c r="AU1" s="104" t="s">
        <v>131</v>
      </c>
      <c r="AV1" s="104" t="s">
        <v>130</v>
      </c>
      <c r="AW1" s="104" t="s">
        <v>129</v>
      </c>
      <c r="AX1" s="104" t="s">
        <v>128</v>
      </c>
      <c r="AY1" s="104" t="s">
        <v>149</v>
      </c>
      <c r="AZ1" s="104" t="s">
        <v>148</v>
      </c>
      <c r="BA1" s="104" t="s">
        <v>147</v>
      </c>
      <c r="BB1" s="104" t="s">
        <v>146</v>
      </c>
      <c r="BC1" s="104" t="s">
        <v>145</v>
      </c>
      <c r="BD1" s="104" t="s">
        <v>144</v>
      </c>
      <c r="BE1" s="104" t="s">
        <v>143</v>
      </c>
      <c r="BF1" s="104" t="s">
        <v>142</v>
      </c>
      <c r="BG1" s="104" t="s">
        <v>141</v>
      </c>
      <c r="BH1" s="104" t="s">
        <v>140</v>
      </c>
      <c r="BI1" s="104" t="s">
        <v>139</v>
      </c>
      <c r="BJ1" s="104" t="s">
        <v>138</v>
      </c>
      <c r="BK1" s="104" t="s">
        <v>122</v>
      </c>
      <c r="BL1" s="103" t="s">
        <v>137</v>
      </c>
    </row>
    <row r="2" spans="1:64" x14ac:dyDescent="0.2">
      <c r="A2" s="113">
        <v>0.66597222222222197</v>
      </c>
      <c r="B2" s="130"/>
      <c r="C2" s="130">
        <v>8.5</v>
      </c>
      <c r="D2" s="130">
        <v>18.3</v>
      </c>
      <c r="E2" s="130">
        <v>9</v>
      </c>
      <c r="F2" s="130">
        <v>11.7</v>
      </c>
      <c r="G2" s="130">
        <v>14.1</v>
      </c>
      <c r="H2" s="130">
        <v>8.3000000000000007</v>
      </c>
      <c r="I2" s="129">
        <v>12.2</v>
      </c>
      <c r="J2" s="128">
        <v>13.2</v>
      </c>
      <c r="K2" s="128">
        <v>12.7</v>
      </c>
      <c r="L2" s="128">
        <v>10.199999999999999</v>
      </c>
      <c r="M2" s="128">
        <v>11.9</v>
      </c>
      <c r="N2" s="128">
        <v>7.5</v>
      </c>
      <c r="O2" s="128">
        <v>15.1</v>
      </c>
      <c r="P2" s="127"/>
      <c r="Q2" s="126">
        <v>11.9</v>
      </c>
      <c r="R2" s="126">
        <v>7.4</v>
      </c>
      <c r="S2" s="126">
        <v>14.4</v>
      </c>
      <c r="T2" s="126">
        <v>10.6</v>
      </c>
      <c r="U2" s="126">
        <v>11.4</v>
      </c>
      <c r="V2" s="126">
        <v>17.100000000000001</v>
      </c>
      <c r="W2" s="124">
        <v>10.8</v>
      </c>
      <c r="X2" s="125"/>
      <c r="Y2" s="124">
        <v>9.5</v>
      </c>
      <c r="Z2" s="124">
        <v>9.1</v>
      </c>
      <c r="AA2" s="124">
        <v>9.8000000000000007</v>
      </c>
      <c r="AB2" s="124">
        <v>17.7</v>
      </c>
      <c r="AC2" s="124">
        <v>12.7</v>
      </c>
      <c r="AD2" s="123">
        <v>9.1</v>
      </c>
      <c r="AE2" s="123">
        <v>14.2</v>
      </c>
      <c r="AF2" s="123">
        <v>11.1</v>
      </c>
      <c r="AG2" s="123">
        <v>5.8</v>
      </c>
      <c r="AH2" s="123">
        <v>12.9</v>
      </c>
      <c r="AI2" s="123">
        <v>10.4</v>
      </c>
      <c r="AJ2" s="123">
        <v>7</v>
      </c>
      <c r="AK2" s="122">
        <v>10.5</v>
      </c>
      <c r="AL2" s="122"/>
      <c r="AM2" s="122">
        <v>7.7</v>
      </c>
      <c r="AN2" s="122">
        <v>11.4</v>
      </c>
      <c r="AO2" s="122">
        <v>10.7</v>
      </c>
      <c r="AP2" s="122">
        <v>7</v>
      </c>
      <c r="AQ2" s="122">
        <v>7.6</v>
      </c>
      <c r="AR2" s="120"/>
      <c r="AS2" s="121">
        <v>6.2</v>
      </c>
      <c r="AT2" s="121">
        <v>11.4</v>
      </c>
      <c r="AU2" s="120"/>
      <c r="AV2" s="120"/>
      <c r="AW2" s="120"/>
      <c r="AX2" s="120"/>
      <c r="AY2" s="120"/>
      <c r="AZ2" s="120"/>
      <c r="BA2" s="119">
        <v>12.444444444444445</v>
      </c>
      <c r="BB2" s="119">
        <v>13.055555555555555</v>
      </c>
      <c r="BC2" s="119">
        <v>12.222222222222221</v>
      </c>
      <c r="BD2" s="119">
        <v>11</v>
      </c>
      <c r="BE2" s="120"/>
      <c r="BF2" s="119">
        <v>9.9444444444444446</v>
      </c>
      <c r="BG2" s="119">
        <v>12.444444444444445</v>
      </c>
      <c r="BH2" s="119">
        <v>6.166666666666667</v>
      </c>
      <c r="BI2" s="119">
        <v>9.2777777777777786</v>
      </c>
      <c r="BJ2" s="119">
        <v>6.8888888888888893</v>
      </c>
      <c r="BK2" s="119">
        <v>7.5</v>
      </c>
      <c r="BL2" s="118"/>
    </row>
    <row r="3" spans="1:64" x14ac:dyDescent="0.2">
      <c r="A3" s="114">
        <v>0.66944444444444495</v>
      </c>
      <c r="B3" s="130"/>
      <c r="C3" s="130">
        <v>8.4</v>
      </c>
      <c r="D3" s="130">
        <v>18.2</v>
      </c>
      <c r="E3" s="130">
        <v>8.6</v>
      </c>
      <c r="F3" s="130">
        <v>11.4</v>
      </c>
      <c r="G3" s="130">
        <v>13.7</v>
      </c>
      <c r="H3" s="130">
        <v>8.3000000000000007</v>
      </c>
      <c r="I3" s="129">
        <v>11.9</v>
      </c>
      <c r="J3" s="128">
        <v>12.8</v>
      </c>
      <c r="K3" s="128">
        <v>12.3</v>
      </c>
      <c r="L3" s="128">
        <v>10</v>
      </c>
      <c r="M3" s="128">
        <v>11.6</v>
      </c>
      <c r="N3" s="128">
        <v>7.4</v>
      </c>
      <c r="O3" s="128">
        <v>15.5</v>
      </c>
      <c r="P3" s="127"/>
      <c r="Q3" s="126">
        <v>11.7</v>
      </c>
      <c r="R3" s="126">
        <v>7.3</v>
      </c>
      <c r="S3" s="126">
        <v>14.3</v>
      </c>
      <c r="T3" s="126">
        <v>10.199999999999999</v>
      </c>
      <c r="U3" s="126">
        <v>11.4</v>
      </c>
      <c r="V3" s="126">
        <v>16.8</v>
      </c>
      <c r="W3" s="124">
        <v>10.8</v>
      </c>
      <c r="X3" s="125"/>
      <c r="Y3" s="124">
        <v>9.6999999999999993</v>
      </c>
      <c r="Z3" s="124">
        <v>8.1999999999999993</v>
      </c>
      <c r="AA3" s="124">
        <v>9.6</v>
      </c>
      <c r="AB3" s="124">
        <v>17</v>
      </c>
      <c r="AC3" s="124">
        <v>12.7</v>
      </c>
      <c r="AD3" s="123">
        <v>8.9</v>
      </c>
      <c r="AE3" s="123">
        <v>13.7</v>
      </c>
      <c r="AF3" s="123">
        <v>10.7</v>
      </c>
      <c r="AG3" s="123">
        <v>5.8</v>
      </c>
      <c r="AH3" s="123">
        <v>12.4</v>
      </c>
      <c r="AI3" s="123">
        <v>11.1</v>
      </c>
      <c r="AJ3" s="123">
        <v>7.2</v>
      </c>
      <c r="AK3" s="122">
        <v>10.4</v>
      </c>
      <c r="AL3" s="122"/>
      <c r="AM3" s="122">
        <v>7.8</v>
      </c>
      <c r="AN3" s="122">
        <v>10.9</v>
      </c>
      <c r="AO3" s="122">
        <v>10.5</v>
      </c>
      <c r="AP3" s="122">
        <v>7</v>
      </c>
      <c r="AQ3" s="122">
        <v>7.5</v>
      </c>
      <c r="AR3" s="133"/>
      <c r="AS3" s="134">
        <v>6.1</v>
      </c>
      <c r="AT3" s="134">
        <v>11</v>
      </c>
      <c r="AU3" s="133"/>
      <c r="AV3" s="133"/>
      <c r="AW3" s="133"/>
      <c r="AX3" s="133"/>
      <c r="AY3" s="133"/>
      <c r="AZ3" s="133"/>
      <c r="BA3" s="132">
        <v>11.944444444444445</v>
      </c>
      <c r="BB3" s="132">
        <v>12.888888888888889</v>
      </c>
      <c r="BC3" s="132">
        <v>12.333333333333334</v>
      </c>
      <c r="BD3" s="132">
        <v>11</v>
      </c>
      <c r="BE3" s="133"/>
      <c r="BF3" s="132">
        <v>9.6666666666666661</v>
      </c>
      <c r="BG3" s="132">
        <v>12.166666666666666</v>
      </c>
      <c r="BH3" s="132">
        <v>6.0555555555555554</v>
      </c>
      <c r="BI3" s="132">
        <v>9.1666666666666661</v>
      </c>
      <c r="BJ3" s="132">
        <v>6.6111111111111107</v>
      </c>
      <c r="BK3" s="132">
        <v>8.1666666666666661</v>
      </c>
      <c r="BL3" s="131"/>
    </row>
    <row r="4" spans="1:64" x14ac:dyDescent="0.2">
      <c r="A4" s="113">
        <v>0.67291666666666705</v>
      </c>
      <c r="B4" s="130"/>
      <c r="C4" s="130">
        <v>8.1999999999999993</v>
      </c>
      <c r="D4" s="130">
        <v>17.899999999999999</v>
      </c>
      <c r="E4" s="130">
        <v>8.4</v>
      </c>
      <c r="F4" s="130">
        <v>10.9</v>
      </c>
      <c r="G4" s="130">
        <v>13.7</v>
      </c>
      <c r="H4" s="130">
        <v>8.5</v>
      </c>
      <c r="I4" s="129">
        <v>11.6</v>
      </c>
      <c r="J4" s="128">
        <v>12.6</v>
      </c>
      <c r="K4" s="128">
        <v>11.7</v>
      </c>
      <c r="L4" s="128">
        <v>9.6999999999999993</v>
      </c>
      <c r="M4" s="128">
        <v>11.2</v>
      </c>
      <c r="N4" s="128">
        <v>7.4</v>
      </c>
      <c r="O4" s="128">
        <v>15.1</v>
      </c>
      <c r="P4" s="127"/>
      <c r="Q4" s="126">
        <v>11.2</v>
      </c>
      <c r="R4" s="126">
        <v>7.1</v>
      </c>
      <c r="S4" s="126">
        <v>14.3</v>
      </c>
      <c r="T4" s="126">
        <v>9.9</v>
      </c>
      <c r="U4" s="126">
        <v>11.3</v>
      </c>
      <c r="V4" s="126">
        <v>16.899999999999999</v>
      </c>
      <c r="W4" s="124">
        <v>10.7</v>
      </c>
      <c r="X4" s="125"/>
      <c r="Y4" s="124">
        <v>9.5</v>
      </c>
      <c r="Z4" s="124">
        <v>7.8</v>
      </c>
      <c r="AA4" s="124">
        <v>9.5</v>
      </c>
      <c r="AB4" s="124">
        <v>16.399999999999999</v>
      </c>
      <c r="AC4" s="124">
        <v>12.5</v>
      </c>
      <c r="AD4" s="123">
        <v>8.6999999999999993</v>
      </c>
      <c r="AE4" s="123">
        <v>13.3</v>
      </c>
      <c r="AF4" s="123">
        <v>10.8</v>
      </c>
      <c r="AG4" s="123">
        <v>5.8</v>
      </c>
      <c r="AH4" s="123">
        <v>12.1</v>
      </c>
      <c r="AI4" s="123">
        <v>11.4</v>
      </c>
      <c r="AJ4" s="123">
        <v>7.2</v>
      </c>
      <c r="AK4" s="122">
        <v>10.6</v>
      </c>
      <c r="AL4" s="122"/>
      <c r="AM4" s="122">
        <v>7.9</v>
      </c>
      <c r="AN4" s="122">
        <v>10.7</v>
      </c>
      <c r="AO4" s="122">
        <v>10.3</v>
      </c>
      <c r="AP4" s="122">
        <v>6.9</v>
      </c>
      <c r="AQ4" s="122">
        <v>7.4</v>
      </c>
      <c r="AR4" s="120"/>
      <c r="AS4" s="121">
        <v>5.9</v>
      </c>
      <c r="AT4" s="121">
        <v>10.7</v>
      </c>
      <c r="AU4" s="120"/>
      <c r="AV4" s="120"/>
      <c r="AW4" s="120"/>
      <c r="AX4" s="120"/>
      <c r="AY4" s="120"/>
      <c r="AZ4" s="120"/>
      <c r="BA4" s="119">
        <v>11.611111111111111</v>
      </c>
      <c r="BB4" s="119">
        <v>13</v>
      </c>
      <c r="BC4" s="119">
        <v>12.388888888888889</v>
      </c>
      <c r="BD4" s="119">
        <v>11.388888888888889</v>
      </c>
      <c r="BE4" s="120"/>
      <c r="BF4" s="119">
        <v>9.4444444444444446</v>
      </c>
      <c r="BG4" s="119">
        <v>11.611111111111111</v>
      </c>
      <c r="BH4" s="119">
        <v>6</v>
      </c>
      <c r="BI4" s="119">
        <v>8.8333333333333339</v>
      </c>
      <c r="BJ4" s="119">
        <v>6.2777777777777777</v>
      </c>
      <c r="BK4" s="119">
        <v>8.6111111111111107</v>
      </c>
      <c r="BL4" s="118"/>
    </row>
    <row r="5" spans="1:64" x14ac:dyDescent="0.2">
      <c r="A5" s="114">
        <v>0.67638888888888904</v>
      </c>
      <c r="B5" s="130"/>
      <c r="C5" s="130">
        <v>7.9</v>
      </c>
      <c r="D5" s="130">
        <v>17.3</v>
      </c>
      <c r="E5" s="130">
        <v>8.1999999999999993</v>
      </c>
      <c r="F5" s="130">
        <v>10.8</v>
      </c>
      <c r="G5" s="130">
        <v>13.4</v>
      </c>
      <c r="H5" s="130">
        <v>8.3000000000000007</v>
      </c>
      <c r="I5" s="129">
        <v>11.4</v>
      </c>
      <c r="J5" s="128">
        <v>12.4</v>
      </c>
      <c r="K5" s="128">
        <v>11.7</v>
      </c>
      <c r="L5" s="128">
        <v>9.1999999999999993</v>
      </c>
      <c r="M5" s="128">
        <v>10.8</v>
      </c>
      <c r="N5" s="128">
        <v>7.3</v>
      </c>
      <c r="O5" s="128">
        <v>14.8</v>
      </c>
      <c r="P5" s="127"/>
      <c r="Q5" s="126">
        <v>10.8</v>
      </c>
      <c r="R5" s="126">
        <v>7.3</v>
      </c>
      <c r="S5" s="126">
        <v>14.1</v>
      </c>
      <c r="T5" s="126">
        <v>10</v>
      </c>
      <c r="U5" s="126">
        <v>11.1</v>
      </c>
      <c r="V5" s="126">
        <v>17.2</v>
      </c>
      <c r="W5" s="124">
        <v>10.199999999999999</v>
      </c>
      <c r="X5" s="125"/>
      <c r="Y5" s="124">
        <v>9.6</v>
      </c>
      <c r="Z5" s="124">
        <v>7.8</v>
      </c>
      <c r="AA5" s="124">
        <v>9.4</v>
      </c>
      <c r="AB5" s="124">
        <v>16</v>
      </c>
      <c r="AC5" s="124">
        <v>12.4</v>
      </c>
      <c r="AD5" s="123">
        <v>8.6</v>
      </c>
      <c r="AE5" s="123">
        <v>12.9</v>
      </c>
      <c r="AF5" s="123">
        <v>10.7</v>
      </c>
      <c r="AG5" s="123">
        <v>5.7</v>
      </c>
      <c r="AH5" s="123">
        <v>11.8</v>
      </c>
      <c r="AI5" s="123">
        <v>11.7</v>
      </c>
      <c r="AJ5" s="123">
        <v>7.1</v>
      </c>
      <c r="AK5" s="122">
        <v>10.5</v>
      </c>
      <c r="AL5" s="122"/>
      <c r="AM5" s="122">
        <v>7.9</v>
      </c>
      <c r="AN5" s="122">
        <v>10.3</v>
      </c>
      <c r="AO5" s="122">
        <v>10.199999999999999</v>
      </c>
      <c r="AP5" s="122">
        <v>6.8</v>
      </c>
      <c r="AQ5" s="122">
        <v>7.3</v>
      </c>
      <c r="AR5" s="133"/>
      <c r="AS5" s="134">
        <v>5.7</v>
      </c>
      <c r="AT5" s="134">
        <v>10.3</v>
      </c>
      <c r="AU5" s="133"/>
      <c r="AV5" s="133"/>
      <c r="AW5" s="133"/>
      <c r="AX5" s="133"/>
      <c r="AY5" s="133"/>
      <c r="AZ5" s="133"/>
      <c r="BA5" s="132">
        <v>11.333333333333334</v>
      </c>
      <c r="BB5" s="132">
        <v>12.888888888888889</v>
      </c>
      <c r="BC5" s="132">
        <v>12.444444444444445</v>
      </c>
      <c r="BD5" s="132">
        <v>11.666666666666666</v>
      </c>
      <c r="BE5" s="133"/>
      <c r="BF5" s="132">
        <v>9.2777777777777786</v>
      </c>
      <c r="BG5" s="132">
        <v>11.111111111111111</v>
      </c>
      <c r="BH5" s="132">
        <v>5.9444444444444446</v>
      </c>
      <c r="BI5" s="132">
        <v>8.5555555555555554</v>
      </c>
      <c r="BJ5" s="132">
        <v>6.2777777777777777</v>
      </c>
      <c r="BK5" s="132">
        <v>8.4444444444444446</v>
      </c>
      <c r="BL5" s="131"/>
    </row>
    <row r="6" spans="1:64" x14ac:dyDescent="0.2">
      <c r="A6" s="113">
        <v>0.67986111111111103</v>
      </c>
      <c r="B6" s="130"/>
      <c r="C6" s="130">
        <v>7.6</v>
      </c>
      <c r="D6" s="130">
        <v>17.2</v>
      </c>
      <c r="E6" s="130">
        <v>8.1</v>
      </c>
      <c r="F6" s="130">
        <v>10.4</v>
      </c>
      <c r="G6" s="130">
        <v>13.1</v>
      </c>
      <c r="H6" s="130">
        <v>8.4</v>
      </c>
      <c r="I6" s="129">
        <v>11.1</v>
      </c>
      <c r="J6" s="128">
        <v>12.1</v>
      </c>
      <c r="K6" s="128">
        <v>11.6</v>
      </c>
      <c r="L6" s="128">
        <v>9.4</v>
      </c>
      <c r="M6" s="128">
        <v>10.7</v>
      </c>
      <c r="N6" s="128">
        <v>7.4</v>
      </c>
      <c r="O6" s="128">
        <v>14.9</v>
      </c>
      <c r="P6" s="127"/>
      <c r="Q6" s="126">
        <v>10.6</v>
      </c>
      <c r="R6" s="126">
        <v>7.3</v>
      </c>
      <c r="S6" s="126">
        <v>14.1</v>
      </c>
      <c r="T6" s="126">
        <v>9.6999999999999993</v>
      </c>
      <c r="U6" s="126">
        <v>10.9</v>
      </c>
      <c r="V6" s="126">
        <v>16.899999999999999</v>
      </c>
      <c r="W6" s="124">
        <v>9.8000000000000007</v>
      </c>
      <c r="X6" s="125"/>
      <c r="Y6" s="124">
        <v>9.3000000000000007</v>
      </c>
      <c r="Z6" s="124">
        <v>8.1</v>
      </c>
      <c r="AA6" s="124">
        <v>9.3000000000000007</v>
      </c>
      <c r="AB6" s="124">
        <v>15.8</v>
      </c>
      <c r="AC6" s="124">
        <v>12.4</v>
      </c>
      <c r="AD6" s="123">
        <v>8.1999999999999993</v>
      </c>
      <c r="AE6" s="123">
        <v>12.3</v>
      </c>
      <c r="AF6" s="123">
        <v>10.1</v>
      </c>
      <c r="AG6" s="123">
        <v>5.7</v>
      </c>
      <c r="AH6" s="123">
        <v>11.5</v>
      </c>
      <c r="AI6" s="123">
        <v>11.8</v>
      </c>
      <c r="AJ6" s="123">
        <v>6.9</v>
      </c>
      <c r="AK6" s="122">
        <v>10.4</v>
      </c>
      <c r="AL6" s="122"/>
      <c r="AM6" s="122">
        <v>8.1</v>
      </c>
      <c r="AN6" s="122">
        <v>9.9</v>
      </c>
      <c r="AO6" s="122">
        <v>10.1</v>
      </c>
      <c r="AP6" s="122">
        <v>6.8</v>
      </c>
      <c r="AQ6" s="122">
        <v>7.2</v>
      </c>
      <c r="AR6" s="120"/>
      <c r="AS6" s="121">
        <v>5.6</v>
      </c>
      <c r="AT6" s="121">
        <v>9.8000000000000007</v>
      </c>
      <c r="AU6" s="120"/>
      <c r="AV6" s="120"/>
      <c r="AW6" s="120"/>
      <c r="AX6" s="120"/>
      <c r="AY6" s="120"/>
      <c r="AZ6" s="120"/>
      <c r="BA6" s="119">
        <v>10.944444444444445</v>
      </c>
      <c r="BB6" s="119">
        <v>12.777777777777779</v>
      </c>
      <c r="BC6" s="119">
        <v>12.333333333333334</v>
      </c>
      <c r="BD6" s="119">
        <v>11.777777777777779</v>
      </c>
      <c r="BE6" s="120"/>
      <c r="BF6" s="119">
        <v>9.0555555555555554</v>
      </c>
      <c r="BG6" s="119">
        <v>10.777777777777779</v>
      </c>
      <c r="BH6" s="119">
        <v>5.7777777777777777</v>
      </c>
      <c r="BI6" s="119">
        <v>8.4444444444444446</v>
      </c>
      <c r="BJ6" s="119">
        <v>6.1111111111111107</v>
      </c>
      <c r="BK6" s="119">
        <v>8.1111111111111107</v>
      </c>
      <c r="BL6" s="118"/>
    </row>
    <row r="7" spans="1:64" x14ac:dyDescent="0.2">
      <c r="A7" s="114">
        <v>0.68333333333333302</v>
      </c>
      <c r="B7" s="130"/>
      <c r="C7" s="130">
        <v>7.3</v>
      </c>
      <c r="D7" s="130">
        <v>17.100000000000001</v>
      </c>
      <c r="E7" s="130">
        <v>7.9</v>
      </c>
      <c r="F7" s="130">
        <v>10.199999999999999</v>
      </c>
      <c r="G7" s="130">
        <v>12.6</v>
      </c>
      <c r="H7" s="130">
        <v>8.9</v>
      </c>
      <c r="I7" s="129">
        <v>10.7</v>
      </c>
      <c r="J7" s="128">
        <v>11.8</v>
      </c>
      <c r="K7" s="128">
        <v>11.5</v>
      </c>
      <c r="L7" s="128">
        <v>9.1</v>
      </c>
      <c r="M7" s="128">
        <v>10.6</v>
      </c>
      <c r="N7" s="128">
        <v>7.7</v>
      </c>
      <c r="O7" s="128">
        <v>15.3</v>
      </c>
      <c r="P7" s="127"/>
      <c r="Q7" s="126">
        <v>10.4</v>
      </c>
      <c r="R7" s="126">
        <v>6.9</v>
      </c>
      <c r="S7" s="126">
        <v>14</v>
      </c>
      <c r="T7" s="126">
        <v>9.3000000000000007</v>
      </c>
      <c r="U7" s="126">
        <v>10.7</v>
      </c>
      <c r="V7" s="126">
        <v>16.600000000000001</v>
      </c>
      <c r="W7" s="124">
        <v>9.6999999999999993</v>
      </c>
      <c r="X7" s="125"/>
      <c r="Y7" s="124">
        <v>9.1999999999999993</v>
      </c>
      <c r="Z7" s="124">
        <v>8.1999999999999993</v>
      </c>
      <c r="AA7" s="124">
        <v>9.4</v>
      </c>
      <c r="AB7" s="124">
        <v>15.6</v>
      </c>
      <c r="AC7" s="124">
        <v>11.8</v>
      </c>
      <c r="AD7" s="123">
        <v>7.9</v>
      </c>
      <c r="AE7" s="123">
        <v>12.1</v>
      </c>
      <c r="AF7" s="123">
        <v>9.4</v>
      </c>
      <c r="AG7" s="123">
        <v>5.8</v>
      </c>
      <c r="AH7" s="123">
        <v>10.8</v>
      </c>
      <c r="AI7" s="123">
        <v>11.8</v>
      </c>
      <c r="AJ7" s="123">
        <v>6.9</v>
      </c>
      <c r="AK7" s="122">
        <v>10.3</v>
      </c>
      <c r="AL7" s="122">
        <v>6.3</v>
      </c>
      <c r="AM7" s="122">
        <v>8.8000000000000007</v>
      </c>
      <c r="AN7" s="122">
        <v>9.6999999999999993</v>
      </c>
      <c r="AO7" s="122">
        <v>9.6999999999999993</v>
      </c>
      <c r="AP7" s="122">
        <v>6.8</v>
      </c>
      <c r="AQ7" s="122">
        <v>7.1</v>
      </c>
      <c r="AR7" s="133"/>
      <c r="AS7" s="134">
        <v>5.6</v>
      </c>
      <c r="AT7" s="134">
        <v>9.3000000000000007</v>
      </c>
      <c r="AU7" s="133"/>
      <c r="AV7" s="133"/>
      <c r="AW7" s="133"/>
      <c r="AX7" s="133"/>
      <c r="AY7" s="133"/>
      <c r="AZ7" s="133"/>
      <c r="BA7" s="132">
        <v>10.611111111111111</v>
      </c>
      <c r="BB7" s="132">
        <v>13.166666666666666</v>
      </c>
      <c r="BC7" s="132">
        <v>12.222222222222221</v>
      </c>
      <c r="BD7" s="132">
        <v>11.722222222222221</v>
      </c>
      <c r="BE7" s="133"/>
      <c r="BF7" s="132">
        <v>8.8888888888888893</v>
      </c>
      <c r="BG7" s="132">
        <v>10.444444444444445</v>
      </c>
      <c r="BH7" s="132">
        <v>5.7222222222222223</v>
      </c>
      <c r="BI7" s="132">
        <v>8.2777777777777786</v>
      </c>
      <c r="BJ7" s="132">
        <v>5.833333333333333</v>
      </c>
      <c r="BK7" s="132">
        <v>8</v>
      </c>
      <c r="BL7" s="131"/>
    </row>
    <row r="8" spans="1:64" x14ac:dyDescent="0.2">
      <c r="A8" s="113">
        <v>0.686805555555556</v>
      </c>
      <c r="B8" s="130"/>
      <c r="C8" s="130">
        <v>7.1</v>
      </c>
      <c r="D8" s="130">
        <v>17</v>
      </c>
      <c r="E8" s="130">
        <v>7.6</v>
      </c>
      <c r="F8" s="130">
        <v>9.8000000000000007</v>
      </c>
      <c r="G8" s="130">
        <v>12.6</v>
      </c>
      <c r="H8" s="130">
        <v>9.1</v>
      </c>
      <c r="I8" s="129">
        <v>10.4</v>
      </c>
      <c r="J8" s="128">
        <v>11.4</v>
      </c>
      <c r="K8" s="128">
        <v>10.9</v>
      </c>
      <c r="L8" s="128">
        <v>9.1</v>
      </c>
      <c r="M8" s="128">
        <v>10.7</v>
      </c>
      <c r="N8" s="128">
        <v>7.7</v>
      </c>
      <c r="O8" s="128">
        <v>15.8</v>
      </c>
      <c r="P8" s="127"/>
      <c r="Q8" s="126">
        <v>10.1</v>
      </c>
      <c r="R8" s="126">
        <v>6.7</v>
      </c>
      <c r="S8" s="126">
        <v>13.8</v>
      </c>
      <c r="T8" s="126">
        <v>9.1</v>
      </c>
      <c r="U8" s="126">
        <v>10.6</v>
      </c>
      <c r="V8" s="126">
        <v>16.3</v>
      </c>
      <c r="W8" s="124">
        <v>9.9</v>
      </c>
      <c r="X8" s="125"/>
      <c r="Y8" s="124">
        <v>9.1999999999999993</v>
      </c>
      <c r="Z8" s="124">
        <v>8.1</v>
      </c>
      <c r="AA8" s="124">
        <v>9.6999999999999993</v>
      </c>
      <c r="AB8" s="124">
        <v>15.3</v>
      </c>
      <c r="AC8" s="124">
        <v>11.4</v>
      </c>
      <c r="AD8" s="123">
        <v>7.8</v>
      </c>
      <c r="AE8" s="123">
        <v>12.3</v>
      </c>
      <c r="AF8" s="123">
        <v>8.8000000000000007</v>
      </c>
      <c r="AG8" s="123">
        <v>5.7</v>
      </c>
      <c r="AH8" s="123">
        <v>10.6</v>
      </c>
      <c r="AI8" s="123">
        <v>11.9</v>
      </c>
      <c r="AJ8" s="123">
        <v>6.9</v>
      </c>
      <c r="AK8" s="122">
        <v>10.199999999999999</v>
      </c>
      <c r="AL8" s="122">
        <v>6.1</v>
      </c>
      <c r="AM8" s="122">
        <v>9.4</v>
      </c>
      <c r="AN8" s="122">
        <v>9.5</v>
      </c>
      <c r="AO8" s="122">
        <v>9.4</v>
      </c>
      <c r="AP8" s="122">
        <v>6.7</v>
      </c>
      <c r="AQ8" s="122">
        <v>7.1</v>
      </c>
      <c r="AR8" s="120"/>
      <c r="AS8" s="121">
        <v>5.3</v>
      </c>
      <c r="AT8" s="121">
        <v>8.8000000000000007</v>
      </c>
      <c r="AU8" s="120"/>
      <c r="AV8" s="120"/>
      <c r="AW8" s="120"/>
      <c r="AX8" s="120"/>
      <c r="AY8" s="120"/>
      <c r="AZ8" s="120"/>
      <c r="BA8" s="119">
        <v>10.166666666666666</v>
      </c>
      <c r="BB8" s="119">
        <v>12.888888888888889</v>
      </c>
      <c r="BC8" s="119">
        <v>12</v>
      </c>
      <c r="BD8" s="119">
        <v>11.555555555555555</v>
      </c>
      <c r="BE8" s="120"/>
      <c r="BF8" s="119">
        <v>8.7777777777777786</v>
      </c>
      <c r="BG8" s="119">
        <v>10.055555555555555</v>
      </c>
      <c r="BH8" s="119">
        <v>5.5</v>
      </c>
      <c r="BI8" s="119">
        <v>8.1666666666666661</v>
      </c>
      <c r="BJ8" s="119">
        <v>5.7222222222222223</v>
      </c>
      <c r="BK8" s="120"/>
      <c r="BL8" s="118"/>
    </row>
    <row r="9" spans="1:64" x14ac:dyDescent="0.2">
      <c r="A9" s="114">
        <v>0.69027777777777799</v>
      </c>
      <c r="B9" s="130"/>
      <c r="C9" s="130">
        <v>7</v>
      </c>
      <c r="D9" s="130">
        <v>16.600000000000001</v>
      </c>
      <c r="E9" s="130">
        <v>7.2</v>
      </c>
      <c r="F9" s="130">
        <v>9.4</v>
      </c>
      <c r="G9" s="130">
        <v>12.6</v>
      </c>
      <c r="H9" s="130">
        <v>8.8000000000000007</v>
      </c>
      <c r="I9" s="129">
        <v>10.199999999999999</v>
      </c>
      <c r="J9" s="128">
        <v>11.3</v>
      </c>
      <c r="K9" s="128">
        <v>11.2</v>
      </c>
      <c r="L9" s="128">
        <v>9.1999999999999993</v>
      </c>
      <c r="M9" s="128">
        <v>10.6</v>
      </c>
      <c r="N9" s="128">
        <v>7.6</v>
      </c>
      <c r="O9" s="128">
        <v>16.5</v>
      </c>
      <c r="P9" s="127"/>
      <c r="Q9" s="126">
        <v>9.6</v>
      </c>
      <c r="R9" s="126">
        <v>6.7</v>
      </c>
      <c r="S9" s="126">
        <v>13.3</v>
      </c>
      <c r="T9" s="126">
        <v>8.6999999999999993</v>
      </c>
      <c r="U9" s="126">
        <v>10.4</v>
      </c>
      <c r="V9" s="126">
        <v>16.100000000000001</v>
      </c>
      <c r="W9" s="124">
        <v>10.1</v>
      </c>
      <c r="X9" s="125"/>
      <c r="Y9" s="124">
        <v>9.1</v>
      </c>
      <c r="Z9" s="124">
        <v>7.9</v>
      </c>
      <c r="AA9" s="124">
        <v>9.6</v>
      </c>
      <c r="AB9" s="124">
        <v>15</v>
      </c>
      <c r="AC9" s="124">
        <v>11.8</v>
      </c>
      <c r="AD9" s="123">
        <v>7.9</v>
      </c>
      <c r="AE9" s="123">
        <v>12.1</v>
      </c>
      <c r="AF9" s="123">
        <v>8.4</v>
      </c>
      <c r="AG9" s="123">
        <v>5.7</v>
      </c>
      <c r="AH9" s="123">
        <v>10.6</v>
      </c>
      <c r="AI9" s="123">
        <v>11.9</v>
      </c>
      <c r="AJ9" s="123">
        <v>7</v>
      </c>
      <c r="AK9" s="122">
        <v>10.1</v>
      </c>
      <c r="AL9" s="122">
        <v>5.9</v>
      </c>
      <c r="AM9" s="122">
        <v>9</v>
      </c>
      <c r="AN9" s="122">
        <v>9.4</v>
      </c>
      <c r="AO9" s="122">
        <v>9.1999999999999993</v>
      </c>
      <c r="AP9" s="122">
        <v>6.6</v>
      </c>
      <c r="AQ9" s="122">
        <v>6.9</v>
      </c>
      <c r="AR9" s="133"/>
      <c r="AS9" s="134">
        <v>5.2</v>
      </c>
      <c r="AT9" s="134">
        <v>8.4</v>
      </c>
      <c r="AU9" s="133"/>
      <c r="AV9" s="133"/>
      <c r="AW9" s="133"/>
      <c r="AX9" s="133"/>
      <c r="AY9" s="133"/>
      <c r="AZ9" s="133"/>
      <c r="BA9" s="132">
        <v>9.7222222222222214</v>
      </c>
      <c r="BB9" s="132">
        <v>12.666666666666666</v>
      </c>
      <c r="BC9" s="132">
        <v>11.666666666666666</v>
      </c>
      <c r="BD9" s="132">
        <v>11.388888888888889</v>
      </c>
      <c r="BE9" s="133"/>
      <c r="BF9" s="132">
        <v>8.1111111111111107</v>
      </c>
      <c r="BG9" s="132">
        <v>9.7222222222222214</v>
      </c>
      <c r="BH9" s="132">
        <v>5.3888888888888893</v>
      </c>
      <c r="BI9" s="132">
        <v>7.9444444444444446</v>
      </c>
      <c r="BJ9" s="132">
        <v>5.7222222222222223</v>
      </c>
      <c r="BK9" s="133"/>
      <c r="BL9" s="131"/>
    </row>
    <row r="10" spans="1:64" x14ac:dyDescent="0.2">
      <c r="A10" s="113">
        <v>0.69374999999999998</v>
      </c>
      <c r="B10" s="130"/>
      <c r="C10" s="130">
        <v>6.8</v>
      </c>
      <c r="D10" s="130">
        <v>16.100000000000001</v>
      </c>
      <c r="E10" s="130">
        <v>7.2</v>
      </c>
      <c r="F10" s="130">
        <v>9.1999999999999993</v>
      </c>
      <c r="G10" s="130">
        <v>12.4</v>
      </c>
      <c r="H10" s="130">
        <v>7.5</v>
      </c>
      <c r="I10" s="129">
        <v>9.9</v>
      </c>
      <c r="J10" s="128">
        <v>11.1</v>
      </c>
      <c r="K10" s="128">
        <v>11</v>
      </c>
      <c r="L10" s="128">
        <v>9.1</v>
      </c>
      <c r="M10" s="128">
        <v>9.9</v>
      </c>
      <c r="N10" s="128">
        <v>7.6</v>
      </c>
      <c r="O10" s="128">
        <v>16.8</v>
      </c>
      <c r="P10" s="127"/>
      <c r="Q10" s="126">
        <v>9.5</v>
      </c>
      <c r="R10" s="126">
        <v>6.7</v>
      </c>
      <c r="S10" s="126">
        <v>12.9</v>
      </c>
      <c r="T10" s="126">
        <v>8.1999999999999993</v>
      </c>
      <c r="U10" s="126">
        <v>10.3</v>
      </c>
      <c r="V10" s="126">
        <v>15.8</v>
      </c>
      <c r="W10" s="124">
        <v>10.1</v>
      </c>
      <c r="X10" s="125"/>
      <c r="Y10" s="124">
        <v>9.1</v>
      </c>
      <c r="Z10" s="124">
        <v>7.6</v>
      </c>
      <c r="AA10" s="124">
        <v>9.6999999999999993</v>
      </c>
      <c r="AB10" s="124">
        <v>14.7</v>
      </c>
      <c r="AC10" s="124">
        <v>11.8</v>
      </c>
      <c r="AD10" s="123">
        <v>7.9</v>
      </c>
      <c r="AE10" s="123">
        <v>11.9</v>
      </c>
      <c r="AF10" s="123">
        <v>8.3000000000000007</v>
      </c>
      <c r="AG10" s="123">
        <v>5.9</v>
      </c>
      <c r="AH10" s="123">
        <v>10.5</v>
      </c>
      <c r="AI10" s="123">
        <v>11.9</v>
      </c>
      <c r="AJ10" s="123">
        <v>7</v>
      </c>
      <c r="AK10" s="122">
        <v>9.9</v>
      </c>
      <c r="AL10" s="122">
        <v>5.7</v>
      </c>
      <c r="AM10" s="122">
        <v>9.1</v>
      </c>
      <c r="AN10" s="122">
        <v>9.1</v>
      </c>
      <c r="AO10" s="122">
        <v>8.9</v>
      </c>
      <c r="AP10" s="122">
        <v>6.4</v>
      </c>
      <c r="AQ10" s="122">
        <v>6.8</v>
      </c>
      <c r="AR10" s="120"/>
      <c r="AS10" s="121">
        <v>5.3</v>
      </c>
      <c r="AT10" s="121">
        <v>8.1999999999999993</v>
      </c>
      <c r="AU10" s="120"/>
      <c r="AV10" s="120"/>
      <c r="AW10" s="120"/>
      <c r="AX10" s="120"/>
      <c r="AY10" s="120"/>
      <c r="AZ10" s="120"/>
      <c r="BA10" s="119">
        <v>9.5</v>
      </c>
      <c r="BB10" s="119">
        <v>12.5</v>
      </c>
      <c r="BC10" s="119">
        <v>11.444444444444445</v>
      </c>
      <c r="BD10" s="119">
        <v>11.166666666666666</v>
      </c>
      <c r="BE10" s="120"/>
      <c r="BF10" s="119">
        <v>7.7777777777777777</v>
      </c>
      <c r="BG10" s="119">
        <v>9.3888888888888893</v>
      </c>
      <c r="BH10" s="119">
        <v>5.166666666666667</v>
      </c>
      <c r="BI10" s="119">
        <v>7.6111111111111107</v>
      </c>
      <c r="BJ10" s="119">
        <v>5.833333333333333</v>
      </c>
      <c r="BK10" s="120"/>
      <c r="BL10" s="118"/>
    </row>
    <row r="11" spans="1:64" x14ac:dyDescent="0.2">
      <c r="A11" s="114">
        <v>0.69722222222222197</v>
      </c>
      <c r="B11" s="130"/>
      <c r="C11" s="130">
        <v>6.7</v>
      </c>
      <c r="D11" s="130">
        <v>15.8</v>
      </c>
      <c r="E11" s="130">
        <v>6.9</v>
      </c>
      <c r="F11" s="130">
        <v>9.1</v>
      </c>
      <c r="G11" s="130">
        <v>12.2</v>
      </c>
      <c r="H11" s="130">
        <v>6.1</v>
      </c>
      <c r="I11" s="129">
        <v>9.6</v>
      </c>
      <c r="J11" s="128">
        <v>11.1</v>
      </c>
      <c r="K11" s="128">
        <v>10.7</v>
      </c>
      <c r="L11" s="128">
        <v>8.8000000000000007</v>
      </c>
      <c r="M11" s="128">
        <v>9.1</v>
      </c>
      <c r="N11" s="128">
        <v>7.8</v>
      </c>
      <c r="O11" s="128">
        <v>16.899999999999999</v>
      </c>
      <c r="P11" s="127"/>
      <c r="Q11" s="126">
        <v>9.4</v>
      </c>
      <c r="R11" s="126">
        <v>6.8</v>
      </c>
      <c r="S11" s="126">
        <v>12.8</v>
      </c>
      <c r="T11" s="126">
        <v>7.8</v>
      </c>
      <c r="U11" s="126">
        <v>10.199999999999999</v>
      </c>
      <c r="V11" s="126">
        <v>15.4</v>
      </c>
      <c r="W11" s="124">
        <v>10</v>
      </c>
      <c r="X11" s="125"/>
      <c r="Y11" s="124">
        <v>9.1</v>
      </c>
      <c r="Z11" s="124">
        <v>7.2</v>
      </c>
      <c r="AA11" s="124">
        <v>9.6</v>
      </c>
      <c r="AB11" s="124">
        <v>14.3</v>
      </c>
      <c r="AC11" s="124">
        <v>11.7</v>
      </c>
      <c r="AD11" s="123">
        <v>7.6</v>
      </c>
      <c r="AE11" s="123">
        <v>11.7</v>
      </c>
      <c r="AF11" s="123">
        <v>8.1999999999999993</v>
      </c>
      <c r="AG11" s="123">
        <v>5.8</v>
      </c>
      <c r="AH11" s="123">
        <v>10.3</v>
      </c>
      <c r="AI11" s="123">
        <v>11.9</v>
      </c>
      <c r="AJ11" s="123">
        <v>7</v>
      </c>
      <c r="AK11" s="122">
        <v>9.6</v>
      </c>
      <c r="AL11" s="122">
        <v>5.6</v>
      </c>
      <c r="AM11" s="122">
        <v>9.1</v>
      </c>
      <c r="AN11" s="122">
        <v>8.9</v>
      </c>
      <c r="AO11" s="122">
        <v>8.6999999999999993</v>
      </c>
      <c r="AP11" s="122">
        <v>6.3</v>
      </c>
      <c r="AQ11" s="122">
        <v>6.7</v>
      </c>
      <c r="AR11" s="133"/>
      <c r="AS11" s="134">
        <v>4.9000000000000004</v>
      </c>
      <c r="AT11" s="134">
        <v>8.1999999999999993</v>
      </c>
      <c r="AU11" s="133"/>
      <c r="AV11" s="133"/>
      <c r="AW11" s="133"/>
      <c r="AX11" s="133"/>
      <c r="AY11" s="133"/>
      <c r="AZ11" s="133"/>
      <c r="BA11" s="132">
        <v>9.1666666666666661</v>
      </c>
      <c r="BB11" s="132">
        <v>12.5</v>
      </c>
      <c r="BC11" s="132">
        <v>11.5</v>
      </c>
      <c r="BD11" s="132">
        <v>10.888888888888889</v>
      </c>
      <c r="BE11" s="133"/>
      <c r="BF11" s="132">
        <v>7.333333333333333</v>
      </c>
      <c r="BG11" s="132">
        <v>8.9444444444444446</v>
      </c>
      <c r="BH11" s="132">
        <v>5.0555555555555554</v>
      </c>
      <c r="BI11" s="132">
        <v>7.2222222222222223</v>
      </c>
      <c r="BJ11" s="132">
        <v>5.666666666666667</v>
      </c>
      <c r="BK11" s="132">
        <v>8.2222222222222214</v>
      </c>
      <c r="BL11" s="131"/>
    </row>
    <row r="12" spans="1:64" x14ac:dyDescent="0.2">
      <c r="A12" s="113">
        <v>0.70069444444444495</v>
      </c>
      <c r="B12" s="130"/>
      <c r="C12" s="130">
        <v>6.4</v>
      </c>
      <c r="D12" s="130">
        <v>15.8</v>
      </c>
      <c r="E12" s="130">
        <v>6.6</v>
      </c>
      <c r="F12" s="130">
        <v>8.9</v>
      </c>
      <c r="G12" s="130">
        <v>12.2</v>
      </c>
      <c r="H12" s="130">
        <v>6.5</v>
      </c>
      <c r="I12" s="129">
        <v>9.5</v>
      </c>
      <c r="J12" s="128">
        <v>10.7</v>
      </c>
      <c r="K12" s="128">
        <v>10.4</v>
      </c>
      <c r="L12" s="128">
        <v>8.6</v>
      </c>
      <c r="M12" s="128">
        <v>8.6</v>
      </c>
      <c r="N12" s="128">
        <v>7.9</v>
      </c>
      <c r="O12" s="128">
        <v>17.3</v>
      </c>
      <c r="P12" s="127"/>
      <c r="Q12" s="126">
        <v>8.9</v>
      </c>
      <c r="R12" s="126">
        <v>6.9</v>
      </c>
      <c r="S12" s="126">
        <v>12.6</v>
      </c>
      <c r="T12" s="126">
        <v>7.4</v>
      </c>
      <c r="U12" s="126">
        <v>10</v>
      </c>
      <c r="V12" s="126">
        <v>15.2</v>
      </c>
      <c r="W12" s="124">
        <v>9.8000000000000007</v>
      </c>
      <c r="X12" s="125"/>
      <c r="Y12" s="124">
        <v>8.8000000000000007</v>
      </c>
      <c r="Z12" s="124">
        <v>6.9</v>
      </c>
      <c r="AA12" s="124">
        <v>9.4</v>
      </c>
      <c r="AB12" s="124">
        <v>13.4</v>
      </c>
      <c r="AC12" s="124">
        <v>11.5</v>
      </c>
      <c r="AD12" s="123">
        <v>7</v>
      </c>
      <c r="AE12" s="123">
        <v>11</v>
      </c>
      <c r="AF12" s="123">
        <v>8.1</v>
      </c>
      <c r="AG12" s="123">
        <v>5.9</v>
      </c>
      <c r="AH12" s="123">
        <v>9.8000000000000007</v>
      </c>
      <c r="AI12" s="123">
        <v>11.9</v>
      </c>
      <c r="AJ12" s="123">
        <v>7.2</v>
      </c>
      <c r="AK12" s="122">
        <v>9.3000000000000007</v>
      </c>
      <c r="AL12" s="122">
        <v>5.5</v>
      </c>
      <c r="AM12" s="122">
        <v>8.9</v>
      </c>
      <c r="AN12" s="122">
        <v>8.6</v>
      </c>
      <c r="AO12" s="122">
        <v>8.6999999999999993</v>
      </c>
      <c r="AP12" s="122">
        <v>6.2</v>
      </c>
      <c r="AQ12" s="122">
        <v>6.4</v>
      </c>
      <c r="AR12" s="120"/>
      <c r="AS12" s="121">
        <v>4.8</v>
      </c>
      <c r="AT12" s="121">
        <v>8.1999999999999993</v>
      </c>
      <c r="AU12" s="120"/>
      <c r="AV12" s="120"/>
      <c r="AW12" s="120"/>
      <c r="AX12" s="120"/>
      <c r="AY12" s="120"/>
      <c r="AZ12" s="120"/>
      <c r="BA12" s="119">
        <v>8.8333333333333339</v>
      </c>
      <c r="BB12" s="119">
        <v>12.388888888888889</v>
      </c>
      <c r="BC12" s="119">
        <v>11.722222222222221</v>
      </c>
      <c r="BD12" s="119">
        <v>10.5</v>
      </c>
      <c r="BE12" s="120"/>
      <c r="BF12" s="119">
        <v>7.2222222222222223</v>
      </c>
      <c r="BG12" s="119">
        <v>8.3888888888888893</v>
      </c>
      <c r="BH12" s="119">
        <v>5</v>
      </c>
      <c r="BI12" s="119">
        <v>6.7777777777777777</v>
      </c>
      <c r="BJ12" s="119">
        <v>5.4444444444444446</v>
      </c>
      <c r="BK12" s="119">
        <v>13.666666666666666</v>
      </c>
      <c r="BL12" s="118"/>
    </row>
    <row r="13" spans="1:64" x14ac:dyDescent="0.2">
      <c r="A13" s="114">
        <v>0.70416666666666705</v>
      </c>
      <c r="B13" s="130"/>
      <c r="C13" s="130">
        <v>6.2</v>
      </c>
      <c r="D13" s="130">
        <v>15.7</v>
      </c>
      <c r="E13" s="130">
        <v>6.4</v>
      </c>
      <c r="F13" s="130">
        <v>8.6999999999999993</v>
      </c>
      <c r="G13" s="130">
        <v>12</v>
      </c>
      <c r="H13" s="130">
        <v>7.8</v>
      </c>
      <c r="I13" s="129">
        <v>9.4</v>
      </c>
      <c r="J13" s="128">
        <v>10.5</v>
      </c>
      <c r="K13" s="128">
        <v>10.199999999999999</v>
      </c>
      <c r="L13" s="128">
        <v>8.4</v>
      </c>
      <c r="M13" s="128">
        <v>8.1999999999999993</v>
      </c>
      <c r="N13" s="128">
        <v>7.9</v>
      </c>
      <c r="O13" s="128">
        <v>17.2</v>
      </c>
      <c r="P13" s="127"/>
      <c r="Q13" s="126">
        <v>8.6</v>
      </c>
      <c r="R13" s="126">
        <v>7</v>
      </c>
      <c r="S13" s="126">
        <v>12.7</v>
      </c>
      <c r="T13" s="126">
        <v>7.2</v>
      </c>
      <c r="U13" s="126">
        <v>9.9</v>
      </c>
      <c r="V13" s="126">
        <v>14.9</v>
      </c>
      <c r="W13" s="124">
        <v>9.6999999999999993</v>
      </c>
      <c r="X13" s="125"/>
      <c r="Y13" s="124">
        <v>8.3000000000000007</v>
      </c>
      <c r="Z13" s="124">
        <v>6.5</v>
      </c>
      <c r="AA13" s="124">
        <v>9.4</v>
      </c>
      <c r="AB13" s="124">
        <v>13.1</v>
      </c>
      <c r="AC13" s="124">
        <v>11.4</v>
      </c>
      <c r="AD13" s="123">
        <v>6.9</v>
      </c>
      <c r="AE13" s="123">
        <v>10.7</v>
      </c>
      <c r="AF13" s="123">
        <v>7.6</v>
      </c>
      <c r="AG13" s="123">
        <v>5.8</v>
      </c>
      <c r="AH13" s="123">
        <v>9.3000000000000007</v>
      </c>
      <c r="AI13" s="123">
        <v>12.1</v>
      </c>
      <c r="AJ13" s="123">
        <v>7.3</v>
      </c>
      <c r="AK13" s="122">
        <v>9.1</v>
      </c>
      <c r="AL13" s="122">
        <v>5.2</v>
      </c>
      <c r="AM13" s="122">
        <v>8.8000000000000007</v>
      </c>
      <c r="AN13" s="122">
        <v>8.4</v>
      </c>
      <c r="AO13" s="122">
        <v>8.6</v>
      </c>
      <c r="AP13" s="122">
        <v>6.1</v>
      </c>
      <c r="AQ13" s="122">
        <v>6.3</v>
      </c>
      <c r="AR13" s="133"/>
      <c r="AS13" s="134">
        <v>4.8</v>
      </c>
      <c r="AT13" s="134">
        <v>8.1</v>
      </c>
      <c r="AU13" s="133"/>
      <c r="AV13" s="133"/>
      <c r="AW13" s="133"/>
      <c r="AX13" s="133"/>
      <c r="AY13" s="133"/>
      <c r="AZ13" s="133"/>
      <c r="BA13" s="132">
        <v>8.3333333333333304</v>
      </c>
      <c r="BB13" s="132">
        <v>12.277777777777779</v>
      </c>
      <c r="BC13" s="132">
        <v>11.666666666666666</v>
      </c>
      <c r="BD13" s="132">
        <v>10.444444444444445</v>
      </c>
      <c r="BE13" s="133"/>
      <c r="BF13" s="132">
        <v>6.8888888888888893</v>
      </c>
      <c r="BG13" s="132">
        <v>7.9444444444444446</v>
      </c>
      <c r="BH13" s="132">
        <v>5.166666666666667</v>
      </c>
      <c r="BI13" s="132">
        <v>6.333333333333333</v>
      </c>
      <c r="BJ13" s="132">
        <v>5.3888888888888893</v>
      </c>
      <c r="BK13" s="132">
        <v>14.555555555555555</v>
      </c>
      <c r="BL13" s="131"/>
    </row>
    <row r="14" spans="1:64" x14ac:dyDescent="0.2">
      <c r="A14" s="113">
        <v>0.70763888888888904</v>
      </c>
      <c r="B14" s="130"/>
      <c r="C14" s="130">
        <v>6</v>
      </c>
      <c r="D14" s="130">
        <v>15.4</v>
      </c>
      <c r="E14" s="130">
        <v>6.2</v>
      </c>
      <c r="F14" s="130">
        <v>8.4</v>
      </c>
      <c r="G14" s="130">
        <v>12</v>
      </c>
      <c r="H14" s="130">
        <v>8.8000000000000007</v>
      </c>
      <c r="I14" s="129">
        <v>9.3000000000000007</v>
      </c>
      <c r="J14" s="128">
        <v>10.3</v>
      </c>
      <c r="K14" s="128">
        <v>10.1</v>
      </c>
      <c r="L14" s="128">
        <v>8.1999999999999993</v>
      </c>
      <c r="M14" s="128">
        <v>8</v>
      </c>
      <c r="N14" s="128">
        <v>8</v>
      </c>
      <c r="O14" s="128">
        <v>16.899999999999999</v>
      </c>
      <c r="P14" s="127"/>
      <c r="Q14" s="126">
        <v>8.1999999999999993</v>
      </c>
      <c r="R14" s="126">
        <v>6.9</v>
      </c>
      <c r="S14" s="126">
        <v>13.1</v>
      </c>
      <c r="T14" s="126">
        <v>6.8</v>
      </c>
      <c r="U14" s="126">
        <v>9.6999999999999993</v>
      </c>
      <c r="V14" s="126">
        <v>14.8</v>
      </c>
      <c r="W14" s="124">
        <v>9.6</v>
      </c>
      <c r="X14" s="125"/>
      <c r="Y14" s="124">
        <v>7.8</v>
      </c>
      <c r="Z14" s="124">
        <v>6.1</v>
      </c>
      <c r="AA14" s="124">
        <v>9.3000000000000007</v>
      </c>
      <c r="AB14" s="124">
        <v>12.8</v>
      </c>
      <c r="AC14" s="124">
        <v>11.4</v>
      </c>
      <c r="AD14" s="123">
        <v>6.6</v>
      </c>
      <c r="AE14" s="123">
        <v>10.6</v>
      </c>
      <c r="AF14" s="123">
        <v>7.1</v>
      </c>
      <c r="AG14" s="123">
        <v>5.8</v>
      </c>
      <c r="AH14" s="123">
        <v>8.8000000000000007</v>
      </c>
      <c r="AI14" s="123">
        <v>12.1</v>
      </c>
      <c r="AJ14" s="123">
        <v>7.4</v>
      </c>
      <c r="AK14" s="122">
        <v>8.8000000000000007</v>
      </c>
      <c r="AL14" s="122">
        <v>5.0999999999999996</v>
      </c>
      <c r="AM14" s="122">
        <v>9.6999999999999993</v>
      </c>
      <c r="AN14" s="122">
        <v>8.1999999999999993</v>
      </c>
      <c r="AO14" s="122">
        <v>8.4</v>
      </c>
      <c r="AP14" s="122">
        <v>5.9</v>
      </c>
      <c r="AQ14" s="122">
        <v>6.3</v>
      </c>
      <c r="AR14" s="120"/>
      <c r="AS14" s="121">
        <v>4.5999999999999996</v>
      </c>
      <c r="AT14" s="121">
        <v>7.9</v>
      </c>
      <c r="AU14" s="120"/>
      <c r="AV14" s="120"/>
      <c r="AW14" s="120"/>
      <c r="AX14" s="120"/>
      <c r="AY14" s="120"/>
      <c r="AZ14" s="120"/>
      <c r="BA14" s="119">
        <v>8</v>
      </c>
      <c r="BB14" s="119">
        <v>12.222222222222221</v>
      </c>
      <c r="BC14" s="119">
        <v>11.555555555555555</v>
      </c>
      <c r="BD14" s="119">
        <v>10.722222222222221</v>
      </c>
      <c r="BE14" s="120"/>
      <c r="BF14" s="119">
        <v>6.5555555555555554</v>
      </c>
      <c r="BG14" s="119">
        <v>7.6111111111111107</v>
      </c>
      <c r="BH14" s="119">
        <v>4.8888888888888893</v>
      </c>
      <c r="BI14" s="119">
        <v>6</v>
      </c>
      <c r="BJ14" s="119">
        <v>5.3888888888888893</v>
      </c>
      <c r="BK14" s="119">
        <v>15.055555555555555</v>
      </c>
      <c r="BL14" s="118"/>
    </row>
    <row r="15" spans="1:64" x14ac:dyDescent="0.2">
      <c r="A15" s="114">
        <v>0.71111111111111103</v>
      </c>
      <c r="B15" s="130"/>
      <c r="C15" s="130">
        <v>5.8</v>
      </c>
      <c r="D15" s="130">
        <v>14.9</v>
      </c>
      <c r="E15" s="130">
        <v>6.1</v>
      </c>
      <c r="F15" s="130">
        <v>8.1999999999999993</v>
      </c>
      <c r="G15" s="130">
        <v>12</v>
      </c>
      <c r="H15" s="130">
        <v>9.1999999999999993</v>
      </c>
      <c r="I15" s="129">
        <v>9.1999999999999993</v>
      </c>
      <c r="J15" s="128">
        <v>9.9</v>
      </c>
      <c r="K15" s="128">
        <v>9.6999999999999993</v>
      </c>
      <c r="L15" s="128">
        <v>8.1</v>
      </c>
      <c r="M15" s="128">
        <v>7.8</v>
      </c>
      <c r="N15" s="128">
        <v>8.1</v>
      </c>
      <c r="O15" s="128">
        <v>16.600000000000001</v>
      </c>
      <c r="P15" s="127"/>
      <c r="Q15" s="126">
        <v>7.7</v>
      </c>
      <c r="R15" s="126">
        <v>6.9</v>
      </c>
      <c r="S15" s="126">
        <v>13.1</v>
      </c>
      <c r="T15" s="126">
        <v>6.6</v>
      </c>
      <c r="U15" s="126">
        <v>9.6</v>
      </c>
      <c r="V15" s="126">
        <v>14.7</v>
      </c>
      <c r="W15" s="124">
        <v>9.4</v>
      </c>
      <c r="X15" s="125"/>
      <c r="Y15" s="124">
        <v>7.6</v>
      </c>
      <c r="Z15" s="124">
        <v>6</v>
      </c>
      <c r="AA15" s="124">
        <v>9.3000000000000007</v>
      </c>
      <c r="AB15" s="124">
        <v>12.6</v>
      </c>
      <c r="AC15" s="124">
        <v>11.4</v>
      </c>
      <c r="AD15" s="123">
        <v>6.3</v>
      </c>
      <c r="AE15" s="123">
        <v>10.3</v>
      </c>
      <c r="AF15" s="123">
        <v>6.6</v>
      </c>
      <c r="AG15" s="123">
        <v>5.9</v>
      </c>
      <c r="AH15" s="123">
        <v>8.6999999999999993</v>
      </c>
      <c r="AI15" s="123">
        <v>11.9</v>
      </c>
      <c r="AJ15" s="123">
        <v>7.3</v>
      </c>
      <c r="AK15" s="122">
        <v>8.6</v>
      </c>
      <c r="AL15" s="122">
        <v>4.9000000000000004</v>
      </c>
      <c r="AM15" s="122">
        <v>10.4</v>
      </c>
      <c r="AN15" s="122">
        <v>7.9</v>
      </c>
      <c r="AO15" s="122">
        <v>8.1</v>
      </c>
      <c r="AP15" s="122">
        <v>5.8</v>
      </c>
      <c r="AQ15" s="122">
        <v>6.2</v>
      </c>
      <c r="AR15" s="133"/>
      <c r="AS15" s="134">
        <v>4.4000000000000004</v>
      </c>
      <c r="AT15" s="134">
        <v>7.9</v>
      </c>
      <c r="AU15" s="133"/>
      <c r="AV15" s="133"/>
      <c r="AW15" s="133"/>
      <c r="AX15" s="133"/>
      <c r="AY15" s="133"/>
      <c r="AZ15" s="133"/>
      <c r="BA15" s="132">
        <v>7.8888888888888893</v>
      </c>
      <c r="BB15" s="132">
        <v>12.277777777777779</v>
      </c>
      <c r="BC15" s="132">
        <v>11.5</v>
      </c>
      <c r="BD15" s="132">
        <v>10.722222222222221</v>
      </c>
      <c r="BE15" s="133"/>
      <c r="BF15" s="132">
        <v>6.333333333333333</v>
      </c>
      <c r="BG15" s="132">
        <v>7.2222222222222223</v>
      </c>
      <c r="BH15" s="132">
        <v>4.8888888888888893</v>
      </c>
      <c r="BI15" s="132">
        <v>5.7222222222222223</v>
      </c>
      <c r="BJ15" s="132">
        <v>5.2777777777777777</v>
      </c>
      <c r="BK15" s="132">
        <v>15.388888888888889</v>
      </c>
      <c r="BL15" s="131"/>
    </row>
    <row r="16" spans="1:64" x14ac:dyDescent="0.2">
      <c r="A16" s="113">
        <v>0.71458333333333302</v>
      </c>
      <c r="B16" s="130"/>
      <c r="C16" s="130">
        <v>5.6</v>
      </c>
      <c r="D16" s="130">
        <v>14.8</v>
      </c>
      <c r="E16" s="130">
        <v>6.1</v>
      </c>
      <c r="F16" s="130">
        <v>8.1</v>
      </c>
      <c r="G16" s="130">
        <v>11.9</v>
      </c>
      <c r="H16" s="130">
        <v>8.1</v>
      </c>
      <c r="I16" s="129">
        <v>8.6999999999999993</v>
      </c>
      <c r="J16" s="128">
        <v>9.6</v>
      </c>
      <c r="K16" s="128">
        <v>9.3000000000000007</v>
      </c>
      <c r="L16" s="128">
        <v>7.8</v>
      </c>
      <c r="M16" s="128">
        <v>7.7</v>
      </c>
      <c r="N16" s="128">
        <v>8</v>
      </c>
      <c r="O16" s="128">
        <v>16.3</v>
      </c>
      <c r="P16" s="127"/>
      <c r="Q16" s="126">
        <v>7.6</v>
      </c>
      <c r="R16" s="126">
        <v>6.8</v>
      </c>
      <c r="S16" s="126">
        <v>12.8</v>
      </c>
      <c r="T16" s="126">
        <v>6.6</v>
      </c>
      <c r="U16" s="126">
        <v>9.4</v>
      </c>
      <c r="V16" s="126">
        <v>14.6</v>
      </c>
      <c r="W16" s="124">
        <v>9.3000000000000007</v>
      </c>
      <c r="X16" s="125"/>
      <c r="Y16" s="124">
        <v>7.7</v>
      </c>
      <c r="Z16" s="124">
        <v>5.8</v>
      </c>
      <c r="AA16" s="124">
        <v>9.1999999999999993</v>
      </c>
      <c r="AB16" s="124">
        <v>12.3</v>
      </c>
      <c r="AC16" s="124">
        <v>11.3</v>
      </c>
      <c r="AD16" s="123">
        <v>6.1</v>
      </c>
      <c r="AE16" s="123">
        <v>10.199999999999999</v>
      </c>
      <c r="AF16" s="123">
        <v>6.2</v>
      </c>
      <c r="AG16" s="123">
        <v>6.1</v>
      </c>
      <c r="AH16" s="123">
        <v>8.5</v>
      </c>
      <c r="AI16" s="123">
        <v>11.8</v>
      </c>
      <c r="AJ16" s="123">
        <v>7.2</v>
      </c>
      <c r="AK16" s="122">
        <v>8.4</v>
      </c>
      <c r="AL16" s="122">
        <v>4.8</v>
      </c>
      <c r="AM16" s="122">
        <v>9.9</v>
      </c>
      <c r="AN16" s="122">
        <v>7.7</v>
      </c>
      <c r="AO16" s="122">
        <v>7.9</v>
      </c>
      <c r="AP16" s="122">
        <v>5.8</v>
      </c>
      <c r="AQ16" s="122">
        <v>6.1</v>
      </c>
      <c r="AR16" s="120"/>
      <c r="AS16" s="121">
        <v>4.3</v>
      </c>
      <c r="AT16" s="121">
        <v>7.8</v>
      </c>
      <c r="AU16" s="120"/>
      <c r="AV16" s="120"/>
      <c r="AW16" s="120"/>
      <c r="AX16" s="120"/>
      <c r="AY16" s="120"/>
      <c r="AZ16" s="120"/>
      <c r="BA16" s="119">
        <v>7.5</v>
      </c>
      <c r="BB16" s="119">
        <v>12.388888888888889</v>
      </c>
      <c r="BC16" s="119">
        <v>11.5</v>
      </c>
      <c r="BD16" s="119">
        <v>10.5</v>
      </c>
      <c r="BE16" s="120"/>
      <c r="BF16" s="119">
        <v>6</v>
      </c>
      <c r="BG16" s="119">
        <v>6.9444444444444446</v>
      </c>
      <c r="BH16" s="119">
        <v>5</v>
      </c>
      <c r="BI16" s="119">
        <v>5.5</v>
      </c>
      <c r="BJ16" s="119">
        <v>5.2222222222222223</v>
      </c>
      <c r="BK16" s="119">
        <v>15.555555555555555</v>
      </c>
      <c r="BL16" s="118"/>
    </row>
    <row r="17" spans="1:64" x14ac:dyDescent="0.2">
      <c r="A17" s="114">
        <v>0.718055555555556</v>
      </c>
      <c r="B17" s="130"/>
      <c r="C17" s="130">
        <v>5.4</v>
      </c>
      <c r="D17" s="130">
        <v>14.7</v>
      </c>
      <c r="E17" s="130">
        <v>6</v>
      </c>
      <c r="F17" s="130">
        <v>7.8</v>
      </c>
      <c r="G17" s="130">
        <v>11.9</v>
      </c>
      <c r="H17" s="130">
        <v>6.7</v>
      </c>
      <c r="I17" s="129">
        <v>8.3000000000000007</v>
      </c>
      <c r="J17" s="128">
        <v>9.1999999999999993</v>
      </c>
      <c r="K17" s="128">
        <v>9.1</v>
      </c>
      <c r="L17" s="128">
        <v>7.6</v>
      </c>
      <c r="M17" s="128">
        <v>7.4</v>
      </c>
      <c r="N17" s="128">
        <v>7.8</v>
      </c>
      <c r="O17" s="128">
        <v>16.2</v>
      </c>
      <c r="P17" s="127"/>
      <c r="Q17" s="126">
        <v>7.2</v>
      </c>
      <c r="R17" s="126">
        <v>6.4</v>
      </c>
      <c r="S17" s="126">
        <v>12.6</v>
      </c>
      <c r="T17" s="126">
        <v>6.4</v>
      </c>
      <c r="U17" s="126">
        <v>9.1999999999999993</v>
      </c>
      <c r="V17" s="126">
        <v>14.3</v>
      </c>
      <c r="W17" s="124">
        <v>9.3000000000000007</v>
      </c>
      <c r="X17" s="125"/>
      <c r="Y17" s="124">
        <v>7.7</v>
      </c>
      <c r="Z17" s="124">
        <v>5.7</v>
      </c>
      <c r="AA17" s="124">
        <v>9.1</v>
      </c>
      <c r="AB17" s="124">
        <v>12</v>
      </c>
      <c r="AC17" s="124">
        <v>11.1</v>
      </c>
      <c r="AD17" s="123">
        <v>5.9</v>
      </c>
      <c r="AE17" s="123">
        <v>9.8000000000000007</v>
      </c>
      <c r="AF17" s="123">
        <v>5.7</v>
      </c>
      <c r="AG17" s="123">
        <v>6.4</v>
      </c>
      <c r="AH17" s="123">
        <v>8.1999999999999993</v>
      </c>
      <c r="AI17" s="123">
        <v>11.7</v>
      </c>
      <c r="AJ17" s="123">
        <v>7.1</v>
      </c>
      <c r="AK17" s="122">
        <v>8.1999999999999993</v>
      </c>
      <c r="AL17" s="122">
        <v>4.7</v>
      </c>
      <c r="AM17" s="122">
        <v>9.9</v>
      </c>
      <c r="AN17" s="122">
        <v>7.5</v>
      </c>
      <c r="AO17" s="122">
        <v>7.7</v>
      </c>
      <c r="AP17" s="122">
        <v>5.8</v>
      </c>
      <c r="AQ17" s="122">
        <v>5.9</v>
      </c>
      <c r="AR17" s="133"/>
      <c r="AS17" s="134">
        <v>4.2</v>
      </c>
      <c r="AT17" s="134">
        <v>7.6</v>
      </c>
      <c r="AU17" s="133"/>
      <c r="AV17" s="133"/>
      <c r="AW17" s="133"/>
      <c r="AX17" s="133"/>
      <c r="AY17" s="133"/>
      <c r="AZ17" s="133"/>
      <c r="BA17" s="132">
        <v>7.333333333333333</v>
      </c>
      <c r="BB17" s="132">
        <v>12.388888888888889</v>
      </c>
      <c r="BC17" s="132">
        <v>11.444444444444445</v>
      </c>
      <c r="BD17" s="132">
        <v>10.277777777777779</v>
      </c>
      <c r="BE17" s="133"/>
      <c r="BF17" s="132">
        <v>5.666666666666667</v>
      </c>
      <c r="BG17" s="132">
        <v>6.7222222222222223</v>
      </c>
      <c r="BH17" s="132">
        <v>5</v>
      </c>
      <c r="BI17" s="132">
        <v>5.3888888888888893</v>
      </c>
      <c r="BJ17" s="132">
        <v>5.0555555555555554</v>
      </c>
      <c r="BK17" s="132">
        <v>15.5</v>
      </c>
      <c r="BL17" s="131"/>
    </row>
    <row r="18" spans="1:64" x14ac:dyDescent="0.2">
      <c r="A18" s="113">
        <v>0.72152777777777799</v>
      </c>
      <c r="B18" s="130"/>
      <c r="C18" s="130">
        <v>5.7</v>
      </c>
      <c r="D18" s="130">
        <v>14.8</v>
      </c>
      <c r="E18" s="130">
        <v>5.9</v>
      </c>
      <c r="F18" s="130">
        <v>7.5</v>
      </c>
      <c r="G18" s="130">
        <v>11.9</v>
      </c>
      <c r="H18" s="130">
        <v>7.2</v>
      </c>
      <c r="I18" s="129">
        <v>8.1</v>
      </c>
      <c r="J18" s="128">
        <v>8.8000000000000007</v>
      </c>
      <c r="K18" s="128">
        <v>8.6999999999999993</v>
      </c>
      <c r="L18" s="128">
        <v>7.4</v>
      </c>
      <c r="M18" s="128">
        <v>7.3</v>
      </c>
      <c r="N18" s="128">
        <v>7.7</v>
      </c>
      <c r="O18" s="128">
        <v>16.399999999999999</v>
      </c>
      <c r="P18" s="127"/>
      <c r="Q18" s="126">
        <v>6.7</v>
      </c>
      <c r="R18" s="126">
        <v>6.3</v>
      </c>
      <c r="S18" s="126">
        <v>12.1</v>
      </c>
      <c r="T18" s="126">
        <v>6.2</v>
      </c>
      <c r="U18" s="126">
        <v>8.9</v>
      </c>
      <c r="V18" s="126">
        <v>13.9</v>
      </c>
      <c r="W18" s="124">
        <v>9.1999999999999993</v>
      </c>
      <c r="X18" s="125"/>
      <c r="Y18" s="124">
        <v>7.5</v>
      </c>
      <c r="Z18" s="124">
        <v>5.6</v>
      </c>
      <c r="AA18" s="124">
        <v>8.9</v>
      </c>
      <c r="AB18" s="124">
        <v>11.7</v>
      </c>
      <c r="AC18" s="124">
        <v>11.1</v>
      </c>
      <c r="AD18" s="123">
        <v>5.7</v>
      </c>
      <c r="AE18" s="123">
        <v>9.4</v>
      </c>
      <c r="AF18" s="123">
        <v>5.7</v>
      </c>
      <c r="AG18" s="123">
        <v>6.7</v>
      </c>
      <c r="AH18" s="123">
        <v>8.1999999999999993</v>
      </c>
      <c r="AI18" s="123">
        <v>11.8</v>
      </c>
      <c r="AJ18" s="123">
        <v>7.3</v>
      </c>
      <c r="AK18" s="122">
        <v>7.9</v>
      </c>
      <c r="AL18" s="122">
        <v>4.4000000000000004</v>
      </c>
      <c r="AM18" s="122">
        <v>9.8000000000000007</v>
      </c>
      <c r="AN18" s="122">
        <v>7.3</v>
      </c>
      <c r="AO18" s="122">
        <v>7.4</v>
      </c>
      <c r="AP18" s="122">
        <v>5.9</v>
      </c>
      <c r="AQ18" s="122">
        <v>5.9</v>
      </c>
      <c r="AR18" s="120"/>
      <c r="AS18" s="121">
        <v>4.2</v>
      </c>
      <c r="AT18" s="121">
        <v>7.4</v>
      </c>
      <c r="AU18" s="120"/>
      <c r="AV18" s="120"/>
      <c r="AW18" s="120"/>
      <c r="AX18" s="120"/>
      <c r="AY18" s="120"/>
      <c r="AZ18" s="120"/>
      <c r="BA18" s="119">
        <v>7.0555555555555554</v>
      </c>
      <c r="BB18" s="119">
        <v>12.333333333333334</v>
      </c>
      <c r="BC18" s="119">
        <v>11.388888888888889</v>
      </c>
      <c r="BD18" s="119">
        <v>10.166666666666666</v>
      </c>
      <c r="BE18" s="120"/>
      <c r="BF18" s="119">
        <v>5.4444444444444446</v>
      </c>
      <c r="BG18" s="119">
        <v>6.6111111111111107</v>
      </c>
      <c r="BH18" s="119">
        <v>5.0555555555555554</v>
      </c>
      <c r="BI18" s="119">
        <v>5.2222222222222223</v>
      </c>
      <c r="BJ18" s="119">
        <v>4.833333333333333</v>
      </c>
      <c r="BK18" s="119">
        <v>15.444444444444445</v>
      </c>
      <c r="BL18" s="118"/>
    </row>
    <row r="19" spans="1:64" x14ac:dyDescent="0.2">
      <c r="A19" s="114">
        <v>0.72499999999999998</v>
      </c>
      <c r="B19" s="130"/>
      <c r="C19" s="130">
        <v>5.5</v>
      </c>
      <c r="D19" s="130">
        <v>14.6</v>
      </c>
      <c r="E19" s="130">
        <v>5.7</v>
      </c>
      <c r="F19" s="130">
        <v>7.3</v>
      </c>
      <c r="G19" s="130">
        <v>11.8</v>
      </c>
      <c r="H19" s="130">
        <v>7.8</v>
      </c>
      <c r="I19" s="129">
        <v>7.9</v>
      </c>
      <c r="J19" s="128">
        <v>8.6999999999999993</v>
      </c>
      <c r="K19" s="128">
        <v>8.5</v>
      </c>
      <c r="L19" s="128">
        <v>7.1</v>
      </c>
      <c r="M19" s="128">
        <v>7.2</v>
      </c>
      <c r="N19" s="128">
        <v>7.7</v>
      </c>
      <c r="O19" s="128">
        <v>16.2</v>
      </c>
      <c r="P19" s="127"/>
      <c r="Q19" s="126">
        <v>6.5</v>
      </c>
      <c r="R19" s="126">
        <v>6.6</v>
      </c>
      <c r="S19" s="126">
        <v>11.4</v>
      </c>
      <c r="T19" s="126">
        <v>5.9</v>
      </c>
      <c r="U19" s="126">
        <v>8.8000000000000007</v>
      </c>
      <c r="V19" s="126">
        <v>13.6</v>
      </c>
      <c r="W19" s="124">
        <v>9</v>
      </c>
      <c r="X19" s="125"/>
      <c r="Y19" s="124">
        <v>7.3</v>
      </c>
      <c r="Z19" s="124">
        <v>5.7</v>
      </c>
      <c r="AA19" s="124">
        <v>8.8000000000000007</v>
      </c>
      <c r="AB19" s="124">
        <v>11.5</v>
      </c>
      <c r="AC19" s="124">
        <v>10.9</v>
      </c>
      <c r="AD19" s="123">
        <v>5.4</v>
      </c>
      <c r="AE19" s="123">
        <v>9.3000000000000007</v>
      </c>
      <c r="AF19" s="123">
        <v>5.6</v>
      </c>
      <c r="AG19" s="123">
        <v>6.9</v>
      </c>
      <c r="AH19" s="123">
        <v>8.1</v>
      </c>
      <c r="AI19" s="123">
        <v>11.8</v>
      </c>
      <c r="AJ19" s="123">
        <v>7</v>
      </c>
      <c r="AK19" s="122">
        <v>7.7</v>
      </c>
      <c r="AL19" s="122">
        <v>4.2</v>
      </c>
      <c r="AM19" s="122">
        <v>9.5</v>
      </c>
      <c r="AN19" s="122">
        <v>7.2</v>
      </c>
      <c r="AO19" s="122">
        <v>7.2</v>
      </c>
      <c r="AP19" s="122">
        <v>6</v>
      </c>
      <c r="AQ19" s="122">
        <v>5.9</v>
      </c>
      <c r="AR19" s="133"/>
      <c r="AS19" s="134">
        <v>4.3</v>
      </c>
      <c r="AT19" s="134">
        <v>7.2</v>
      </c>
      <c r="AU19" s="133"/>
      <c r="AV19" s="133"/>
      <c r="AW19" s="133"/>
      <c r="AX19" s="133"/>
      <c r="AY19" s="133"/>
      <c r="AZ19" s="133"/>
      <c r="BA19" s="132">
        <v>6.833333333333333</v>
      </c>
      <c r="BB19" s="132">
        <v>12.222222222222221</v>
      </c>
      <c r="BC19" s="132">
        <v>11.388888888888889</v>
      </c>
      <c r="BD19" s="132">
        <v>10.111111111111111</v>
      </c>
      <c r="BE19" s="133"/>
      <c r="BF19" s="132">
        <v>5.2777777777777777</v>
      </c>
      <c r="BG19" s="132">
        <v>6.5</v>
      </c>
      <c r="BH19" s="132">
        <v>5.2777777777777777</v>
      </c>
      <c r="BI19" s="132">
        <v>4.9444444444444446</v>
      </c>
      <c r="BJ19" s="132">
        <v>4.6111111111111107</v>
      </c>
      <c r="BK19" s="132">
        <v>15.166666666666666</v>
      </c>
      <c r="BL19" s="131"/>
    </row>
    <row r="20" spans="1:64" x14ac:dyDescent="0.2">
      <c r="A20" s="113">
        <v>0.72847222222222197</v>
      </c>
      <c r="B20" s="130"/>
      <c r="C20" s="130">
        <v>5.4</v>
      </c>
      <c r="D20" s="130">
        <v>14.4</v>
      </c>
      <c r="E20" s="130">
        <v>5.4</v>
      </c>
      <c r="F20" s="130">
        <v>7.2</v>
      </c>
      <c r="G20" s="130">
        <v>11.6</v>
      </c>
      <c r="H20" s="130">
        <v>8.3000000000000007</v>
      </c>
      <c r="I20" s="129">
        <v>7.7</v>
      </c>
      <c r="J20" s="128">
        <v>8.6</v>
      </c>
      <c r="K20" s="128">
        <v>8.4</v>
      </c>
      <c r="L20" s="128">
        <v>7.8</v>
      </c>
      <c r="M20" s="128">
        <v>6.9</v>
      </c>
      <c r="N20" s="128">
        <v>7.6</v>
      </c>
      <c r="O20" s="128">
        <v>16</v>
      </c>
      <c r="P20" s="127"/>
      <c r="Q20" s="126">
        <v>6.9</v>
      </c>
      <c r="R20" s="126">
        <v>6.8</v>
      </c>
      <c r="S20" s="126">
        <v>11.3</v>
      </c>
      <c r="T20" s="126">
        <v>5.8</v>
      </c>
      <c r="U20" s="126">
        <v>8.8000000000000007</v>
      </c>
      <c r="V20" s="126">
        <v>13.3</v>
      </c>
      <c r="W20" s="124">
        <v>9.1</v>
      </c>
      <c r="X20" s="125"/>
      <c r="Y20" s="124">
        <v>7.2</v>
      </c>
      <c r="Z20" s="124">
        <v>5.3</v>
      </c>
      <c r="AA20" s="124">
        <v>8.6999999999999993</v>
      </c>
      <c r="AB20" s="124">
        <v>11.3</v>
      </c>
      <c r="AC20" s="124">
        <v>10.9</v>
      </c>
      <c r="AD20" s="123">
        <v>5.2</v>
      </c>
      <c r="AE20" s="123">
        <v>9.4</v>
      </c>
      <c r="AF20" s="123">
        <v>5.2</v>
      </c>
      <c r="AG20" s="123">
        <v>6.8</v>
      </c>
      <c r="AH20" s="123">
        <v>7.9</v>
      </c>
      <c r="AI20" s="123">
        <v>11.7</v>
      </c>
      <c r="AJ20" s="123">
        <v>7.1</v>
      </c>
      <c r="AK20" s="122">
        <v>7.1</v>
      </c>
      <c r="AL20" s="122">
        <v>4.2</v>
      </c>
      <c r="AM20" s="122">
        <v>9.4</v>
      </c>
      <c r="AN20" s="122">
        <v>7.1</v>
      </c>
      <c r="AO20" s="122">
        <v>7.2</v>
      </c>
      <c r="AP20" s="122">
        <v>6.1</v>
      </c>
      <c r="AQ20" s="122">
        <v>5.8</v>
      </c>
      <c r="AR20" s="120"/>
      <c r="AS20" s="121">
        <v>4.2</v>
      </c>
      <c r="AT20" s="121">
        <v>7.1</v>
      </c>
      <c r="AU20" s="120"/>
      <c r="AV20" s="120"/>
      <c r="AW20" s="120"/>
      <c r="AX20" s="120"/>
      <c r="AY20" s="120"/>
      <c r="AZ20" s="120"/>
      <c r="BA20" s="119">
        <v>6.7777777777777777</v>
      </c>
      <c r="BB20" s="119">
        <v>12.222222222222221</v>
      </c>
      <c r="BC20" s="119">
        <v>11.388888888888889</v>
      </c>
      <c r="BD20" s="119">
        <v>10.055555555555555</v>
      </c>
      <c r="BE20" s="120"/>
      <c r="BF20" s="119">
        <v>5.166666666666667</v>
      </c>
      <c r="BG20" s="119">
        <v>6.3888888888888893</v>
      </c>
      <c r="BH20" s="119">
        <v>5.2777777777777777</v>
      </c>
      <c r="BI20" s="119">
        <v>4.7222222222222223</v>
      </c>
      <c r="BJ20" s="119">
        <v>4.5</v>
      </c>
      <c r="BK20" s="119">
        <v>14.833333333333334</v>
      </c>
      <c r="BL20" s="118"/>
    </row>
    <row r="21" spans="1:64" x14ac:dyDescent="0.2">
      <c r="A21" s="114">
        <v>0.73194444444444495</v>
      </c>
      <c r="B21" s="130"/>
      <c r="C21" s="130">
        <v>5.2</v>
      </c>
      <c r="D21" s="130">
        <v>14.4</v>
      </c>
      <c r="E21" s="130">
        <v>5.2</v>
      </c>
      <c r="F21" s="130">
        <v>7.2</v>
      </c>
      <c r="G21" s="130">
        <v>11.5</v>
      </c>
      <c r="H21" s="130">
        <v>8.6</v>
      </c>
      <c r="I21" s="129">
        <v>7.4</v>
      </c>
      <c r="J21" s="128">
        <v>8.1999999999999993</v>
      </c>
      <c r="K21" s="128">
        <v>8.5</v>
      </c>
      <c r="L21" s="128">
        <v>7.8</v>
      </c>
      <c r="M21" s="128">
        <v>7.1</v>
      </c>
      <c r="N21" s="128">
        <v>7.6</v>
      </c>
      <c r="O21" s="128">
        <v>15.9</v>
      </c>
      <c r="P21" s="127"/>
      <c r="Q21" s="126">
        <v>6.9</v>
      </c>
      <c r="R21" s="126">
        <v>6.7</v>
      </c>
      <c r="S21" s="126">
        <v>11.8</v>
      </c>
      <c r="T21" s="126">
        <v>5.6</v>
      </c>
      <c r="U21" s="126">
        <v>8.6999999999999993</v>
      </c>
      <c r="V21" s="126">
        <v>13.1</v>
      </c>
      <c r="W21" s="124">
        <v>8.9</v>
      </c>
      <c r="X21" s="125"/>
      <c r="Y21" s="124">
        <v>7.1</v>
      </c>
      <c r="Z21" s="124">
        <v>5.0999999999999996</v>
      </c>
      <c r="AA21" s="124">
        <v>8.6999999999999993</v>
      </c>
      <c r="AB21" s="124">
        <v>11</v>
      </c>
      <c r="AC21" s="124">
        <v>10.8</v>
      </c>
      <c r="AD21" s="123">
        <v>5</v>
      </c>
      <c r="AE21" s="123">
        <v>9.1999999999999993</v>
      </c>
      <c r="AF21" s="123">
        <v>5.2</v>
      </c>
      <c r="AG21" s="123">
        <v>6.7</v>
      </c>
      <c r="AH21" s="123">
        <v>7.9</v>
      </c>
      <c r="AI21" s="123">
        <v>11.9</v>
      </c>
      <c r="AJ21" s="123">
        <v>7.1</v>
      </c>
      <c r="AK21" s="122">
        <v>7.1</v>
      </c>
      <c r="AL21" s="122">
        <v>4.2</v>
      </c>
      <c r="AM21" s="122">
        <v>8.8000000000000007</v>
      </c>
      <c r="AN21" s="122">
        <v>6.8</v>
      </c>
      <c r="AO21" s="122">
        <v>7.1</v>
      </c>
      <c r="AP21" s="122">
        <v>6.2</v>
      </c>
      <c r="AQ21" s="122">
        <v>5.8</v>
      </c>
      <c r="AR21" s="133"/>
      <c r="AS21" s="134">
        <v>4.0999999999999996</v>
      </c>
      <c r="AT21" s="134">
        <v>6.8</v>
      </c>
      <c r="AU21" s="133"/>
      <c r="AV21" s="133"/>
      <c r="AW21" s="133"/>
      <c r="AX21" s="133"/>
      <c r="AY21" s="133"/>
      <c r="AZ21" s="133"/>
      <c r="BA21" s="132">
        <v>6.666666666666667</v>
      </c>
      <c r="BB21" s="132">
        <v>11.833333333333334</v>
      </c>
      <c r="BC21" s="132">
        <v>11.388888888888889</v>
      </c>
      <c r="BD21" s="132">
        <v>10.055555555555555</v>
      </c>
      <c r="BE21" s="133"/>
      <c r="BF21" s="132">
        <v>5.2222222222222223</v>
      </c>
      <c r="BG21" s="132">
        <v>6.3888888888888893</v>
      </c>
      <c r="BH21" s="132">
        <v>5.2777777777777777</v>
      </c>
      <c r="BI21" s="132">
        <v>4.4444444444444446</v>
      </c>
      <c r="BJ21" s="132">
        <v>4.5</v>
      </c>
      <c r="BK21" s="132">
        <v>14.777777777777779</v>
      </c>
      <c r="BL21" s="131"/>
    </row>
    <row r="22" spans="1:64" x14ac:dyDescent="0.2">
      <c r="A22" s="113">
        <v>0.73541666666666705</v>
      </c>
      <c r="B22" s="130"/>
      <c r="C22" s="130">
        <v>5.3</v>
      </c>
      <c r="D22" s="130">
        <v>14.2</v>
      </c>
      <c r="E22" s="130">
        <v>4.9000000000000004</v>
      </c>
      <c r="F22" s="130">
        <v>7</v>
      </c>
      <c r="G22" s="130">
        <v>11.4</v>
      </c>
      <c r="H22" s="130">
        <v>9.1</v>
      </c>
      <c r="I22" s="129">
        <v>7.2</v>
      </c>
      <c r="J22" s="128">
        <v>7.8</v>
      </c>
      <c r="K22" s="128">
        <v>8.4</v>
      </c>
      <c r="L22" s="128">
        <v>7.4</v>
      </c>
      <c r="M22" s="128">
        <v>7.3</v>
      </c>
      <c r="N22" s="128">
        <v>7.4</v>
      </c>
      <c r="O22" s="128">
        <v>15.9</v>
      </c>
      <c r="P22" s="127"/>
      <c r="Q22" s="126">
        <v>6.7</v>
      </c>
      <c r="R22" s="126">
        <v>6.4</v>
      </c>
      <c r="S22" s="126">
        <v>11.7</v>
      </c>
      <c r="T22" s="126">
        <v>5.5</v>
      </c>
      <c r="U22" s="126">
        <v>8.5</v>
      </c>
      <c r="V22" s="126">
        <v>13.1</v>
      </c>
      <c r="W22" s="124">
        <v>8.8000000000000007</v>
      </c>
      <c r="X22" s="125"/>
      <c r="Y22" s="124">
        <v>7.1</v>
      </c>
      <c r="Z22" s="124">
        <v>4.7</v>
      </c>
      <c r="AA22" s="124">
        <v>8.4</v>
      </c>
      <c r="AB22" s="124">
        <v>10.4</v>
      </c>
      <c r="AC22" s="124">
        <v>10.7</v>
      </c>
      <c r="AD22" s="123">
        <v>4.8</v>
      </c>
      <c r="AE22" s="123">
        <v>8.6</v>
      </c>
      <c r="AF22" s="123">
        <v>5.4</v>
      </c>
      <c r="AG22" s="123">
        <v>6.3</v>
      </c>
      <c r="AH22" s="123">
        <v>7.8</v>
      </c>
      <c r="AI22" s="123">
        <v>12</v>
      </c>
      <c r="AJ22" s="123">
        <v>6.9</v>
      </c>
      <c r="AK22" s="122">
        <v>7.1</v>
      </c>
      <c r="AL22" s="122">
        <v>4.0999999999999996</v>
      </c>
      <c r="AM22" s="122">
        <v>8.4</v>
      </c>
      <c r="AN22" s="122">
        <v>6.6</v>
      </c>
      <c r="AO22" s="122">
        <v>6.8</v>
      </c>
      <c r="AP22" s="122">
        <v>6.2</v>
      </c>
      <c r="AQ22" s="122">
        <v>5.7</v>
      </c>
      <c r="AR22" s="120"/>
      <c r="AS22" s="121">
        <v>4.0999999999999996</v>
      </c>
      <c r="AT22" s="121">
        <v>6.6</v>
      </c>
      <c r="AU22" s="120"/>
      <c r="AV22" s="120"/>
      <c r="AW22" s="120"/>
      <c r="AX22" s="120"/>
      <c r="AY22" s="120"/>
      <c r="AZ22" s="120"/>
      <c r="BA22" s="119">
        <v>6.333333333333333</v>
      </c>
      <c r="BB22" s="119">
        <v>11.722222222222221</v>
      </c>
      <c r="BC22" s="119">
        <v>11.333333333333334</v>
      </c>
      <c r="BD22" s="119">
        <v>10.055555555555555</v>
      </c>
      <c r="BE22" s="120"/>
      <c r="BF22" s="119">
        <v>5.2222222222222223</v>
      </c>
      <c r="BG22" s="119">
        <v>6.333333333333333</v>
      </c>
      <c r="BH22" s="119">
        <v>5.3888888888888893</v>
      </c>
      <c r="BI22" s="119">
        <v>4.2222222222222223</v>
      </c>
      <c r="BJ22" s="119">
        <v>4.4444444444444446</v>
      </c>
      <c r="BK22" s="119">
        <v>14.833333333333334</v>
      </c>
      <c r="BL22" s="118"/>
    </row>
    <row r="23" spans="1:64" x14ac:dyDescent="0.2">
      <c r="A23" s="114">
        <v>0.73888888888888904</v>
      </c>
      <c r="B23" s="130"/>
      <c r="C23" s="130">
        <v>5.6</v>
      </c>
      <c r="D23" s="130">
        <v>14.3</v>
      </c>
      <c r="E23" s="130">
        <v>4.8</v>
      </c>
      <c r="F23" s="130">
        <v>6.8</v>
      </c>
      <c r="G23" s="130">
        <v>11.4</v>
      </c>
      <c r="H23" s="130">
        <v>7.4</v>
      </c>
      <c r="I23" s="129">
        <v>6.9</v>
      </c>
      <c r="J23" s="128">
        <v>7.5</v>
      </c>
      <c r="K23" s="128">
        <v>8.1999999999999993</v>
      </c>
      <c r="L23" s="128">
        <v>7.2</v>
      </c>
      <c r="M23" s="128">
        <v>6.8</v>
      </c>
      <c r="N23" s="128">
        <v>7</v>
      </c>
      <c r="O23" s="128">
        <v>15.9</v>
      </c>
      <c r="P23" s="127"/>
      <c r="Q23" s="126">
        <v>6.7</v>
      </c>
      <c r="R23" s="126">
        <v>6.3</v>
      </c>
      <c r="S23" s="126">
        <v>11.6</v>
      </c>
      <c r="T23" s="126">
        <v>5.3</v>
      </c>
      <c r="U23" s="126">
        <v>8.3000000000000007</v>
      </c>
      <c r="V23" s="126">
        <v>12.8</v>
      </c>
      <c r="W23" s="124">
        <v>8.8000000000000007</v>
      </c>
      <c r="X23" s="125"/>
      <c r="Y23" s="124">
        <v>7</v>
      </c>
      <c r="Z23" s="124">
        <v>4.7</v>
      </c>
      <c r="AA23" s="124">
        <v>8.3000000000000007</v>
      </c>
      <c r="AB23" s="124">
        <v>10.199999999999999</v>
      </c>
      <c r="AC23" s="124">
        <v>10.6</v>
      </c>
      <c r="AD23" s="123">
        <v>4.7</v>
      </c>
      <c r="AE23" s="123">
        <v>7.9</v>
      </c>
      <c r="AF23" s="123">
        <v>5.6</v>
      </c>
      <c r="AG23" s="123">
        <v>6.3</v>
      </c>
      <c r="AH23" s="123">
        <v>7.8</v>
      </c>
      <c r="AI23" s="123">
        <v>12.1</v>
      </c>
      <c r="AJ23" s="123">
        <v>7</v>
      </c>
      <c r="AK23" s="122">
        <v>7.2</v>
      </c>
      <c r="AL23" s="122">
        <v>4.0999999999999996</v>
      </c>
      <c r="AM23" s="122">
        <v>8.6</v>
      </c>
      <c r="AN23" s="122">
        <v>6.3</v>
      </c>
      <c r="AO23" s="122">
        <v>5.7</v>
      </c>
      <c r="AP23" s="122">
        <v>6.2</v>
      </c>
      <c r="AQ23" s="122">
        <v>5.7</v>
      </c>
      <c r="AR23" s="133"/>
      <c r="AS23" s="134">
        <v>4.3</v>
      </c>
      <c r="AT23" s="134">
        <v>6.4</v>
      </c>
      <c r="AU23" s="133"/>
      <c r="AV23" s="133"/>
      <c r="AW23" s="133"/>
      <c r="AX23" s="133"/>
      <c r="AY23" s="133"/>
      <c r="AZ23" s="133"/>
      <c r="BA23" s="132">
        <v>6.2222222222222223</v>
      </c>
      <c r="BB23" s="132">
        <v>11.5</v>
      </c>
      <c r="BC23" s="132">
        <v>11.222222222222221</v>
      </c>
      <c r="BD23" s="132">
        <v>10</v>
      </c>
      <c r="BE23" s="133"/>
      <c r="BF23" s="132">
        <v>5.5555555555555554</v>
      </c>
      <c r="BG23" s="132">
        <v>6.2222222222222223</v>
      </c>
      <c r="BH23" s="132">
        <v>5.5555555555555554</v>
      </c>
      <c r="BI23" s="132">
        <v>4.0555555555555554</v>
      </c>
      <c r="BJ23" s="132">
        <v>4.4444444444444446</v>
      </c>
      <c r="BK23" s="132">
        <v>14.888888888888889</v>
      </c>
      <c r="BL23" s="131"/>
    </row>
    <row r="24" spans="1:64" x14ac:dyDescent="0.2">
      <c r="A24" s="113">
        <v>0.74236111111111103</v>
      </c>
      <c r="B24" s="130"/>
      <c r="C24" s="130">
        <v>5.9</v>
      </c>
      <c r="D24" s="130">
        <v>15.3</v>
      </c>
      <c r="E24" s="130">
        <v>4.8</v>
      </c>
      <c r="F24" s="130">
        <v>6.9</v>
      </c>
      <c r="G24" s="130">
        <v>11.1</v>
      </c>
      <c r="H24" s="130">
        <v>6</v>
      </c>
      <c r="I24" s="129">
        <v>6.2</v>
      </c>
      <c r="J24" s="128">
        <v>7.7</v>
      </c>
      <c r="K24" s="128">
        <v>7.3</v>
      </c>
      <c r="L24" s="128">
        <v>6.8</v>
      </c>
      <c r="M24" s="128">
        <v>6.4</v>
      </c>
      <c r="N24" s="128">
        <v>7.2</v>
      </c>
      <c r="O24" s="128">
        <v>15.6</v>
      </c>
      <c r="P24" s="127"/>
      <c r="Q24" s="126">
        <v>6.6</v>
      </c>
      <c r="R24" s="126">
        <v>6</v>
      </c>
      <c r="S24" s="126">
        <v>11.7</v>
      </c>
      <c r="T24" s="126">
        <v>5.2</v>
      </c>
      <c r="U24" s="126">
        <v>8.1999999999999993</v>
      </c>
      <c r="V24" s="126">
        <v>12.1</v>
      </c>
      <c r="W24" s="124">
        <v>8.8000000000000007</v>
      </c>
      <c r="X24" s="125"/>
      <c r="Y24" s="124">
        <v>6.6</v>
      </c>
      <c r="Z24" s="124">
        <v>4.7</v>
      </c>
      <c r="AA24" s="124">
        <v>8.1999999999999993</v>
      </c>
      <c r="AB24" s="124">
        <v>9.9</v>
      </c>
      <c r="AC24" s="124">
        <v>10.1</v>
      </c>
      <c r="AD24" s="123">
        <v>4.7</v>
      </c>
      <c r="AE24" s="123">
        <v>7.6</v>
      </c>
      <c r="AF24" s="123">
        <v>5.9</v>
      </c>
      <c r="AG24" s="123">
        <v>6.3</v>
      </c>
      <c r="AH24" s="123">
        <v>7.7</v>
      </c>
      <c r="AI24" s="123">
        <v>12.1</v>
      </c>
      <c r="AJ24" s="123">
        <v>7.1</v>
      </c>
      <c r="AK24" s="122">
        <v>7.3</v>
      </c>
      <c r="AL24" s="122">
        <v>3.9</v>
      </c>
      <c r="AM24" s="122">
        <v>8.1999999999999993</v>
      </c>
      <c r="AN24" s="122">
        <v>6.1</v>
      </c>
      <c r="AO24" s="122">
        <v>5.7</v>
      </c>
      <c r="AP24" s="122">
        <v>6.2</v>
      </c>
      <c r="AQ24" s="122">
        <v>5.6</v>
      </c>
      <c r="AR24" s="120"/>
      <c r="AS24" s="121">
        <v>4.3</v>
      </c>
      <c r="AT24" s="121">
        <v>6.2</v>
      </c>
      <c r="AU24" s="120"/>
      <c r="AV24" s="120"/>
      <c r="AW24" s="120"/>
      <c r="AX24" s="120"/>
      <c r="AY24" s="120"/>
      <c r="AZ24" s="120"/>
      <c r="BA24" s="119">
        <v>5.9444444444444446</v>
      </c>
      <c r="BB24" s="119">
        <v>11.666666666666666</v>
      </c>
      <c r="BC24" s="119">
        <v>11.166666666666666</v>
      </c>
      <c r="BD24" s="119">
        <v>9.9444444444444446</v>
      </c>
      <c r="BE24" s="120"/>
      <c r="BF24" s="119">
        <v>5.833333333333333</v>
      </c>
      <c r="BG24" s="119">
        <v>6.166666666666667</v>
      </c>
      <c r="BH24" s="119">
        <v>5.6111111111111107</v>
      </c>
      <c r="BI24" s="119">
        <v>3.8888888888888888</v>
      </c>
      <c r="BJ24" s="119">
        <v>4.5</v>
      </c>
      <c r="BK24" s="119">
        <v>14.722222222222221</v>
      </c>
      <c r="BL24" s="118"/>
    </row>
    <row r="25" spans="1:64" x14ac:dyDescent="0.2">
      <c r="A25" s="114">
        <v>0.74583333333333302</v>
      </c>
      <c r="B25" s="130"/>
      <c r="C25" s="130">
        <v>6</v>
      </c>
      <c r="D25" s="130">
        <v>15.6</v>
      </c>
      <c r="E25" s="130">
        <v>4.7</v>
      </c>
      <c r="F25" s="130">
        <v>6.7</v>
      </c>
      <c r="G25" s="130">
        <v>11</v>
      </c>
      <c r="H25" s="130">
        <v>6.6</v>
      </c>
      <c r="I25" s="129">
        <v>6</v>
      </c>
      <c r="J25" s="128">
        <v>7.4</v>
      </c>
      <c r="K25" s="128">
        <v>7.2</v>
      </c>
      <c r="L25" s="128">
        <v>6.6</v>
      </c>
      <c r="M25" s="128">
        <v>6.2</v>
      </c>
      <c r="N25" s="128">
        <v>7.3</v>
      </c>
      <c r="O25" s="128">
        <v>15.2</v>
      </c>
      <c r="P25" s="127"/>
      <c r="Q25" s="126">
        <v>6.5</v>
      </c>
      <c r="R25" s="126">
        <v>5.9</v>
      </c>
      <c r="S25" s="126">
        <v>11.9</v>
      </c>
      <c r="T25" s="126">
        <v>5.0999999999999996</v>
      </c>
      <c r="U25" s="126">
        <v>8</v>
      </c>
      <c r="V25" s="126">
        <v>11.6</v>
      </c>
      <c r="W25" s="124">
        <v>8.6999999999999993</v>
      </c>
      <c r="X25" s="125"/>
      <c r="Y25" s="124">
        <v>6.2</v>
      </c>
      <c r="Z25" s="124">
        <v>4.7</v>
      </c>
      <c r="AA25" s="124">
        <v>7.9</v>
      </c>
      <c r="AB25" s="124">
        <v>10</v>
      </c>
      <c r="AC25" s="124">
        <v>9.6</v>
      </c>
      <c r="AD25" s="123">
        <v>4.9000000000000004</v>
      </c>
      <c r="AE25" s="123">
        <v>7.5</v>
      </c>
      <c r="AF25" s="123">
        <v>6.1</v>
      </c>
      <c r="AG25" s="123">
        <v>6.4</v>
      </c>
      <c r="AH25" s="123">
        <v>7.6</v>
      </c>
      <c r="AI25" s="123">
        <v>12.2</v>
      </c>
      <c r="AJ25" s="123">
        <v>7.1</v>
      </c>
      <c r="AK25" s="122">
        <v>7.6</v>
      </c>
      <c r="AL25" s="122">
        <v>3.8</v>
      </c>
      <c r="AM25" s="122">
        <v>7.9</v>
      </c>
      <c r="AN25" s="122">
        <v>5.8</v>
      </c>
      <c r="AO25" s="122">
        <v>5.7</v>
      </c>
      <c r="AP25" s="122">
        <v>6.2</v>
      </c>
      <c r="AQ25" s="122">
        <v>5.6</v>
      </c>
      <c r="AR25" s="133"/>
      <c r="AS25" s="134">
        <v>4</v>
      </c>
      <c r="AT25" s="134">
        <v>5.9</v>
      </c>
      <c r="AU25" s="133"/>
      <c r="AV25" s="133"/>
      <c r="AW25" s="133"/>
      <c r="AX25" s="133"/>
      <c r="AY25" s="133"/>
      <c r="AZ25" s="133"/>
      <c r="BA25" s="132">
        <v>5.833333333333333</v>
      </c>
      <c r="BB25" s="132">
        <v>11.777777777777779</v>
      </c>
      <c r="BC25" s="132">
        <v>11.222222222222221</v>
      </c>
      <c r="BD25" s="132">
        <v>9.9444444444444446</v>
      </c>
      <c r="BE25" s="133"/>
      <c r="BF25" s="132">
        <v>6.4444444444444446</v>
      </c>
      <c r="BG25" s="132">
        <v>6.1111111111111107</v>
      </c>
      <c r="BH25" s="132">
        <v>5.666666666666667</v>
      </c>
      <c r="BI25" s="132">
        <v>3.6666666666666665</v>
      </c>
      <c r="BJ25" s="132">
        <v>4.5</v>
      </c>
      <c r="BK25" s="132">
        <v>14.777777777777779</v>
      </c>
      <c r="BL25" s="131"/>
    </row>
    <row r="26" spans="1:64" x14ac:dyDescent="0.2">
      <c r="A26" s="113">
        <v>0.749305555555556</v>
      </c>
      <c r="B26" s="130"/>
      <c r="C26" s="130">
        <v>6.1</v>
      </c>
      <c r="D26" s="130">
        <v>15.3</v>
      </c>
      <c r="E26" s="130">
        <v>4.5999999999999996</v>
      </c>
      <c r="F26" s="130">
        <v>6.5</v>
      </c>
      <c r="G26" s="130">
        <v>10.8</v>
      </c>
      <c r="H26" s="130">
        <v>7.9</v>
      </c>
      <c r="I26" s="129">
        <v>6.1</v>
      </c>
      <c r="J26" s="128">
        <v>7.2</v>
      </c>
      <c r="K26" s="128">
        <v>6.9</v>
      </c>
      <c r="L26" s="128">
        <v>6.6</v>
      </c>
      <c r="M26" s="128">
        <v>6.1</v>
      </c>
      <c r="N26" s="128">
        <v>7.3</v>
      </c>
      <c r="O26" s="128">
        <v>14.7</v>
      </c>
      <c r="P26" s="127"/>
      <c r="Q26" s="126">
        <v>6.3</v>
      </c>
      <c r="R26" s="126">
        <v>5.8</v>
      </c>
      <c r="S26" s="126">
        <v>12.4</v>
      </c>
      <c r="T26" s="126">
        <v>5.0999999999999996</v>
      </c>
      <c r="U26" s="126">
        <v>7.8</v>
      </c>
      <c r="V26" s="126">
        <v>11.3</v>
      </c>
      <c r="W26" s="124">
        <v>8.6</v>
      </c>
      <c r="X26" s="125"/>
      <c r="Y26" s="124">
        <v>6.6</v>
      </c>
      <c r="Z26" s="124">
        <v>4.4000000000000004</v>
      </c>
      <c r="AA26" s="124">
        <v>7.8</v>
      </c>
      <c r="AB26" s="124">
        <v>10.5</v>
      </c>
      <c r="AC26" s="124">
        <v>9.3000000000000007</v>
      </c>
      <c r="AD26" s="123">
        <v>4.8</v>
      </c>
      <c r="AE26" s="123">
        <v>7.4</v>
      </c>
      <c r="AF26" s="123">
        <v>6.1</v>
      </c>
      <c r="AG26" s="123">
        <v>6.4</v>
      </c>
      <c r="AH26" s="123">
        <v>7.4</v>
      </c>
      <c r="AI26" s="123">
        <v>12.1</v>
      </c>
      <c r="AJ26" s="123">
        <v>7.2</v>
      </c>
      <c r="AK26" s="122">
        <v>7.8</v>
      </c>
      <c r="AL26" s="122">
        <v>3.6</v>
      </c>
      <c r="AM26" s="122">
        <v>7.7</v>
      </c>
      <c r="AN26" s="122">
        <v>5.6</v>
      </c>
      <c r="AO26" s="122">
        <v>5.7</v>
      </c>
      <c r="AP26" s="122">
        <v>6.3</v>
      </c>
      <c r="AQ26" s="122">
        <v>5.6</v>
      </c>
      <c r="AR26" s="120"/>
      <c r="AS26" s="121">
        <v>4.2</v>
      </c>
      <c r="AT26" s="121">
        <v>5.6</v>
      </c>
      <c r="AU26" s="120"/>
      <c r="AV26" s="120"/>
      <c r="AW26" s="120"/>
      <c r="AX26" s="120"/>
      <c r="AY26" s="120"/>
      <c r="AZ26" s="120"/>
      <c r="BA26" s="119">
        <v>5.7222222222222223</v>
      </c>
      <c r="BB26" s="119">
        <v>11.833333333333334</v>
      </c>
      <c r="BC26" s="119">
        <v>11.222222222222221</v>
      </c>
      <c r="BD26" s="119">
        <v>9.8333333333333339</v>
      </c>
      <c r="BE26" s="120"/>
      <c r="BF26" s="119">
        <v>7.1111111111111107</v>
      </c>
      <c r="BG26" s="119">
        <v>6.0555555555555554</v>
      </c>
      <c r="BH26" s="119">
        <v>5.6111111111111107</v>
      </c>
      <c r="BI26" s="119">
        <v>3.6111111111111112</v>
      </c>
      <c r="BJ26" s="119">
        <v>4.333333333333333</v>
      </c>
      <c r="BK26" s="119">
        <v>15.222222222222221</v>
      </c>
      <c r="BL26" s="118"/>
    </row>
    <row r="27" spans="1:64" x14ac:dyDescent="0.2">
      <c r="A27" s="114">
        <v>0.75277777777777799</v>
      </c>
      <c r="B27" s="130"/>
      <c r="C27" s="130">
        <v>6.3</v>
      </c>
      <c r="D27" s="130">
        <v>15.2</v>
      </c>
      <c r="E27" s="130">
        <v>4.7</v>
      </c>
      <c r="F27" s="130">
        <v>6.2</v>
      </c>
      <c r="G27" s="130">
        <v>10.7</v>
      </c>
      <c r="H27" s="130">
        <v>8.8000000000000007</v>
      </c>
      <c r="I27" s="129">
        <v>6.1</v>
      </c>
      <c r="J27" s="128">
        <v>6.9</v>
      </c>
      <c r="K27" s="128">
        <v>6.6</v>
      </c>
      <c r="L27" s="128">
        <v>6.6</v>
      </c>
      <c r="M27" s="128">
        <v>6.2</v>
      </c>
      <c r="N27" s="128">
        <v>7.2</v>
      </c>
      <c r="O27" s="128">
        <v>14.6</v>
      </c>
      <c r="P27" s="127"/>
      <c r="Q27" s="126">
        <v>6.1</v>
      </c>
      <c r="R27" s="126">
        <v>5.8</v>
      </c>
      <c r="S27" s="126">
        <v>12.8</v>
      </c>
      <c r="T27" s="126">
        <v>5.0999999999999996</v>
      </c>
      <c r="U27" s="126">
        <v>8.1999999999999993</v>
      </c>
      <c r="V27" s="126">
        <v>11.1</v>
      </c>
      <c r="W27" s="124">
        <v>8.4</v>
      </c>
      <c r="X27" s="125"/>
      <c r="Y27" s="124">
        <v>6.4</v>
      </c>
      <c r="Z27" s="124">
        <v>4.0999999999999996</v>
      </c>
      <c r="AA27" s="124">
        <v>7.8</v>
      </c>
      <c r="AB27" s="124">
        <v>10.3</v>
      </c>
      <c r="AC27" s="124">
        <v>9.3000000000000007</v>
      </c>
      <c r="AD27" s="123">
        <v>4.5999999999999996</v>
      </c>
      <c r="AE27" s="123">
        <v>7.2</v>
      </c>
      <c r="AF27" s="123">
        <v>6.1</v>
      </c>
      <c r="AG27" s="123">
        <v>6.7</v>
      </c>
      <c r="AH27" s="123">
        <v>7.1</v>
      </c>
      <c r="AI27" s="123">
        <v>12.2</v>
      </c>
      <c r="AJ27" s="123">
        <v>7.2</v>
      </c>
      <c r="AK27" s="122">
        <v>8.1</v>
      </c>
      <c r="AL27" s="122">
        <v>3.6</v>
      </c>
      <c r="AM27" s="122">
        <v>7.9</v>
      </c>
      <c r="AN27" s="122">
        <v>5.4</v>
      </c>
      <c r="AO27" s="122">
        <v>5.7</v>
      </c>
      <c r="AP27" s="122">
        <v>6.3</v>
      </c>
      <c r="AQ27" s="122">
        <v>5.7</v>
      </c>
      <c r="AR27" s="133"/>
      <c r="AS27" s="134">
        <v>4.5999999999999996</v>
      </c>
      <c r="AT27" s="134">
        <v>5.2</v>
      </c>
      <c r="AU27" s="133"/>
      <c r="AV27" s="133"/>
      <c r="AW27" s="133"/>
      <c r="AX27" s="133"/>
      <c r="AY27" s="133"/>
      <c r="AZ27" s="133"/>
      <c r="BA27" s="132">
        <v>5.4444444444444446</v>
      </c>
      <c r="BB27" s="132">
        <v>12.055555555555555</v>
      </c>
      <c r="BC27" s="132">
        <v>11.055555555555555</v>
      </c>
      <c r="BD27" s="132">
        <v>9.6666666666666661</v>
      </c>
      <c r="BE27" s="133"/>
      <c r="BF27" s="132">
        <v>7.833333333333333</v>
      </c>
      <c r="BG27" s="132">
        <v>6.0555555555555554</v>
      </c>
      <c r="BH27" s="132">
        <v>5.666666666666667</v>
      </c>
      <c r="BI27" s="132">
        <v>3.6111111111111112</v>
      </c>
      <c r="BJ27" s="132">
        <v>4.2222222222222223</v>
      </c>
      <c r="BK27" s="132">
        <v>15.5</v>
      </c>
      <c r="BL27" s="131"/>
    </row>
    <row r="28" spans="1:64" x14ac:dyDescent="0.2">
      <c r="A28" s="113">
        <v>0.75624999999999998</v>
      </c>
      <c r="B28" s="130"/>
      <c r="C28" s="130">
        <v>6.4</v>
      </c>
      <c r="D28" s="130">
        <v>14.9</v>
      </c>
      <c r="E28" s="130">
        <v>4.8</v>
      </c>
      <c r="F28" s="130">
        <v>5.9</v>
      </c>
      <c r="G28" s="130">
        <v>10.6</v>
      </c>
      <c r="H28" s="130">
        <v>9.1</v>
      </c>
      <c r="I28" s="129">
        <v>6.3</v>
      </c>
      <c r="J28" s="128">
        <v>6.7</v>
      </c>
      <c r="K28" s="128">
        <v>6.6</v>
      </c>
      <c r="L28" s="128">
        <v>6.7</v>
      </c>
      <c r="M28" s="128">
        <v>6.2</v>
      </c>
      <c r="N28" s="128">
        <v>7.3</v>
      </c>
      <c r="O28" s="128">
        <v>14.3</v>
      </c>
      <c r="P28" s="127"/>
      <c r="Q28" s="126">
        <v>5.9</v>
      </c>
      <c r="R28" s="126">
        <v>5.7</v>
      </c>
      <c r="S28" s="126">
        <v>12.8</v>
      </c>
      <c r="T28" s="126">
        <v>5.2</v>
      </c>
      <c r="U28" s="126">
        <v>8</v>
      </c>
      <c r="V28" s="126">
        <v>10.9</v>
      </c>
      <c r="W28" s="124">
        <v>8.3000000000000007</v>
      </c>
      <c r="X28" s="125"/>
      <c r="Y28" s="124">
        <v>6.3</v>
      </c>
      <c r="Z28" s="124">
        <v>4</v>
      </c>
      <c r="AA28" s="124">
        <v>7.8</v>
      </c>
      <c r="AB28" s="124">
        <v>10.1</v>
      </c>
      <c r="AC28" s="124">
        <v>9.6</v>
      </c>
      <c r="AD28" s="123">
        <v>4.5</v>
      </c>
      <c r="AE28" s="123">
        <v>7</v>
      </c>
      <c r="AF28" s="123">
        <v>6.1</v>
      </c>
      <c r="AG28" s="123">
        <v>7.2</v>
      </c>
      <c r="AH28" s="123">
        <v>7.1</v>
      </c>
      <c r="AI28" s="123">
        <v>12.2</v>
      </c>
      <c r="AJ28" s="123">
        <v>7.2</v>
      </c>
      <c r="AK28" s="122">
        <v>8.1999999999999993</v>
      </c>
      <c r="AL28" s="122">
        <v>3.7</v>
      </c>
      <c r="AM28" s="122">
        <v>8</v>
      </c>
      <c r="AN28" s="122">
        <v>5.3</v>
      </c>
      <c r="AO28" s="122">
        <v>5.8</v>
      </c>
      <c r="AP28" s="122">
        <v>6.2</v>
      </c>
      <c r="AQ28" s="122">
        <v>5.9</v>
      </c>
      <c r="AR28" s="120"/>
      <c r="AS28" s="121">
        <v>4.8</v>
      </c>
      <c r="AT28" s="121">
        <v>5</v>
      </c>
      <c r="AU28" s="120"/>
      <c r="AV28" s="120"/>
      <c r="AW28" s="120"/>
      <c r="AX28" s="120"/>
      <c r="AY28" s="120"/>
      <c r="AZ28" s="120"/>
      <c r="BA28" s="119">
        <v>4.833333333333333</v>
      </c>
      <c r="BB28" s="119">
        <v>12</v>
      </c>
      <c r="BC28" s="119">
        <v>10.722222222222221</v>
      </c>
      <c r="BD28" s="119">
        <v>9.4444444444444446</v>
      </c>
      <c r="BE28" s="120"/>
      <c r="BF28" s="119">
        <v>8.3333333333333339</v>
      </c>
      <c r="BG28" s="119">
        <v>6</v>
      </c>
      <c r="BH28" s="119">
        <v>5.7777777777777777</v>
      </c>
      <c r="BI28" s="119">
        <v>3.5555555555555554</v>
      </c>
      <c r="BJ28" s="119">
        <v>4.2222222222222223</v>
      </c>
      <c r="BK28" s="119">
        <v>15.222222222222221</v>
      </c>
      <c r="BL28" s="118"/>
    </row>
    <row r="29" spans="1:64" x14ac:dyDescent="0.2">
      <c r="A29" s="114">
        <v>0.75972222222222197</v>
      </c>
      <c r="B29" s="130"/>
      <c r="C29" s="130">
        <v>6.6</v>
      </c>
      <c r="D29" s="130">
        <v>14.6</v>
      </c>
      <c r="E29" s="130">
        <v>5.0999999999999996</v>
      </c>
      <c r="F29" s="130">
        <v>5.7</v>
      </c>
      <c r="G29" s="130">
        <v>10.3</v>
      </c>
      <c r="H29" s="130">
        <v>9.3000000000000007</v>
      </c>
      <c r="I29" s="129">
        <v>6.9</v>
      </c>
      <c r="J29" s="128">
        <v>6.5</v>
      </c>
      <c r="K29" s="128">
        <v>6.6</v>
      </c>
      <c r="L29" s="128">
        <v>6.9</v>
      </c>
      <c r="M29" s="128">
        <v>5.7</v>
      </c>
      <c r="N29" s="128">
        <v>7.4</v>
      </c>
      <c r="O29" s="128">
        <v>13.9</v>
      </c>
      <c r="P29" s="127"/>
      <c r="Q29" s="126">
        <v>5.7</v>
      </c>
      <c r="R29" s="126">
        <v>5.6</v>
      </c>
      <c r="S29" s="126">
        <v>12.7</v>
      </c>
      <c r="T29" s="126">
        <v>5.0999999999999996</v>
      </c>
      <c r="U29" s="126">
        <v>7.9</v>
      </c>
      <c r="V29" s="126">
        <v>10.8</v>
      </c>
      <c r="W29" s="124">
        <v>8.3000000000000007</v>
      </c>
      <c r="X29" s="125"/>
      <c r="Y29" s="124">
        <v>6.3</v>
      </c>
      <c r="Z29" s="124">
        <v>4.0999999999999996</v>
      </c>
      <c r="AA29" s="124">
        <v>7.7</v>
      </c>
      <c r="AB29" s="124">
        <v>9.9</v>
      </c>
      <c r="AC29" s="124">
        <v>10</v>
      </c>
      <c r="AD29" s="123">
        <v>4.4000000000000004</v>
      </c>
      <c r="AE29" s="123">
        <v>6.9</v>
      </c>
      <c r="AF29" s="123">
        <v>6</v>
      </c>
      <c r="AG29" s="123">
        <v>7.6</v>
      </c>
      <c r="AH29" s="123">
        <v>7.2</v>
      </c>
      <c r="AI29" s="123">
        <v>12.1</v>
      </c>
      <c r="AJ29" s="123">
        <v>7.1</v>
      </c>
      <c r="AK29" s="122">
        <v>8.3000000000000007</v>
      </c>
      <c r="AL29" s="122">
        <v>3.8</v>
      </c>
      <c r="AM29" s="122">
        <v>7.8</v>
      </c>
      <c r="AN29" s="122">
        <v>5.2</v>
      </c>
      <c r="AO29" s="122">
        <v>5.9</v>
      </c>
      <c r="AP29" s="122">
        <v>6.2</v>
      </c>
      <c r="AQ29" s="122">
        <v>6.2</v>
      </c>
      <c r="AR29" s="133"/>
      <c r="AS29" s="134">
        <v>5.0999999999999996</v>
      </c>
      <c r="AT29" s="134">
        <v>4.8</v>
      </c>
      <c r="AU29" s="133"/>
      <c r="AV29" s="133"/>
      <c r="AW29" s="133"/>
      <c r="AX29" s="133"/>
      <c r="AY29" s="133"/>
      <c r="AZ29" s="133"/>
      <c r="BA29" s="132">
        <v>4.666666666666667</v>
      </c>
      <c r="BB29" s="132">
        <v>11.888888888888889</v>
      </c>
      <c r="BC29" s="132">
        <v>10.666666666666666</v>
      </c>
      <c r="BD29" s="132">
        <v>9.5555555555555554</v>
      </c>
      <c r="BE29" s="133"/>
      <c r="BF29" s="132">
        <v>8.7777777777777786</v>
      </c>
      <c r="BG29" s="132">
        <v>5.8888888888888893</v>
      </c>
      <c r="BH29" s="132">
        <v>6</v>
      </c>
      <c r="BI29" s="132">
        <v>3.6111111111111112</v>
      </c>
      <c r="BJ29" s="132">
        <v>4.2222222222222223</v>
      </c>
      <c r="BK29" s="132">
        <v>15.277777777777779</v>
      </c>
      <c r="BL29" s="131"/>
    </row>
    <row r="30" spans="1:64" x14ac:dyDescent="0.2">
      <c r="A30" s="113">
        <v>0.76319444444444495</v>
      </c>
      <c r="B30" s="130"/>
      <c r="C30" s="130">
        <v>7.1</v>
      </c>
      <c r="D30" s="130">
        <v>14.2</v>
      </c>
      <c r="E30" s="130">
        <v>5.4</v>
      </c>
      <c r="F30" s="130">
        <v>5.7</v>
      </c>
      <c r="G30" s="130">
        <v>10.3</v>
      </c>
      <c r="H30" s="130">
        <v>9.3000000000000007</v>
      </c>
      <c r="I30" s="129">
        <v>7.4</v>
      </c>
      <c r="J30" s="128">
        <v>6.5</v>
      </c>
      <c r="K30" s="128">
        <v>6.5</v>
      </c>
      <c r="L30" s="128">
        <v>7.1</v>
      </c>
      <c r="M30" s="128">
        <v>5.4</v>
      </c>
      <c r="N30" s="128">
        <v>7.4</v>
      </c>
      <c r="O30" s="128">
        <v>13.9</v>
      </c>
      <c r="P30" s="127"/>
      <c r="Q30" s="126">
        <v>5.3</v>
      </c>
      <c r="R30" s="126">
        <v>5.4</v>
      </c>
      <c r="S30" s="126">
        <v>12.6</v>
      </c>
      <c r="T30" s="126">
        <v>5.0999999999999996</v>
      </c>
      <c r="U30" s="126">
        <v>8</v>
      </c>
      <c r="V30" s="126">
        <v>10.9</v>
      </c>
      <c r="W30" s="124">
        <v>8.3000000000000007</v>
      </c>
      <c r="X30" s="125"/>
      <c r="Y30" s="124">
        <v>6.3</v>
      </c>
      <c r="Z30" s="124">
        <v>4.0999999999999996</v>
      </c>
      <c r="AA30" s="124">
        <v>7.8</v>
      </c>
      <c r="AB30" s="124">
        <v>9.8000000000000007</v>
      </c>
      <c r="AC30" s="124">
        <v>9.6999999999999993</v>
      </c>
      <c r="AD30" s="123">
        <v>4.5</v>
      </c>
      <c r="AE30" s="123">
        <v>7.1</v>
      </c>
      <c r="AF30" s="123">
        <v>5.8</v>
      </c>
      <c r="AG30" s="123">
        <v>8.1999999999999993</v>
      </c>
      <c r="AH30" s="123">
        <v>7.2</v>
      </c>
      <c r="AI30" s="123">
        <v>11.9</v>
      </c>
      <c r="AJ30" s="123">
        <v>6.9</v>
      </c>
      <c r="AK30" s="122">
        <v>8.4</v>
      </c>
      <c r="AL30" s="122">
        <v>3.9</v>
      </c>
      <c r="AM30" s="122">
        <v>7.8</v>
      </c>
      <c r="AN30" s="122">
        <v>5.0999999999999996</v>
      </c>
      <c r="AO30" s="122">
        <v>6.2</v>
      </c>
      <c r="AP30" s="122">
        <v>6.2</v>
      </c>
      <c r="AQ30" s="122">
        <v>6.5</v>
      </c>
      <c r="AR30" s="120"/>
      <c r="AS30" s="121">
        <v>5.5</v>
      </c>
      <c r="AT30" s="121">
        <v>4.5</v>
      </c>
      <c r="AU30" s="120"/>
      <c r="AV30" s="120"/>
      <c r="AW30" s="120"/>
      <c r="AX30" s="120"/>
      <c r="AY30" s="120"/>
      <c r="AZ30" s="120"/>
      <c r="BA30" s="119">
        <v>5</v>
      </c>
      <c r="BB30" s="119">
        <v>11.888888888888889</v>
      </c>
      <c r="BC30" s="119">
        <v>12.111111111111111</v>
      </c>
      <c r="BD30" s="119">
        <v>9.5555555555555554</v>
      </c>
      <c r="BE30" s="120"/>
      <c r="BF30" s="119">
        <v>9.0555555555555554</v>
      </c>
      <c r="BG30" s="119">
        <v>5.7222222222222223</v>
      </c>
      <c r="BH30" s="119">
        <v>5.9444444444444446</v>
      </c>
      <c r="BI30" s="119">
        <v>4.1111111111111107</v>
      </c>
      <c r="BJ30" s="119">
        <v>4.3888888888888893</v>
      </c>
      <c r="BK30" s="119">
        <v>15.555555555555555</v>
      </c>
      <c r="BL30" s="118"/>
    </row>
    <row r="31" spans="1:64" x14ac:dyDescent="0.2">
      <c r="A31" s="114">
        <v>0.76666666666666705</v>
      </c>
      <c r="B31" s="130"/>
      <c r="C31" s="130">
        <v>7.4</v>
      </c>
      <c r="D31" s="130">
        <v>13.8</v>
      </c>
      <c r="E31" s="130">
        <v>5.7</v>
      </c>
      <c r="F31" s="130">
        <v>5.6</v>
      </c>
      <c r="G31" s="130">
        <v>10.5</v>
      </c>
      <c r="H31" s="130">
        <v>9.1999999999999993</v>
      </c>
      <c r="I31" s="129">
        <v>7.9</v>
      </c>
      <c r="J31" s="128">
        <v>6.4</v>
      </c>
      <c r="K31" s="128">
        <v>6.6</v>
      </c>
      <c r="L31" s="128">
        <v>7.2</v>
      </c>
      <c r="M31" s="128">
        <v>5.3</v>
      </c>
      <c r="N31" s="128">
        <v>7.4</v>
      </c>
      <c r="O31" s="128">
        <v>14.1</v>
      </c>
      <c r="P31" s="127"/>
      <c r="Q31" s="126">
        <v>5.0999999999999996</v>
      </c>
      <c r="R31" s="126">
        <v>5.5</v>
      </c>
      <c r="S31" s="126">
        <v>12.4</v>
      </c>
      <c r="T31" s="126">
        <v>5.0999999999999996</v>
      </c>
      <c r="U31" s="126">
        <v>7.8</v>
      </c>
      <c r="V31" s="126">
        <v>10.7</v>
      </c>
      <c r="W31" s="124">
        <v>8.1999999999999993</v>
      </c>
      <c r="X31" s="125"/>
      <c r="Y31" s="124">
        <v>5.9</v>
      </c>
      <c r="Z31" s="124">
        <v>4.2</v>
      </c>
      <c r="AA31" s="124">
        <v>7.8</v>
      </c>
      <c r="AB31" s="124">
        <v>9.8000000000000007</v>
      </c>
      <c r="AC31" s="124">
        <v>9.3000000000000007</v>
      </c>
      <c r="AD31" s="123">
        <v>4.4000000000000004</v>
      </c>
      <c r="AE31" s="123">
        <v>6.8</v>
      </c>
      <c r="AF31" s="123">
        <v>5.6</v>
      </c>
      <c r="AG31" s="123">
        <v>8.5</v>
      </c>
      <c r="AH31" s="123">
        <v>7.2</v>
      </c>
      <c r="AI31" s="123">
        <v>12.4</v>
      </c>
      <c r="AJ31" s="123">
        <v>6.8</v>
      </c>
      <c r="AK31" s="122">
        <v>8.4</v>
      </c>
      <c r="AL31" s="122">
        <v>4.4000000000000004</v>
      </c>
      <c r="AM31" s="122">
        <v>7.4</v>
      </c>
      <c r="AN31" s="122">
        <v>5</v>
      </c>
      <c r="AO31" s="122">
        <v>6.5</v>
      </c>
      <c r="AP31" s="122">
        <v>6.3</v>
      </c>
      <c r="AQ31" s="122">
        <v>6.6</v>
      </c>
      <c r="AR31" s="133"/>
      <c r="AS31" s="134">
        <v>6</v>
      </c>
      <c r="AT31" s="134">
        <v>4.3</v>
      </c>
      <c r="AU31" s="133"/>
      <c r="AV31" s="133"/>
      <c r="AW31" s="133"/>
      <c r="AX31" s="133"/>
      <c r="AY31" s="133"/>
      <c r="AZ31" s="133"/>
      <c r="BA31" s="132">
        <v>5.6111111111111107</v>
      </c>
      <c r="BB31" s="132">
        <v>11.944444444444445</v>
      </c>
      <c r="BC31" s="132">
        <v>11.833333333333334</v>
      </c>
      <c r="BD31" s="132">
        <v>9.4444444444444446</v>
      </c>
      <c r="BE31" s="133"/>
      <c r="BF31" s="132">
        <v>9.1111111111111107</v>
      </c>
      <c r="BG31" s="132">
        <v>5.6111111111111107</v>
      </c>
      <c r="BH31" s="132">
        <v>6.1111111111111107</v>
      </c>
      <c r="BI31" s="132">
        <v>4.6111111111111107</v>
      </c>
      <c r="BJ31" s="132">
        <v>4.5</v>
      </c>
      <c r="BK31" s="132">
        <v>15.555555555555555</v>
      </c>
      <c r="BL31" s="131"/>
    </row>
    <row r="32" spans="1:64" x14ac:dyDescent="0.2">
      <c r="A32" s="113">
        <v>0.77013888888888904</v>
      </c>
      <c r="B32" s="130"/>
      <c r="C32" s="130">
        <v>7.9</v>
      </c>
      <c r="D32" s="130">
        <v>13.7</v>
      </c>
      <c r="E32" s="130">
        <v>6.6</v>
      </c>
      <c r="F32" s="130">
        <v>5.4</v>
      </c>
      <c r="G32" s="130">
        <v>10.4</v>
      </c>
      <c r="H32" s="130">
        <v>9</v>
      </c>
      <c r="I32" s="129">
        <v>8.6</v>
      </c>
      <c r="J32" s="128">
        <v>6.3</v>
      </c>
      <c r="K32" s="128">
        <v>6.8</v>
      </c>
      <c r="L32" s="128">
        <v>7.4</v>
      </c>
      <c r="M32" s="128">
        <v>5.5</v>
      </c>
      <c r="N32" s="128">
        <v>7.3</v>
      </c>
      <c r="O32" s="128">
        <v>14</v>
      </c>
      <c r="P32" s="127"/>
      <c r="Q32" s="126">
        <v>4.8</v>
      </c>
      <c r="R32" s="126">
        <v>5.9</v>
      </c>
      <c r="S32" s="126">
        <v>12.2</v>
      </c>
      <c r="T32" s="126">
        <v>5.2</v>
      </c>
      <c r="U32" s="126">
        <v>7.7</v>
      </c>
      <c r="V32" s="126">
        <v>10.4</v>
      </c>
      <c r="W32" s="124">
        <v>8.1999999999999993</v>
      </c>
      <c r="X32" s="125"/>
      <c r="Y32" s="124">
        <v>5.6</v>
      </c>
      <c r="Z32" s="124">
        <v>4.3</v>
      </c>
      <c r="AA32" s="124">
        <v>7.9</v>
      </c>
      <c r="AB32" s="124">
        <v>9.6999999999999993</v>
      </c>
      <c r="AC32" s="124">
        <v>9.1999999999999993</v>
      </c>
      <c r="AD32" s="123">
        <v>4.5</v>
      </c>
      <c r="AE32" s="123">
        <v>6.7</v>
      </c>
      <c r="AF32" s="123">
        <v>5.4</v>
      </c>
      <c r="AG32" s="123">
        <v>9.1999999999999993</v>
      </c>
      <c r="AH32" s="123">
        <v>7.3</v>
      </c>
      <c r="AI32" s="123">
        <v>12.8</v>
      </c>
      <c r="AJ32" s="123">
        <v>7.1</v>
      </c>
      <c r="AK32" s="122">
        <v>8.1999999999999993</v>
      </c>
      <c r="AL32" s="122">
        <v>4.8</v>
      </c>
      <c r="AM32" s="122">
        <v>7.1</v>
      </c>
      <c r="AN32" s="122">
        <v>4.9000000000000004</v>
      </c>
      <c r="AO32" s="122">
        <v>6.9</v>
      </c>
      <c r="AP32" s="122">
        <v>6.4</v>
      </c>
      <c r="AQ32" s="122">
        <v>6.8</v>
      </c>
      <c r="AR32" s="120"/>
      <c r="AS32" s="121">
        <v>6.8</v>
      </c>
      <c r="AT32" s="121">
        <v>4.0999999999999996</v>
      </c>
      <c r="AU32" s="120"/>
      <c r="AV32" s="120"/>
      <c r="AW32" s="120"/>
      <c r="AX32" s="120"/>
      <c r="AY32" s="120"/>
      <c r="AZ32" s="120"/>
      <c r="BA32" s="119">
        <v>6.2222222222222223</v>
      </c>
      <c r="BB32" s="119">
        <v>11.944444444444445</v>
      </c>
      <c r="BC32" s="119">
        <v>11.833333333333334</v>
      </c>
      <c r="BD32" s="119">
        <v>9.2777777777777786</v>
      </c>
      <c r="BE32" s="120"/>
      <c r="BF32" s="119">
        <v>9.6666666666666661</v>
      </c>
      <c r="BG32" s="119">
        <v>5.5</v>
      </c>
      <c r="BH32" s="119">
        <v>6.6111111111111107</v>
      </c>
      <c r="BI32" s="119">
        <v>5.7222222222222223</v>
      </c>
      <c r="BJ32" s="119">
        <v>4.5</v>
      </c>
      <c r="BK32" s="119">
        <v>15.222222222222221</v>
      </c>
      <c r="BL32" s="118"/>
    </row>
    <row r="33" spans="1:64" x14ac:dyDescent="0.2">
      <c r="A33" s="114">
        <v>0.77361111111111103</v>
      </c>
      <c r="B33" s="130"/>
      <c r="C33" s="130">
        <v>8.4</v>
      </c>
      <c r="D33" s="130">
        <v>13.1</v>
      </c>
      <c r="E33" s="130">
        <v>7.2</v>
      </c>
      <c r="F33" s="130">
        <v>5.4</v>
      </c>
      <c r="G33" s="130">
        <v>11.1</v>
      </c>
      <c r="H33" s="135"/>
      <c r="I33" s="129">
        <v>9.1</v>
      </c>
      <c r="J33" s="128">
        <v>6.1</v>
      </c>
      <c r="K33" s="128">
        <v>6.6</v>
      </c>
      <c r="L33" s="128">
        <v>7.7</v>
      </c>
      <c r="M33" s="128">
        <v>5.5</v>
      </c>
      <c r="N33" s="128">
        <v>7.2</v>
      </c>
      <c r="O33" s="128">
        <v>13.8</v>
      </c>
      <c r="P33" s="127"/>
      <c r="Q33" s="126">
        <v>4.5999999999999996</v>
      </c>
      <c r="R33" s="126">
        <v>6.3</v>
      </c>
      <c r="S33" s="126">
        <v>11.7</v>
      </c>
      <c r="T33" s="126">
        <v>5.3</v>
      </c>
      <c r="U33" s="126">
        <v>7.4</v>
      </c>
      <c r="V33" s="126">
        <v>10.3</v>
      </c>
      <c r="W33" s="124">
        <v>8.1999999999999993</v>
      </c>
      <c r="X33" s="125"/>
      <c r="Y33" s="124">
        <v>4.9000000000000004</v>
      </c>
      <c r="Z33" s="124">
        <v>4.3</v>
      </c>
      <c r="AA33" s="124">
        <v>7.7</v>
      </c>
      <c r="AB33" s="124">
        <v>9.6999999999999993</v>
      </c>
      <c r="AC33" s="124">
        <v>9.1999999999999993</v>
      </c>
      <c r="AD33" s="123">
        <v>4.4000000000000004</v>
      </c>
      <c r="AE33" s="123">
        <v>6.7</v>
      </c>
      <c r="AF33" s="123">
        <v>5.2</v>
      </c>
      <c r="AG33" s="123">
        <v>10.199999999999999</v>
      </c>
      <c r="AH33" s="123">
        <v>7.2</v>
      </c>
      <c r="AI33" s="123">
        <v>13.1</v>
      </c>
      <c r="AJ33" s="123">
        <v>7.4</v>
      </c>
      <c r="AK33" s="122">
        <v>8.1</v>
      </c>
      <c r="AL33" s="122">
        <v>5.0999999999999996</v>
      </c>
      <c r="AM33" s="122">
        <v>6.8</v>
      </c>
      <c r="AN33" s="122">
        <v>4.8</v>
      </c>
      <c r="AO33" s="122">
        <v>7.3</v>
      </c>
      <c r="AP33" s="122">
        <v>6.5</v>
      </c>
      <c r="AQ33" s="122">
        <v>7.1</v>
      </c>
      <c r="AR33" s="133"/>
      <c r="AS33" s="134">
        <v>7.4</v>
      </c>
      <c r="AT33" s="134">
        <v>4.0999999999999996</v>
      </c>
      <c r="AU33" s="133"/>
      <c r="AV33" s="133"/>
      <c r="AW33" s="133"/>
      <c r="AX33" s="133"/>
      <c r="AY33" s="133"/>
      <c r="AZ33" s="133"/>
      <c r="BA33" s="132">
        <v>6.7777777777777777</v>
      </c>
      <c r="BB33" s="132">
        <v>11.777777777777779</v>
      </c>
      <c r="BC33" s="132">
        <v>11.888888888888889</v>
      </c>
      <c r="BD33" s="132">
        <v>9.2777777777777786</v>
      </c>
      <c r="BE33" s="133"/>
      <c r="BF33" s="132">
        <v>10.166666666666666</v>
      </c>
      <c r="BG33" s="132">
        <v>5.3888888888888893</v>
      </c>
      <c r="BH33" s="132">
        <v>7.0555555555555554</v>
      </c>
      <c r="BI33" s="132">
        <v>5.8888888888888893</v>
      </c>
      <c r="BJ33" s="132">
        <v>4.4444444444444446</v>
      </c>
      <c r="BK33" s="132">
        <v>15</v>
      </c>
      <c r="BL33" s="131"/>
    </row>
    <row r="34" spans="1:64" x14ac:dyDescent="0.2">
      <c r="A34" s="112">
        <v>0.77708333333333302</v>
      </c>
      <c r="B34" s="130"/>
      <c r="C34" s="130">
        <v>8.8000000000000007</v>
      </c>
      <c r="D34" s="130">
        <v>13</v>
      </c>
      <c r="E34" s="130">
        <v>8.1999999999999993</v>
      </c>
      <c r="F34" s="130">
        <v>5.3</v>
      </c>
      <c r="G34" s="130">
        <v>11.2</v>
      </c>
      <c r="H34" s="135"/>
      <c r="I34" s="129">
        <v>9.4</v>
      </c>
      <c r="J34" s="128">
        <v>5.8</v>
      </c>
      <c r="K34" s="128">
        <v>6.5</v>
      </c>
      <c r="L34" s="128">
        <v>7.8</v>
      </c>
      <c r="M34" s="128">
        <v>5.6</v>
      </c>
      <c r="N34" s="128">
        <v>7.3</v>
      </c>
      <c r="O34" s="128">
        <v>13.7</v>
      </c>
      <c r="P34" s="127"/>
      <c r="Q34" s="126">
        <v>4.3</v>
      </c>
      <c r="R34" s="126">
        <v>6.7</v>
      </c>
      <c r="S34" s="126">
        <v>11</v>
      </c>
      <c r="T34" s="126">
        <v>5.2</v>
      </c>
      <c r="U34" s="126">
        <v>7.2</v>
      </c>
      <c r="V34" s="126">
        <v>10.199999999999999</v>
      </c>
      <c r="W34" s="124">
        <v>8.4</v>
      </c>
      <c r="X34" s="125"/>
      <c r="Y34" s="124">
        <v>4.7</v>
      </c>
      <c r="Z34" s="124">
        <v>4.2</v>
      </c>
      <c r="AA34" s="124">
        <v>7.3</v>
      </c>
      <c r="AB34" s="124">
        <v>9.6</v>
      </c>
      <c r="AC34" s="124">
        <v>9.3000000000000007</v>
      </c>
      <c r="AD34" s="123">
        <v>4.3</v>
      </c>
      <c r="AE34" s="123">
        <v>6.5</v>
      </c>
      <c r="AF34" s="123">
        <v>5</v>
      </c>
      <c r="AG34" s="123">
        <v>10.8</v>
      </c>
      <c r="AH34" s="123">
        <v>7.1</v>
      </c>
      <c r="AI34" s="123">
        <v>13.2</v>
      </c>
      <c r="AJ34" s="123">
        <v>7.4</v>
      </c>
      <c r="AK34" s="122">
        <v>7.9</v>
      </c>
      <c r="AL34" s="122">
        <v>5.6</v>
      </c>
      <c r="AM34" s="122">
        <v>6.9</v>
      </c>
      <c r="AN34" s="122">
        <v>4.8</v>
      </c>
      <c r="AO34" s="122">
        <v>7.7</v>
      </c>
      <c r="AP34" s="122">
        <v>6.6</v>
      </c>
      <c r="AQ34" s="122">
        <v>7.4</v>
      </c>
      <c r="AR34" s="120"/>
      <c r="AS34" s="121">
        <v>7.4</v>
      </c>
      <c r="AT34" s="121">
        <v>4</v>
      </c>
      <c r="AU34" s="120"/>
      <c r="AV34" s="120"/>
      <c r="AW34" s="120"/>
      <c r="AX34" s="120"/>
      <c r="AY34" s="120"/>
      <c r="AZ34" s="120"/>
      <c r="BA34" s="119">
        <v>7.3888888888888893</v>
      </c>
      <c r="BB34" s="119">
        <v>11.555555555555555</v>
      </c>
      <c r="BC34" s="119">
        <v>11.833333333333334</v>
      </c>
      <c r="BD34" s="119">
        <v>9.3888888888888893</v>
      </c>
      <c r="BE34" s="120"/>
      <c r="BF34" s="119">
        <v>10.388888888888889</v>
      </c>
      <c r="BG34" s="119">
        <v>5.2777777777777777</v>
      </c>
      <c r="BH34" s="119">
        <v>7.5</v>
      </c>
      <c r="BI34" s="119">
        <v>6.9444444444444446</v>
      </c>
      <c r="BJ34" s="119">
        <v>4.3888888888888893</v>
      </c>
      <c r="BK34" s="119">
        <v>14.888888888888889</v>
      </c>
      <c r="BL34" s="118"/>
    </row>
    <row r="35" spans="1:64" x14ac:dyDescent="0.2">
      <c r="A35" s="112">
        <v>0.780555555555556</v>
      </c>
      <c r="B35" s="130"/>
      <c r="C35" s="130">
        <v>8.8000000000000007</v>
      </c>
      <c r="D35" s="130">
        <v>12.9</v>
      </c>
      <c r="E35" s="130">
        <v>9.3000000000000007</v>
      </c>
      <c r="F35" s="130">
        <v>5.2</v>
      </c>
      <c r="G35" s="130">
        <v>10.7</v>
      </c>
      <c r="H35" s="135"/>
      <c r="I35" s="129">
        <v>10</v>
      </c>
      <c r="J35" s="128">
        <v>5.7</v>
      </c>
      <c r="K35" s="128">
        <v>6.5</v>
      </c>
      <c r="L35" s="128">
        <v>7.6</v>
      </c>
      <c r="M35" s="128">
        <v>6.1</v>
      </c>
      <c r="N35" s="128">
        <v>7.4</v>
      </c>
      <c r="O35" s="128">
        <v>13.7</v>
      </c>
      <c r="P35" s="127"/>
      <c r="Q35" s="126">
        <v>4.4000000000000004</v>
      </c>
      <c r="R35" s="126">
        <v>6.9</v>
      </c>
      <c r="S35" s="126">
        <v>10.199999999999999</v>
      </c>
      <c r="T35" s="126">
        <v>5.6</v>
      </c>
      <c r="U35" s="126">
        <v>7.1</v>
      </c>
      <c r="V35" s="126">
        <v>10.199999999999999</v>
      </c>
      <c r="W35" s="124">
        <v>8.4</v>
      </c>
      <c r="X35" s="125"/>
      <c r="Y35" s="124">
        <v>5</v>
      </c>
      <c r="Z35" s="124">
        <v>4.2</v>
      </c>
      <c r="AA35" s="124">
        <v>7.5</v>
      </c>
      <c r="AB35" s="124">
        <v>9.4</v>
      </c>
      <c r="AC35" s="124">
        <v>9.3000000000000007</v>
      </c>
      <c r="AD35" s="123">
        <v>4.4000000000000004</v>
      </c>
      <c r="AE35" s="123">
        <v>5.9</v>
      </c>
      <c r="AF35" s="123">
        <v>4.7</v>
      </c>
      <c r="AG35" s="123">
        <v>11.4</v>
      </c>
      <c r="AH35" s="123">
        <v>7.1</v>
      </c>
      <c r="AI35" s="123">
        <v>13.3</v>
      </c>
      <c r="AJ35" s="123">
        <v>7.5</v>
      </c>
      <c r="AK35" s="122">
        <v>7.7</v>
      </c>
      <c r="AL35" s="122">
        <v>6.1</v>
      </c>
      <c r="AM35" s="122">
        <v>7.2</v>
      </c>
      <c r="AN35" s="122">
        <v>4.5999999999999996</v>
      </c>
      <c r="AO35" s="122">
        <v>8</v>
      </c>
      <c r="AP35" s="122">
        <v>6.7</v>
      </c>
      <c r="AQ35" s="122">
        <v>7.8</v>
      </c>
      <c r="AR35" s="133"/>
      <c r="AS35" s="134">
        <v>7.7</v>
      </c>
      <c r="AT35" s="134">
        <v>4.0999999999999996</v>
      </c>
      <c r="AU35" s="133"/>
      <c r="AV35" s="133"/>
      <c r="AW35" s="133"/>
      <c r="AX35" s="133"/>
      <c r="AY35" s="133"/>
      <c r="AZ35" s="133"/>
      <c r="BA35" s="132">
        <v>8.0555555555555554</v>
      </c>
      <c r="BB35" s="132">
        <v>11.444444444444445</v>
      </c>
      <c r="BC35" s="132">
        <v>11.944444444444445</v>
      </c>
      <c r="BD35" s="132">
        <v>9.3333333333333339</v>
      </c>
      <c r="BE35" s="133"/>
      <c r="BF35" s="132">
        <v>10.5</v>
      </c>
      <c r="BG35" s="132">
        <v>5.166666666666667</v>
      </c>
      <c r="BH35" s="132">
        <v>7.6111111111111107</v>
      </c>
      <c r="BI35" s="132">
        <v>7.8888888888888893</v>
      </c>
      <c r="BJ35" s="132">
        <v>4.2777777777777777</v>
      </c>
      <c r="BK35" s="132">
        <v>15</v>
      </c>
      <c r="BL35" s="131"/>
    </row>
    <row r="36" spans="1:64" x14ac:dyDescent="0.2">
      <c r="A36" s="112">
        <v>0.78402777777777799</v>
      </c>
      <c r="B36" s="130"/>
      <c r="C36" s="130">
        <v>9.1999999999999993</v>
      </c>
      <c r="D36" s="130">
        <v>12.9</v>
      </c>
      <c r="E36" s="130">
        <v>10</v>
      </c>
      <c r="F36" s="130">
        <v>5.2</v>
      </c>
      <c r="G36" s="130">
        <v>10.7</v>
      </c>
      <c r="H36" s="135"/>
      <c r="I36" s="129">
        <v>10.4</v>
      </c>
      <c r="J36" s="128">
        <v>5.6</v>
      </c>
      <c r="K36" s="128">
        <v>6.6</v>
      </c>
      <c r="L36" s="128">
        <v>7.6</v>
      </c>
      <c r="M36" s="128">
        <v>5.7</v>
      </c>
      <c r="N36" s="128">
        <v>7.4</v>
      </c>
      <c r="O36" s="128">
        <v>13.7</v>
      </c>
      <c r="P36" s="127"/>
      <c r="Q36" s="126">
        <v>4.5</v>
      </c>
      <c r="R36" s="126">
        <v>7</v>
      </c>
      <c r="S36" s="126">
        <v>9.5</v>
      </c>
      <c r="T36" s="126">
        <v>5.8</v>
      </c>
      <c r="U36" s="126">
        <v>7.1</v>
      </c>
      <c r="V36" s="127"/>
      <c r="W36" s="124">
        <v>8</v>
      </c>
      <c r="X36" s="125"/>
      <c r="Y36" s="124">
        <v>5.4</v>
      </c>
      <c r="Z36" s="124">
        <v>4.0999999999999996</v>
      </c>
      <c r="AA36" s="124">
        <v>7.5</v>
      </c>
      <c r="AB36" s="124">
        <v>9.1999999999999993</v>
      </c>
      <c r="AC36" s="124">
        <v>9.3000000000000007</v>
      </c>
      <c r="AD36" s="123">
        <v>4.4000000000000004</v>
      </c>
      <c r="AE36" s="123">
        <v>6.1</v>
      </c>
      <c r="AF36" s="123">
        <v>4.5999999999999996</v>
      </c>
      <c r="AG36" s="123">
        <v>11.9</v>
      </c>
      <c r="AH36" s="123">
        <v>7</v>
      </c>
      <c r="AI36" s="123">
        <v>13.3</v>
      </c>
      <c r="AJ36" s="123">
        <v>7.6</v>
      </c>
      <c r="AK36" s="122">
        <v>7.8</v>
      </c>
      <c r="AL36" s="122">
        <v>6.6</v>
      </c>
      <c r="AM36" s="122">
        <v>6.8</v>
      </c>
      <c r="AN36" s="122">
        <v>4.4000000000000004</v>
      </c>
      <c r="AO36" s="122">
        <v>8.3000000000000007</v>
      </c>
      <c r="AP36" s="122">
        <v>6.8</v>
      </c>
      <c r="AQ36" s="122">
        <v>8.1999999999999993</v>
      </c>
      <c r="AR36" s="120"/>
      <c r="AS36" s="121">
        <v>8.4</v>
      </c>
      <c r="AT36" s="121">
        <v>4.2</v>
      </c>
      <c r="AU36" s="120"/>
      <c r="AV36" s="120"/>
      <c r="AW36" s="120"/>
      <c r="AX36" s="120"/>
      <c r="AY36" s="120"/>
      <c r="AZ36" s="120"/>
      <c r="BA36" s="119">
        <v>8.5</v>
      </c>
      <c r="BB36" s="119">
        <v>11.277777777777779</v>
      </c>
      <c r="BC36" s="119">
        <v>12.333333333333334</v>
      </c>
      <c r="BD36" s="119">
        <v>9.1666666666666661</v>
      </c>
      <c r="BE36" s="120"/>
      <c r="BF36" s="119">
        <v>10.611111111111111</v>
      </c>
      <c r="BG36" s="119">
        <v>5</v>
      </c>
      <c r="BH36" s="119">
        <v>7.9444444444444446</v>
      </c>
      <c r="BI36" s="119">
        <v>8.7777777777777786</v>
      </c>
      <c r="BJ36" s="119">
        <v>4.2222222222222223</v>
      </c>
      <c r="BK36" s="119">
        <v>15.111111111111111</v>
      </c>
      <c r="BL36" s="118"/>
    </row>
    <row r="37" spans="1:64" x14ac:dyDescent="0.2">
      <c r="A37" s="112">
        <v>0.78749999999999998</v>
      </c>
      <c r="B37" s="130"/>
      <c r="C37" s="130">
        <v>9.6999999999999993</v>
      </c>
      <c r="D37" s="130">
        <v>13.5</v>
      </c>
      <c r="E37" s="130">
        <v>10.5</v>
      </c>
      <c r="F37" s="130">
        <v>5.3</v>
      </c>
      <c r="G37" s="130">
        <v>11.4</v>
      </c>
      <c r="H37" s="135"/>
      <c r="I37" s="129">
        <v>10.7</v>
      </c>
      <c r="J37" s="128">
        <v>5.6</v>
      </c>
      <c r="K37" s="128">
        <v>6.7</v>
      </c>
      <c r="L37" s="128">
        <v>7.5</v>
      </c>
      <c r="M37" s="128">
        <v>5.6</v>
      </c>
      <c r="N37" s="128">
        <v>7.3</v>
      </c>
      <c r="O37" s="128">
        <v>13.4</v>
      </c>
      <c r="P37" s="127"/>
      <c r="Q37" s="126">
        <v>4.8</v>
      </c>
      <c r="R37" s="126">
        <v>7.2</v>
      </c>
      <c r="S37" s="126">
        <v>9.6</v>
      </c>
      <c r="T37" s="126">
        <v>5.7</v>
      </c>
      <c r="U37" s="126">
        <v>6.9</v>
      </c>
      <c r="V37" s="127"/>
      <c r="W37" s="124">
        <v>8.1</v>
      </c>
      <c r="X37" s="125"/>
      <c r="Y37" s="124">
        <v>5.3</v>
      </c>
      <c r="Z37" s="124">
        <v>4.0999999999999996</v>
      </c>
      <c r="AA37" s="124">
        <v>7.4</v>
      </c>
      <c r="AB37" s="124">
        <v>9</v>
      </c>
      <c r="AC37" s="124">
        <v>9.4</v>
      </c>
      <c r="AD37" s="123">
        <v>4.4000000000000004</v>
      </c>
      <c r="AE37" s="123">
        <v>5.9</v>
      </c>
      <c r="AF37" s="123">
        <v>4.5</v>
      </c>
      <c r="AG37" s="123">
        <v>12.3</v>
      </c>
      <c r="AH37" s="123">
        <v>6.9</v>
      </c>
      <c r="AI37" s="123">
        <v>13.3</v>
      </c>
      <c r="AJ37" s="123">
        <v>7.6</v>
      </c>
      <c r="AK37" s="122">
        <v>7.8</v>
      </c>
      <c r="AL37" s="122">
        <v>6.6</v>
      </c>
      <c r="AM37" s="122">
        <v>6.4</v>
      </c>
      <c r="AN37" s="122">
        <v>4.3</v>
      </c>
      <c r="AO37" s="122">
        <v>8.6</v>
      </c>
      <c r="AP37" s="122">
        <v>6.9</v>
      </c>
      <c r="AQ37" s="122">
        <v>8.6</v>
      </c>
      <c r="AR37" s="133"/>
      <c r="AS37" s="134">
        <v>8.9</v>
      </c>
      <c r="AT37" s="134">
        <v>4.3</v>
      </c>
      <c r="AU37" s="133"/>
      <c r="AV37" s="133"/>
      <c r="AW37" s="133"/>
      <c r="AX37" s="133"/>
      <c r="AY37" s="133"/>
      <c r="AZ37" s="133"/>
      <c r="BA37" s="132">
        <v>9.1111111111111107</v>
      </c>
      <c r="BB37" s="132">
        <v>10.888888888888889</v>
      </c>
      <c r="BC37" s="132">
        <v>12.722222222222221</v>
      </c>
      <c r="BD37" s="132">
        <v>9.3888888888888893</v>
      </c>
      <c r="BE37" s="133"/>
      <c r="BF37" s="132">
        <v>10.666666666666666</v>
      </c>
      <c r="BG37" s="132">
        <v>4.9444444444444446</v>
      </c>
      <c r="BH37" s="132">
        <v>8.2777777777777786</v>
      </c>
      <c r="BI37" s="132">
        <v>10.388888888888889</v>
      </c>
      <c r="BJ37" s="132">
        <v>4.2777777777777777</v>
      </c>
      <c r="BK37" s="132">
        <v>16.055555555555557</v>
      </c>
      <c r="BL37" s="131"/>
    </row>
    <row r="38" spans="1:64" x14ac:dyDescent="0.2">
      <c r="A38" s="112">
        <v>0.79097222222222197</v>
      </c>
      <c r="B38" s="130"/>
      <c r="C38" s="130">
        <v>10.3</v>
      </c>
      <c r="D38" s="130">
        <v>14.2</v>
      </c>
      <c r="E38" s="130">
        <v>11</v>
      </c>
      <c r="F38" s="130">
        <v>5.2</v>
      </c>
      <c r="G38" s="130">
        <v>12.3</v>
      </c>
      <c r="H38" s="135"/>
      <c r="I38" s="129">
        <v>11.1</v>
      </c>
      <c r="J38" s="128">
        <v>5.5</v>
      </c>
      <c r="K38" s="128">
        <v>6.7</v>
      </c>
      <c r="L38" s="128">
        <v>7.6</v>
      </c>
      <c r="M38" s="128">
        <v>5.7</v>
      </c>
      <c r="N38" s="128">
        <v>7.3</v>
      </c>
      <c r="O38" s="128">
        <v>13.3</v>
      </c>
      <c r="P38" s="127"/>
      <c r="Q38" s="126">
        <v>4.8</v>
      </c>
      <c r="R38" s="126">
        <v>7.3</v>
      </c>
      <c r="S38" s="126">
        <v>9.6</v>
      </c>
      <c r="T38" s="126">
        <v>5.3</v>
      </c>
      <c r="U38" s="126">
        <v>6.9</v>
      </c>
      <c r="V38" s="127"/>
      <c r="W38" s="124">
        <v>8.1999999999999993</v>
      </c>
      <c r="X38" s="125"/>
      <c r="Y38" s="124">
        <v>5.2</v>
      </c>
      <c r="Z38" s="124">
        <v>4.4000000000000004</v>
      </c>
      <c r="AA38" s="124">
        <v>7.8</v>
      </c>
      <c r="AB38" s="124">
        <v>8.8000000000000007</v>
      </c>
      <c r="AC38" s="124">
        <v>9.5</v>
      </c>
      <c r="AD38" s="123">
        <v>4.3</v>
      </c>
      <c r="AE38" s="123">
        <v>5.8</v>
      </c>
      <c r="AF38" s="123">
        <v>4.5999999999999996</v>
      </c>
      <c r="AG38" s="123">
        <v>12.9</v>
      </c>
      <c r="AH38" s="123">
        <v>6.7</v>
      </c>
      <c r="AI38" s="123">
        <v>13.2</v>
      </c>
      <c r="AJ38" s="123">
        <v>7.8</v>
      </c>
      <c r="AK38" s="122">
        <v>7.8</v>
      </c>
      <c r="AL38" s="122">
        <v>6.5</v>
      </c>
      <c r="AM38" s="122">
        <v>6.3</v>
      </c>
      <c r="AN38" s="122">
        <v>4.2</v>
      </c>
      <c r="AO38" s="122">
        <v>8.9</v>
      </c>
      <c r="AP38" s="122">
        <v>7.1</v>
      </c>
      <c r="AQ38" s="122">
        <v>8.8000000000000007</v>
      </c>
      <c r="AR38" s="120"/>
      <c r="AS38" s="121">
        <v>9.5</v>
      </c>
      <c r="AT38" s="121">
        <v>4.4000000000000004</v>
      </c>
      <c r="AU38" s="120"/>
      <c r="AV38" s="120"/>
      <c r="AW38" s="120"/>
      <c r="AX38" s="120"/>
      <c r="AY38" s="120"/>
      <c r="AZ38" s="120"/>
      <c r="BA38" s="119">
        <v>9.5555555555555554</v>
      </c>
      <c r="BB38" s="119">
        <v>10.611111111111111</v>
      </c>
      <c r="BC38" s="119">
        <v>13.111111111111111</v>
      </c>
      <c r="BD38" s="120"/>
      <c r="BE38" s="120"/>
      <c r="BF38" s="119">
        <v>11</v>
      </c>
      <c r="BG38" s="119">
        <v>4.8888888888888893</v>
      </c>
      <c r="BH38" s="119">
        <v>8.4444444444444446</v>
      </c>
      <c r="BI38" s="119">
        <v>11.111111111111111</v>
      </c>
      <c r="BJ38" s="119">
        <v>4.2777777777777777</v>
      </c>
      <c r="BK38" s="119">
        <v>17.055555555555557</v>
      </c>
      <c r="BL38" s="118"/>
    </row>
    <row r="39" spans="1:64" x14ac:dyDescent="0.2">
      <c r="A39" s="112">
        <v>0.79444444444444495</v>
      </c>
      <c r="B39" s="130"/>
      <c r="C39" s="130">
        <v>10.7</v>
      </c>
      <c r="D39" s="130">
        <v>14.9</v>
      </c>
      <c r="E39" s="130">
        <v>11.4</v>
      </c>
      <c r="F39" s="130">
        <v>5.2</v>
      </c>
      <c r="G39" s="130">
        <v>13.2</v>
      </c>
      <c r="H39" s="135"/>
      <c r="I39" s="129">
        <v>11.3</v>
      </c>
      <c r="J39" s="128">
        <v>5.6</v>
      </c>
      <c r="K39" s="128">
        <v>6.7</v>
      </c>
      <c r="L39" s="128">
        <v>7.7</v>
      </c>
      <c r="M39" s="128">
        <v>5.8</v>
      </c>
      <c r="N39" s="128">
        <v>7.3</v>
      </c>
      <c r="O39" s="128">
        <v>13.4</v>
      </c>
      <c r="P39" s="127"/>
      <c r="Q39" s="126">
        <v>5</v>
      </c>
      <c r="R39" s="126">
        <v>7.1</v>
      </c>
      <c r="S39" s="126">
        <v>9.3000000000000007</v>
      </c>
      <c r="T39" s="126">
        <v>5.6</v>
      </c>
      <c r="U39" s="126">
        <v>6.8</v>
      </c>
      <c r="V39" s="127"/>
      <c r="W39" s="124">
        <v>8.4</v>
      </c>
      <c r="X39" s="125"/>
      <c r="Y39" s="124">
        <v>5.0999999999999996</v>
      </c>
      <c r="Z39" s="124">
        <v>4.5999999999999996</v>
      </c>
      <c r="AA39" s="124">
        <v>8.1</v>
      </c>
      <c r="AB39" s="124">
        <v>8.9</v>
      </c>
      <c r="AC39" s="124">
        <v>9.8000000000000007</v>
      </c>
      <c r="AD39" s="123">
        <v>4.3</v>
      </c>
      <c r="AE39" s="123">
        <v>5.7</v>
      </c>
      <c r="AF39" s="123">
        <v>4.4000000000000004</v>
      </c>
      <c r="AG39" s="123">
        <v>12.7</v>
      </c>
      <c r="AH39" s="123">
        <v>6.4</v>
      </c>
      <c r="AI39" s="123">
        <v>13.1</v>
      </c>
      <c r="AJ39" s="123">
        <v>8.3000000000000007</v>
      </c>
      <c r="AK39" s="122">
        <v>7.9</v>
      </c>
      <c r="AL39" s="122">
        <v>6.4</v>
      </c>
      <c r="AM39" s="122">
        <v>5.8</v>
      </c>
      <c r="AN39" s="122">
        <v>4.2</v>
      </c>
      <c r="AO39" s="122">
        <v>9.1</v>
      </c>
      <c r="AP39" s="122">
        <v>7.9</v>
      </c>
      <c r="AQ39" s="122">
        <v>9.3000000000000007</v>
      </c>
      <c r="AR39" s="133"/>
      <c r="AS39" s="134">
        <v>9.1999999999999993</v>
      </c>
      <c r="AT39" s="134">
        <v>4.8</v>
      </c>
      <c r="AU39" s="133"/>
      <c r="AV39" s="133"/>
      <c r="AW39" s="133"/>
      <c r="AX39" s="133"/>
      <c r="AY39" s="133"/>
      <c r="AZ39" s="133"/>
      <c r="BA39" s="132">
        <v>9.8888888888888893</v>
      </c>
      <c r="BB39" s="132">
        <v>10.611111111111111</v>
      </c>
      <c r="BC39" s="132">
        <v>13.166666666666666</v>
      </c>
      <c r="BD39" s="133"/>
      <c r="BE39" s="133"/>
      <c r="BF39" s="132">
        <v>11.055555555555555</v>
      </c>
      <c r="BG39" s="132">
        <v>4.8888888888888893</v>
      </c>
      <c r="BH39" s="132">
        <v>8.7777777777777786</v>
      </c>
      <c r="BI39" s="132">
        <v>11.5</v>
      </c>
      <c r="BJ39" s="132">
        <v>4.2777777777777777</v>
      </c>
      <c r="BK39" s="132">
        <v>17.388888888888889</v>
      </c>
      <c r="BL39" s="131"/>
    </row>
    <row r="40" spans="1:64" x14ac:dyDescent="0.2">
      <c r="A40" s="112">
        <v>0.79791666666666705</v>
      </c>
      <c r="B40" s="130"/>
      <c r="C40" s="130">
        <v>10.9</v>
      </c>
      <c r="D40" s="130">
        <v>15.4</v>
      </c>
      <c r="E40" s="130">
        <v>11.7</v>
      </c>
      <c r="F40" s="130">
        <v>5.3</v>
      </c>
      <c r="G40" s="130">
        <v>14</v>
      </c>
      <c r="H40" s="135"/>
      <c r="I40" s="129">
        <v>11.6</v>
      </c>
      <c r="J40" s="128">
        <v>5.5</v>
      </c>
      <c r="K40" s="128">
        <v>6.7</v>
      </c>
      <c r="L40" s="128">
        <v>8</v>
      </c>
      <c r="M40" s="128">
        <v>5.8</v>
      </c>
      <c r="N40" s="128">
        <v>7.5</v>
      </c>
      <c r="O40" s="128">
        <v>13.3</v>
      </c>
      <c r="P40" s="127"/>
      <c r="Q40" s="126">
        <v>5.3</v>
      </c>
      <c r="R40" s="126">
        <v>7</v>
      </c>
      <c r="S40" s="126">
        <v>8.9</v>
      </c>
      <c r="T40" s="126">
        <v>5.8</v>
      </c>
      <c r="U40" s="126">
        <v>6.6</v>
      </c>
      <c r="V40" s="127"/>
      <c r="W40" s="124">
        <v>8.6999999999999993</v>
      </c>
      <c r="X40" s="125"/>
      <c r="Y40" s="124">
        <v>5.0999999999999996</v>
      </c>
      <c r="Z40" s="124">
        <v>4.5999999999999996</v>
      </c>
      <c r="AA40" s="124">
        <v>8.1</v>
      </c>
      <c r="AB40" s="124">
        <v>8.8000000000000007</v>
      </c>
      <c r="AC40" s="124">
        <v>10.3</v>
      </c>
      <c r="AD40" s="123">
        <v>4.3</v>
      </c>
      <c r="AE40" s="123">
        <v>5.8</v>
      </c>
      <c r="AF40" s="123">
        <v>4.5</v>
      </c>
      <c r="AG40" s="123">
        <v>12.9</v>
      </c>
      <c r="AH40" s="123">
        <v>6.6</v>
      </c>
      <c r="AI40" s="123">
        <v>13</v>
      </c>
      <c r="AJ40" s="123">
        <v>9.1999999999999993</v>
      </c>
      <c r="AK40" s="122">
        <v>8</v>
      </c>
      <c r="AL40" s="122">
        <v>6.4</v>
      </c>
      <c r="AM40" s="122">
        <v>5.6</v>
      </c>
      <c r="AN40" s="122">
        <v>4.0999999999999996</v>
      </c>
      <c r="AO40" s="122">
        <v>9.1</v>
      </c>
      <c r="AP40" s="122">
        <v>7.9</v>
      </c>
      <c r="AQ40" s="122">
        <v>9.6999999999999993</v>
      </c>
      <c r="AR40" s="120"/>
      <c r="AS40" s="121">
        <v>8.9</v>
      </c>
      <c r="AT40" s="121">
        <v>5.2</v>
      </c>
      <c r="AU40" s="120"/>
      <c r="AV40" s="120"/>
      <c r="AW40" s="120"/>
      <c r="AX40" s="120"/>
      <c r="AY40" s="120"/>
      <c r="AZ40" s="120"/>
      <c r="BA40" s="119">
        <v>10.111111111111111</v>
      </c>
      <c r="BB40" s="119">
        <v>10.777777777777779</v>
      </c>
      <c r="BC40" s="119">
        <v>12.944444444444445</v>
      </c>
      <c r="BD40" s="120"/>
      <c r="BE40" s="120"/>
      <c r="BF40" s="119">
        <v>10.666666666666666</v>
      </c>
      <c r="BG40" s="119">
        <v>4.9444444444444446</v>
      </c>
      <c r="BH40" s="119">
        <v>9.1666666666666661</v>
      </c>
      <c r="BI40" s="119">
        <v>11.944444444444445</v>
      </c>
      <c r="BJ40" s="119">
        <v>4.2222222222222223</v>
      </c>
      <c r="BK40" s="119">
        <v>17.388888888888889</v>
      </c>
      <c r="BL40" s="118"/>
    </row>
    <row r="41" spans="1:64" x14ac:dyDescent="0.2">
      <c r="A41" s="112">
        <v>0.80138888888888904</v>
      </c>
      <c r="B41" s="130"/>
      <c r="C41" s="130">
        <v>11.4</v>
      </c>
      <c r="D41" s="130">
        <v>15.9</v>
      </c>
      <c r="E41" s="130">
        <v>11.9</v>
      </c>
      <c r="F41" s="130">
        <v>5.4</v>
      </c>
      <c r="G41" s="130">
        <v>14.6</v>
      </c>
      <c r="H41" s="135"/>
      <c r="I41" s="129">
        <v>11.7</v>
      </c>
      <c r="J41" s="128">
        <v>5.3</v>
      </c>
      <c r="K41" s="128">
        <v>6.7</v>
      </c>
      <c r="L41" s="128">
        <v>8.1</v>
      </c>
      <c r="M41" s="128">
        <v>5.8</v>
      </c>
      <c r="N41" s="128">
        <v>7.7</v>
      </c>
      <c r="O41" s="128">
        <v>12.4</v>
      </c>
      <c r="P41" s="127"/>
      <c r="Q41" s="126">
        <v>5.5</v>
      </c>
      <c r="R41" s="126">
        <v>7.1</v>
      </c>
      <c r="S41" s="126">
        <v>8.3000000000000007</v>
      </c>
      <c r="T41" s="126">
        <v>6.2</v>
      </c>
      <c r="U41" s="126">
        <v>6.5</v>
      </c>
      <c r="V41" s="127"/>
      <c r="W41" s="124">
        <v>8.8000000000000007</v>
      </c>
      <c r="X41" s="125"/>
      <c r="Y41" s="124">
        <v>5</v>
      </c>
      <c r="Z41" s="124">
        <v>4.5999999999999996</v>
      </c>
      <c r="AA41" s="124">
        <v>8.3000000000000007</v>
      </c>
      <c r="AB41" s="124">
        <v>9.1</v>
      </c>
      <c r="AC41" s="124">
        <v>10.8</v>
      </c>
      <c r="AD41" s="123">
        <v>4.4000000000000004</v>
      </c>
      <c r="AE41" s="123">
        <v>5.8</v>
      </c>
      <c r="AF41" s="123">
        <v>4.4000000000000004</v>
      </c>
      <c r="AG41" s="123">
        <v>13.7</v>
      </c>
      <c r="AH41" s="123">
        <v>6.6</v>
      </c>
      <c r="AI41" s="123">
        <v>12.8</v>
      </c>
      <c r="AJ41" s="123">
        <v>10</v>
      </c>
      <c r="AK41" s="122">
        <v>7.9</v>
      </c>
      <c r="AL41" s="122">
        <v>6.4</v>
      </c>
      <c r="AM41" s="122">
        <v>5.6</v>
      </c>
      <c r="AN41" s="122">
        <v>4.0999999999999996</v>
      </c>
      <c r="AO41" s="122">
        <v>8.9</v>
      </c>
      <c r="AP41" s="122">
        <v>7.9</v>
      </c>
      <c r="AQ41" s="122">
        <v>10.1</v>
      </c>
      <c r="AR41" s="133"/>
      <c r="AS41" s="134">
        <v>8.6999999999999993</v>
      </c>
      <c r="AT41" s="134">
        <v>5.7</v>
      </c>
      <c r="AU41" s="133"/>
      <c r="AV41" s="133"/>
      <c r="AW41" s="133"/>
      <c r="AX41" s="133"/>
      <c r="AY41" s="133"/>
      <c r="AZ41" s="133"/>
      <c r="BA41" s="132">
        <v>10.277777777777779</v>
      </c>
      <c r="BB41" s="132">
        <v>10.777777777777779</v>
      </c>
      <c r="BC41" s="132">
        <v>13.166666666666666</v>
      </c>
      <c r="BD41" s="133"/>
      <c r="BE41" s="133"/>
      <c r="BF41" s="132">
        <v>10.333333333333334</v>
      </c>
      <c r="BG41" s="132">
        <v>4.8888888888888893</v>
      </c>
      <c r="BH41" s="132">
        <v>9.1666666666666661</v>
      </c>
      <c r="BI41" s="132">
        <v>12.277777777777779</v>
      </c>
      <c r="BJ41" s="132">
        <v>4.166666666666667</v>
      </c>
      <c r="BK41" s="132">
        <v>17.444444444444443</v>
      </c>
      <c r="BL41" s="131"/>
    </row>
    <row r="42" spans="1:64" x14ac:dyDescent="0.2">
      <c r="A42" s="112">
        <v>0.80486111111111103</v>
      </c>
      <c r="B42" s="130"/>
      <c r="C42" s="130">
        <v>11.6</v>
      </c>
      <c r="D42" s="130">
        <v>16.3</v>
      </c>
      <c r="E42" s="130">
        <v>11.5</v>
      </c>
      <c r="F42" s="130">
        <v>5.6</v>
      </c>
      <c r="G42" s="130">
        <v>15.1</v>
      </c>
      <c r="H42" s="135"/>
      <c r="I42" s="129">
        <v>11.8</v>
      </c>
      <c r="J42" s="128">
        <v>5.3</v>
      </c>
      <c r="K42" s="128">
        <v>6.7</v>
      </c>
      <c r="L42" s="128">
        <v>8</v>
      </c>
      <c r="M42" s="128">
        <v>5.8</v>
      </c>
      <c r="N42" s="128">
        <v>7.8</v>
      </c>
      <c r="O42" s="128">
        <v>12.2</v>
      </c>
      <c r="P42" s="127"/>
      <c r="Q42" s="126">
        <v>5.7</v>
      </c>
      <c r="R42" s="126">
        <v>7.3</v>
      </c>
      <c r="S42" s="126">
        <v>7.8</v>
      </c>
      <c r="T42" s="126">
        <v>6.6</v>
      </c>
      <c r="U42" s="126">
        <v>6.4</v>
      </c>
      <c r="V42" s="127"/>
      <c r="W42" s="124">
        <v>8.8000000000000007</v>
      </c>
      <c r="X42" s="125"/>
      <c r="Y42" s="124">
        <v>4.8</v>
      </c>
      <c r="Z42" s="124">
        <v>4.7</v>
      </c>
      <c r="AA42" s="124">
        <v>8.6</v>
      </c>
      <c r="AB42" s="124">
        <v>9.1999999999999993</v>
      </c>
      <c r="AC42" s="124">
        <v>11.1</v>
      </c>
      <c r="AD42" s="123">
        <v>4.4000000000000004</v>
      </c>
      <c r="AE42" s="123">
        <v>5.8</v>
      </c>
      <c r="AF42" s="123">
        <v>4.5</v>
      </c>
      <c r="AG42" s="123">
        <v>14.4</v>
      </c>
      <c r="AH42" s="123">
        <v>6.4</v>
      </c>
      <c r="AI42" s="123">
        <v>12.9</v>
      </c>
      <c r="AJ42" s="123">
        <v>10.8</v>
      </c>
      <c r="AK42" s="122">
        <v>7.8</v>
      </c>
      <c r="AL42" s="122">
        <v>6.3</v>
      </c>
      <c r="AM42" s="122">
        <v>5.4</v>
      </c>
      <c r="AN42" s="122">
        <v>4</v>
      </c>
      <c r="AO42" s="122">
        <v>8.9</v>
      </c>
      <c r="AP42" s="122">
        <v>8</v>
      </c>
      <c r="AQ42" s="122">
        <v>10.4</v>
      </c>
      <c r="AR42" s="120"/>
      <c r="AS42" s="121">
        <v>8.6999999999999993</v>
      </c>
      <c r="AT42" s="121">
        <v>6.2</v>
      </c>
      <c r="AU42" s="120"/>
      <c r="AV42" s="120"/>
      <c r="AW42" s="120"/>
      <c r="AX42" s="120"/>
      <c r="AY42" s="120"/>
      <c r="AZ42" s="120"/>
      <c r="BA42" s="119">
        <v>10.444444444444445</v>
      </c>
      <c r="BB42" s="119">
        <v>10.666666666666666</v>
      </c>
      <c r="BC42" s="119">
        <v>13.444444444444445</v>
      </c>
      <c r="BD42" s="120"/>
      <c r="BE42" s="120"/>
      <c r="BF42" s="119">
        <v>10.388888888888889</v>
      </c>
      <c r="BG42" s="119">
        <v>4.8888888888888893</v>
      </c>
      <c r="BH42" s="119">
        <v>9.0555555555555554</v>
      </c>
      <c r="BI42" s="119">
        <v>12.444444444444445</v>
      </c>
      <c r="BJ42" s="119">
        <v>4.2222222222222223</v>
      </c>
      <c r="BK42" s="119">
        <v>17.555555555555557</v>
      </c>
      <c r="BL42" s="118"/>
    </row>
    <row r="43" spans="1:64" x14ac:dyDescent="0.2">
      <c r="A43" s="112">
        <v>0.80833333333333302</v>
      </c>
      <c r="B43" s="130"/>
      <c r="C43" s="130">
        <v>11.4</v>
      </c>
      <c r="D43" s="130">
        <v>16.7</v>
      </c>
      <c r="E43" s="130">
        <v>11.2</v>
      </c>
      <c r="F43" s="130">
        <v>5.4</v>
      </c>
      <c r="G43" s="130">
        <v>15.6</v>
      </c>
      <c r="H43" s="135"/>
      <c r="I43" s="129">
        <v>11.7</v>
      </c>
      <c r="J43" s="128">
        <v>5.4</v>
      </c>
      <c r="K43" s="128">
        <v>6.8</v>
      </c>
      <c r="L43" s="128">
        <v>8.1</v>
      </c>
      <c r="M43" s="128">
        <v>5.8</v>
      </c>
      <c r="N43" s="128">
        <v>8</v>
      </c>
      <c r="O43" s="128">
        <v>12</v>
      </c>
      <c r="P43" s="127"/>
      <c r="Q43" s="126">
        <v>5.9</v>
      </c>
      <c r="R43" s="126">
        <v>7.6</v>
      </c>
      <c r="S43" s="126">
        <v>7.4</v>
      </c>
      <c r="T43" s="126">
        <v>7.1</v>
      </c>
      <c r="U43" s="126">
        <v>6.3</v>
      </c>
      <c r="V43" s="127"/>
      <c r="W43" s="124">
        <v>8.5</v>
      </c>
      <c r="X43" s="125"/>
      <c r="Y43" s="124">
        <v>4.9000000000000004</v>
      </c>
      <c r="Z43" s="124">
        <v>4.9000000000000004</v>
      </c>
      <c r="AA43" s="124">
        <v>9.1999999999999993</v>
      </c>
      <c r="AB43" s="124">
        <v>8.9</v>
      </c>
      <c r="AC43" s="124">
        <v>11.5</v>
      </c>
      <c r="AD43" s="123">
        <v>4.4000000000000004</v>
      </c>
      <c r="AE43" s="123">
        <v>5.7</v>
      </c>
      <c r="AF43" s="123">
        <v>4.7</v>
      </c>
      <c r="AG43" s="123">
        <v>14.6</v>
      </c>
      <c r="AH43" s="123">
        <v>6.2</v>
      </c>
      <c r="AI43" s="123">
        <v>12.8</v>
      </c>
      <c r="AJ43" s="123">
        <v>11.4</v>
      </c>
      <c r="AK43" s="122">
        <v>7.9</v>
      </c>
      <c r="AL43" s="122">
        <v>6.3</v>
      </c>
      <c r="AM43" s="122">
        <v>5.4</v>
      </c>
      <c r="AN43" s="122">
        <v>4</v>
      </c>
      <c r="AO43" s="122">
        <v>8.9</v>
      </c>
      <c r="AP43" s="122">
        <v>8.3000000000000007</v>
      </c>
      <c r="AQ43" s="122">
        <v>10.7</v>
      </c>
      <c r="AR43" s="133"/>
      <c r="AS43" s="134">
        <v>8.8000000000000007</v>
      </c>
      <c r="AT43" s="134">
        <v>6.6</v>
      </c>
      <c r="AU43" s="133"/>
      <c r="AV43" s="133"/>
      <c r="AW43" s="133"/>
      <c r="AX43" s="133"/>
      <c r="AY43" s="133"/>
      <c r="AZ43" s="133"/>
      <c r="BA43" s="132">
        <v>10.722222222222221</v>
      </c>
      <c r="BB43" s="132">
        <v>10.666666666666666</v>
      </c>
      <c r="BC43" s="132">
        <v>13.777777777777779</v>
      </c>
      <c r="BD43" s="133"/>
      <c r="BE43" s="133"/>
      <c r="BF43" s="132">
        <v>10.611111111111111</v>
      </c>
      <c r="BG43" s="132">
        <v>4.8888888888888893</v>
      </c>
      <c r="BH43" s="132">
        <v>9.1666666666666661</v>
      </c>
      <c r="BI43" s="132">
        <v>12.611111111111111</v>
      </c>
      <c r="BJ43" s="132">
        <v>4.166666666666667</v>
      </c>
      <c r="BK43" s="132">
        <v>17.333333333333332</v>
      </c>
      <c r="BL43" s="131"/>
    </row>
    <row r="44" spans="1:64" x14ac:dyDescent="0.2">
      <c r="A44" s="112">
        <v>0.811805555555556</v>
      </c>
      <c r="B44" s="130"/>
      <c r="C44" s="130">
        <v>11.3</v>
      </c>
      <c r="D44" s="130">
        <v>16.899999999999999</v>
      </c>
      <c r="E44" s="130">
        <v>11</v>
      </c>
      <c r="F44" s="130">
        <v>4.8</v>
      </c>
      <c r="G44" s="130">
        <v>16.100000000000001</v>
      </c>
      <c r="H44" s="135"/>
      <c r="I44" s="129">
        <v>11.6</v>
      </c>
      <c r="J44" s="128">
        <v>5.4</v>
      </c>
      <c r="K44" s="128">
        <v>6.8</v>
      </c>
      <c r="L44" s="128">
        <v>8.1999999999999993</v>
      </c>
      <c r="M44" s="128">
        <v>6</v>
      </c>
      <c r="N44" s="128">
        <v>8.1999999999999993</v>
      </c>
      <c r="O44" s="128">
        <v>11.4</v>
      </c>
      <c r="P44" s="127"/>
      <c r="Q44" s="126">
        <v>6.2</v>
      </c>
      <c r="R44" s="126">
        <v>7.3</v>
      </c>
      <c r="S44" s="126">
        <v>6.9</v>
      </c>
      <c r="T44" s="126">
        <v>7.7</v>
      </c>
      <c r="U44" s="126">
        <v>6.3</v>
      </c>
      <c r="V44" s="127"/>
      <c r="W44" s="124">
        <v>9.3000000000000007</v>
      </c>
      <c r="X44" s="125"/>
      <c r="Y44" s="124">
        <v>5</v>
      </c>
      <c r="Z44" s="124">
        <v>5</v>
      </c>
      <c r="AA44" s="124">
        <v>9.4</v>
      </c>
      <c r="AB44" s="124">
        <v>8.6999999999999993</v>
      </c>
      <c r="AC44" s="124">
        <v>11.9</v>
      </c>
      <c r="AD44" s="123">
        <v>4.4000000000000004</v>
      </c>
      <c r="AE44" s="123">
        <v>5.7</v>
      </c>
      <c r="AF44" s="123">
        <v>5.0999999999999996</v>
      </c>
      <c r="AG44" s="123">
        <v>15.2</v>
      </c>
      <c r="AH44" s="123">
        <v>6.3</v>
      </c>
      <c r="AI44" s="123">
        <v>12.7</v>
      </c>
      <c r="AJ44" s="123">
        <v>11.9</v>
      </c>
      <c r="AK44" s="122">
        <v>8.1</v>
      </c>
      <c r="AL44" s="122">
        <v>6.2</v>
      </c>
      <c r="AM44" s="122">
        <v>5.4</v>
      </c>
      <c r="AN44" s="122">
        <v>4.0999999999999996</v>
      </c>
      <c r="AO44" s="122">
        <v>9</v>
      </c>
      <c r="AP44" s="122">
        <v>8.6</v>
      </c>
      <c r="AQ44" s="122">
        <v>10.7</v>
      </c>
      <c r="AR44" s="120"/>
      <c r="AS44" s="121">
        <v>9</v>
      </c>
      <c r="AT44" s="121">
        <v>6.9</v>
      </c>
      <c r="AU44" s="120"/>
      <c r="AV44" s="120"/>
      <c r="AW44" s="120"/>
      <c r="AX44" s="120"/>
      <c r="AY44" s="120"/>
      <c r="AZ44" s="120"/>
      <c r="BA44" s="119">
        <v>10.944444444444445</v>
      </c>
      <c r="BB44" s="119">
        <v>10.944444444444445</v>
      </c>
      <c r="BC44" s="119">
        <v>14.166666666666666</v>
      </c>
      <c r="BD44" s="120"/>
      <c r="BE44" s="120"/>
      <c r="BF44" s="119">
        <v>10.222222222222221</v>
      </c>
      <c r="BG44" s="119">
        <v>5.166666666666667</v>
      </c>
      <c r="BH44" s="119">
        <v>9.5</v>
      </c>
      <c r="BI44" s="119">
        <v>12.777777777777779</v>
      </c>
      <c r="BJ44" s="119">
        <v>4.2222222222222223</v>
      </c>
      <c r="BK44" s="119">
        <v>16.888888888888889</v>
      </c>
      <c r="BL44" s="118"/>
    </row>
    <row r="45" spans="1:64" x14ac:dyDescent="0.2">
      <c r="A45" s="112">
        <v>0.81527777777777799</v>
      </c>
      <c r="B45" s="130"/>
      <c r="C45" s="130">
        <v>11.2</v>
      </c>
      <c r="D45" s="130">
        <v>17.3</v>
      </c>
      <c r="E45" s="130">
        <v>10.9</v>
      </c>
      <c r="F45" s="130">
        <v>5.3</v>
      </c>
      <c r="G45" s="130">
        <v>16.600000000000001</v>
      </c>
      <c r="H45" s="135"/>
      <c r="I45" s="129">
        <v>11.5</v>
      </c>
      <c r="J45" s="128">
        <v>5.4</v>
      </c>
      <c r="K45" s="128">
        <v>6.9</v>
      </c>
      <c r="L45" s="128">
        <v>8.1999999999999993</v>
      </c>
      <c r="M45" s="128">
        <v>6.2</v>
      </c>
      <c r="N45" s="128">
        <v>8.1999999999999993</v>
      </c>
      <c r="O45" s="128">
        <v>11.6</v>
      </c>
      <c r="P45" s="127"/>
      <c r="Q45" s="126">
        <v>6.6</v>
      </c>
      <c r="R45" s="126">
        <v>7.2</v>
      </c>
      <c r="S45" s="126">
        <v>6.6</v>
      </c>
      <c r="T45" s="126">
        <v>8.4</v>
      </c>
      <c r="U45" s="126">
        <v>6.3</v>
      </c>
      <c r="V45" s="127"/>
      <c r="W45" s="124">
        <v>9.4</v>
      </c>
      <c r="X45" s="125"/>
      <c r="Y45" s="124">
        <v>5.2</v>
      </c>
      <c r="Z45" s="124">
        <v>5.2</v>
      </c>
      <c r="AA45" s="124">
        <v>9.4</v>
      </c>
      <c r="AB45" s="124">
        <v>8.8000000000000007</v>
      </c>
      <c r="AC45" s="124">
        <v>12.4</v>
      </c>
      <c r="AD45" s="123">
        <v>4.2</v>
      </c>
      <c r="AE45" s="123">
        <v>5.9</v>
      </c>
      <c r="AF45" s="123">
        <v>5.3</v>
      </c>
      <c r="AG45" s="123">
        <v>15.7</v>
      </c>
      <c r="AH45" s="123">
        <v>6.3</v>
      </c>
      <c r="AI45" s="123">
        <v>12.6</v>
      </c>
      <c r="AJ45" s="123">
        <v>12.4</v>
      </c>
      <c r="AK45" s="122">
        <v>8.3000000000000007</v>
      </c>
      <c r="AL45" s="122">
        <v>6</v>
      </c>
      <c r="AM45" s="122">
        <v>4.4000000000000004</v>
      </c>
      <c r="AN45" s="122">
        <v>3.9</v>
      </c>
      <c r="AO45" s="122">
        <v>9.1</v>
      </c>
      <c r="AP45" s="122">
        <v>9</v>
      </c>
      <c r="AQ45" s="122">
        <v>10.9</v>
      </c>
      <c r="AR45" s="133"/>
      <c r="AS45" s="134">
        <v>9.1999999999999993</v>
      </c>
      <c r="AT45" s="134">
        <v>7.1</v>
      </c>
      <c r="AU45" s="133"/>
      <c r="AV45" s="133"/>
      <c r="AW45" s="133"/>
      <c r="AX45" s="133"/>
      <c r="AY45" s="133"/>
      <c r="AZ45" s="133"/>
      <c r="BA45" s="132">
        <v>11</v>
      </c>
      <c r="BB45" s="132">
        <v>10.888888888888889</v>
      </c>
      <c r="BC45" s="132">
        <v>14.833333333333334</v>
      </c>
      <c r="BD45" s="133"/>
      <c r="BE45" s="133"/>
      <c r="BF45" s="132">
        <v>9.7777777777777786</v>
      </c>
      <c r="BG45" s="132">
        <v>5.166666666666667</v>
      </c>
      <c r="BH45" s="132">
        <v>9.5555555555555554</v>
      </c>
      <c r="BI45" s="132">
        <v>12.833333333333334</v>
      </c>
      <c r="BJ45" s="132">
        <v>4.5555555555555554</v>
      </c>
      <c r="BK45" s="132">
        <v>16.555555555555557</v>
      </c>
      <c r="BL45" s="131"/>
    </row>
    <row r="46" spans="1:64" x14ac:dyDescent="0.2">
      <c r="A46" s="112">
        <v>0.81874999999999998</v>
      </c>
      <c r="B46" s="130"/>
      <c r="C46" s="130">
        <v>11.3</v>
      </c>
      <c r="D46" s="130">
        <v>17.399999999999999</v>
      </c>
      <c r="E46" s="130">
        <v>10.8</v>
      </c>
      <c r="F46" s="130">
        <v>5.8</v>
      </c>
      <c r="G46" s="130">
        <v>17.3</v>
      </c>
      <c r="H46" s="135"/>
      <c r="I46" s="129">
        <v>11.7</v>
      </c>
      <c r="J46" s="128">
        <v>5.4</v>
      </c>
      <c r="K46" s="128">
        <v>6.9</v>
      </c>
      <c r="L46" s="128">
        <v>8.4</v>
      </c>
      <c r="M46" s="128">
        <v>6.4</v>
      </c>
      <c r="N46" s="128">
        <v>8.1</v>
      </c>
      <c r="O46" s="128">
        <v>11.9</v>
      </c>
      <c r="P46" s="127"/>
      <c r="Q46" s="126">
        <v>7.2</v>
      </c>
      <c r="R46" s="126">
        <v>7.1</v>
      </c>
      <c r="S46" s="126">
        <v>6.3</v>
      </c>
      <c r="T46" s="126">
        <v>9.1</v>
      </c>
      <c r="U46" s="126">
        <v>6.3</v>
      </c>
      <c r="V46" s="127"/>
      <c r="W46" s="124">
        <v>9.5</v>
      </c>
      <c r="X46" s="125"/>
      <c r="Y46" s="124">
        <v>5.2</v>
      </c>
      <c r="Z46" s="124">
        <v>5.6</v>
      </c>
      <c r="AA46" s="124">
        <v>9.6999999999999993</v>
      </c>
      <c r="AB46" s="124">
        <v>8.6</v>
      </c>
      <c r="AC46" s="124">
        <v>13</v>
      </c>
      <c r="AD46" s="123">
        <v>4.0999999999999996</v>
      </c>
      <c r="AE46" s="123">
        <v>5.9</v>
      </c>
      <c r="AF46" s="123">
        <v>5.6</v>
      </c>
      <c r="AG46" s="123">
        <v>16</v>
      </c>
      <c r="AH46" s="123">
        <v>6.2</v>
      </c>
      <c r="AI46" s="123">
        <v>12.6</v>
      </c>
      <c r="AJ46" s="123">
        <v>12.8</v>
      </c>
      <c r="AK46" s="122">
        <v>8.4</v>
      </c>
      <c r="AL46" s="122">
        <v>6.1</v>
      </c>
      <c r="AM46" s="122">
        <v>4.4000000000000004</v>
      </c>
      <c r="AN46" s="122">
        <v>3.8</v>
      </c>
      <c r="AO46" s="122">
        <v>9.1999999999999993</v>
      </c>
      <c r="AP46" s="122">
        <v>9.1999999999999993</v>
      </c>
      <c r="AQ46" s="122">
        <v>10.9</v>
      </c>
      <c r="AR46" s="120"/>
      <c r="AS46" s="121">
        <v>9.4</v>
      </c>
      <c r="AT46" s="121">
        <v>7.1</v>
      </c>
      <c r="AU46" s="120"/>
      <c r="AV46" s="120"/>
      <c r="AW46" s="120"/>
      <c r="AX46" s="120"/>
      <c r="AY46" s="120"/>
      <c r="AZ46" s="120"/>
      <c r="BA46" s="119">
        <v>10.722222222222221</v>
      </c>
      <c r="BB46" s="119">
        <v>10.944444444444445</v>
      </c>
      <c r="BC46" s="119">
        <v>14.833333333333334</v>
      </c>
      <c r="BD46" s="120"/>
      <c r="BE46" s="120"/>
      <c r="BF46" s="119">
        <v>9.6111111111111107</v>
      </c>
      <c r="BG46" s="119">
        <v>5.2222222222222223</v>
      </c>
      <c r="BH46" s="119">
        <v>9.5555555555555554</v>
      </c>
      <c r="BI46" s="119">
        <v>12.833333333333334</v>
      </c>
      <c r="BJ46" s="119">
        <v>4.5555555555555554</v>
      </c>
      <c r="BK46" s="119">
        <v>16.888888888888889</v>
      </c>
      <c r="BL46" s="118"/>
    </row>
    <row r="47" spans="1:64" x14ac:dyDescent="0.2">
      <c r="A47" s="112">
        <v>0.82222222222222197</v>
      </c>
      <c r="B47" s="130"/>
      <c r="C47" s="130">
        <v>11.2</v>
      </c>
      <c r="D47" s="130">
        <v>17.600000000000001</v>
      </c>
      <c r="E47" s="130">
        <v>10.5</v>
      </c>
      <c r="F47" s="130">
        <v>6.6</v>
      </c>
      <c r="G47" s="130">
        <v>17.600000000000001</v>
      </c>
      <c r="H47" s="135"/>
      <c r="I47" s="129">
        <v>11.8</v>
      </c>
      <c r="J47" s="128">
        <v>5.4</v>
      </c>
      <c r="K47" s="128">
        <v>6.9</v>
      </c>
      <c r="L47" s="128">
        <v>8.6</v>
      </c>
      <c r="M47" s="128">
        <v>6.6</v>
      </c>
      <c r="N47" s="128">
        <v>8.1</v>
      </c>
      <c r="O47" s="128">
        <v>11.9</v>
      </c>
      <c r="P47" s="127"/>
      <c r="Q47" s="126">
        <v>7.6</v>
      </c>
      <c r="R47" s="126">
        <v>7</v>
      </c>
      <c r="S47" s="126">
        <v>5.6</v>
      </c>
      <c r="T47" s="126">
        <v>9.5</v>
      </c>
      <c r="U47" s="126">
        <v>6.3</v>
      </c>
      <c r="V47" s="127"/>
      <c r="W47" s="124">
        <v>9.4</v>
      </c>
      <c r="X47" s="125"/>
      <c r="Y47" s="124">
        <v>5.3</v>
      </c>
      <c r="Z47" s="124">
        <v>5.9</v>
      </c>
      <c r="AA47" s="124">
        <v>9.9</v>
      </c>
      <c r="AB47" s="124">
        <v>8.4</v>
      </c>
      <c r="AC47" s="124">
        <v>13.6</v>
      </c>
      <c r="AD47" s="123">
        <v>4.2</v>
      </c>
      <c r="AE47" s="123">
        <v>5.9</v>
      </c>
      <c r="AF47" s="123">
        <v>6.1</v>
      </c>
      <c r="AG47" s="123">
        <v>16.3</v>
      </c>
      <c r="AH47" s="123">
        <v>6.1</v>
      </c>
      <c r="AI47" s="123">
        <v>12.4</v>
      </c>
      <c r="AJ47" s="123">
        <v>13.2</v>
      </c>
      <c r="AK47" s="122">
        <v>8.4</v>
      </c>
      <c r="AL47" s="122">
        <v>6.1</v>
      </c>
      <c r="AM47" s="122">
        <v>4.5999999999999996</v>
      </c>
      <c r="AN47" s="122">
        <v>3.8</v>
      </c>
      <c r="AO47" s="122">
        <v>9.1999999999999993</v>
      </c>
      <c r="AP47" s="122">
        <v>9.5</v>
      </c>
      <c r="AQ47" s="122">
        <v>11.1</v>
      </c>
      <c r="AR47" s="133"/>
      <c r="AS47" s="134">
        <v>9.1</v>
      </c>
      <c r="AT47" s="134">
        <v>7</v>
      </c>
      <c r="AU47" s="133"/>
      <c r="AV47" s="133"/>
      <c r="AW47" s="133"/>
      <c r="AX47" s="133"/>
      <c r="AY47" s="133"/>
      <c r="AZ47" s="133"/>
      <c r="BA47" s="132">
        <v>10.611111111111111</v>
      </c>
      <c r="BB47" s="132">
        <v>11.111111111111111</v>
      </c>
      <c r="BC47" s="132">
        <v>14.666666666666666</v>
      </c>
      <c r="BD47" s="133"/>
      <c r="BE47" s="133"/>
      <c r="BF47" s="132">
        <v>9.6111111111111107</v>
      </c>
      <c r="BG47" s="132">
        <v>5.2777777777777777</v>
      </c>
      <c r="BH47" s="132">
        <v>9.6111111111111107</v>
      </c>
      <c r="BI47" s="132">
        <v>12.722222222222221</v>
      </c>
      <c r="BJ47" s="132">
        <v>4.5555555555555554</v>
      </c>
      <c r="BK47" s="132">
        <v>17.277777777777779</v>
      </c>
      <c r="BL47" s="131"/>
    </row>
    <row r="48" spans="1:64" x14ac:dyDescent="0.2">
      <c r="A48" s="112">
        <v>0.82569444444444495</v>
      </c>
      <c r="B48" s="130"/>
      <c r="C48" s="130">
        <v>11.1</v>
      </c>
      <c r="D48" s="130">
        <v>17.399999999999999</v>
      </c>
      <c r="E48" s="130">
        <v>10.199999999999999</v>
      </c>
      <c r="F48" s="130">
        <v>7.5</v>
      </c>
      <c r="G48" s="130">
        <v>17.8</v>
      </c>
      <c r="H48" s="135"/>
      <c r="I48" s="129">
        <v>11.9</v>
      </c>
      <c r="J48" s="128">
        <v>5.4</v>
      </c>
      <c r="K48" s="128">
        <v>6.9</v>
      </c>
      <c r="L48" s="128">
        <v>8.6999999999999993</v>
      </c>
      <c r="M48" s="128">
        <v>6.7</v>
      </c>
      <c r="N48" s="128">
        <v>8.1999999999999993</v>
      </c>
      <c r="O48" s="129"/>
      <c r="P48" s="127"/>
      <c r="Q48" s="126">
        <v>8</v>
      </c>
      <c r="R48" s="126">
        <v>6.9</v>
      </c>
      <c r="S48" s="126">
        <v>5.8</v>
      </c>
      <c r="T48" s="126">
        <v>10</v>
      </c>
      <c r="U48" s="126">
        <v>6.2</v>
      </c>
      <c r="V48" s="127"/>
      <c r="W48" s="124">
        <v>9.1999999999999993</v>
      </c>
      <c r="X48" s="125"/>
      <c r="Y48" s="124">
        <v>5.4</v>
      </c>
      <c r="Z48" s="124">
        <v>6.1</v>
      </c>
      <c r="AA48" s="124">
        <v>10.1</v>
      </c>
      <c r="AB48" s="124">
        <v>8.4</v>
      </c>
      <c r="AC48" s="124">
        <v>14.3</v>
      </c>
      <c r="AD48" s="123">
        <v>4.3</v>
      </c>
      <c r="AE48" s="123">
        <v>5.9</v>
      </c>
      <c r="AF48" s="123">
        <v>6.6</v>
      </c>
      <c r="AG48" s="123">
        <v>16.100000000000001</v>
      </c>
      <c r="AH48" s="123">
        <v>5.9</v>
      </c>
      <c r="AI48" s="123">
        <v>12.2</v>
      </c>
      <c r="AJ48" s="123">
        <v>13.2</v>
      </c>
      <c r="AK48" s="122">
        <v>8.4</v>
      </c>
      <c r="AL48" s="122">
        <v>6.2</v>
      </c>
      <c r="AM48" s="122">
        <v>4.4000000000000004</v>
      </c>
      <c r="AN48" s="122">
        <v>3.7</v>
      </c>
      <c r="AO48" s="122">
        <v>9.1</v>
      </c>
      <c r="AP48" s="122">
        <v>9.9</v>
      </c>
      <c r="AQ48" s="122">
        <v>11.3</v>
      </c>
      <c r="AR48" s="120"/>
      <c r="AS48" s="121">
        <v>8.9</v>
      </c>
      <c r="AT48" s="121">
        <v>6.9</v>
      </c>
      <c r="AU48" s="120"/>
      <c r="AV48" s="120"/>
      <c r="AW48" s="120"/>
      <c r="AX48" s="120"/>
      <c r="AY48" s="120"/>
      <c r="AZ48" s="120"/>
      <c r="BA48" s="119">
        <v>10.5</v>
      </c>
      <c r="BB48" s="119">
        <v>11.388888888888889</v>
      </c>
      <c r="BC48" s="119">
        <v>14.666666666666666</v>
      </c>
      <c r="BD48" s="120"/>
      <c r="BE48" s="120"/>
      <c r="BF48" s="119">
        <v>9.5555555555555554</v>
      </c>
      <c r="BG48" s="119">
        <v>5.4444444444444446</v>
      </c>
      <c r="BH48" s="119">
        <v>9.5555555555555554</v>
      </c>
      <c r="BI48" s="119">
        <v>12.444444444444445</v>
      </c>
      <c r="BJ48" s="119">
        <v>4.7222222222222223</v>
      </c>
      <c r="BK48" s="119">
        <v>17.388888888888889</v>
      </c>
      <c r="BL48" s="118"/>
    </row>
    <row r="49" spans="1:64" x14ac:dyDescent="0.2">
      <c r="A49" s="112">
        <v>0.82916666666666705</v>
      </c>
      <c r="B49" s="130"/>
      <c r="C49" s="130">
        <v>11.4</v>
      </c>
      <c r="D49" s="130">
        <v>17.3</v>
      </c>
      <c r="E49" s="130">
        <v>9.8000000000000007</v>
      </c>
      <c r="F49" s="130">
        <v>8.1999999999999993</v>
      </c>
      <c r="G49" s="130">
        <v>17.8</v>
      </c>
      <c r="H49" s="135"/>
      <c r="I49" s="129">
        <v>12.2</v>
      </c>
      <c r="J49" s="128">
        <v>5.5</v>
      </c>
      <c r="K49" s="128">
        <v>6.9</v>
      </c>
      <c r="L49" s="128">
        <v>8.8000000000000007</v>
      </c>
      <c r="M49" s="128">
        <v>7</v>
      </c>
      <c r="N49" s="128">
        <v>8.1999999999999993</v>
      </c>
      <c r="O49" s="129"/>
      <c r="P49" s="127"/>
      <c r="Q49" s="126">
        <v>8.5</v>
      </c>
      <c r="R49" s="126">
        <v>6.7</v>
      </c>
      <c r="S49" s="126">
        <v>5.8</v>
      </c>
      <c r="T49" s="126">
        <v>10.6</v>
      </c>
      <c r="U49" s="126">
        <v>6.3</v>
      </c>
      <c r="V49" s="127"/>
      <c r="W49" s="124">
        <v>9.6</v>
      </c>
      <c r="X49" s="125"/>
      <c r="Y49" s="124">
        <v>5.4</v>
      </c>
      <c r="Z49" s="124">
        <v>6.4</v>
      </c>
      <c r="AA49" s="124">
        <v>10.199999999999999</v>
      </c>
      <c r="AB49" s="124">
        <v>8.5</v>
      </c>
      <c r="AC49" s="124">
        <v>14.5</v>
      </c>
      <c r="AD49" s="123">
        <v>4.3</v>
      </c>
      <c r="AE49" s="123">
        <v>5.9</v>
      </c>
      <c r="AF49" s="123">
        <v>7.3</v>
      </c>
      <c r="AG49" s="123">
        <v>15.4</v>
      </c>
      <c r="AH49" s="123">
        <v>5.9</v>
      </c>
      <c r="AI49" s="123">
        <v>12.6</v>
      </c>
      <c r="AJ49" s="123">
        <v>13.4</v>
      </c>
      <c r="AK49" s="122">
        <v>8.4</v>
      </c>
      <c r="AL49" s="122">
        <v>5.9</v>
      </c>
      <c r="AM49" s="122">
        <v>4.4000000000000004</v>
      </c>
      <c r="AN49" s="122">
        <v>3.8</v>
      </c>
      <c r="AO49" s="122">
        <v>8.9</v>
      </c>
      <c r="AP49" s="122">
        <v>10.4</v>
      </c>
      <c r="AQ49" s="122">
        <v>11.3</v>
      </c>
      <c r="AR49" s="133"/>
      <c r="AS49" s="134">
        <v>9.1999999999999993</v>
      </c>
      <c r="AT49" s="134">
        <v>6.8</v>
      </c>
      <c r="AU49" s="133"/>
      <c r="AV49" s="133"/>
      <c r="AW49" s="133"/>
      <c r="AX49" s="133"/>
      <c r="AY49" s="133"/>
      <c r="AZ49" s="133"/>
      <c r="BA49" s="132">
        <v>10.277777777777779</v>
      </c>
      <c r="BB49" s="132">
        <v>12.055555555555555</v>
      </c>
      <c r="BC49" s="132">
        <v>14.611111111111111</v>
      </c>
      <c r="BD49" s="133"/>
      <c r="BE49" s="133"/>
      <c r="BF49" s="132">
        <v>9.5555555555555554</v>
      </c>
      <c r="BG49" s="132">
        <v>5.7777777777777777</v>
      </c>
      <c r="BH49" s="132">
        <v>9.5</v>
      </c>
      <c r="BI49" s="132">
        <v>11.944444444444445</v>
      </c>
      <c r="BJ49" s="132">
        <v>4.9444444444444446</v>
      </c>
      <c r="BK49" s="132">
        <v>17.777777777777779</v>
      </c>
      <c r="BL49" s="131"/>
    </row>
    <row r="50" spans="1:64" x14ac:dyDescent="0.2">
      <c r="A50" s="112">
        <v>0.83263888888888904</v>
      </c>
      <c r="B50" s="130"/>
      <c r="C50" s="130">
        <v>11.8</v>
      </c>
      <c r="D50" s="130">
        <v>17.600000000000001</v>
      </c>
      <c r="E50" s="130">
        <v>9.4</v>
      </c>
      <c r="F50" s="130">
        <v>8.6999999999999993</v>
      </c>
      <c r="G50" s="130">
        <v>17.7</v>
      </c>
      <c r="H50" s="135"/>
      <c r="I50" s="129">
        <v>12.2</v>
      </c>
      <c r="J50" s="128">
        <v>5.4</v>
      </c>
      <c r="K50" s="128">
        <v>6.9</v>
      </c>
      <c r="L50" s="128">
        <v>8.9</v>
      </c>
      <c r="M50" s="128">
        <v>7.2</v>
      </c>
      <c r="N50" s="128">
        <v>8.1999999999999993</v>
      </c>
      <c r="O50" s="129"/>
      <c r="P50" s="127"/>
      <c r="Q50" s="126">
        <v>8.8000000000000007</v>
      </c>
      <c r="R50" s="126">
        <v>6.7</v>
      </c>
      <c r="S50" s="126">
        <v>5.5</v>
      </c>
      <c r="T50" s="126">
        <v>11.7</v>
      </c>
      <c r="U50" s="126">
        <v>6.2</v>
      </c>
      <c r="V50" s="127"/>
      <c r="W50" s="124">
        <v>10.3</v>
      </c>
      <c r="X50" s="125"/>
      <c r="Y50" s="124">
        <v>5.7</v>
      </c>
      <c r="Z50" s="124">
        <v>7</v>
      </c>
      <c r="AA50" s="124">
        <v>10.199999999999999</v>
      </c>
      <c r="AB50" s="124">
        <v>8.6</v>
      </c>
      <c r="AC50" s="124"/>
      <c r="AD50" s="123">
        <v>4.4000000000000004</v>
      </c>
      <c r="AE50" s="123">
        <v>5.8</v>
      </c>
      <c r="AF50" s="123">
        <v>7.8</v>
      </c>
      <c r="AG50" s="123">
        <v>15.7</v>
      </c>
      <c r="AH50" s="123">
        <v>5.9</v>
      </c>
      <c r="AI50" s="123">
        <v>12.6</v>
      </c>
      <c r="AJ50" s="123">
        <v>13.6</v>
      </c>
      <c r="AK50" s="122">
        <v>8.5</v>
      </c>
      <c r="AL50" s="122">
        <v>5.8</v>
      </c>
      <c r="AM50" s="122">
        <v>4.8</v>
      </c>
      <c r="AN50" s="122">
        <v>3.8</v>
      </c>
      <c r="AO50" s="122">
        <v>8.9</v>
      </c>
      <c r="AP50" s="122">
        <v>10.8</v>
      </c>
      <c r="AQ50" s="122">
        <v>11.5</v>
      </c>
      <c r="AR50" s="120"/>
      <c r="AS50" s="121">
        <v>9.4</v>
      </c>
      <c r="AT50" s="121">
        <v>6.6</v>
      </c>
      <c r="AU50" s="120"/>
      <c r="AV50" s="120"/>
      <c r="AW50" s="120"/>
      <c r="AX50" s="120"/>
      <c r="AY50" s="120"/>
      <c r="AZ50" s="120"/>
      <c r="BA50" s="119">
        <v>10.055555555555555</v>
      </c>
      <c r="BB50" s="119">
        <v>12.722222222222221</v>
      </c>
      <c r="BC50" s="119">
        <v>14.388888888888889</v>
      </c>
      <c r="BD50" s="120"/>
      <c r="BE50" s="120"/>
      <c r="BF50" s="119">
        <v>9.5</v>
      </c>
      <c r="BG50" s="119">
        <v>6.0555555555555554</v>
      </c>
      <c r="BH50" s="119">
        <v>9.7777777777777786</v>
      </c>
      <c r="BI50" s="119">
        <v>11.5</v>
      </c>
      <c r="BJ50" s="119">
        <v>5.2222222222222223</v>
      </c>
      <c r="BK50" s="119">
        <v>17.833333333333332</v>
      </c>
      <c r="BL50" s="118"/>
    </row>
    <row r="52" spans="1:64" ht="32" x14ac:dyDescent="0.2">
      <c r="A52" s="16" t="s">
        <v>153</v>
      </c>
      <c r="B52" s="11" t="e">
        <f>STDEV(BloodGlucose[Monday week 1])</f>
        <v>#DIV/0!</v>
      </c>
      <c r="C52" s="11">
        <f>STDEV(BloodGlucose[Tues wk1])</f>
        <v>2.2665850588498531</v>
      </c>
      <c r="D52" s="11">
        <f>STDEV(BloodGlucose[Wed wk1])</f>
        <v>3.6993061935172569</v>
      </c>
      <c r="E52" s="11">
        <f>STDEV(BloodGlucose[Thurs wk1])</f>
        <v>2.6047121263825206</v>
      </c>
      <c r="F52" s="11">
        <f>STDEV(BloodGlucose[Fri wk1])</f>
        <v>4.3134902034421696</v>
      </c>
      <c r="G52" s="11">
        <f>STDEV(BloodGlucose[Sat wk1])</f>
        <v>3.8968730329285406</v>
      </c>
      <c r="H52" s="11">
        <f>STDEV(BloodGlucose[Sun wk1])</f>
        <v>3.4098266790747203</v>
      </c>
      <c r="I52" s="11">
        <f>STDEV(BloodGlucose[Mon wk2])</f>
        <v>4.4549916611854927</v>
      </c>
      <c r="J52" s="11">
        <f>STDEV(BloodGlucose[Tues Wk 2])</f>
        <v>3.8666440760884271</v>
      </c>
      <c r="K52" s="11">
        <f>STDEV(BloodGlucose[Wed wk 2])</f>
        <v>3.0957050036476264</v>
      </c>
      <c r="L52" s="11">
        <f>STDEV(BloodGlucose[Thurs wk2])</f>
        <v>2.0445881465765283</v>
      </c>
      <c r="M52" s="11">
        <f>STDEV(BloodGlucose[Fri wk2])</f>
        <v>2.5158433083689484</v>
      </c>
      <c r="N52" s="11">
        <f>STDEV(BloodGlucose[Sat wk 2])</f>
        <v>1.9136187134658038</v>
      </c>
      <c r="O52" s="11">
        <f>STDEV(BloodGlucose[Sun wk2])</f>
        <v>3.6163360371510804</v>
      </c>
      <c r="P52" s="11" t="e">
        <f>STDEV(BloodGlucose[Mon wk3 (24/05)])</f>
        <v>#DIV/0!</v>
      </c>
      <c r="Q52" s="11">
        <f>STDEV(BloodGlucose[Tues wk3])</f>
        <v>3.2765963946214165</v>
      </c>
      <c r="R52" s="11">
        <f>STDEV(BloodGlucose[Wed wk3])</f>
        <v>1.8739967957589934</v>
      </c>
      <c r="S52" s="11">
        <f>STDEV(BloodGlucose[Thurs wk3])</f>
        <v>3.1187641615663169</v>
      </c>
      <c r="T52" s="11">
        <f>STDEV(BloodGlucose[Fri wk3])</f>
        <v>3.7567051778214013</v>
      </c>
      <c r="U52" s="11">
        <f>STDEV(BloodGlucose[Sat wk3])</f>
        <v>2.1076958861497816</v>
      </c>
      <c r="V52" s="11">
        <f>STDEV(BloodGlucose[Sun wk3 (30/05)])</f>
        <v>3.5197846902760426</v>
      </c>
      <c r="W52" s="11">
        <f>STDEV(BloodGlucose[Mon wk4])</f>
        <v>2.1499482038339295</v>
      </c>
      <c r="X52" s="11" t="e">
        <f>STDEV(BloodGlucose[Tues wk4 (01/06)])</f>
        <v>#DIV/0!</v>
      </c>
      <c r="Y52" s="11">
        <f>STDEV(BloodGlucose[Tues wk1])</f>
        <v>2.2665850588498531</v>
      </c>
      <c r="Z52" s="11">
        <f>STDEV(BloodGlucose[Wed wk1])</f>
        <v>3.6993061935172569</v>
      </c>
      <c r="AA52" s="11">
        <f>STDEV(BloodGlucose[Thurs wk1])</f>
        <v>2.6047121263825206</v>
      </c>
      <c r="AB52" s="11">
        <f>STDEV(BloodGlucose[Fri wk1])</f>
        <v>4.3134902034421696</v>
      </c>
      <c r="AC52" s="11">
        <f>STDEV(BloodGlucose[Sat wk1])</f>
        <v>3.8968730329285406</v>
      </c>
      <c r="AD52" s="11">
        <f>STDEV(BloodGlucose[Sun wk1])</f>
        <v>3.4098266790747203</v>
      </c>
      <c r="AE52" s="11">
        <f>STDEV(BloodGlucose[Mon wk2])</f>
        <v>4.4549916611854927</v>
      </c>
      <c r="AF52" s="11">
        <f>STDEV(BloodGlucose[Tues Wk 2])</f>
        <v>3.8666440760884271</v>
      </c>
      <c r="AG52" s="11">
        <f>STDEV(BloodGlucose[Tues wk1])</f>
        <v>2.2665850588498531</v>
      </c>
      <c r="AH52" s="11">
        <f>STDEV(BloodGlucose[Wed wk1])</f>
        <v>3.6993061935172569</v>
      </c>
      <c r="AI52" s="11">
        <f>STDEV(BloodGlucose[Thurs wk1])</f>
        <v>2.6047121263825206</v>
      </c>
      <c r="AJ52" s="11">
        <f>STDEV(BloodGlucose[Fri wk1])</f>
        <v>4.3134902034421696</v>
      </c>
      <c r="AK52" s="11">
        <f>STDEV(BloodGlucose[Sat wk1])</f>
        <v>3.8968730329285406</v>
      </c>
      <c r="AL52" s="11">
        <f>STDEV(BloodGlucose[Sun wk1])</f>
        <v>3.4098266790747203</v>
      </c>
      <c r="AM52" s="11">
        <f>STDEV(BloodGlucose[Mon wk2])</f>
        <v>4.4549916611854927</v>
      </c>
      <c r="AN52" s="11">
        <f>STDEV(BloodGlucose[Tues Wk 2])</f>
        <v>3.8666440760884271</v>
      </c>
      <c r="AO52" s="11">
        <f>STDEV(BloodGlucose[Wed wk 2])</f>
        <v>3.0957050036476264</v>
      </c>
      <c r="AP52" s="11">
        <f>STDEV(BloodGlucose[Thurs wk2])</f>
        <v>2.0445881465765283</v>
      </c>
      <c r="AQ52" s="11">
        <f>STDEV(BloodGlucose[Fri wk2])</f>
        <v>2.5158433083689484</v>
      </c>
      <c r="AR52" s="11">
        <f>STDEV(BloodGlucose[Sat wk 2])</f>
        <v>1.9136187134658038</v>
      </c>
      <c r="AS52" s="11">
        <f>STDEV(BloodGlucose[Sun wk2])</f>
        <v>3.6163360371510804</v>
      </c>
      <c r="AT52" s="11" t="e">
        <f>STDEV(BloodGlucose[Mon wk3 (24/05)])</f>
        <v>#DIV/0!</v>
      </c>
      <c r="AU52" s="11">
        <f>STDEV(BloodGlucose[Tues wk3])</f>
        <v>3.2765963946214165</v>
      </c>
      <c r="AV52" s="11">
        <f>STDEV(BloodGlucose[Wed wk3])</f>
        <v>1.8739967957589934</v>
      </c>
      <c r="AW52" s="11">
        <f>STDEV(BloodGlucose[Thurs wk3])</f>
        <v>3.1187641615663169</v>
      </c>
      <c r="AX52" s="11">
        <f>STDEV(BloodGlucose[Fri wk3])</f>
        <v>3.7567051778214013</v>
      </c>
      <c r="AY52" s="11">
        <f>STDEV(BloodGlucose[Sat wk3])</f>
        <v>2.1076958861497816</v>
      </c>
      <c r="AZ52" s="11">
        <f>STDEV(BloodGlucose[Sun wk3 (30/05)])</f>
        <v>3.5197846902760426</v>
      </c>
      <c r="BA52" s="11">
        <f>STDEV(BloodGlucose[Mon wk4])</f>
        <v>2.1499482038339295</v>
      </c>
      <c r="BB52" s="11" t="e">
        <f>STDEV(BloodGlucose[Tues wk4 (01/06)])</f>
        <v>#DIV/0!</v>
      </c>
      <c r="BC52" s="11">
        <f>STDEV(BloodGlucose[Wed wk4])</f>
        <v>2.0910208048472878</v>
      </c>
      <c r="BD52" s="11">
        <f>STDEV(BloodGlucose[Wed wk1])</f>
        <v>3.6993061935172569</v>
      </c>
      <c r="BE52" s="11">
        <f>STDEV(BloodGlucose[Thurs wk1])</f>
        <v>2.6047121263825206</v>
      </c>
      <c r="BF52" s="11">
        <f>STDEV(BloodGlucose[Fri wk1])</f>
        <v>4.3134902034421696</v>
      </c>
      <c r="BG52" s="11">
        <f>STDEV(BloodGlucose[Sat wk1])</f>
        <v>3.8968730329285406</v>
      </c>
      <c r="BH52" s="11">
        <f>STDEV(BloodGlucose[Tues wk1])</f>
        <v>2.2665850588498531</v>
      </c>
      <c r="BI52" s="11">
        <f>STDEV(BloodGlucose[Wed wk1])</f>
        <v>3.6993061935172569</v>
      </c>
      <c r="BJ52" s="11">
        <f>STDEV(BloodGlucose[Thurs wk1])</f>
        <v>2.6047121263825206</v>
      </c>
      <c r="BK52" s="11">
        <f>STDEV(BloodGlucose[Fri wk1])</f>
        <v>4.3134902034421696</v>
      </c>
      <c r="BL52" s="11">
        <f>STDEV(BloodGlucose[Sat wk1])</f>
        <v>3.8968730329285406</v>
      </c>
    </row>
    <row r="53" spans="1:64" ht="32" x14ac:dyDescent="0.2">
      <c r="A53" s="153" t="s">
        <v>56</v>
      </c>
    </row>
    <row r="54" spans="1:64" x14ac:dyDescent="0.2">
      <c r="A54" s="11" t="s">
        <v>162</v>
      </c>
    </row>
    <row r="55" spans="1:64" x14ac:dyDescent="0.2">
      <c r="A55" s="11" t="s">
        <v>161</v>
      </c>
    </row>
    <row r="56" spans="1:64" x14ac:dyDescent="0.2">
      <c r="A56" s="11" t="s">
        <v>49</v>
      </c>
      <c r="B56" s="66">
        <f t="shared" ref="B56:AG56" si="0">MAX(B2:B50)</f>
        <v>0</v>
      </c>
      <c r="C56" s="66">
        <f t="shared" si="0"/>
        <v>11.8</v>
      </c>
      <c r="D56" s="66">
        <f t="shared" si="0"/>
        <v>18.3</v>
      </c>
      <c r="E56" s="66">
        <f t="shared" si="0"/>
        <v>11.9</v>
      </c>
      <c r="F56" s="66">
        <f t="shared" si="0"/>
        <v>11.7</v>
      </c>
      <c r="G56" s="66">
        <f t="shared" si="0"/>
        <v>17.8</v>
      </c>
      <c r="H56" s="66">
        <f t="shared" si="0"/>
        <v>9.3000000000000007</v>
      </c>
      <c r="I56" s="66">
        <f t="shared" si="0"/>
        <v>12.2</v>
      </c>
      <c r="J56" s="66">
        <f t="shared" si="0"/>
        <v>13.2</v>
      </c>
      <c r="K56" s="66">
        <f t="shared" si="0"/>
        <v>12.7</v>
      </c>
      <c r="L56" s="66">
        <f t="shared" si="0"/>
        <v>10.199999999999999</v>
      </c>
      <c r="M56" s="66">
        <f t="shared" si="0"/>
        <v>11.9</v>
      </c>
      <c r="N56" s="66">
        <f t="shared" si="0"/>
        <v>8.1999999999999993</v>
      </c>
      <c r="O56" s="66">
        <f t="shared" si="0"/>
        <v>17.3</v>
      </c>
      <c r="P56" s="66">
        <f t="shared" si="0"/>
        <v>0</v>
      </c>
      <c r="Q56" s="66">
        <f t="shared" si="0"/>
        <v>11.9</v>
      </c>
      <c r="R56" s="66">
        <f t="shared" si="0"/>
        <v>7.6</v>
      </c>
      <c r="S56" s="66">
        <f t="shared" si="0"/>
        <v>14.4</v>
      </c>
      <c r="T56" s="66">
        <f t="shared" si="0"/>
        <v>11.7</v>
      </c>
      <c r="U56" s="66">
        <f t="shared" si="0"/>
        <v>11.4</v>
      </c>
      <c r="V56" s="66">
        <f t="shared" si="0"/>
        <v>17.2</v>
      </c>
      <c r="W56" s="66">
        <f t="shared" si="0"/>
        <v>10.8</v>
      </c>
      <c r="X56" s="66">
        <f t="shared" si="0"/>
        <v>0</v>
      </c>
      <c r="Y56" s="66">
        <f t="shared" si="0"/>
        <v>9.6999999999999993</v>
      </c>
      <c r="Z56" s="66">
        <f t="shared" si="0"/>
        <v>9.1</v>
      </c>
      <c r="AA56" s="66">
        <f t="shared" si="0"/>
        <v>10.199999999999999</v>
      </c>
      <c r="AB56" s="66">
        <f t="shared" si="0"/>
        <v>17.7</v>
      </c>
      <c r="AC56" s="66">
        <f t="shared" si="0"/>
        <v>14.5</v>
      </c>
      <c r="AD56" s="66">
        <f t="shared" si="0"/>
        <v>9.1</v>
      </c>
      <c r="AE56" s="66">
        <f t="shared" si="0"/>
        <v>14.2</v>
      </c>
      <c r="AF56" s="66">
        <f t="shared" si="0"/>
        <v>11.1</v>
      </c>
      <c r="AG56" s="66">
        <f t="shared" si="0"/>
        <v>16.3</v>
      </c>
      <c r="AH56" s="66">
        <f t="shared" ref="AH56:BL56" si="1">MAX(AH2:AH50)</f>
        <v>12.9</v>
      </c>
      <c r="AI56" s="66">
        <f t="shared" si="1"/>
        <v>13.3</v>
      </c>
      <c r="AJ56" s="66">
        <f t="shared" si="1"/>
        <v>13.6</v>
      </c>
      <c r="AK56" s="66">
        <f t="shared" si="1"/>
        <v>10.6</v>
      </c>
      <c r="AL56" s="66">
        <f t="shared" si="1"/>
        <v>6.6</v>
      </c>
      <c r="AM56" s="66">
        <f t="shared" si="1"/>
        <v>10.4</v>
      </c>
      <c r="AN56" s="66">
        <f t="shared" si="1"/>
        <v>11.4</v>
      </c>
      <c r="AO56" s="66">
        <f t="shared" si="1"/>
        <v>10.7</v>
      </c>
      <c r="AP56" s="66">
        <f t="shared" si="1"/>
        <v>10.8</v>
      </c>
      <c r="AQ56" s="66">
        <f t="shared" si="1"/>
        <v>11.5</v>
      </c>
      <c r="AR56" s="66">
        <f t="shared" si="1"/>
        <v>0</v>
      </c>
      <c r="AS56" s="66">
        <f t="shared" si="1"/>
        <v>9.5</v>
      </c>
      <c r="AT56" s="66">
        <f t="shared" si="1"/>
        <v>11.4</v>
      </c>
      <c r="AU56" s="66">
        <f t="shared" si="1"/>
        <v>0</v>
      </c>
      <c r="AV56" s="66">
        <f t="shared" si="1"/>
        <v>0</v>
      </c>
      <c r="AW56" s="66">
        <f t="shared" si="1"/>
        <v>0</v>
      </c>
      <c r="AX56" s="66">
        <f t="shared" si="1"/>
        <v>0</v>
      </c>
      <c r="AY56" s="66">
        <f t="shared" si="1"/>
        <v>0</v>
      </c>
      <c r="AZ56" s="66">
        <f t="shared" si="1"/>
        <v>0</v>
      </c>
      <c r="BA56" s="66">
        <f t="shared" si="1"/>
        <v>12.444444444444445</v>
      </c>
      <c r="BB56" s="66">
        <f t="shared" si="1"/>
        <v>13.166666666666666</v>
      </c>
      <c r="BC56" s="66">
        <f t="shared" si="1"/>
        <v>14.833333333333334</v>
      </c>
      <c r="BD56" s="66">
        <f t="shared" si="1"/>
        <v>11.777777777777779</v>
      </c>
      <c r="BE56" s="66">
        <f t="shared" si="1"/>
        <v>0</v>
      </c>
      <c r="BF56" s="66">
        <f t="shared" si="1"/>
        <v>11.055555555555555</v>
      </c>
      <c r="BG56" s="66">
        <f t="shared" si="1"/>
        <v>12.444444444444445</v>
      </c>
      <c r="BH56" s="66">
        <f t="shared" si="1"/>
        <v>9.7777777777777786</v>
      </c>
      <c r="BI56" s="66">
        <f t="shared" si="1"/>
        <v>12.833333333333334</v>
      </c>
      <c r="BJ56" s="66">
        <f t="shared" si="1"/>
        <v>6.8888888888888893</v>
      </c>
      <c r="BK56" s="66">
        <f t="shared" si="1"/>
        <v>17.833333333333332</v>
      </c>
      <c r="BL56" s="66">
        <f t="shared" si="1"/>
        <v>0</v>
      </c>
    </row>
    <row r="60" spans="1:64" ht="37" x14ac:dyDescent="0.45">
      <c r="A60" s="111" t="s">
        <v>156</v>
      </c>
    </row>
    <row r="61" spans="1:64" x14ac:dyDescent="0.2">
      <c r="A61" s="113">
        <v>0.66597222222222197</v>
      </c>
      <c r="B61" s="11">
        <f t="shared" ref="B61:AG61" si="2">(B2 - B$2)</f>
        <v>0</v>
      </c>
      <c r="C61" s="11">
        <f t="shared" si="2"/>
        <v>0</v>
      </c>
      <c r="D61" s="11">
        <f t="shared" si="2"/>
        <v>0</v>
      </c>
      <c r="E61" s="11">
        <f t="shared" si="2"/>
        <v>0</v>
      </c>
      <c r="F61" s="11">
        <f t="shared" si="2"/>
        <v>0</v>
      </c>
      <c r="G61" s="11">
        <f t="shared" si="2"/>
        <v>0</v>
      </c>
      <c r="H61" s="11">
        <f t="shared" si="2"/>
        <v>0</v>
      </c>
      <c r="I61" s="11">
        <f t="shared" si="2"/>
        <v>0</v>
      </c>
      <c r="J61" s="11">
        <f t="shared" si="2"/>
        <v>0</v>
      </c>
      <c r="K61" s="11">
        <f t="shared" si="2"/>
        <v>0</v>
      </c>
      <c r="L61" s="11">
        <f t="shared" si="2"/>
        <v>0</v>
      </c>
      <c r="M61" s="11">
        <f t="shared" si="2"/>
        <v>0</v>
      </c>
      <c r="N61" s="11">
        <f t="shared" si="2"/>
        <v>0</v>
      </c>
      <c r="O61" s="11">
        <f t="shared" si="2"/>
        <v>0</v>
      </c>
      <c r="P61" s="11">
        <f t="shared" si="2"/>
        <v>0</v>
      </c>
      <c r="Q61" s="11">
        <f t="shared" si="2"/>
        <v>0</v>
      </c>
      <c r="R61" s="11">
        <f t="shared" si="2"/>
        <v>0</v>
      </c>
      <c r="S61" s="11">
        <f t="shared" si="2"/>
        <v>0</v>
      </c>
      <c r="T61" s="11">
        <f t="shared" si="2"/>
        <v>0</v>
      </c>
      <c r="U61" s="11">
        <f t="shared" si="2"/>
        <v>0</v>
      </c>
      <c r="V61" s="11">
        <f t="shared" si="2"/>
        <v>0</v>
      </c>
      <c r="W61" s="11">
        <f t="shared" si="2"/>
        <v>0</v>
      </c>
      <c r="X61" s="11">
        <f t="shared" si="2"/>
        <v>0</v>
      </c>
      <c r="Y61" s="11">
        <f t="shared" si="2"/>
        <v>0</v>
      </c>
      <c r="Z61" s="11">
        <f t="shared" si="2"/>
        <v>0</v>
      </c>
      <c r="AA61" s="11">
        <f t="shared" si="2"/>
        <v>0</v>
      </c>
      <c r="AB61" s="11">
        <f t="shared" si="2"/>
        <v>0</v>
      </c>
      <c r="AC61" s="11">
        <f t="shared" si="2"/>
        <v>0</v>
      </c>
      <c r="AD61" s="11">
        <f t="shared" si="2"/>
        <v>0</v>
      </c>
      <c r="AE61" s="11">
        <f t="shared" si="2"/>
        <v>0</v>
      </c>
      <c r="AF61" s="66">
        <f t="shared" si="2"/>
        <v>0</v>
      </c>
      <c r="AG61" s="66">
        <f t="shared" si="2"/>
        <v>0</v>
      </c>
      <c r="AH61" s="66">
        <f t="shared" ref="AH61:BL61" si="3">(AH2 - AH$2)</f>
        <v>0</v>
      </c>
      <c r="AI61" s="66">
        <f t="shared" si="3"/>
        <v>0</v>
      </c>
      <c r="AJ61" s="66">
        <f t="shared" si="3"/>
        <v>0</v>
      </c>
      <c r="AK61" s="66">
        <f t="shared" si="3"/>
        <v>0</v>
      </c>
      <c r="AL61" s="66">
        <f t="shared" si="3"/>
        <v>0</v>
      </c>
      <c r="AM61" s="66">
        <f t="shared" si="3"/>
        <v>0</v>
      </c>
      <c r="AN61" s="66">
        <f t="shared" si="3"/>
        <v>0</v>
      </c>
      <c r="AO61" s="66">
        <f t="shared" si="3"/>
        <v>0</v>
      </c>
      <c r="AP61" s="66">
        <f t="shared" si="3"/>
        <v>0</v>
      </c>
      <c r="AQ61" s="66">
        <f t="shared" si="3"/>
        <v>0</v>
      </c>
      <c r="AR61" s="66">
        <f t="shared" si="3"/>
        <v>0</v>
      </c>
      <c r="AS61" s="66">
        <f t="shared" si="3"/>
        <v>0</v>
      </c>
      <c r="AT61" s="66">
        <f t="shared" si="3"/>
        <v>0</v>
      </c>
      <c r="AU61" s="66">
        <f t="shared" si="3"/>
        <v>0</v>
      </c>
      <c r="AV61" s="66">
        <f t="shared" si="3"/>
        <v>0</v>
      </c>
      <c r="AW61" s="66">
        <f t="shared" si="3"/>
        <v>0</v>
      </c>
      <c r="AX61" s="66">
        <f t="shared" si="3"/>
        <v>0</v>
      </c>
      <c r="AY61" s="66">
        <f t="shared" si="3"/>
        <v>0</v>
      </c>
      <c r="AZ61" s="66">
        <f t="shared" si="3"/>
        <v>0</v>
      </c>
      <c r="BA61" s="66">
        <f t="shared" si="3"/>
        <v>0</v>
      </c>
      <c r="BB61" s="66">
        <f t="shared" si="3"/>
        <v>0</v>
      </c>
      <c r="BC61" s="66">
        <f t="shared" si="3"/>
        <v>0</v>
      </c>
      <c r="BD61" s="66">
        <f t="shared" si="3"/>
        <v>0</v>
      </c>
      <c r="BE61" s="66">
        <f t="shared" si="3"/>
        <v>0</v>
      </c>
      <c r="BF61" s="66">
        <f t="shared" si="3"/>
        <v>0</v>
      </c>
      <c r="BG61" s="66">
        <f t="shared" si="3"/>
        <v>0</v>
      </c>
      <c r="BH61" s="66">
        <f t="shared" si="3"/>
        <v>0</v>
      </c>
      <c r="BI61" s="66">
        <f t="shared" si="3"/>
        <v>0</v>
      </c>
      <c r="BJ61" s="66">
        <f t="shared" si="3"/>
        <v>0</v>
      </c>
      <c r="BK61" s="66">
        <f t="shared" si="3"/>
        <v>0</v>
      </c>
      <c r="BL61" s="66">
        <f t="shared" si="3"/>
        <v>0</v>
      </c>
    </row>
    <row r="62" spans="1:64" x14ac:dyDescent="0.2">
      <c r="A62" s="114">
        <v>0.66944444444444495</v>
      </c>
      <c r="B62" s="11">
        <f t="shared" ref="B62:AG62" si="4">(B3 - B$2)</f>
        <v>0</v>
      </c>
      <c r="C62" s="11">
        <f t="shared" si="4"/>
        <v>-9.9999999999999645E-2</v>
      </c>
      <c r="D62" s="11">
        <f t="shared" si="4"/>
        <v>-0.10000000000000142</v>
      </c>
      <c r="E62" s="11">
        <f t="shared" si="4"/>
        <v>-0.40000000000000036</v>
      </c>
      <c r="F62" s="11">
        <f t="shared" si="4"/>
        <v>-0.29999999999999893</v>
      </c>
      <c r="G62" s="11">
        <f t="shared" si="4"/>
        <v>-0.40000000000000036</v>
      </c>
      <c r="H62" s="11">
        <f t="shared" si="4"/>
        <v>0</v>
      </c>
      <c r="I62" s="11">
        <f t="shared" si="4"/>
        <v>-0.29999999999999893</v>
      </c>
      <c r="J62" s="11">
        <f t="shared" si="4"/>
        <v>-0.39999999999999858</v>
      </c>
      <c r="K62" s="11">
        <f t="shared" si="4"/>
        <v>-0.39999999999999858</v>
      </c>
      <c r="L62" s="11">
        <f t="shared" si="4"/>
        <v>-0.19999999999999929</v>
      </c>
      <c r="M62" s="11">
        <f t="shared" si="4"/>
        <v>-0.30000000000000071</v>
      </c>
      <c r="N62" s="11">
        <f t="shared" si="4"/>
        <v>-9.9999999999999645E-2</v>
      </c>
      <c r="O62" s="11">
        <f t="shared" si="4"/>
        <v>0.40000000000000036</v>
      </c>
      <c r="P62" s="11">
        <f t="shared" si="4"/>
        <v>0</v>
      </c>
      <c r="Q62" s="11">
        <f t="shared" si="4"/>
        <v>-0.20000000000000107</v>
      </c>
      <c r="R62" s="11">
        <f t="shared" si="4"/>
        <v>-0.10000000000000053</v>
      </c>
      <c r="S62" s="11">
        <f t="shared" si="4"/>
        <v>-9.9999999999999645E-2</v>
      </c>
      <c r="T62" s="11">
        <f t="shared" si="4"/>
        <v>-0.40000000000000036</v>
      </c>
      <c r="U62" s="11">
        <f t="shared" si="4"/>
        <v>0</v>
      </c>
      <c r="V62" s="11">
        <f t="shared" si="4"/>
        <v>-0.30000000000000071</v>
      </c>
      <c r="W62" s="11">
        <f t="shared" si="4"/>
        <v>0</v>
      </c>
      <c r="X62" s="11">
        <f t="shared" si="4"/>
        <v>0</v>
      </c>
      <c r="Y62" s="11">
        <f t="shared" si="4"/>
        <v>0.19999999999999929</v>
      </c>
      <c r="Z62" s="11">
        <f t="shared" si="4"/>
        <v>-0.90000000000000036</v>
      </c>
      <c r="AA62" s="11">
        <f t="shared" si="4"/>
        <v>-0.20000000000000107</v>
      </c>
      <c r="AB62" s="11">
        <f t="shared" si="4"/>
        <v>-0.69999999999999929</v>
      </c>
      <c r="AC62" s="11">
        <f t="shared" si="4"/>
        <v>0</v>
      </c>
      <c r="AD62" s="11">
        <f t="shared" si="4"/>
        <v>-0.19999999999999929</v>
      </c>
      <c r="AE62" s="11">
        <f t="shared" si="4"/>
        <v>-0.5</v>
      </c>
      <c r="AF62" s="66">
        <f t="shared" si="4"/>
        <v>-0.40000000000000036</v>
      </c>
      <c r="AG62" s="66">
        <f t="shared" si="4"/>
        <v>0</v>
      </c>
      <c r="AH62" s="66">
        <f t="shared" ref="AH62:BL62" si="5">(AH3 - AH$2)</f>
        <v>-0.5</v>
      </c>
      <c r="AI62" s="66">
        <f t="shared" si="5"/>
        <v>0.69999999999999929</v>
      </c>
      <c r="AJ62" s="66">
        <f t="shared" si="5"/>
        <v>0.20000000000000018</v>
      </c>
      <c r="AK62" s="66">
        <f t="shared" si="5"/>
        <v>-9.9999999999999645E-2</v>
      </c>
      <c r="AL62" s="66">
        <f t="shared" si="5"/>
        <v>0</v>
      </c>
      <c r="AM62" s="66">
        <f t="shared" si="5"/>
        <v>9.9999999999999645E-2</v>
      </c>
      <c r="AN62" s="66">
        <f t="shared" si="5"/>
        <v>-0.5</v>
      </c>
      <c r="AO62" s="66">
        <f t="shared" si="5"/>
        <v>-0.19999999999999929</v>
      </c>
      <c r="AP62" s="66">
        <f t="shared" si="5"/>
        <v>0</v>
      </c>
      <c r="AQ62" s="66">
        <f t="shared" si="5"/>
        <v>-9.9999999999999645E-2</v>
      </c>
      <c r="AR62" s="66">
        <f t="shared" si="5"/>
        <v>0</v>
      </c>
      <c r="AS62" s="66">
        <f t="shared" si="5"/>
        <v>-0.10000000000000053</v>
      </c>
      <c r="AT62" s="66">
        <f t="shared" si="5"/>
        <v>-0.40000000000000036</v>
      </c>
      <c r="AU62" s="66">
        <f t="shared" si="5"/>
        <v>0</v>
      </c>
      <c r="AV62" s="66">
        <f t="shared" si="5"/>
        <v>0</v>
      </c>
      <c r="AW62" s="66">
        <f t="shared" si="5"/>
        <v>0</v>
      </c>
      <c r="AX62" s="66">
        <f t="shared" si="5"/>
        <v>0</v>
      </c>
      <c r="AY62" s="66">
        <f t="shared" si="5"/>
        <v>0</v>
      </c>
      <c r="AZ62" s="66">
        <f t="shared" si="5"/>
        <v>0</v>
      </c>
      <c r="BA62" s="66">
        <f t="shared" si="5"/>
        <v>-0.5</v>
      </c>
      <c r="BB62" s="66">
        <f t="shared" si="5"/>
        <v>-0.16666666666666607</v>
      </c>
      <c r="BC62" s="66">
        <f t="shared" si="5"/>
        <v>0.11111111111111249</v>
      </c>
      <c r="BD62" s="66">
        <f t="shared" si="5"/>
        <v>0</v>
      </c>
      <c r="BE62" s="66">
        <f t="shared" si="5"/>
        <v>0</v>
      </c>
      <c r="BF62" s="66">
        <f t="shared" si="5"/>
        <v>-0.27777777777777857</v>
      </c>
      <c r="BG62" s="66">
        <f t="shared" si="5"/>
        <v>-0.27777777777777857</v>
      </c>
      <c r="BH62" s="66">
        <f t="shared" si="5"/>
        <v>-0.1111111111111116</v>
      </c>
      <c r="BI62" s="66">
        <f t="shared" si="5"/>
        <v>-0.11111111111111249</v>
      </c>
      <c r="BJ62" s="66">
        <f t="shared" si="5"/>
        <v>-0.27777777777777857</v>
      </c>
      <c r="BK62" s="66">
        <f t="shared" si="5"/>
        <v>0.66666666666666607</v>
      </c>
      <c r="BL62" s="66">
        <f t="shared" si="5"/>
        <v>0</v>
      </c>
    </row>
    <row r="63" spans="1:64" x14ac:dyDescent="0.2">
      <c r="A63" s="113">
        <v>0.67291666666666705</v>
      </c>
      <c r="B63" s="11">
        <f t="shared" ref="B63:AG63" si="6">(B4 - B$2)</f>
        <v>0</v>
      </c>
      <c r="C63" s="11">
        <f t="shared" si="6"/>
        <v>-0.30000000000000071</v>
      </c>
      <c r="D63" s="11">
        <f t="shared" si="6"/>
        <v>-0.40000000000000213</v>
      </c>
      <c r="E63" s="11">
        <f t="shared" si="6"/>
        <v>-0.59999999999999964</v>
      </c>
      <c r="F63" s="11">
        <f t="shared" si="6"/>
        <v>-0.79999999999999893</v>
      </c>
      <c r="G63" s="11">
        <f t="shared" si="6"/>
        <v>-0.40000000000000036</v>
      </c>
      <c r="H63" s="11">
        <f t="shared" si="6"/>
        <v>0.19999999999999929</v>
      </c>
      <c r="I63" s="11">
        <f t="shared" si="6"/>
        <v>-0.59999999999999964</v>
      </c>
      <c r="J63" s="11">
        <f t="shared" si="6"/>
        <v>-0.59999999999999964</v>
      </c>
      <c r="K63" s="11">
        <f t="shared" si="6"/>
        <v>-1</v>
      </c>
      <c r="L63" s="11">
        <f t="shared" si="6"/>
        <v>-0.5</v>
      </c>
      <c r="M63" s="11">
        <f t="shared" si="6"/>
        <v>-0.70000000000000107</v>
      </c>
      <c r="N63" s="11">
        <f t="shared" si="6"/>
        <v>-9.9999999999999645E-2</v>
      </c>
      <c r="O63" s="11">
        <f t="shared" si="6"/>
        <v>0</v>
      </c>
      <c r="P63" s="11">
        <f t="shared" si="6"/>
        <v>0</v>
      </c>
      <c r="Q63" s="11">
        <f t="shared" si="6"/>
        <v>-0.70000000000000107</v>
      </c>
      <c r="R63" s="11">
        <f t="shared" si="6"/>
        <v>-0.30000000000000071</v>
      </c>
      <c r="S63" s="11">
        <f t="shared" si="6"/>
        <v>-9.9999999999999645E-2</v>
      </c>
      <c r="T63" s="11">
        <f t="shared" si="6"/>
        <v>-0.69999999999999929</v>
      </c>
      <c r="U63" s="11">
        <f t="shared" si="6"/>
        <v>-9.9999999999999645E-2</v>
      </c>
      <c r="V63" s="11">
        <f t="shared" si="6"/>
        <v>-0.20000000000000284</v>
      </c>
      <c r="W63" s="11">
        <f t="shared" si="6"/>
        <v>-0.10000000000000142</v>
      </c>
      <c r="X63" s="11">
        <f t="shared" si="6"/>
        <v>0</v>
      </c>
      <c r="Y63" s="11">
        <f t="shared" si="6"/>
        <v>0</v>
      </c>
      <c r="Z63" s="11">
        <f t="shared" si="6"/>
        <v>-1.2999999999999998</v>
      </c>
      <c r="AA63" s="11">
        <f t="shared" si="6"/>
        <v>-0.30000000000000071</v>
      </c>
      <c r="AB63" s="11">
        <f t="shared" si="6"/>
        <v>-1.3000000000000007</v>
      </c>
      <c r="AC63" s="11">
        <f t="shared" si="6"/>
        <v>-0.19999999999999929</v>
      </c>
      <c r="AD63" s="11">
        <f t="shared" si="6"/>
        <v>-0.40000000000000036</v>
      </c>
      <c r="AE63" s="11">
        <f t="shared" si="6"/>
        <v>-0.89999999999999858</v>
      </c>
      <c r="AF63" s="66">
        <f t="shared" si="6"/>
        <v>-0.29999999999999893</v>
      </c>
      <c r="AG63" s="66">
        <f t="shared" si="6"/>
        <v>0</v>
      </c>
      <c r="AH63" s="66">
        <f t="shared" ref="AH63:BL63" si="7">(AH4 - AH$2)</f>
        <v>-0.80000000000000071</v>
      </c>
      <c r="AI63" s="66">
        <f t="shared" si="7"/>
        <v>1</v>
      </c>
      <c r="AJ63" s="66">
        <f t="shared" si="7"/>
        <v>0.20000000000000018</v>
      </c>
      <c r="AK63" s="66">
        <f t="shared" si="7"/>
        <v>9.9999999999999645E-2</v>
      </c>
      <c r="AL63" s="66">
        <f t="shared" si="7"/>
        <v>0</v>
      </c>
      <c r="AM63" s="66">
        <f t="shared" si="7"/>
        <v>0.20000000000000018</v>
      </c>
      <c r="AN63" s="66">
        <f t="shared" si="7"/>
        <v>-0.70000000000000107</v>
      </c>
      <c r="AO63" s="66">
        <f t="shared" si="7"/>
        <v>-0.39999999999999858</v>
      </c>
      <c r="AP63" s="66">
        <f t="shared" si="7"/>
        <v>-9.9999999999999645E-2</v>
      </c>
      <c r="AQ63" s="66">
        <f t="shared" si="7"/>
        <v>-0.19999999999999929</v>
      </c>
      <c r="AR63" s="66">
        <f t="shared" si="7"/>
        <v>0</v>
      </c>
      <c r="AS63" s="66">
        <f t="shared" si="7"/>
        <v>-0.29999999999999982</v>
      </c>
      <c r="AT63" s="66">
        <f t="shared" si="7"/>
        <v>-0.70000000000000107</v>
      </c>
      <c r="AU63" s="66">
        <f t="shared" si="7"/>
        <v>0</v>
      </c>
      <c r="AV63" s="66">
        <f t="shared" si="7"/>
        <v>0</v>
      </c>
      <c r="AW63" s="66">
        <f t="shared" si="7"/>
        <v>0</v>
      </c>
      <c r="AX63" s="66">
        <f t="shared" si="7"/>
        <v>0</v>
      </c>
      <c r="AY63" s="66">
        <f t="shared" si="7"/>
        <v>0</v>
      </c>
      <c r="AZ63" s="66">
        <f t="shared" si="7"/>
        <v>0</v>
      </c>
      <c r="BA63" s="66">
        <f t="shared" si="7"/>
        <v>-0.83333333333333393</v>
      </c>
      <c r="BB63" s="66">
        <f t="shared" si="7"/>
        <v>-5.5555555555555358E-2</v>
      </c>
      <c r="BC63" s="66">
        <f t="shared" si="7"/>
        <v>0.16666666666666785</v>
      </c>
      <c r="BD63" s="66">
        <f t="shared" si="7"/>
        <v>0.38888888888888928</v>
      </c>
      <c r="BE63" s="66">
        <f t="shared" si="7"/>
        <v>0</v>
      </c>
      <c r="BF63" s="66">
        <f t="shared" si="7"/>
        <v>-0.5</v>
      </c>
      <c r="BG63" s="66">
        <f t="shared" si="7"/>
        <v>-0.83333333333333393</v>
      </c>
      <c r="BH63" s="66">
        <f t="shared" si="7"/>
        <v>-0.16666666666666696</v>
      </c>
      <c r="BI63" s="66">
        <f t="shared" si="7"/>
        <v>-0.44444444444444464</v>
      </c>
      <c r="BJ63" s="66">
        <f t="shared" si="7"/>
        <v>-0.6111111111111116</v>
      </c>
      <c r="BK63" s="66">
        <f t="shared" si="7"/>
        <v>1.1111111111111107</v>
      </c>
      <c r="BL63" s="66">
        <f t="shared" si="7"/>
        <v>0</v>
      </c>
    </row>
    <row r="64" spans="1:64" x14ac:dyDescent="0.2">
      <c r="A64" s="114">
        <v>0.67638888888888904</v>
      </c>
      <c r="B64" s="11">
        <f t="shared" ref="B64:AG64" si="8">(B5 - B$2)</f>
        <v>0</v>
      </c>
      <c r="C64" s="11">
        <f t="shared" si="8"/>
        <v>-0.59999999999999964</v>
      </c>
      <c r="D64" s="11">
        <f t="shared" si="8"/>
        <v>-1</v>
      </c>
      <c r="E64" s="11">
        <f t="shared" si="8"/>
        <v>-0.80000000000000071</v>
      </c>
      <c r="F64" s="11">
        <f t="shared" si="8"/>
        <v>-0.89999999999999858</v>
      </c>
      <c r="G64" s="11">
        <f t="shared" si="8"/>
        <v>-0.69999999999999929</v>
      </c>
      <c r="H64" s="11">
        <f t="shared" si="8"/>
        <v>0</v>
      </c>
      <c r="I64" s="11">
        <f t="shared" si="8"/>
        <v>-0.79999999999999893</v>
      </c>
      <c r="J64" s="11">
        <f t="shared" si="8"/>
        <v>-0.79999999999999893</v>
      </c>
      <c r="K64" s="11">
        <f t="shared" si="8"/>
        <v>-1</v>
      </c>
      <c r="L64" s="11">
        <f t="shared" si="8"/>
        <v>-1</v>
      </c>
      <c r="M64" s="11">
        <f t="shared" si="8"/>
        <v>-1.0999999999999996</v>
      </c>
      <c r="N64" s="11">
        <f t="shared" si="8"/>
        <v>-0.20000000000000018</v>
      </c>
      <c r="O64" s="11">
        <f t="shared" si="8"/>
        <v>-0.29999999999999893</v>
      </c>
      <c r="P64" s="11">
        <f t="shared" si="8"/>
        <v>0</v>
      </c>
      <c r="Q64" s="11">
        <f t="shared" si="8"/>
        <v>-1.0999999999999996</v>
      </c>
      <c r="R64" s="11">
        <f t="shared" si="8"/>
        <v>-0.10000000000000053</v>
      </c>
      <c r="S64" s="11">
        <f t="shared" si="8"/>
        <v>-0.30000000000000071</v>
      </c>
      <c r="T64" s="11">
        <f t="shared" si="8"/>
        <v>-0.59999999999999964</v>
      </c>
      <c r="U64" s="11">
        <f t="shared" si="8"/>
        <v>-0.30000000000000071</v>
      </c>
      <c r="V64" s="68">
        <f t="shared" si="8"/>
        <v>9.9999999999997868E-2</v>
      </c>
      <c r="W64" s="11">
        <f t="shared" si="8"/>
        <v>-0.60000000000000142</v>
      </c>
      <c r="X64" s="11">
        <f t="shared" si="8"/>
        <v>0</v>
      </c>
      <c r="Y64" s="11">
        <f t="shared" si="8"/>
        <v>9.9999999999999645E-2</v>
      </c>
      <c r="Z64" s="11">
        <f t="shared" si="8"/>
        <v>-1.2999999999999998</v>
      </c>
      <c r="AA64" s="11">
        <f t="shared" si="8"/>
        <v>-0.40000000000000036</v>
      </c>
      <c r="AB64" s="11">
        <f t="shared" si="8"/>
        <v>-1.6999999999999993</v>
      </c>
      <c r="AC64" s="11">
        <f t="shared" si="8"/>
        <v>-0.29999999999999893</v>
      </c>
      <c r="AD64" s="11">
        <f t="shared" si="8"/>
        <v>-0.5</v>
      </c>
      <c r="AE64" s="11">
        <f t="shared" si="8"/>
        <v>-1.2999999999999989</v>
      </c>
      <c r="AF64" s="66">
        <f t="shared" si="8"/>
        <v>-0.40000000000000036</v>
      </c>
      <c r="AG64" s="66">
        <f t="shared" si="8"/>
        <v>-9.9999999999999645E-2</v>
      </c>
      <c r="AH64" s="66">
        <f t="shared" ref="AH64:BL64" si="9">(AH5 - AH$2)</f>
        <v>-1.0999999999999996</v>
      </c>
      <c r="AI64" s="66">
        <f t="shared" si="9"/>
        <v>1.2999999999999989</v>
      </c>
      <c r="AJ64" s="66">
        <f t="shared" si="9"/>
        <v>9.9999999999999645E-2</v>
      </c>
      <c r="AK64" s="66">
        <f t="shared" si="9"/>
        <v>0</v>
      </c>
      <c r="AL64" s="66">
        <f t="shared" si="9"/>
        <v>0</v>
      </c>
      <c r="AM64" s="66">
        <f t="shared" si="9"/>
        <v>0.20000000000000018</v>
      </c>
      <c r="AN64" s="66">
        <f t="shared" si="9"/>
        <v>-1.0999999999999996</v>
      </c>
      <c r="AO64" s="66">
        <f t="shared" si="9"/>
        <v>-0.5</v>
      </c>
      <c r="AP64" s="66">
        <f t="shared" si="9"/>
        <v>-0.20000000000000018</v>
      </c>
      <c r="AQ64" s="66">
        <f t="shared" si="9"/>
        <v>-0.29999999999999982</v>
      </c>
      <c r="AR64" s="66">
        <f t="shared" si="9"/>
        <v>0</v>
      </c>
      <c r="AS64" s="66">
        <f t="shared" si="9"/>
        <v>-0.5</v>
      </c>
      <c r="AT64" s="66">
        <f t="shared" si="9"/>
        <v>-1.0999999999999996</v>
      </c>
      <c r="AU64" s="66">
        <f t="shared" si="9"/>
        <v>0</v>
      </c>
      <c r="AV64" s="66">
        <f t="shared" si="9"/>
        <v>0</v>
      </c>
      <c r="AW64" s="66">
        <f t="shared" si="9"/>
        <v>0</v>
      </c>
      <c r="AX64" s="66">
        <f t="shared" si="9"/>
        <v>0</v>
      </c>
      <c r="AY64" s="66">
        <f t="shared" si="9"/>
        <v>0</v>
      </c>
      <c r="AZ64" s="66">
        <f t="shared" si="9"/>
        <v>0</v>
      </c>
      <c r="BA64" s="66">
        <f t="shared" si="9"/>
        <v>-1.1111111111111107</v>
      </c>
      <c r="BB64" s="66">
        <f t="shared" si="9"/>
        <v>-0.16666666666666607</v>
      </c>
      <c r="BC64" s="66">
        <f t="shared" si="9"/>
        <v>0.22222222222222321</v>
      </c>
      <c r="BD64" s="66">
        <f t="shared" si="9"/>
        <v>0.66666666666666607</v>
      </c>
      <c r="BE64" s="66">
        <f t="shared" si="9"/>
        <v>0</v>
      </c>
      <c r="BF64" s="66">
        <f t="shared" si="9"/>
        <v>-0.66666666666666607</v>
      </c>
      <c r="BG64" s="66">
        <f t="shared" si="9"/>
        <v>-1.3333333333333339</v>
      </c>
      <c r="BH64" s="66">
        <f t="shared" si="9"/>
        <v>-0.22222222222222232</v>
      </c>
      <c r="BI64" s="66">
        <f t="shared" si="9"/>
        <v>-0.72222222222222321</v>
      </c>
      <c r="BJ64" s="66">
        <f t="shared" si="9"/>
        <v>-0.6111111111111116</v>
      </c>
      <c r="BK64" s="66">
        <f t="shared" si="9"/>
        <v>0.94444444444444464</v>
      </c>
      <c r="BL64" s="66">
        <f t="shared" si="9"/>
        <v>0</v>
      </c>
    </row>
    <row r="65" spans="1:64" x14ac:dyDescent="0.2">
      <c r="A65" s="113">
        <v>0.67986111111111103</v>
      </c>
      <c r="B65" s="11">
        <f t="shared" ref="B65:AG65" si="10">(B6 - B$2)</f>
        <v>0</v>
      </c>
      <c r="C65" s="11">
        <f t="shared" si="10"/>
        <v>-0.90000000000000036</v>
      </c>
      <c r="D65" s="11">
        <f t="shared" si="10"/>
        <v>-1.1000000000000014</v>
      </c>
      <c r="E65" s="11">
        <f t="shared" si="10"/>
        <v>-0.90000000000000036</v>
      </c>
      <c r="F65" s="11">
        <f t="shared" si="10"/>
        <v>-1.2999999999999989</v>
      </c>
      <c r="G65" s="11">
        <f t="shared" si="10"/>
        <v>-1</v>
      </c>
      <c r="H65" s="11">
        <f t="shared" si="10"/>
        <v>9.9999999999999645E-2</v>
      </c>
      <c r="I65" s="11">
        <f t="shared" si="10"/>
        <v>-1.0999999999999996</v>
      </c>
      <c r="J65" s="11">
        <f t="shared" si="10"/>
        <v>-1.0999999999999996</v>
      </c>
      <c r="K65" s="11">
        <f t="shared" si="10"/>
        <v>-1.0999999999999996</v>
      </c>
      <c r="L65" s="11">
        <f t="shared" si="10"/>
        <v>-0.79999999999999893</v>
      </c>
      <c r="M65" s="11">
        <f t="shared" si="10"/>
        <v>-1.2000000000000011</v>
      </c>
      <c r="N65" s="11">
        <f t="shared" si="10"/>
        <v>-9.9999999999999645E-2</v>
      </c>
      <c r="O65" s="11">
        <f t="shared" si="10"/>
        <v>-0.19999999999999929</v>
      </c>
      <c r="P65" s="11">
        <f t="shared" si="10"/>
        <v>0</v>
      </c>
      <c r="Q65" s="11">
        <f t="shared" si="10"/>
        <v>-1.3000000000000007</v>
      </c>
      <c r="R65" s="11">
        <f t="shared" si="10"/>
        <v>-0.10000000000000053</v>
      </c>
      <c r="S65" s="11">
        <f t="shared" si="10"/>
        <v>-0.30000000000000071</v>
      </c>
      <c r="T65" s="11">
        <f t="shared" si="10"/>
        <v>-0.90000000000000036</v>
      </c>
      <c r="U65" s="11">
        <f t="shared" si="10"/>
        <v>-0.5</v>
      </c>
      <c r="V65" s="11">
        <f t="shared" si="10"/>
        <v>-0.20000000000000284</v>
      </c>
      <c r="W65" s="11">
        <f t="shared" si="10"/>
        <v>-1</v>
      </c>
      <c r="X65" s="11">
        <f t="shared" si="10"/>
        <v>0</v>
      </c>
      <c r="Y65" s="11">
        <f t="shared" si="10"/>
        <v>-0.19999999999999929</v>
      </c>
      <c r="Z65" s="11">
        <f t="shared" si="10"/>
        <v>-1</v>
      </c>
      <c r="AA65" s="11">
        <f t="shared" si="10"/>
        <v>-0.5</v>
      </c>
      <c r="AB65" s="11">
        <f t="shared" si="10"/>
        <v>-1.8999999999999986</v>
      </c>
      <c r="AC65" s="11">
        <f t="shared" si="10"/>
        <v>-0.29999999999999893</v>
      </c>
      <c r="AD65" s="11">
        <f t="shared" si="10"/>
        <v>-0.90000000000000036</v>
      </c>
      <c r="AE65" s="11">
        <f t="shared" si="10"/>
        <v>-1.8999999999999986</v>
      </c>
      <c r="AF65" s="66">
        <f t="shared" si="10"/>
        <v>-1</v>
      </c>
      <c r="AG65" s="66">
        <f t="shared" si="10"/>
        <v>-9.9999999999999645E-2</v>
      </c>
      <c r="AH65" s="66">
        <f t="shared" ref="AH65:BL65" si="11">(AH6 - AH$2)</f>
        <v>-1.4000000000000004</v>
      </c>
      <c r="AI65" s="66">
        <f t="shared" si="11"/>
        <v>1.4000000000000004</v>
      </c>
      <c r="AJ65" s="66">
        <f t="shared" si="11"/>
        <v>-9.9999999999999645E-2</v>
      </c>
      <c r="AK65" s="66">
        <f t="shared" si="11"/>
        <v>-9.9999999999999645E-2</v>
      </c>
      <c r="AL65" s="66">
        <f t="shared" si="11"/>
        <v>0</v>
      </c>
      <c r="AM65" s="66">
        <f t="shared" si="11"/>
        <v>0.39999999999999947</v>
      </c>
      <c r="AN65" s="66">
        <f t="shared" si="11"/>
        <v>-1.5</v>
      </c>
      <c r="AO65" s="66">
        <f t="shared" si="11"/>
        <v>-0.59999999999999964</v>
      </c>
      <c r="AP65" s="66">
        <f t="shared" si="11"/>
        <v>-0.20000000000000018</v>
      </c>
      <c r="AQ65" s="66">
        <f t="shared" si="11"/>
        <v>-0.39999999999999947</v>
      </c>
      <c r="AR65" s="66">
        <f t="shared" si="11"/>
        <v>0</v>
      </c>
      <c r="AS65" s="66">
        <f t="shared" si="11"/>
        <v>-0.60000000000000053</v>
      </c>
      <c r="AT65" s="66">
        <f t="shared" si="11"/>
        <v>-1.5999999999999996</v>
      </c>
      <c r="AU65" s="66">
        <f t="shared" si="11"/>
        <v>0</v>
      </c>
      <c r="AV65" s="66">
        <f t="shared" si="11"/>
        <v>0</v>
      </c>
      <c r="AW65" s="66">
        <f t="shared" si="11"/>
        <v>0</v>
      </c>
      <c r="AX65" s="66">
        <f t="shared" si="11"/>
        <v>0</v>
      </c>
      <c r="AY65" s="66">
        <f t="shared" si="11"/>
        <v>0</v>
      </c>
      <c r="AZ65" s="66">
        <f t="shared" si="11"/>
        <v>0</v>
      </c>
      <c r="BA65" s="66">
        <f t="shared" si="11"/>
        <v>-1.5</v>
      </c>
      <c r="BB65" s="66">
        <f t="shared" si="11"/>
        <v>-0.27777777777777679</v>
      </c>
      <c r="BC65" s="66">
        <f t="shared" si="11"/>
        <v>0.11111111111111249</v>
      </c>
      <c r="BD65" s="66">
        <f t="shared" si="11"/>
        <v>0.77777777777777857</v>
      </c>
      <c r="BE65" s="66">
        <f t="shared" si="11"/>
        <v>0</v>
      </c>
      <c r="BF65" s="66">
        <f t="shared" si="11"/>
        <v>-0.88888888888888928</v>
      </c>
      <c r="BG65" s="66">
        <f t="shared" si="11"/>
        <v>-1.6666666666666661</v>
      </c>
      <c r="BH65" s="66">
        <f t="shared" si="11"/>
        <v>-0.38888888888888928</v>
      </c>
      <c r="BI65" s="66">
        <f t="shared" si="11"/>
        <v>-0.83333333333333393</v>
      </c>
      <c r="BJ65" s="66">
        <f t="shared" si="11"/>
        <v>-0.77777777777777857</v>
      </c>
      <c r="BK65" s="66">
        <f t="shared" si="11"/>
        <v>0.61111111111111072</v>
      </c>
      <c r="BL65" s="66">
        <f t="shared" si="11"/>
        <v>0</v>
      </c>
    </row>
    <row r="66" spans="1:64" x14ac:dyDescent="0.2">
      <c r="A66" s="114">
        <v>0.68333333333333302</v>
      </c>
      <c r="B66" s="11">
        <f t="shared" ref="B66:AG66" si="12">(B7 - B$2)</f>
        <v>0</v>
      </c>
      <c r="C66" s="11">
        <f t="shared" si="12"/>
        <v>-1.2000000000000002</v>
      </c>
      <c r="D66" s="11">
        <f t="shared" si="12"/>
        <v>-1.1999999999999993</v>
      </c>
      <c r="E66" s="11">
        <f t="shared" si="12"/>
        <v>-1.0999999999999996</v>
      </c>
      <c r="F66" s="11">
        <f t="shared" si="12"/>
        <v>-1.5</v>
      </c>
      <c r="G66" s="11">
        <f t="shared" si="12"/>
        <v>-1.5</v>
      </c>
      <c r="H66" s="11">
        <f t="shared" si="12"/>
        <v>0.59999999999999964</v>
      </c>
      <c r="I66" s="11">
        <f t="shared" si="12"/>
        <v>-1.5</v>
      </c>
      <c r="J66" s="11">
        <f t="shared" si="12"/>
        <v>-1.3999999999999986</v>
      </c>
      <c r="K66" s="11">
        <f t="shared" si="12"/>
        <v>-1.1999999999999993</v>
      </c>
      <c r="L66" s="11">
        <f t="shared" si="12"/>
        <v>-1.0999999999999996</v>
      </c>
      <c r="M66" s="11">
        <f t="shared" si="12"/>
        <v>-1.3000000000000007</v>
      </c>
      <c r="N66" s="11">
        <f t="shared" si="12"/>
        <v>0.20000000000000018</v>
      </c>
      <c r="O66" s="11">
        <f t="shared" si="12"/>
        <v>0.20000000000000107</v>
      </c>
      <c r="P66" s="11">
        <f t="shared" si="12"/>
        <v>0</v>
      </c>
      <c r="Q66" s="11">
        <f t="shared" si="12"/>
        <v>-1.5</v>
      </c>
      <c r="R66" s="11">
        <f t="shared" si="12"/>
        <v>-0.5</v>
      </c>
      <c r="S66" s="11">
        <f t="shared" si="12"/>
        <v>-0.40000000000000036</v>
      </c>
      <c r="T66" s="11">
        <f t="shared" si="12"/>
        <v>-1.2999999999999989</v>
      </c>
      <c r="U66" s="11">
        <f t="shared" si="12"/>
        <v>-0.70000000000000107</v>
      </c>
      <c r="V66" s="11">
        <f t="shared" si="12"/>
        <v>-0.5</v>
      </c>
      <c r="W66" s="11">
        <f t="shared" si="12"/>
        <v>-1.1000000000000014</v>
      </c>
      <c r="X66" s="11">
        <f t="shared" si="12"/>
        <v>0</v>
      </c>
      <c r="Y66" s="11">
        <f t="shared" si="12"/>
        <v>-0.30000000000000071</v>
      </c>
      <c r="Z66" s="11">
        <f t="shared" si="12"/>
        <v>-0.90000000000000036</v>
      </c>
      <c r="AA66" s="11">
        <f t="shared" si="12"/>
        <v>-0.40000000000000036</v>
      </c>
      <c r="AB66" s="11">
        <f t="shared" si="12"/>
        <v>-2.0999999999999996</v>
      </c>
      <c r="AC66" s="11">
        <f t="shared" si="12"/>
        <v>-0.89999999999999858</v>
      </c>
      <c r="AD66" s="11">
        <f t="shared" si="12"/>
        <v>-1.1999999999999993</v>
      </c>
      <c r="AE66" s="11">
        <f t="shared" si="12"/>
        <v>-2.0999999999999996</v>
      </c>
      <c r="AF66" s="66">
        <f t="shared" si="12"/>
        <v>-1.6999999999999993</v>
      </c>
      <c r="AG66" s="66">
        <f t="shared" si="12"/>
        <v>0</v>
      </c>
      <c r="AH66" s="66">
        <f t="shared" ref="AH66:BL66" si="13">(AH7 - AH$2)</f>
        <v>-2.0999999999999996</v>
      </c>
      <c r="AI66" s="66">
        <f t="shared" si="13"/>
        <v>1.4000000000000004</v>
      </c>
      <c r="AJ66" s="66">
        <f t="shared" si="13"/>
        <v>-9.9999999999999645E-2</v>
      </c>
      <c r="AK66" s="66">
        <f t="shared" si="13"/>
        <v>-0.19999999999999929</v>
      </c>
      <c r="AL66" s="66">
        <f t="shared" si="13"/>
        <v>6.3</v>
      </c>
      <c r="AM66" s="66">
        <f t="shared" si="13"/>
        <v>1.1000000000000005</v>
      </c>
      <c r="AN66" s="66">
        <f t="shared" si="13"/>
        <v>-1.7000000000000011</v>
      </c>
      <c r="AO66" s="66">
        <f t="shared" si="13"/>
        <v>-1</v>
      </c>
      <c r="AP66" s="66">
        <f t="shared" si="13"/>
        <v>-0.20000000000000018</v>
      </c>
      <c r="AQ66" s="66">
        <f t="shared" si="13"/>
        <v>-0.5</v>
      </c>
      <c r="AR66" s="66">
        <f t="shared" si="13"/>
        <v>0</v>
      </c>
      <c r="AS66" s="66">
        <f t="shared" si="13"/>
        <v>-0.60000000000000053</v>
      </c>
      <c r="AT66" s="66">
        <f t="shared" si="13"/>
        <v>-2.0999999999999996</v>
      </c>
      <c r="AU66" s="66">
        <f t="shared" si="13"/>
        <v>0</v>
      </c>
      <c r="AV66" s="66">
        <f t="shared" si="13"/>
        <v>0</v>
      </c>
      <c r="AW66" s="66">
        <f t="shared" si="13"/>
        <v>0</v>
      </c>
      <c r="AX66" s="66">
        <f t="shared" si="13"/>
        <v>0</v>
      </c>
      <c r="AY66" s="66">
        <f t="shared" si="13"/>
        <v>0</v>
      </c>
      <c r="AZ66" s="66">
        <f t="shared" si="13"/>
        <v>0</v>
      </c>
      <c r="BA66" s="66">
        <f t="shared" si="13"/>
        <v>-1.8333333333333339</v>
      </c>
      <c r="BB66" s="66">
        <f t="shared" si="13"/>
        <v>0.11111111111111072</v>
      </c>
      <c r="BC66" s="66">
        <f t="shared" si="13"/>
        <v>0</v>
      </c>
      <c r="BD66" s="66">
        <f t="shared" si="13"/>
        <v>0.72222222222222143</v>
      </c>
      <c r="BE66" s="66">
        <f t="shared" si="13"/>
        <v>0</v>
      </c>
      <c r="BF66" s="66">
        <f t="shared" si="13"/>
        <v>-1.0555555555555554</v>
      </c>
      <c r="BG66" s="66">
        <f t="shared" si="13"/>
        <v>-2</v>
      </c>
      <c r="BH66" s="66">
        <f t="shared" si="13"/>
        <v>-0.44444444444444464</v>
      </c>
      <c r="BI66" s="66">
        <f t="shared" si="13"/>
        <v>-1</v>
      </c>
      <c r="BJ66" s="66">
        <f t="shared" si="13"/>
        <v>-1.0555555555555562</v>
      </c>
      <c r="BK66" s="66">
        <f t="shared" si="13"/>
        <v>0.5</v>
      </c>
      <c r="BL66" s="66">
        <f t="shared" si="13"/>
        <v>0</v>
      </c>
    </row>
    <row r="67" spans="1:64" x14ac:dyDescent="0.2">
      <c r="A67" s="113">
        <v>0.686805555555556</v>
      </c>
      <c r="B67" s="11">
        <f t="shared" ref="B67:AG67" si="14">(B8 - B$2)</f>
        <v>0</v>
      </c>
      <c r="C67" s="11">
        <f t="shared" si="14"/>
        <v>-1.4000000000000004</v>
      </c>
      <c r="D67" s="11">
        <f t="shared" si="14"/>
        <v>-1.3000000000000007</v>
      </c>
      <c r="E67" s="11">
        <f t="shared" si="14"/>
        <v>-1.4000000000000004</v>
      </c>
      <c r="F67" s="11">
        <f t="shared" si="14"/>
        <v>-1.8999999999999986</v>
      </c>
      <c r="G67" s="11">
        <f t="shared" si="14"/>
        <v>-1.5</v>
      </c>
      <c r="H67" s="11">
        <f t="shared" si="14"/>
        <v>0.79999999999999893</v>
      </c>
      <c r="I67" s="11">
        <f t="shared" si="14"/>
        <v>-1.7999999999999989</v>
      </c>
      <c r="J67" s="11">
        <f t="shared" si="14"/>
        <v>-1.7999999999999989</v>
      </c>
      <c r="K67" s="11">
        <f t="shared" si="14"/>
        <v>-1.7999999999999989</v>
      </c>
      <c r="L67" s="11">
        <f t="shared" si="14"/>
        <v>-1.0999999999999996</v>
      </c>
      <c r="M67" s="11">
        <f t="shared" si="14"/>
        <v>-1.2000000000000011</v>
      </c>
      <c r="N67" s="11">
        <f t="shared" si="14"/>
        <v>0.20000000000000018</v>
      </c>
      <c r="O67" s="11">
        <f t="shared" si="14"/>
        <v>0.70000000000000107</v>
      </c>
      <c r="P67" s="11">
        <f t="shared" si="14"/>
        <v>0</v>
      </c>
      <c r="Q67" s="11">
        <f t="shared" si="14"/>
        <v>-1.8000000000000007</v>
      </c>
      <c r="R67" s="11">
        <f t="shared" si="14"/>
        <v>-0.70000000000000018</v>
      </c>
      <c r="S67" s="11">
        <f t="shared" si="14"/>
        <v>-0.59999999999999964</v>
      </c>
      <c r="T67" s="11">
        <f t="shared" si="14"/>
        <v>-1.5</v>
      </c>
      <c r="U67" s="11">
        <f t="shared" si="14"/>
        <v>-0.80000000000000071</v>
      </c>
      <c r="V67" s="11">
        <f t="shared" si="14"/>
        <v>-0.80000000000000071</v>
      </c>
      <c r="W67" s="11">
        <f t="shared" si="14"/>
        <v>-0.90000000000000036</v>
      </c>
      <c r="X67" s="11">
        <f t="shared" si="14"/>
        <v>0</v>
      </c>
      <c r="Y67" s="11">
        <f t="shared" si="14"/>
        <v>-0.30000000000000071</v>
      </c>
      <c r="Z67" s="11">
        <f t="shared" si="14"/>
        <v>-1</v>
      </c>
      <c r="AA67" s="11">
        <f t="shared" si="14"/>
        <v>-0.10000000000000142</v>
      </c>
      <c r="AB67" s="11">
        <f t="shared" si="14"/>
        <v>-2.3999999999999986</v>
      </c>
      <c r="AC67" s="11">
        <f t="shared" si="14"/>
        <v>-1.2999999999999989</v>
      </c>
      <c r="AD67" s="11">
        <f t="shared" si="14"/>
        <v>-1.2999999999999998</v>
      </c>
      <c r="AE67" s="11">
        <f t="shared" si="14"/>
        <v>-1.8999999999999986</v>
      </c>
      <c r="AF67" s="66">
        <f t="shared" si="14"/>
        <v>-2.2999999999999989</v>
      </c>
      <c r="AG67" s="66">
        <f t="shared" si="14"/>
        <v>-9.9999999999999645E-2</v>
      </c>
      <c r="AH67" s="66">
        <f t="shared" ref="AH67:BL67" si="15">(AH8 - AH$2)</f>
        <v>-2.3000000000000007</v>
      </c>
      <c r="AI67" s="66">
        <f t="shared" si="15"/>
        <v>1.5</v>
      </c>
      <c r="AJ67" s="66">
        <f t="shared" si="15"/>
        <v>-9.9999999999999645E-2</v>
      </c>
      <c r="AK67" s="66">
        <f t="shared" si="15"/>
        <v>-0.30000000000000071</v>
      </c>
      <c r="AL67" s="66">
        <f t="shared" si="15"/>
        <v>6.1</v>
      </c>
      <c r="AM67" s="66">
        <f t="shared" si="15"/>
        <v>1.7000000000000002</v>
      </c>
      <c r="AN67" s="66">
        <f t="shared" si="15"/>
        <v>-1.9000000000000004</v>
      </c>
      <c r="AO67" s="66">
        <f t="shared" si="15"/>
        <v>-1.2999999999999989</v>
      </c>
      <c r="AP67" s="66">
        <f t="shared" si="15"/>
        <v>-0.29999999999999982</v>
      </c>
      <c r="AQ67" s="66">
        <f t="shared" si="15"/>
        <v>-0.5</v>
      </c>
      <c r="AR67" s="66">
        <f t="shared" si="15"/>
        <v>0</v>
      </c>
      <c r="AS67" s="66">
        <f t="shared" si="15"/>
        <v>-0.90000000000000036</v>
      </c>
      <c r="AT67" s="66">
        <f t="shared" si="15"/>
        <v>-2.5999999999999996</v>
      </c>
      <c r="AU67" s="66">
        <f t="shared" si="15"/>
        <v>0</v>
      </c>
      <c r="AV67" s="66">
        <f t="shared" si="15"/>
        <v>0</v>
      </c>
      <c r="AW67" s="66">
        <f t="shared" si="15"/>
        <v>0</v>
      </c>
      <c r="AX67" s="66">
        <f t="shared" si="15"/>
        <v>0</v>
      </c>
      <c r="AY67" s="66">
        <f t="shared" si="15"/>
        <v>0</v>
      </c>
      <c r="AZ67" s="66">
        <f t="shared" si="15"/>
        <v>0</v>
      </c>
      <c r="BA67" s="66">
        <f t="shared" si="15"/>
        <v>-2.2777777777777786</v>
      </c>
      <c r="BB67" s="66">
        <f t="shared" si="15"/>
        <v>-0.16666666666666607</v>
      </c>
      <c r="BC67" s="66">
        <f t="shared" si="15"/>
        <v>-0.22222222222222143</v>
      </c>
      <c r="BD67" s="66">
        <f t="shared" si="15"/>
        <v>0.55555555555555536</v>
      </c>
      <c r="BE67" s="66">
        <f t="shared" si="15"/>
        <v>0</v>
      </c>
      <c r="BF67" s="66">
        <f t="shared" si="15"/>
        <v>-1.1666666666666661</v>
      </c>
      <c r="BG67" s="66">
        <f t="shared" si="15"/>
        <v>-2.3888888888888893</v>
      </c>
      <c r="BH67" s="66">
        <f t="shared" si="15"/>
        <v>-0.66666666666666696</v>
      </c>
      <c r="BI67" s="66">
        <f t="shared" si="15"/>
        <v>-1.1111111111111125</v>
      </c>
      <c r="BJ67" s="66">
        <f t="shared" si="15"/>
        <v>-1.166666666666667</v>
      </c>
      <c r="BK67" s="66">
        <f t="shared" si="15"/>
        <v>-7.5</v>
      </c>
      <c r="BL67" s="66">
        <f t="shared" si="15"/>
        <v>0</v>
      </c>
    </row>
    <row r="68" spans="1:64" x14ac:dyDescent="0.2">
      <c r="A68" s="114">
        <v>0.69027777777777799</v>
      </c>
      <c r="B68" s="11">
        <f t="shared" ref="B68:AG68" si="16">(B9 - B$2)</f>
        <v>0</v>
      </c>
      <c r="C68" s="11">
        <f t="shared" si="16"/>
        <v>-1.5</v>
      </c>
      <c r="D68" s="11">
        <f t="shared" si="16"/>
        <v>-1.6999999999999993</v>
      </c>
      <c r="E68" s="11">
        <f t="shared" si="16"/>
        <v>-1.7999999999999998</v>
      </c>
      <c r="F68" s="11">
        <f t="shared" si="16"/>
        <v>-2.2999999999999989</v>
      </c>
      <c r="G68" s="11">
        <f t="shared" si="16"/>
        <v>-1.5</v>
      </c>
      <c r="H68" s="11">
        <f t="shared" si="16"/>
        <v>0.5</v>
      </c>
      <c r="I68" s="11">
        <f t="shared" si="16"/>
        <v>-2</v>
      </c>
      <c r="J68" s="11">
        <f t="shared" si="16"/>
        <v>-1.8999999999999986</v>
      </c>
      <c r="K68" s="11">
        <f t="shared" si="16"/>
        <v>-1.5</v>
      </c>
      <c r="L68" s="11">
        <f t="shared" si="16"/>
        <v>-1</v>
      </c>
      <c r="M68" s="11">
        <f t="shared" si="16"/>
        <v>-1.3000000000000007</v>
      </c>
      <c r="N68" s="11">
        <f t="shared" si="16"/>
        <v>9.9999999999999645E-2</v>
      </c>
      <c r="O68" s="11">
        <f t="shared" si="16"/>
        <v>1.4000000000000004</v>
      </c>
      <c r="P68" s="11">
        <f t="shared" si="16"/>
        <v>0</v>
      </c>
      <c r="Q68" s="11">
        <f t="shared" si="16"/>
        <v>-2.3000000000000007</v>
      </c>
      <c r="R68" s="11">
        <f t="shared" si="16"/>
        <v>-0.70000000000000018</v>
      </c>
      <c r="S68" s="11">
        <f t="shared" si="16"/>
        <v>-1.0999999999999996</v>
      </c>
      <c r="T68" s="11">
        <f t="shared" si="16"/>
        <v>-1.9000000000000004</v>
      </c>
      <c r="U68" s="11">
        <f t="shared" si="16"/>
        <v>-1</v>
      </c>
      <c r="V68" s="11">
        <f t="shared" si="16"/>
        <v>-1</v>
      </c>
      <c r="W68" s="11">
        <f t="shared" si="16"/>
        <v>-0.70000000000000107</v>
      </c>
      <c r="X68" s="11">
        <f t="shared" si="16"/>
        <v>0</v>
      </c>
      <c r="Y68" s="11">
        <f t="shared" si="16"/>
        <v>-0.40000000000000036</v>
      </c>
      <c r="Z68" s="11">
        <f t="shared" si="16"/>
        <v>-1.1999999999999993</v>
      </c>
      <c r="AA68" s="11">
        <f t="shared" si="16"/>
        <v>-0.20000000000000107</v>
      </c>
      <c r="AB68" s="11">
        <f t="shared" si="16"/>
        <v>-2.6999999999999993</v>
      </c>
      <c r="AC68" s="11">
        <f t="shared" si="16"/>
        <v>-0.89999999999999858</v>
      </c>
      <c r="AD68" s="11">
        <f t="shared" si="16"/>
        <v>-1.1999999999999993</v>
      </c>
      <c r="AE68" s="11">
        <f t="shared" si="16"/>
        <v>-2.0999999999999996</v>
      </c>
      <c r="AF68" s="66">
        <f t="shared" si="16"/>
        <v>-2.6999999999999993</v>
      </c>
      <c r="AG68" s="66">
        <f t="shared" si="16"/>
        <v>-9.9999999999999645E-2</v>
      </c>
      <c r="AH68" s="66">
        <f t="shared" ref="AH68:BL68" si="17">(AH9 - AH$2)</f>
        <v>-2.3000000000000007</v>
      </c>
      <c r="AI68" s="66">
        <f t="shared" si="17"/>
        <v>1.5</v>
      </c>
      <c r="AJ68" s="66">
        <f t="shared" si="17"/>
        <v>0</v>
      </c>
      <c r="AK68" s="66">
        <f t="shared" si="17"/>
        <v>-0.40000000000000036</v>
      </c>
      <c r="AL68" s="66">
        <f t="shared" si="17"/>
        <v>5.9</v>
      </c>
      <c r="AM68" s="66">
        <f t="shared" si="17"/>
        <v>1.2999999999999998</v>
      </c>
      <c r="AN68" s="66">
        <f t="shared" si="17"/>
        <v>-2</v>
      </c>
      <c r="AO68" s="66">
        <f t="shared" si="17"/>
        <v>-1.5</v>
      </c>
      <c r="AP68" s="66">
        <f t="shared" si="17"/>
        <v>-0.40000000000000036</v>
      </c>
      <c r="AQ68" s="66">
        <f t="shared" si="17"/>
        <v>-0.69999999999999929</v>
      </c>
      <c r="AR68" s="66">
        <f t="shared" si="17"/>
        <v>0</v>
      </c>
      <c r="AS68" s="66">
        <f t="shared" si="17"/>
        <v>-1</v>
      </c>
      <c r="AT68" s="66">
        <f t="shared" si="17"/>
        <v>-3</v>
      </c>
      <c r="AU68" s="66">
        <f t="shared" si="17"/>
        <v>0</v>
      </c>
      <c r="AV68" s="66">
        <f t="shared" si="17"/>
        <v>0</v>
      </c>
      <c r="AW68" s="66">
        <f t="shared" si="17"/>
        <v>0</v>
      </c>
      <c r="AX68" s="66">
        <f t="shared" si="17"/>
        <v>0</v>
      </c>
      <c r="AY68" s="66">
        <f t="shared" si="17"/>
        <v>0</v>
      </c>
      <c r="AZ68" s="66">
        <f t="shared" si="17"/>
        <v>0</v>
      </c>
      <c r="BA68" s="66">
        <f t="shared" si="17"/>
        <v>-2.7222222222222232</v>
      </c>
      <c r="BB68" s="66">
        <f t="shared" si="17"/>
        <v>-0.38888888888888928</v>
      </c>
      <c r="BC68" s="66">
        <f t="shared" si="17"/>
        <v>-0.55555555555555536</v>
      </c>
      <c r="BD68" s="66">
        <f t="shared" si="17"/>
        <v>0.38888888888888928</v>
      </c>
      <c r="BE68" s="66">
        <f t="shared" si="17"/>
        <v>0</v>
      </c>
      <c r="BF68" s="66">
        <f t="shared" si="17"/>
        <v>-1.8333333333333339</v>
      </c>
      <c r="BG68" s="66">
        <f t="shared" si="17"/>
        <v>-2.7222222222222232</v>
      </c>
      <c r="BH68" s="66">
        <f t="shared" si="17"/>
        <v>-0.77777777777777768</v>
      </c>
      <c r="BI68" s="66">
        <f t="shared" si="17"/>
        <v>-1.3333333333333339</v>
      </c>
      <c r="BJ68" s="66">
        <f t="shared" si="17"/>
        <v>-1.166666666666667</v>
      </c>
      <c r="BK68" s="66">
        <f t="shared" si="17"/>
        <v>-7.5</v>
      </c>
      <c r="BL68" s="66">
        <f t="shared" si="17"/>
        <v>0</v>
      </c>
    </row>
    <row r="69" spans="1:64" x14ac:dyDescent="0.2">
      <c r="A69" s="113">
        <v>0.69374999999999998</v>
      </c>
      <c r="B69" s="11">
        <f t="shared" ref="B69:AG69" si="18">(B10 - B$2)</f>
        <v>0</v>
      </c>
      <c r="C69" s="11">
        <f t="shared" si="18"/>
        <v>-1.7000000000000002</v>
      </c>
      <c r="D69" s="11">
        <f t="shared" si="18"/>
        <v>-2.1999999999999993</v>
      </c>
      <c r="E69" s="11">
        <f t="shared" si="18"/>
        <v>-1.7999999999999998</v>
      </c>
      <c r="F69" s="11">
        <f t="shared" si="18"/>
        <v>-2.5</v>
      </c>
      <c r="G69" s="11">
        <f t="shared" si="18"/>
        <v>-1.6999999999999993</v>
      </c>
      <c r="H69" s="11">
        <f t="shared" si="18"/>
        <v>-0.80000000000000071</v>
      </c>
      <c r="I69" s="11">
        <f t="shared" si="18"/>
        <v>-2.2999999999999989</v>
      </c>
      <c r="J69" s="11">
        <f t="shared" si="18"/>
        <v>-2.0999999999999996</v>
      </c>
      <c r="K69" s="11">
        <f t="shared" si="18"/>
        <v>-1.6999999999999993</v>
      </c>
      <c r="L69" s="11">
        <f t="shared" si="18"/>
        <v>-1.0999999999999996</v>
      </c>
      <c r="M69" s="11">
        <f t="shared" si="18"/>
        <v>-2</v>
      </c>
      <c r="N69" s="11">
        <f t="shared" si="18"/>
        <v>9.9999999999999645E-2</v>
      </c>
      <c r="O69" s="11">
        <f t="shared" si="18"/>
        <v>1.7000000000000011</v>
      </c>
      <c r="P69" s="11">
        <f t="shared" si="18"/>
        <v>0</v>
      </c>
      <c r="Q69" s="11">
        <f t="shared" si="18"/>
        <v>-2.4000000000000004</v>
      </c>
      <c r="R69" s="11">
        <f t="shared" si="18"/>
        <v>-0.70000000000000018</v>
      </c>
      <c r="S69" s="11">
        <f t="shared" si="18"/>
        <v>-1.5</v>
      </c>
      <c r="T69" s="11">
        <f t="shared" si="18"/>
        <v>-2.4000000000000004</v>
      </c>
      <c r="U69" s="11">
        <f t="shared" si="18"/>
        <v>-1.0999999999999996</v>
      </c>
      <c r="V69" s="11">
        <f t="shared" si="18"/>
        <v>-1.3000000000000007</v>
      </c>
      <c r="W69" s="11">
        <f t="shared" si="18"/>
        <v>-0.70000000000000107</v>
      </c>
      <c r="X69" s="11">
        <f t="shared" si="18"/>
        <v>0</v>
      </c>
      <c r="Y69" s="11">
        <f t="shared" si="18"/>
        <v>-0.40000000000000036</v>
      </c>
      <c r="Z69" s="11">
        <f t="shared" si="18"/>
        <v>-1.5</v>
      </c>
      <c r="AA69" s="11">
        <f t="shared" si="18"/>
        <v>-0.10000000000000142</v>
      </c>
      <c r="AB69" s="11">
        <f t="shared" si="18"/>
        <v>-3</v>
      </c>
      <c r="AC69" s="11">
        <f t="shared" si="18"/>
        <v>-0.89999999999999858</v>
      </c>
      <c r="AD69" s="11">
        <f t="shared" si="18"/>
        <v>-1.1999999999999993</v>
      </c>
      <c r="AE69" s="11">
        <f t="shared" si="18"/>
        <v>-2.2999999999999989</v>
      </c>
      <c r="AF69" s="66">
        <f t="shared" si="18"/>
        <v>-2.7999999999999989</v>
      </c>
      <c r="AG69" s="66">
        <f t="shared" si="18"/>
        <v>0.10000000000000053</v>
      </c>
      <c r="AH69" s="66">
        <f t="shared" ref="AH69:BL69" si="19">(AH10 - AH$2)</f>
        <v>-2.4000000000000004</v>
      </c>
      <c r="AI69" s="66">
        <f t="shared" si="19"/>
        <v>1.5</v>
      </c>
      <c r="AJ69" s="66">
        <f t="shared" si="19"/>
        <v>0</v>
      </c>
      <c r="AK69" s="66">
        <f t="shared" si="19"/>
        <v>-0.59999999999999964</v>
      </c>
      <c r="AL69" s="66">
        <f t="shared" si="19"/>
        <v>5.7</v>
      </c>
      <c r="AM69" s="66">
        <f t="shared" si="19"/>
        <v>1.3999999999999995</v>
      </c>
      <c r="AN69" s="66">
        <f t="shared" si="19"/>
        <v>-2.3000000000000007</v>
      </c>
      <c r="AO69" s="66">
        <f t="shared" si="19"/>
        <v>-1.7999999999999989</v>
      </c>
      <c r="AP69" s="66">
        <f t="shared" si="19"/>
        <v>-0.59999999999999964</v>
      </c>
      <c r="AQ69" s="66">
        <f t="shared" si="19"/>
        <v>-0.79999999999999982</v>
      </c>
      <c r="AR69" s="66">
        <f t="shared" si="19"/>
        <v>0</v>
      </c>
      <c r="AS69" s="66">
        <f t="shared" si="19"/>
        <v>-0.90000000000000036</v>
      </c>
      <c r="AT69" s="66">
        <f t="shared" si="19"/>
        <v>-3.2000000000000011</v>
      </c>
      <c r="AU69" s="66">
        <f t="shared" si="19"/>
        <v>0</v>
      </c>
      <c r="AV69" s="66">
        <f t="shared" si="19"/>
        <v>0</v>
      </c>
      <c r="AW69" s="66">
        <f t="shared" si="19"/>
        <v>0</v>
      </c>
      <c r="AX69" s="66">
        <f t="shared" si="19"/>
        <v>0</v>
      </c>
      <c r="AY69" s="66">
        <f t="shared" si="19"/>
        <v>0</v>
      </c>
      <c r="AZ69" s="66">
        <f t="shared" si="19"/>
        <v>0</v>
      </c>
      <c r="BA69" s="66">
        <f t="shared" si="19"/>
        <v>-2.9444444444444446</v>
      </c>
      <c r="BB69" s="66">
        <f t="shared" si="19"/>
        <v>-0.55555555555555536</v>
      </c>
      <c r="BC69" s="66">
        <f t="shared" si="19"/>
        <v>-0.77777777777777679</v>
      </c>
      <c r="BD69" s="66">
        <f t="shared" si="19"/>
        <v>0.16666666666666607</v>
      </c>
      <c r="BE69" s="66">
        <f t="shared" si="19"/>
        <v>0</v>
      </c>
      <c r="BF69" s="66">
        <f t="shared" si="19"/>
        <v>-2.166666666666667</v>
      </c>
      <c r="BG69" s="66">
        <f t="shared" si="19"/>
        <v>-3.0555555555555554</v>
      </c>
      <c r="BH69" s="66">
        <f t="shared" si="19"/>
        <v>-1</v>
      </c>
      <c r="BI69" s="66">
        <f t="shared" si="19"/>
        <v>-1.6666666666666679</v>
      </c>
      <c r="BJ69" s="66">
        <f t="shared" si="19"/>
        <v>-1.0555555555555562</v>
      </c>
      <c r="BK69" s="66">
        <f t="shared" si="19"/>
        <v>-7.5</v>
      </c>
      <c r="BL69" s="66">
        <f t="shared" si="19"/>
        <v>0</v>
      </c>
    </row>
    <row r="70" spans="1:64" x14ac:dyDescent="0.2">
      <c r="A70" s="114">
        <v>0.69722222222222197</v>
      </c>
      <c r="B70" s="11">
        <f t="shared" ref="B70:AG70" si="20">(B11 - B$2)</f>
        <v>0</v>
      </c>
      <c r="C70" s="11">
        <f t="shared" si="20"/>
        <v>-1.7999999999999998</v>
      </c>
      <c r="D70" s="11">
        <f t="shared" si="20"/>
        <v>-2.5</v>
      </c>
      <c r="E70" s="11">
        <f t="shared" si="20"/>
        <v>-2.0999999999999996</v>
      </c>
      <c r="F70" s="11">
        <f t="shared" si="20"/>
        <v>-2.5999999999999996</v>
      </c>
      <c r="G70" s="11">
        <f t="shared" si="20"/>
        <v>-1.9000000000000004</v>
      </c>
      <c r="H70" s="11">
        <f t="shared" si="20"/>
        <v>-2.2000000000000011</v>
      </c>
      <c r="I70" s="11">
        <f t="shared" si="20"/>
        <v>-2.5999999999999996</v>
      </c>
      <c r="J70" s="11">
        <f t="shared" si="20"/>
        <v>-2.0999999999999996</v>
      </c>
      <c r="K70" s="11">
        <f t="shared" si="20"/>
        <v>-2</v>
      </c>
      <c r="L70" s="11">
        <f t="shared" si="20"/>
        <v>-1.3999999999999986</v>
      </c>
      <c r="M70" s="11">
        <f t="shared" si="20"/>
        <v>-2.8000000000000007</v>
      </c>
      <c r="N70" s="11">
        <f t="shared" si="20"/>
        <v>0.29999999999999982</v>
      </c>
      <c r="O70" s="11">
        <f t="shared" si="20"/>
        <v>1.7999999999999989</v>
      </c>
      <c r="P70" s="11">
        <f t="shared" si="20"/>
        <v>0</v>
      </c>
      <c r="Q70" s="11">
        <f t="shared" si="20"/>
        <v>-2.5</v>
      </c>
      <c r="R70" s="11">
        <f t="shared" si="20"/>
        <v>-0.60000000000000053</v>
      </c>
      <c r="S70" s="11">
        <f t="shared" si="20"/>
        <v>-1.5999999999999996</v>
      </c>
      <c r="T70" s="11">
        <f t="shared" si="20"/>
        <v>-2.8</v>
      </c>
      <c r="U70" s="11">
        <f t="shared" si="20"/>
        <v>-1.2000000000000011</v>
      </c>
      <c r="V70" s="11">
        <f t="shared" si="20"/>
        <v>-1.7000000000000011</v>
      </c>
      <c r="W70" s="11">
        <f t="shared" si="20"/>
        <v>-0.80000000000000071</v>
      </c>
      <c r="X70" s="11">
        <f t="shared" si="20"/>
        <v>0</v>
      </c>
      <c r="Y70" s="11">
        <f t="shared" si="20"/>
        <v>-0.40000000000000036</v>
      </c>
      <c r="Z70" s="11">
        <f t="shared" si="20"/>
        <v>-1.8999999999999995</v>
      </c>
      <c r="AA70" s="11">
        <f t="shared" si="20"/>
        <v>-0.20000000000000107</v>
      </c>
      <c r="AB70" s="11">
        <f t="shared" si="20"/>
        <v>-3.3999999999999986</v>
      </c>
      <c r="AC70" s="11">
        <f t="shared" si="20"/>
        <v>-1</v>
      </c>
      <c r="AD70" s="11">
        <f t="shared" si="20"/>
        <v>-1.5</v>
      </c>
      <c r="AE70" s="11">
        <f t="shared" si="20"/>
        <v>-2.5</v>
      </c>
      <c r="AF70" s="66">
        <f t="shared" si="20"/>
        <v>-2.9000000000000004</v>
      </c>
      <c r="AG70" s="66">
        <f t="shared" si="20"/>
        <v>0</v>
      </c>
      <c r="AH70" s="66">
        <f t="shared" ref="AH70:BL70" si="21">(AH11 - AH$2)</f>
        <v>-2.5999999999999996</v>
      </c>
      <c r="AI70" s="66">
        <f t="shared" si="21"/>
        <v>1.5</v>
      </c>
      <c r="AJ70" s="66">
        <f t="shared" si="21"/>
        <v>0</v>
      </c>
      <c r="AK70" s="66">
        <f t="shared" si="21"/>
        <v>-0.90000000000000036</v>
      </c>
      <c r="AL70" s="66">
        <f t="shared" si="21"/>
        <v>5.6</v>
      </c>
      <c r="AM70" s="66">
        <f t="shared" si="21"/>
        <v>1.3999999999999995</v>
      </c>
      <c r="AN70" s="66">
        <f t="shared" si="21"/>
        <v>-2.5</v>
      </c>
      <c r="AO70" s="66">
        <f t="shared" si="21"/>
        <v>-2</v>
      </c>
      <c r="AP70" s="66">
        <f t="shared" si="21"/>
        <v>-0.70000000000000018</v>
      </c>
      <c r="AQ70" s="66">
        <f t="shared" si="21"/>
        <v>-0.89999999999999947</v>
      </c>
      <c r="AR70" s="66">
        <f t="shared" si="21"/>
        <v>0</v>
      </c>
      <c r="AS70" s="66">
        <f t="shared" si="21"/>
        <v>-1.2999999999999998</v>
      </c>
      <c r="AT70" s="66">
        <f t="shared" si="21"/>
        <v>-3.2000000000000011</v>
      </c>
      <c r="AU70" s="66">
        <f t="shared" si="21"/>
        <v>0</v>
      </c>
      <c r="AV70" s="66">
        <f t="shared" si="21"/>
        <v>0</v>
      </c>
      <c r="AW70" s="66">
        <f t="shared" si="21"/>
        <v>0</v>
      </c>
      <c r="AX70" s="66">
        <f t="shared" si="21"/>
        <v>0</v>
      </c>
      <c r="AY70" s="66">
        <f t="shared" si="21"/>
        <v>0</v>
      </c>
      <c r="AZ70" s="66">
        <f t="shared" si="21"/>
        <v>0</v>
      </c>
      <c r="BA70" s="66">
        <f t="shared" si="21"/>
        <v>-3.2777777777777786</v>
      </c>
      <c r="BB70" s="66">
        <f t="shared" si="21"/>
        <v>-0.55555555555555536</v>
      </c>
      <c r="BC70" s="66">
        <f t="shared" si="21"/>
        <v>-0.72222222222222143</v>
      </c>
      <c r="BD70" s="66">
        <f t="shared" si="21"/>
        <v>-0.11111111111111072</v>
      </c>
      <c r="BE70" s="66">
        <f t="shared" si="21"/>
        <v>0</v>
      </c>
      <c r="BF70" s="66">
        <f t="shared" si="21"/>
        <v>-2.6111111111111116</v>
      </c>
      <c r="BG70" s="66">
        <f t="shared" si="21"/>
        <v>-3.5</v>
      </c>
      <c r="BH70" s="66">
        <f t="shared" si="21"/>
        <v>-1.1111111111111116</v>
      </c>
      <c r="BI70" s="66">
        <f t="shared" si="21"/>
        <v>-2.0555555555555562</v>
      </c>
      <c r="BJ70" s="66">
        <f t="shared" si="21"/>
        <v>-1.2222222222222223</v>
      </c>
      <c r="BK70" s="66">
        <f t="shared" si="21"/>
        <v>0.72222222222222143</v>
      </c>
      <c r="BL70" s="66">
        <f t="shared" si="21"/>
        <v>0</v>
      </c>
    </row>
    <row r="71" spans="1:64" x14ac:dyDescent="0.2">
      <c r="A71" s="113">
        <v>0.70069444444444495</v>
      </c>
      <c r="B71" s="11">
        <f t="shared" ref="B71:AG71" si="22">(B12 - B$2)</f>
        <v>0</v>
      </c>
      <c r="C71" s="11">
        <f t="shared" si="22"/>
        <v>-2.0999999999999996</v>
      </c>
      <c r="D71" s="11">
        <f t="shared" si="22"/>
        <v>-2.5</v>
      </c>
      <c r="E71" s="11">
        <f t="shared" si="22"/>
        <v>-2.4000000000000004</v>
      </c>
      <c r="F71" s="11">
        <f t="shared" si="22"/>
        <v>-2.7999999999999989</v>
      </c>
      <c r="G71" s="11">
        <f t="shared" si="22"/>
        <v>-1.9000000000000004</v>
      </c>
      <c r="H71" s="11">
        <f t="shared" si="22"/>
        <v>-1.8000000000000007</v>
      </c>
      <c r="I71" s="11">
        <f t="shared" si="22"/>
        <v>-2.6999999999999993</v>
      </c>
      <c r="J71" s="11">
        <f t="shared" si="22"/>
        <v>-2.5</v>
      </c>
      <c r="K71" s="11">
        <f t="shared" si="22"/>
        <v>-2.2999999999999989</v>
      </c>
      <c r="L71" s="11">
        <f t="shared" si="22"/>
        <v>-1.5999999999999996</v>
      </c>
      <c r="M71" s="11">
        <f t="shared" si="22"/>
        <v>-3.3000000000000007</v>
      </c>
      <c r="N71" s="11">
        <f t="shared" si="22"/>
        <v>0.40000000000000036</v>
      </c>
      <c r="O71" s="68">
        <f t="shared" si="22"/>
        <v>2.2000000000000011</v>
      </c>
      <c r="P71" s="11">
        <f t="shared" si="22"/>
        <v>0</v>
      </c>
      <c r="Q71" s="11">
        <f t="shared" si="22"/>
        <v>-3</v>
      </c>
      <c r="R71" s="11">
        <f t="shared" si="22"/>
        <v>-0.5</v>
      </c>
      <c r="S71" s="11">
        <f t="shared" si="22"/>
        <v>-1.8000000000000007</v>
      </c>
      <c r="T71" s="11">
        <f t="shared" si="22"/>
        <v>-3.1999999999999993</v>
      </c>
      <c r="U71" s="11">
        <f t="shared" si="22"/>
        <v>-1.4000000000000004</v>
      </c>
      <c r="V71" s="11">
        <f t="shared" si="22"/>
        <v>-1.9000000000000021</v>
      </c>
      <c r="W71" s="11">
        <f t="shared" si="22"/>
        <v>-1</v>
      </c>
      <c r="X71" s="11">
        <f t="shared" si="22"/>
        <v>0</v>
      </c>
      <c r="Y71" s="11">
        <f t="shared" si="22"/>
        <v>-0.69999999999999929</v>
      </c>
      <c r="Z71" s="11">
        <f t="shared" si="22"/>
        <v>-2.1999999999999993</v>
      </c>
      <c r="AA71" s="11">
        <f t="shared" si="22"/>
        <v>-0.40000000000000036</v>
      </c>
      <c r="AB71" s="11">
        <f t="shared" si="22"/>
        <v>-4.2999999999999989</v>
      </c>
      <c r="AC71" s="11">
        <f t="shared" si="22"/>
        <v>-1.1999999999999993</v>
      </c>
      <c r="AD71" s="11">
        <f t="shared" si="22"/>
        <v>-2.0999999999999996</v>
      </c>
      <c r="AE71" s="11">
        <f t="shared" si="22"/>
        <v>-3.1999999999999993</v>
      </c>
      <c r="AF71" s="66">
        <f t="shared" si="22"/>
        <v>-3</v>
      </c>
      <c r="AG71" s="66">
        <f t="shared" si="22"/>
        <v>0.10000000000000053</v>
      </c>
      <c r="AH71" s="66">
        <f t="shared" ref="AH71:BL71" si="23">(AH12 - AH$2)</f>
        <v>-3.0999999999999996</v>
      </c>
      <c r="AI71" s="66">
        <f t="shared" si="23"/>
        <v>1.5</v>
      </c>
      <c r="AJ71" s="66">
        <f t="shared" si="23"/>
        <v>0.20000000000000018</v>
      </c>
      <c r="AK71" s="66">
        <f t="shared" si="23"/>
        <v>-1.1999999999999993</v>
      </c>
      <c r="AL71" s="66">
        <f t="shared" si="23"/>
        <v>5.5</v>
      </c>
      <c r="AM71" s="66">
        <f t="shared" si="23"/>
        <v>1.2000000000000002</v>
      </c>
      <c r="AN71" s="66">
        <f t="shared" si="23"/>
        <v>-2.8000000000000007</v>
      </c>
      <c r="AO71" s="66">
        <f t="shared" si="23"/>
        <v>-2</v>
      </c>
      <c r="AP71" s="66">
        <f t="shared" si="23"/>
        <v>-0.79999999999999982</v>
      </c>
      <c r="AQ71" s="66">
        <f t="shared" si="23"/>
        <v>-1.1999999999999993</v>
      </c>
      <c r="AR71" s="66">
        <f t="shared" si="23"/>
        <v>0</v>
      </c>
      <c r="AS71" s="66">
        <f t="shared" si="23"/>
        <v>-1.4000000000000004</v>
      </c>
      <c r="AT71" s="66">
        <f t="shared" si="23"/>
        <v>-3.2000000000000011</v>
      </c>
      <c r="AU71" s="66">
        <f t="shared" si="23"/>
        <v>0</v>
      </c>
      <c r="AV71" s="66">
        <f t="shared" si="23"/>
        <v>0</v>
      </c>
      <c r="AW71" s="66">
        <f t="shared" si="23"/>
        <v>0</v>
      </c>
      <c r="AX71" s="66">
        <f t="shared" si="23"/>
        <v>0</v>
      </c>
      <c r="AY71" s="66">
        <f t="shared" si="23"/>
        <v>0</v>
      </c>
      <c r="AZ71" s="66">
        <f t="shared" si="23"/>
        <v>0</v>
      </c>
      <c r="BA71" s="66">
        <f t="shared" si="23"/>
        <v>-3.6111111111111107</v>
      </c>
      <c r="BB71" s="66">
        <f t="shared" si="23"/>
        <v>-0.66666666666666607</v>
      </c>
      <c r="BC71" s="66">
        <f t="shared" si="23"/>
        <v>-0.5</v>
      </c>
      <c r="BD71" s="66">
        <f t="shared" si="23"/>
        <v>-0.5</v>
      </c>
      <c r="BE71" s="66">
        <f t="shared" si="23"/>
        <v>0</v>
      </c>
      <c r="BF71" s="66">
        <f t="shared" si="23"/>
        <v>-2.7222222222222223</v>
      </c>
      <c r="BG71" s="66">
        <f t="shared" si="23"/>
        <v>-4.0555555555555554</v>
      </c>
      <c r="BH71" s="66">
        <f t="shared" si="23"/>
        <v>-1.166666666666667</v>
      </c>
      <c r="BI71" s="66">
        <f t="shared" si="23"/>
        <v>-2.5000000000000009</v>
      </c>
      <c r="BJ71" s="66">
        <f t="shared" si="23"/>
        <v>-1.4444444444444446</v>
      </c>
      <c r="BK71" s="66">
        <f t="shared" si="23"/>
        <v>6.1666666666666661</v>
      </c>
      <c r="BL71" s="66">
        <f t="shared" si="23"/>
        <v>0</v>
      </c>
    </row>
    <row r="72" spans="1:64" x14ac:dyDescent="0.2">
      <c r="A72" s="114">
        <v>0.70416666666666705</v>
      </c>
      <c r="B72" s="11">
        <f t="shared" ref="B72:AG72" si="24">(B13 - B$2)</f>
        <v>0</v>
      </c>
      <c r="C72" s="11">
        <f t="shared" si="24"/>
        <v>-2.2999999999999998</v>
      </c>
      <c r="D72" s="11">
        <f t="shared" si="24"/>
        <v>-2.6000000000000014</v>
      </c>
      <c r="E72" s="11">
        <f t="shared" si="24"/>
        <v>-2.5999999999999996</v>
      </c>
      <c r="F72" s="11">
        <f t="shared" si="24"/>
        <v>-3</v>
      </c>
      <c r="G72" s="11">
        <f t="shared" si="24"/>
        <v>-2.0999999999999996</v>
      </c>
      <c r="H72" s="11">
        <f t="shared" si="24"/>
        <v>-0.50000000000000089</v>
      </c>
      <c r="I72" s="11">
        <f t="shared" si="24"/>
        <v>-2.7999999999999989</v>
      </c>
      <c r="J72" s="11">
        <f t="shared" si="24"/>
        <v>-2.6999999999999993</v>
      </c>
      <c r="K72" s="11">
        <f t="shared" si="24"/>
        <v>-2.5</v>
      </c>
      <c r="L72" s="11">
        <f t="shared" si="24"/>
        <v>-1.7999999999999989</v>
      </c>
      <c r="M72" s="11">
        <f t="shared" si="24"/>
        <v>-3.7000000000000011</v>
      </c>
      <c r="N72" s="11">
        <f t="shared" si="24"/>
        <v>0.40000000000000036</v>
      </c>
      <c r="O72" s="11">
        <f t="shared" si="24"/>
        <v>2.0999999999999996</v>
      </c>
      <c r="P72" s="11">
        <f t="shared" si="24"/>
        <v>0</v>
      </c>
      <c r="Q72" s="11">
        <f t="shared" si="24"/>
        <v>-3.3000000000000007</v>
      </c>
      <c r="R72" s="11">
        <f t="shared" si="24"/>
        <v>-0.40000000000000036</v>
      </c>
      <c r="S72" s="11">
        <f t="shared" si="24"/>
        <v>-1.7000000000000011</v>
      </c>
      <c r="T72" s="11">
        <f t="shared" si="24"/>
        <v>-3.3999999999999995</v>
      </c>
      <c r="U72" s="11">
        <f t="shared" si="24"/>
        <v>-1.5</v>
      </c>
      <c r="V72" s="11">
        <f t="shared" si="24"/>
        <v>-2.2000000000000011</v>
      </c>
      <c r="W72" s="11">
        <f t="shared" si="24"/>
        <v>-1.1000000000000014</v>
      </c>
      <c r="X72" s="11">
        <f t="shared" si="24"/>
        <v>0</v>
      </c>
      <c r="Y72" s="11">
        <f t="shared" si="24"/>
        <v>-1.1999999999999993</v>
      </c>
      <c r="Z72" s="11">
        <f t="shared" si="24"/>
        <v>-2.5999999999999996</v>
      </c>
      <c r="AA72" s="11">
        <f t="shared" si="24"/>
        <v>-0.40000000000000036</v>
      </c>
      <c r="AB72" s="11">
        <f t="shared" si="24"/>
        <v>-4.5999999999999996</v>
      </c>
      <c r="AC72" s="11">
        <f t="shared" si="24"/>
        <v>-1.2999999999999989</v>
      </c>
      <c r="AD72" s="11">
        <f t="shared" si="24"/>
        <v>-2.1999999999999993</v>
      </c>
      <c r="AE72" s="11">
        <f t="shared" si="24"/>
        <v>-3.5</v>
      </c>
      <c r="AF72" s="66">
        <f t="shared" si="24"/>
        <v>-3.5</v>
      </c>
      <c r="AG72" s="66">
        <f t="shared" si="24"/>
        <v>0</v>
      </c>
      <c r="AH72" s="66">
        <f t="shared" ref="AH72:BL72" si="25">(AH13 - AH$2)</f>
        <v>-3.5999999999999996</v>
      </c>
      <c r="AI72" s="66">
        <f t="shared" si="25"/>
        <v>1.6999999999999993</v>
      </c>
      <c r="AJ72" s="66">
        <f t="shared" si="25"/>
        <v>0.29999999999999982</v>
      </c>
      <c r="AK72" s="66">
        <f t="shared" si="25"/>
        <v>-1.4000000000000004</v>
      </c>
      <c r="AL72" s="66">
        <f t="shared" si="25"/>
        <v>5.2</v>
      </c>
      <c r="AM72" s="66">
        <f t="shared" si="25"/>
        <v>1.1000000000000005</v>
      </c>
      <c r="AN72" s="66">
        <f t="shared" si="25"/>
        <v>-3</v>
      </c>
      <c r="AO72" s="66">
        <f t="shared" si="25"/>
        <v>-2.0999999999999996</v>
      </c>
      <c r="AP72" s="66">
        <f t="shared" si="25"/>
        <v>-0.90000000000000036</v>
      </c>
      <c r="AQ72" s="66">
        <f t="shared" si="25"/>
        <v>-1.2999999999999998</v>
      </c>
      <c r="AR72" s="66">
        <f t="shared" si="25"/>
        <v>0</v>
      </c>
      <c r="AS72" s="66">
        <f t="shared" si="25"/>
        <v>-1.4000000000000004</v>
      </c>
      <c r="AT72" s="66">
        <f t="shared" si="25"/>
        <v>-3.3000000000000007</v>
      </c>
      <c r="AU72" s="66">
        <f t="shared" si="25"/>
        <v>0</v>
      </c>
      <c r="AV72" s="66">
        <f t="shared" si="25"/>
        <v>0</v>
      </c>
      <c r="AW72" s="66">
        <f t="shared" si="25"/>
        <v>0</v>
      </c>
      <c r="AX72" s="66">
        <f t="shared" si="25"/>
        <v>0</v>
      </c>
      <c r="AY72" s="66">
        <f t="shared" si="25"/>
        <v>0</v>
      </c>
      <c r="AZ72" s="66">
        <f t="shared" si="25"/>
        <v>0</v>
      </c>
      <c r="BA72" s="66">
        <f t="shared" si="25"/>
        <v>-4.1111111111111143</v>
      </c>
      <c r="BB72" s="66">
        <f t="shared" si="25"/>
        <v>-0.77777777777777679</v>
      </c>
      <c r="BC72" s="66">
        <f t="shared" si="25"/>
        <v>-0.55555555555555536</v>
      </c>
      <c r="BD72" s="66">
        <f t="shared" si="25"/>
        <v>-0.55555555555555536</v>
      </c>
      <c r="BE72" s="66">
        <f t="shared" si="25"/>
        <v>0</v>
      </c>
      <c r="BF72" s="66">
        <f t="shared" si="25"/>
        <v>-3.0555555555555554</v>
      </c>
      <c r="BG72" s="66">
        <f t="shared" si="25"/>
        <v>-4.5</v>
      </c>
      <c r="BH72" s="66">
        <f t="shared" si="25"/>
        <v>-1</v>
      </c>
      <c r="BI72" s="66">
        <f t="shared" si="25"/>
        <v>-2.9444444444444455</v>
      </c>
      <c r="BJ72" s="66">
        <f t="shared" si="25"/>
        <v>-1.5</v>
      </c>
      <c r="BK72" s="66">
        <f t="shared" si="25"/>
        <v>7.0555555555555554</v>
      </c>
      <c r="BL72" s="66">
        <f t="shared" si="25"/>
        <v>0</v>
      </c>
    </row>
    <row r="73" spans="1:64" x14ac:dyDescent="0.2">
      <c r="A73" s="113">
        <v>0.70763888888888904</v>
      </c>
      <c r="B73" s="11">
        <f t="shared" ref="B73:AG73" si="26">(B14 - B$2)</f>
        <v>0</v>
      </c>
      <c r="C73" s="11">
        <f t="shared" si="26"/>
        <v>-2.5</v>
      </c>
      <c r="D73" s="11">
        <f t="shared" si="26"/>
        <v>-2.9000000000000004</v>
      </c>
      <c r="E73" s="11">
        <f t="shared" si="26"/>
        <v>-2.8</v>
      </c>
      <c r="F73" s="11">
        <f t="shared" si="26"/>
        <v>-3.2999999999999989</v>
      </c>
      <c r="G73" s="11">
        <f t="shared" si="26"/>
        <v>-2.0999999999999996</v>
      </c>
      <c r="H73" s="11">
        <f t="shared" si="26"/>
        <v>0.5</v>
      </c>
      <c r="I73" s="11">
        <f t="shared" si="26"/>
        <v>-2.8999999999999986</v>
      </c>
      <c r="J73" s="11">
        <f t="shared" si="26"/>
        <v>-2.8999999999999986</v>
      </c>
      <c r="K73" s="11">
        <f t="shared" si="26"/>
        <v>-2.5999999999999996</v>
      </c>
      <c r="L73" s="11">
        <f t="shared" si="26"/>
        <v>-2</v>
      </c>
      <c r="M73" s="11">
        <f t="shared" si="26"/>
        <v>-3.9000000000000004</v>
      </c>
      <c r="N73" s="11">
        <f t="shared" si="26"/>
        <v>0.5</v>
      </c>
      <c r="O73" s="11">
        <f t="shared" si="26"/>
        <v>1.7999999999999989</v>
      </c>
      <c r="P73" s="11">
        <f t="shared" si="26"/>
        <v>0</v>
      </c>
      <c r="Q73" s="11">
        <f t="shared" si="26"/>
        <v>-3.7000000000000011</v>
      </c>
      <c r="R73" s="11">
        <f t="shared" si="26"/>
        <v>-0.5</v>
      </c>
      <c r="S73" s="11">
        <f t="shared" si="26"/>
        <v>-1.3000000000000007</v>
      </c>
      <c r="T73" s="11">
        <f t="shared" si="26"/>
        <v>-3.8</v>
      </c>
      <c r="U73" s="11">
        <f t="shared" si="26"/>
        <v>-1.7000000000000011</v>
      </c>
      <c r="V73" s="11">
        <f t="shared" si="26"/>
        <v>-2.3000000000000007</v>
      </c>
      <c r="W73" s="11">
        <f t="shared" si="26"/>
        <v>-1.2000000000000011</v>
      </c>
      <c r="X73" s="11">
        <f t="shared" si="26"/>
        <v>0</v>
      </c>
      <c r="Y73" s="11">
        <f t="shared" si="26"/>
        <v>-1.7000000000000002</v>
      </c>
      <c r="Z73" s="11">
        <f t="shared" si="26"/>
        <v>-3</v>
      </c>
      <c r="AA73" s="11">
        <f t="shared" si="26"/>
        <v>-0.5</v>
      </c>
      <c r="AB73" s="11">
        <f t="shared" si="26"/>
        <v>-4.8999999999999986</v>
      </c>
      <c r="AC73" s="11">
        <f t="shared" si="26"/>
        <v>-1.2999999999999989</v>
      </c>
      <c r="AD73" s="11">
        <f t="shared" si="26"/>
        <v>-2.5</v>
      </c>
      <c r="AE73" s="11">
        <f t="shared" si="26"/>
        <v>-3.5999999999999996</v>
      </c>
      <c r="AF73" s="66">
        <f t="shared" si="26"/>
        <v>-4</v>
      </c>
      <c r="AG73" s="66">
        <f t="shared" si="26"/>
        <v>0</v>
      </c>
      <c r="AH73" s="66">
        <f t="shared" ref="AH73:BL73" si="27">(AH14 - AH$2)</f>
        <v>-4.0999999999999996</v>
      </c>
      <c r="AI73" s="66">
        <f t="shared" si="27"/>
        <v>1.6999999999999993</v>
      </c>
      <c r="AJ73" s="66">
        <f t="shared" si="27"/>
        <v>0.40000000000000036</v>
      </c>
      <c r="AK73" s="66">
        <f t="shared" si="27"/>
        <v>-1.6999999999999993</v>
      </c>
      <c r="AL73" s="66">
        <f t="shared" si="27"/>
        <v>5.0999999999999996</v>
      </c>
      <c r="AM73" s="66">
        <f t="shared" si="27"/>
        <v>1.9999999999999991</v>
      </c>
      <c r="AN73" s="66">
        <f t="shared" si="27"/>
        <v>-3.2000000000000011</v>
      </c>
      <c r="AO73" s="66">
        <f t="shared" si="27"/>
        <v>-2.2999999999999989</v>
      </c>
      <c r="AP73" s="66">
        <f t="shared" si="27"/>
        <v>-1.0999999999999996</v>
      </c>
      <c r="AQ73" s="66">
        <f t="shared" si="27"/>
        <v>-1.2999999999999998</v>
      </c>
      <c r="AR73" s="66">
        <f t="shared" si="27"/>
        <v>0</v>
      </c>
      <c r="AS73" s="66">
        <f t="shared" si="27"/>
        <v>-1.6000000000000005</v>
      </c>
      <c r="AT73" s="66">
        <f t="shared" si="27"/>
        <v>-3.5</v>
      </c>
      <c r="AU73" s="66">
        <f t="shared" si="27"/>
        <v>0</v>
      </c>
      <c r="AV73" s="66">
        <f t="shared" si="27"/>
        <v>0</v>
      </c>
      <c r="AW73" s="66">
        <f t="shared" si="27"/>
        <v>0</v>
      </c>
      <c r="AX73" s="66">
        <f t="shared" si="27"/>
        <v>0</v>
      </c>
      <c r="AY73" s="66">
        <f t="shared" si="27"/>
        <v>0</v>
      </c>
      <c r="AZ73" s="66">
        <f t="shared" si="27"/>
        <v>0</v>
      </c>
      <c r="BA73" s="66">
        <f t="shared" si="27"/>
        <v>-4.4444444444444446</v>
      </c>
      <c r="BB73" s="66">
        <f t="shared" si="27"/>
        <v>-0.83333333333333393</v>
      </c>
      <c r="BC73" s="66">
        <f t="shared" si="27"/>
        <v>-0.66666666666666607</v>
      </c>
      <c r="BD73" s="66">
        <f t="shared" si="27"/>
        <v>-0.27777777777777857</v>
      </c>
      <c r="BE73" s="66">
        <f t="shared" si="27"/>
        <v>0</v>
      </c>
      <c r="BF73" s="66">
        <f t="shared" si="27"/>
        <v>-3.3888888888888893</v>
      </c>
      <c r="BG73" s="66">
        <f t="shared" si="27"/>
        <v>-4.8333333333333339</v>
      </c>
      <c r="BH73" s="66">
        <f t="shared" si="27"/>
        <v>-1.2777777777777777</v>
      </c>
      <c r="BI73" s="66">
        <f t="shared" si="27"/>
        <v>-3.2777777777777786</v>
      </c>
      <c r="BJ73" s="66">
        <f t="shared" si="27"/>
        <v>-1.5</v>
      </c>
      <c r="BK73" s="66">
        <f t="shared" si="27"/>
        <v>7.5555555555555554</v>
      </c>
      <c r="BL73" s="66">
        <f t="shared" si="27"/>
        <v>0</v>
      </c>
    </row>
    <row r="74" spans="1:64" x14ac:dyDescent="0.2">
      <c r="A74" s="114">
        <v>0.71111111111111103</v>
      </c>
      <c r="B74" s="11">
        <f t="shared" ref="B74:AG74" si="28">(B15 - B$2)</f>
        <v>0</v>
      </c>
      <c r="C74" s="11">
        <f t="shared" si="28"/>
        <v>-2.7</v>
      </c>
      <c r="D74" s="11">
        <f t="shared" si="28"/>
        <v>-3.4000000000000004</v>
      </c>
      <c r="E74" s="11">
        <f t="shared" si="28"/>
        <v>-2.9000000000000004</v>
      </c>
      <c r="F74" s="11">
        <f t="shared" si="28"/>
        <v>-3.5</v>
      </c>
      <c r="G74" s="11">
        <f t="shared" si="28"/>
        <v>-2.0999999999999996</v>
      </c>
      <c r="H74" s="11">
        <f t="shared" si="28"/>
        <v>0.89999999999999858</v>
      </c>
      <c r="I74" s="11">
        <f t="shared" si="28"/>
        <v>-3</v>
      </c>
      <c r="J74" s="11">
        <f t="shared" si="28"/>
        <v>-3.2999999999999989</v>
      </c>
      <c r="K74" s="11">
        <f t="shared" si="28"/>
        <v>-3</v>
      </c>
      <c r="L74" s="11">
        <f t="shared" si="28"/>
        <v>-2.0999999999999996</v>
      </c>
      <c r="M74" s="11">
        <f t="shared" si="28"/>
        <v>-4.1000000000000005</v>
      </c>
      <c r="N74" s="11">
        <f t="shared" si="28"/>
        <v>0.59999999999999964</v>
      </c>
      <c r="O74" s="11">
        <f t="shared" si="28"/>
        <v>1.5000000000000018</v>
      </c>
      <c r="P74" s="11">
        <f t="shared" si="28"/>
        <v>0</v>
      </c>
      <c r="Q74" s="11">
        <f t="shared" si="28"/>
        <v>-4.2</v>
      </c>
      <c r="R74" s="11">
        <f t="shared" si="28"/>
        <v>-0.5</v>
      </c>
      <c r="S74" s="11">
        <f t="shared" si="28"/>
        <v>-1.3000000000000007</v>
      </c>
      <c r="T74" s="11">
        <f t="shared" si="28"/>
        <v>-4</v>
      </c>
      <c r="U74" s="11">
        <f t="shared" si="28"/>
        <v>-1.8000000000000007</v>
      </c>
      <c r="V74" s="11">
        <f t="shared" si="28"/>
        <v>-2.4000000000000021</v>
      </c>
      <c r="W74" s="11">
        <f t="shared" si="28"/>
        <v>-1.4000000000000004</v>
      </c>
      <c r="X74" s="11">
        <f t="shared" si="28"/>
        <v>0</v>
      </c>
      <c r="Y74" s="11">
        <f t="shared" si="28"/>
        <v>-1.9000000000000004</v>
      </c>
      <c r="Z74" s="11">
        <f t="shared" si="28"/>
        <v>-3.0999999999999996</v>
      </c>
      <c r="AA74" s="11">
        <f t="shared" si="28"/>
        <v>-0.5</v>
      </c>
      <c r="AB74" s="11">
        <f t="shared" si="28"/>
        <v>-5.0999999999999996</v>
      </c>
      <c r="AC74" s="11">
        <f t="shared" si="28"/>
        <v>-1.2999999999999989</v>
      </c>
      <c r="AD74" s="11">
        <f t="shared" si="28"/>
        <v>-2.8</v>
      </c>
      <c r="AE74" s="11">
        <f t="shared" si="28"/>
        <v>-3.8999999999999986</v>
      </c>
      <c r="AF74" s="66">
        <f t="shared" si="28"/>
        <v>-4.5</v>
      </c>
      <c r="AG74" s="66">
        <f t="shared" si="28"/>
        <v>0.10000000000000053</v>
      </c>
      <c r="AH74" s="66">
        <f t="shared" ref="AH74:BL74" si="29">(AH15 - AH$2)</f>
        <v>-4.2000000000000011</v>
      </c>
      <c r="AI74" s="66">
        <f t="shared" si="29"/>
        <v>1.5</v>
      </c>
      <c r="AJ74" s="66">
        <f t="shared" si="29"/>
        <v>0.29999999999999982</v>
      </c>
      <c r="AK74" s="66">
        <f t="shared" si="29"/>
        <v>-1.9000000000000004</v>
      </c>
      <c r="AL74" s="66">
        <f t="shared" si="29"/>
        <v>4.9000000000000004</v>
      </c>
      <c r="AM74" s="66">
        <f t="shared" si="29"/>
        <v>2.7</v>
      </c>
      <c r="AN74" s="66">
        <f t="shared" si="29"/>
        <v>-3.5</v>
      </c>
      <c r="AO74" s="66">
        <f t="shared" si="29"/>
        <v>-2.5999999999999996</v>
      </c>
      <c r="AP74" s="66">
        <f t="shared" si="29"/>
        <v>-1.2000000000000002</v>
      </c>
      <c r="AQ74" s="66">
        <f t="shared" si="29"/>
        <v>-1.3999999999999995</v>
      </c>
      <c r="AR74" s="66">
        <f t="shared" si="29"/>
        <v>0</v>
      </c>
      <c r="AS74" s="66">
        <f t="shared" si="29"/>
        <v>-1.7999999999999998</v>
      </c>
      <c r="AT74" s="66">
        <f t="shared" si="29"/>
        <v>-3.5</v>
      </c>
      <c r="AU74" s="66">
        <f t="shared" si="29"/>
        <v>0</v>
      </c>
      <c r="AV74" s="66">
        <f t="shared" si="29"/>
        <v>0</v>
      </c>
      <c r="AW74" s="66">
        <f t="shared" si="29"/>
        <v>0</v>
      </c>
      <c r="AX74" s="66">
        <f t="shared" si="29"/>
        <v>0</v>
      </c>
      <c r="AY74" s="66">
        <f t="shared" si="29"/>
        <v>0</v>
      </c>
      <c r="AZ74" s="66">
        <f t="shared" si="29"/>
        <v>0</v>
      </c>
      <c r="BA74" s="66">
        <f t="shared" si="29"/>
        <v>-4.5555555555555554</v>
      </c>
      <c r="BB74" s="66">
        <f t="shared" si="29"/>
        <v>-0.77777777777777679</v>
      </c>
      <c r="BC74" s="66">
        <f t="shared" si="29"/>
        <v>-0.72222222222222143</v>
      </c>
      <c r="BD74" s="66">
        <f t="shared" si="29"/>
        <v>-0.27777777777777857</v>
      </c>
      <c r="BE74" s="66">
        <f t="shared" si="29"/>
        <v>0</v>
      </c>
      <c r="BF74" s="66">
        <f t="shared" si="29"/>
        <v>-3.6111111111111116</v>
      </c>
      <c r="BG74" s="66">
        <f t="shared" si="29"/>
        <v>-5.2222222222222223</v>
      </c>
      <c r="BH74" s="66">
        <f t="shared" si="29"/>
        <v>-1.2777777777777777</v>
      </c>
      <c r="BI74" s="66">
        <f t="shared" si="29"/>
        <v>-3.5555555555555562</v>
      </c>
      <c r="BJ74" s="66">
        <f t="shared" si="29"/>
        <v>-1.6111111111111116</v>
      </c>
      <c r="BK74" s="66">
        <f t="shared" si="29"/>
        <v>7.8888888888888893</v>
      </c>
      <c r="BL74" s="66">
        <f t="shared" si="29"/>
        <v>0</v>
      </c>
    </row>
    <row r="75" spans="1:64" x14ac:dyDescent="0.2">
      <c r="A75" s="113">
        <v>0.71458333333333302</v>
      </c>
      <c r="B75" s="11">
        <f t="shared" ref="B75:AG75" si="30">(B16 - B$2)</f>
        <v>0</v>
      </c>
      <c r="C75" s="11">
        <f t="shared" si="30"/>
        <v>-2.9000000000000004</v>
      </c>
      <c r="D75" s="11">
        <f t="shared" si="30"/>
        <v>-3.5</v>
      </c>
      <c r="E75" s="11">
        <f t="shared" si="30"/>
        <v>-2.9000000000000004</v>
      </c>
      <c r="F75" s="11">
        <f t="shared" si="30"/>
        <v>-3.5999999999999996</v>
      </c>
      <c r="G75" s="11">
        <f t="shared" si="30"/>
        <v>-2.1999999999999993</v>
      </c>
      <c r="H75" s="11">
        <f t="shared" si="30"/>
        <v>-0.20000000000000107</v>
      </c>
      <c r="I75" s="11">
        <f t="shared" si="30"/>
        <v>-3.5</v>
      </c>
      <c r="J75" s="11">
        <f t="shared" si="30"/>
        <v>-3.5999999999999996</v>
      </c>
      <c r="K75" s="11">
        <f t="shared" si="30"/>
        <v>-3.3999999999999986</v>
      </c>
      <c r="L75" s="11">
        <f t="shared" si="30"/>
        <v>-2.3999999999999995</v>
      </c>
      <c r="M75" s="11">
        <f t="shared" si="30"/>
        <v>-4.2</v>
      </c>
      <c r="N75" s="11">
        <f t="shared" si="30"/>
        <v>0.5</v>
      </c>
      <c r="O75" s="11">
        <f t="shared" si="30"/>
        <v>1.2000000000000011</v>
      </c>
      <c r="P75" s="11">
        <f t="shared" si="30"/>
        <v>0</v>
      </c>
      <c r="Q75" s="11">
        <f t="shared" si="30"/>
        <v>-4.3000000000000007</v>
      </c>
      <c r="R75" s="11">
        <f t="shared" si="30"/>
        <v>-0.60000000000000053</v>
      </c>
      <c r="S75" s="11">
        <f t="shared" si="30"/>
        <v>-1.5999999999999996</v>
      </c>
      <c r="T75" s="11">
        <f t="shared" si="30"/>
        <v>-4</v>
      </c>
      <c r="U75" s="11">
        <f t="shared" si="30"/>
        <v>-2</v>
      </c>
      <c r="V75" s="11">
        <f t="shared" si="30"/>
        <v>-2.5000000000000018</v>
      </c>
      <c r="W75" s="11">
        <f t="shared" si="30"/>
        <v>-1.5</v>
      </c>
      <c r="X75" s="11">
        <f t="shared" si="30"/>
        <v>0</v>
      </c>
      <c r="Y75" s="11">
        <f t="shared" si="30"/>
        <v>-1.7999999999999998</v>
      </c>
      <c r="Z75" s="11">
        <f t="shared" si="30"/>
        <v>-3.3</v>
      </c>
      <c r="AA75" s="11">
        <f t="shared" si="30"/>
        <v>-0.60000000000000142</v>
      </c>
      <c r="AB75" s="11">
        <f t="shared" si="30"/>
        <v>-5.3999999999999986</v>
      </c>
      <c r="AC75" s="11">
        <f t="shared" si="30"/>
        <v>-1.3999999999999986</v>
      </c>
      <c r="AD75" s="11">
        <f t="shared" si="30"/>
        <v>-3</v>
      </c>
      <c r="AE75" s="11">
        <f t="shared" si="30"/>
        <v>-4</v>
      </c>
      <c r="AF75" s="66">
        <f t="shared" si="30"/>
        <v>-4.8999999999999995</v>
      </c>
      <c r="AG75" s="66">
        <f t="shared" si="30"/>
        <v>0.29999999999999982</v>
      </c>
      <c r="AH75" s="66">
        <f t="shared" ref="AH75:BL75" si="31">(AH16 - AH$2)</f>
        <v>-4.4000000000000004</v>
      </c>
      <c r="AI75" s="66">
        <f t="shared" si="31"/>
        <v>1.4000000000000004</v>
      </c>
      <c r="AJ75" s="66">
        <f t="shared" si="31"/>
        <v>0.20000000000000018</v>
      </c>
      <c r="AK75" s="66">
        <f t="shared" si="31"/>
        <v>-2.0999999999999996</v>
      </c>
      <c r="AL75" s="66">
        <f t="shared" si="31"/>
        <v>4.8</v>
      </c>
      <c r="AM75" s="66">
        <f t="shared" si="31"/>
        <v>2.2000000000000002</v>
      </c>
      <c r="AN75" s="66">
        <f t="shared" si="31"/>
        <v>-3.7</v>
      </c>
      <c r="AO75" s="66">
        <f t="shared" si="31"/>
        <v>-2.7999999999999989</v>
      </c>
      <c r="AP75" s="66">
        <f t="shared" si="31"/>
        <v>-1.2000000000000002</v>
      </c>
      <c r="AQ75" s="66">
        <f t="shared" si="31"/>
        <v>-1.5</v>
      </c>
      <c r="AR75" s="66">
        <f t="shared" si="31"/>
        <v>0</v>
      </c>
      <c r="AS75" s="66">
        <f t="shared" si="31"/>
        <v>-1.9000000000000004</v>
      </c>
      <c r="AT75" s="66">
        <f t="shared" si="31"/>
        <v>-3.6000000000000005</v>
      </c>
      <c r="AU75" s="66">
        <f t="shared" si="31"/>
        <v>0</v>
      </c>
      <c r="AV75" s="66">
        <f t="shared" si="31"/>
        <v>0</v>
      </c>
      <c r="AW75" s="66">
        <f t="shared" si="31"/>
        <v>0</v>
      </c>
      <c r="AX75" s="66">
        <f t="shared" si="31"/>
        <v>0</v>
      </c>
      <c r="AY75" s="66">
        <f t="shared" si="31"/>
        <v>0</v>
      </c>
      <c r="AZ75" s="66">
        <f t="shared" si="31"/>
        <v>0</v>
      </c>
      <c r="BA75" s="66">
        <f t="shared" si="31"/>
        <v>-4.9444444444444446</v>
      </c>
      <c r="BB75" s="66">
        <f t="shared" si="31"/>
        <v>-0.66666666666666607</v>
      </c>
      <c r="BC75" s="66">
        <f t="shared" si="31"/>
        <v>-0.72222222222222143</v>
      </c>
      <c r="BD75" s="66">
        <f t="shared" si="31"/>
        <v>-0.5</v>
      </c>
      <c r="BE75" s="66">
        <f t="shared" si="31"/>
        <v>0</v>
      </c>
      <c r="BF75" s="66">
        <f t="shared" si="31"/>
        <v>-3.9444444444444446</v>
      </c>
      <c r="BG75" s="66">
        <f t="shared" si="31"/>
        <v>-5.5</v>
      </c>
      <c r="BH75" s="66">
        <f t="shared" si="31"/>
        <v>-1.166666666666667</v>
      </c>
      <c r="BI75" s="66">
        <f t="shared" si="31"/>
        <v>-3.7777777777777786</v>
      </c>
      <c r="BJ75" s="66">
        <f t="shared" si="31"/>
        <v>-1.666666666666667</v>
      </c>
      <c r="BK75" s="66">
        <f t="shared" si="31"/>
        <v>8.0555555555555554</v>
      </c>
      <c r="BL75" s="66">
        <f t="shared" si="31"/>
        <v>0</v>
      </c>
    </row>
    <row r="76" spans="1:64" x14ac:dyDescent="0.2">
      <c r="A76" s="114">
        <v>0.718055555555556</v>
      </c>
      <c r="B76" s="11">
        <f t="shared" ref="B76:AG76" si="32">(B17 - B$2)</f>
        <v>0</v>
      </c>
      <c r="C76" s="11">
        <f t="shared" si="32"/>
        <v>-3.0999999999999996</v>
      </c>
      <c r="D76" s="11">
        <f t="shared" si="32"/>
        <v>-3.6000000000000014</v>
      </c>
      <c r="E76" s="11">
        <f t="shared" si="32"/>
        <v>-3</v>
      </c>
      <c r="F76" s="11">
        <f t="shared" si="32"/>
        <v>-3.8999999999999995</v>
      </c>
      <c r="G76" s="11">
        <f t="shared" si="32"/>
        <v>-2.1999999999999993</v>
      </c>
      <c r="H76" s="11">
        <f t="shared" si="32"/>
        <v>-1.6000000000000005</v>
      </c>
      <c r="I76" s="11">
        <f t="shared" si="32"/>
        <v>-3.8999999999999986</v>
      </c>
      <c r="J76" s="11">
        <f t="shared" si="32"/>
        <v>-4</v>
      </c>
      <c r="K76" s="11">
        <f t="shared" si="32"/>
        <v>-3.5999999999999996</v>
      </c>
      <c r="L76" s="11">
        <f t="shared" si="32"/>
        <v>-2.5999999999999996</v>
      </c>
      <c r="M76" s="11">
        <f t="shared" si="32"/>
        <v>-4.5</v>
      </c>
      <c r="N76" s="11">
        <f t="shared" si="32"/>
        <v>0.29999999999999982</v>
      </c>
      <c r="O76" s="11">
        <f t="shared" si="32"/>
        <v>1.0999999999999996</v>
      </c>
      <c r="P76" s="11">
        <f t="shared" si="32"/>
        <v>0</v>
      </c>
      <c r="Q76" s="11">
        <f t="shared" si="32"/>
        <v>-4.7</v>
      </c>
      <c r="R76" s="11">
        <f t="shared" si="32"/>
        <v>-1</v>
      </c>
      <c r="S76" s="11">
        <f t="shared" si="32"/>
        <v>-1.8000000000000007</v>
      </c>
      <c r="T76" s="11">
        <f t="shared" si="32"/>
        <v>-4.1999999999999993</v>
      </c>
      <c r="U76" s="11">
        <f t="shared" si="32"/>
        <v>-2.2000000000000011</v>
      </c>
      <c r="V76" s="11">
        <f t="shared" si="32"/>
        <v>-2.8000000000000007</v>
      </c>
      <c r="W76" s="11">
        <f t="shared" si="32"/>
        <v>-1.5</v>
      </c>
      <c r="X76" s="11">
        <f t="shared" si="32"/>
        <v>0</v>
      </c>
      <c r="Y76" s="11">
        <f t="shared" si="32"/>
        <v>-1.7999999999999998</v>
      </c>
      <c r="Z76" s="11">
        <f t="shared" si="32"/>
        <v>-3.3999999999999995</v>
      </c>
      <c r="AA76" s="11">
        <f t="shared" si="32"/>
        <v>-0.70000000000000107</v>
      </c>
      <c r="AB76" s="11">
        <f t="shared" si="32"/>
        <v>-5.6999999999999993</v>
      </c>
      <c r="AC76" s="11">
        <f t="shared" si="32"/>
        <v>-1.5999999999999996</v>
      </c>
      <c r="AD76" s="11">
        <f t="shared" si="32"/>
        <v>-3.1999999999999993</v>
      </c>
      <c r="AE76" s="11">
        <f t="shared" si="32"/>
        <v>-4.3999999999999986</v>
      </c>
      <c r="AF76" s="66">
        <f t="shared" si="32"/>
        <v>-5.3999999999999995</v>
      </c>
      <c r="AG76" s="66">
        <f t="shared" si="32"/>
        <v>0.60000000000000053</v>
      </c>
      <c r="AH76" s="66">
        <f t="shared" ref="AH76:BL76" si="33">(AH17 - AH$2)</f>
        <v>-4.7000000000000011</v>
      </c>
      <c r="AI76" s="66">
        <f t="shared" si="33"/>
        <v>1.2999999999999989</v>
      </c>
      <c r="AJ76" s="66">
        <f t="shared" si="33"/>
        <v>9.9999999999999645E-2</v>
      </c>
      <c r="AK76" s="66">
        <f t="shared" si="33"/>
        <v>-2.3000000000000007</v>
      </c>
      <c r="AL76" s="66">
        <f t="shared" si="33"/>
        <v>4.7</v>
      </c>
      <c r="AM76" s="66">
        <f t="shared" si="33"/>
        <v>2.2000000000000002</v>
      </c>
      <c r="AN76" s="66">
        <f t="shared" si="33"/>
        <v>-3.9000000000000004</v>
      </c>
      <c r="AO76" s="66">
        <f t="shared" si="33"/>
        <v>-2.9999999999999991</v>
      </c>
      <c r="AP76" s="66">
        <f t="shared" si="33"/>
        <v>-1.2000000000000002</v>
      </c>
      <c r="AQ76" s="66">
        <f t="shared" si="33"/>
        <v>-1.6999999999999993</v>
      </c>
      <c r="AR76" s="66">
        <f t="shared" si="33"/>
        <v>0</v>
      </c>
      <c r="AS76" s="66">
        <f t="shared" si="33"/>
        <v>-2</v>
      </c>
      <c r="AT76" s="66">
        <f t="shared" si="33"/>
        <v>-3.8000000000000007</v>
      </c>
      <c r="AU76" s="66">
        <f t="shared" si="33"/>
        <v>0</v>
      </c>
      <c r="AV76" s="66">
        <f t="shared" si="33"/>
        <v>0</v>
      </c>
      <c r="AW76" s="66">
        <f t="shared" si="33"/>
        <v>0</v>
      </c>
      <c r="AX76" s="66">
        <f t="shared" si="33"/>
        <v>0</v>
      </c>
      <c r="AY76" s="66">
        <f t="shared" si="33"/>
        <v>0</v>
      </c>
      <c r="AZ76" s="66">
        <f t="shared" si="33"/>
        <v>0</v>
      </c>
      <c r="BA76" s="66">
        <f t="shared" si="33"/>
        <v>-5.1111111111111116</v>
      </c>
      <c r="BB76" s="66">
        <f t="shared" si="33"/>
        <v>-0.66666666666666607</v>
      </c>
      <c r="BC76" s="66">
        <f t="shared" si="33"/>
        <v>-0.77777777777777679</v>
      </c>
      <c r="BD76" s="66">
        <f t="shared" si="33"/>
        <v>-0.72222222222222143</v>
      </c>
      <c r="BE76" s="66">
        <f t="shared" si="33"/>
        <v>0</v>
      </c>
      <c r="BF76" s="66">
        <f t="shared" si="33"/>
        <v>-4.2777777777777777</v>
      </c>
      <c r="BG76" s="66">
        <f t="shared" si="33"/>
        <v>-5.7222222222222223</v>
      </c>
      <c r="BH76" s="66">
        <f t="shared" si="33"/>
        <v>-1.166666666666667</v>
      </c>
      <c r="BI76" s="66">
        <f t="shared" si="33"/>
        <v>-3.8888888888888893</v>
      </c>
      <c r="BJ76" s="66">
        <f t="shared" si="33"/>
        <v>-1.8333333333333339</v>
      </c>
      <c r="BK76" s="66">
        <f t="shared" si="33"/>
        <v>8</v>
      </c>
      <c r="BL76" s="66">
        <f t="shared" si="33"/>
        <v>0</v>
      </c>
    </row>
    <row r="77" spans="1:64" x14ac:dyDescent="0.2">
      <c r="A77" s="113">
        <v>0.72152777777777799</v>
      </c>
      <c r="B77" s="11">
        <f t="shared" ref="B77:AG77" si="34">(B18 - B$2)</f>
        <v>0</v>
      </c>
      <c r="C77" s="11">
        <f t="shared" si="34"/>
        <v>-2.8</v>
      </c>
      <c r="D77" s="11">
        <f t="shared" si="34"/>
        <v>-3.5</v>
      </c>
      <c r="E77" s="11">
        <f t="shared" si="34"/>
        <v>-3.0999999999999996</v>
      </c>
      <c r="F77" s="11">
        <f t="shared" si="34"/>
        <v>-4.1999999999999993</v>
      </c>
      <c r="G77" s="11">
        <f t="shared" si="34"/>
        <v>-2.1999999999999993</v>
      </c>
      <c r="H77" s="11">
        <f t="shared" si="34"/>
        <v>-1.1000000000000005</v>
      </c>
      <c r="I77" s="11">
        <f t="shared" si="34"/>
        <v>-4.0999999999999996</v>
      </c>
      <c r="J77" s="11">
        <f t="shared" si="34"/>
        <v>-4.3999999999999986</v>
      </c>
      <c r="K77" s="11">
        <f t="shared" si="34"/>
        <v>-4</v>
      </c>
      <c r="L77" s="11">
        <f t="shared" si="34"/>
        <v>-2.7999999999999989</v>
      </c>
      <c r="M77" s="11">
        <f t="shared" si="34"/>
        <v>-4.6000000000000005</v>
      </c>
      <c r="N77" s="11">
        <f t="shared" si="34"/>
        <v>0.20000000000000018</v>
      </c>
      <c r="O77" s="11">
        <f t="shared" si="34"/>
        <v>1.2999999999999989</v>
      </c>
      <c r="P77" s="11">
        <f t="shared" si="34"/>
        <v>0</v>
      </c>
      <c r="Q77" s="11">
        <f t="shared" si="34"/>
        <v>-5.2</v>
      </c>
      <c r="R77" s="11">
        <f t="shared" si="34"/>
        <v>-1.1000000000000005</v>
      </c>
      <c r="S77" s="11">
        <f t="shared" si="34"/>
        <v>-2.3000000000000007</v>
      </c>
      <c r="T77" s="11">
        <f t="shared" si="34"/>
        <v>-4.3999999999999995</v>
      </c>
      <c r="U77" s="11">
        <f t="shared" si="34"/>
        <v>-2.5</v>
      </c>
      <c r="V77" s="11">
        <f t="shared" si="34"/>
        <v>-3.2000000000000011</v>
      </c>
      <c r="W77" s="11">
        <f t="shared" si="34"/>
        <v>-1.6000000000000014</v>
      </c>
      <c r="X77" s="11">
        <f t="shared" si="34"/>
        <v>0</v>
      </c>
      <c r="Y77" s="11">
        <f t="shared" si="34"/>
        <v>-2</v>
      </c>
      <c r="Z77" s="11">
        <f t="shared" si="34"/>
        <v>-3.5</v>
      </c>
      <c r="AA77" s="11">
        <f t="shared" si="34"/>
        <v>-0.90000000000000036</v>
      </c>
      <c r="AB77" s="11">
        <f t="shared" si="34"/>
        <v>-6</v>
      </c>
      <c r="AC77" s="11">
        <f t="shared" si="34"/>
        <v>-1.5999999999999996</v>
      </c>
      <c r="AD77" s="11">
        <f t="shared" si="34"/>
        <v>-3.3999999999999995</v>
      </c>
      <c r="AE77" s="11">
        <f t="shared" si="34"/>
        <v>-4.7999999999999989</v>
      </c>
      <c r="AF77" s="66">
        <f t="shared" si="34"/>
        <v>-5.3999999999999995</v>
      </c>
      <c r="AG77" s="66">
        <f t="shared" si="34"/>
        <v>0.90000000000000036</v>
      </c>
      <c r="AH77" s="66">
        <f t="shared" ref="AH77:BL77" si="35">(AH18 - AH$2)</f>
        <v>-4.7000000000000011</v>
      </c>
      <c r="AI77" s="66">
        <f t="shared" si="35"/>
        <v>1.4000000000000004</v>
      </c>
      <c r="AJ77" s="66">
        <f t="shared" si="35"/>
        <v>0.29999999999999982</v>
      </c>
      <c r="AK77" s="66">
        <f t="shared" si="35"/>
        <v>-2.5999999999999996</v>
      </c>
      <c r="AL77" s="66">
        <f t="shared" si="35"/>
        <v>4.4000000000000004</v>
      </c>
      <c r="AM77" s="66">
        <f t="shared" si="35"/>
        <v>2.1000000000000005</v>
      </c>
      <c r="AN77" s="66">
        <f t="shared" si="35"/>
        <v>-4.1000000000000005</v>
      </c>
      <c r="AO77" s="66">
        <f t="shared" si="35"/>
        <v>-3.2999999999999989</v>
      </c>
      <c r="AP77" s="66">
        <f t="shared" si="35"/>
        <v>-1.0999999999999996</v>
      </c>
      <c r="AQ77" s="66">
        <f t="shared" si="35"/>
        <v>-1.6999999999999993</v>
      </c>
      <c r="AR77" s="66">
        <f t="shared" si="35"/>
        <v>0</v>
      </c>
      <c r="AS77" s="66">
        <f t="shared" si="35"/>
        <v>-2</v>
      </c>
      <c r="AT77" s="66">
        <f t="shared" si="35"/>
        <v>-4</v>
      </c>
      <c r="AU77" s="66">
        <f t="shared" si="35"/>
        <v>0</v>
      </c>
      <c r="AV77" s="66">
        <f t="shared" si="35"/>
        <v>0</v>
      </c>
      <c r="AW77" s="66">
        <f t="shared" si="35"/>
        <v>0</v>
      </c>
      <c r="AX77" s="66">
        <f t="shared" si="35"/>
        <v>0</v>
      </c>
      <c r="AY77" s="66">
        <f t="shared" si="35"/>
        <v>0</v>
      </c>
      <c r="AZ77" s="66">
        <f t="shared" si="35"/>
        <v>0</v>
      </c>
      <c r="BA77" s="66">
        <f t="shared" si="35"/>
        <v>-5.3888888888888893</v>
      </c>
      <c r="BB77" s="66">
        <f t="shared" si="35"/>
        <v>-0.72222222222222143</v>
      </c>
      <c r="BC77" s="66">
        <f t="shared" si="35"/>
        <v>-0.83333333333333215</v>
      </c>
      <c r="BD77" s="66">
        <f t="shared" si="35"/>
        <v>-0.83333333333333393</v>
      </c>
      <c r="BE77" s="66">
        <f t="shared" si="35"/>
        <v>0</v>
      </c>
      <c r="BF77" s="66">
        <f t="shared" si="35"/>
        <v>-4.5</v>
      </c>
      <c r="BG77" s="66">
        <f t="shared" si="35"/>
        <v>-5.8333333333333339</v>
      </c>
      <c r="BH77" s="66">
        <f t="shared" si="35"/>
        <v>-1.1111111111111116</v>
      </c>
      <c r="BI77" s="66">
        <f t="shared" si="35"/>
        <v>-4.0555555555555562</v>
      </c>
      <c r="BJ77" s="66">
        <f t="shared" si="35"/>
        <v>-2.0555555555555562</v>
      </c>
      <c r="BK77" s="66">
        <f t="shared" si="35"/>
        <v>7.9444444444444446</v>
      </c>
      <c r="BL77" s="66">
        <f t="shared" si="35"/>
        <v>0</v>
      </c>
    </row>
    <row r="78" spans="1:64" x14ac:dyDescent="0.2">
      <c r="A78" s="114">
        <v>0.72499999999999998</v>
      </c>
      <c r="B78" s="11">
        <f t="shared" ref="B78:AG78" si="36">(B19 - B$2)</f>
        <v>0</v>
      </c>
      <c r="C78" s="11">
        <f t="shared" si="36"/>
        <v>-3</v>
      </c>
      <c r="D78" s="11">
        <f t="shared" si="36"/>
        <v>-3.7000000000000011</v>
      </c>
      <c r="E78" s="11">
        <f t="shared" si="36"/>
        <v>-3.3</v>
      </c>
      <c r="F78" s="11">
        <f t="shared" si="36"/>
        <v>-4.3999999999999995</v>
      </c>
      <c r="G78" s="11">
        <f t="shared" si="36"/>
        <v>-2.2999999999999989</v>
      </c>
      <c r="H78" s="11">
        <f t="shared" si="36"/>
        <v>-0.50000000000000089</v>
      </c>
      <c r="I78" s="11">
        <f t="shared" si="36"/>
        <v>-4.2999999999999989</v>
      </c>
      <c r="J78" s="11">
        <f t="shared" si="36"/>
        <v>-4.5</v>
      </c>
      <c r="K78" s="11">
        <f t="shared" si="36"/>
        <v>-4.1999999999999993</v>
      </c>
      <c r="L78" s="11">
        <f t="shared" si="36"/>
        <v>-3.0999999999999996</v>
      </c>
      <c r="M78" s="11">
        <f t="shared" si="36"/>
        <v>-4.7</v>
      </c>
      <c r="N78" s="11">
        <f t="shared" si="36"/>
        <v>0.20000000000000018</v>
      </c>
      <c r="O78" s="11">
        <f t="shared" si="36"/>
        <v>1.0999999999999996</v>
      </c>
      <c r="P78" s="11">
        <f t="shared" si="36"/>
        <v>0</v>
      </c>
      <c r="Q78" s="11">
        <f t="shared" si="36"/>
        <v>-5.4</v>
      </c>
      <c r="R78" s="11">
        <f t="shared" si="36"/>
        <v>-0.80000000000000071</v>
      </c>
      <c r="S78" s="11">
        <f t="shared" si="36"/>
        <v>-3</v>
      </c>
      <c r="T78" s="11">
        <f t="shared" si="36"/>
        <v>-4.6999999999999993</v>
      </c>
      <c r="U78" s="11">
        <f t="shared" si="36"/>
        <v>-2.5999999999999996</v>
      </c>
      <c r="V78" s="11">
        <f t="shared" si="36"/>
        <v>-3.5000000000000018</v>
      </c>
      <c r="W78" s="11">
        <f t="shared" si="36"/>
        <v>-1.8000000000000007</v>
      </c>
      <c r="X78" s="11">
        <f t="shared" si="36"/>
        <v>0</v>
      </c>
      <c r="Y78" s="11">
        <f t="shared" si="36"/>
        <v>-2.2000000000000002</v>
      </c>
      <c r="Z78" s="11">
        <f t="shared" si="36"/>
        <v>-3.3999999999999995</v>
      </c>
      <c r="AA78" s="11">
        <f t="shared" si="36"/>
        <v>-1</v>
      </c>
      <c r="AB78" s="11">
        <f t="shared" si="36"/>
        <v>-6.1999999999999993</v>
      </c>
      <c r="AC78" s="11">
        <f t="shared" si="36"/>
        <v>-1.7999999999999989</v>
      </c>
      <c r="AD78" s="11">
        <f t="shared" si="36"/>
        <v>-3.6999999999999993</v>
      </c>
      <c r="AE78" s="11">
        <f t="shared" si="36"/>
        <v>-4.8999999999999986</v>
      </c>
      <c r="AF78" s="66">
        <f t="shared" si="36"/>
        <v>-5.5</v>
      </c>
      <c r="AG78" s="66">
        <f t="shared" si="36"/>
        <v>1.1000000000000005</v>
      </c>
      <c r="AH78" s="66">
        <f t="shared" ref="AH78:BL78" si="37">(AH19 - AH$2)</f>
        <v>-4.8000000000000007</v>
      </c>
      <c r="AI78" s="66">
        <f t="shared" si="37"/>
        <v>1.4000000000000004</v>
      </c>
      <c r="AJ78" s="66">
        <f t="shared" si="37"/>
        <v>0</v>
      </c>
      <c r="AK78" s="66">
        <f t="shared" si="37"/>
        <v>-2.8</v>
      </c>
      <c r="AL78" s="66">
        <f t="shared" si="37"/>
        <v>4.2</v>
      </c>
      <c r="AM78" s="66">
        <f t="shared" si="37"/>
        <v>1.7999999999999998</v>
      </c>
      <c r="AN78" s="66">
        <f t="shared" si="37"/>
        <v>-4.2</v>
      </c>
      <c r="AO78" s="66">
        <f t="shared" si="37"/>
        <v>-3.4999999999999991</v>
      </c>
      <c r="AP78" s="66">
        <f t="shared" si="37"/>
        <v>-1</v>
      </c>
      <c r="AQ78" s="66">
        <f t="shared" si="37"/>
        <v>-1.6999999999999993</v>
      </c>
      <c r="AR78" s="66">
        <f t="shared" si="37"/>
        <v>0</v>
      </c>
      <c r="AS78" s="66">
        <f t="shared" si="37"/>
        <v>-1.9000000000000004</v>
      </c>
      <c r="AT78" s="66">
        <f t="shared" si="37"/>
        <v>-4.2</v>
      </c>
      <c r="AU78" s="66">
        <f t="shared" si="37"/>
        <v>0</v>
      </c>
      <c r="AV78" s="66">
        <f t="shared" si="37"/>
        <v>0</v>
      </c>
      <c r="AW78" s="66">
        <f t="shared" si="37"/>
        <v>0</v>
      </c>
      <c r="AX78" s="66">
        <f t="shared" si="37"/>
        <v>0</v>
      </c>
      <c r="AY78" s="66">
        <f t="shared" si="37"/>
        <v>0</v>
      </c>
      <c r="AZ78" s="66">
        <f t="shared" si="37"/>
        <v>0</v>
      </c>
      <c r="BA78" s="66">
        <f t="shared" si="37"/>
        <v>-5.6111111111111116</v>
      </c>
      <c r="BB78" s="66">
        <f t="shared" si="37"/>
        <v>-0.83333333333333393</v>
      </c>
      <c r="BC78" s="66">
        <f t="shared" si="37"/>
        <v>-0.83333333333333215</v>
      </c>
      <c r="BD78" s="66">
        <f t="shared" si="37"/>
        <v>-0.88888888888888928</v>
      </c>
      <c r="BE78" s="66">
        <f t="shared" si="37"/>
        <v>0</v>
      </c>
      <c r="BF78" s="66">
        <f t="shared" si="37"/>
        <v>-4.666666666666667</v>
      </c>
      <c r="BG78" s="66">
        <f t="shared" si="37"/>
        <v>-5.9444444444444446</v>
      </c>
      <c r="BH78" s="66">
        <f t="shared" si="37"/>
        <v>-0.88888888888888928</v>
      </c>
      <c r="BI78" s="66">
        <f t="shared" si="37"/>
        <v>-4.3333333333333339</v>
      </c>
      <c r="BJ78" s="66">
        <f t="shared" si="37"/>
        <v>-2.2777777777777786</v>
      </c>
      <c r="BK78" s="66">
        <f t="shared" si="37"/>
        <v>7.6666666666666661</v>
      </c>
      <c r="BL78" s="66">
        <f t="shared" si="37"/>
        <v>0</v>
      </c>
    </row>
    <row r="79" spans="1:64" x14ac:dyDescent="0.2">
      <c r="A79" s="113">
        <v>0.72847222222222197</v>
      </c>
      <c r="B79" s="11">
        <f t="shared" ref="B79:AG79" si="38">(B20 - B$2)</f>
        <v>0</v>
      </c>
      <c r="C79" s="11">
        <f t="shared" si="38"/>
        <v>-3.0999999999999996</v>
      </c>
      <c r="D79" s="11">
        <f t="shared" si="38"/>
        <v>-3.9000000000000004</v>
      </c>
      <c r="E79" s="11">
        <f t="shared" si="38"/>
        <v>-3.5999999999999996</v>
      </c>
      <c r="F79" s="11">
        <f t="shared" si="38"/>
        <v>-4.4999999999999991</v>
      </c>
      <c r="G79" s="11">
        <f t="shared" si="38"/>
        <v>-2.5</v>
      </c>
      <c r="H79" s="11">
        <f t="shared" si="38"/>
        <v>0</v>
      </c>
      <c r="I79" s="11">
        <f t="shared" si="38"/>
        <v>-4.4999999999999991</v>
      </c>
      <c r="J79" s="11">
        <f t="shared" si="38"/>
        <v>-4.5999999999999996</v>
      </c>
      <c r="K79" s="11">
        <f t="shared" si="38"/>
        <v>-4.2999999999999989</v>
      </c>
      <c r="L79" s="11">
        <f t="shared" si="38"/>
        <v>-2.3999999999999995</v>
      </c>
      <c r="M79" s="11">
        <f t="shared" si="38"/>
        <v>-5</v>
      </c>
      <c r="N79" s="11">
        <f t="shared" si="38"/>
        <v>9.9999999999999645E-2</v>
      </c>
      <c r="O79" s="11">
        <f t="shared" si="38"/>
        <v>0.90000000000000036</v>
      </c>
      <c r="P79" s="11">
        <f t="shared" si="38"/>
        <v>0</v>
      </c>
      <c r="Q79" s="11">
        <f t="shared" si="38"/>
        <v>-5</v>
      </c>
      <c r="R79" s="11">
        <f t="shared" si="38"/>
        <v>-0.60000000000000053</v>
      </c>
      <c r="S79" s="11">
        <f t="shared" si="38"/>
        <v>-3.0999999999999996</v>
      </c>
      <c r="T79" s="11">
        <f t="shared" si="38"/>
        <v>-4.8</v>
      </c>
      <c r="U79" s="11">
        <f t="shared" si="38"/>
        <v>-2.5999999999999996</v>
      </c>
      <c r="V79" s="11">
        <f t="shared" si="38"/>
        <v>-3.8000000000000007</v>
      </c>
      <c r="W79" s="11">
        <f t="shared" si="38"/>
        <v>-1.7000000000000011</v>
      </c>
      <c r="X79" s="11">
        <f t="shared" si="38"/>
        <v>0</v>
      </c>
      <c r="Y79" s="11">
        <f t="shared" si="38"/>
        <v>-2.2999999999999998</v>
      </c>
      <c r="Z79" s="11">
        <f t="shared" si="38"/>
        <v>-3.8</v>
      </c>
      <c r="AA79" s="11">
        <f t="shared" si="38"/>
        <v>-1.1000000000000014</v>
      </c>
      <c r="AB79" s="11">
        <f t="shared" si="38"/>
        <v>-6.3999999999999986</v>
      </c>
      <c r="AC79" s="11">
        <f t="shared" si="38"/>
        <v>-1.7999999999999989</v>
      </c>
      <c r="AD79" s="11">
        <f t="shared" si="38"/>
        <v>-3.8999999999999995</v>
      </c>
      <c r="AE79" s="11">
        <f t="shared" si="38"/>
        <v>-4.7999999999999989</v>
      </c>
      <c r="AF79" s="66">
        <f t="shared" si="38"/>
        <v>-5.8999999999999995</v>
      </c>
      <c r="AG79" s="66">
        <f t="shared" si="38"/>
        <v>1</v>
      </c>
      <c r="AH79" s="66">
        <f t="shared" ref="AH79:BL79" si="39">(AH20 - AH$2)</f>
        <v>-5</v>
      </c>
      <c r="AI79" s="66">
        <f t="shared" si="39"/>
        <v>1.2999999999999989</v>
      </c>
      <c r="AJ79" s="66">
        <f t="shared" si="39"/>
        <v>9.9999999999999645E-2</v>
      </c>
      <c r="AK79" s="66">
        <f t="shared" si="39"/>
        <v>-3.4000000000000004</v>
      </c>
      <c r="AL79" s="66">
        <f t="shared" si="39"/>
        <v>4.2</v>
      </c>
      <c r="AM79" s="66">
        <f t="shared" si="39"/>
        <v>1.7000000000000002</v>
      </c>
      <c r="AN79" s="66">
        <f t="shared" si="39"/>
        <v>-4.3000000000000007</v>
      </c>
      <c r="AO79" s="66">
        <f t="shared" si="39"/>
        <v>-3.4999999999999991</v>
      </c>
      <c r="AP79" s="66">
        <f t="shared" si="39"/>
        <v>-0.90000000000000036</v>
      </c>
      <c r="AQ79" s="66">
        <f t="shared" si="39"/>
        <v>-1.7999999999999998</v>
      </c>
      <c r="AR79" s="66">
        <f t="shared" si="39"/>
        <v>0</v>
      </c>
      <c r="AS79" s="66">
        <f t="shared" si="39"/>
        <v>-2</v>
      </c>
      <c r="AT79" s="66">
        <f t="shared" si="39"/>
        <v>-4.3000000000000007</v>
      </c>
      <c r="AU79" s="66">
        <f t="shared" si="39"/>
        <v>0</v>
      </c>
      <c r="AV79" s="66">
        <f t="shared" si="39"/>
        <v>0</v>
      </c>
      <c r="AW79" s="66">
        <f t="shared" si="39"/>
        <v>0</v>
      </c>
      <c r="AX79" s="66">
        <f t="shared" si="39"/>
        <v>0</v>
      </c>
      <c r="AY79" s="66">
        <f t="shared" si="39"/>
        <v>0</v>
      </c>
      <c r="AZ79" s="66">
        <f t="shared" si="39"/>
        <v>0</v>
      </c>
      <c r="BA79" s="66">
        <f t="shared" si="39"/>
        <v>-5.666666666666667</v>
      </c>
      <c r="BB79" s="66">
        <f t="shared" si="39"/>
        <v>-0.83333333333333393</v>
      </c>
      <c r="BC79" s="66">
        <f t="shared" si="39"/>
        <v>-0.83333333333333215</v>
      </c>
      <c r="BD79" s="66">
        <f t="shared" si="39"/>
        <v>-0.94444444444444464</v>
      </c>
      <c r="BE79" s="66">
        <f t="shared" si="39"/>
        <v>0</v>
      </c>
      <c r="BF79" s="66">
        <f t="shared" si="39"/>
        <v>-4.7777777777777777</v>
      </c>
      <c r="BG79" s="66">
        <f t="shared" si="39"/>
        <v>-6.0555555555555554</v>
      </c>
      <c r="BH79" s="66">
        <f t="shared" si="39"/>
        <v>-0.88888888888888928</v>
      </c>
      <c r="BI79" s="66">
        <f t="shared" si="39"/>
        <v>-4.5555555555555562</v>
      </c>
      <c r="BJ79" s="66">
        <f t="shared" si="39"/>
        <v>-2.3888888888888893</v>
      </c>
      <c r="BK79" s="66">
        <f t="shared" si="39"/>
        <v>7.3333333333333339</v>
      </c>
      <c r="BL79" s="66">
        <f t="shared" si="39"/>
        <v>0</v>
      </c>
    </row>
    <row r="80" spans="1:64" x14ac:dyDescent="0.2">
      <c r="A80" s="114">
        <v>0.73194444444444495</v>
      </c>
      <c r="B80" s="11">
        <f t="shared" ref="B80:AG80" si="40">(B21 - B$2)</f>
        <v>0</v>
      </c>
      <c r="C80" s="11">
        <f t="shared" si="40"/>
        <v>-3.3</v>
      </c>
      <c r="D80" s="11">
        <f t="shared" si="40"/>
        <v>-3.9000000000000004</v>
      </c>
      <c r="E80" s="11">
        <f t="shared" si="40"/>
        <v>-3.8</v>
      </c>
      <c r="F80" s="11">
        <f t="shared" si="40"/>
        <v>-4.4999999999999991</v>
      </c>
      <c r="G80" s="11">
        <f t="shared" si="40"/>
        <v>-2.5999999999999996</v>
      </c>
      <c r="H80" s="11">
        <f t="shared" si="40"/>
        <v>0.29999999999999893</v>
      </c>
      <c r="I80" s="11">
        <f t="shared" si="40"/>
        <v>-4.7999999999999989</v>
      </c>
      <c r="J80" s="11">
        <f t="shared" si="40"/>
        <v>-5</v>
      </c>
      <c r="K80" s="11">
        <f t="shared" si="40"/>
        <v>-4.1999999999999993</v>
      </c>
      <c r="L80" s="11">
        <f t="shared" si="40"/>
        <v>-2.3999999999999995</v>
      </c>
      <c r="M80" s="11">
        <f t="shared" si="40"/>
        <v>-4.8000000000000007</v>
      </c>
      <c r="N80" s="11">
        <f t="shared" si="40"/>
        <v>9.9999999999999645E-2</v>
      </c>
      <c r="O80" s="11">
        <f t="shared" si="40"/>
        <v>0.80000000000000071</v>
      </c>
      <c r="P80" s="11">
        <f t="shared" si="40"/>
        <v>0</v>
      </c>
      <c r="Q80" s="11">
        <f t="shared" si="40"/>
        <v>-5</v>
      </c>
      <c r="R80" s="11">
        <f t="shared" si="40"/>
        <v>-0.70000000000000018</v>
      </c>
      <c r="S80" s="11">
        <f t="shared" si="40"/>
        <v>-2.5999999999999996</v>
      </c>
      <c r="T80" s="11">
        <f t="shared" si="40"/>
        <v>-5</v>
      </c>
      <c r="U80" s="11">
        <f t="shared" si="40"/>
        <v>-2.7000000000000011</v>
      </c>
      <c r="V80" s="11">
        <f t="shared" si="40"/>
        <v>-4.0000000000000018</v>
      </c>
      <c r="W80" s="11">
        <f t="shared" si="40"/>
        <v>-1.9000000000000004</v>
      </c>
      <c r="X80" s="11">
        <f t="shared" si="40"/>
        <v>0</v>
      </c>
      <c r="Y80" s="11">
        <f t="shared" si="40"/>
        <v>-2.4000000000000004</v>
      </c>
      <c r="Z80" s="11">
        <f t="shared" si="40"/>
        <v>-4</v>
      </c>
      <c r="AA80" s="11">
        <f t="shared" si="40"/>
        <v>-1.1000000000000014</v>
      </c>
      <c r="AB80" s="11">
        <f t="shared" si="40"/>
        <v>-6.6999999999999993</v>
      </c>
      <c r="AC80" s="11">
        <f t="shared" si="40"/>
        <v>-1.8999999999999986</v>
      </c>
      <c r="AD80" s="11">
        <f t="shared" si="40"/>
        <v>-4.0999999999999996</v>
      </c>
      <c r="AE80" s="11">
        <f t="shared" si="40"/>
        <v>-5</v>
      </c>
      <c r="AF80" s="66">
        <f t="shared" si="40"/>
        <v>-5.8999999999999995</v>
      </c>
      <c r="AG80" s="66">
        <f t="shared" si="40"/>
        <v>0.90000000000000036</v>
      </c>
      <c r="AH80" s="66">
        <f t="shared" ref="AH80:BL80" si="41">(AH21 - AH$2)</f>
        <v>-5</v>
      </c>
      <c r="AI80" s="66">
        <f t="shared" si="41"/>
        <v>1.5</v>
      </c>
      <c r="AJ80" s="66">
        <f t="shared" si="41"/>
        <v>9.9999999999999645E-2</v>
      </c>
      <c r="AK80" s="66">
        <f t="shared" si="41"/>
        <v>-3.4000000000000004</v>
      </c>
      <c r="AL80" s="66">
        <f t="shared" si="41"/>
        <v>4.2</v>
      </c>
      <c r="AM80" s="66">
        <f t="shared" si="41"/>
        <v>1.1000000000000005</v>
      </c>
      <c r="AN80" s="66">
        <f t="shared" si="41"/>
        <v>-4.6000000000000005</v>
      </c>
      <c r="AO80" s="66">
        <f t="shared" si="41"/>
        <v>-3.5999999999999996</v>
      </c>
      <c r="AP80" s="66">
        <f t="shared" si="41"/>
        <v>-0.79999999999999982</v>
      </c>
      <c r="AQ80" s="66">
        <f t="shared" si="41"/>
        <v>-1.7999999999999998</v>
      </c>
      <c r="AR80" s="66">
        <f t="shared" si="41"/>
        <v>0</v>
      </c>
      <c r="AS80" s="66">
        <f t="shared" si="41"/>
        <v>-2.1000000000000005</v>
      </c>
      <c r="AT80" s="66">
        <f t="shared" si="41"/>
        <v>-4.6000000000000005</v>
      </c>
      <c r="AU80" s="66">
        <f t="shared" si="41"/>
        <v>0</v>
      </c>
      <c r="AV80" s="66">
        <f t="shared" si="41"/>
        <v>0</v>
      </c>
      <c r="AW80" s="66">
        <f t="shared" si="41"/>
        <v>0</v>
      </c>
      <c r="AX80" s="66">
        <f t="shared" si="41"/>
        <v>0</v>
      </c>
      <c r="AY80" s="66">
        <f t="shared" si="41"/>
        <v>0</v>
      </c>
      <c r="AZ80" s="66">
        <f t="shared" si="41"/>
        <v>0</v>
      </c>
      <c r="BA80" s="66">
        <f t="shared" si="41"/>
        <v>-5.7777777777777777</v>
      </c>
      <c r="BB80" s="66">
        <f t="shared" si="41"/>
        <v>-1.2222222222222214</v>
      </c>
      <c r="BC80" s="66">
        <f t="shared" si="41"/>
        <v>-0.83333333333333215</v>
      </c>
      <c r="BD80" s="66">
        <f t="shared" si="41"/>
        <v>-0.94444444444444464</v>
      </c>
      <c r="BE80" s="66">
        <f t="shared" si="41"/>
        <v>0</v>
      </c>
      <c r="BF80" s="66">
        <f t="shared" si="41"/>
        <v>-4.7222222222222223</v>
      </c>
      <c r="BG80" s="66">
        <f t="shared" si="41"/>
        <v>-6.0555555555555554</v>
      </c>
      <c r="BH80" s="66">
        <f t="shared" si="41"/>
        <v>-0.88888888888888928</v>
      </c>
      <c r="BI80" s="66">
        <f t="shared" si="41"/>
        <v>-4.8333333333333339</v>
      </c>
      <c r="BJ80" s="66">
        <f t="shared" si="41"/>
        <v>-2.3888888888888893</v>
      </c>
      <c r="BK80" s="66">
        <f t="shared" si="41"/>
        <v>7.2777777777777786</v>
      </c>
      <c r="BL80" s="66">
        <f t="shared" si="41"/>
        <v>0</v>
      </c>
    </row>
    <row r="81" spans="1:64" x14ac:dyDescent="0.2">
      <c r="A81" s="113">
        <v>0.73541666666666705</v>
      </c>
      <c r="B81" s="11">
        <f t="shared" ref="B81:AG81" si="42">(B22 - B$2)</f>
        <v>0</v>
      </c>
      <c r="C81" s="11">
        <f t="shared" si="42"/>
        <v>-3.2</v>
      </c>
      <c r="D81" s="11">
        <f t="shared" si="42"/>
        <v>-4.1000000000000014</v>
      </c>
      <c r="E81" s="11">
        <f t="shared" si="42"/>
        <v>-4.0999999999999996</v>
      </c>
      <c r="F81" s="11">
        <f t="shared" si="42"/>
        <v>-4.6999999999999993</v>
      </c>
      <c r="G81" s="11">
        <f t="shared" si="42"/>
        <v>-2.6999999999999993</v>
      </c>
      <c r="H81" s="11">
        <f t="shared" si="42"/>
        <v>0.79999999999999893</v>
      </c>
      <c r="I81" s="11">
        <f t="shared" si="42"/>
        <v>-4.9999999999999991</v>
      </c>
      <c r="J81" s="11">
        <f t="shared" si="42"/>
        <v>-5.3999999999999995</v>
      </c>
      <c r="K81" s="11">
        <f t="shared" si="42"/>
        <v>-4.2999999999999989</v>
      </c>
      <c r="L81" s="11">
        <f t="shared" si="42"/>
        <v>-2.7999999999999989</v>
      </c>
      <c r="M81" s="11">
        <f t="shared" si="42"/>
        <v>-4.6000000000000005</v>
      </c>
      <c r="N81" s="11">
        <f t="shared" si="42"/>
        <v>-9.9999999999999645E-2</v>
      </c>
      <c r="O81" s="11">
        <f t="shared" si="42"/>
        <v>0.80000000000000071</v>
      </c>
      <c r="P81" s="11">
        <f t="shared" si="42"/>
        <v>0</v>
      </c>
      <c r="Q81" s="11">
        <f t="shared" si="42"/>
        <v>-5.2</v>
      </c>
      <c r="R81" s="11">
        <f t="shared" si="42"/>
        <v>-1</v>
      </c>
      <c r="S81" s="11">
        <f t="shared" si="42"/>
        <v>-2.7000000000000011</v>
      </c>
      <c r="T81" s="11">
        <f t="shared" si="42"/>
        <v>-5.0999999999999996</v>
      </c>
      <c r="U81" s="11">
        <f t="shared" si="42"/>
        <v>-2.9000000000000004</v>
      </c>
      <c r="V81" s="11">
        <f t="shared" si="42"/>
        <v>-4.0000000000000018</v>
      </c>
      <c r="W81" s="11">
        <f t="shared" si="42"/>
        <v>-2</v>
      </c>
      <c r="X81" s="11">
        <f t="shared" si="42"/>
        <v>0</v>
      </c>
      <c r="Y81" s="11">
        <f t="shared" si="42"/>
        <v>-2.4000000000000004</v>
      </c>
      <c r="Z81" s="11">
        <f t="shared" si="42"/>
        <v>-4.3999999999999995</v>
      </c>
      <c r="AA81" s="11">
        <f t="shared" si="42"/>
        <v>-1.4000000000000004</v>
      </c>
      <c r="AB81" s="11">
        <f t="shared" si="42"/>
        <v>-7.2999999999999989</v>
      </c>
      <c r="AC81" s="11">
        <f t="shared" si="42"/>
        <v>-2</v>
      </c>
      <c r="AD81" s="11">
        <f t="shared" si="42"/>
        <v>-4.3</v>
      </c>
      <c r="AE81" s="11">
        <f t="shared" si="42"/>
        <v>-5.6</v>
      </c>
      <c r="AF81" s="66">
        <f t="shared" si="42"/>
        <v>-5.6999999999999993</v>
      </c>
      <c r="AG81" s="66">
        <f t="shared" si="42"/>
        <v>0.5</v>
      </c>
      <c r="AH81" s="66">
        <f t="shared" ref="AH81:BL81" si="43">(AH22 - AH$2)</f>
        <v>-5.1000000000000005</v>
      </c>
      <c r="AI81" s="66">
        <f t="shared" si="43"/>
        <v>1.5999999999999996</v>
      </c>
      <c r="AJ81" s="66">
        <f t="shared" si="43"/>
        <v>-9.9999999999999645E-2</v>
      </c>
      <c r="AK81" s="66">
        <f t="shared" si="43"/>
        <v>-3.4000000000000004</v>
      </c>
      <c r="AL81" s="66">
        <f t="shared" si="43"/>
        <v>4.0999999999999996</v>
      </c>
      <c r="AM81" s="66">
        <f t="shared" si="43"/>
        <v>0.70000000000000018</v>
      </c>
      <c r="AN81" s="66">
        <f t="shared" si="43"/>
        <v>-4.8000000000000007</v>
      </c>
      <c r="AO81" s="66">
        <f t="shared" si="43"/>
        <v>-3.8999999999999995</v>
      </c>
      <c r="AP81" s="66">
        <f t="shared" si="43"/>
        <v>-0.79999999999999982</v>
      </c>
      <c r="AQ81" s="66">
        <f t="shared" si="43"/>
        <v>-1.8999999999999995</v>
      </c>
      <c r="AR81" s="66">
        <f t="shared" si="43"/>
        <v>0</v>
      </c>
      <c r="AS81" s="66">
        <f t="shared" si="43"/>
        <v>-2.1000000000000005</v>
      </c>
      <c r="AT81" s="66">
        <f t="shared" si="43"/>
        <v>-4.8000000000000007</v>
      </c>
      <c r="AU81" s="66">
        <f t="shared" si="43"/>
        <v>0</v>
      </c>
      <c r="AV81" s="66">
        <f t="shared" si="43"/>
        <v>0</v>
      </c>
      <c r="AW81" s="66">
        <f t="shared" si="43"/>
        <v>0</v>
      </c>
      <c r="AX81" s="66">
        <f t="shared" si="43"/>
        <v>0</v>
      </c>
      <c r="AY81" s="66">
        <f t="shared" si="43"/>
        <v>0</v>
      </c>
      <c r="AZ81" s="66">
        <f t="shared" si="43"/>
        <v>0</v>
      </c>
      <c r="BA81" s="66">
        <f t="shared" si="43"/>
        <v>-6.1111111111111116</v>
      </c>
      <c r="BB81" s="66">
        <f t="shared" si="43"/>
        <v>-1.3333333333333339</v>
      </c>
      <c r="BC81" s="66">
        <f t="shared" si="43"/>
        <v>-0.88888888888888751</v>
      </c>
      <c r="BD81" s="66">
        <f t="shared" si="43"/>
        <v>-0.94444444444444464</v>
      </c>
      <c r="BE81" s="66">
        <f t="shared" si="43"/>
        <v>0</v>
      </c>
      <c r="BF81" s="66">
        <f t="shared" si="43"/>
        <v>-4.7222222222222223</v>
      </c>
      <c r="BG81" s="66">
        <f t="shared" si="43"/>
        <v>-6.1111111111111116</v>
      </c>
      <c r="BH81" s="66">
        <f t="shared" si="43"/>
        <v>-0.77777777777777768</v>
      </c>
      <c r="BI81" s="66">
        <f t="shared" si="43"/>
        <v>-5.0555555555555562</v>
      </c>
      <c r="BJ81" s="66">
        <f t="shared" si="43"/>
        <v>-2.4444444444444446</v>
      </c>
      <c r="BK81" s="66">
        <f t="shared" si="43"/>
        <v>7.3333333333333339</v>
      </c>
      <c r="BL81" s="66">
        <f t="shared" si="43"/>
        <v>0</v>
      </c>
    </row>
    <row r="82" spans="1:64" x14ac:dyDescent="0.2">
      <c r="A82" s="114">
        <v>0.73888888888888904</v>
      </c>
      <c r="B82" s="11">
        <f t="shared" ref="B82:AG82" si="44">(B23 - B$2)</f>
        <v>0</v>
      </c>
      <c r="C82" s="11">
        <f t="shared" si="44"/>
        <v>-2.9000000000000004</v>
      </c>
      <c r="D82" s="11">
        <f t="shared" si="44"/>
        <v>-4</v>
      </c>
      <c r="E82" s="11">
        <f t="shared" si="44"/>
        <v>-4.2</v>
      </c>
      <c r="F82" s="11">
        <f t="shared" si="44"/>
        <v>-4.8999999999999995</v>
      </c>
      <c r="G82" s="11">
        <f t="shared" si="44"/>
        <v>-2.6999999999999993</v>
      </c>
      <c r="H82" s="11">
        <f t="shared" si="44"/>
        <v>-0.90000000000000036</v>
      </c>
      <c r="I82" s="11">
        <f t="shared" si="44"/>
        <v>-5.2999999999999989</v>
      </c>
      <c r="J82" s="11">
        <f t="shared" si="44"/>
        <v>-5.6999999999999993</v>
      </c>
      <c r="K82" s="11">
        <f t="shared" si="44"/>
        <v>-4.5</v>
      </c>
      <c r="L82" s="11">
        <f t="shared" si="44"/>
        <v>-2.9999999999999991</v>
      </c>
      <c r="M82" s="11">
        <f t="shared" si="44"/>
        <v>-5.1000000000000005</v>
      </c>
      <c r="N82" s="11">
        <f t="shared" si="44"/>
        <v>-0.5</v>
      </c>
      <c r="O82" s="11">
        <f t="shared" si="44"/>
        <v>0.80000000000000071</v>
      </c>
      <c r="P82" s="11">
        <f t="shared" si="44"/>
        <v>0</v>
      </c>
      <c r="Q82" s="11">
        <f t="shared" si="44"/>
        <v>-5.2</v>
      </c>
      <c r="R82" s="11">
        <f t="shared" si="44"/>
        <v>-1.1000000000000005</v>
      </c>
      <c r="S82" s="11">
        <f t="shared" si="44"/>
        <v>-2.8000000000000007</v>
      </c>
      <c r="T82" s="11">
        <f t="shared" si="44"/>
        <v>-5.3</v>
      </c>
      <c r="U82" s="11">
        <f t="shared" si="44"/>
        <v>-3.0999999999999996</v>
      </c>
      <c r="V82" s="11">
        <f t="shared" si="44"/>
        <v>-4.3000000000000007</v>
      </c>
      <c r="W82" s="11">
        <f t="shared" si="44"/>
        <v>-2</v>
      </c>
      <c r="X82" s="11">
        <f t="shared" si="44"/>
        <v>0</v>
      </c>
      <c r="Y82" s="11">
        <f t="shared" si="44"/>
        <v>-2.5</v>
      </c>
      <c r="Z82" s="11">
        <f t="shared" si="44"/>
        <v>-4.3999999999999995</v>
      </c>
      <c r="AA82" s="11">
        <f t="shared" si="44"/>
        <v>-1.5</v>
      </c>
      <c r="AB82" s="11">
        <f t="shared" si="44"/>
        <v>-7.5</v>
      </c>
      <c r="AC82" s="11">
        <f t="shared" si="44"/>
        <v>-2.0999999999999996</v>
      </c>
      <c r="AD82" s="11">
        <f t="shared" si="44"/>
        <v>-4.3999999999999995</v>
      </c>
      <c r="AE82" s="11">
        <f t="shared" si="44"/>
        <v>-6.2999999999999989</v>
      </c>
      <c r="AF82" s="66">
        <f t="shared" si="44"/>
        <v>-5.5</v>
      </c>
      <c r="AG82" s="66">
        <f t="shared" si="44"/>
        <v>0.5</v>
      </c>
      <c r="AH82" s="66">
        <f t="shared" ref="AH82:BL82" si="45">(AH23 - AH$2)</f>
        <v>-5.1000000000000005</v>
      </c>
      <c r="AI82" s="66">
        <f t="shared" si="45"/>
        <v>1.6999999999999993</v>
      </c>
      <c r="AJ82" s="66">
        <f t="shared" si="45"/>
        <v>0</v>
      </c>
      <c r="AK82" s="66">
        <f t="shared" si="45"/>
        <v>-3.3</v>
      </c>
      <c r="AL82" s="66">
        <f t="shared" si="45"/>
        <v>4.0999999999999996</v>
      </c>
      <c r="AM82" s="66">
        <f t="shared" si="45"/>
        <v>0.89999999999999947</v>
      </c>
      <c r="AN82" s="66">
        <f t="shared" si="45"/>
        <v>-5.1000000000000005</v>
      </c>
      <c r="AO82" s="66">
        <f t="shared" si="45"/>
        <v>-4.9999999999999991</v>
      </c>
      <c r="AP82" s="66">
        <f t="shared" si="45"/>
        <v>-0.79999999999999982</v>
      </c>
      <c r="AQ82" s="66">
        <f t="shared" si="45"/>
        <v>-1.8999999999999995</v>
      </c>
      <c r="AR82" s="66">
        <f t="shared" si="45"/>
        <v>0</v>
      </c>
      <c r="AS82" s="66">
        <f t="shared" si="45"/>
        <v>-1.9000000000000004</v>
      </c>
      <c r="AT82" s="66">
        <f t="shared" si="45"/>
        <v>-5</v>
      </c>
      <c r="AU82" s="66">
        <f t="shared" si="45"/>
        <v>0</v>
      </c>
      <c r="AV82" s="66">
        <f t="shared" si="45"/>
        <v>0</v>
      </c>
      <c r="AW82" s="66">
        <f t="shared" si="45"/>
        <v>0</v>
      </c>
      <c r="AX82" s="66">
        <f t="shared" si="45"/>
        <v>0</v>
      </c>
      <c r="AY82" s="66">
        <f t="shared" si="45"/>
        <v>0</v>
      </c>
      <c r="AZ82" s="66">
        <f t="shared" si="45"/>
        <v>0</v>
      </c>
      <c r="BA82" s="66">
        <f t="shared" si="45"/>
        <v>-6.2222222222222223</v>
      </c>
      <c r="BB82" s="66">
        <f t="shared" si="45"/>
        <v>-1.5555555555555554</v>
      </c>
      <c r="BC82" s="66">
        <f t="shared" si="45"/>
        <v>-1</v>
      </c>
      <c r="BD82" s="66">
        <f t="shared" si="45"/>
        <v>-1</v>
      </c>
      <c r="BE82" s="66">
        <f t="shared" si="45"/>
        <v>0</v>
      </c>
      <c r="BF82" s="66">
        <f t="shared" si="45"/>
        <v>-4.3888888888888893</v>
      </c>
      <c r="BG82" s="66">
        <f t="shared" si="45"/>
        <v>-6.2222222222222223</v>
      </c>
      <c r="BH82" s="66">
        <f t="shared" si="45"/>
        <v>-0.6111111111111116</v>
      </c>
      <c r="BI82" s="66">
        <f t="shared" si="45"/>
        <v>-5.2222222222222232</v>
      </c>
      <c r="BJ82" s="66">
        <f t="shared" si="45"/>
        <v>-2.4444444444444446</v>
      </c>
      <c r="BK82" s="66">
        <f t="shared" si="45"/>
        <v>7.3888888888888893</v>
      </c>
      <c r="BL82" s="66">
        <f t="shared" si="45"/>
        <v>0</v>
      </c>
    </row>
    <row r="83" spans="1:64" x14ac:dyDescent="0.2">
      <c r="A83" s="113">
        <v>0.74236111111111103</v>
      </c>
      <c r="B83" s="11">
        <f t="shared" ref="B83:AG83" si="46">(B24 - B$2)</f>
        <v>0</v>
      </c>
      <c r="C83" s="11">
        <f t="shared" si="46"/>
        <v>-2.5999999999999996</v>
      </c>
      <c r="D83" s="11">
        <f t="shared" si="46"/>
        <v>-3</v>
      </c>
      <c r="E83" s="11">
        <f t="shared" si="46"/>
        <v>-4.2</v>
      </c>
      <c r="F83" s="11">
        <f t="shared" si="46"/>
        <v>-4.7999999999999989</v>
      </c>
      <c r="G83" s="11">
        <f t="shared" si="46"/>
        <v>-3</v>
      </c>
      <c r="H83" s="11">
        <f t="shared" si="46"/>
        <v>-2.3000000000000007</v>
      </c>
      <c r="I83" s="11">
        <f t="shared" si="46"/>
        <v>-5.9999999999999991</v>
      </c>
      <c r="J83" s="11">
        <f t="shared" si="46"/>
        <v>-5.4999999999999991</v>
      </c>
      <c r="K83" s="11">
        <f t="shared" si="46"/>
        <v>-5.3999999999999995</v>
      </c>
      <c r="L83" s="11">
        <f t="shared" si="46"/>
        <v>-3.3999999999999995</v>
      </c>
      <c r="M83" s="11">
        <f t="shared" si="46"/>
        <v>-5.5</v>
      </c>
      <c r="N83" s="11">
        <f t="shared" si="46"/>
        <v>-0.29999999999999982</v>
      </c>
      <c r="O83" s="11">
        <f t="shared" si="46"/>
        <v>0.5</v>
      </c>
      <c r="P83" s="11">
        <f t="shared" si="46"/>
        <v>0</v>
      </c>
      <c r="Q83" s="11">
        <f t="shared" si="46"/>
        <v>-5.3000000000000007</v>
      </c>
      <c r="R83" s="11">
        <f t="shared" si="46"/>
        <v>-1.4000000000000004</v>
      </c>
      <c r="S83" s="11">
        <f t="shared" si="46"/>
        <v>-2.7000000000000011</v>
      </c>
      <c r="T83" s="11">
        <f t="shared" si="46"/>
        <v>-5.3999999999999995</v>
      </c>
      <c r="U83" s="11">
        <f t="shared" si="46"/>
        <v>-3.2000000000000011</v>
      </c>
      <c r="V83" s="11">
        <f t="shared" si="46"/>
        <v>-5.0000000000000018</v>
      </c>
      <c r="W83" s="11">
        <f t="shared" si="46"/>
        <v>-2</v>
      </c>
      <c r="X83" s="11">
        <f t="shared" si="46"/>
        <v>0</v>
      </c>
      <c r="Y83" s="11">
        <f t="shared" si="46"/>
        <v>-2.9000000000000004</v>
      </c>
      <c r="Z83" s="11">
        <f t="shared" si="46"/>
        <v>-4.3999999999999995</v>
      </c>
      <c r="AA83" s="11">
        <f t="shared" si="46"/>
        <v>-1.6000000000000014</v>
      </c>
      <c r="AB83" s="11">
        <f t="shared" si="46"/>
        <v>-7.7999999999999989</v>
      </c>
      <c r="AC83" s="11">
        <f t="shared" si="46"/>
        <v>-2.5999999999999996</v>
      </c>
      <c r="AD83" s="11">
        <f t="shared" si="46"/>
        <v>-4.3999999999999995</v>
      </c>
      <c r="AE83" s="11">
        <f t="shared" si="46"/>
        <v>-6.6</v>
      </c>
      <c r="AF83" s="66">
        <f t="shared" si="46"/>
        <v>-5.1999999999999993</v>
      </c>
      <c r="AG83" s="66">
        <f t="shared" si="46"/>
        <v>0.5</v>
      </c>
      <c r="AH83" s="66">
        <f t="shared" ref="AH83:BL83" si="47">(AH24 - AH$2)</f>
        <v>-5.2</v>
      </c>
      <c r="AI83" s="66">
        <f t="shared" si="47"/>
        <v>1.6999999999999993</v>
      </c>
      <c r="AJ83" s="66">
        <f t="shared" si="47"/>
        <v>9.9999999999999645E-2</v>
      </c>
      <c r="AK83" s="66">
        <f t="shared" si="47"/>
        <v>-3.2</v>
      </c>
      <c r="AL83" s="66">
        <f t="shared" si="47"/>
        <v>3.9</v>
      </c>
      <c r="AM83" s="66">
        <f t="shared" si="47"/>
        <v>0.49999999999999911</v>
      </c>
      <c r="AN83" s="66">
        <f t="shared" si="47"/>
        <v>-5.3000000000000007</v>
      </c>
      <c r="AO83" s="66">
        <f t="shared" si="47"/>
        <v>-4.9999999999999991</v>
      </c>
      <c r="AP83" s="66">
        <f t="shared" si="47"/>
        <v>-0.79999999999999982</v>
      </c>
      <c r="AQ83" s="66">
        <f t="shared" si="47"/>
        <v>-2</v>
      </c>
      <c r="AR83" s="66">
        <f t="shared" si="47"/>
        <v>0</v>
      </c>
      <c r="AS83" s="66">
        <f t="shared" si="47"/>
        <v>-1.9000000000000004</v>
      </c>
      <c r="AT83" s="66">
        <f t="shared" si="47"/>
        <v>-5.2</v>
      </c>
      <c r="AU83" s="66">
        <f t="shared" si="47"/>
        <v>0</v>
      </c>
      <c r="AV83" s="66">
        <f t="shared" si="47"/>
        <v>0</v>
      </c>
      <c r="AW83" s="66">
        <f t="shared" si="47"/>
        <v>0</v>
      </c>
      <c r="AX83" s="66">
        <f t="shared" si="47"/>
        <v>0</v>
      </c>
      <c r="AY83" s="66">
        <f t="shared" si="47"/>
        <v>0</v>
      </c>
      <c r="AZ83" s="66">
        <f t="shared" si="47"/>
        <v>0</v>
      </c>
      <c r="BA83" s="66">
        <f t="shared" si="47"/>
        <v>-6.5</v>
      </c>
      <c r="BB83" s="66">
        <f t="shared" si="47"/>
        <v>-1.3888888888888893</v>
      </c>
      <c r="BC83" s="66">
        <f t="shared" si="47"/>
        <v>-1.0555555555555554</v>
      </c>
      <c r="BD83" s="66">
        <f t="shared" si="47"/>
        <v>-1.0555555555555554</v>
      </c>
      <c r="BE83" s="66">
        <f t="shared" si="47"/>
        <v>0</v>
      </c>
      <c r="BF83" s="66">
        <f t="shared" si="47"/>
        <v>-4.1111111111111116</v>
      </c>
      <c r="BG83" s="66">
        <f t="shared" si="47"/>
        <v>-6.2777777777777777</v>
      </c>
      <c r="BH83" s="66">
        <f t="shared" si="47"/>
        <v>-0.55555555555555625</v>
      </c>
      <c r="BI83" s="66">
        <f t="shared" si="47"/>
        <v>-5.3888888888888893</v>
      </c>
      <c r="BJ83" s="66">
        <f t="shared" si="47"/>
        <v>-2.3888888888888893</v>
      </c>
      <c r="BK83" s="66">
        <f t="shared" si="47"/>
        <v>7.2222222222222214</v>
      </c>
      <c r="BL83" s="66">
        <f t="shared" si="47"/>
        <v>0</v>
      </c>
    </row>
    <row r="84" spans="1:64" x14ac:dyDescent="0.2">
      <c r="A84" s="114">
        <v>0.74583333333333302</v>
      </c>
      <c r="B84" s="11">
        <f t="shared" ref="B84:AG84" si="48">(B25 - B$2)</f>
        <v>0</v>
      </c>
      <c r="C84" s="11">
        <f t="shared" si="48"/>
        <v>-2.5</v>
      </c>
      <c r="D84" s="11">
        <f t="shared" si="48"/>
        <v>-2.7000000000000011</v>
      </c>
      <c r="E84" s="11">
        <f t="shared" si="48"/>
        <v>-4.3</v>
      </c>
      <c r="F84" s="11">
        <f t="shared" si="48"/>
        <v>-4.9999999999999991</v>
      </c>
      <c r="G84" s="11">
        <f t="shared" si="48"/>
        <v>-3.0999999999999996</v>
      </c>
      <c r="H84" s="11">
        <f t="shared" si="48"/>
        <v>-1.7000000000000011</v>
      </c>
      <c r="I84" s="11">
        <f t="shared" si="48"/>
        <v>-6.1999999999999993</v>
      </c>
      <c r="J84" s="11">
        <f t="shared" si="48"/>
        <v>-5.7999999999999989</v>
      </c>
      <c r="K84" s="11">
        <f t="shared" si="48"/>
        <v>-5.4999999999999991</v>
      </c>
      <c r="L84" s="11">
        <f t="shared" si="48"/>
        <v>-3.5999999999999996</v>
      </c>
      <c r="M84" s="11">
        <f t="shared" si="48"/>
        <v>-5.7</v>
      </c>
      <c r="N84" s="11">
        <f t="shared" si="48"/>
        <v>-0.20000000000000018</v>
      </c>
      <c r="O84" s="11">
        <f t="shared" si="48"/>
        <v>9.9999999999999645E-2</v>
      </c>
      <c r="P84" s="11">
        <f t="shared" si="48"/>
        <v>0</v>
      </c>
      <c r="Q84" s="11">
        <f t="shared" si="48"/>
        <v>-5.4</v>
      </c>
      <c r="R84" s="11">
        <f t="shared" si="48"/>
        <v>-1.5</v>
      </c>
      <c r="S84" s="11">
        <f t="shared" si="48"/>
        <v>-2.5</v>
      </c>
      <c r="T84" s="11">
        <f t="shared" si="48"/>
        <v>-5.5</v>
      </c>
      <c r="U84" s="11">
        <f t="shared" si="48"/>
        <v>-3.4000000000000004</v>
      </c>
      <c r="V84" s="11">
        <f t="shared" si="48"/>
        <v>-5.5000000000000018</v>
      </c>
      <c r="W84" s="11">
        <f t="shared" si="48"/>
        <v>-2.1000000000000014</v>
      </c>
      <c r="X84" s="11">
        <f t="shared" si="48"/>
        <v>0</v>
      </c>
      <c r="Y84" s="11">
        <f t="shared" si="48"/>
        <v>-3.3</v>
      </c>
      <c r="Z84" s="11">
        <f t="shared" si="48"/>
        <v>-4.3999999999999995</v>
      </c>
      <c r="AA84" s="11">
        <f t="shared" si="48"/>
        <v>-1.9000000000000004</v>
      </c>
      <c r="AB84" s="11">
        <f t="shared" si="48"/>
        <v>-7.6999999999999993</v>
      </c>
      <c r="AC84" s="11">
        <f t="shared" si="48"/>
        <v>-3.0999999999999996</v>
      </c>
      <c r="AD84" s="11">
        <f t="shared" si="48"/>
        <v>-4.1999999999999993</v>
      </c>
      <c r="AE84" s="11">
        <f t="shared" si="48"/>
        <v>-6.6999999999999993</v>
      </c>
      <c r="AF84" s="66">
        <f t="shared" si="48"/>
        <v>-5</v>
      </c>
      <c r="AG84" s="66">
        <f t="shared" si="48"/>
        <v>0.60000000000000053</v>
      </c>
      <c r="AH84" s="66">
        <f t="shared" ref="AH84:BL84" si="49">(AH25 - AH$2)</f>
        <v>-5.3000000000000007</v>
      </c>
      <c r="AI84" s="66">
        <f t="shared" si="49"/>
        <v>1.7999999999999989</v>
      </c>
      <c r="AJ84" s="66">
        <f t="shared" si="49"/>
        <v>9.9999999999999645E-2</v>
      </c>
      <c r="AK84" s="66">
        <f t="shared" si="49"/>
        <v>-2.9000000000000004</v>
      </c>
      <c r="AL84" s="66">
        <f t="shared" si="49"/>
        <v>3.8</v>
      </c>
      <c r="AM84" s="66">
        <f t="shared" si="49"/>
        <v>0.20000000000000018</v>
      </c>
      <c r="AN84" s="66">
        <f t="shared" si="49"/>
        <v>-5.6000000000000005</v>
      </c>
      <c r="AO84" s="66">
        <f t="shared" si="49"/>
        <v>-4.9999999999999991</v>
      </c>
      <c r="AP84" s="66">
        <f t="shared" si="49"/>
        <v>-0.79999999999999982</v>
      </c>
      <c r="AQ84" s="66">
        <f t="shared" si="49"/>
        <v>-2</v>
      </c>
      <c r="AR84" s="66">
        <f t="shared" si="49"/>
        <v>0</v>
      </c>
      <c r="AS84" s="66">
        <f t="shared" si="49"/>
        <v>-2.2000000000000002</v>
      </c>
      <c r="AT84" s="66">
        <f t="shared" si="49"/>
        <v>-5.5</v>
      </c>
      <c r="AU84" s="66">
        <f t="shared" si="49"/>
        <v>0</v>
      </c>
      <c r="AV84" s="66">
        <f t="shared" si="49"/>
        <v>0</v>
      </c>
      <c r="AW84" s="66">
        <f t="shared" si="49"/>
        <v>0</v>
      </c>
      <c r="AX84" s="66">
        <f t="shared" si="49"/>
        <v>0</v>
      </c>
      <c r="AY84" s="66">
        <f t="shared" si="49"/>
        <v>0</v>
      </c>
      <c r="AZ84" s="66">
        <f t="shared" si="49"/>
        <v>0</v>
      </c>
      <c r="BA84" s="66">
        <f t="shared" si="49"/>
        <v>-6.6111111111111116</v>
      </c>
      <c r="BB84" s="66">
        <f t="shared" si="49"/>
        <v>-1.2777777777777768</v>
      </c>
      <c r="BC84" s="66">
        <f t="shared" si="49"/>
        <v>-1</v>
      </c>
      <c r="BD84" s="66">
        <f t="shared" si="49"/>
        <v>-1.0555555555555554</v>
      </c>
      <c r="BE84" s="66">
        <f t="shared" si="49"/>
        <v>0</v>
      </c>
      <c r="BF84" s="66">
        <f t="shared" si="49"/>
        <v>-3.5</v>
      </c>
      <c r="BG84" s="66">
        <f t="shared" si="49"/>
        <v>-6.3333333333333339</v>
      </c>
      <c r="BH84" s="66">
        <f t="shared" si="49"/>
        <v>-0.5</v>
      </c>
      <c r="BI84" s="66">
        <f t="shared" si="49"/>
        <v>-5.6111111111111125</v>
      </c>
      <c r="BJ84" s="66">
        <f t="shared" si="49"/>
        <v>-2.3888888888888893</v>
      </c>
      <c r="BK84" s="66">
        <f t="shared" si="49"/>
        <v>7.2777777777777786</v>
      </c>
      <c r="BL84" s="66">
        <f t="shared" si="49"/>
        <v>0</v>
      </c>
    </row>
    <row r="85" spans="1:64" x14ac:dyDescent="0.2">
      <c r="A85" s="113">
        <v>0.749305555555556</v>
      </c>
      <c r="B85" s="11">
        <f t="shared" ref="B85:AG85" si="50">(B26 - B$2)</f>
        <v>0</v>
      </c>
      <c r="C85" s="11">
        <f t="shared" si="50"/>
        <v>-2.4000000000000004</v>
      </c>
      <c r="D85" s="11">
        <f t="shared" si="50"/>
        <v>-3</v>
      </c>
      <c r="E85" s="11">
        <f t="shared" si="50"/>
        <v>-4.4000000000000004</v>
      </c>
      <c r="F85" s="11">
        <f t="shared" si="50"/>
        <v>-5.1999999999999993</v>
      </c>
      <c r="G85" s="11">
        <f t="shared" si="50"/>
        <v>-3.2999999999999989</v>
      </c>
      <c r="H85" s="11">
        <f t="shared" si="50"/>
        <v>-0.40000000000000036</v>
      </c>
      <c r="I85" s="11">
        <f t="shared" si="50"/>
        <v>-6.1</v>
      </c>
      <c r="J85" s="11">
        <f t="shared" si="50"/>
        <v>-5.9999999999999991</v>
      </c>
      <c r="K85" s="11">
        <f t="shared" si="50"/>
        <v>-5.7999999999999989</v>
      </c>
      <c r="L85" s="11">
        <f t="shared" si="50"/>
        <v>-3.5999999999999996</v>
      </c>
      <c r="M85" s="11">
        <f t="shared" si="50"/>
        <v>-5.8000000000000007</v>
      </c>
      <c r="N85" s="11">
        <f t="shared" si="50"/>
        <v>-0.20000000000000018</v>
      </c>
      <c r="O85" s="11">
        <f t="shared" si="50"/>
        <v>-0.40000000000000036</v>
      </c>
      <c r="P85" s="11">
        <f t="shared" si="50"/>
        <v>0</v>
      </c>
      <c r="Q85" s="11">
        <f t="shared" si="50"/>
        <v>-5.6000000000000005</v>
      </c>
      <c r="R85" s="11">
        <f t="shared" si="50"/>
        <v>-1.6000000000000005</v>
      </c>
      <c r="S85" s="11">
        <f t="shared" si="50"/>
        <v>-2</v>
      </c>
      <c r="T85" s="11">
        <f t="shared" si="50"/>
        <v>-5.5</v>
      </c>
      <c r="U85" s="11">
        <f t="shared" si="50"/>
        <v>-3.6000000000000005</v>
      </c>
      <c r="V85" s="11">
        <f t="shared" si="50"/>
        <v>-5.8000000000000007</v>
      </c>
      <c r="W85" s="11">
        <f t="shared" si="50"/>
        <v>-2.2000000000000011</v>
      </c>
      <c r="X85" s="11">
        <f t="shared" si="50"/>
        <v>0</v>
      </c>
      <c r="Y85" s="11">
        <f t="shared" si="50"/>
        <v>-2.9000000000000004</v>
      </c>
      <c r="Z85" s="11">
        <f t="shared" si="50"/>
        <v>-4.6999999999999993</v>
      </c>
      <c r="AA85" s="11">
        <f t="shared" si="50"/>
        <v>-2.0000000000000009</v>
      </c>
      <c r="AB85" s="11">
        <f t="shared" si="50"/>
        <v>-7.1999999999999993</v>
      </c>
      <c r="AC85" s="11">
        <f t="shared" si="50"/>
        <v>-3.3999999999999986</v>
      </c>
      <c r="AD85" s="11">
        <f t="shared" si="50"/>
        <v>-4.3</v>
      </c>
      <c r="AE85" s="11">
        <f t="shared" si="50"/>
        <v>-6.7999999999999989</v>
      </c>
      <c r="AF85" s="66">
        <f t="shared" si="50"/>
        <v>-5</v>
      </c>
      <c r="AG85" s="66">
        <f t="shared" si="50"/>
        <v>0.60000000000000053</v>
      </c>
      <c r="AH85" s="66">
        <f t="shared" ref="AH85:BL85" si="51">(AH26 - AH$2)</f>
        <v>-5.5</v>
      </c>
      <c r="AI85" s="66">
        <f t="shared" si="51"/>
        <v>1.6999999999999993</v>
      </c>
      <c r="AJ85" s="66">
        <f t="shared" si="51"/>
        <v>0.20000000000000018</v>
      </c>
      <c r="AK85" s="66">
        <f t="shared" si="51"/>
        <v>-2.7</v>
      </c>
      <c r="AL85" s="66">
        <f t="shared" si="51"/>
        <v>3.6</v>
      </c>
      <c r="AM85" s="66">
        <f t="shared" si="51"/>
        <v>0</v>
      </c>
      <c r="AN85" s="66">
        <f t="shared" si="51"/>
        <v>-5.8000000000000007</v>
      </c>
      <c r="AO85" s="66">
        <f t="shared" si="51"/>
        <v>-4.9999999999999991</v>
      </c>
      <c r="AP85" s="66">
        <f t="shared" si="51"/>
        <v>-0.70000000000000018</v>
      </c>
      <c r="AQ85" s="66">
        <f t="shared" si="51"/>
        <v>-2</v>
      </c>
      <c r="AR85" s="66">
        <f t="shared" si="51"/>
        <v>0</v>
      </c>
      <c r="AS85" s="66">
        <f t="shared" si="51"/>
        <v>-2</v>
      </c>
      <c r="AT85" s="66">
        <f t="shared" si="51"/>
        <v>-5.8000000000000007</v>
      </c>
      <c r="AU85" s="66">
        <f t="shared" si="51"/>
        <v>0</v>
      </c>
      <c r="AV85" s="66">
        <f t="shared" si="51"/>
        <v>0</v>
      </c>
      <c r="AW85" s="66">
        <f t="shared" si="51"/>
        <v>0</v>
      </c>
      <c r="AX85" s="66">
        <f t="shared" si="51"/>
        <v>0</v>
      </c>
      <c r="AY85" s="66">
        <f t="shared" si="51"/>
        <v>0</v>
      </c>
      <c r="AZ85" s="66">
        <f t="shared" si="51"/>
        <v>0</v>
      </c>
      <c r="BA85" s="66">
        <f t="shared" si="51"/>
        <v>-6.7222222222222223</v>
      </c>
      <c r="BB85" s="66">
        <f t="shared" si="51"/>
        <v>-1.2222222222222214</v>
      </c>
      <c r="BC85" s="66">
        <f t="shared" si="51"/>
        <v>-1</v>
      </c>
      <c r="BD85" s="66">
        <f t="shared" si="51"/>
        <v>-1.1666666666666661</v>
      </c>
      <c r="BE85" s="66">
        <f t="shared" si="51"/>
        <v>0</v>
      </c>
      <c r="BF85" s="66">
        <f t="shared" si="51"/>
        <v>-2.8333333333333339</v>
      </c>
      <c r="BG85" s="66">
        <f t="shared" si="51"/>
        <v>-6.3888888888888893</v>
      </c>
      <c r="BH85" s="66">
        <f t="shared" si="51"/>
        <v>-0.55555555555555625</v>
      </c>
      <c r="BI85" s="66">
        <f t="shared" si="51"/>
        <v>-5.6666666666666679</v>
      </c>
      <c r="BJ85" s="66">
        <f t="shared" si="51"/>
        <v>-2.5555555555555562</v>
      </c>
      <c r="BK85" s="66">
        <f t="shared" si="51"/>
        <v>7.7222222222222214</v>
      </c>
      <c r="BL85" s="66">
        <f t="shared" si="51"/>
        <v>0</v>
      </c>
    </row>
    <row r="86" spans="1:64" x14ac:dyDescent="0.2">
      <c r="A86" s="114">
        <v>0.75277777777777799</v>
      </c>
      <c r="B86" s="11">
        <f t="shared" ref="B86:AG86" si="52">(B27 - B$2)</f>
        <v>0</v>
      </c>
      <c r="C86" s="11">
        <f t="shared" si="52"/>
        <v>-2.2000000000000002</v>
      </c>
      <c r="D86" s="11">
        <f t="shared" si="52"/>
        <v>-3.1000000000000014</v>
      </c>
      <c r="E86" s="11">
        <f t="shared" si="52"/>
        <v>-4.3</v>
      </c>
      <c r="F86" s="11">
        <f t="shared" si="52"/>
        <v>-5.4999999999999991</v>
      </c>
      <c r="G86" s="11">
        <f t="shared" si="52"/>
        <v>-3.4000000000000004</v>
      </c>
      <c r="H86" s="11">
        <f t="shared" si="52"/>
        <v>0.5</v>
      </c>
      <c r="I86" s="11">
        <f t="shared" si="52"/>
        <v>-6.1</v>
      </c>
      <c r="J86" s="11">
        <f t="shared" si="52"/>
        <v>-6.2999999999999989</v>
      </c>
      <c r="K86" s="11">
        <f t="shared" si="52"/>
        <v>-6.1</v>
      </c>
      <c r="L86" s="11">
        <f t="shared" si="52"/>
        <v>-3.5999999999999996</v>
      </c>
      <c r="M86" s="11">
        <f t="shared" si="52"/>
        <v>-5.7</v>
      </c>
      <c r="N86" s="11">
        <f t="shared" si="52"/>
        <v>-0.29999999999999982</v>
      </c>
      <c r="O86" s="11">
        <f t="shared" si="52"/>
        <v>-0.5</v>
      </c>
      <c r="P86" s="11">
        <f t="shared" si="52"/>
        <v>0</v>
      </c>
      <c r="Q86" s="11">
        <f t="shared" si="52"/>
        <v>-5.8000000000000007</v>
      </c>
      <c r="R86" s="11">
        <f t="shared" si="52"/>
        <v>-1.6000000000000005</v>
      </c>
      <c r="S86" s="11">
        <f t="shared" si="52"/>
        <v>-1.5999999999999996</v>
      </c>
      <c r="T86" s="11">
        <f t="shared" si="52"/>
        <v>-5.5</v>
      </c>
      <c r="U86" s="11">
        <f t="shared" si="52"/>
        <v>-3.2000000000000011</v>
      </c>
      <c r="V86" s="11">
        <f t="shared" si="52"/>
        <v>-6.0000000000000018</v>
      </c>
      <c r="W86" s="11">
        <f t="shared" si="52"/>
        <v>-2.4000000000000004</v>
      </c>
      <c r="X86" s="11">
        <f t="shared" si="52"/>
        <v>0</v>
      </c>
      <c r="Y86" s="11">
        <f t="shared" si="52"/>
        <v>-3.0999999999999996</v>
      </c>
      <c r="Z86" s="11">
        <f t="shared" si="52"/>
        <v>-5</v>
      </c>
      <c r="AA86" s="11">
        <f t="shared" si="52"/>
        <v>-2.0000000000000009</v>
      </c>
      <c r="AB86" s="11">
        <f t="shared" si="52"/>
        <v>-7.3999999999999986</v>
      </c>
      <c r="AC86" s="11">
        <f t="shared" si="52"/>
        <v>-3.3999999999999986</v>
      </c>
      <c r="AD86" s="11">
        <f t="shared" si="52"/>
        <v>-4.5</v>
      </c>
      <c r="AE86" s="11">
        <f t="shared" si="52"/>
        <v>-6.9999999999999991</v>
      </c>
      <c r="AF86" s="66">
        <f t="shared" si="52"/>
        <v>-5</v>
      </c>
      <c r="AG86" s="66">
        <f t="shared" si="52"/>
        <v>0.90000000000000036</v>
      </c>
      <c r="AH86" s="66">
        <f t="shared" ref="AH86:BL86" si="53">(AH27 - AH$2)</f>
        <v>-5.8000000000000007</v>
      </c>
      <c r="AI86" s="66">
        <f t="shared" si="53"/>
        <v>1.7999999999999989</v>
      </c>
      <c r="AJ86" s="66">
        <f t="shared" si="53"/>
        <v>0.20000000000000018</v>
      </c>
      <c r="AK86" s="66">
        <f t="shared" si="53"/>
        <v>-2.4000000000000004</v>
      </c>
      <c r="AL86" s="66">
        <f t="shared" si="53"/>
        <v>3.6</v>
      </c>
      <c r="AM86" s="66">
        <f t="shared" si="53"/>
        <v>0.20000000000000018</v>
      </c>
      <c r="AN86" s="66">
        <f t="shared" si="53"/>
        <v>-6</v>
      </c>
      <c r="AO86" s="66">
        <f t="shared" si="53"/>
        <v>-4.9999999999999991</v>
      </c>
      <c r="AP86" s="66">
        <f t="shared" si="53"/>
        <v>-0.70000000000000018</v>
      </c>
      <c r="AQ86" s="66">
        <f t="shared" si="53"/>
        <v>-1.8999999999999995</v>
      </c>
      <c r="AR86" s="66">
        <f t="shared" si="53"/>
        <v>0</v>
      </c>
      <c r="AS86" s="66">
        <f t="shared" si="53"/>
        <v>-1.6000000000000005</v>
      </c>
      <c r="AT86" s="66">
        <f t="shared" si="53"/>
        <v>-6.2</v>
      </c>
      <c r="AU86" s="66">
        <f t="shared" si="53"/>
        <v>0</v>
      </c>
      <c r="AV86" s="66">
        <f t="shared" si="53"/>
        <v>0</v>
      </c>
      <c r="AW86" s="66">
        <f t="shared" si="53"/>
        <v>0</v>
      </c>
      <c r="AX86" s="66">
        <f t="shared" si="53"/>
        <v>0</v>
      </c>
      <c r="AY86" s="66">
        <f t="shared" si="53"/>
        <v>0</v>
      </c>
      <c r="AZ86" s="66">
        <f t="shared" si="53"/>
        <v>0</v>
      </c>
      <c r="BA86" s="66">
        <f t="shared" si="53"/>
        <v>-7</v>
      </c>
      <c r="BB86" s="66">
        <f t="shared" si="53"/>
        <v>-1</v>
      </c>
      <c r="BC86" s="66">
        <f t="shared" si="53"/>
        <v>-1.1666666666666661</v>
      </c>
      <c r="BD86" s="66">
        <f t="shared" si="53"/>
        <v>-1.3333333333333339</v>
      </c>
      <c r="BE86" s="66">
        <f t="shared" si="53"/>
        <v>0</v>
      </c>
      <c r="BF86" s="66">
        <f t="shared" si="53"/>
        <v>-2.1111111111111116</v>
      </c>
      <c r="BG86" s="66">
        <f t="shared" si="53"/>
        <v>-6.3888888888888893</v>
      </c>
      <c r="BH86" s="66">
        <f t="shared" si="53"/>
        <v>-0.5</v>
      </c>
      <c r="BI86" s="66">
        <f t="shared" si="53"/>
        <v>-5.6666666666666679</v>
      </c>
      <c r="BJ86" s="66">
        <f t="shared" si="53"/>
        <v>-2.666666666666667</v>
      </c>
      <c r="BK86" s="66">
        <f t="shared" si="53"/>
        <v>8</v>
      </c>
      <c r="BL86" s="66">
        <f t="shared" si="53"/>
        <v>0</v>
      </c>
    </row>
    <row r="87" spans="1:64" x14ac:dyDescent="0.2">
      <c r="A87" s="113">
        <v>0.75624999999999998</v>
      </c>
      <c r="B87" s="11">
        <f t="shared" ref="B87:AG87" si="54">(B28 - B$2)</f>
        <v>0</v>
      </c>
      <c r="C87" s="11">
        <f t="shared" si="54"/>
        <v>-2.0999999999999996</v>
      </c>
      <c r="D87" s="11">
        <f t="shared" si="54"/>
        <v>-3.4000000000000004</v>
      </c>
      <c r="E87" s="11">
        <f t="shared" si="54"/>
        <v>-4.2</v>
      </c>
      <c r="F87" s="11">
        <f t="shared" si="54"/>
        <v>-5.7999999999999989</v>
      </c>
      <c r="G87" s="11">
        <f t="shared" si="54"/>
        <v>-3.5</v>
      </c>
      <c r="H87" s="11">
        <f t="shared" si="54"/>
        <v>0.79999999999999893</v>
      </c>
      <c r="I87" s="11">
        <f t="shared" si="54"/>
        <v>-5.8999999999999995</v>
      </c>
      <c r="J87" s="11">
        <f t="shared" si="54"/>
        <v>-6.4999999999999991</v>
      </c>
      <c r="K87" s="11">
        <f t="shared" si="54"/>
        <v>-6.1</v>
      </c>
      <c r="L87" s="11">
        <f t="shared" si="54"/>
        <v>-3.4999999999999991</v>
      </c>
      <c r="M87" s="11">
        <f t="shared" si="54"/>
        <v>-5.7</v>
      </c>
      <c r="N87" s="11">
        <f t="shared" si="54"/>
        <v>-0.20000000000000018</v>
      </c>
      <c r="O87" s="11">
        <f t="shared" si="54"/>
        <v>-0.79999999999999893</v>
      </c>
      <c r="P87" s="11">
        <f t="shared" si="54"/>
        <v>0</v>
      </c>
      <c r="Q87" s="11">
        <f t="shared" si="54"/>
        <v>-6</v>
      </c>
      <c r="R87" s="11">
        <f t="shared" si="54"/>
        <v>-1.7000000000000002</v>
      </c>
      <c r="S87" s="11">
        <f t="shared" si="54"/>
        <v>-1.5999999999999996</v>
      </c>
      <c r="T87" s="11">
        <f t="shared" si="54"/>
        <v>-5.3999999999999995</v>
      </c>
      <c r="U87" s="11">
        <f t="shared" si="54"/>
        <v>-3.4000000000000004</v>
      </c>
      <c r="V87" s="11">
        <f t="shared" si="54"/>
        <v>-6.2000000000000011</v>
      </c>
      <c r="W87" s="11">
        <f t="shared" si="54"/>
        <v>-2.5</v>
      </c>
      <c r="X87" s="11">
        <f t="shared" si="54"/>
        <v>0</v>
      </c>
      <c r="Y87" s="11">
        <f t="shared" si="54"/>
        <v>-3.2</v>
      </c>
      <c r="Z87" s="11">
        <f t="shared" si="54"/>
        <v>-5.0999999999999996</v>
      </c>
      <c r="AA87" s="11">
        <f t="shared" si="54"/>
        <v>-2.0000000000000009</v>
      </c>
      <c r="AB87" s="11">
        <f t="shared" si="54"/>
        <v>-7.6</v>
      </c>
      <c r="AC87" s="11">
        <f t="shared" si="54"/>
        <v>-3.0999999999999996</v>
      </c>
      <c r="AD87" s="11">
        <f t="shared" si="54"/>
        <v>-4.5999999999999996</v>
      </c>
      <c r="AE87" s="11">
        <f t="shared" si="54"/>
        <v>-7.1999999999999993</v>
      </c>
      <c r="AF87" s="66">
        <f t="shared" si="54"/>
        <v>-5</v>
      </c>
      <c r="AG87" s="66">
        <f t="shared" si="54"/>
        <v>1.4000000000000004</v>
      </c>
      <c r="AH87" s="66">
        <f t="shared" ref="AH87:BL87" si="55">(AH28 - AH$2)</f>
        <v>-5.8000000000000007</v>
      </c>
      <c r="AI87" s="66">
        <f t="shared" si="55"/>
        <v>1.7999999999999989</v>
      </c>
      <c r="AJ87" s="66">
        <f t="shared" si="55"/>
        <v>0.20000000000000018</v>
      </c>
      <c r="AK87" s="66">
        <f t="shared" si="55"/>
        <v>-2.3000000000000007</v>
      </c>
      <c r="AL87" s="66">
        <f t="shared" si="55"/>
        <v>3.7</v>
      </c>
      <c r="AM87" s="66">
        <f t="shared" si="55"/>
        <v>0.29999999999999982</v>
      </c>
      <c r="AN87" s="66">
        <f t="shared" si="55"/>
        <v>-6.1000000000000005</v>
      </c>
      <c r="AO87" s="66">
        <f t="shared" si="55"/>
        <v>-4.8999999999999995</v>
      </c>
      <c r="AP87" s="66">
        <f t="shared" si="55"/>
        <v>-0.79999999999999982</v>
      </c>
      <c r="AQ87" s="66">
        <f t="shared" si="55"/>
        <v>-1.6999999999999993</v>
      </c>
      <c r="AR87" s="66">
        <f t="shared" si="55"/>
        <v>0</v>
      </c>
      <c r="AS87" s="66">
        <f t="shared" si="55"/>
        <v>-1.4000000000000004</v>
      </c>
      <c r="AT87" s="66">
        <f t="shared" si="55"/>
        <v>-6.4</v>
      </c>
      <c r="AU87" s="66">
        <f t="shared" si="55"/>
        <v>0</v>
      </c>
      <c r="AV87" s="66">
        <f t="shared" si="55"/>
        <v>0</v>
      </c>
      <c r="AW87" s="66">
        <f t="shared" si="55"/>
        <v>0</v>
      </c>
      <c r="AX87" s="66">
        <f t="shared" si="55"/>
        <v>0</v>
      </c>
      <c r="AY87" s="66">
        <f t="shared" si="55"/>
        <v>0</v>
      </c>
      <c r="AZ87" s="66">
        <f t="shared" si="55"/>
        <v>0</v>
      </c>
      <c r="BA87" s="66">
        <f t="shared" si="55"/>
        <v>-7.6111111111111116</v>
      </c>
      <c r="BB87" s="66">
        <f t="shared" si="55"/>
        <v>-1.0555555555555554</v>
      </c>
      <c r="BC87" s="66">
        <f t="shared" si="55"/>
        <v>-1.5</v>
      </c>
      <c r="BD87" s="66">
        <f t="shared" si="55"/>
        <v>-1.5555555555555554</v>
      </c>
      <c r="BE87" s="66">
        <f t="shared" si="55"/>
        <v>0</v>
      </c>
      <c r="BF87" s="66">
        <f t="shared" si="55"/>
        <v>-1.6111111111111107</v>
      </c>
      <c r="BG87" s="66">
        <f t="shared" si="55"/>
        <v>-6.4444444444444446</v>
      </c>
      <c r="BH87" s="66">
        <f t="shared" si="55"/>
        <v>-0.38888888888888928</v>
      </c>
      <c r="BI87" s="66">
        <f t="shared" si="55"/>
        <v>-5.7222222222222232</v>
      </c>
      <c r="BJ87" s="66">
        <f t="shared" si="55"/>
        <v>-2.666666666666667</v>
      </c>
      <c r="BK87" s="66">
        <f t="shared" si="55"/>
        <v>7.7222222222222214</v>
      </c>
      <c r="BL87" s="66">
        <f t="shared" si="55"/>
        <v>0</v>
      </c>
    </row>
    <row r="88" spans="1:64" x14ac:dyDescent="0.2">
      <c r="A88" s="114">
        <v>0.75972222222222197</v>
      </c>
      <c r="B88" s="11">
        <f t="shared" ref="B88:AG88" si="56">(B29 - B$2)</f>
        <v>0</v>
      </c>
      <c r="C88" s="11">
        <f t="shared" si="56"/>
        <v>-1.9000000000000004</v>
      </c>
      <c r="D88" s="11">
        <f t="shared" si="56"/>
        <v>-3.7000000000000011</v>
      </c>
      <c r="E88" s="11">
        <f t="shared" si="56"/>
        <v>-3.9000000000000004</v>
      </c>
      <c r="F88" s="11">
        <f t="shared" si="56"/>
        <v>-5.9999999999999991</v>
      </c>
      <c r="G88" s="11">
        <f t="shared" si="56"/>
        <v>-3.7999999999999989</v>
      </c>
      <c r="H88" s="68">
        <f t="shared" si="56"/>
        <v>1</v>
      </c>
      <c r="I88" s="11">
        <f t="shared" si="56"/>
        <v>-5.2999999999999989</v>
      </c>
      <c r="J88" s="11">
        <f t="shared" si="56"/>
        <v>-6.6999999999999993</v>
      </c>
      <c r="K88" s="11">
        <f t="shared" si="56"/>
        <v>-6.1</v>
      </c>
      <c r="L88" s="11">
        <f t="shared" si="56"/>
        <v>-3.2999999999999989</v>
      </c>
      <c r="M88" s="11">
        <f t="shared" si="56"/>
        <v>-6.2</v>
      </c>
      <c r="N88" s="11">
        <f t="shared" si="56"/>
        <v>-9.9999999999999645E-2</v>
      </c>
      <c r="O88" s="11">
        <f t="shared" si="56"/>
        <v>-1.1999999999999993</v>
      </c>
      <c r="P88" s="11">
        <f t="shared" si="56"/>
        <v>0</v>
      </c>
      <c r="Q88" s="11">
        <f t="shared" si="56"/>
        <v>-6.2</v>
      </c>
      <c r="R88" s="11">
        <f t="shared" si="56"/>
        <v>-1.8000000000000007</v>
      </c>
      <c r="S88" s="11">
        <f t="shared" si="56"/>
        <v>-1.7000000000000011</v>
      </c>
      <c r="T88" s="11">
        <f t="shared" si="56"/>
        <v>-5.5</v>
      </c>
      <c r="U88" s="11">
        <f t="shared" si="56"/>
        <v>-3.5</v>
      </c>
      <c r="V88" s="11">
        <f t="shared" si="56"/>
        <v>-6.3000000000000007</v>
      </c>
      <c r="W88" s="11">
        <f t="shared" si="56"/>
        <v>-2.5</v>
      </c>
      <c r="X88" s="11">
        <f t="shared" si="56"/>
        <v>0</v>
      </c>
      <c r="Y88" s="11">
        <f t="shared" si="56"/>
        <v>-3.2</v>
      </c>
      <c r="Z88" s="11">
        <f t="shared" si="56"/>
        <v>-5</v>
      </c>
      <c r="AA88" s="11">
        <f t="shared" si="56"/>
        <v>-2.1000000000000005</v>
      </c>
      <c r="AB88" s="11">
        <f t="shared" si="56"/>
        <v>-7.7999999999999989</v>
      </c>
      <c r="AC88" s="11">
        <f t="shared" si="56"/>
        <v>-2.6999999999999993</v>
      </c>
      <c r="AD88" s="11">
        <f t="shared" si="56"/>
        <v>-4.6999999999999993</v>
      </c>
      <c r="AE88" s="11">
        <f t="shared" si="56"/>
        <v>-7.2999999999999989</v>
      </c>
      <c r="AF88" s="66">
        <f t="shared" si="56"/>
        <v>-5.0999999999999996</v>
      </c>
      <c r="AG88" s="66">
        <f t="shared" si="56"/>
        <v>1.7999999999999998</v>
      </c>
      <c r="AH88" s="66">
        <f t="shared" ref="AH88:BL88" si="57">(AH29 - AH$2)</f>
        <v>-5.7</v>
      </c>
      <c r="AI88" s="66">
        <f t="shared" si="57"/>
        <v>1.6999999999999993</v>
      </c>
      <c r="AJ88" s="66">
        <f t="shared" si="57"/>
        <v>9.9999999999999645E-2</v>
      </c>
      <c r="AK88" s="66">
        <f t="shared" si="57"/>
        <v>-2.1999999999999993</v>
      </c>
      <c r="AL88" s="66">
        <f t="shared" si="57"/>
        <v>3.8</v>
      </c>
      <c r="AM88" s="66">
        <f t="shared" si="57"/>
        <v>9.9999999999999645E-2</v>
      </c>
      <c r="AN88" s="66">
        <f t="shared" si="57"/>
        <v>-6.2</v>
      </c>
      <c r="AO88" s="66">
        <f t="shared" si="57"/>
        <v>-4.7999999999999989</v>
      </c>
      <c r="AP88" s="66">
        <f t="shared" si="57"/>
        <v>-0.79999999999999982</v>
      </c>
      <c r="AQ88" s="66">
        <f t="shared" si="57"/>
        <v>-1.3999999999999995</v>
      </c>
      <c r="AR88" s="66">
        <f t="shared" si="57"/>
        <v>0</v>
      </c>
      <c r="AS88" s="66">
        <f t="shared" si="57"/>
        <v>-1.1000000000000005</v>
      </c>
      <c r="AT88" s="66">
        <f t="shared" si="57"/>
        <v>-6.6000000000000005</v>
      </c>
      <c r="AU88" s="66">
        <f t="shared" si="57"/>
        <v>0</v>
      </c>
      <c r="AV88" s="66">
        <f t="shared" si="57"/>
        <v>0</v>
      </c>
      <c r="AW88" s="66">
        <f t="shared" si="57"/>
        <v>0</v>
      </c>
      <c r="AX88" s="66">
        <f t="shared" si="57"/>
        <v>0</v>
      </c>
      <c r="AY88" s="66">
        <f t="shared" si="57"/>
        <v>0</v>
      </c>
      <c r="AZ88" s="66">
        <f t="shared" si="57"/>
        <v>0</v>
      </c>
      <c r="BA88" s="66">
        <f t="shared" si="57"/>
        <v>-7.7777777777777777</v>
      </c>
      <c r="BB88" s="66">
        <f t="shared" si="57"/>
        <v>-1.1666666666666661</v>
      </c>
      <c r="BC88" s="66">
        <f t="shared" si="57"/>
        <v>-1.5555555555555554</v>
      </c>
      <c r="BD88" s="66">
        <f t="shared" si="57"/>
        <v>-1.4444444444444446</v>
      </c>
      <c r="BE88" s="66">
        <f t="shared" si="57"/>
        <v>0</v>
      </c>
      <c r="BF88" s="66">
        <f t="shared" si="57"/>
        <v>-1.1666666666666661</v>
      </c>
      <c r="BG88" s="66">
        <f t="shared" si="57"/>
        <v>-6.5555555555555554</v>
      </c>
      <c r="BH88" s="66">
        <f t="shared" si="57"/>
        <v>-0.16666666666666696</v>
      </c>
      <c r="BI88" s="66">
        <f t="shared" si="57"/>
        <v>-5.6666666666666679</v>
      </c>
      <c r="BJ88" s="66">
        <f t="shared" si="57"/>
        <v>-2.666666666666667</v>
      </c>
      <c r="BK88" s="66">
        <f t="shared" si="57"/>
        <v>7.7777777777777786</v>
      </c>
      <c r="BL88" s="66">
        <f t="shared" si="57"/>
        <v>0</v>
      </c>
    </row>
    <row r="89" spans="1:64" x14ac:dyDescent="0.2">
      <c r="A89" s="113">
        <v>0.76319444444444495</v>
      </c>
      <c r="B89" s="11">
        <f t="shared" ref="B89:AG89" si="58">(B30 - B$2)</f>
        <v>0</v>
      </c>
      <c r="C89" s="11">
        <f t="shared" si="58"/>
        <v>-1.4000000000000004</v>
      </c>
      <c r="D89" s="11">
        <f t="shared" si="58"/>
        <v>-4.1000000000000014</v>
      </c>
      <c r="E89" s="11">
        <f t="shared" si="58"/>
        <v>-3.5999999999999996</v>
      </c>
      <c r="F89" s="11">
        <f t="shared" si="58"/>
        <v>-5.9999999999999991</v>
      </c>
      <c r="G89" s="11">
        <f t="shared" si="58"/>
        <v>-3.7999999999999989</v>
      </c>
      <c r="H89" s="11">
        <f t="shared" si="58"/>
        <v>1</v>
      </c>
      <c r="I89" s="11">
        <f t="shared" si="58"/>
        <v>-4.7999999999999989</v>
      </c>
      <c r="J89" s="11">
        <f t="shared" si="58"/>
        <v>-6.6999999999999993</v>
      </c>
      <c r="K89" s="11">
        <f t="shared" si="58"/>
        <v>-6.1999999999999993</v>
      </c>
      <c r="L89" s="11">
        <f t="shared" si="58"/>
        <v>-3.0999999999999996</v>
      </c>
      <c r="M89" s="11">
        <f t="shared" si="58"/>
        <v>-6.5</v>
      </c>
      <c r="N89" s="11">
        <f t="shared" si="58"/>
        <v>-9.9999999999999645E-2</v>
      </c>
      <c r="O89" s="11">
        <f t="shared" si="58"/>
        <v>-1.1999999999999993</v>
      </c>
      <c r="P89" s="11">
        <f t="shared" si="58"/>
        <v>0</v>
      </c>
      <c r="Q89" s="11">
        <f t="shared" si="58"/>
        <v>-6.6000000000000005</v>
      </c>
      <c r="R89" s="11">
        <f t="shared" si="58"/>
        <v>-2</v>
      </c>
      <c r="S89" s="11">
        <f t="shared" si="58"/>
        <v>-1.8000000000000007</v>
      </c>
      <c r="T89" s="11">
        <f t="shared" si="58"/>
        <v>-5.5</v>
      </c>
      <c r="U89" s="11">
        <f t="shared" si="58"/>
        <v>-3.4000000000000004</v>
      </c>
      <c r="V89" s="11">
        <f t="shared" si="58"/>
        <v>-6.2000000000000011</v>
      </c>
      <c r="W89" s="11">
        <f t="shared" si="58"/>
        <v>-2.5</v>
      </c>
      <c r="X89" s="11">
        <f t="shared" si="58"/>
        <v>0</v>
      </c>
      <c r="Y89" s="11">
        <f t="shared" si="58"/>
        <v>-3.2</v>
      </c>
      <c r="Z89" s="11">
        <f t="shared" si="58"/>
        <v>-5</v>
      </c>
      <c r="AA89" s="11">
        <f t="shared" si="58"/>
        <v>-2.0000000000000009</v>
      </c>
      <c r="AB89" s="11">
        <f t="shared" si="58"/>
        <v>-7.8999999999999986</v>
      </c>
      <c r="AC89" s="11">
        <f t="shared" si="58"/>
        <v>-3</v>
      </c>
      <c r="AD89" s="11">
        <f t="shared" si="58"/>
        <v>-4.5999999999999996</v>
      </c>
      <c r="AE89" s="11">
        <f t="shared" si="58"/>
        <v>-7.1</v>
      </c>
      <c r="AF89" s="66">
        <f t="shared" si="58"/>
        <v>-5.3</v>
      </c>
      <c r="AG89" s="66">
        <f t="shared" si="58"/>
        <v>2.3999999999999995</v>
      </c>
      <c r="AH89" s="66">
        <f t="shared" ref="AH89:BL89" si="59">(AH30 - AH$2)</f>
        <v>-5.7</v>
      </c>
      <c r="AI89" s="66">
        <f t="shared" si="59"/>
        <v>1.5</v>
      </c>
      <c r="AJ89" s="66">
        <f t="shared" si="59"/>
        <v>-9.9999999999999645E-2</v>
      </c>
      <c r="AK89" s="66">
        <f t="shared" si="59"/>
        <v>-2.0999999999999996</v>
      </c>
      <c r="AL89" s="66">
        <f t="shared" si="59"/>
        <v>3.9</v>
      </c>
      <c r="AM89" s="66">
        <f t="shared" si="59"/>
        <v>9.9999999999999645E-2</v>
      </c>
      <c r="AN89" s="66">
        <f t="shared" si="59"/>
        <v>-6.3000000000000007</v>
      </c>
      <c r="AO89" s="66">
        <f t="shared" si="59"/>
        <v>-4.4999999999999991</v>
      </c>
      <c r="AP89" s="66">
        <f t="shared" si="59"/>
        <v>-0.79999999999999982</v>
      </c>
      <c r="AQ89" s="66">
        <f t="shared" si="59"/>
        <v>-1.0999999999999996</v>
      </c>
      <c r="AR89" s="66">
        <f t="shared" si="59"/>
        <v>0</v>
      </c>
      <c r="AS89" s="66">
        <f t="shared" si="59"/>
        <v>-0.70000000000000018</v>
      </c>
      <c r="AT89" s="66">
        <f t="shared" si="59"/>
        <v>-6.9</v>
      </c>
      <c r="AU89" s="66">
        <f t="shared" si="59"/>
        <v>0</v>
      </c>
      <c r="AV89" s="66">
        <f t="shared" si="59"/>
        <v>0</v>
      </c>
      <c r="AW89" s="66">
        <f t="shared" si="59"/>
        <v>0</v>
      </c>
      <c r="AX89" s="66">
        <f t="shared" si="59"/>
        <v>0</v>
      </c>
      <c r="AY89" s="66">
        <f t="shared" si="59"/>
        <v>0</v>
      </c>
      <c r="AZ89" s="66">
        <f t="shared" si="59"/>
        <v>0</v>
      </c>
      <c r="BA89" s="66">
        <f t="shared" si="59"/>
        <v>-7.4444444444444446</v>
      </c>
      <c r="BB89" s="66">
        <f t="shared" si="59"/>
        <v>-1.1666666666666661</v>
      </c>
      <c r="BC89" s="66">
        <f t="shared" si="59"/>
        <v>-0.11111111111111072</v>
      </c>
      <c r="BD89" s="66">
        <f t="shared" si="59"/>
        <v>-1.4444444444444446</v>
      </c>
      <c r="BE89" s="66">
        <f t="shared" si="59"/>
        <v>0</v>
      </c>
      <c r="BF89" s="66">
        <f t="shared" si="59"/>
        <v>-0.88888888888888928</v>
      </c>
      <c r="BG89" s="66">
        <f t="shared" si="59"/>
        <v>-6.7222222222222223</v>
      </c>
      <c r="BH89" s="66">
        <f t="shared" si="59"/>
        <v>-0.22222222222222232</v>
      </c>
      <c r="BI89" s="66">
        <f t="shared" si="59"/>
        <v>-5.1666666666666679</v>
      </c>
      <c r="BJ89" s="66">
        <f t="shared" si="59"/>
        <v>-2.5</v>
      </c>
      <c r="BK89" s="66">
        <f t="shared" si="59"/>
        <v>8.0555555555555554</v>
      </c>
      <c r="BL89" s="66">
        <f t="shared" si="59"/>
        <v>0</v>
      </c>
    </row>
    <row r="90" spans="1:64" x14ac:dyDescent="0.2">
      <c r="A90" s="114">
        <v>0.76666666666666705</v>
      </c>
      <c r="B90" s="11">
        <f t="shared" ref="B90:AG90" si="60">(B31 - B$2)</f>
        <v>0</v>
      </c>
      <c r="C90" s="11">
        <f t="shared" si="60"/>
        <v>-1.0999999999999996</v>
      </c>
      <c r="D90" s="11">
        <f t="shared" si="60"/>
        <v>-4.5</v>
      </c>
      <c r="E90" s="11">
        <f t="shared" si="60"/>
        <v>-3.3</v>
      </c>
      <c r="F90" s="11">
        <f t="shared" si="60"/>
        <v>-6.1</v>
      </c>
      <c r="G90" s="11">
        <f t="shared" si="60"/>
        <v>-3.5999999999999996</v>
      </c>
      <c r="H90" s="11">
        <f t="shared" si="60"/>
        <v>0.89999999999999858</v>
      </c>
      <c r="I90" s="11">
        <f t="shared" si="60"/>
        <v>-4.2999999999999989</v>
      </c>
      <c r="J90" s="11">
        <f t="shared" si="60"/>
        <v>-6.7999999999999989</v>
      </c>
      <c r="K90" s="11">
        <f t="shared" si="60"/>
        <v>-6.1</v>
      </c>
      <c r="L90" s="11">
        <f t="shared" si="60"/>
        <v>-2.9999999999999991</v>
      </c>
      <c r="M90" s="11">
        <f t="shared" si="60"/>
        <v>-6.6000000000000005</v>
      </c>
      <c r="N90" s="11">
        <f t="shared" si="60"/>
        <v>-9.9999999999999645E-2</v>
      </c>
      <c r="O90" s="11">
        <f t="shared" si="60"/>
        <v>-1</v>
      </c>
      <c r="P90" s="11">
        <f t="shared" si="60"/>
        <v>0</v>
      </c>
      <c r="Q90" s="11">
        <f t="shared" si="60"/>
        <v>-6.8000000000000007</v>
      </c>
      <c r="R90" s="11">
        <f t="shared" si="60"/>
        <v>-1.9000000000000004</v>
      </c>
      <c r="S90" s="11">
        <f t="shared" si="60"/>
        <v>-2</v>
      </c>
      <c r="T90" s="11">
        <f t="shared" si="60"/>
        <v>-5.5</v>
      </c>
      <c r="U90" s="11">
        <f t="shared" si="60"/>
        <v>-3.6000000000000005</v>
      </c>
      <c r="V90" s="11">
        <f t="shared" si="60"/>
        <v>-6.4000000000000021</v>
      </c>
      <c r="W90" s="11">
        <f t="shared" si="60"/>
        <v>-2.6000000000000014</v>
      </c>
      <c r="X90" s="11">
        <f t="shared" si="60"/>
        <v>0</v>
      </c>
      <c r="Y90" s="11">
        <f t="shared" si="60"/>
        <v>-3.5999999999999996</v>
      </c>
      <c r="Z90" s="11">
        <f t="shared" si="60"/>
        <v>-4.8999999999999995</v>
      </c>
      <c r="AA90" s="11">
        <f t="shared" si="60"/>
        <v>-2.0000000000000009</v>
      </c>
      <c r="AB90" s="11">
        <f t="shared" si="60"/>
        <v>-7.8999999999999986</v>
      </c>
      <c r="AC90" s="11">
        <f t="shared" si="60"/>
        <v>-3.3999999999999986</v>
      </c>
      <c r="AD90" s="11">
        <f t="shared" si="60"/>
        <v>-4.6999999999999993</v>
      </c>
      <c r="AE90" s="11">
        <f t="shared" si="60"/>
        <v>-7.3999999999999995</v>
      </c>
      <c r="AF90" s="66">
        <f t="shared" si="60"/>
        <v>-5.5</v>
      </c>
      <c r="AG90" s="66">
        <f t="shared" si="60"/>
        <v>2.7</v>
      </c>
      <c r="AH90" s="66">
        <f t="shared" ref="AH90:BL90" si="61">(AH31 - AH$2)</f>
        <v>-5.7</v>
      </c>
      <c r="AI90" s="66">
        <f t="shared" si="61"/>
        <v>2</v>
      </c>
      <c r="AJ90" s="66">
        <f t="shared" si="61"/>
        <v>-0.20000000000000018</v>
      </c>
      <c r="AK90" s="66">
        <f t="shared" si="61"/>
        <v>-2.0999999999999996</v>
      </c>
      <c r="AL90" s="66">
        <f t="shared" si="61"/>
        <v>4.4000000000000004</v>
      </c>
      <c r="AM90" s="66">
        <f t="shared" si="61"/>
        <v>-0.29999999999999982</v>
      </c>
      <c r="AN90" s="66">
        <f t="shared" si="61"/>
        <v>-6.4</v>
      </c>
      <c r="AO90" s="66">
        <f t="shared" si="61"/>
        <v>-4.1999999999999993</v>
      </c>
      <c r="AP90" s="66">
        <f t="shared" si="61"/>
        <v>-0.70000000000000018</v>
      </c>
      <c r="AQ90" s="66">
        <f t="shared" si="61"/>
        <v>-1</v>
      </c>
      <c r="AR90" s="66">
        <f t="shared" si="61"/>
        <v>0</v>
      </c>
      <c r="AS90" s="66">
        <f t="shared" si="61"/>
        <v>-0.20000000000000018</v>
      </c>
      <c r="AT90" s="66">
        <f t="shared" si="61"/>
        <v>-7.1000000000000005</v>
      </c>
      <c r="AU90" s="66">
        <f t="shared" si="61"/>
        <v>0</v>
      </c>
      <c r="AV90" s="66">
        <f t="shared" si="61"/>
        <v>0</v>
      </c>
      <c r="AW90" s="66">
        <f t="shared" si="61"/>
        <v>0</v>
      </c>
      <c r="AX90" s="66">
        <f t="shared" si="61"/>
        <v>0</v>
      </c>
      <c r="AY90" s="66">
        <f t="shared" si="61"/>
        <v>0</v>
      </c>
      <c r="AZ90" s="66">
        <f t="shared" si="61"/>
        <v>0</v>
      </c>
      <c r="BA90" s="66">
        <f t="shared" si="61"/>
        <v>-6.8333333333333339</v>
      </c>
      <c r="BB90" s="66">
        <f t="shared" si="61"/>
        <v>-1.1111111111111107</v>
      </c>
      <c r="BC90" s="66">
        <f t="shared" si="61"/>
        <v>-0.38888888888888751</v>
      </c>
      <c r="BD90" s="66">
        <f t="shared" si="61"/>
        <v>-1.5555555555555554</v>
      </c>
      <c r="BE90" s="66">
        <f t="shared" si="61"/>
        <v>0</v>
      </c>
      <c r="BF90" s="66">
        <f t="shared" si="61"/>
        <v>-0.83333333333333393</v>
      </c>
      <c r="BG90" s="66">
        <f t="shared" si="61"/>
        <v>-6.8333333333333339</v>
      </c>
      <c r="BH90" s="66">
        <f t="shared" si="61"/>
        <v>-5.5555555555556246E-2</v>
      </c>
      <c r="BI90" s="66">
        <f t="shared" si="61"/>
        <v>-4.6666666666666679</v>
      </c>
      <c r="BJ90" s="66">
        <f t="shared" si="61"/>
        <v>-2.3888888888888893</v>
      </c>
      <c r="BK90" s="66">
        <f t="shared" si="61"/>
        <v>8.0555555555555554</v>
      </c>
      <c r="BL90" s="66">
        <f t="shared" si="61"/>
        <v>0</v>
      </c>
    </row>
    <row r="91" spans="1:64" x14ac:dyDescent="0.2">
      <c r="A91" s="113">
        <v>0.77013888888888904</v>
      </c>
      <c r="B91" s="11">
        <f t="shared" ref="B91:AG91" si="62">(B32 - B$2)</f>
        <v>0</v>
      </c>
      <c r="C91" s="11">
        <f t="shared" si="62"/>
        <v>-0.59999999999999964</v>
      </c>
      <c r="D91" s="11">
        <f t="shared" si="62"/>
        <v>-4.6000000000000014</v>
      </c>
      <c r="E91" s="11">
        <f t="shared" si="62"/>
        <v>-2.4000000000000004</v>
      </c>
      <c r="F91" s="11">
        <f t="shared" si="62"/>
        <v>-6.2999999999999989</v>
      </c>
      <c r="G91" s="11">
        <f t="shared" si="62"/>
        <v>-3.6999999999999993</v>
      </c>
      <c r="H91" s="11">
        <f t="shared" si="62"/>
        <v>0.69999999999999929</v>
      </c>
      <c r="I91" s="11">
        <f t="shared" si="62"/>
        <v>-3.5999999999999996</v>
      </c>
      <c r="J91" s="11">
        <f t="shared" si="62"/>
        <v>-6.8999999999999995</v>
      </c>
      <c r="K91" s="11">
        <f t="shared" si="62"/>
        <v>-5.8999999999999995</v>
      </c>
      <c r="L91" s="11">
        <f t="shared" si="62"/>
        <v>-2.7999999999999989</v>
      </c>
      <c r="M91" s="11">
        <f t="shared" si="62"/>
        <v>-6.4</v>
      </c>
      <c r="N91" s="11">
        <f t="shared" si="62"/>
        <v>-0.20000000000000018</v>
      </c>
      <c r="O91" s="11">
        <f t="shared" si="62"/>
        <v>-1.0999999999999996</v>
      </c>
      <c r="P91" s="11">
        <f t="shared" si="62"/>
        <v>0</v>
      </c>
      <c r="Q91" s="11">
        <f t="shared" si="62"/>
        <v>-7.1000000000000005</v>
      </c>
      <c r="R91" s="11">
        <f t="shared" si="62"/>
        <v>-1.5</v>
      </c>
      <c r="S91" s="11">
        <f t="shared" si="62"/>
        <v>-2.2000000000000011</v>
      </c>
      <c r="T91" s="11">
        <f t="shared" si="62"/>
        <v>-5.3999999999999995</v>
      </c>
      <c r="U91" s="11">
        <f t="shared" si="62"/>
        <v>-3.7</v>
      </c>
      <c r="V91" s="11">
        <f t="shared" si="62"/>
        <v>-6.7000000000000011</v>
      </c>
      <c r="W91" s="11">
        <f t="shared" si="62"/>
        <v>-2.6000000000000014</v>
      </c>
      <c r="X91" s="11">
        <f t="shared" si="62"/>
        <v>0</v>
      </c>
      <c r="Y91" s="11">
        <f t="shared" si="62"/>
        <v>-3.9000000000000004</v>
      </c>
      <c r="Z91" s="11">
        <f t="shared" si="62"/>
        <v>-4.8</v>
      </c>
      <c r="AA91" s="11">
        <f t="shared" si="62"/>
        <v>-1.9000000000000004</v>
      </c>
      <c r="AB91" s="11">
        <f t="shared" si="62"/>
        <v>-8</v>
      </c>
      <c r="AC91" s="11">
        <f t="shared" si="62"/>
        <v>-3.5</v>
      </c>
      <c r="AD91" s="11">
        <f t="shared" si="62"/>
        <v>-4.5999999999999996</v>
      </c>
      <c r="AE91" s="11">
        <f t="shared" si="62"/>
        <v>-7.4999999999999991</v>
      </c>
      <c r="AF91" s="66">
        <f t="shared" si="62"/>
        <v>-5.6999999999999993</v>
      </c>
      <c r="AG91" s="66">
        <f t="shared" si="62"/>
        <v>3.3999999999999995</v>
      </c>
      <c r="AH91" s="66">
        <f t="shared" ref="AH91:BL91" si="63">(AH32 - AH$2)</f>
        <v>-5.6000000000000005</v>
      </c>
      <c r="AI91" s="66">
        <f t="shared" si="63"/>
        <v>2.4000000000000004</v>
      </c>
      <c r="AJ91" s="66">
        <f t="shared" si="63"/>
        <v>9.9999999999999645E-2</v>
      </c>
      <c r="AK91" s="66">
        <f t="shared" si="63"/>
        <v>-2.3000000000000007</v>
      </c>
      <c r="AL91" s="66">
        <f t="shared" si="63"/>
        <v>4.8</v>
      </c>
      <c r="AM91" s="66">
        <f t="shared" si="63"/>
        <v>-0.60000000000000053</v>
      </c>
      <c r="AN91" s="66">
        <f t="shared" si="63"/>
        <v>-6.5</v>
      </c>
      <c r="AO91" s="66">
        <f t="shared" si="63"/>
        <v>-3.7999999999999989</v>
      </c>
      <c r="AP91" s="66">
        <f t="shared" si="63"/>
        <v>-0.59999999999999964</v>
      </c>
      <c r="AQ91" s="66">
        <f t="shared" si="63"/>
        <v>-0.79999999999999982</v>
      </c>
      <c r="AR91" s="66">
        <f t="shared" si="63"/>
        <v>0</v>
      </c>
      <c r="AS91" s="66">
        <f t="shared" si="63"/>
        <v>0.59999999999999964</v>
      </c>
      <c r="AT91" s="66">
        <f t="shared" si="63"/>
        <v>-7.3000000000000007</v>
      </c>
      <c r="AU91" s="66">
        <f t="shared" si="63"/>
        <v>0</v>
      </c>
      <c r="AV91" s="66">
        <f t="shared" si="63"/>
        <v>0</v>
      </c>
      <c r="AW91" s="66">
        <f t="shared" si="63"/>
        <v>0</v>
      </c>
      <c r="AX91" s="66">
        <f t="shared" si="63"/>
        <v>0</v>
      </c>
      <c r="AY91" s="66">
        <f t="shared" si="63"/>
        <v>0</v>
      </c>
      <c r="AZ91" s="66">
        <f t="shared" si="63"/>
        <v>0</v>
      </c>
      <c r="BA91" s="66">
        <f t="shared" si="63"/>
        <v>-6.2222222222222223</v>
      </c>
      <c r="BB91" s="66">
        <f t="shared" si="63"/>
        <v>-1.1111111111111107</v>
      </c>
      <c r="BC91" s="66">
        <f t="shared" si="63"/>
        <v>-0.38888888888888751</v>
      </c>
      <c r="BD91" s="66">
        <f t="shared" si="63"/>
        <v>-1.7222222222222214</v>
      </c>
      <c r="BE91" s="66">
        <f t="shared" si="63"/>
        <v>0</v>
      </c>
      <c r="BF91" s="66">
        <f t="shared" si="63"/>
        <v>-0.27777777777777857</v>
      </c>
      <c r="BG91" s="66">
        <f t="shared" si="63"/>
        <v>-6.9444444444444446</v>
      </c>
      <c r="BH91" s="66">
        <f t="shared" si="63"/>
        <v>0.44444444444444375</v>
      </c>
      <c r="BI91" s="66">
        <f t="shared" si="63"/>
        <v>-3.5555555555555562</v>
      </c>
      <c r="BJ91" s="66">
        <f t="shared" si="63"/>
        <v>-2.3888888888888893</v>
      </c>
      <c r="BK91" s="66">
        <f t="shared" si="63"/>
        <v>7.7222222222222214</v>
      </c>
      <c r="BL91" s="66">
        <f t="shared" si="63"/>
        <v>0</v>
      </c>
    </row>
    <row r="92" spans="1:64" x14ac:dyDescent="0.2">
      <c r="A92" s="114">
        <v>0.77361111111111103</v>
      </c>
      <c r="B92" s="11">
        <f t="shared" ref="B92:AG92" si="64">(B33 - B$2)</f>
        <v>0</v>
      </c>
      <c r="C92" s="11">
        <f t="shared" si="64"/>
        <v>-9.9999999999999645E-2</v>
      </c>
      <c r="D92" s="11">
        <f t="shared" si="64"/>
        <v>-5.2000000000000011</v>
      </c>
      <c r="E92" s="11">
        <f t="shared" si="64"/>
        <v>-1.7999999999999998</v>
      </c>
      <c r="F92" s="11">
        <f t="shared" si="64"/>
        <v>-6.2999999999999989</v>
      </c>
      <c r="G92" s="11">
        <f t="shared" si="64"/>
        <v>-3</v>
      </c>
      <c r="H92" s="11">
        <f t="shared" si="64"/>
        <v>-8.3000000000000007</v>
      </c>
      <c r="I92" s="11">
        <f t="shared" si="64"/>
        <v>-3.0999999999999996</v>
      </c>
      <c r="J92" s="11">
        <f t="shared" si="64"/>
        <v>-7.1</v>
      </c>
      <c r="K92" s="11">
        <f t="shared" si="64"/>
        <v>-6.1</v>
      </c>
      <c r="L92" s="11">
        <f t="shared" si="64"/>
        <v>-2.4999999999999991</v>
      </c>
      <c r="M92" s="11">
        <f t="shared" si="64"/>
        <v>-6.4</v>
      </c>
      <c r="N92" s="11">
        <f t="shared" si="64"/>
        <v>-0.29999999999999982</v>
      </c>
      <c r="O92" s="11">
        <f t="shared" si="64"/>
        <v>-1.2999999999999989</v>
      </c>
      <c r="P92" s="11">
        <f t="shared" si="64"/>
        <v>0</v>
      </c>
      <c r="Q92" s="11">
        <f t="shared" si="64"/>
        <v>-7.3000000000000007</v>
      </c>
      <c r="R92" s="11">
        <f t="shared" si="64"/>
        <v>-1.1000000000000005</v>
      </c>
      <c r="S92" s="11">
        <f t="shared" si="64"/>
        <v>-2.7000000000000011</v>
      </c>
      <c r="T92" s="11">
        <f t="shared" si="64"/>
        <v>-5.3</v>
      </c>
      <c r="U92" s="11">
        <f t="shared" si="64"/>
        <v>-4</v>
      </c>
      <c r="V92" s="11">
        <f t="shared" si="64"/>
        <v>-6.8000000000000007</v>
      </c>
      <c r="W92" s="11">
        <f t="shared" si="64"/>
        <v>-2.6000000000000014</v>
      </c>
      <c r="X92" s="11">
        <f t="shared" si="64"/>
        <v>0</v>
      </c>
      <c r="Y92" s="11">
        <f t="shared" si="64"/>
        <v>-4.5999999999999996</v>
      </c>
      <c r="Z92" s="11">
        <f t="shared" si="64"/>
        <v>-4.8</v>
      </c>
      <c r="AA92" s="11">
        <f t="shared" si="64"/>
        <v>-2.1000000000000005</v>
      </c>
      <c r="AB92" s="11">
        <f t="shared" si="64"/>
        <v>-8</v>
      </c>
      <c r="AC92" s="11">
        <f t="shared" si="64"/>
        <v>-3.5</v>
      </c>
      <c r="AD92" s="11">
        <f t="shared" si="64"/>
        <v>-4.6999999999999993</v>
      </c>
      <c r="AE92" s="11">
        <f t="shared" si="64"/>
        <v>-7.4999999999999991</v>
      </c>
      <c r="AF92" s="66">
        <f t="shared" si="64"/>
        <v>-5.8999999999999995</v>
      </c>
      <c r="AG92" s="66">
        <f t="shared" si="64"/>
        <v>4.3999999999999995</v>
      </c>
      <c r="AH92" s="66">
        <f t="shared" ref="AH92:BL92" si="65">(AH33 - AH$2)</f>
        <v>-5.7</v>
      </c>
      <c r="AI92" s="66">
        <f t="shared" si="65"/>
        <v>2.6999999999999993</v>
      </c>
      <c r="AJ92" s="66">
        <f t="shared" si="65"/>
        <v>0.40000000000000036</v>
      </c>
      <c r="AK92" s="66">
        <f t="shared" si="65"/>
        <v>-2.4000000000000004</v>
      </c>
      <c r="AL92" s="66">
        <f t="shared" si="65"/>
        <v>5.0999999999999996</v>
      </c>
      <c r="AM92" s="66">
        <f t="shared" si="65"/>
        <v>-0.90000000000000036</v>
      </c>
      <c r="AN92" s="66">
        <f t="shared" si="65"/>
        <v>-6.6000000000000005</v>
      </c>
      <c r="AO92" s="66">
        <f t="shared" si="65"/>
        <v>-3.3999999999999995</v>
      </c>
      <c r="AP92" s="66">
        <f t="shared" si="65"/>
        <v>-0.5</v>
      </c>
      <c r="AQ92" s="66">
        <f t="shared" si="65"/>
        <v>-0.5</v>
      </c>
      <c r="AR92" s="66">
        <f t="shared" si="65"/>
        <v>0</v>
      </c>
      <c r="AS92" s="66">
        <f t="shared" si="65"/>
        <v>1.2000000000000002</v>
      </c>
      <c r="AT92" s="66">
        <f t="shared" si="65"/>
        <v>-7.3000000000000007</v>
      </c>
      <c r="AU92" s="66">
        <f t="shared" si="65"/>
        <v>0</v>
      </c>
      <c r="AV92" s="66">
        <f t="shared" si="65"/>
        <v>0</v>
      </c>
      <c r="AW92" s="66">
        <f t="shared" si="65"/>
        <v>0</v>
      </c>
      <c r="AX92" s="66">
        <f t="shared" si="65"/>
        <v>0</v>
      </c>
      <c r="AY92" s="66">
        <f t="shared" si="65"/>
        <v>0</v>
      </c>
      <c r="AZ92" s="66">
        <f t="shared" si="65"/>
        <v>0</v>
      </c>
      <c r="BA92" s="66">
        <f t="shared" si="65"/>
        <v>-5.666666666666667</v>
      </c>
      <c r="BB92" s="66">
        <f t="shared" si="65"/>
        <v>-1.2777777777777768</v>
      </c>
      <c r="BC92" s="66">
        <f t="shared" si="65"/>
        <v>-0.33333333333333215</v>
      </c>
      <c r="BD92" s="66">
        <f t="shared" si="65"/>
        <v>-1.7222222222222214</v>
      </c>
      <c r="BE92" s="66">
        <f t="shared" si="65"/>
        <v>0</v>
      </c>
      <c r="BF92" s="66">
        <f t="shared" si="65"/>
        <v>0.22222222222222143</v>
      </c>
      <c r="BG92" s="66">
        <f t="shared" si="65"/>
        <v>-7.0555555555555554</v>
      </c>
      <c r="BH92" s="66">
        <f t="shared" si="65"/>
        <v>0.8888888888888884</v>
      </c>
      <c r="BI92" s="66">
        <f t="shared" si="65"/>
        <v>-3.3888888888888893</v>
      </c>
      <c r="BJ92" s="66">
        <f t="shared" si="65"/>
        <v>-2.4444444444444446</v>
      </c>
      <c r="BK92" s="66">
        <f t="shared" si="65"/>
        <v>7.5</v>
      </c>
      <c r="BL92" s="66">
        <f t="shared" si="65"/>
        <v>0</v>
      </c>
    </row>
    <row r="93" spans="1:64" x14ac:dyDescent="0.2">
      <c r="A93" s="112">
        <v>0.77708333333333302</v>
      </c>
      <c r="B93" s="11">
        <f t="shared" ref="B93:AG93" si="66">(B34 - B$2)</f>
        <v>0</v>
      </c>
      <c r="C93" s="11">
        <f t="shared" si="66"/>
        <v>0.30000000000000071</v>
      </c>
      <c r="D93" s="11">
        <f t="shared" si="66"/>
        <v>-5.3000000000000007</v>
      </c>
      <c r="E93" s="11">
        <f t="shared" si="66"/>
        <v>-0.80000000000000071</v>
      </c>
      <c r="F93" s="11">
        <f t="shared" si="66"/>
        <v>-6.3999999999999995</v>
      </c>
      <c r="G93" s="11">
        <f t="shared" si="66"/>
        <v>-2.9000000000000004</v>
      </c>
      <c r="H93" s="11">
        <f t="shared" si="66"/>
        <v>-8.3000000000000007</v>
      </c>
      <c r="I93" s="11">
        <f t="shared" si="66"/>
        <v>-2.7999999999999989</v>
      </c>
      <c r="J93" s="11">
        <f t="shared" si="66"/>
        <v>-7.3999999999999995</v>
      </c>
      <c r="K93" s="11">
        <f t="shared" si="66"/>
        <v>-6.1999999999999993</v>
      </c>
      <c r="L93" s="11">
        <f t="shared" si="66"/>
        <v>-2.3999999999999995</v>
      </c>
      <c r="M93" s="11">
        <f t="shared" si="66"/>
        <v>-6.3000000000000007</v>
      </c>
      <c r="N93" s="11">
        <f t="shared" si="66"/>
        <v>-0.20000000000000018</v>
      </c>
      <c r="O93" s="11">
        <f t="shared" si="66"/>
        <v>-1.4000000000000004</v>
      </c>
      <c r="P93" s="11">
        <f t="shared" si="66"/>
        <v>0</v>
      </c>
      <c r="Q93" s="11">
        <f t="shared" si="66"/>
        <v>-7.6000000000000005</v>
      </c>
      <c r="R93" s="11">
        <f t="shared" si="66"/>
        <v>-0.70000000000000018</v>
      </c>
      <c r="S93" s="11">
        <f t="shared" si="66"/>
        <v>-3.4000000000000004</v>
      </c>
      <c r="T93" s="11">
        <f t="shared" si="66"/>
        <v>-5.3999999999999995</v>
      </c>
      <c r="U93" s="11">
        <f t="shared" si="66"/>
        <v>-4.2</v>
      </c>
      <c r="V93" s="11">
        <f t="shared" si="66"/>
        <v>-6.9000000000000021</v>
      </c>
      <c r="W93" s="11">
        <f t="shared" si="66"/>
        <v>-2.4000000000000004</v>
      </c>
      <c r="X93" s="11">
        <f t="shared" si="66"/>
        <v>0</v>
      </c>
      <c r="Y93" s="11">
        <f t="shared" si="66"/>
        <v>-4.8</v>
      </c>
      <c r="Z93" s="11">
        <f t="shared" si="66"/>
        <v>-4.8999999999999995</v>
      </c>
      <c r="AA93" s="11">
        <f t="shared" si="66"/>
        <v>-2.5000000000000009</v>
      </c>
      <c r="AB93" s="11">
        <f t="shared" si="66"/>
        <v>-8.1</v>
      </c>
      <c r="AC93" s="11">
        <f t="shared" si="66"/>
        <v>-3.3999999999999986</v>
      </c>
      <c r="AD93" s="11">
        <f t="shared" si="66"/>
        <v>-4.8</v>
      </c>
      <c r="AE93" s="11">
        <f t="shared" si="66"/>
        <v>-7.6999999999999993</v>
      </c>
      <c r="AF93" s="66">
        <f t="shared" si="66"/>
        <v>-6.1</v>
      </c>
      <c r="AG93" s="66">
        <f t="shared" si="66"/>
        <v>5.0000000000000009</v>
      </c>
      <c r="AH93" s="66">
        <f t="shared" ref="AH93:BL93" si="67">(AH34 - AH$2)</f>
        <v>-5.8000000000000007</v>
      </c>
      <c r="AI93" s="66">
        <f t="shared" si="67"/>
        <v>2.7999999999999989</v>
      </c>
      <c r="AJ93" s="66">
        <f t="shared" si="67"/>
        <v>0.40000000000000036</v>
      </c>
      <c r="AK93" s="66">
        <f t="shared" si="67"/>
        <v>-2.5999999999999996</v>
      </c>
      <c r="AL93" s="66">
        <f t="shared" si="67"/>
        <v>5.6</v>
      </c>
      <c r="AM93" s="66">
        <f t="shared" si="67"/>
        <v>-0.79999999999999982</v>
      </c>
      <c r="AN93" s="66">
        <f t="shared" si="67"/>
        <v>-6.6000000000000005</v>
      </c>
      <c r="AO93" s="66">
        <f t="shared" si="67"/>
        <v>-2.9999999999999991</v>
      </c>
      <c r="AP93" s="66">
        <f t="shared" si="67"/>
        <v>-0.40000000000000036</v>
      </c>
      <c r="AQ93" s="66">
        <f t="shared" si="67"/>
        <v>-0.19999999999999929</v>
      </c>
      <c r="AR93" s="66">
        <f t="shared" si="67"/>
        <v>0</v>
      </c>
      <c r="AS93" s="66">
        <f t="shared" si="67"/>
        <v>1.2000000000000002</v>
      </c>
      <c r="AT93" s="66">
        <f t="shared" si="67"/>
        <v>-7.4</v>
      </c>
      <c r="AU93" s="66">
        <f t="shared" si="67"/>
        <v>0</v>
      </c>
      <c r="AV93" s="66">
        <f t="shared" si="67"/>
        <v>0</v>
      </c>
      <c r="AW93" s="66">
        <f t="shared" si="67"/>
        <v>0</v>
      </c>
      <c r="AX93" s="66">
        <f t="shared" si="67"/>
        <v>0</v>
      </c>
      <c r="AY93" s="66">
        <f t="shared" si="67"/>
        <v>0</v>
      </c>
      <c r="AZ93" s="66">
        <f t="shared" si="67"/>
        <v>0</v>
      </c>
      <c r="BA93" s="66">
        <f t="shared" si="67"/>
        <v>-5.0555555555555554</v>
      </c>
      <c r="BB93" s="66">
        <f t="shared" si="67"/>
        <v>-1.5</v>
      </c>
      <c r="BC93" s="66">
        <f t="shared" si="67"/>
        <v>-0.38888888888888751</v>
      </c>
      <c r="BD93" s="66">
        <f t="shared" si="67"/>
        <v>-1.6111111111111107</v>
      </c>
      <c r="BE93" s="66">
        <f t="shared" si="67"/>
        <v>0</v>
      </c>
      <c r="BF93" s="66">
        <f t="shared" si="67"/>
        <v>0.44444444444444464</v>
      </c>
      <c r="BG93" s="66">
        <f t="shared" si="67"/>
        <v>-7.166666666666667</v>
      </c>
      <c r="BH93" s="66">
        <f t="shared" si="67"/>
        <v>1.333333333333333</v>
      </c>
      <c r="BI93" s="66">
        <f t="shared" si="67"/>
        <v>-2.3333333333333339</v>
      </c>
      <c r="BJ93" s="66">
        <f t="shared" si="67"/>
        <v>-2.5</v>
      </c>
      <c r="BK93" s="66">
        <f t="shared" si="67"/>
        <v>7.3888888888888893</v>
      </c>
      <c r="BL93" s="66">
        <f t="shared" si="67"/>
        <v>0</v>
      </c>
    </row>
    <row r="94" spans="1:64" x14ac:dyDescent="0.2">
      <c r="A94" s="112">
        <v>0.780555555555556</v>
      </c>
      <c r="B94" s="11">
        <f t="shared" ref="B94:AG94" si="68">(B35 - B$2)</f>
        <v>0</v>
      </c>
      <c r="C94" s="11">
        <f t="shared" si="68"/>
        <v>0.30000000000000071</v>
      </c>
      <c r="D94" s="11">
        <f t="shared" si="68"/>
        <v>-5.4</v>
      </c>
      <c r="E94" s="11">
        <f t="shared" si="68"/>
        <v>0.30000000000000071</v>
      </c>
      <c r="F94" s="11">
        <f t="shared" si="68"/>
        <v>-6.4999999999999991</v>
      </c>
      <c r="G94" s="11">
        <f t="shared" si="68"/>
        <v>-3.4000000000000004</v>
      </c>
      <c r="H94" s="11">
        <f t="shared" si="68"/>
        <v>-8.3000000000000007</v>
      </c>
      <c r="I94" s="11">
        <f t="shared" si="68"/>
        <v>-2.1999999999999993</v>
      </c>
      <c r="J94" s="11">
        <f t="shared" si="68"/>
        <v>-7.4999999999999991</v>
      </c>
      <c r="K94" s="11">
        <f t="shared" si="68"/>
        <v>-6.1999999999999993</v>
      </c>
      <c r="L94" s="11">
        <f t="shared" si="68"/>
        <v>-2.5999999999999996</v>
      </c>
      <c r="M94" s="11">
        <f t="shared" si="68"/>
        <v>-5.8000000000000007</v>
      </c>
      <c r="N94" s="11">
        <f t="shared" si="68"/>
        <v>-9.9999999999999645E-2</v>
      </c>
      <c r="O94" s="11">
        <f t="shared" si="68"/>
        <v>-1.4000000000000004</v>
      </c>
      <c r="P94" s="11">
        <f t="shared" si="68"/>
        <v>0</v>
      </c>
      <c r="Q94" s="11">
        <f t="shared" si="68"/>
        <v>-7.5</v>
      </c>
      <c r="R94" s="11">
        <f t="shared" si="68"/>
        <v>-0.5</v>
      </c>
      <c r="S94" s="11">
        <f t="shared" si="68"/>
        <v>-4.2000000000000011</v>
      </c>
      <c r="T94" s="11">
        <f t="shared" si="68"/>
        <v>-5</v>
      </c>
      <c r="U94" s="11">
        <f t="shared" si="68"/>
        <v>-4.3000000000000007</v>
      </c>
      <c r="V94" s="11">
        <f t="shared" si="68"/>
        <v>-6.9000000000000021</v>
      </c>
      <c r="W94" s="11">
        <f t="shared" si="68"/>
        <v>-2.4000000000000004</v>
      </c>
      <c r="X94" s="11">
        <f t="shared" si="68"/>
        <v>0</v>
      </c>
      <c r="Y94" s="11">
        <f t="shared" si="68"/>
        <v>-4.5</v>
      </c>
      <c r="Z94" s="11">
        <f t="shared" si="68"/>
        <v>-4.8999999999999995</v>
      </c>
      <c r="AA94" s="11">
        <f t="shared" si="68"/>
        <v>-2.3000000000000007</v>
      </c>
      <c r="AB94" s="11">
        <f t="shared" si="68"/>
        <v>-8.2999999999999989</v>
      </c>
      <c r="AC94" s="11">
        <f t="shared" si="68"/>
        <v>-3.3999999999999986</v>
      </c>
      <c r="AD94" s="11">
        <f t="shared" si="68"/>
        <v>-4.6999999999999993</v>
      </c>
      <c r="AE94" s="11">
        <f t="shared" si="68"/>
        <v>-8.2999999999999989</v>
      </c>
      <c r="AF94" s="66">
        <f t="shared" si="68"/>
        <v>-6.3999999999999995</v>
      </c>
      <c r="AG94" s="66">
        <f t="shared" si="68"/>
        <v>5.6000000000000005</v>
      </c>
      <c r="AH94" s="66">
        <f t="shared" ref="AH94:BL94" si="69">(AH35 - AH$2)</f>
        <v>-5.8000000000000007</v>
      </c>
      <c r="AI94" s="66">
        <f t="shared" si="69"/>
        <v>2.9000000000000004</v>
      </c>
      <c r="AJ94" s="66">
        <f t="shared" si="69"/>
        <v>0.5</v>
      </c>
      <c r="AK94" s="66">
        <f t="shared" si="69"/>
        <v>-2.8</v>
      </c>
      <c r="AL94" s="66">
        <f t="shared" si="69"/>
        <v>6.1</v>
      </c>
      <c r="AM94" s="66">
        <f t="shared" si="69"/>
        <v>-0.5</v>
      </c>
      <c r="AN94" s="66">
        <f t="shared" si="69"/>
        <v>-6.8000000000000007</v>
      </c>
      <c r="AO94" s="66">
        <f t="shared" si="69"/>
        <v>-2.6999999999999993</v>
      </c>
      <c r="AP94" s="66">
        <f t="shared" si="69"/>
        <v>-0.29999999999999982</v>
      </c>
      <c r="AQ94" s="66">
        <f t="shared" si="69"/>
        <v>0.20000000000000018</v>
      </c>
      <c r="AR94" s="66">
        <f t="shared" si="69"/>
        <v>0</v>
      </c>
      <c r="AS94" s="66">
        <f t="shared" si="69"/>
        <v>1.5</v>
      </c>
      <c r="AT94" s="66">
        <f t="shared" si="69"/>
        <v>-7.3000000000000007</v>
      </c>
      <c r="AU94" s="66">
        <f t="shared" si="69"/>
        <v>0</v>
      </c>
      <c r="AV94" s="66">
        <f t="shared" si="69"/>
        <v>0</v>
      </c>
      <c r="AW94" s="66">
        <f t="shared" si="69"/>
        <v>0</v>
      </c>
      <c r="AX94" s="66">
        <f t="shared" si="69"/>
        <v>0</v>
      </c>
      <c r="AY94" s="66">
        <f t="shared" si="69"/>
        <v>0</v>
      </c>
      <c r="AZ94" s="66">
        <f t="shared" si="69"/>
        <v>0</v>
      </c>
      <c r="BA94" s="66">
        <f t="shared" si="69"/>
        <v>-4.3888888888888893</v>
      </c>
      <c r="BB94" s="66">
        <f t="shared" si="69"/>
        <v>-1.6111111111111107</v>
      </c>
      <c r="BC94" s="66">
        <f t="shared" si="69"/>
        <v>-0.27777777777777679</v>
      </c>
      <c r="BD94" s="66">
        <f t="shared" si="69"/>
        <v>-1.6666666666666661</v>
      </c>
      <c r="BE94" s="66">
        <f t="shared" si="69"/>
        <v>0</v>
      </c>
      <c r="BF94" s="66">
        <f t="shared" si="69"/>
        <v>0.55555555555555536</v>
      </c>
      <c r="BG94" s="66">
        <f t="shared" si="69"/>
        <v>-7.2777777777777777</v>
      </c>
      <c r="BH94" s="66">
        <f t="shared" si="69"/>
        <v>1.4444444444444438</v>
      </c>
      <c r="BI94" s="66">
        <f t="shared" si="69"/>
        <v>-1.3888888888888893</v>
      </c>
      <c r="BJ94" s="66">
        <f t="shared" si="69"/>
        <v>-2.6111111111111116</v>
      </c>
      <c r="BK94" s="66">
        <f t="shared" si="69"/>
        <v>7.5</v>
      </c>
      <c r="BL94" s="66">
        <f t="shared" si="69"/>
        <v>0</v>
      </c>
    </row>
    <row r="95" spans="1:64" x14ac:dyDescent="0.2">
      <c r="A95" s="112">
        <v>0.78402777777777799</v>
      </c>
      <c r="B95" s="11">
        <f t="shared" ref="B95:AG95" si="70">(B36 - B$2)</f>
        <v>0</v>
      </c>
      <c r="C95" s="11">
        <f t="shared" si="70"/>
        <v>0.69999999999999929</v>
      </c>
      <c r="D95" s="11">
        <f t="shared" si="70"/>
        <v>-5.4</v>
      </c>
      <c r="E95" s="11">
        <f t="shared" si="70"/>
        <v>1</v>
      </c>
      <c r="F95" s="11">
        <f t="shared" si="70"/>
        <v>-6.4999999999999991</v>
      </c>
      <c r="G95" s="11">
        <f t="shared" si="70"/>
        <v>-3.4000000000000004</v>
      </c>
      <c r="H95" s="11">
        <f t="shared" si="70"/>
        <v>-8.3000000000000007</v>
      </c>
      <c r="I95" s="11">
        <f t="shared" si="70"/>
        <v>-1.7999999999999989</v>
      </c>
      <c r="J95" s="11">
        <f t="shared" si="70"/>
        <v>-7.6</v>
      </c>
      <c r="K95" s="11">
        <f t="shared" si="70"/>
        <v>-6.1</v>
      </c>
      <c r="L95" s="11">
        <f t="shared" si="70"/>
        <v>-2.5999999999999996</v>
      </c>
      <c r="M95" s="11">
        <f t="shared" si="70"/>
        <v>-6.2</v>
      </c>
      <c r="N95" s="11">
        <f t="shared" si="70"/>
        <v>-9.9999999999999645E-2</v>
      </c>
      <c r="O95" s="11">
        <f t="shared" si="70"/>
        <v>-1.4000000000000004</v>
      </c>
      <c r="P95" s="11">
        <f t="shared" si="70"/>
        <v>0</v>
      </c>
      <c r="Q95" s="11">
        <f t="shared" si="70"/>
        <v>-7.4</v>
      </c>
      <c r="R95" s="11">
        <f t="shared" si="70"/>
        <v>-0.40000000000000036</v>
      </c>
      <c r="S95" s="11">
        <f t="shared" si="70"/>
        <v>-4.9000000000000004</v>
      </c>
      <c r="T95" s="11">
        <f t="shared" si="70"/>
        <v>-4.8</v>
      </c>
      <c r="U95" s="11">
        <f t="shared" si="70"/>
        <v>-4.3000000000000007</v>
      </c>
      <c r="V95" s="11">
        <f t="shared" si="70"/>
        <v>-17.100000000000001</v>
      </c>
      <c r="W95" s="11">
        <f t="shared" si="70"/>
        <v>-2.8000000000000007</v>
      </c>
      <c r="X95" s="11">
        <f t="shared" si="70"/>
        <v>0</v>
      </c>
      <c r="Y95" s="11">
        <f t="shared" si="70"/>
        <v>-4.0999999999999996</v>
      </c>
      <c r="Z95" s="11">
        <f t="shared" si="70"/>
        <v>-5</v>
      </c>
      <c r="AA95" s="11">
        <f t="shared" si="70"/>
        <v>-2.3000000000000007</v>
      </c>
      <c r="AB95" s="11">
        <f t="shared" si="70"/>
        <v>-8.5</v>
      </c>
      <c r="AC95" s="11">
        <f t="shared" si="70"/>
        <v>-3.3999999999999986</v>
      </c>
      <c r="AD95" s="11">
        <f t="shared" si="70"/>
        <v>-4.6999999999999993</v>
      </c>
      <c r="AE95" s="11">
        <f t="shared" si="70"/>
        <v>-8.1</v>
      </c>
      <c r="AF95" s="66">
        <f t="shared" si="70"/>
        <v>-6.5</v>
      </c>
      <c r="AG95" s="66">
        <f t="shared" si="70"/>
        <v>6.1000000000000005</v>
      </c>
      <c r="AH95" s="66">
        <f t="shared" ref="AH95:BL95" si="71">(AH36 - AH$2)</f>
        <v>-5.9</v>
      </c>
      <c r="AI95" s="66">
        <f t="shared" si="71"/>
        <v>2.9000000000000004</v>
      </c>
      <c r="AJ95" s="66">
        <f t="shared" si="71"/>
        <v>0.59999999999999964</v>
      </c>
      <c r="AK95" s="66">
        <f t="shared" si="71"/>
        <v>-2.7</v>
      </c>
      <c r="AL95" s="66">
        <f t="shared" si="71"/>
        <v>6.6</v>
      </c>
      <c r="AM95" s="66">
        <f t="shared" si="71"/>
        <v>-0.90000000000000036</v>
      </c>
      <c r="AN95" s="66">
        <f t="shared" si="71"/>
        <v>-7</v>
      </c>
      <c r="AO95" s="66">
        <f t="shared" si="71"/>
        <v>-2.3999999999999986</v>
      </c>
      <c r="AP95" s="66">
        <f t="shared" si="71"/>
        <v>-0.20000000000000018</v>
      </c>
      <c r="AQ95" s="66">
        <f t="shared" si="71"/>
        <v>0.59999999999999964</v>
      </c>
      <c r="AR95" s="66">
        <f t="shared" si="71"/>
        <v>0</v>
      </c>
      <c r="AS95" s="66">
        <f t="shared" si="71"/>
        <v>2.2000000000000002</v>
      </c>
      <c r="AT95" s="66">
        <f t="shared" si="71"/>
        <v>-7.2</v>
      </c>
      <c r="AU95" s="66">
        <f t="shared" si="71"/>
        <v>0</v>
      </c>
      <c r="AV95" s="66">
        <f t="shared" si="71"/>
        <v>0</v>
      </c>
      <c r="AW95" s="66">
        <f t="shared" si="71"/>
        <v>0</v>
      </c>
      <c r="AX95" s="66">
        <f t="shared" si="71"/>
        <v>0</v>
      </c>
      <c r="AY95" s="66">
        <f t="shared" si="71"/>
        <v>0</v>
      </c>
      <c r="AZ95" s="66">
        <f t="shared" si="71"/>
        <v>0</v>
      </c>
      <c r="BA95" s="66">
        <f t="shared" si="71"/>
        <v>-3.9444444444444446</v>
      </c>
      <c r="BB95" s="66">
        <f t="shared" si="71"/>
        <v>-1.7777777777777768</v>
      </c>
      <c r="BC95" s="66">
        <f t="shared" si="71"/>
        <v>0.11111111111111249</v>
      </c>
      <c r="BD95" s="66">
        <f t="shared" si="71"/>
        <v>-1.8333333333333339</v>
      </c>
      <c r="BE95" s="66">
        <f t="shared" si="71"/>
        <v>0</v>
      </c>
      <c r="BF95" s="66">
        <f t="shared" si="71"/>
        <v>0.66666666666666607</v>
      </c>
      <c r="BG95" s="66">
        <f t="shared" si="71"/>
        <v>-7.4444444444444446</v>
      </c>
      <c r="BH95" s="66">
        <f t="shared" si="71"/>
        <v>1.7777777777777777</v>
      </c>
      <c r="BI95" s="66">
        <f t="shared" si="71"/>
        <v>-0.5</v>
      </c>
      <c r="BJ95" s="66">
        <f t="shared" si="71"/>
        <v>-2.666666666666667</v>
      </c>
      <c r="BK95" s="66">
        <f t="shared" si="71"/>
        <v>7.6111111111111107</v>
      </c>
      <c r="BL95" s="66">
        <f t="shared" si="71"/>
        <v>0</v>
      </c>
    </row>
    <row r="96" spans="1:64" x14ac:dyDescent="0.2">
      <c r="A96" s="112">
        <v>0.78749999999999998</v>
      </c>
      <c r="B96" s="11">
        <f t="shared" ref="B96:AG96" si="72">(B37 - B$2)</f>
        <v>0</v>
      </c>
      <c r="C96" s="11">
        <f t="shared" si="72"/>
        <v>1.1999999999999993</v>
      </c>
      <c r="D96" s="11">
        <f t="shared" si="72"/>
        <v>-4.8000000000000007</v>
      </c>
      <c r="E96" s="11">
        <f t="shared" si="72"/>
        <v>1.5</v>
      </c>
      <c r="F96" s="11">
        <f t="shared" si="72"/>
        <v>-6.3999999999999995</v>
      </c>
      <c r="G96" s="11">
        <f t="shared" si="72"/>
        <v>-2.6999999999999993</v>
      </c>
      <c r="H96" s="11">
        <f t="shared" si="72"/>
        <v>-8.3000000000000007</v>
      </c>
      <c r="I96" s="11">
        <f t="shared" si="72"/>
        <v>-1.5</v>
      </c>
      <c r="J96" s="11">
        <f t="shared" si="72"/>
        <v>-7.6</v>
      </c>
      <c r="K96" s="11">
        <f t="shared" si="72"/>
        <v>-5.9999999999999991</v>
      </c>
      <c r="L96" s="11">
        <f t="shared" si="72"/>
        <v>-2.6999999999999993</v>
      </c>
      <c r="M96" s="11">
        <f t="shared" si="72"/>
        <v>-6.3000000000000007</v>
      </c>
      <c r="N96" s="11">
        <f t="shared" si="72"/>
        <v>-0.20000000000000018</v>
      </c>
      <c r="O96" s="11">
        <f t="shared" si="72"/>
        <v>-1.6999999999999993</v>
      </c>
      <c r="P96" s="11">
        <f t="shared" si="72"/>
        <v>0</v>
      </c>
      <c r="Q96" s="11">
        <f t="shared" si="72"/>
        <v>-7.1000000000000005</v>
      </c>
      <c r="R96" s="11">
        <f t="shared" si="72"/>
        <v>-0.20000000000000018</v>
      </c>
      <c r="S96" s="11">
        <f t="shared" si="72"/>
        <v>-4.8000000000000007</v>
      </c>
      <c r="T96" s="11">
        <f t="shared" si="72"/>
        <v>-4.8999999999999995</v>
      </c>
      <c r="U96" s="11">
        <f t="shared" si="72"/>
        <v>-4.5</v>
      </c>
      <c r="V96" s="11">
        <f t="shared" si="72"/>
        <v>-17.100000000000001</v>
      </c>
      <c r="W96" s="11">
        <f t="shared" si="72"/>
        <v>-2.7000000000000011</v>
      </c>
      <c r="X96" s="11">
        <f t="shared" si="72"/>
        <v>0</v>
      </c>
      <c r="Y96" s="11">
        <f t="shared" si="72"/>
        <v>-4.2</v>
      </c>
      <c r="Z96" s="11">
        <f t="shared" si="72"/>
        <v>-5</v>
      </c>
      <c r="AA96" s="11">
        <f t="shared" si="72"/>
        <v>-2.4000000000000004</v>
      </c>
      <c r="AB96" s="11">
        <f t="shared" si="72"/>
        <v>-8.6999999999999993</v>
      </c>
      <c r="AC96" s="11">
        <f t="shared" si="72"/>
        <v>-3.2999999999999989</v>
      </c>
      <c r="AD96" s="11">
        <f t="shared" si="72"/>
        <v>-4.6999999999999993</v>
      </c>
      <c r="AE96" s="11">
        <f t="shared" si="72"/>
        <v>-8.2999999999999989</v>
      </c>
      <c r="AF96" s="66">
        <f t="shared" si="72"/>
        <v>-6.6</v>
      </c>
      <c r="AG96" s="66">
        <f t="shared" si="72"/>
        <v>6.5000000000000009</v>
      </c>
      <c r="AH96" s="66">
        <f t="shared" ref="AH96:BL96" si="73">(AH37 - AH$2)</f>
        <v>-6</v>
      </c>
      <c r="AI96" s="66">
        <f t="shared" si="73"/>
        <v>2.9000000000000004</v>
      </c>
      <c r="AJ96" s="66">
        <f t="shared" si="73"/>
        <v>0.59999999999999964</v>
      </c>
      <c r="AK96" s="66">
        <f t="shared" si="73"/>
        <v>-2.7</v>
      </c>
      <c r="AL96" s="66">
        <f t="shared" si="73"/>
        <v>6.6</v>
      </c>
      <c r="AM96" s="66">
        <f t="shared" si="73"/>
        <v>-1.2999999999999998</v>
      </c>
      <c r="AN96" s="66">
        <f t="shared" si="73"/>
        <v>-7.1000000000000005</v>
      </c>
      <c r="AO96" s="66">
        <f t="shared" si="73"/>
        <v>-2.0999999999999996</v>
      </c>
      <c r="AP96" s="66">
        <f t="shared" si="73"/>
        <v>-9.9999999999999645E-2</v>
      </c>
      <c r="AQ96" s="66">
        <f t="shared" si="73"/>
        <v>1</v>
      </c>
      <c r="AR96" s="66">
        <f t="shared" si="73"/>
        <v>0</v>
      </c>
      <c r="AS96" s="66">
        <f t="shared" si="73"/>
        <v>2.7</v>
      </c>
      <c r="AT96" s="66">
        <f t="shared" si="73"/>
        <v>-7.1000000000000005</v>
      </c>
      <c r="AU96" s="66">
        <f t="shared" si="73"/>
        <v>0</v>
      </c>
      <c r="AV96" s="66">
        <f t="shared" si="73"/>
        <v>0</v>
      </c>
      <c r="AW96" s="66">
        <f t="shared" si="73"/>
        <v>0</v>
      </c>
      <c r="AX96" s="66">
        <f t="shared" si="73"/>
        <v>0</v>
      </c>
      <c r="AY96" s="66">
        <f t="shared" si="73"/>
        <v>0</v>
      </c>
      <c r="AZ96" s="66">
        <f t="shared" si="73"/>
        <v>0</v>
      </c>
      <c r="BA96" s="66">
        <f t="shared" si="73"/>
        <v>-3.3333333333333339</v>
      </c>
      <c r="BB96" s="66">
        <f t="shared" si="73"/>
        <v>-2.1666666666666661</v>
      </c>
      <c r="BC96" s="66">
        <f t="shared" si="73"/>
        <v>0.5</v>
      </c>
      <c r="BD96" s="66">
        <f t="shared" si="73"/>
        <v>-1.6111111111111107</v>
      </c>
      <c r="BE96" s="66">
        <f t="shared" si="73"/>
        <v>0</v>
      </c>
      <c r="BF96" s="66">
        <f t="shared" si="73"/>
        <v>0.72222222222222143</v>
      </c>
      <c r="BG96" s="66">
        <f t="shared" si="73"/>
        <v>-7.5</v>
      </c>
      <c r="BH96" s="66">
        <f t="shared" si="73"/>
        <v>2.1111111111111116</v>
      </c>
      <c r="BI96" s="66">
        <f t="shared" si="73"/>
        <v>1.1111111111111107</v>
      </c>
      <c r="BJ96" s="66">
        <f t="shared" si="73"/>
        <v>-2.6111111111111116</v>
      </c>
      <c r="BK96" s="66">
        <f t="shared" si="73"/>
        <v>8.5555555555555571</v>
      </c>
      <c r="BL96" s="66">
        <f t="shared" si="73"/>
        <v>0</v>
      </c>
    </row>
    <row r="97" spans="1:64" x14ac:dyDescent="0.2">
      <c r="A97" s="112">
        <v>0.79097222222222197</v>
      </c>
      <c r="B97" s="11">
        <f t="shared" ref="B97:AG97" si="74">(B38 - B$2)</f>
        <v>0</v>
      </c>
      <c r="C97" s="11">
        <f t="shared" si="74"/>
        <v>1.8000000000000007</v>
      </c>
      <c r="D97" s="11">
        <f t="shared" si="74"/>
        <v>-4.1000000000000014</v>
      </c>
      <c r="E97" s="11">
        <f t="shared" si="74"/>
        <v>2</v>
      </c>
      <c r="F97" s="11">
        <f t="shared" si="74"/>
        <v>-6.4999999999999991</v>
      </c>
      <c r="G97" s="11">
        <f t="shared" si="74"/>
        <v>-1.7999999999999989</v>
      </c>
      <c r="H97" s="11">
        <f t="shared" si="74"/>
        <v>-8.3000000000000007</v>
      </c>
      <c r="I97" s="11">
        <f t="shared" si="74"/>
        <v>-1.0999999999999996</v>
      </c>
      <c r="J97" s="11">
        <f t="shared" si="74"/>
        <v>-7.6999999999999993</v>
      </c>
      <c r="K97" s="11">
        <f t="shared" si="74"/>
        <v>-5.9999999999999991</v>
      </c>
      <c r="L97" s="11">
        <f t="shared" si="74"/>
        <v>-2.5999999999999996</v>
      </c>
      <c r="M97" s="11">
        <f t="shared" si="74"/>
        <v>-6.2</v>
      </c>
      <c r="N97" s="11">
        <f t="shared" si="74"/>
        <v>-0.20000000000000018</v>
      </c>
      <c r="O97" s="11">
        <f t="shared" si="74"/>
        <v>-1.7999999999999989</v>
      </c>
      <c r="P97" s="11">
        <f t="shared" si="74"/>
        <v>0</v>
      </c>
      <c r="Q97" s="11">
        <f t="shared" si="74"/>
        <v>-7.1000000000000005</v>
      </c>
      <c r="R97" s="11">
        <f t="shared" si="74"/>
        <v>-0.10000000000000053</v>
      </c>
      <c r="S97" s="11">
        <f t="shared" si="74"/>
        <v>-4.8000000000000007</v>
      </c>
      <c r="T97" s="11">
        <f t="shared" si="74"/>
        <v>-5.3</v>
      </c>
      <c r="U97" s="11">
        <f t="shared" si="74"/>
        <v>-4.5</v>
      </c>
      <c r="V97" s="11">
        <f t="shared" si="74"/>
        <v>-17.100000000000001</v>
      </c>
      <c r="W97" s="11">
        <f t="shared" si="74"/>
        <v>-2.6000000000000014</v>
      </c>
      <c r="X97" s="11">
        <f t="shared" si="74"/>
        <v>0</v>
      </c>
      <c r="Y97" s="11">
        <f t="shared" si="74"/>
        <v>-4.3</v>
      </c>
      <c r="Z97" s="11">
        <f t="shared" si="74"/>
        <v>-4.6999999999999993</v>
      </c>
      <c r="AA97" s="11">
        <f t="shared" si="74"/>
        <v>-2.0000000000000009</v>
      </c>
      <c r="AB97" s="11">
        <f t="shared" si="74"/>
        <v>-8.8999999999999986</v>
      </c>
      <c r="AC97" s="11">
        <f t="shared" si="74"/>
        <v>-3.1999999999999993</v>
      </c>
      <c r="AD97" s="11">
        <f t="shared" si="74"/>
        <v>-4.8</v>
      </c>
      <c r="AE97" s="11">
        <f t="shared" si="74"/>
        <v>-8.3999999999999986</v>
      </c>
      <c r="AF97" s="66">
        <f t="shared" si="74"/>
        <v>-6.5</v>
      </c>
      <c r="AG97" s="66">
        <f t="shared" si="74"/>
        <v>7.1000000000000005</v>
      </c>
      <c r="AH97" s="66">
        <f t="shared" ref="AH97:BL97" si="75">(AH38 - AH$2)</f>
        <v>-6.2</v>
      </c>
      <c r="AI97" s="66">
        <f t="shared" si="75"/>
        <v>2.7999999999999989</v>
      </c>
      <c r="AJ97" s="66">
        <f t="shared" si="75"/>
        <v>0.79999999999999982</v>
      </c>
      <c r="AK97" s="66">
        <f t="shared" si="75"/>
        <v>-2.7</v>
      </c>
      <c r="AL97" s="66">
        <f t="shared" si="75"/>
        <v>6.5</v>
      </c>
      <c r="AM97" s="66">
        <f t="shared" si="75"/>
        <v>-1.4000000000000004</v>
      </c>
      <c r="AN97" s="66">
        <f t="shared" si="75"/>
        <v>-7.2</v>
      </c>
      <c r="AO97" s="66">
        <f t="shared" si="75"/>
        <v>-1.7999999999999989</v>
      </c>
      <c r="AP97" s="66">
        <f t="shared" si="75"/>
        <v>9.9999999999999645E-2</v>
      </c>
      <c r="AQ97" s="66">
        <f t="shared" si="75"/>
        <v>1.2000000000000011</v>
      </c>
      <c r="AR97" s="66">
        <f t="shared" si="75"/>
        <v>0</v>
      </c>
      <c r="AS97" s="66">
        <f t="shared" si="75"/>
        <v>3.3</v>
      </c>
      <c r="AT97" s="66">
        <f t="shared" si="75"/>
        <v>-7</v>
      </c>
      <c r="AU97" s="66">
        <f t="shared" si="75"/>
        <v>0</v>
      </c>
      <c r="AV97" s="66">
        <f t="shared" si="75"/>
        <v>0</v>
      </c>
      <c r="AW97" s="66">
        <f t="shared" si="75"/>
        <v>0</v>
      </c>
      <c r="AX97" s="66">
        <f t="shared" si="75"/>
        <v>0</v>
      </c>
      <c r="AY97" s="66">
        <f t="shared" si="75"/>
        <v>0</v>
      </c>
      <c r="AZ97" s="66">
        <f t="shared" si="75"/>
        <v>0</v>
      </c>
      <c r="BA97" s="66">
        <f t="shared" si="75"/>
        <v>-2.8888888888888893</v>
      </c>
      <c r="BB97" s="66">
        <f t="shared" si="75"/>
        <v>-2.4444444444444446</v>
      </c>
      <c r="BC97" s="66">
        <f t="shared" si="75"/>
        <v>0.88888888888888928</v>
      </c>
      <c r="BD97" s="66">
        <f t="shared" si="75"/>
        <v>-11</v>
      </c>
      <c r="BE97" s="66">
        <f t="shared" si="75"/>
        <v>0</v>
      </c>
      <c r="BF97" s="66">
        <f t="shared" si="75"/>
        <v>1.0555555555555554</v>
      </c>
      <c r="BG97" s="66">
        <f t="shared" si="75"/>
        <v>-7.5555555555555554</v>
      </c>
      <c r="BH97" s="66">
        <f t="shared" si="75"/>
        <v>2.2777777777777777</v>
      </c>
      <c r="BI97" s="66">
        <f t="shared" si="75"/>
        <v>1.8333333333333321</v>
      </c>
      <c r="BJ97" s="66">
        <f t="shared" si="75"/>
        <v>-2.6111111111111116</v>
      </c>
      <c r="BK97" s="66">
        <f t="shared" si="75"/>
        <v>9.5555555555555571</v>
      </c>
      <c r="BL97" s="66">
        <f t="shared" si="75"/>
        <v>0</v>
      </c>
    </row>
    <row r="98" spans="1:64" x14ac:dyDescent="0.2">
      <c r="A98" s="112">
        <v>0.79444444444444495</v>
      </c>
      <c r="B98" s="11">
        <f t="shared" ref="B98:AG98" si="76">(B39 - B$2)</f>
        <v>0</v>
      </c>
      <c r="C98" s="11">
        <f t="shared" si="76"/>
        <v>2.1999999999999993</v>
      </c>
      <c r="D98" s="11">
        <f t="shared" si="76"/>
        <v>-3.4000000000000004</v>
      </c>
      <c r="E98" s="11">
        <f t="shared" si="76"/>
        <v>2.4000000000000004</v>
      </c>
      <c r="F98" s="11">
        <f t="shared" si="76"/>
        <v>-6.4999999999999991</v>
      </c>
      <c r="G98" s="11">
        <f t="shared" si="76"/>
        <v>-0.90000000000000036</v>
      </c>
      <c r="H98" s="11">
        <f t="shared" si="76"/>
        <v>-8.3000000000000007</v>
      </c>
      <c r="I98" s="11">
        <f t="shared" si="76"/>
        <v>-0.89999999999999858</v>
      </c>
      <c r="J98" s="11">
        <f t="shared" si="76"/>
        <v>-7.6</v>
      </c>
      <c r="K98" s="11">
        <f t="shared" si="76"/>
        <v>-5.9999999999999991</v>
      </c>
      <c r="L98" s="11">
        <f t="shared" si="76"/>
        <v>-2.4999999999999991</v>
      </c>
      <c r="M98" s="11">
        <f t="shared" si="76"/>
        <v>-6.1000000000000005</v>
      </c>
      <c r="N98" s="11">
        <f t="shared" si="76"/>
        <v>-0.20000000000000018</v>
      </c>
      <c r="O98" s="11">
        <f t="shared" si="76"/>
        <v>-1.6999999999999993</v>
      </c>
      <c r="P98" s="11">
        <f t="shared" si="76"/>
        <v>0</v>
      </c>
      <c r="Q98" s="11">
        <f t="shared" si="76"/>
        <v>-6.9</v>
      </c>
      <c r="R98" s="11">
        <f t="shared" si="76"/>
        <v>-0.30000000000000071</v>
      </c>
      <c r="S98" s="11">
        <f t="shared" si="76"/>
        <v>-5.0999999999999996</v>
      </c>
      <c r="T98" s="11">
        <f t="shared" si="76"/>
        <v>-5</v>
      </c>
      <c r="U98" s="11">
        <f t="shared" si="76"/>
        <v>-4.6000000000000005</v>
      </c>
      <c r="V98" s="11">
        <f t="shared" si="76"/>
        <v>-17.100000000000001</v>
      </c>
      <c r="W98" s="11">
        <f t="shared" si="76"/>
        <v>-2.4000000000000004</v>
      </c>
      <c r="X98" s="11">
        <f t="shared" si="76"/>
        <v>0</v>
      </c>
      <c r="Y98" s="11">
        <f t="shared" si="76"/>
        <v>-4.4000000000000004</v>
      </c>
      <c r="Z98" s="11">
        <f t="shared" si="76"/>
        <v>-4.5</v>
      </c>
      <c r="AA98" s="11">
        <f t="shared" si="76"/>
        <v>-1.7000000000000011</v>
      </c>
      <c r="AB98" s="11">
        <f t="shared" si="76"/>
        <v>-8.7999999999999989</v>
      </c>
      <c r="AC98" s="11">
        <f t="shared" si="76"/>
        <v>-2.8999999999999986</v>
      </c>
      <c r="AD98" s="11">
        <f t="shared" si="76"/>
        <v>-4.8</v>
      </c>
      <c r="AE98" s="11">
        <f t="shared" si="76"/>
        <v>-8.5</v>
      </c>
      <c r="AF98" s="66">
        <f t="shared" si="76"/>
        <v>-6.6999999999999993</v>
      </c>
      <c r="AG98" s="66">
        <f t="shared" si="76"/>
        <v>6.8999999999999995</v>
      </c>
      <c r="AH98" s="66">
        <f t="shared" ref="AH98:BL98" si="77">(AH39 - AH$2)</f>
        <v>-6.5</v>
      </c>
      <c r="AI98" s="66">
        <f t="shared" si="77"/>
        <v>2.6999999999999993</v>
      </c>
      <c r="AJ98" s="66">
        <f t="shared" si="77"/>
        <v>1.3000000000000007</v>
      </c>
      <c r="AK98" s="66">
        <f t="shared" si="77"/>
        <v>-2.5999999999999996</v>
      </c>
      <c r="AL98" s="66">
        <f t="shared" si="77"/>
        <v>6.4</v>
      </c>
      <c r="AM98" s="66">
        <f t="shared" si="77"/>
        <v>-1.9000000000000004</v>
      </c>
      <c r="AN98" s="66">
        <f t="shared" si="77"/>
        <v>-7.2</v>
      </c>
      <c r="AO98" s="66">
        <f t="shared" si="77"/>
        <v>-1.5999999999999996</v>
      </c>
      <c r="AP98" s="66">
        <f t="shared" si="77"/>
        <v>0.90000000000000036</v>
      </c>
      <c r="AQ98" s="66">
        <f t="shared" si="77"/>
        <v>1.7000000000000011</v>
      </c>
      <c r="AR98" s="66">
        <f t="shared" si="77"/>
        <v>0</v>
      </c>
      <c r="AS98" s="66">
        <f t="shared" si="77"/>
        <v>2.9999999999999991</v>
      </c>
      <c r="AT98" s="66">
        <f t="shared" si="77"/>
        <v>-6.6000000000000005</v>
      </c>
      <c r="AU98" s="66">
        <f t="shared" si="77"/>
        <v>0</v>
      </c>
      <c r="AV98" s="66">
        <f t="shared" si="77"/>
        <v>0</v>
      </c>
      <c r="AW98" s="66">
        <f t="shared" si="77"/>
        <v>0</v>
      </c>
      <c r="AX98" s="66">
        <f t="shared" si="77"/>
        <v>0</v>
      </c>
      <c r="AY98" s="66">
        <f t="shared" si="77"/>
        <v>0</v>
      </c>
      <c r="AZ98" s="66">
        <f t="shared" si="77"/>
        <v>0</v>
      </c>
      <c r="BA98" s="66">
        <f t="shared" si="77"/>
        <v>-2.5555555555555554</v>
      </c>
      <c r="BB98" s="66">
        <f t="shared" si="77"/>
        <v>-2.4444444444444446</v>
      </c>
      <c r="BC98" s="66">
        <f t="shared" si="77"/>
        <v>0.94444444444444464</v>
      </c>
      <c r="BD98" s="66">
        <f t="shared" si="77"/>
        <v>-11</v>
      </c>
      <c r="BE98" s="66">
        <f t="shared" si="77"/>
        <v>0</v>
      </c>
      <c r="BF98" s="66">
        <f t="shared" si="77"/>
        <v>1.1111111111111107</v>
      </c>
      <c r="BG98" s="66">
        <f t="shared" si="77"/>
        <v>-7.5555555555555554</v>
      </c>
      <c r="BH98" s="66">
        <f t="shared" si="77"/>
        <v>2.6111111111111116</v>
      </c>
      <c r="BI98" s="66">
        <f t="shared" si="77"/>
        <v>2.2222222222222214</v>
      </c>
      <c r="BJ98" s="66">
        <f t="shared" si="77"/>
        <v>-2.6111111111111116</v>
      </c>
      <c r="BK98" s="66">
        <f t="shared" si="77"/>
        <v>9.8888888888888893</v>
      </c>
      <c r="BL98" s="66">
        <f t="shared" si="77"/>
        <v>0</v>
      </c>
    </row>
    <row r="99" spans="1:64" x14ac:dyDescent="0.2">
      <c r="A99" s="112">
        <v>0.79791666666666705</v>
      </c>
      <c r="B99" s="11">
        <f t="shared" ref="B99:AG99" si="78">(B40 - B$2)</f>
        <v>0</v>
      </c>
      <c r="C99" s="11">
        <f t="shared" si="78"/>
        <v>2.4000000000000004</v>
      </c>
      <c r="D99" s="11">
        <f t="shared" si="78"/>
        <v>-2.9000000000000004</v>
      </c>
      <c r="E99" s="11">
        <f t="shared" si="78"/>
        <v>2.6999999999999993</v>
      </c>
      <c r="F99" s="11">
        <f t="shared" si="78"/>
        <v>-6.3999999999999995</v>
      </c>
      <c r="G99" s="11">
        <f t="shared" si="78"/>
        <v>-9.9999999999999645E-2</v>
      </c>
      <c r="H99" s="11">
        <f t="shared" si="78"/>
        <v>-8.3000000000000007</v>
      </c>
      <c r="I99" s="11">
        <f t="shared" si="78"/>
        <v>-0.59999999999999964</v>
      </c>
      <c r="J99" s="11">
        <f t="shared" si="78"/>
        <v>-7.6999999999999993</v>
      </c>
      <c r="K99" s="11">
        <f t="shared" si="78"/>
        <v>-5.9999999999999991</v>
      </c>
      <c r="L99" s="11">
        <f t="shared" si="78"/>
        <v>-2.1999999999999993</v>
      </c>
      <c r="M99" s="11">
        <f t="shared" si="78"/>
        <v>-6.1000000000000005</v>
      </c>
      <c r="N99" s="11">
        <f t="shared" si="78"/>
        <v>0</v>
      </c>
      <c r="O99" s="11">
        <f t="shared" si="78"/>
        <v>-1.7999999999999989</v>
      </c>
      <c r="P99" s="11">
        <f t="shared" si="78"/>
        <v>0</v>
      </c>
      <c r="Q99" s="11">
        <f t="shared" si="78"/>
        <v>-6.6000000000000005</v>
      </c>
      <c r="R99" s="11">
        <f t="shared" si="78"/>
        <v>-0.40000000000000036</v>
      </c>
      <c r="S99" s="11">
        <f t="shared" si="78"/>
        <v>-5.5</v>
      </c>
      <c r="T99" s="11">
        <f t="shared" si="78"/>
        <v>-4.8</v>
      </c>
      <c r="U99" s="11">
        <f t="shared" si="78"/>
        <v>-4.8000000000000007</v>
      </c>
      <c r="V99" s="11">
        <f t="shared" si="78"/>
        <v>-17.100000000000001</v>
      </c>
      <c r="W99" s="11">
        <f t="shared" si="78"/>
        <v>-2.1000000000000014</v>
      </c>
      <c r="X99" s="11">
        <f t="shared" si="78"/>
        <v>0</v>
      </c>
      <c r="Y99" s="11">
        <f t="shared" si="78"/>
        <v>-4.4000000000000004</v>
      </c>
      <c r="Z99" s="11">
        <f t="shared" si="78"/>
        <v>-4.5</v>
      </c>
      <c r="AA99" s="11">
        <f t="shared" si="78"/>
        <v>-1.7000000000000011</v>
      </c>
      <c r="AB99" s="11">
        <f t="shared" si="78"/>
        <v>-8.8999999999999986</v>
      </c>
      <c r="AC99" s="11">
        <f t="shared" si="78"/>
        <v>-2.3999999999999986</v>
      </c>
      <c r="AD99" s="11">
        <f t="shared" si="78"/>
        <v>-4.8</v>
      </c>
      <c r="AE99" s="11">
        <f t="shared" si="78"/>
        <v>-8.3999999999999986</v>
      </c>
      <c r="AF99" s="66">
        <f t="shared" si="78"/>
        <v>-6.6</v>
      </c>
      <c r="AG99" s="66">
        <f t="shared" si="78"/>
        <v>7.1000000000000005</v>
      </c>
      <c r="AH99" s="66">
        <f t="shared" ref="AH99:BL99" si="79">(AH40 - AH$2)</f>
        <v>-6.3000000000000007</v>
      </c>
      <c r="AI99" s="66">
        <f t="shared" si="79"/>
        <v>2.5999999999999996</v>
      </c>
      <c r="AJ99" s="66">
        <f t="shared" si="79"/>
        <v>2.1999999999999993</v>
      </c>
      <c r="AK99" s="66">
        <f t="shared" si="79"/>
        <v>-2.5</v>
      </c>
      <c r="AL99" s="66">
        <f t="shared" si="79"/>
        <v>6.4</v>
      </c>
      <c r="AM99" s="66">
        <f t="shared" si="79"/>
        <v>-2.1000000000000005</v>
      </c>
      <c r="AN99" s="66">
        <f t="shared" si="79"/>
        <v>-7.3000000000000007</v>
      </c>
      <c r="AO99" s="66">
        <f t="shared" si="79"/>
        <v>-1.5999999999999996</v>
      </c>
      <c r="AP99" s="66">
        <f t="shared" si="79"/>
        <v>0.90000000000000036</v>
      </c>
      <c r="AQ99" s="66">
        <f t="shared" si="79"/>
        <v>2.0999999999999996</v>
      </c>
      <c r="AR99" s="66">
        <f t="shared" si="79"/>
        <v>0</v>
      </c>
      <c r="AS99" s="66">
        <f t="shared" si="79"/>
        <v>2.7</v>
      </c>
      <c r="AT99" s="66">
        <f t="shared" si="79"/>
        <v>-6.2</v>
      </c>
      <c r="AU99" s="66">
        <f t="shared" si="79"/>
        <v>0</v>
      </c>
      <c r="AV99" s="66">
        <f t="shared" si="79"/>
        <v>0</v>
      </c>
      <c r="AW99" s="66">
        <f t="shared" si="79"/>
        <v>0</v>
      </c>
      <c r="AX99" s="66">
        <f t="shared" si="79"/>
        <v>0</v>
      </c>
      <c r="AY99" s="66">
        <f t="shared" si="79"/>
        <v>0</v>
      </c>
      <c r="AZ99" s="66">
        <f t="shared" si="79"/>
        <v>0</v>
      </c>
      <c r="BA99" s="66">
        <f t="shared" si="79"/>
        <v>-2.3333333333333339</v>
      </c>
      <c r="BB99" s="66">
        <f t="shared" si="79"/>
        <v>-2.2777777777777768</v>
      </c>
      <c r="BC99" s="66">
        <f t="shared" si="79"/>
        <v>0.72222222222222321</v>
      </c>
      <c r="BD99" s="66">
        <f t="shared" si="79"/>
        <v>-11</v>
      </c>
      <c r="BE99" s="66">
        <f t="shared" si="79"/>
        <v>0</v>
      </c>
      <c r="BF99" s="66">
        <f t="shared" si="79"/>
        <v>0.72222222222222143</v>
      </c>
      <c r="BG99" s="66">
        <f t="shared" si="79"/>
        <v>-7.5</v>
      </c>
      <c r="BH99" s="66">
        <f t="shared" si="79"/>
        <v>2.9999999999999991</v>
      </c>
      <c r="BI99" s="66">
        <f t="shared" si="79"/>
        <v>2.6666666666666661</v>
      </c>
      <c r="BJ99" s="66">
        <f t="shared" si="79"/>
        <v>-2.666666666666667</v>
      </c>
      <c r="BK99" s="66">
        <f t="shared" si="79"/>
        <v>9.8888888888888893</v>
      </c>
      <c r="BL99" s="66">
        <f t="shared" si="79"/>
        <v>0</v>
      </c>
    </row>
    <row r="100" spans="1:64" x14ac:dyDescent="0.2">
      <c r="A100" s="112">
        <v>0.80138888888888904</v>
      </c>
      <c r="B100" s="11">
        <f t="shared" ref="B100:AG100" si="80">(B41 - B$2)</f>
        <v>0</v>
      </c>
      <c r="C100" s="11">
        <f t="shared" si="80"/>
        <v>2.9000000000000004</v>
      </c>
      <c r="D100" s="11">
        <f t="shared" si="80"/>
        <v>-2.4000000000000004</v>
      </c>
      <c r="E100" s="68">
        <f t="shared" si="80"/>
        <v>2.9000000000000004</v>
      </c>
      <c r="F100" s="11">
        <f t="shared" si="80"/>
        <v>-6.2999999999999989</v>
      </c>
      <c r="G100" s="11">
        <f t="shared" si="80"/>
        <v>0.5</v>
      </c>
      <c r="H100" s="11">
        <f t="shared" si="80"/>
        <v>-8.3000000000000007</v>
      </c>
      <c r="I100" s="11">
        <f t="shared" si="80"/>
        <v>-0.5</v>
      </c>
      <c r="J100" s="11">
        <f t="shared" si="80"/>
        <v>-7.8999999999999995</v>
      </c>
      <c r="K100" s="11">
        <f t="shared" si="80"/>
        <v>-5.9999999999999991</v>
      </c>
      <c r="L100" s="11">
        <f t="shared" si="80"/>
        <v>-2.0999999999999996</v>
      </c>
      <c r="M100" s="11">
        <f t="shared" si="80"/>
        <v>-6.1000000000000005</v>
      </c>
      <c r="N100" s="11">
        <f t="shared" si="80"/>
        <v>0.20000000000000018</v>
      </c>
      <c r="O100" s="11">
        <f t="shared" si="80"/>
        <v>-2.6999999999999993</v>
      </c>
      <c r="P100" s="11">
        <f t="shared" si="80"/>
        <v>0</v>
      </c>
      <c r="Q100" s="11">
        <f t="shared" si="80"/>
        <v>-6.4</v>
      </c>
      <c r="R100" s="11">
        <f t="shared" si="80"/>
        <v>-0.30000000000000071</v>
      </c>
      <c r="S100" s="11">
        <f t="shared" si="80"/>
        <v>-6.1</v>
      </c>
      <c r="T100" s="11">
        <f t="shared" si="80"/>
        <v>-4.3999999999999995</v>
      </c>
      <c r="U100" s="11">
        <f t="shared" si="80"/>
        <v>-4.9000000000000004</v>
      </c>
      <c r="V100" s="11">
        <f t="shared" si="80"/>
        <v>-17.100000000000001</v>
      </c>
      <c r="W100" s="11">
        <f t="shared" si="80"/>
        <v>-2</v>
      </c>
      <c r="X100" s="11">
        <f t="shared" si="80"/>
        <v>0</v>
      </c>
      <c r="Y100" s="11">
        <f t="shared" si="80"/>
        <v>-4.5</v>
      </c>
      <c r="Z100" s="11">
        <f t="shared" si="80"/>
        <v>-4.5</v>
      </c>
      <c r="AA100" s="11">
        <f t="shared" si="80"/>
        <v>-1.5</v>
      </c>
      <c r="AB100" s="11">
        <f t="shared" si="80"/>
        <v>-8.6</v>
      </c>
      <c r="AC100" s="11">
        <f t="shared" si="80"/>
        <v>-1.8999999999999986</v>
      </c>
      <c r="AD100" s="11">
        <f t="shared" si="80"/>
        <v>-4.6999999999999993</v>
      </c>
      <c r="AE100" s="11">
        <f t="shared" si="80"/>
        <v>-8.3999999999999986</v>
      </c>
      <c r="AF100" s="66">
        <f t="shared" si="80"/>
        <v>-6.6999999999999993</v>
      </c>
      <c r="AG100" s="66">
        <f t="shared" si="80"/>
        <v>7.8999999999999995</v>
      </c>
      <c r="AH100" s="66">
        <f t="shared" ref="AH100:BL100" si="81">(AH41 - AH$2)</f>
        <v>-6.3000000000000007</v>
      </c>
      <c r="AI100" s="66">
        <f t="shared" si="81"/>
        <v>2.4000000000000004</v>
      </c>
      <c r="AJ100" s="66">
        <f t="shared" si="81"/>
        <v>3</v>
      </c>
      <c r="AK100" s="66">
        <f t="shared" si="81"/>
        <v>-2.5999999999999996</v>
      </c>
      <c r="AL100" s="66">
        <f t="shared" si="81"/>
        <v>6.4</v>
      </c>
      <c r="AM100" s="66">
        <f t="shared" si="81"/>
        <v>-2.1000000000000005</v>
      </c>
      <c r="AN100" s="66">
        <f t="shared" si="81"/>
        <v>-7.3000000000000007</v>
      </c>
      <c r="AO100" s="66">
        <f t="shared" si="81"/>
        <v>-1.7999999999999989</v>
      </c>
      <c r="AP100" s="66">
        <f t="shared" si="81"/>
        <v>0.90000000000000036</v>
      </c>
      <c r="AQ100" s="66">
        <f t="shared" si="81"/>
        <v>2.5</v>
      </c>
      <c r="AR100" s="66">
        <f t="shared" si="81"/>
        <v>0</v>
      </c>
      <c r="AS100" s="66">
        <f t="shared" si="81"/>
        <v>2.4999999999999991</v>
      </c>
      <c r="AT100" s="66">
        <f t="shared" si="81"/>
        <v>-5.7</v>
      </c>
      <c r="AU100" s="66">
        <f t="shared" si="81"/>
        <v>0</v>
      </c>
      <c r="AV100" s="66">
        <f t="shared" si="81"/>
        <v>0</v>
      </c>
      <c r="AW100" s="66">
        <f t="shared" si="81"/>
        <v>0</v>
      </c>
      <c r="AX100" s="66">
        <f t="shared" si="81"/>
        <v>0</v>
      </c>
      <c r="AY100" s="66">
        <f t="shared" si="81"/>
        <v>0</v>
      </c>
      <c r="AZ100" s="66">
        <f t="shared" si="81"/>
        <v>0</v>
      </c>
      <c r="BA100" s="66">
        <f t="shared" si="81"/>
        <v>-2.1666666666666661</v>
      </c>
      <c r="BB100" s="66">
        <f t="shared" si="81"/>
        <v>-2.2777777777777768</v>
      </c>
      <c r="BC100" s="66">
        <f t="shared" si="81"/>
        <v>0.94444444444444464</v>
      </c>
      <c r="BD100" s="66">
        <f t="shared" si="81"/>
        <v>-11</v>
      </c>
      <c r="BE100" s="66">
        <f t="shared" si="81"/>
        <v>0</v>
      </c>
      <c r="BF100" s="66">
        <f t="shared" si="81"/>
        <v>0.38888888888888928</v>
      </c>
      <c r="BG100" s="66">
        <f t="shared" si="81"/>
        <v>-7.5555555555555554</v>
      </c>
      <c r="BH100" s="66">
        <f t="shared" si="81"/>
        <v>2.9999999999999991</v>
      </c>
      <c r="BI100" s="66">
        <f t="shared" si="81"/>
        <v>3</v>
      </c>
      <c r="BJ100" s="66">
        <f t="shared" si="81"/>
        <v>-2.7222222222222223</v>
      </c>
      <c r="BK100" s="66">
        <f t="shared" si="81"/>
        <v>9.9444444444444429</v>
      </c>
      <c r="BL100" s="66">
        <f t="shared" si="81"/>
        <v>0</v>
      </c>
    </row>
    <row r="101" spans="1:64" x14ac:dyDescent="0.2">
      <c r="A101" s="112">
        <v>0.80486111111111103</v>
      </c>
      <c r="B101" s="11">
        <f t="shared" ref="B101:AG101" si="82">(B42 - B$2)</f>
        <v>0</v>
      </c>
      <c r="C101" s="11">
        <f t="shared" si="82"/>
        <v>3.0999999999999996</v>
      </c>
      <c r="D101" s="11">
        <f t="shared" si="82"/>
        <v>-2</v>
      </c>
      <c r="E101" s="11">
        <f t="shared" si="82"/>
        <v>2.5</v>
      </c>
      <c r="F101" s="11">
        <f t="shared" si="82"/>
        <v>-6.1</v>
      </c>
      <c r="G101" s="11">
        <f t="shared" si="82"/>
        <v>1</v>
      </c>
      <c r="H101" s="11">
        <f t="shared" si="82"/>
        <v>-8.3000000000000007</v>
      </c>
      <c r="I101" s="11">
        <f t="shared" si="82"/>
        <v>-0.39999999999999858</v>
      </c>
      <c r="J101" s="11">
        <f t="shared" si="82"/>
        <v>-7.8999999999999995</v>
      </c>
      <c r="K101" s="11">
        <f t="shared" si="82"/>
        <v>-5.9999999999999991</v>
      </c>
      <c r="L101" s="11">
        <f t="shared" si="82"/>
        <v>-2.1999999999999993</v>
      </c>
      <c r="M101" s="11">
        <f t="shared" si="82"/>
        <v>-6.1000000000000005</v>
      </c>
      <c r="N101" s="11">
        <f t="shared" si="82"/>
        <v>0.29999999999999982</v>
      </c>
      <c r="O101" s="11">
        <f t="shared" si="82"/>
        <v>-2.9000000000000004</v>
      </c>
      <c r="P101" s="11">
        <f t="shared" si="82"/>
        <v>0</v>
      </c>
      <c r="Q101" s="11">
        <f t="shared" si="82"/>
        <v>-6.2</v>
      </c>
      <c r="R101" s="11">
        <f t="shared" si="82"/>
        <v>-0.10000000000000053</v>
      </c>
      <c r="S101" s="11">
        <f t="shared" si="82"/>
        <v>-6.6000000000000005</v>
      </c>
      <c r="T101" s="11">
        <f t="shared" si="82"/>
        <v>-4</v>
      </c>
      <c r="U101" s="11">
        <f t="shared" si="82"/>
        <v>-5</v>
      </c>
      <c r="V101" s="11">
        <f t="shared" si="82"/>
        <v>-17.100000000000001</v>
      </c>
      <c r="W101" s="11">
        <f t="shared" si="82"/>
        <v>-2</v>
      </c>
      <c r="X101" s="11">
        <f t="shared" si="82"/>
        <v>0</v>
      </c>
      <c r="Y101" s="11">
        <f t="shared" si="82"/>
        <v>-4.7</v>
      </c>
      <c r="Z101" s="11">
        <f t="shared" si="82"/>
        <v>-4.3999999999999995</v>
      </c>
      <c r="AA101" s="11">
        <f t="shared" si="82"/>
        <v>-1.2000000000000011</v>
      </c>
      <c r="AB101" s="11">
        <f t="shared" si="82"/>
        <v>-8.5</v>
      </c>
      <c r="AC101" s="11">
        <f t="shared" si="82"/>
        <v>-1.5999999999999996</v>
      </c>
      <c r="AD101" s="11">
        <f t="shared" si="82"/>
        <v>-4.6999999999999993</v>
      </c>
      <c r="AE101" s="11">
        <f t="shared" si="82"/>
        <v>-8.3999999999999986</v>
      </c>
      <c r="AF101" s="66">
        <f t="shared" si="82"/>
        <v>-6.6</v>
      </c>
      <c r="AG101" s="66">
        <f t="shared" si="82"/>
        <v>8.6000000000000014</v>
      </c>
      <c r="AH101" s="66">
        <f t="shared" ref="AH101:BL101" si="83">(AH42 - AH$2)</f>
        <v>-6.5</v>
      </c>
      <c r="AI101" s="66">
        <f t="shared" si="83"/>
        <v>2.5</v>
      </c>
      <c r="AJ101" s="66">
        <f t="shared" si="83"/>
        <v>3.8000000000000007</v>
      </c>
      <c r="AK101" s="66">
        <f t="shared" si="83"/>
        <v>-2.7</v>
      </c>
      <c r="AL101" s="66">
        <f t="shared" si="83"/>
        <v>6.3</v>
      </c>
      <c r="AM101" s="66">
        <f t="shared" si="83"/>
        <v>-2.2999999999999998</v>
      </c>
      <c r="AN101" s="66">
        <f t="shared" si="83"/>
        <v>-7.4</v>
      </c>
      <c r="AO101" s="66">
        <f t="shared" si="83"/>
        <v>-1.7999999999999989</v>
      </c>
      <c r="AP101" s="66">
        <f t="shared" si="83"/>
        <v>1</v>
      </c>
      <c r="AQ101" s="66">
        <f t="shared" si="83"/>
        <v>2.8000000000000007</v>
      </c>
      <c r="AR101" s="66">
        <f t="shared" si="83"/>
        <v>0</v>
      </c>
      <c r="AS101" s="66">
        <f t="shared" si="83"/>
        <v>2.4999999999999991</v>
      </c>
      <c r="AT101" s="66">
        <f t="shared" si="83"/>
        <v>-5.2</v>
      </c>
      <c r="AU101" s="66">
        <f t="shared" si="83"/>
        <v>0</v>
      </c>
      <c r="AV101" s="66">
        <f t="shared" si="83"/>
        <v>0</v>
      </c>
      <c r="AW101" s="66">
        <f t="shared" si="83"/>
        <v>0</v>
      </c>
      <c r="AX101" s="66">
        <f t="shared" si="83"/>
        <v>0</v>
      </c>
      <c r="AY101" s="66">
        <f t="shared" si="83"/>
        <v>0</v>
      </c>
      <c r="AZ101" s="66">
        <f t="shared" si="83"/>
        <v>0</v>
      </c>
      <c r="BA101" s="66">
        <f t="shared" si="83"/>
        <v>-2</v>
      </c>
      <c r="BB101" s="66">
        <f t="shared" si="83"/>
        <v>-2.3888888888888893</v>
      </c>
      <c r="BC101" s="66">
        <f t="shared" si="83"/>
        <v>1.2222222222222232</v>
      </c>
      <c r="BD101" s="66">
        <f t="shared" si="83"/>
        <v>-11</v>
      </c>
      <c r="BE101" s="66">
        <f t="shared" si="83"/>
        <v>0</v>
      </c>
      <c r="BF101" s="66">
        <f t="shared" si="83"/>
        <v>0.44444444444444464</v>
      </c>
      <c r="BG101" s="66">
        <f t="shared" si="83"/>
        <v>-7.5555555555555554</v>
      </c>
      <c r="BH101" s="66">
        <f t="shared" si="83"/>
        <v>2.8888888888888884</v>
      </c>
      <c r="BI101" s="66">
        <f t="shared" si="83"/>
        <v>3.1666666666666661</v>
      </c>
      <c r="BJ101" s="66">
        <f t="shared" si="83"/>
        <v>-2.666666666666667</v>
      </c>
      <c r="BK101" s="66">
        <f t="shared" si="83"/>
        <v>10.055555555555557</v>
      </c>
      <c r="BL101" s="66">
        <f t="shared" si="83"/>
        <v>0</v>
      </c>
    </row>
    <row r="102" spans="1:64" x14ac:dyDescent="0.2">
      <c r="A102" s="112">
        <v>0.80833333333333302</v>
      </c>
      <c r="B102" s="11">
        <f t="shared" ref="B102:AG102" si="84">(B43 - B$2)</f>
        <v>0</v>
      </c>
      <c r="C102" s="11">
        <f t="shared" si="84"/>
        <v>2.9000000000000004</v>
      </c>
      <c r="D102" s="11">
        <f t="shared" si="84"/>
        <v>-1.6000000000000014</v>
      </c>
      <c r="E102" s="11">
        <f t="shared" si="84"/>
        <v>2.1999999999999993</v>
      </c>
      <c r="F102" s="11">
        <f t="shared" si="84"/>
        <v>-6.2999999999999989</v>
      </c>
      <c r="G102" s="11">
        <f t="shared" si="84"/>
        <v>1.5</v>
      </c>
      <c r="H102" s="11">
        <f t="shared" si="84"/>
        <v>-8.3000000000000007</v>
      </c>
      <c r="I102" s="11">
        <f t="shared" si="84"/>
        <v>-0.5</v>
      </c>
      <c r="J102" s="11">
        <f t="shared" si="84"/>
        <v>-7.7999999999999989</v>
      </c>
      <c r="K102" s="11">
        <f t="shared" si="84"/>
        <v>-5.8999999999999995</v>
      </c>
      <c r="L102" s="11">
        <f t="shared" si="84"/>
        <v>-2.0999999999999996</v>
      </c>
      <c r="M102" s="11">
        <f t="shared" si="84"/>
        <v>-6.1000000000000005</v>
      </c>
      <c r="N102" s="11">
        <f t="shared" si="84"/>
        <v>0.5</v>
      </c>
      <c r="O102" s="11">
        <f t="shared" si="84"/>
        <v>-3.0999999999999996</v>
      </c>
      <c r="P102" s="11">
        <f t="shared" si="84"/>
        <v>0</v>
      </c>
      <c r="Q102" s="11">
        <f t="shared" si="84"/>
        <v>-6</v>
      </c>
      <c r="R102" s="68">
        <f t="shared" si="84"/>
        <v>0.19999999999999929</v>
      </c>
      <c r="S102" s="11">
        <f t="shared" si="84"/>
        <v>-7</v>
      </c>
      <c r="T102" s="11">
        <f t="shared" si="84"/>
        <v>-3.5</v>
      </c>
      <c r="U102" s="11">
        <f t="shared" si="84"/>
        <v>-5.1000000000000005</v>
      </c>
      <c r="V102" s="11">
        <f t="shared" si="84"/>
        <v>-17.100000000000001</v>
      </c>
      <c r="W102" s="11">
        <f t="shared" si="84"/>
        <v>-2.3000000000000007</v>
      </c>
      <c r="X102" s="11">
        <f t="shared" si="84"/>
        <v>0</v>
      </c>
      <c r="Y102" s="11">
        <f t="shared" si="84"/>
        <v>-4.5999999999999996</v>
      </c>
      <c r="Z102" s="11">
        <f t="shared" si="84"/>
        <v>-4.1999999999999993</v>
      </c>
      <c r="AA102" s="11">
        <f t="shared" si="84"/>
        <v>-0.60000000000000142</v>
      </c>
      <c r="AB102" s="11">
        <f t="shared" si="84"/>
        <v>-8.7999999999999989</v>
      </c>
      <c r="AC102" s="11">
        <f t="shared" si="84"/>
        <v>-1.1999999999999993</v>
      </c>
      <c r="AD102" s="11">
        <f t="shared" si="84"/>
        <v>-4.6999999999999993</v>
      </c>
      <c r="AE102" s="11">
        <f t="shared" si="84"/>
        <v>-8.5</v>
      </c>
      <c r="AF102" s="66">
        <f t="shared" si="84"/>
        <v>-6.3999999999999995</v>
      </c>
      <c r="AG102" s="66">
        <f t="shared" si="84"/>
        <v>8.8000000000000007</v>
      </c>
      <c r="AH102" s="66">
        <f t="shared" ref="AH102:BL102" si="85">(AH43 - AH$2)</f>
        <v>-6.7</v>
      </c>
      <c r="AI102" s="66">
        <f t="shared" si="85"/>
        <v>2.4000000000000004</v>
      </c>
      <c r="AJ102" s="66">
        <f t="shared" si="85"/>
        <v>4.4000000000000004</v>
      </c>
      <c r="AK102" s="66">
        <f t="shared" si="85"/>
        <v>-2.5999999999999996</v>
      </c>
      <c r="AL102" s="66">
        <f t="shared" si="85"/>
        <v>6.3</v>
      </c>
      <c r="AM102" s="66">
        <f t="shared" si="85"/>
        <v>-2.2999999999999998</v>
      </c>
      <c r="AN102" s="66">
        <f t="shared" si="85"/>
        <v>-7.4</v>
      </c>
      <c r="AO102" s="66">
        <f t="shared" si="85"/>
        <v>-1.7999999999999989</v>
      </c>
      <c r="AP102" s="66">
        <f t="shared" si="85"/>
        <v>1.3000000000000007</v>
      </c>
      <c r="AQ102" s="66">
        <f t="shared" si="85"/>
        <v>3.0999999999999996</v>
      </c>
      <c r="AR102" s="66">
        <f t="shared" si="85"/>
        <v>0</v>
      </c>
      <c r="AS102" s="66">
        <f t="shared" si="85"/>
        <v>2.6000000000000005</v>
      </c>
      <c r="AT102" s="66">
        <f t="shared" si="85"/>
        <v>-4.8000000000000007</v>
      </c>
      <c r="AU102" s="66">
        <f t="shared" si="85"/>
        <v>0</v>
      </c>
      <c r="AV102" s="66">
        <f t="shared" si="85"/>
        <v>0</v>
      </c>
      <c r="AW102" s="66">
        <f t="shared" si="85"/>
        <v>0</v>
      </c>
      <c r="AX102" s="66">
        <f t="shared" si="85"/>
        <v>0</v>
      </c>
      <c r="AY102" s="66">
        <f t="shared" si="85"/>
        <v>0</v>
      </c>
      <c r="AZ102" s="66">
        <f t="shared" si="85"/>
        <v>0</v>
      </c>
      <c r="BA102" s="66">
        <f t="shared" si="85"/>
        <v>-1.7222222222222232</v>
      </c>
      <c r="BB102" s="66">
        <f t="shared" si="85"/>
        <v>-2.3888888888888893</v>
      </c>
      <c r="BC102" s="66">
        <f t="shared" si="85"/>
        <v>1.5555555555555571</v>
      </c>
      <c r="BD102" s="66">
        <f t="shared" si="85"/>
        <v>-11</v>
      </c>
      <c r="BE102" s="66">
        <f t="shared" si="85"/>
        <v>0</v>
      </c>
      <c r="BF102" s="66">
        <f t="shared" si="85"/>
        <v>0.66666666666666607</v>
      </c>
      <c r="BG102" s="66">
        <f t="shared" si="85"/>
        <v>-7.5555555555555554</v>
      </c>
      <c r="BH102" s="66">
        <f t="shared" si="85"/>
        <v>2.9999999999999991</v>
      </c>
      <c r="BI102" s="66">
        <f t="shared" si="85"/>
        <v>3.3333333333333321</v>
      </c>
      <c r="BJ102" s="66">
        <f t="shared" si="85"/>
        <v>-2.7222222222222223</v>
      </c>
      <c r="BK102" s="66">
        <f t="shared" si="85"/>
        <v>9.8333333333333321</v>
      </c>
      <c r="BL102" s="66">
        <f t="shared" si="85"/>
        <v>0</v>
      </c>
    </row>
    <row r="103" spans="1:64" x14ac:dyDescent="0.2">
      <c r="A103" s="112">
        <v>0.811805555555556</v>
      </c>
      <c r="B103" s="11">
        <f t="shared" ref="B103:AG103" si="86">(B44 - B$2)</f>
        <v>0</v>
      </c>
      <c r="C103" s="11">
        <f t="shared" si="86"/>
        <v>2.8000000000000007</v>
      </c>
      <c r="D103" s="11">
        <f t="shared" si="86"/>
        <v>-1.4000000000000021</v>
      </c>
      <c r="E103" s="11">
        <f t="shared" si="86"/>
        <v>2</v>
      </c>
      <c r="F103" s="11">
        <f t="shared" si="86"/>
        <v>-6.8999999999999995</v>
      </c>
      <c r="G103" s="11">
        <f t="shared" si="86"/>
        <v>2.0000000000000018</v>
      </c>
      <c r="H103" s="11">
        <f t="shared" si="86"/>
        <v>-8.3000000000000007</v>
      </c>
      <c r="I103" s="11">
        <f t="shared" si="86"/>
        <v>-0.59999999999999964</v>
      </c>
      <c r="J103" s="11">
        <f t="shared" si="86"/>
        <v>-7.7999999999999989</v>
      </c>
      <c r="K103" s="11">
        <f t="shared" si="86"/>
        <v>-5.8999999999999995</v>
      </c>
      <c r="L103" s="11">
        <f t="shared" si="86"/>
        <v>-2</v>
      </c>
      <c r="M103" s="11">
        <f t="shared" si="86"/>
        <v>-5.9</v>
      </c>
      <c r="N103" s="68">
        <f t="shared" si="86"/>
        <v>0.69999999999999929</v>
      </c>
      <c r="O103" s="11">
        <f t="shared" si="86"/>
        <v>-3.6999999999999993</v>
      </c>
      <c r="P103" s="11">
        <f t="shared" si="86"/>
        <v>0</v>
      </c>
      <c r="Q103" s="11">
        <f t="shared" si="86"/>
        <v>-5.7</v>
      </c>
      <c r="R103" s="11">
        <f t="shared" si="86"/>
        <v>-0.10000000000000053</v>
      </c>
      <c r="S103" s="11">
        <f t="shared" si="86"/>
        <v>-7.5</v>
      </c>
      <c r="T103" s="11">
        <f t="shared" si="86"/>
        <v>-2.8999999999999995</v>
      </c>
      <c r="U103" s="11">
        <f t="shared" si="86"/>
        <v>-5.1000000000000005</v>
      </c>
      <c r="V103" s="11">
        <f t="shared" si="86"/>
        <v>-17.100000000000001</v>
      </c>
      <c r="W103" s="11">
        <f t="shared" si="86"/>
        <v>-1.5</v>
      </c>
      <c r="X103" s="11">
        <f t="shared" si="86"/>
        <v>0</v>
      </c>
      <c r="Y103" s="11">
        <f t="shared" si="86"/>
        <v>-4.5</v>
      </c>
      <c r="Z103" s="11">
        <f t="shared" si="86"/>
        <v>-4.0999999999999996</v>
      </c>
      <c r="AA103" s="11">
        <f t="shared" si="86"/>
        <v>-0.40000000000000036</v>
      </c>
      <c r="AB103" s="11">
        <f t="shared" si="86"/>
        <v>-9</v>
      </c>
      <c r="AC103" s="11">
        <f t="shared" si="86"/>
        <v>-0.79999999999999893</v>
      </c>
      <c r="AD103" s="11">
        <f t="shared" si="86"/>
        <v>-4.6999999999999993</v>
      </c>
      <c r="AE103" s="11">
        <f t="shared" si="86"/>
        <v>-8.5</v>
      </c>
      <c r="AF103" s="66">
        <f t="shared" si="86"/>
        <v>-6</v>
      </c>
      <c r="AG103" s="66">
        <f t="shared" si="86"/>
        <v>9.3999999999999986</v>
      </c>
      <c r="AH103" s="66">
        <f t="shared" ref="AH103:BL103" si="87">(AH44 - AH$2)</f>
        <v>-6.6000000000000005</v>
      </c>
      <c r="AI103" s="66">
        <f t="shared" si="87"/>
        <v>2.2999999999999989</v>
      </c>
      <c r="AJ103" s="66">
        <f t="shared" si="87"/>
        <v>4.9000000000000004</v>
      </c>
      <c r="AK103" s="66">
        <f t="shared" si="87"/>
        <v>-2.4000000000000004</v>
      </c>
      <c r="AL103" s="66">
        <f t="shared" si="87"/>
        <v>6.2</v>
      </c>
      <c r="AM103" s="66">
        <f t="shared" si="87"/>
        <v>-2.2999999999999998</v>
      </c>
      <c r="AN103" s="66">
        <f t="shared" si="87"/>
        <v>-7.3000000000000007</v>
      </c>
      <c r="AO103" s="66">
        <f t="shared" si="87"/>
        <v>-1.6999999999999993</v>
      </c>
      <c r="AP103" s="66">
        <f t="shared" si="87"/>
        <v>1.5999999999999996</v>
      </c>
      <c r="AQ103" s="66">
        <f t="shared" si="87"/>
        <v>3.0999999999999996</v>
      </c>
      <c r="AR103" s="66">
        <f t="shared" si="87"/>
        <v>0</v>
      </c>
      <c r="AS103" s="66">
        <f t="shared" si="87"/>
        <v>2.8</v>
      </c>
      <c r="AT103" s="66">
        <f t="shared" si="87"/>
        <v>-4.5</v>
      </c>
      <c r="AU103" s="66">
        <f t="shared" si="87"/>
        <v>0</v>
      </c>
      <c r="AV103" s="66">
        <f t="shared" si="87"/>
        <v>0</v>
      </c>
      <c r="AW103" s="66">
        <f t="shared" si="87"/>
        <v>0</v>
      </c>
      <c r="AX103" s="66">
        <f t="shared" si="87"/>
        <v>0</v>
      </c>
      <c r="AY103" s="66">
        <f t="shared" si="87"/>
        <v>0</v>
      </c>
      <c r="AZ103" s="66">
        <f t="shared" si="87"/>
        <v>0</v>
      </c>
      <c r="BA103" s="66">
        <f t="shared" si="87"/>
        <v>-1.5</v>
      </c>
      <c r="BB103" s="66">
        <f t="shared" si="87"/>
        <v>-2.1111111111111107</v>
      </c>
      <c r="BC103" s="66">
        <f t="shared" si="87"/>
        <v>1.9444444444444446</v>
      </c>
      <c r="BD103" s="66">
        <f t="shared" si="87"/>
        <v>-11</v>
      </c>
      <c r="BE103" s="66">
        <f t="shared" si="87"/>
        <v>0</v>
      </c>
      <c r="BF103" s="66">
        <f t="shared" si="87"/>
        <v>0.27777777777777679</v>
      </c>
      <c r="BG103" s="66">
        <f t="shared" si="87"/>
        <v>-7.2777777777777777</v>
      </c>
      <c r="BH103" s="66">
        <f t="shared" si="87"/>
        <v>3.333333333333333</v>
      </c>
      <c r="BI103" s="66">
        <f t="shared" si="87"/>
        <v>3.5</v>
      </c>
      <c r="BJ103" s="66">
        <f t="shared" si="87"/>
        <v>-2.666666666666667</v>
      </c>
      <c r="BK103" s="66">
        <f t="shared" si="87"/>
        <v>9.3888888888888893</v>
      </c>
      <c r="BL103" s="66">
        <f t="shared" si="87"/>
        <v>0</v>
      </c>
    </row>
    <row r="104" spans="1:64" x14ac:dyDescent="0.2">
      <c r="A104" s="112">
        <v>0.81527777777777799</v>
      </c>
      <c r="B104" s="11">
        <f t="shared" ref="B104:AG104" si="88">(B45 - B$2)</f>
        <v>0</v>
      </c>
      <c r="C104" s="11">
        <f t="shared" si="88"/>
        <v>2.6999999999999993</v>
      </c>
      <c r="D104" s="11">
        <f t="shared" si="88"/>
        <v>-1</v>
      </c>
      <c r="E104" s="11">
        <f t="shared" si="88"/>
        <v>1.9000000000000004</v>
      </c>
      <c r="F104" s="11">
        <f t="shared" si="88"/>
        <v>-6.3999999999999995</v>
      </c>
      <c r="G104" s="11">
        <f t="shared" si="88"/>
        <v>2.5000000000000018</v>
      </c>
      <c r="H104" s="11">
        <f t="shared" si="88"/>
        <v>-8.3000000000000007</v>
      </c>
      <c r="I104" s="11">
        <f t="shared" si="88"/>
        <v>-0.69999999999999929</v>
      </c>
      <c r="J104" s="11">
        <f t="shared" si="88"/>
        <v>-7.7999999999999989</v>
      </c>
      <c r="K104" s="11">
        <f t="shared" si="88"/>
        <v>-5.7999999999999989</v>
      </c>
      <c r="L104" s="11">
        <f t="shared" si="88"/>
        <v>-2</v>
      </c>
      <c r="M104" s="11">
        <f t="shared" si="88"/>
        <v>-5.7</v>
      </c>
      <c r="N104" s="11">
        <f t="shared" si="88"/>
        <v>0.69999999999999929</v>
      </c>
      <c r="O104" s="11">
        <f t="shared" si="88"/>
        <v>-3.5</v>
      </c>
      <c r="P104" s="11">
        <f t="shared" si="88"/>
        <v>0</v>
      </c>
      <c r="Q104" s="11">
        <f t="shared" si="88"/>
        <v>-5.3000000000000007</v>
      </c>
      <c r="R104" s="11">
        <f t="shared" si="88"/>
        <v>-0.20000000000000018</v>
      </c>
      <c r="S104" s="11">
        <f t="shared" si="88"/>
        <v>-7.8000000000000007</v>
      </c>
      <c r="T104" s="11">
        <f t="shared" si="88"/>
        <v>-2.1999999999999993</v>
      </c>
      <c r="U104" s="11">
        <f t="shared" si="88"/>
        <v>-5.1000000000000005</v>
      </c>
      <c r="V104" s="11">
        <f t="shared" si="88"/>
        <v>-17.100000000000001</v>
      </c>
      <c r="W104" s="11">
        <f t="shared" si="88"/>
        <v>-1.4000000000000004</v>
      </c>
      <c r="X104" s="11">
        <f t="shared" si="88"/>
        <v>0</v>
      </c>
      <c r="Y104" s="11">
        <f t="shared" si="88"/>
        <v>-4.3</v>
      </c>
      <c r="Z104" s="11">
        <f t="shared" si="88"/>
        <v>-3.8999999999999995</v>
      </c>
      <c r="AA104" s="11">
        <f t="shared" si="88"/>
        <v>-0.40000000000000036</v>
      </c>
      <c r="AB104" s="11">
        <f t="shared" si="88"/>
        <v>-8.8999999999999986</v>
      </c>
      <c r="AC104" s="11">
        <f t="shared" si="88"/>
        <v>-0.29999999999999893</v>
      </c>
      <c r="AD104" s="11">
        <f t="shared" si="88"/>
        <v>-4.8999999999999995</v>
      </c>
      <c r="AE104" s="11">
        <f t="shared" si="88"/>
        <v>-8.2999999999999989</v>
      </c>
      <c r="AF104" s="66">
        <f t="shared" si="88"/>
        <v>-5.8</v>
      </c>
      <c r="AG104" s="66">
        <f t="shared" si="88"/>
        <v>9.8999999999999986</v>
      </c>
      <c r="AH104" s="66">
        <f t="shared" ref="AH104:BL104" si="89">(AH45 - AH$2)</f>
        <v>-6.6000000000000005</v>
      </c>
      <c r="AI104" s="66">
        <f t="shared" si="89"/>
        <v>2.1999999999999993</v>
      </c>
      <c r="AJ104" s="66">
        <f t="shared" si="89"/>
        <v>5.4</v>
      </c>
      <c r="AK104" s="66">
        <f t="shared" si="89"/>
        <v>-2.1999999999999993</v>
      </c>
      <c r="AL104" s="66">
        <f t="shared" si="89"/>
        <v>6</v>
      </c>
      <c r="AM104" s="66">
        <f t="shared" si="89"/>
        <v>-3.3</v>
      </c>
      <c r="AN104" s="66">
        <f t="shared" si="89"/>
        <v>-7.5</v>
      </c>
      <c r="AO104" s="66">
        <f t="shared" si="89"/>
        <v>-1.5999999999999996</v>
      </c>
      <c r="AP104" s="66">
        <f t="shared" si="89"/>
        <v>2</v>
      </c>
      <c r="AQ104" s="66">
        <f t="shared" si="89"/>
        <v>3.3000000000000007</v>
      </c>
      <c r="AR104" s="66">
        <f t="shared" si="89"/>
        <v>0</v>
      </c>
      <c r="AS104" s="66">
        <f t="shared" si="89"/>
        <v>2.9999999999999991</v>
      </c>
      <c r="AT104" s="66">
        <f t="shared" si="89"/>
        <v>-4.3000000000000007</v>
      </c>
      <c r="AU104" s="66">
        <f t="shared" si="89"/>
        <v>0</v>
      </c>
      <c r="AV104" s="66">
        <f t="shared" si="89"/>
        <v>0</v>
      </c>
      <c r="AW104" s="66">
        <f t="shared" si="89"/>
        <v>0</v>
      </c>
      <c r="AX104" s="66">
        <f t="shared" si="89"/>
        <v>0</v>
      </c>
      <c r="AY104" s="66">
        <f t="shared" si="89"/>
        <v>0</v>
      </c>
      <c r="AZ104" s="66">
        <f t="shared" si="89"/>
        <v>0</v>
      </c>
      <c r="BA104" s="66">
        <f t="shared" si="89"/>
        <v>-1.4444444444444446</v>
      </c>
      <c r="BB104" s="66">
        <f t="shared" si="89"/>
        <v>-2.1666666666666661</v>
      </c>
      <c r="BC104" s="66">
        <f t="shared" si="89"/>
        <v>2.6111111111111125</v>
      </c>
      <c r="BD104" s="66">
        <f t="shared" si="89"/>
        <v>-11</v>
      </c>
      <c r="BE104" s="66">
        <f t="shared" si="89"/>
        <v>0</v>
      </c>
      <c r="BF104" s="66">
        <f t="shared" si="89"/>
        <v>-0.16666666666666607</v>
      </c>
      <c r="BG104" s="66">
        <f t="shared" si="89"/>
        <v>-7.2777777777777777</v>
      </c>
      <c r="BH104" s="66">
        <f t="shared" si="89"/>
        <v>3.3888888888888884</v>
      </c>
      <c r="BI104" s="66">
        <f t="shared" si="89"/>
        <v>3.5555555555555554</v>
      </c>
      <c r="BJ104" s="66">
        <f t="shared" si="89"/>
        <v>-2.3333333333333339</v>
      </c>
      <c r="BK104" s="66">
        <f t="shared" si="89"/>
        <v>9.0555555555555571</v>
      </c>
      <c r="BL104" s="66">
        <f t="shared" si="89"/>
        <v>0</v>
      </c>
    </row>
    <row r="105" spans="1:64" x14ac:dyDescent="0.2">
      <c r="A105" s="112">
        <v>0.81874999999999998</v>
      </c>
      <c r="B105" s="11">
        <f t="shared" ref="B105:AG105" si="90">(B46 - B$2)</f>
        <v>0</v>
      </c>
      <c r="C105" s="11">
        <f t="shared" si="90"/>
        <v>2.8000000000000007</v>
      </c>
      <c r="D105" s="11">
        <f t="shared" si="90"/>
        <v>-0.90000000000000213</v>
      </c>
      <c r="E105" s="11">
        <f t="shared" si="90"/>
        <v>1.8000000000000007</v>
      </c>
      <c r="F105" s="11">
        <f t="shared" si="90"/>
        <v>-5.8999999999999995</v>
      </c>
      <c r="G105" s="11">
        <f t="shared" si="90"/>
        <v>3.2000000000000011</v>
      </c>
      <c r="H105" s="11">
        <f t="shared" si="90"/>
        <v>-8.3000000000000007</v>
      </c>
      <c r="I105" s="11">
        <f t="shared" si="90"/>
        <v>-0.5</v>
      </c>
      <c r="J105" s="11">
        <f t="shared" si="90"/>
        <v>-7.7999999999999989</v>
      </c>
      <c r="K105" s="11">
        <f t="shared" si="90"/>
        <v>-5.7999999999999989</v>
      </c>
      <c r="L105" s="11">
        <f t="shared" si="90"/>
        <v>-1.7999999999999989</v>
      </c>
      <c r="M105" s="11">
        <f t="shared" si="90"/>
        <v>-5.5</v>
      </c>
      <c r="N105" s="11">
        <f t="shared" si="90"/>
        <v>0.59999999999999964</v>
      </c>
      <c r="O105" s="11">
        <f t="shared" si="90"/>
        <v>-3.1999999999999993</v>
      </c>
      <c r="P105" s="11">
        <f t="shared" si="90"/>
        <v>0</v>
      </c>
      <c r="Q105" s="11">
        <f t="shared" si="90"/>
        <v>-4.7</v>
      </c>
      <c r="R105" s="11">
        <f t="shared" si="90"/>
        <v>-0.30000000000000071</v>
      </c>
      <c r="S105" s="11">
        <f t="shared" si="90"/>
        <v>-8.1000000000000014</v>
      </c>
      <c r="T105" s="11">
        <f t="shared" si="90"/>
        <v>-1.5</v>
      </c>
      <c r="U105" s="11">
        <f t="shared" si="90"/>
        <v>-5.1000000000000005</v>
      </c>
      <c r="V105" s="11">
        <f t="shared" si="90"/>
        <v>-17.100000000000001</v>
      </c>
      <c r="W105" s="11">
        <f t="shared" si="90"/>
        <v>-1.3000000000000007</v>
      </c>
      <c r="X105" s="11">
        <f t="shared" si="90"/>
        <v>0</v>
      </c>
      <c r="Y105" s="11">
        <f t="shared" si="90"/>
        <v>-4.3</v>
      </c>
      <c r="Z105" s="11">
        <f t="shared" si="90"/>
        <v>-3.5</v>
      </c>
      <c r="AA105" s="11">
        <f t="shared" si="90"/>
        <v>-0.10000000000000142</v>
      </c>
      <c r="AB105" s="11">
        <f t="shared" si="90"/>
        <v>-9.1</v>
      </c>
      <c r="AC105" s="11">
        <f t="shared" si="90"/>
        <v>0.30000000000000071</v>
      </c>
      <c r="AD105" s="11">
        <f t="shared" si="90"/>
        <v>-5</v>
      </c>
      <c r="AE105" s="11">
        <f t="shared" si="90"/>
        <v>-8.2999999999999989</v>
      </c>
      <c r="AF105" s="66">
        <f t="shared" si="90"/>
        <v>-5.5</v>
      </c>
      <c r="AG105" s="66">
        <f t="shared" si="90"/>
        <v>10.199999999999999</v>
      </c>
      <c r="AH105" s="66">
        <f t="shared" ref="AH105:BL105" si="91">(AH46 - AH$2)</f>
        <v>-6.7</v>
      </c>
      <c r="AI105" s="66">
        <f t="shared" si="91"/>
        <v>2.1999999999999993</v>
      </c>
      <c r="AJ105" s="66">
        <f t="shared" si="91"/>
        <v>5.8000000000000007</v>
      </c>
      <c r="AK105" s="66">
        <f t="shared" si="91"/>
        <v>-2.0999999999999996</v>
      </c>
      <c r="AL105" s="66">
        <f t="shared" si="91"/>
        <v>6.1</v>
      </c>
      <c r="AM105" s="66">
        <f t="shared" si="91"/>
        <v>-3.3</v>
      </c>
      <c r="AN105" s="66">
        <f t="shared" si="91"/>
        <v>-7.6000000000000005</v>
      </c>
      <c r="AO105" s="66">
        <f t="shared" si="91"/>
        <v>-1.5</v>
      </c>
      <c r="AP105" s="66">
        <f t="shared" si="91"/>
        <v>2.1999999999999993</v>
      </c>
      <c r="AQ105" s="66">
        <f t="shared" si="91"/>
        <v>3.3000000000000007</v>
      </c>
      <c r="AR105" s="66">
        <f t="shared" si="91"/>
        <v>0</v>
      </c>
      <c r="AS105" s="66">
        <f t="shared" si="91"/>
        <v>3.2</v>
      </c>
      <c r="AT105" s="66">
        <f t="shared" si="91"/>
        <v>-4.3000000000000007</v>
      </c>
      <c r="AU105" s="66">
        <f t="shared" si="91"/>
        <v>0</v>
      </c>
      <c r="AV105" s="66">
        <f t="shared" si="91"/>
        <v>0</v>
      </c>
      <c r="AW105" s="66">
        <f t="shared" si="91"/>
        <v>0</v>
      </c>
      <c r="AX105" s="66">
        <f t="shared" si="91"/>
        <v>0</v>
      </c>
      <c r="AY105" s="66">
        <f t="shared" si="91"/>
        <v>0</v>
      </c>
      <c r="AZ105" s="66">
        <f t="shared" si="91"/>
        <v>0</v>
      </c>
      <c r="BA105" s="66">
        <f t="shared" si="91"/>
        <v>-1.7222222222222232</v>
      </c>
      <c r="BB105" s="66">
        <f t="shared" si="91"/>
        <v>-2.1111111111111107</v>
      </c>
      <c r="BC105" s="66">
        <f t="shared" si="91"/>
        <v>2.6111111111111125</v>
      </c>
      <c r="BD105" s="66">
        <f t="shared" si="91"/>
        <v>-11</v>
      </c>
      <c r="BE105" s="66">
        <f t="shared" si="91"/>
        <v>0</v>
      </c>
      <c r="BF105" s="66">
        <f t="shared" si="91"/>
        <v>-0.33333333333333393</v>
      </c>
      <c r="BG105" s="66">
        <f t="shared" si="91"/>
        <v>-7.2222222222222223</v>
      </c>
      <c r="BH105" s="66">
        <f t="shared" si="91"/>
        <v>3.3888888888888884</v>
      </c>
      <c r="BI105" s="66">
        <f t="shared" si="91"/>
        <v>3.5555555555555554</v>
      </c>
      <c r="BJ105" s="66">
        <f t="shared" si="91"/>
        <v>-2.3333333333333339</v>
      </c>
      <c r="BK105" s="66">
        <f t="shared" si="91"/>
        <v>9.3888888888888893</v>
      </c>
      <c r="BL105" s="66">
        <f t="shared" si="91"/>
        <v>0</v>
      </c>
    </row>
    <row r="106" spans="1:64" x14ac:dyDescent="0.2">
      <c r="A106" s="112">
        <v>0.82222222222222197</v>
      </c>
      <c r="B106" s="11">
        <f t="shared" ref="B106:AG106" si="92">(B47 - B$2)</f>
        <v>0</v>
      </c>
      <c r="C106" s="11">
        <f t="shared" si="92"/>
        <v>2.6999999999999993</v>
      </c>
      <c r="D106" s="11">
        <f t="shared" si="92"/>
        <v>-0.69999999999999929</v>
      </c>
      <c r="E106" s="11">
        <f t="shared" si="92"/>
        <v>1.5</v>
      </c>
      <c r="F106" s="11">
        <f t="shared" si="92"/>
        <v>-5.0999999999999996</v>
      </c>
      <c r="G106" s="11">
        <f t="shared" si="92"/>
        <v>3.5000000000000018</v>
      </c>
      <c r="H106" s="11">
        <f t="shared" si="92"/>
        <v>-8.3000000000000007</v>
      </c>
      <c r="I106" s="11">
        <f t="shared" si="92"/>
        <v>-0.39999999999999858</v>
      </c>
      <c r="J106" s="11">
        <f t="shared" si="92"/>
        <v>-7.7999999999999989</v>
      </c>
      <c r="K106" s="11">
        <f t="shared" si="92"/>
        <v>-5.7999999999999989</v>
      </c>
      <c r="L106" s="11">
        <f t="shared" si="92"/>
        <v>-1.5999999999999996</v>
      </c>
      <c r="M106" s="11">
        <f t="shared" si="92"/>
        <v>-5.3000000000000007</v>
      </c>
      <c r="N106" s="11">
        <f t="shared" si="92"/>
        <v>0.59999999999999964</v>
      </c>
      <c r="O106" s="11">
        <f t="shared" si="92"/>
        <v>-3.1999999999999993</v>
      </c>
      <c r="P106" s="11">
        <f t="shared" si="92"/>
        <v>0</v>
      </c>
      <c r="Q106" s="11">
        <f t="shared" si="92"/>
        <v>-4.3000000000000007</v>
      </c>
      <c r="R106" s="11">
        <f t="shared" si="92"/>
        <v>-0.40000000000000036</v>
      </c>
      <c r="S106" s="11">
        <f t="shared" si="92"/>
        <v>-8.8000000000000007</v>
      </c>
      <c r="T106" s="11">
        <f t="shared" si="92"/>
        <v>-1.0999999999999996</v>
      </c>
      <c r="U106" s="11">
        <f t="shared" si="92"/>
        <v>-5.1000000000000005</v>
      </c>
      <c r="V106" s="11">
        <f t="shared" si="92"/>
        <v>-17.100000000000001</v>
      </c>
      <c r="W106" s="11">
        <f t="shared" si="92"/>
        <v>-1.4000000000000004</v>
      </c>
      <c r="X106" s="11">
        <f t="shared" si="92"/>
        <v>0</v>
      </c>
      <c r="Y106" s="11">
        <f t="shared" si="92"/>
        <v>-4.2</v>
      </c>
      <c r="Z106" s="11">
        <f t="shared" si="92"/>
        <v>-3.1999999999999993</v>
      </c>
      <c r="AA106" s="11">
        <f t="shared" si="92"/>
        <v>9.9999999999999645E-2</v>
      </c>
      <c r="AB106" s="11">
        <f t="shared" si="92"/>
        <v>-9.2999999999999989</v>
      </c>
      <c r="AC106" s="11">
        <f t="shared" si="92"/>
        <v>0.90000000000000036</v>
      </c>
      <c r="AD106" s="11">
        <f t="shared" si="92"/>
        <v>-4.8999999999999995</v>
      </c>
      <c r="AE106" s="11">
        <f t="shared" si="92"/>
        <v>-8.2999999999999989</v>
      </c>
      <c r="AF106" s="66">
        <f t="shared" si="92"/>
        <v>-5</v>
      </c>
      <c r="AG106" s="66">
        <f t="shared" si="92"/>
        <v>10.5</v>
      </c>
      <c r="AH106" s="66">
        <f t="shared" ref="AH106:BL106" si="93">(AH47 - AH$2)</f>
        <v>-6.8000000000000007</v>
      </c>
      <c r="AI106" s="66">
        <f t="shared" si="93"/>
        <v>2</v>
      </c>
      <c r="AJ106" s="66">
        <f t="shared" si="93"/>
        <v>6.1999999999999993</v>
      </c>
      <c r="AK106" s="66">
        <f t="shared" si="93"/>
        <v>-2.0999999999999996</v>
      </c>
      <c r="AL106" s="66">
        <f t="shared" si="93"/>
        <v>6.1</v>
      </c>
      <c r="AM106" s="66">
        <f t="shared" si="93"/>
        <v>-3.1000000000000005</v>
      </c>
      <c r="AN106" s="66">
        <f t="shared" si="93"/>
        <v>-7.6000000000000005</v>
      </c>
      <c r="AO106" s="66">
        <f t="shared" si="93"/>
        <v>-1.5</v>
      </c>
      <c r="AP106" s="66">
        <f t="shared" si="93"/>
        <v>2.5</v>
      </c>
      <c r="AQ106" s="66">
        <f t="shared" si="93"/>
        <v>3.5</v>
      </c>
      <c r="AR106" s="66">
        <f t="shared" si="93"/>
        <v>0</v>
      </c>
      <c r="AS106" s="66">
        <f t="shared" si="93"/>
        <v>2.8999999999999995</v>
      </c>
      <c r="AT106" s="66">
        <f t="shared" si="93"/>
        <v>-4.4000000000000004</v>
      </c>
      <c r="AU106" s="66">
        <f t="shared" si="93"/>
        <v>0</v>
      </c>
      <c r="AV106" s="66">
        <f t="shared" si="93"/>
        <v>0</v>
      </c>
      <c r="AW106" s="66">
        <f t="shared" si="93"/>
        <v>0</v>
      </c>
      <c r="AX106" s="66">
        <f t="shared" si="93"/>
        <v>0</v>
      </c>
      <c r="AY106" s="66">
        <f t="shared" si="93"/>
        <v>0</v>
      </c>
      <c r="AZ106" s="66">
        <f t="shared" si="93"/>
        <v>0</v>
      </c>
      <c r="BA106" s="66">
        <f t="shared" si="93"/>
        <v>-1.8333333333333339</v>
      </c>
      <c r="BB106" s="66">
        <f t="shared" si="93"/>
        <v>-1.9444444444444446</v>
      </c>
      <c r="BC106" s="66">
        <f t="shared" si="93"/>
        <v>2.4444444444444446</v>
      </c>
      <c r="BD106" s="66">
        <f t="shared" si="93"/>
        <v>-11</v>
      </c>
      <c r="BE106" s="66">
        <f t="shared" si="93"/>
        <v>0</v>
      </c>
      <c r="BF106" s="66">
        <f t="shared" si="93"/>
        <v>-0.33333333333333393</v>
      </c>
      <c r="BG106" s="66">
        <f t="shared" si="93"/>
        <v>-7.166666666666667</v>
      </c>
      <c r="BH106" s="66">
        <f t="shared" si="93"/>
        <v>3.4444444444444438</v>
      </c>
      <c r="BI106" s="66">
        <f t="shared" si="93"/>
        <v>3.4444444444444429</v>
      </c>
      <c r="BJ106" s="66">
        <f t="shared" si="93"/>
        <v>-2.3333333333333339</v>
      </c>
      <c r="BK106" s="66">
        <f t="shared" si="93"/>
        <v>9.7777777777777786</v>
      </c>
      <c r="BL106" s="66">
        <f t="shared" si="93"/>
        <v>0</v>
      </c>
    </row>
    <row r="107" spans="1:64" x14ac:dyDescent="0.2">
      <c r="A107" s="112">
        <v>0.82569444444444495</v>
      </c>
      <c r="B107" s="11">
        <f t="shared" ref="B107:AG107" si="94">(B48 - B$2)</f>
        <v>0</v>
      </c>
      <c r="C107" s="11">
        <f t="shared" si="94"/>
        <v>2.5999999999999996</v>
      </c>
      <c r="D107" s="11">
        <f t="shared" si="94"/>
        <v>-0.90000000000000213</v>
      </c>
      <c r="E107" s="11">
        <f t="shared" si="94"/>
        <v>1.1999999999999993</v>
      </c>
      <c r="F107" s="11">
        <f t="shared" si="94"/>
        <v>-4.1999999999999993</v>
      </c>
      <c r="G107" s="68">
        <f t="shared" si="94"/>
        <v>3.7000000000000011</v>
      </c>
      <c r="H107" s="11">
        <f t="shared" si="94"/>
        <v>-8.3000000000000007</v>
      </c>
      <c r="I107" s="11">
        <f t="shared" si="94"/>
        <v>-0.29999999999999893</v>
      </c>
      <c r="J107" s="11">
        <f t="shared" si="94"/>
        <v>-7.7999999999999989</v>
      </c>
      <c r="K107" s="11">
        <f t="shared" si="94"/>
        <v>-5.7999999999999989</v>
      </c>
      <c r="L107" s="11">
        <f t="shared" si="94"/>
        <v>-1.5</v>
      </c>
      <c r="M107" s="11">
        <f t="shared" si="94"/>
        <v>-5.2</v>
      </c>
      <c r="N107" s="11">
        <f t="shared" si="94"/>
        <v>0.69999999999999929</v>
      </c>
      <c r="O107" s="11">
        <f t="shared" si="94"/>
        <v>-15.1</v>
      </c>
      <c r="P107" s="11">
        <f t="shared" si="94"/>
        <v>0</v>
      </c>
      <c r="Q107" s="11">
        <f t="shared" si="94"/>
        <v>-3.9000000000000004</v>
      </c>
      <c r="R107" s="11">
        <f t="shared" si="94"/>
        <v>-0.5</v>
      </c>
      <c r="S107" s="11">
        <f t="shared" si="94"/>
        <v>-8.6000000000000014</v>
      </c>
      <c r="T107" s="11">
        <f t="shared" si="94"/>
        <v>-0.59999999999999964</v>
      </c>
      <c r="U107" s="11">
        <f t="shared" si="94"/>
        <v>-5.2</v>
      </c>
      <c r="V107" s="11">
        <f t="shared" si="94"/>
        <v>-17.100000000000001</v>
      </c>
      <c r="W107" s="11">
        <f t="shared" si="94"/>
        <v>-1.6000000000000014</v>
      </c>
      <c r="X107" s="11">
        <f t="shared" si="94"/>
        <v>0</v>
      </c>
      <c r="Y107" s="11">
        <f t="shared" si="94"/>
        <v>-4.0999999999999996</v>
      </c>
      <c r="Z107" s="11">
        <f t="shared" si="94"/>
        <v>-3</v>
      </c>
      <c r="AA107" s="11">
        <f t="shared" si="94"/>
        <v>0.29999999999999893</v>
      </c>
      <c r="AB107" s="11">
        <f t="shared" si="94"/>
        <v>-9.2999999999999989</v>
      </c>
      <c r="AC107" s="11">
        <f t="shared" si="94"/>
        <v>1.6000000000000014</v>
      </c>
      <c r="AD107" s="11">
        <f t="shared" si="94"/>
        <v>-4.8</v>
      </c>
      <c r="AE107" s="11">
        <f t="shared" si="94"/>
        <v>-8.2999999999999989</v>
      </c>
      <c r="AF107" s="66">
        <f t="shared" si="94"/>
        <v>-4.5</v>
      </c>
      <c r="AG107" s="66">
        <f t="shared" si="94"/>
        <v>10.3</v>
      </c>
      <c r="AH107" s="66">
        <f t="shared" ref="AH107:BL107" si="95">(AH48 - AH$2)</f>
        <v>-7</v>
      </c>
      <c r="AI107" s="66">
        <f t="shared" si="95"/>
        <v>1.7999999999999989</v>
      </c>
      <c r="AJ107" s="66">
        <f t="shared" si="95"/>
        <v>6.1999999999999993</v>
      </c>
      <c r="AK107" s="66">
        <f t="shared" si="95"/>
        <v>-2.0999999999999996</v>
      </c>
      <c r="AL107" s="66">
        <f t="shared" si="95"/>
        <v>6.2</v>
      </c>
      <c r="AM107" s="66">
        <f t="shared" si="95"/>
        <v>-3.3</v>
      </c>
      <c r="AN107" s="66">
        <f t="shared" si="95"/>
        <v>-7.7</v>
      </c>
      <c r="AO107" s="66">
        <f t="shared" si="95"/>
        <v>-1.5999999999999996</v>
      </c>
      <c r="AP107" s="66">
        <f t="shared" si="95"/>
        <v>2.9000000000000004</v>
      </c>
      <c r="AQ107" s="66">
        <f t="shared" si="95"/>
        <v>3.7000000000000011</v>
      </c>
      <c r="AR107" s="66">
        <f t="shared" si="95"/>
        <v>0</v>
      </c>
      <c r="AS107" s="66">
        <f t="shared" si="95"/>
        <v>2.7</v>
      </c>
      <c r="AT107" s="66">
        <f t="shared" si="95"/>
        <v>-4.5</v>
      </c>
      <c r="AU107" s="66">
        <f t="shared" si="95"/>
        <v>0</v>
      </c>
      <c r="AV107" s="66">
        <f t="shared" si="95"/>
        <v>0</v>
      </c>
      <c r="AW107" s="66">
        <f t="shared" si="95"/>
        <v>0</v>
      </c>
      <c r="AX107" s="66">
        <f t="shared" si="95"/>
        <v>0</v>
      </c>
      <c r="AY107" s="66">
        <f t="shared" si="95"/>
        <v>0</v>
      </c>
      <c r="AZ107" s="66">
        <f t="shared" si="95"/>
        <v>0</v>
      </c>
      <c r="BA107" s="66">
        <f t="shared" si="95"/>
        <v>-1.9444444444444446</v>
      </c>
      <c r="BB107" s="66">
        <f t="shared" si="95"/>
        <v>-1.6666666666666661</v>
      </c>
      <c r="BC107" s="66">
        <f t="shared" si="95"/>
        <v>2.4444444444444446</v>
      </c>
      <c r="BD107" s="66">
        <f t="shared" si="95"/>
        <v>-11</v>
      </c>
      <c r="BE107" s="66">
        <f t="shared" si="95"/>
        <v>0</v>
      </c>
      <c r="BF107" s="66">
        <f t="shared" si="95"/>
        <v>-0.38888888888888928</v>
      </c>
      <c r="BG107" s="66">
        <f t="shared" si="95"/>
        <v>-7</v>
      </c>
      <c r="BH107" s="66">
        <f t="shared" si="95"/>
        <v>3.3888888888888884</v>
      </c>
      <c r="BI107" s="66">
        <f t="shared" si="95"/>
        <v>3.1666666666666661</v>
      </c>
      <c r="BJ107" s="66">
        <f t="shared" si="95"/>
        <v>-2.166666666666667</v>
      </c>
      <c r="BK107" s="66">
        <f t="shared" si="95"/>
        <v>9.8888888888888893</v>
      </c>
      <c r="BL107" s="66">
        <f t="shared" si="95"/>
        <v>0</v>
      </c>
    </row>
    <row r="108" spans="1:64" x14ac:dyDescent="0.2">
      <c r="A108" s="112">
        <v>0.82916666666666705</v>
      </c>
      <c r="B108" s="11">
        <f t="shared" ref="B108:AG108" si="96">(B49 - B$2)</f>
        <v>0</v>
      </c>
      <c r="C108" s="11">
        <f t="shared" si="96"/>
        <v>2.9000000000000004</v>
      </c>
      <c r="D108" s="11">
        <f t="shared" si="96"/>
        <v>-1</v>
      </c>
      <c r="E108" s="11">
        <f t="shared" si="96"/>
        <v>0.80000000000000071</v>
      </c>
      <c r="F108" s="11">
        <f t="shared" si="96"/>
        <v>-3.5</v>
      </c>
      <c r="G108" s="11">
        <f t="shared" si="96"/>
        <v>3.7000000000000011</v>
      </c>
      <c r="H108" s="11">
        <f t="shared" si="96"/>
        <v>-8.3000000000000007</v>
      </c>
      <c r="I108" s="11">
        <f t="shared" si="96"/>
        <v>0</v>
      </c>
      <c r="J108" s="11">
        <f t="shared" si="96"/>
        <v>-7.6999999999999993</v>
      </c>
      <c r="K108" s="11">
        <f t="shared" si="96"/>
        <v>-5.7999999999999989</v>
      </c>
      <c r="L108" s="11">
        <f t="shared" si="96"/>
        <v>-1.3999999999999986</v>
      </c>
      <c r="M108" s="11">
        <f t="shared" si="96"/>
        <v>-4.9000000000000004</v>
      </c>
      <c r="N108" s="11">
        <f t="shared" si="96"/>
        <v>0.69999999999999929</v>
      </c>
      <c r="O108" s="11">
        <f t="shared" si="96"/>
        <v>-15.1</v>
      </c>
      <c r="P108" s="11">
        <f t="shared" si="96"/>
        <v>0</v>
      </c>
      <c r="Q108" s="11">
        <f t="shared" si="96"/>
        <v>-3.4000000000000004</v>
      </c>
      <c r="R108" s="11">
        <f t="shared" si="96"/>
        <v>-0.70000000000000018</v>
      </c>
      <c r="S108" s="11">
        <f t="shared" si="96"/>
        <v>-8.6000000000000014</v>
      </c>
      <c r="T108" s="11">
        <f t="shared" si="96"/>
        <v>0</v>
      </c>
      <c r="U108" s="11">
        <f t="shared" si="96"/>
        <v>-5.1000000000000005</v>
      </c>
      <c r="V108" s="11">
        <f t="shared" si="96"/>
        <v>-17.100000000000001</v>
      </c>
      <c r="W108" s="11">
        <f t="shared" si="96"/>
        <v>-1.2000000000000011</v>
      </c>
      <c r="X108" s="11">
        <f t="shared" si="96"/>
        <v>0</v>
      </c>
      <c r="Y108" s="11">
        <f t="shared" si="96"/>
        <v>-4.0999999999999996</v>
      </c>
      <c r="Z108" s="11">
        <f t="shared" si="96"/>
        <v>-2.6999999999999993</v>
      </c>
      <c r="AA108" s="11">
        <f t="shared" si="96"/>
        <v>0.39999999999999858</v>
      </c>
      <c r="AB108" s="11">
        <f t="shared" si="96"/>
        <v>-9.1999999999999993</v>
      </c>
      <c r="AC108" s="11">
        <f t="shared" si="96"/>
        <v>1.8000000000000007</v>
      </c>
      <c r="AD108" s="11">
        <f t="shared" si="96"/>
        <v>-4.8</v>
      </c>
      <c r="AE108" s="11">
        <f t="shared" si="96"/>
        <v>-8.2999999999999989</v>
      </c>
      <c r="AF108" s="66">
        <f t="shared" si="96"/>
        <v>-3.8</v>
      </c>
      <c r="AG108" s="66">
        <f t="shared" si="96"/>
        <v>9.6000000000000014</v>
      </c>
      <c r="AH108" s="66">
        <f t="shared" ref="AH108:BL108" si="97">(AH49 - AH$2)</f>
        <v>-7</v>
      </c>
      <c r="AI108" s="66">
        <f t="shared" si="97"/>
        <v>2.1999999999999993</v>
      </c>
      <c r="AJ108" s="66">
        <f t="shared" si="97"/>
        <v>6.4</v>
      </c>
      <c r="AK108" s="66">
        <f t="shared" si="97"/>
        <v>-2.0999999999999996</v>
      </c>
      <c r="AL108" s="66">
        <f t="shared" si="97"/>
        <v>5.9</v>
      </c>
      <c r="AM108" s="66">
        <f t="shared" si="97"/>
        <v>-3.3</v>
      </c>
      <c r="AN108" s="66">
        <f t="shared" si="97"/>
        <v>-7.6000000000000005</v>
      </c>
      <c r="AO108" s="66">
        <f t="shared" si="97"/>
        <v>-1.7999999999999989</v>
      </c>
      <c r="AP108" s="66">
        <f t="shared" si="97"/>
        <v>3.4000000000000004</v>
      </c>
      <c r="AQ108" s="66">
        <f t="shared" si="97"/>
        <v>3.7000000000000011</v>
      </c>
      <c r="AR108" s="66">
        <f t="shared" si="97"/>
        <v>0</v>
      </c>
      <c r="AS108" s="66">
        <f t="shared" si="97"/>
        <v>2.9999999999999991</v>
      </c>
      <c r="AT108" s="66">
        <f t="shared" si="97"/>
        <v>-4.6000000000000005</v>
      </c>
      <c r="AU108" s="66">
        <f t="shared" si="97"/>
        <v>0</v>
      </c>
      <c r="AV108" s="66">
        <f t="shared" si="97"/>
        <v>0</v>
      </c>
      <c r="AW108" s="66">
        <f t="shared" si="97"/>
        <v>0</v>
      </c>
      <c r="AX108" s="66">
        <f t="shared" si="97"/>
        <v>0</v>
      </c>
      <c r="AY108" s="66">
        <f t="shared" si="97"/>
        <v>0</v>
      </c>
      <c r="AZ108" s="66">
        <f t="shared" si="97"/>
        <v>0</v>
      </c>
      <c r="BA108" s="66">
        <f t="shared" si="97"/>
        <v>-2.1666666666666661</v>
      </c>
      <c r="BB108" s="66">
        <f t="shared" si="97"/>
        <v>-1</v>
      </c>
      <c r="BC108" s="66">
        <f t="shared" si="97"/>
        <v>2.3888888888888893</v>
      </c>
      <c r="BD108" s="66">
        <f t="shared" si="97"/>
        <v>-11</v>
      </c>
      <c r="BE108" s="66">
        <f t="shared" si="97"/>
        <v>0</v>
      </c>
      <c r="BF108" s="66">
        <f t="shared" si="97"/>
        <v>-0.38888888888888928</v>
      </c>
      <c r="BG108" s="66">
        <f t="shared" si="97"/>
        <v>-6.666666666666667</v>
      </c>
      <c r="BH108" s="66">
        <f t="shared" si="97"/>
        <v>3.333333333333333</v>
      </c>
      <c r="BI108" s="66">
        <f t="shared" si="97"/>
        <v>2.6666666666666661</v>
      </c>
      <c r="BJ108" s="66">
        <f t="shared" si="97"/>
        <v>-1.9444444444444446</v>
      </c>
      <c r="BK108" s="66">
        <f t="shared" si="97"/>
        <v>10.277777777777779</v>
      </c>
      <c r="BL108" s="66">
        <f t="shared" si="97"/>
        <v>0</v>
      </c>
    </row>
    <row r="109" spans="1:64" x14ac:dyDescent="0.2">
      <c r="A109" s="112">
        <v>0.83263888888888904</v>
      </c>
      <c r="B109" s="11">
        <f t="shared" ref="B109:AG109" si="98">(B50 - B$2)</f>
        <v>0</v>
      </c>
      <c r="C109" s="68">
        <f t="shared" si="98"/>
        <v>3.3000000000000007</v>
      </c>
      <c r="D109" s="11">
        <f t="shared" si="98"/>
        <v>-0.69999999999999929</v>
      </c>
      <c r="E109" s="11">
        <f t="shared" si="98"/>
        <v>0.40000000000000036</v>
      </c>
      <c r="F109" s="11">
        <f t="shared" si="98"/>
        <v>-3</v>
      </c>
      <c r="G109" s="11">
        <f t="shared" si="98"/>
        <v>3.5999999999999996</v>
      </c>
      <c r="H109" s="11">
        <f t="shared" si="98"/>
        <v>-8.3000000000000007</v>
      </c>
      <c r="I109" s="11">
        <f t="shared" si="98"/>
        <v>0</v>
      </c>
      <c r="J109" s="11">
        <f t="shared" si="98"/>
        <v>-7.7999999999999989</v>
      </c>
      <c r="K109" s="11">
        <f t="shared" si="98"/>
        <v>-5.7999999999999989</v>
      </c>
      <c r="L109" s="11">
        <f t="shared" si="98"/>
        <v>-1.2999999999999989</v>
      </c>
      <c r="M109" s="11">
        <f t="shared" si="98"/>
        <v>-4.7</v>
      </c>
      <c r="N109" s="11">
        <f t="shared" si="98"/>
        <v>0.69999999999999929</v>
      </c>
      <c r="O109" s="11">
        <f t="shared" si="98"/>
        <v>-15.1</v>
      </c>
      <c r="P109" s="11">
        <f t="shared" si="98"/>
        <v>0</v>
      </c>
      <c r="Q109" s="11">
        <f t="shared" si="98"/>
        <v>-3.0999999999999996</v>
      </c>
      <c r="R109" s="11">
        <f t="shared" si="98"/>
        <v>-0.70000000000000018</v>
      </c>
      <c r="S109" s="11">
        <f t="shared" si="98"/>
        <v>-8.9</v>
      </c>
      <c r="T109" s="11">
        <f t="shared" si="98"/>
        <v>1.0999999999999996</v>
      </c>
      <c r="U109" s="11">
        <f t="shared" si="98"/>
        <v>-5.2</v>
      </c>
      <c r="V109" s="11">
        <f t="shared" si="98"/>
        <v>-17.100000000000001</v>
      </c>
      <c r="W109" s="11">
        <f t="shared" si="98"/>
        <v>-0.5</v>
      </c>
      <c r="X109" s="11">
        <f t="shared" si="98"/>
        <v>0</v>
      </c>
      <c r="Y109" s="11">
        <f t="shared" si="98"/>
        <v>-3.8</v>
      </c>
      <c r="Z109" s="11">
        <f t="shared" si="98"/>
        <v>-2.0999999999999996</v>
      </c>
      <c r="AA109" s="11">
        <f t="shared" si="98"/>
        <v>0.39999999999999858</v>
      </c>
      <c r="AB109" s="11">
        <f t="shared" si="98"/>
        <v>-9.1</v>
      </c>
      <c r="AC109" s="11">
        <f t="shared" si="98"/>
        <v>-12.7</v>
      </c>
      <c r="AD109" s="11">
        <f t="shared" si="98"/>
        <v>-4.6999999999999993</v>
      </c>
      <c r="AE109" s="11">
        <f t="shared" si="98"/>
        <v>-8.3999999999999986</v>
      </c>
      <c r="AF109" s="66">
        <f t="shared" si="98"/>
        <v>-3.3</v>
      </c>
      <c r="AG109" s="66">
        <f t="shared" si="98"/>
        <v>9.8999999999999986</v>
      </c>
      <c r="AH109" s="66">
        <f t="shared" ref="AH109:BL109" si="99">(AH50 - AH$2)</f>
        <v>-7</v>
      </c>
      <c r="AI109" s="66">
        <f t="shared" si="99"/>
        <v>2.1999999999999993</v>
      </c>
      <c r="AJ109" s="66">
        <f t="shared" si="99"/>
        <v>6.6</v>
      </c>
      <c r="AK109" s="66">
        <f t="shared" si="99"/>
        <v>-2</v>
      </c>
      <c r="AL109" s="66">
        <f t="shared" si="99"/>
        <v>5.8</v>
      </c>
      <c r="AM109" s="66">
        <f t="shared" si="99"/>
        <v>-2.9000000000000004</v>
      </c>
      <c r="AN109" s="66">
        <f t="shared" si="99"/>
        <v>-7.6000000000000005</v>
      </c>
      <c r="AO109" s="66">
        <f t="shared" si="99"/>
        <v>-1.7999999999999989</v>
      </c>
      <c r="AP109" s="66">
        <f t="shared" si="99"/>
        <v>3.8000000000000007</v>
      </c>
      <c r="AQ109" s="66">
        <f t="shared" si="99"/>
        <v>3.9000000000000004</v>
      </c>
      <c r="AR109" s="66">
        <f t="shared" si="99"/>
        <v>0</v>
      </c>
      <c r="AS109" s="66">
        <f t="shared" si="99"/>
        <v>3.2</v>
      </c>
      <c r="AT109" s="66">
        <f t="shared" si="99"/>
        <v>-4.8000000000000007</v>
      </c>
      <c r="AU109" s="66">
        <f t="shared" si="99"/>
        <v>0</v>
      </c>
      <c r="AV109" s="66">
        <f t="shared" si="99"/>
        <v>0</v>
      </c>
      <c r="AW109" s="66">
        <f t="shared" si="99"/>
        <v>0</v>
      </c>
      <c r="AX109" s="66">
        <f t="shared" si="99"/>
        <v>0</v>
      </c>
      <c r="AY109" s="66">
        <f t="shared" si="99"/>
        <v>0</v>
      </c>
      <c r="AZ109" s="66">
        <f t="shared" si="99"/>
        <v>0</v>
      </c>
      <c r="BA109" s="66">
        <f t="shared" si="99"/>
        <v>-2.3888888888888893</v>
      </c>
      <c r="BB109" s="66">
        <f t="shared" si="99"/>
        <v>-0.33333333333333393</v>
      </c>
      <c r="BC109" s="66">
        <f t="shared" si="99"/>
        <v>2.1666666666666679</v>
      </c>
      <c r="BD109" s="66">
        <f t="shared" si="99"/>
        <v>-11</v>
      </c>
      <c r="BE109" s="66">
        <f t="shared" si="99"/>
        <v>0</v>
      </c>
      <c r="BF109" s="66">
        <f t="shared" si="99"/>
        <v>-0.44444444444444464</v>
      </c>
      <c r="BG109" s="66">
        <f t="shared" si="99"/>
        <v>-6.3888888888888893</v>
      </c>
      <c r="BH109" s="66">
        <f t="shared" si="99"/>
        <v>3.6111111111111116</v>
      </c>
      <c r="BI109" s="66">
        <f t="shared" si="99"/>
        <v>2.2222222222222214</v>
      </c>
      <c r="BJ109" s="66">
        <f t="shared" si="99"/>
        <v>-1.666666666666667</v>
      </c>
      <c r="BK109" s="66">
        <f t="shared" si="99"/>
        <v>10.333333333333332</v>
      </c>
      <c r="BL109" s="66">
        <f t="shared" si="99"/>
        <v>0</v>
      </c>
    </row>
    <row r="110" spans="1:64" ht="16" x14ac:dyDescent="0.2">
      <c r="A110" s="16" t="s">
        <v>49</v>
      </c>
      <c r="B110" s="15">
        <f t="shared" ref="B110:AG110" si="100">MAX(B61:B109)</f>
        <v>0</v>
      </c>
      <c r="C110" s="15">
        <f t="shared" si="100"/>
        <v>3.3000000000000007</v>
      </c>
      <c r="D110" s="15">
        <f t="shared" si="100"/>
        <v>0</v>
      </c>
      <c r="E110" s="15">
        <f t="shared" si="100"/>
        <v>2.9000000000000004</v>
      </c>
      <c r="F110" s="15">
        <f t="shared" si="100"/>
        <v>0</v>
      </c>
      <c r="G110" s="15">
        <f t="shared" si="100"/>
        <v>3.7000000000000011</v>
      </c>
      <c r="H110" s="15">
        <f t="shared" si="100"/>
        <v>1</v>
      </c>
      <c r="I110" s="15">
        <f t="shared" si="100"/>
        <v>0</v>
      </c>
      <c r="J110" s="15">
        <f t="shared" si="100"/>
        <v>0</v>
      </c>
      <c r="K110" s="15">
        <f t="shared" si="100"/>
        <v>0</v>
      </c>
      <c r="L110" s="15">
        <f t="shared" si="100"/>
        <v>0</v>
      </c>
      <c r="M110" s="15">
        <f t="shared" si="100"/>
        <v>0</v>
      </c>
      <c r="N110" s="15">
        <f t="shared" si="100"/>
        <v>0.69999999999999929</v>
      </c>
      <c r="O110" s="15">
        <f t="shared" si="100"/>
        <v>2.2000000000000011</v>
      </c>
      <c r="P110" s="15">
        <f t="shared" si="100"/>
        <v>0</v>
      </c>
      <c r="Q110" s="15">
        <f t="shared" si="100"/>
        <v>0</v>
      </c>
      <c r="R110" s="15">
        <f t="shared" si="100"/>
        <v>0.19999999999999929</v>
      </c>
      <c r="S110" s="15">
        <f t="shared" si="100"/>
        <v>0</v>
      </c>
      <c r="T110" s="15">
        <f t="shared" si="100"/>
        <v>1.0999999999999996</v>
      </c>
      <c r="U110" s="15">
        <f t="shared" si="100"/>
        <v>0</v>
      </c>
      <c r="V110" s="15">
        <f t="shared" si="100"/>
        <v>9.9999999999997868E-2</v>
      </c>
      <c r="W110" s="15">
        <f t="shared" si="100"/>
        <v>0</v>
      </c>
      <c r="X110" s="15">
        <f t="shared" si="100"/>
        <v>0</v>
      </c>
      <c r="Y110" s="15">
        <f t="shared" si="100"/>
        <v>0.19999999999999929</v>
      </c>
      <c r="Z110" s="15">
        <f t="shared" si="100"/>
        <v>0</v>
      </c>
      <c r="AA110" s="15">
        <f t="shared" si="100"/>
        <v>0.39999999999999858</v>
      </c>
      <c r="AB110" s="15">
        <f t="shared" si="100"/>
        <v>0</v>
      </c>
      <c r="AC110" s="15">
        <f t="shared" si="100"/>
        <v>1.8000000000000007</v>
      </c>
      <c r="AD110" s="15">
        <f t="shared" si="100"/>
        <v>0</v>
      </c>
      <c r="AE110" s="15">
        <f t="shared" si="100"/>
        <v>0</v>
      </c>
      <c r="AF110" s="15">
        <f t="shared" si="100"/>
        <v>0</v>
      </c>
      <c r="AG110" s="15">
        <f t="shared" si="100"/>
        <v>10.5</v>
      </c>
      <c r="AH110" s="15">
        <f t="shared" ref="AH110:BL110" si="101">MAX(AH61:AH109)</f>
        <v>0</v>
      </c>
      <c r="AI110" s="15">
        <f t="shared" si="101"/>
        <v>2.9000000000000004</v>
      </c>
      <c r="AJ110" s="15">
        <f t="shared" si="101"/>
        <v>6.6</v>
      </c>
      <c r="AK110" s="15">
        <f t="shared" si="101"/>
        <v>9.9999999999999645E-2</v>
      </c>
      <c r="AL110" s="15">
        <f t="shared" si="101"/>
        <v>6.6</v>
      </c>
      <c r="AM110" s="15">
        <f t="shared" si="101"/>
        <v>2.7</v>
      </c>
      <c r="AN110" s="15">
        <f t="shared" si="101"/>
        <v>0</v>
      </c>
      <c r="AO110" s="15">
        <f t="shared" si="101"/>
        <v>0</v>
      </c>
      <c r="AP110" s="15">
        <f t="shared" si="101"/>
        <v>3.8000000000000007</v>
      </c>
      <c r="AQ110" s="15">
        <f t="shared" si="101"/>
        <v>3.9000000000000004</v>
      </c>
      <c r="AR110" s="15">
        <f t="shared" si="101"/>
        <v>0</v>
      </c>
      <c r="AS110" s="15">
        <f t="shared" si="101"/>
        <v>3.3</v>
      </c>
      <c r="AT110" s="15">
        <f t="shared" si="101"/>
        <v>0</v>
      </c>
      <c r="AU110" s="15">
        <f t="shared" si="101"/>
        <v>0</v>
      </c>
      <c r="AV110" s="15">
        <f t="shared" si="101"/>
        <v>0</v>
      </c>
      <c r="AW110" s="15">
        <f t="shared" si="101"/>
        <v>0</v>
      </c>
      <c r="AX110" s="15">
        <f t="shared" si="101"/>
        <v>0</v>
      </c>
      <c r="AY110" s="15">
        <f t="shared" si="101"/>
        <v>0</v>
      </c>
      <c r="AZ110" s="15">
        <f t="shared" si="101"/>
        <v>0</v>
      </c>
      <c r="BA110" s="15">
        <f t="shared" si="101"/>
        <v>0</v>
      </c>
      <c r="BB110" s="15">
        <f t="shared" si="101"/>
        <v>0.11111111111111072</v>
      </c>
      <c r="BC110" s="15">
        <f t="shared" si="101"/>
        <v>2.6111111111111125</v>
      </c>
      <c r="BD110" s="15">
        <f t="shared" si="101"/>
        <v>0.77777777777777857</v>
      </c>
      <c r="BE110" s="15">
        <f t="shared" si="101"/>
        <v>0</v>
      </c>
      <c r="BF110" s="15">
        <f t="shared" si="101"/>
        <v>1.1111111111111107</v>
      </c>
      <c r="BG110" s="15">
        <f t="shared" si="101"/>
        <v>0</v>
      </c>
      <c r="BH110" s="15">
        <f t="shared" si="101"/>
        <v>3.6111111111111116</v>
      </c>
      <c r="BI110" s="15">
        <f t="shared" si="101"/>
        <v>3.5555555555555554</v>
      </c>
      <c r="BJ110" s="15">
        <f t="shared" si="101"/>
        <v>0</v>
      </c>
      <c r="BK110" s="15">
        <f t="shared" si="101"/>
        <v>10.333333333333332</v>
      </c>
      <c r="BL110" s="15">
        <f t="shared" si="101"/>
        <v>0</v>
      </c>
    </row>
    <row r="111" spans="1:64" x14ac:dyDescent="0.2">
      <c r="A111" s="16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</row>
    <row r="113" spans="1:64" ht="37" x14ac:dyDescent="0.45">
      <c r="A113" s="111" t="s">
        <v>150</v>
      </c>
    </row>
    <row r="114" spans="1:64" ht="37" x14ac:dyDescent="0.45">
      <c r="A114" s="111"/>
      <c r="B114" s="152" t="s">
        <v>136</v>
      </c>
      <c r="C114" s="152" t="s">
        <v>97</v>
      </c>
      <c r="D114" s="152" t="s">
        <v>82</v>
      </c>
      <c r="E114" s="152" t="s">
        <v>69</v>
      </c>
      <c r="F114" s="152" t="s">
        <v>76</v>
      </c>
      <c r="G114" s="152" t="s">
        <v>63</v>
      </c>
      <c r="H114" s="152" t="s">
        <v>102</v>
      </c>
      <c r="I114" s="152" t="s">
        <v>81</v>
      </c>
      <c r="J114" s="152" t="s">
        <v>68</v>
      </c>
      <c r="K114" s="152" t="s">
        <v>135</v>
      </c>
      <c r="L114" s="152" t="s">
        <v>105</v>
      </c>
      <c r="M114" s="152" t="s">
        <v>98</v>
      </c>
      <c r="N114" s="152" t="s">
        <v>119</v>
      </c>
      <c r="O114" s="152" t="s">
        <v>92</v>
      </c>
      <c r="P114" s="152" t="s">
        <v>134</v>
      </c>
      <c r="Q114" s="152" t="s">
        <v>100</v>
      </c>
      <c r="R114" s="152" t="s">
        <v>75</v>
      </c>
      <c r="S114" s="152" t="s">
        <v>99</v>
      </c>
      <c r="T114" s="152" t="s">
        <v>74</v>
      </c>
      <c r="U114" s="152" t="s">
        <v>65</v>
      </c>
      <c r="V114" s="152" t="s">
        <v>64</v>
      </c>
      <c r="W114" s="152" t="s">
        <v>109</v>
      </c>
      <c r="X114" s="152" t="s">
        <v>133</v>
      </c>
      <c r="Y114" s="152" t="s">
        <v>79</v>
      </c>
      <c r="Z114" s="152" t="s">
        <v>91</v>
      </c>
      <c r="AA114" s="152" t="s">
        <v>80</v>
      </c>
      <c r="AB114" s="152" t="s">
        <v>73</v>
      </c>
      <c r="AC114" s="152" t="s">
        <v>87</v>
      </c>
      <c r="AD114" s="152" t="s">
        <v>67</v>
      </c>
      <c r="AE114" s="152" t="s">
        <v>107</v>
      </c>
      <c r="AF114" s="152" t="s">
        <v>104</v>
      </c>
      <c r="AG114" s="152" t="s">
        <v>96</v>
      </c>
      <c r="AH114" s="152" t="s">
        <v>118</v>
      </c>
      <c r="AI114" s="152" t="s">
        <v>86</v>
      </c>
      <c r="AJ114" s="152" t="s">
        <v>94</v>
      </c>
      <c r="AK114" s="152" t="s">
        <v>103</v>
      </c>
      <c r="AL114" s="152" t="s">
        <v>85</v>
      </c>
      <c r="AM114" s="152" t="s">
        <v>95</v>
      </c>
      <c r="AN114" s="152" t="s">
        <v>66</v>
      </c>
      <c r="AO114" s="152" t="s">
        <v>121</v>
      </c>
      <c r="AP114" s="152" t="s">
        <v>78</v>
      </c>
      <c r="AQ114" s="152" t="s">
        <v>117</v>
      </c>
      <c r="AR114" s="152" t="s">
        <v>132</v>
      </c>
      <c r="AS114" s="152" t="s">
        <v>72</v>
      </c>
      <c r="AT114" s="152" t="s">
        <v>116</v>
      </c>
      <c r="AU114" s="152" t="s">
        <v>131</v>
      </c>
      <c r="AV114" s="152" t="s">
        <v>130</v>
      </c>
      <c r="AW114" s="152" t="s">
        <v>129</v>
      </c>
      <c r="AX114" s="152" t="s">
        <v>128</v>
      </c>
      <c r="AY114" s="152" t="s">
        <v>149</v>
      </c>
      <c r="AZ114" s="152" t="s">
        <v>148</v>
      </c>
      <c r="BA114" s="152" t="s">
        <v>147</v>
      </c>
      <c r="BB114" s="152" t="s">
        <v>146</v>
      </c>
      <c r="BC114" s="152" t="s">
        <v>145</v>
      </c>
      <c r="BD114" s="152" t="s">
        <v>144</v>
      </c>
      <c r="BE114" s="152" t="s">
        <v>143</v>
      </c>
      <c r="BF114" s="152" t="s">
        <v>142</v>
      </c>
      <c r="BG114" s="152" t="s">
        <v>141</v>
      </c>
      <c r="BH114" s="152" t="s">
        <v>140</v>
      </c>
      <c r="BI114" s="152" t="s">
        <v>139</v>
      </c>
      <c r="BJ114" s="152" t="s">
        <v>138</v>
      </c>
      <c r="BK114" s="152" t="s">
        <v>122</v>
      </c>
      <c r="BL114" s="151" t="s">
        <v>137</v>
      </c>
    </row>
    <row r="115" spans="1:64" x14ac:dyDescent="0.2">
      <c r="A115" s="11">
        <v>-180</v>
      </c>
      <c r="B115" s="11">
        <f t="shared" ref="B115:B126" si="102">(B64 - B$2)</f>
        <v>0</v>
      </c>
      <c r="G115" s="11">
        <v>-1.9000000000000004</v>
      </c>
      <c r="N115" s="11">
        <v>0.20000000000000018</v>
      </c>
      <c r="P115" s="11">
        <v>0</v>
      </c>
      <c r="R115" s="11">
        <v>-0.5</v>
      </c>
      <c r="T115" s="11">
        <v>-3.8</v>
      </c>
      <c r="X115" s="11">
        <v>0</v>
      </c>
      <c r="AA115" s="11">
        <v>-0.40000000000000036</v>
      </c>
      <c r="AC115" s="11">
        <v>-1.2999999999999989</v>
      </c>
      <c r="AG115" s="11">
        <v>0</v>
      </c>
      <c r="AJ115" s="11">
        <v>0.40000000000000036</v>
      </c>
      <c r="AP115" s="11">
        <v>-1.1000000000000001</v>
      </c>
      <c r="AQ115" s="11">
        <v>-1.3</v>
      </c>
      <c r="AR115" s="11">
        <v>0</v>
      </c>
      <c r="AS115" s="66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E115" s="11">
        <v>0</v>
      </c>
      <c r="BF115" s="66">
        <v>0</v>
      </c>
      <c r="BI115" s="11">
        <v>-1.3</v>
      </c>
      <c r="BK115" s="66">
        <v>7.0555555555555554</v>
      </c>
      <c r="BL115" s="11">
        <v>0</v>
      </c>
    </row>
    <row r="116" spans="1:64" x14ac:dyDescent="0.2">
      <c r="A116" s="11">
        <v>-175</v>
      </c>
      <c r="B116" s="11">
        <f t="shared" si="102"/>
        <v>0</v>
      </c>
      <c r="C116" s="11">
        <v>-2.7</v>
      </c>
      <c r="E116" s="11">
        <v>-0.90000000000000036</v>
      </c>
      <c r="G116" s="11">
        <v>-2.0999999999999996</v>
      </c>
      <c r="N116" s="11">
        <v>9.9999999999999645E-2</v>
      </c>
      <c r="P116" s="11">
        <v>0</v>
      </c>
      <c r="R116" s="11">
        <v>-0.70000000000000018</v>
      </c>
      <c r="T116" s="11">
        <v>-4</v>
      </c>
      <c r="X116" s="11">
        <v>0</v>
      </c>
      <c r="AA116" s="11">
        <v>-0.5</v>
      </c>
      <c r="AC116" s="11">
        <v>-1.2999999999999989</v>
      </c>
      <c r="AG116" s="11">
        <v>0.10000000000000053</v>
      </c>
      <c r="AJ116" s="11">
        <v>0.29999999999999982</v>
      </c>
      <c r="AP116" s="11">
        <v>-1.2000000000000002</v>
      </c>
      <c r="AQ116" s="11">
        <v>-1.3999999999999995</v>
      </c>
      <c r="AR116" s="11">
        <v>0</v>
      </c>
      <c r="AS116" s="66">
        <v>-0.10000000000000053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E116" s="11">
        <v>0</v>
      </c>
      <c r="BF116" s="66">
        <v>-0.27777777777777857</v>
      </c>
      <c r="BH116" s="66">
        <v>-1.2777777777777777</v>
      </c>
      <c r="BI116" s="66">
        <v>-1.6666666666666679</v>
      </c>
      <c r="BK116" s="66">
        <v>7.5555555555555554</v>
      </c>
      <c r="BL116" s="11">
        <v>0</v>
      </c>
    </row>
    <row r="117" spans="1:64" x14ac:dyDescent="0.2">
      <c r="A117" s="11">
        <v>-170</v>
      </c>
      <c r="B117" s="11">
        <f t="shared" si="102"/>
        <v>0</v>
      </c>
      <c r="C117" s="11">
        <v>-2.9000000000000004</v>
      </c>
      <c r="E117" s="11">
        <v>-1.0999999999999996</v>
      </c>
      <c r="G117" s="11">
        <v>-2.0999999999999996</v>
      </c>
      <c r="N117" s="11">
        <v>9.9999999999999645E-2</v>
      </c>
      <c r="P117" s="11">
        <v>0</v>
      </c>
      <c r="R117" s="11">
        <v>-0.70000000000000018</v>
      </c>
      <c r="T117" s="11">
        <v>-4</v>
      </c>
      <c r="X117" s="11">
        <v>0</v>
      </c>
      <c r="AA117" s="11">
        <v>-0.5</v>
      </c>
      <c r="AC117" s="11">
        <v>-1.2999999999999989</v>
      </c>
      <c r="AG117" s="11">
        <v>0</v>
      </c>
      <c r="AJ117" s="11">
        <v>0.20000000000000018</v>
      </c>
      <c r="AL117" s="11">
        <v>0</v>
      </c>
      <c r="AP117" s="11">
        <v>-1.2000000000000002</v>
      </c>
      <c r="AQ117" s="11">
        <v>-1.5</v>
      </c>
      <c r="AR117" s="11">
        <v>0</v>
      </c>
      <c r="AS117" s="66">
        <v>-0.29999999999999982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E117" s="11">
        <v>0</v>
      </c>
      <c r="BF117" s="66">
        <v>-0.5</v>
      </c>
      <c r="BH117" s="66">
        <v>-1.166666666666667</v>
      </c>
      <c r="BI117" s="66">
        <v>-2.0555555555555562</v>
      </c>
      <c r="BK117" s="66">
        <v>7.8888888888888893</v>
      </c>
      <c r="BL117" s="11">
        <v>0</v>
      </c>
    </row>
    <row r="118" spans="1:64" x14ac:dyDescent="0.2">
      <c r="A118" s="11">
        <v>-165</v>
      </c>
      <c r="B118" s="11">
        <f t="shared" si="102"/>
        <v>0</v>
      </c>
      <c r="C118" s="11">
        <v>-3.0999999999999996</v>
      </c>
      <c r="E118" s="11">
        <v>-1.4000000000000004</v>
      </c>
      <c r="G118" s="11">
        <v>-2.0999999999999996</v>
      </c>
      <c r="N118" s="11">
        <v>0.29999999999999982</v>
      </c>
      <c r="P118" s="11">
        <v>0</v>
      </c>
      <c r="R118" s="11">
        <v>-0.70000000000000018</v>
      </c>
      <c r="T118" s="11">
        <v>-4.1999999999999993</v>
      </c>
      <c r="X118" s="11">
        <v>0</v>
      </c>
      <c r="AA118" s="11">
        <v>-0.60000000000000142</v>
      </c>
      <c r="AC118" s="11">
        <v>-1.3999999999999986</v>
      </c>
      <c r="AG118" s="11">
        <v>0</v>
      </c>
      <c r="AI118" s="11">
        <v>0</v>
      </c>
      <c r="AJ118" s="11">
        <v>9.9999999999999645E-2</v>
      </c>
      <c r="AL118" s="11">
        <v>0</v>
      </c>
      <c r="AP118" s="11">
        <v>-1.2000000000000002</v>
      </c>
      <c r="AQ118" s="11">
        <v>-1.6999999999999993</v>
      </c>
      <c r="AR118" s="11">
        <v>0</v>
      </c>
      <c r="AS118" s="66">
        <v>-0.5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E118" s="11">
        <v>0</v>
      </c>
      <c r="BF118" s="66">
        <v>-0.66666666666666607</v>
      </c>
      <c r="BH118" s="66">
        <v>-1.166666666666667</v>
      </c>
      <c r="BI118" s="66">
        <v>-2.5000000000000009</v>
      </c>
      <c r="BK118" s="66">
        <v>8.0555555555555554</v>
      </c>
      <c r="BL118" s="11">
        <v>0</v>
      </c>
    </row>
    <row r="119" spans="1:64" x14ac:dyDescent="0.2">
      <c r="A119" s="11">
        <v>-160</v>
      </c>
      <c r="B119" s="11">
        <f t="shared" si="102"/>
        <v>0</v>
      </c>
      <c r="C119" s="11">
        <v>-2.8</v>
      </c>
      <c r="E119" s="11">
        <v>-1.7999999999999998</v>
      </c>
      <c r="G119" s="11">
        <v>-2.1999999999999993</v>
      </c>
      <c r="N119" s="11">
        <v>0.40000000000000036</v>
      </c>
      <c r="P119" s="11">
        <v>0</v>
      </c>
      <c r="R119" s="11">
        <v>-0.60000000000000053</v>
      </c>
      <c r="T119" s="11">
        <v>-4.3999999999999995</v>
      </c>
      <c r="X119" s="11">
        <v>0</v>
      </c>
      <c r="AA119" s="11">
        <v>-0.70000000000000107</v>
      </c>
      <c r="AC119" s="11">
        <v>-1.5999999999999996</v>
      </c>
      <c r="AG119" s="11">
        <v>0.10000000000000053</v>
      </c>
      <c r="AI119" s="11">
        <v>0.69999999999999929</v>
      </c>
      <c r="AJ119" s="11">
        <v>0.29999999999999982</v>
      </c>
      <c r="AL119" s="11">
        <v>0</v>
      </c>
      <c r="AP119" s="11">
        <v>-1.0999999999999996</v>
      </c>
      <c r="AQ119" s="11">
        <v>-1.6999999999999993</v>
      </c>
      <c r="AR119" s="11">
        <v>0</v>
      </c>
      <c r="AS119" s="66">
        <v>-0.60000000000000053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E119" s="11">
        <v>0</v>
      </c>
      <c r="BF119" s="66">
        <v>-0.88888888888888928</v>
      </c>
      <c r="BH119" s="66">
        <v>-1.1111111111111116</v>
      </c>
      <c r="BI119" s="66">
        <v>-2.9444444444444455</v>
      </c>
      <c r="BK119" s="66">
        <v>8</v>
      </c>
      <c r="BL119" s="11">
        <v>0</v>
      </c>
    </row>
    <row r="120" spans="1:64" x14ac:dyDescent="0.2">
      <c r="A120" s="11">
        <v>-155</v>
      </c>
      <c r="B120" s="11">
        <f t="shared" si="102"/>
        <v>0</v>
      </c>
      <c r="C120" s="11">
        <v>-3</v>
      </c>
      <c r="E120" s="11">
        <v>-1.7999999999999998</v>
      </c>
      <c r="G120" s="11">
        <v>-2.1999999999999993</v>
      </c>
      <c r="N120" s="11">
        <v>0.40000000000000036</v>
      </c>
      <c r="P120" s="11">
        <v>0</v>
      </c>
      <c r="R120" s="11">
        <v>-0.5</v>
      </c>
      <c r="T120" s="11">
        <v>-4.6999999999999993</v>
      </c>
      <c r="X120" s="11">
        <v>0</v>
      </c>
      <c r="AA120" s="11">
        <v>-0.90000000000000036</v>
      </c>
      <c r="AC120" s="11">
        <v>-1.5999999999999996</v>
      </c>
      <c r="AG120" s="11">
        <v>0.29999999999999982</v>
      </c>
      <c r="AI120" s="11">
        <v>1</v>
      </c>
      <c r="AJ120" s="11">
        <v>0</v>
      </c>
      <c r="AL120" s="11">
        <v>0</v>
      </c>
      <c r="AP120" s="11">
        <v>-1</v>
      </c>
      <c r="AQ120" s="11">
        <v>-1.6999999999999993</v>
      </c>
      <c r="AR120" s="11">
        <v>0</v>
      </c>
      <c r="AS120" s="66">
        <v>-0.60000000000000053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E120" s="11">
        <v>0</v>
      </c>
      <c r="BF120" s="66">
        <v>-1.0555555555555554</v>
      </c>
      <c r="BH120" s="66">
        <v>-0.88888888888888928</v>
      </c>
      <c r="BI120" s="66">
        <v>-3.2777777777777786</v>
      </c>
      <c r="BK120" s="66">
        <v>7.9444444444444446</v>
      </c>
      <c r="BL120" s="11">
        <v>0</v>
      </c>
    </row>
    <row r="121" spans="1:64" x14ac:dyDescent="0.2">
      <c r="A121" s="11">
        <v>-150</v>
      </c>
      <c r="B121" s="11">
        <f t="shared" si="102"/>
        <v>0</v>
      </c>
      <c r="C121" s="11">
        <v>-3.0999999999999996</v>
      </c>
      <c r="E121" s="11">
        <v>-2.0999999999999996</v>
      </c>
      <c r="G121" s="11">
        <v>-2.1999999999999993</v>
      </c>
      <c r="N121" s="11">
        <v>0.5</v>
      </c>
      <c r="P121" s="11">
        <v>0</v>
      </c>
      <c r="R121" s="11">
        <v>-0.40000000000000036</v>
      </c>
      <c r="T121" s="11">
        <v>-4.8</v>
      </c>
      <c r="X121" s="11">
        <v>0</v>
      </c>
      <c r="AA121" s="11">
        <v>-1</v>
      </c>
      <c r="AC121" s="11">
        <v>-1.7999999999999989</v>
      </c>
      <c r="AG121" s="11">
        <v>0.60000000000000053</v>
      </c>
      <c r="AI121" s="11">
        <v>1.2999999999999989</v>
      </c>
      <c r="AJ121" s="11">
        <v>9.9999999999999645E-2</v>
      </c>
      <c r="AL121" s="11">
        <v>0</v>
      </c>
      <c r="AP121" s="11">
        <v>-0.90000000000000036</v>
      </c>
      <c r="AQ121" s="11">
        <v>-1.7999999999999998</v>
      </c>
      <c r="AR121" s="11">
        <v>0</v>
      </c>
      <c r="AS121" s="66">
        <v>-0.90000000000000036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E121" s="11">
        <v>0</v>
      </c>
      <c r="BF121" s="66">
        <v>-1.1666666666666661</v>
      </c>
      <c r="BH121" s="66">
        <v>-0.88888888888888928</v>
      </c>
      <c r="BI121" s="66">
        <v>-3.5555555555555562</v>
      </c>
      <c r="BK121" s="66">
        <v>7.6666666666666661</v>
      </c>
      <c r="BL121" s="11">
        <v>0</v>
      </c>
    </row>
    <row r="122" spans="1:64" x14ac:dyDescent="0.2">
      <c r="A122" s="11">
        <v>-145</v>
      </c>
      <c r="B122" s="11">
        <f t="shared" si="102"/>
        <v>0</v>
      </c>
      <c r="C122" s="11">
        <v>-3.3</v>
      </c>
      <c r="E122" s="11">
        <v>-2.4000000000000004</v>
      </c>
      <c r="G122" s="11">
        <v>-2.2999999999999989</v>
      </c>
      <c r="N122" s="11">
        <v>0.59999999999999964</v>
      </c>
      <c r="P122" s="11">
        <v>0</v>
      </c>
      <c r="R122" s="11">
        <v>-0.5</v>
      </c>
      <c r="T122" s="11">
        <v>-5</v>
      </c>
      <c r="X122" s="11">
        <v>0</v>
      </c>
      <c r="AA122" s="11">
        <v>-1.1000000000000014</v>
      </c>
      <c r="AC122" s="11">
        <v>-1.7999999999999989</v>
      </c>
      <c r="AG122" s="11">
        <v>0.90000000000000036</v>
      </c>
      <c r="AI122" s="11">
        <v>1.4000000000000004</v>
      </c>
      <c r="AJ122" s="11">
        <v>9.9999999999999645E-2</v>
      </c>
      <c r="AL122" s="11">
        <v>6.3</v>
      </c>
      <c r="AP122" s="11">
        <v>-0.79999999999999982</v>
      </c>
      <c r="AQ122" s="11">
        <v>-1.7999999999999998</v>
      </c>
      <c r="AR122" s="11">
        <v>0</v>
      </c>
      <c r="AS122" s="66">
        <v>-1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E122" s="11">
        <v>0</v>
      </c>
      <c r="BF122" s="66">
        <v>-1.8333333333333339</v>
      </c>
      <c r="BH122" s="66">
        <v>-0.88888888888888928</v>
      </c>
      <c r="BI122" s="66">
        <v>-3.7777777777777786</v>
      </c>
      <c r="BK122" s="66">
        <v>7.3333333333333339</v>
      </c>
      <c r="BL122" s="11">
        <v>0</v>
      </c>
    </row>
    <row r="123" spans="1:64" x14ac:dyDescent="0.2">
      <c r="A123" s="11">
        <v>-140</v>
      </c>
      <c r="B123" s="11">
        <f t="shared" si="102"/>
        <v>0</v>
      </c>
      <c r="C123" s="11">
        <v>-3.2</v>
      </c>
      <c r="E123" s="11">
        <v>-2.5999999999999996</v>
      </c>
      <c r="G123" s="11">
        <v>-2.5</v>
      </c>
      <c r="N123" s="11">
        <v>0.5</v>
      </c>
      <c r="P123" s="11">
        <v>0</v>
      </c>
      <c r="R123" s="11">
        <v>-0.5</v>
      </c>
      <c r="T123" s="11">
        <v>-5.0999999999999996</v>
      </c>
      <c r="X123" s="11">
        <v>0</v>
      </c>
      <c r="AA123" s="11">
        <v>-1.1000000000000014</v>
      </c>
      <c r="AC123" s="11">
        <v>-1.8999999999999986</v>
      </c>
      <c r="AG123" s="11">
        <v>1.1000000000000005</v>
      </c>
      <c r="AI123" s="11">
        <v>1.4000000000000004</v>
      </c>
      <c r="AJ123" s="11">
        <v>-9.9999999999999645E-2</v>
      </c>
      <c r="AL123" s="11">
        <v>6.1</v>
      </c>
      <c r="AP123" s="11">
        <v>-0.79999999999999982</v>
      </c>
      <c r="AQ123" s="11">
        <v>-1.8999999999999995</v>
      </c>
      <c r="AR123" s="11">
        <v>0</v>
      </c>
      <c r="AS123" s="66">
        <v>-0.90000000000000036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E123" s="11">
        <v>0</v>
      </c>
      <c r="BF123" s="66">
        <v>-2.166666666666667</v>
      </c>
      <c r="BH123" s="66">
        <v>-0.77777777777777768</v>
      </c>
      <c r="BI123" s="66">
        <v>-3.8888888888888893</v>
      </c>
      <c r="BK123" s="66">
        <v>7.2777777777777786</v>
      </c>
      <c r="BL123" s="11">
        <v>0</v>
      </c>
    </row>
    <row r="124" spans="1:64" x14ac:dyDescent="0.2">
      <c r="A124" s="11">
        <v>-135</v>
      </c>
      <c r="B124" s="11">
        <f t="shared" si="102"/>
        <v>0</v>
      </c>
      <c r="C124" s="11">
        <v>-2.9000000000000004</v>
      </c>
      <c r="E124" s="11">
        <v>-2.8</v>
      </c>
      <c r="G124" s="11">
        <v>-2.5999999999999996</v>
      </c>
      <c r="H124" s="11">
        <v>0</v>
      </c>
      <c r="N124" s="11">
        <v>0.29999999999999982</v>
      </c>
      <c r="P124" s="11">
        <v>0</v>
      </c>
      <c r="R124" s="11">
        <v>-0.60000000000000053</v>
      </c>
      <c r="T124" s="11">
        <v>-5.3</v>
      </c>
      <c r="X124" s="11">
        <v>0</v>
      </c>
      <c r="AA124" s="11">
        <v>-1.4000000000000004</v>
      </c>
      <c r="AC124" s="11">
        <v>-2</v>
      </c>
      <c r="AG124" s="11">
        <v>1</v>
      </c>
      <c r="AI124" s="11">
        <v>1.5</v>
      </c>
      <c r="AJ124" s="11">
        <v>0</v>
      </c>
      <c r="AL124" s="11">
        <v>5.9</v>
      </c>
      <c r="AP124" s="11">
        <v>-0.79999999999999982</v>
      </c>
      <c r="AQ124" s="11">
        <v>-1.8999999999999995</v>
      </c>
      <c r="AR124" s="11">
        <v>0</v>
      </c>
      <c r="AS124" s="66">
        <v>-1.2999999999999998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E124" s="11">
        <v>0</v>
      </c>
      <c r="BF124" s="66">
        <v>-2.6111111111111116</v>
      </c>
      <c r="BH124" s="66">
        <v>-0.6111111111111116</v>
      </c>
      <c r="BI124" s="66">
        <v>-4.0555555555555562</v>
      </c>
      <c r="BK124" s="66">
        <v>7.3333333333333339</v>
      </c>
      <c r="BL124" s="11">
        <v>0</v>
      </c>
    </row>
    <row r="125" spans="1:64" x14ac:dyDescent="0.2">
      <c r="A125" s="11">
        <v>-130</v>
      </c>
      <c r="B125" s="11">
        <f t="shared" si="102"/>
        <v>0</v>
      </c>
      <c r="C125" s="11">
        <v>-2.5999999999999996</v>
      </c>
      <c r="E125" s="11">
        <v>-2.9000000000000004</v>
      </c>
      <c r="G125" s="11">
        <v>-2.6999999999999993</v>
      </c>
      <c r="H125" s="11">
        <v>0</v>
      </c>
      <c r="N125" s="11">
        <v>0.20000000000000018</v>
      </c>
      <c r="P125" s="11">
        <v>0</v>
      </c>
      <c r="R125" s="11">
        <v>-1</v>
      </c>
      <c r="T125" s="11">
        <v>-5.3999999999999995</v>
      </c>
      <c r="X125" s="11">
        <v>0</v>
      </c>
      <c r="AA125" s="11">
        <v>-1.5</v>
      </c>
      <c r="AC125" s="11">
        <v>-2.0999999999999996</v>
      </c>
      <c r="AG125" s="11">
        <v>0.90000000000000036</v>
      </c>
      <c r="AI125" s="11">
        <v>1.5</v>
      </c>
      <c r="AJ125" s="11">
        <v>9.9999999999999645E-2</v>
      </c>
      <c r="AL125" s="11">
        <v>5.7</v>
      </c>
      <c r="AP125" s="11">
        <v>-0.79999999999999982</v>
      </c>
      <c r="AQ125" s="11">
        <v>-2</v>
      </c>
      <c r="AR125" s="11">
        <v>0</v>
      </c>
      <c r="AS125" s="66">
        <v>-1.4000000000000004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E125" s="11">
        <v>0</v>
      </c>
      <c r="BF125" s="66">
        <v>-2.7222222222222223</v>
      </c>
      <c r="BH125" s="66">
        <v>-0.55555555555555625</v>
      </c>
      <c r="BI125" s="66">
        <v>-4.3333333333333339</v>
      </c>
      <c r="BK125" s="66">
        <v>7.3888888888888893</v>
      </c>
      <c r="BL125" s="11">
        <v>0</v>
      </c>
    </row>
    <row r="126" spans="1:64" x14ac:dyDescent="0.2">
      <c r="A126" s="11">
        <v>-125</v>
      </c>
      <c r="B126" s="11">
        <f t="shared" si="102"/>
        <v>0</v>
      </c>
      <c r="C126" s="11">
        <v>-2.5</v>
      </c>
      <c r="E126" s="11">
        <v>-2.9000000000000004</v>
      </c>
      <c r="G126" s="11">
        <v>-2.6999999999999993</v>
      </c>
      <c r="H126" s="11">
        <v>0.19999999999999929</v>
      </c>
      <c r="N126" s="11">
        <v>0.20000000000000018</v>
      </c>
      <c r="P126" s="11">
        <v>0</v>
      </c>
      <c r="R126" s="11">
        <v>-1.1000000000000005</v>
      </c>
      <c r="T126" s="11">
        <v>-5.5</v>
      </c>
      <c r="X126" s="11">
        <v>0</v>
      </c>
      <c r="AA126" s="11">
        <v>-1.6000000000000014</v>
      </c>
      <c r="AC126" s="11">
        <v>-2.5999999999999996</v>
      </c>
      <c r="AG126" s="11">
        <v>0.5</v>
      </c>
      <c r="AI126" s="11">
        <v>1.5</v>
      </c>
      <c r="AJ126" s="11">
        <v>9.9999999999999645E-2</v>
      </c>
      <c r="AL126" s="11">
        <v>5.6</v>
      </c>
      <c r="AP126" s="11">
        <v>-0.79999999999999982</v>
      </c>
      <c r="AQ126" s="11">
        <v>-2</v>
      </c>
      <c r="AR126" s="11">
        <v>0</v>
      </c>
      <c r="AS126" s="66">
        <v>-1.4000000000000004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E126" s="11">
        <v>0</v>
      </c>
      <c r="BF126" s="66">
        <v>-3.0555555555555554</v>
      </c>
      <c r="BH126" s="66">
        <v>-0.5</v>
      </c>
      <c r="BI126" s="66">
        <v>-4.5555555555555562</v>
      </c>
      <c r="BK126" s="66">
        <v>7.2222222222222214</v>
      </c>
      <c r="BL126" s="11">
        <v>0</v>
      </c>
    </row>
    <row r="127" spans="1:64" x14ac:dyDescent="0.2">
      <c r="A127" s="11">
        <v>-120</v>
      </c>
      <c r="B127" s="11">
        <f t="shared" ref="B127:B161" si="103">(B77 - B$2)</f>
        <v>0</v>
      </c>
      <c r="C127" s="11">
        <v>-2.4000000000000004</v>
      </c>
      <c r="E127" s="11">
        <v>-3</v>
      </c>
      <c r="G127" s="11">
        <v>-3</v>
      </c>
      <c r="H127" s="11">
        <v>0</v>
      </c>
      <c r="N127" s="11">
        <v>9.9999999999999645E-2</v>
      </c>
      <c r="P127" s="11">
        <v>0</v>
      </c>
      <c r="R127" s="11">
        <v>-0.80000000000000071</v>
      </c>
      <c r="T127" s="11">
        <v>-5.5</v>
      </c>
      <c r="X127" s="11">
        <v>0</v>
      </c>
      <c r="AA127" s="11">
        <v>-1.9000000000000004</v>
      </c>
      <c r="AC127" s="11">
        <v>-3.0999999999999996</v>
      </c>
      <c r="AG127" s="11">
        <v>0.5</v>
      </c>
      <c r="AI127" s="11">
        <v>1.5</v>
      </c>
      <c r="AJ127" s="11">
        <v>0.20000000000000018</v>
      </c>
      <c r="AL127" s="11">
        <v>5.5</v>
      </c>
      <c r="AP127" s="11">
        <v>-0.70000000000000018</v>
      </c>
      <c r="AQ127" s="11">
        <v>-2</v>
      </c>
      <c r="AR127" s="11">
        <v>0</v>
      </c>
      <c r="AS127" s="66">
        <v>-1.6000000000000005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E127" s="11">
        <v>0</v>
      </c>
      <c r="BF127" s="66">
        <v>-3.3888888888888893</v>
      </c>
      <c r="BH127" s="66">
        <v>-0.55555555555555625</v>
      </c>
      <c r="BI127" s="66">
        <v>-4.8333333333333339</v>
      </c>
      <c r="BK127" s="66">
        <v>7.2777777777777786</v>
      </c>
      <c r="BL127" s="11">
        <v>0</v>
      </c>
    </row>
    <row r="128" spans="1:64" x14ac:dyDescent="0.2">
      <c r="A128" s="11">
        <v>-115</v>
      </c>
      <c r="B128" s="11">
        <f t="shared" si="103"/>
        <v>0</v>
      </c>
      <c r="C128" s="11">
        <v>-2.2000000000000002</v>
      </c>
      <c r="E128" s="11">
        <v>-3.0999999999999996</v>
      </c>
      <c r="G128" s="11">
        <v>-3.0999999999999996</v>
      </c>
      <c r="H128" s="11">
        <v>9.9999999999999645E-2</v>
      </c>
      <c r="N128" s="11">
        <v>9.9999999999999645E-2</v>
      </c>
      <c r="P128" s="11">
        <v>0</v>
      </c>
      <c r="R128" s="11">
        <v>-0.60000000000000053</v>
      </c>
      <c r="T128" s="11">
        <v>-5.5</v>
      </c>
      <c r="X128" s="11">
        <v>0</v>
      </c>
      <c r="AA128" s="11">
        <v>-2.0000000000000009</v>
      </c>
      <c r="AC128" s="11">
        <v>-3.3999999999999986</v>
      </c>
      <c r="AG128" s="11">
        <v>0.5</v>
      </c>
      <c r="AI128" s="11">
        <v>1.5</v>
      </c>
      <c r="AJ128" s="11">
        <v>0.20000000000000018</v>
      </c>
      <c r="AL128" s="11">
        <v>5.2</v>
      </c>
      <c r="AP128" s="11">
        <v>-0.70000000000000018</v>
      </c>
      <c r="AQ128" s="11">
        <v>-1.8999999999999995</v>
      </c>
      <c r="AR128" s="11">
        <v>0</v>
      </c>
      <c r="AS128" s="66">
        <v>-1.7999999999999998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E128" s="11">
        <v>0</v>
      </c>
      <c r="BF128" s="66">
        <v>-3.6111111111111116</v>
      </c>
      <c r="BH128" s="66">
        <v>-0.5</v>
      </c>
      <c r="BI128" s="66">
        <v>-5.0555555555555562</v>
      </c>
      <c r="BK128" s="66">
        <v>7.7222222222222214</v>
      </c>
      <c r="BL128" s="11">
        <v>0</v>
      </c>
    </row>
    <row r="129" spans="1:64" x14ac:dyDescent="0.2">
      <c r="A129" s="11">
        <v>-110</v>
      </c>
      <c r="B129" s="11">
        <f t="shared" si="103"/>
        <v>0</v>
      </c>
      <c r="C129" s="11">
        <v>-2.0999999999999996</v>
      </c>
      <c r="E129" s="11">
        <v>-3.3</v>
      </c>
      <c r="G129" s="11">
        <v>-3.2999999999999989</v>
      </c>
      <c r="H129" s="11">
        <v>0.59999999999999964</v>
      </c>
      <c r="N129" s="11">
        <v>-9.9999999999999645E-2</v>
      </c>
      <c r="P129" s="11">
        <v>0</v>
      </c>
      <c r="R129" s="11">
        <v>-0.70000000000000018</v>
      </c>
      <c r="T129" s="11">
        <v>-5.3999999999999995</v>
      </c>
      <c r="X129" s="11">
        <v>0</v>
      </c>
      <c r="AA129" s="11">
        <v>-2.0000000000000009</v>
      </c>
      <c r="AC129" s="11">
        <v>-3.3999999999999986</v>
      </c>
      <c r="AG129" s="11">
        <v>0.60000000000000053</v>
      </c>
      <c r="AI129" s="11">
        <v>1.6999999999999993</v>
      </c>
      <c r="AJ129" s="11">
        <v>0.20000000000000018</v>
      </c>
      <c r="AL129" s="11">
        <v>5.0999999999999996</v>
      </c>
      <c r="AP129" s="11">
        <v>-0.79999999999999982</v>
      </c>
      <c r="AQ129" s="11">
        <v>-1.6999999999999993</v>
      </c>
      <c r="AR129" s="11">
        <v>0</v>
      </c>
      <c r="AS129" s="66">
        <v>-1.9000000000000004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E129" s="11">
        <v>0</v>
      </c>
      <c r="BF129" s="66">
        <v>-3.9444444444444446</v>
      </c>
      <c r="BH129" s="66">
        <v>-0.38888888888888928</v>
      </c>
      <c r="BI129" s="66">
        <v>-5.2222222222222232</v>
      </c>
      <c r="BK129" s="66">
        <v>8</v>
      </c>
      <c r="BL129" s="11">
        <v>0</v>
      </c>
    </row>
    <row r="130" spans="1:64" x14ac:dyDescent="0.2">
      <c r="A130" s="11">
        <v>-105</v>
      </c>
      <c r="B130" s="11">
        <f t="shared" si="103"/>
        <v>0</v>
      </c>
      <c r="C130" s="11">
        <v>-1.9000000000000004</v>
      </c>
      <c r="E130" s="11">
        <v>-3.5999999999999996</v>
      </c>
      <c r="G130" s="11">
        <v>-3.4000000000000004</v>
      </c>
      <c r="H130" s="11">
        <v>0.79999999999999893</v>
      </c>
      <c r="N130" s="11">
        <v>-0.5</v>
      </c>
      <c r="P130" s="11">
        <v>0</v>
      </c>
      <c r="R130" s="11">
        <v>-1</v>
      </c>
      <c r="T130" s="11">
        <v>-5.5</v>
      </c>
      <c r="X130" s="11">
        <v>0</v>
      </c>
      <c r="AA130" s="11">
        <v>-2.0000000000000009</v>
      </c>
      <c r="AC130" s="11">
        <v>-3.0999999999999996</v>
      </c>
      <c r="AG130" s="11">
        <v>0.60000000000000053</v>
      </c>
      <c r="AI130" s="11">
        <v>1.6999999999999993</v>
      </c>
      <c r="AJ130" s="11">
        <v>9.9999999999999645E-2</v>
      </c>
      <c r="AL130" s="11">
        <v>4.9000000000000004</v>
      </c>
      <c r="AP130" s="11">
        <v>-0.79999999999999982</v>
      </c>
      <c r="AQ130" s="11">
        <v>-1.3999999999999995</v>
      </c>
      <c r="AR130" s="11">
        <v>0</v>
      </c>
      <c r="AS130" s="66">
        <v>-2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E130" s="11">
        <v>0</v>
      </c>
      <c r="BF130" s="66">
        <v>-4.2777777777777777</v>
      </c>
      <c r="BH130" s="66">
        <v>-0.16666666666666696</v>
      </c>
      <c r="BI130" s="66">
        <v>-5.3888888888888893</v>
      </c>
      <c r="BK130" s="66">
        <v>7.7222222222222214</v>
      </c>
      <c r="BL130" s="11">
        <v>0</v>
      </c>
    </row>
    <row r="131" spans="1:64" x14ac:dyDescent="0.2">
      <c r="A131" s="11">
        <v>-100</v>
      </c>
      <c r="B131" s="11">
        <f t="shared" si="103"/>
        <v>0</v>
      </c>
      <c r="C131" s="11">
        <v>-1.4000000000000004</v>
      </c>
      <c r="E131" s="11">
        <v>-3.8</v>
      </c>
      <c r="G131" s="11">
        <v>-3.5</v>
      </c>
      <c r="H131" s="11">
        <v>0.5</v>
      </c>
      <c r="N131" s="11">
        <v>-0.29999999999999982</v>
      </c>
      <c r="P131" s="11">
        <v>0</v>
      </c>
      <c r="R131" s="11">
        <v>-1.1000000000000005</v>
      </c>
      <c r="T131" s="11">
        <v>-5.5</v>
      </c>
      <c r="X131" s="11">
        <v>0</v>
      </c>
      <c r="AA131" s="11">
        <v>-2.1000000000000005</v>
      </c>
      <c r="AC131" s="11">
        <v>-2.6999999999999993</v>
      </c>
      <c r="AG131" s="11">
        <v>0.90000000000000036</v>
      </c>
      <c r="AI131" s="11">
        <v>1.5</v>
      </c>
      <c r="AJ131" s="11">
        <v>-9.9999999999999645E-2</v>
      </c>
      <c r="AL131" s="11">
        <v>4.8</v>
      </c>
      <c r="AP131" s="11">
        <v>-0.79999999999999982</v>
      </c>
      <c r="AQ131" s="11">
        <v>-1.0999999999999996</v>
      </c>
      <c r="AR131" s="11">
        <v>0</v>
      </c>
      <c r="AS131" s="66">
        <v>-2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E131" s="11">
        <v>0</v>
      </c>
      <c r="BF131" s="66">
        <v>-4.5</v>
      </c>
      <c r="BH131" s="66">
        <v>-0.22222222222222232</v>
      </c>
      <c r="BI131" s="66">
        <v>-5.6111111111111125</v>
      </c>
      <c r="BK131" s="66">
        <v>7.7777777777777786</v>
      </c>
      <c r="BL131" s="11">
        <v>0</v>
      </c>
    </row>
    <row r="132" spans="1:64" x14ac:dyDescent="0.2">
      <c r="A132" s="11">
        <v>-95</v>
      </c>
      <c r="B132" s="11">
        <f t="shared" si="103"/>
        <v>0</v>
      </c>
      <c r="C132" s="11">
        <v>-1.0999999999999996</v>
      </c>
      <c r="E132" s="11">
        <v>-4.0999999999999996</v>
      </c>
      <c r="G132" s="11">
        <v>-3.7999999999999989</v>
      </c>
      <c r="H132" s="11">
        <v>-0.80000000000000071</v>
      </c>
      <c r="N132" s="11">
        <v>-0.20000000000000018</v>
      </c>
      <c r="P132" s="11">
        <v>0</v>
      </c>
      <c r="R132" s="11">
        <v>-1.4000000000000004</v>
      </c>
      <c r="T132" s="11">
        <v>-5.5</v>
      </c>
      <c r="X132" s="11">
        <v>0</v>
      </c>
      <c r="AA132" s="11">
        <v>-2.0000000000000009</v>
      </c>
      <c r="AC132" s="11">
        <v>-3</v>
      </c>
      <c r="AG132" s="11">
        <v>1.4000000000000004</v>
      </c>
      <c r="AI132" s="11">
        <v>1.4000000000000004</v>
      </c>
      <c r="AJ132" s="11">
        <v>-0.20000000000000018</v>
      </c>
      <c r="AL132" s="11">
        <v>4.7</v>
      </c>
      <c r="AP132" s="11">
        <v>-0.70000000000000018</v>
      </c>
      <c r="AQ132" s="11">
        <v>-1</v>
      </c>
      <c r="AR132" s="11">
        <v>0</v>
      </c>
      <c r="AS132" s="66">
        <v>-1.9000000000000004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E132" s="11">
        <v>0</v>
      </c>
      <c r="BF132" s="66">
        <v>-4.666666666666667</v>
      </c>
      <c r="BH132" s="66">
        <v>-5.5555555555556246E-2</v>
      </c>
      <c r="BI132" s="66">
        <v>-5.6666666666666679</v>
      </c>
      <c r="BK132" s="66">
        <v>8.0555555555555554</v>
      </c>
      <c r="BL132" s="11">
        <v>0</v>
      </c>
    </row>
    <row r="133" spans="1:64" x14ac:dyDescent="0.2">
      <c r="A133" s="11">
        <v>-90</v>
      </c>
      <c r="B133" s="11">
        <f t="shared" si="103"/>
        <v>0</v>
      </c>
      <c r="C133" s="11">
        <v>-0.59999999999999964</v>
      </c>
      <c r="E133" s="11">
        <v>-4.2</v>
      </c>
      <c r="G133" s="11">
        <v>-3.7999999999999989</v>
      </c>
      <c r="H133" s="11">
        <v>-2.2000000000000011</v>
      </c>
      <c r="N133" s="11">
        <v>-0.20000000000000018</v>
      </c>
      <c r="P133" s="11">
        <v>0</v>
      </c>
      <c r="R133" s="11">
        <v>-1.5</v>
      </c>
      <c r="T133" s="11">
        <v>-5.3999999999999995</v>
      </c>
      <c r="X133" s="11">
        <v>0</v>
      </c>
      <c r="AA133" s="11">
        <v>-2.0000000000000009</v>
      </c>
      <c r="AC133" s="11">
        <v>-3.3999999999999986</v>
      </c>
      <c r="AG133" s="11">
        <v>1.7999999999999998</v>
      </c>
      <c r="AI133" s="11">
        <v>1.2999999999999989</v>
      </c>
      <c r="AJ133" s="11">
        <v>9.9999999999999645E-2</v>
      </c>
      <c r="AL133" s="11">
        <v>4.4000000000000004</v>
      </c>
      <c r="AP133" s="11">
        <v>-0.59999999999999964</v>
      </c>
      <c r="AQ133" s="11">
        <v>-0.79999999999999982</v>
      </c>
      <c r="AR133" s="11">
        <v>0</v>
      </c>
      <c r="AS133" s="66">
        <v>-2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E133" s="11">
        <v>0</v>
      </c>
      <c r="BF133" s="66">
        <v>-4.7777777777777777</v>
      </c>
      <c r="BH133" s="66">
        <v>0.44444444444444375</v>
      </c>
      <c r="BI133" s="66">
        <v>-5.6666666666666679</v>
      </c>
      <c r="BK133" s="66">
        <v>8.0555555555555554</v>
      </c>
      <c r="BL133" s="11">
        <v>0</v>
      </c>
    </row>
    <row r="134" spans="1:64" x14ac:dyDescent="0.2">
      <c r="A134" s="11">
        <v>-85</v>
      </c>
      <c r="B134" s="11">
        <f t="shared" si="103"/>
        <v>0</v>
      </c>
      <c r="C134" s="11">
        <v>-9.9999999999999645E-2</v>
      </c>
      <c r="E134" s="11">
        <v>-4.2</v>
      </c>
      <c r="G134" s="11">
        <v>-3.5999999999999996</v>
      </c>
      <c r="H134" s="11">
        <v>-1.8000000000000007</v>
      </c>
      <c r="N134" s="11">
        <v>-0.29999999999999982</v>
      </c>
      <c r="P134" s="11">
        <v>0</v>
      </c>
      <c r="R134" s="11">
        <v>-1.6000000000000005</v>
      </c>
      <c r="T134" s="11">
        <v>-5.3</v>
      </c>
      <c r="X134" s="11">
        <v>0</v>
      </c>
      <c r="AA134" s="11">
        <v>-1.9000000000000004</v>
      </c>
      <c r="AC134" s="11">
        <v>-3.5</v>
      </c>
      <c r="AG134" s="11">
        <v>2.3999999999999995</v>
      </c>
      <c r="AI134" s="11">
        <v>1.4000000000000004</v>
      </c>
      <c r="AJ134" s="11">
        <v>0.40000000000000036</v>
      </c>
      <c r="AL134" s="11">
        <v>4.2</v>
      </c>
      <c r="AP134" s="11">
        <v>-0.5</v>
      </c>
      <c r="AQ134" s="11">
        <v>-0.5</v>
      </c>
      <c r="AR134" s="11">
        <v>0</v>
      </c>
      <c r="AS134" s="66">
        <v>-2.1000000000000005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E134" s="11">
        <v>0</v>
      </c>
      <c r="BF134" s="66">
        <v>-4.7222222222222223</v>
      </c>
      <c r="BH134" s="66">
        <v>0.8888888888888884</v>
      </c>
      <c r="BI134" s="66">
        <v>-5.7222222222222232</v>
      </c>
      <c r="BK134" s="66">
        <v>7.7222222222222214</v>
      </c>
      <c r="BL134" s="11">
        <v>0</v>
      </c>
    </row>
    <row r="135" spans="1:64" x14ac:dyDescent="0.2">
      <c r="A135" s="11">
        <v>-80</v>
      </c>
      <c r="B135" s="11">
        <f t="shared" si="103"/>
        <v>0</v>
      </c>
      <c r="C135" s="11">
        <v>0.30000000000000071</v>
      </c>
      <c r="E135" s="11">
        <v>-4.3</v>
      </c>
      <c r="G135" s="11">
        <v>-3.6999999999999993</v>
      </c>
      <c r="H135" s="11">
        <v>-0.50000000000000089</v>
      </c>
      <c r="N135" s="11">
        <v>-0.20000000000000018</v>
      </c>
      <c r="P135" s="11">
        <v>0</v>
      </c>
      <c r="R135" s="11">
        <v>-1.6000000000000005</v>
      </c>
      <c r="T135" s="11">
        <v>-5.3999999999999995</v>
      </c>
      <c r="X135" s="11">
        <v>0</v>
      </c>
      <c r="AA135" s="11">
        <v>-2.1000000000000005</v>
      </c>
      <c r="AC135" s="11">
        <v>-3.5</v>
      </c>
      <c r="AG135" s="11">
        <v>2.7</v>
      </c>
      <c r="AI135" s="11">
        <v>1.4000000000000004</v>
      </c>
      <c r="AJ135" s="11">
        <v>0.40000000000000036</v>
      </c>
      <c r="AL135" s="11">
        <v>4.2</v>
      </c>
      <c r="AP135" s="11">
        <v>-0.40000000000000036</v>
      </c>
      <c r="AQ135" s="11">
        <v>-0.19999999999999929</v>
      </c>
      <c r="AR135" s="11">
        <v>0</v>
      </c>
      <c r="AS135" s="66">
        <v>-2.1000000000000005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E135" s="11">
        <v>0</v>
      </c>
      <c r="BF135" s="66">
        <v>-4.7222222222222223</v>
      </c>
      <c r="BH135" s="66">
        <v>1.333333333333333</v>
      </c>
      <c r="BI135" s="66">
        <v>-5.6666666666666679</v>
      </c>
      <c r="BK135" s="66">
        <v>7.5</v>
      </c>
      <c r="BL135" s="11">
        <v>0</v>
      </c>
    </row>
    <row r="136" spans="1:64" x14ac:dyDescent="0.2">
      <c r="A136" s="11">
        <v>-75</v>
      </c>
      <c r="B136" s="11">
        <f t="shared" si="103"/>
        <v>0</v>
      </c>
      <c r="C136" s="11">
        <v>0.30000000000000071</v>
      </c>
      <c r="E136" s="11">
        <v>-4.4000000000000004</v>
      </c>
      <c r="G136" s="11">
        <v>-3</v>
      </c>
      <c r="H136" s="11">
        <v>0.5</v>
      </c>
      <c r="N136" s="11">
        <v>-9.9999999999999645E-2</v>
      </c>
      <c r="P136" s="11">
        <v>0</v>
      </c>
      <c r="R136" s="11">
        <v>-1.7000000000000002</v>
      </c>
      <c r="T136" s="11">
        <v>-5</v>
      </c>
      <c r="X136" s="11">
        <v>0</v>
      </c>
      <c r="AA136" s="11">
        <v>-2.5000000000000009</v>
      </c>
      <c r="AC136" s="11">
        <v>-3.3999999999999986</v>
      </c>
      <c r="AG136" s="11">
        <v>3.3999999999999995</v>
      </c>
      <c r="AI136" s="11">
        <v>1.2999999999999989</v>
      </c>
      <c r="AJ136" s="11">
        <v>0.5</v>
      </c>
      <c r="AL136" s="11">
        <v>4.2</v>
      </c>
      <c r="AP136" s="11">
        <v>-0.29999999999999982</v>
      </c>
      <c r="AQ136" s="11">
        <v>0.20000000000000018</v>
      </c>
      <c r="AR136" s="11">
        <v>0</v>
      </c>
      <c r="AS136" s="66">
        <v>-1.9000000000000004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E136" s="11">
        <v>0</v>
      </c>
      <c r="BF136" s="66">
        <v>-4.3888888888888893</v>
      </c>
      <c r="BH136" s="66">
        <v>1.4444444444444438</v>
      </c>
      <c r="BI136" s="66">
        <v>-5.1666666666666679</v>
      </c>
      <c r="BK136" s="66">
        <v>7.3888888888888893</v>
      </c>
      <c r="BL136" s="11">
        <v>0</v>
      </c>
    </row>
    <row r="137" spans="1:64" x14ac:dyDescent="0.2">
      <c r="A137" s="11">
        <v>-70</v>
      </c>
      <c r="B137" s="11">
        <f t="shared" si="103"/>
        <v>0</v>
      </c>
      <c r="C137" s="11">
        <v>0.69999999999999929</v>
      </c>
      <c r="E137" s="11">
        <v>-4.3</v>
      </c>
      <c r="G137" s="11">
        <v>-2.9000000000000004</v>
      </c>
      <c r="H137" s="11">
        <v>0.89999999999999858</v>
      </c>
      <c r="N137" s="11">
        <v>-9.9999999999999645E-2</v>
      </c>
      <c r="P137" s="11">
        <v>0</v>
      </c>
      <c r="R137" s="11">
        <v>-1.8000000000000007</v>
      </c>
      <c r="T137" s="11">
        <v>-4.8</v>
      </c>
      <c r="X137" s="11">
        <v>0</v>
      </c>
      <c r="AA137" s="11">
        <v>-2.3000000000000007</v>
      </c>
      <c r="AC137" s="11">
        <v>-3.3999999999999986</v>
      </c>
      <c r="AG137" s="11">
        <v>4.3999999999999995</v>
      </c>
      <c r="AI137" s="11">
        <v>1.5</v>
      </c>
      <c r="AJ137" s="11">
        <v>0.59999999999999964</v>
      </c>
      <c r="AL137" s="11">
        <v>4.0999999999999996</v>
      </c>
      <c r="AP137" s="11">
        <v>-0.20000000000000018</v>
      </c>
      <c r="AQ137" s="11">
        <v>0.59999999999999964</v>
      </c>
      <c r="AR137" s="11">
        <v>0</v>
      </c>
      <c r="AS137" s="66">
        <v>-1.9000000000000004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E137" s="11">
        <v>0</v>
      </c>
      <c r="BF137" s="66">
        <v>-4.1111111111111116</v>
      </c>
      <c r="BH137" s="66">
        <v>1.7777777777777777</v>
      </c>
      <c r="BI137" s="66">
        <v>-4.6666666666666679</v>
      </c>
      <c r="BK137" s="66">
        <v>7.5</v>
      </c>
      <c r="BL137" s="11">
        <v>0</v>
      </c>
    </row>
    <row r="138" spans="1:64" x14ac:dyDescent="0.2">
      <c r="A138" s="11">
        <v>-65</v>
      </c>
      <c r="B138" s="11">
        <f t="shared" si="103"/>
        <v>0</v>
      </c>
      <c r="C138" s="11">
        <v>1.1999999999999993</v>
      </c>
      <c r="E138" s="11">
        <v>-4.2</v>
      </c>
      <c r="G138" s="11">
        <v>-3.4000000000000004</v>
      </c>
      <c r="H138" s="11">
        <v>-0.20000000000000107</v>
      </c>
      <c r="N138" s="11">
        <v>-9.9999999999999645E-2</v>
      </c>
      <c r="P138" s="11">
        <v>0</v>
      </c>
      <c r="R138" s="11">
        <v>-2</v>
      </c>
      <c r="T138" s="11">
        <v>-4.8999999999999995</v>
      </c>
      <c r="X138" s="11">
        <v>0</v>
      </c>
      <c r="AA138" s="11">
        <v>-2.3000000000000007</v>
      </c>
      <c r="AC138" s="11">
        <v>-3.3999999999999986</v>
      </c>
      <c r="AG138" s="11">
        <v>5.0000000000000009</v>
      </c>
      <c r="AI138" s="11">
        <v>1.5999999999999996</v>
      </c>
      <c r="AJ138" s="11">
        <v>0.59999999999999964</v>
      </c>
      <c r="AL138" s="11">
        <v>4.0999999999999996</v>
      </c>
      <c r="AM138" s="11">
        <v>0</v>
      </c>
      <c r="AP138" s="11">
        <v>-9.9999999999999645E-2</v>
      </c>
      <c r="AQ138" s="11">
        <v>1</v>
      </c>
      <c r="AR138" s="11">
        <v>0</v>
      </c>
      <c r="AS138" s="66">
        <v>-2.2000000000000002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E138" s="11">
        <v>0</v>
      </c>
      <c r="BF138" s="66">
        <v>-3.5</v>
      </c>
      <c r="BH138" s="66">
        <v>2.1111111111111116</v>
      </c>
      <c r="BI138" s="66">
        <v>-3.5555555555555562</v>
      </c>
      <c r="BK138" s="66">
        <v>7.6111111111111107</v>
      </c>
      <c r="BL138" s="11">
        <v>0</v>
      </c>
    </row>
    <row r="139" spans="1:64" x14ac:dyDescent="0.2">
      <c r="A139" s="11">
        <v>-60</v>
      </c>
      <c r="B139" s="11">
        <f t="shared" si="103"/>
        <v>0</v>
      </c>
      <c r="C139" s="11">
        <v>1.8000000000000007</v>
      </c>
      <c r="E139" s="11">
        <v>-3.9000000000000004</v>
      </c>
      <c r="G139" s="11">
        <v>-3.4000000000000004</v>
      </c>
      <c r="H139" s="11">
        <v>-1.6000000000000005</v>
      </c>
      <c r="N139" s="11">
        <v>-0.20000000000000018</v>
      </c>
      <c r="P139" s="11">
        <v>0</v>
      </c>
      <c r="R139" s="11">
        <v>-1.9000000000000004</v>
      </c>
      <c r="T139" s="11">
        <v>-5.3</v>
      </c>
      <c r="X139" s="11">
        <v>0</v>
      </c>
      <c r="AA139" s="11">
        <v>-2.4000000000000004</v>
      </c>
      <c r="AC139" s="11">
        <v>-3.2999999999999989</v>
      </c>
      <c r="AG139" s="11">
        <v>5.6000000000000005</v>
      </c>
      <c r="AI139" s="11">
        <v>1.6999999999999993</v>
      </c>
      <c r="AJ139" s="11">
        <v>0.79999999999999982</v>
      </c>
      <c r="AL139" s="11">
        <v>3.9</v>
      </c>
      <c r="AM139" s="11">
        <v>9.9999999999999645E-2</v>
      </c>
      <c r="AP139" s="11">
        <v>9.9999999999999645E-2</v>
      </c>
      <c r="AQ139" s="11">
        <v>1.2000000000000011</v>
      </c>
      <c r="AR139" s="11">
        <v>0</v>
      </c>
      <c r="AS139" s="66">
        <v>-2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E139" s="11">
        <v>0</v>
      </c>
      <c r="BF139" s="66">
        <v>-2.8333333333333339</v>
      </c>
      <c r="BH139" s="66">
        <v>2.2777777777777777</v>
      </c>
      <c r="BI139" s="66">
        <v>-3.3888888888888893</v>
      </c>
      <c r="BK139" s="66">
        <v>8.5555555555555571</v>
      </c>
      <c r="BL139" s="11">
        <v>0</v>
      </c>
    </row>
    <row r="140" spans="1:64" x14ac:dyDescent="0.2">
      <c r="A140" s="11">
        <v>-55</v>
      </c>
      <c r="B140" s="11">
        <f t="shared" si="103"/>
        <v>0</v>
      </c>
      <c r="C140" s="11">
        <v>2.1999999999999993</v>
      </c>
      <c r="E140" s="11">
        <v>-3.5999999999999996</v>
      </c>
      <c r="G140" s="11">
        <v>-2.6999999999999993</v>
      </c>
      <c r="H140" s="11">
        <v>-1.1000000000000005</v>
      </c>
      <c r="N140" s="11">
        <v>-0.29999999999999982</v>
      </c>
      <c r="P140" s="11">
        <v>0</v>
      </c>
      <c r="R140" s="11">
        <v>-1.5</v>
      </c>
      <c r="T140" s="11">
        <v>-5</v>
      </c>
      <c r="X140" s="11">
        <v>0</v>
      </c>
      <c r="AA140" s="11">
        <v>-2.0000000000000009</v>
      </c>
      <c r="AC140" s="11">
        <v>-3.1999999999999993</v>
      </c>
      <c r="AG140" s="11">
        <v>6.1000000000000005</v>
      </c>
      <c r="AI140" s="11">
        <v>1.6999999999999993</v>
      </c>
      <c r="AJ140" s="11">
        <v>1.3000000000000007</v>
      </c>
      <c r="AL140" s="11">
        <v>3.8</v>
      </c>
      <c r="AM140" s="11">
        <v>0.20000000000000018</v>
      </c>
      <c r="AP140" s="11">
        <v>0.90000000000000036</v>
      </c>
      <c r="AQ140" s="11">
        <v>1.7000000000000011</v>
      </c>
      <c r="AR140" s="11">
        <v>0</v>
      </c>
      <c r="AS140" s="66">
        <v>-1.6000000000000005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E140" s="11">
        <v>0</v>
      </c>
      <c r="BF140" s="66">
        <v>-2.1111111111111116</v>
      </c>
      <c r="BH140" s="66">
        <v>2.6111111111111116</v>
      </c>
      <c r="BI140" s="66">
        <v>-2.3333333333333339</v>
      </c>
      <c r="BK140" s="66">
        <v>9.5555555555555571</v>
      </c>
      <c r="BL140" s="11">
        <v>0</v>
      </c>
    </row>
    <row r="141" spans="1:64" x14ac:dyDescent="0.2">
      <c r="A141" s="11">
        <v>-50</v>
      </c>
      <c r="B141" s="11">
        <f t="shared" si="103"/>
        <v>0</v>
      </c>
      <c r="C141" s="11">
        <v>2.4000000000000004</v>
      </c>
      <c r="E141" s="11">
        <v>-3.3</v>
      </c>
      <c r="G141" s="11">
        <v>-1.7999999999999989</v>
      </c>
      <c r="H141" s="11">
        <v>-0.50000000000000089</v>
      </c>
      <c r="N141" s="11">
        <v>-0.20000000000000018</v>
      </c>
      <c r="O141" s="11">
        <v>0</v>
      </c>
      <c r="P141" s="11">
        <v>0</v>
      </c>
      <c r="R141" s="11">
        <v>-1.1000000000000005</v>
      </c>
      <c r="T141" s="11">
        <v>-4.8</v>
      </c>
      <c r="X141" s="11">
        <v>0</v>
      </c>
      <c r="AA141" s="11">
        <v>-1.7000000000000011</v>
      </c>
      <c r="AC141" s="11">
        <v>-2.8999999999999986</v>
      </c>
      <c r="AG141" s="11">
        <v>6.5000000000000009</v>
      </c>
      <c r="AI141" s="11">
        <v>1.7999999999999989</v>
      </c>
      <c r="AJ141" s="11">
        <v>2.1999999999999993</v>
      </c>
      <c r="AL141" s="11">
        <v>3.6</v>
      </c>
      <c r="AM141" s="11">
        <v>0.20000000000000018</v>
      </c>
      <c r="AP141" s="11">
        <v>0.90000000000000036</v>
      </c>
      <c r="AQ141" s="11">
        <v>2.0999999999999996</v>
      </c>
      <c r="AR141" s="11">
        <v>0</v>
      </c>
      <c r="AS141" s="66">
        <v>-1.4000000000000004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E141" s="11">
        <v>0</v>
      </c>
      <c r="BF141" s="66">
        <v>-1.6111111111111107</v>
      </c>
      <c r="BH141" s="66">
        <v>2.9999999999999991</v>
      </c>
      <c r="BI141" s="66">
        <v>-1.3888888888888893</v>
      </c>
      <c r="BK141" s="66">
        <v>9.8888888888888893</v>
      </c>
      <c r="BL141" s="11">
        <v>0</v>
      </c>
    </row>
    <row r="142" spans="1:64" x14ac:dyDescent="0.2">
      <c r="A142" s="11">
        <v>-45</v>
      </c>
      <c r="B142" s="11">
        <f t="shared" si="103"/>
        <v>0</v>
      </c>
      <c r="C142" s="11">
        <v>2.9000000000000004</v>
      </c>
      <c r="E142" s="11">
        <v>-2.4000000000000004</v>
      </c>
      <c r="G142" s="11">
        <v>-0.90000000000000036</v>
      </c>
      <c r="H142" s="11">
        <v>0</v>
      </c>
      <c r="N142" s="11">
        <v>-9.9999999999999645E-2</v>
      </c>
      <c r="O142" s="11">
        <v>0.40000000000000036</v>
      </c>
      <c r="P142" s="11">
        <v>0</v>
      </c>
      <c r="R142" s="11">
        <v>-0.70000000000000018</v>
      </c>
      <c r="T142" s="11">
        <v>-4.3999999999999995</v>
      </c>
      <c r="X142" s="11">
        <v>0</v>
      </c>
      <c r="AA142" s="11">
        <v>-1.7000000000000011</v>
      </c>
      <c r="AC142" s="11">
        <v>-2.3999999999999986</v>
      </c>
      <c r="AG142" s="11">
        <v>7.1000000000000005</v>
      </c>
      <c r="AI142" s="11">
        <v>1.6999999999999993</v>
      </c>
      <c r="AJ142" s="11">
        <v>3</v>
      </c>
      <c r="AL142" s="11">
        <v>3.6</v>
      </c>
      <c r="AM142" s="11">
        <v>0.39999999999999947</v>
      </c>
      <c r="AP142" s="11">
        <v>0.90000000000000036</v>
      </c>
      <c r="AQ142" s="11">
        <v>2.5</v>
      </c>
      <c r="AR142" s="11">
        <v>0</v>
      </c>
      <c r="AS142" s="66">
        <v>-1.1000000000000005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E142" s="11">
        <v>0</v>
      </c>
      <c r="BF142" s="66">
        <v>-1.1666666666666661</v>
      </c>
      <c r="BH142" s="66">
        <v>2.9999999999999991</v>
      </c>
      <c r="BI142" s="66">
        <v>-0.5</v>
      </c>
      <c r="BK142" s="66">
        <v>9.8888888888888893</v>
      </c>
      <c r="BL142" s="11">
        <v>0</v>
      </c>
    </row>
    <row r="143" spans="1:64" x14ac:dyDescent="0.2">
      <c r="A143" s="11">
        <v>-40</v>
      </c>
      <c r="B143" s="11">
        <f t="shared" si="103"/>
        <v>0</v>
      </c>
      <c r="C143" s="11">
        <v>3.0999999999999996</v>
      </c>
      <c r="E143" s="11">
        <v>-1.7999999999999998</v>
      </c>
      <c r="G143" s="11">
        <v>-9.9999999999999645E-2</v>
      </c>
      <c r="H143" s="11">
        <v>0.29999999999999893</v>
      </c>
      <c r="N143" s="11">
        <v>-9.9999999999999645E-2</v>
      </c>
      <c r="O143" s="11">
        <v>0</v>
      </c>
      <c r="P143" s="11">
        <v>0</v>
      </c>
      <c r="R143" s="11">
        <v>-0.5</v>
      </c>
      <c r="T143" s="11">
        <v>-4</v>
      </c>
      <c r="X143" s="11">
        <v>0</v>
      </c>
      <c r="AA143" s="11">
        <v>-1.5</v>
      </c>
      <c r="AC143" s="11">
        <v>-1.8999999999999986</v>
      </c>
      <c r="AG143" s="11">
        <v>6.8999999999999995</v>
      </c>
      <c r="AI143" s="11">
        <v>1.7999999999999989</v>
      </c>
      <c r="AJ143" s="11">
        <v>3.8000000000000007</v>
      </c>
      <c r="AL143" s="11">
        <v>3.7</v>
      </c>
      <c r="AM143" s="11">
        <v>1.1000000000000005</v>
      </c>
      <c r="AP143" s="11">
        <v>1</v>
      </c>
      <c r="AQ143" s="11">
        <v>2.8000000000000007</v>
      </c>
      <c r="AR143" s="11">
        <v>0</v>
      </c>
      <c r="AS143" s="66">
        <v>-0.70000000000000018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E143" s="11">
        <v>0</v>
      </c>
      <c r="BF143" s="66">
        <v>-0.88888888888888928</v>
      </c>
      <c r="BH143" s="66">
        <v>2.8888888888888884</v>
      </c>
      <c r="BI143" s="66">
        <v>1.1111111111111107</v>
      </c>
      <c r="BK143" s="66">
        <v>9.9444444444444429</v>
      </c>
      <c r="BL143" s="11">
        <v>0</v>
      </c>
    </row>
    <row r="144" spans="1:64" x14ac:dyDescent="0.2">
      <c r="A144" s="11">
        <v>-35</v>
      </c>
      <c r="B144" s="11">
        <f t="shared" si="103"/>
        <v>0</v>
      </c>
      <c r="C144" s="11">
        <v>2.9000000000000004</v>
      </c>
      <c r="E144" s="11">
        <v>-0.80000000000000071</v>
      </c>
      <c r="G144" s="11">
        <v>0.5</v>
      </c>
      <c r="H144" s="11">
        <v>0.79999999999999893</v>
      </c>
      <c r="N144" s="11">
        <v>-0.20000000000000018</v>
      </c>
      <c r="O144" s="11">
        <v>-0.29999999999999893</v>
      </c>
      <c r="P144" s="11">
        <v>0</v>
      </c>
      <c r="R144" s="11">
        <v>-0.40000000000000036</v>
      </c>
      <c r="T144" s="11">
        <v>-3.5</v>
      </c>
      <c r="X144" s="11">
        <v>0</v>
      </c>
      <c r="AA144" s="11">
        <v>-1.2000000000000011</v>
      </c>
      <c r="AC144" s="11">
        <v>-1.5999999999999996</v>
      </c>
      <c r="AG144" s="11">
        <v>7.1000000000000005</v>
      </c>
      <c r="AI144" s="11">
        <v>1.7999999999999989</v>
      </c>
      <c r="AJ144" s="11">
        <v>4.4000000000000004</v>
      </c>
      <c r="AL144" s="11">
        <v>3.8</v>
      </c>
      <c r="AM144" s="11">
        <v>1.7000000000000002</v>
      </c>
      <c r="AP144" s="11">
        <v>1.3000000000000007</v>
      </c>
      <c r="AQ144" s="11">
        <v>3.0999999999999996</v>
      </c>
      <c r="AR144" s="11">
        <v>0</v>
      </c>
      <c r="AS144" s="66">
        <v>-0.20000000000000018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E144" s="11">
        <v>0</v>
      </c>
      <c r="BF144" s="66">
        <v>-0.83333333333333393</v>
      </c>
      <c r="BH144" s="66">
        <v>2.9999999999999991</v>
      </c>
      <c r="BI144" s="66">
        <v>1.8333333333333321</v>
      </c>
      <c r="BK144" s="66">
        <v>10.055555555555557</v>
      </c>
      <c r="BL144" s="11">
        <v>0</v>
      </c>
    </row>
    <row r="145" spans="1:64" x14ac:dyDescent="0.2">
      <c r="A145" s="11">
        <v>-30</v>
      </c>
      <c r="B145" s="11">
        <f t="shared" si="103"/>
        <v>0</v>
      </c>
      <c r="C145" s="11">
        <v>2.8000000000000007</v>
      </c>
      <c r="E145" s="11">
        <v>0.30000000000000071</v>
      </c>
      <c r="G145" s="11">
        <v>1</v>
      </c>
      <c r="H145" s="11">
        <v>-0.90000000000000036</v>
      </c>
      <c r="N145" s="11">
        <v>-0.20000000000000018</v>
      </c>
      <c r="O145" s="11">
        <v>-0.19999999999999929</v>
      </c>
      <c r="P145" s="11">
        <v>0</v>
      </c>
      <c r="R145" s="11">
        <v>-0.20000000000000018</v>
      </c>
      <c r="T145" s="11">
        <v>-2.8999999999999995</v>
      </c>
      <c r="X145" s="11">
        <v>0</v>
      </c>
      <c r="AA145" s="11">
        <v>-0.60000000000000142</v>
      </c>
      <c r="AC145" s="11">
        <v>-1.1999999999999993</v>
      </c>
      <c r="AG145" s="11">
        <v>7.8999999999999995</v>
      </c>
      <c r="AI145" s="11">
        <v>1.6999999999999993</v>
      </c>
      <c r="AJ145" s="11">
        <v>4.9000000000000004</v>
      </c>
      <c r="AL145" s="11">
        <v>3.9</v>
      </c>
      <c r="AM145" s="11">
        <v>1.2999999999999998</v>
      </c>
      <c r="AP145" s="11">
        <v>1.5999999999999996</v>
      </c>
      <c r="AQ145" s="11">
        <v>3.0999999999999996</v>
      </c>
      <c r="AR145" s="11">
        <v>0</v>
      </c>
      <c r="AS145" s="66">
        <v>0.59999999999999964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E145" s="11">
        <v>0</v>
      </c>
      <c r="BF145" s="66">
        <v>-0.27777777777777857</v>
      </c>
      <c r="BH145" s="66">
        <v>3.333333333333333</v>
      </c>
      <c r="BI145" s="66">
        <v>2.2222222222222214</v>
      </c>
      <c r="BK145" s="66">
        <v>9.8333333333333321</v>
      </c>
      <c r="BL145" s="11">
        <v>0</v>
      </c>
    </row>
    <row r="146" spans="1:64" x14ac:dyDescent="0.2">
      <c r="A146" s="11">
        <v>-25</v>
      </c>
      <c r="B146" s="11">
        <f t="shared" si="103"/>
        <v>0</v>
      </c>
      <c r="C146" s="11">
        <v>2.6999999999999993</v>
      </c>
      <c r="E146" s="11">
        <v>1</v>
      </c>
      <c r="G146" s="11">
        <v>1.5</v>
      </c>
      <c r="H146" s="11">
        <v>-2.3000000000000007</v>
      </c>
      <c r="N146" s="11">
        <v>-0.20000000000000018</v>
      </c>
      <c r="O146" s="11">
        <v>0.20000000000000107</v>
      </c>
      <c r="P146" s="11">
        <v>0</v>
      </c>
      <c r="R146" s="11">
        <v>-0.10000000000000053</v>
      </c>
      <c r="T146" s="11">
        <v>-2.1999999999999993</v>
      </c>
      <c r="X146" s="11">
        <v>0</v>
      </c>
      <c r="AA146" s="11">
        <v>-0.40000000000000036</v>
      </c>
      <c r="AC146" s="11">
        <v>-0.79999999999999893</v>
      </c>
      <c r="AG146" s="11">
        <v>8.6000000000000014</v>
      </c>
      <c r="AI146" s="11">
        <v>1.5</v>
      </c>
      <c r="AJ146" s="11">
        <v>5.4</v>
      </c>
      <c r="AL146" s="11">
        <v>4.4000000000000004</v>
      </c>
      <c r="AM146" s="11">
        <v>1.3999999999999995</v>
      </c>
      <c r="AP146" s="11">
        <v>2</v>
      </c>
      <c r="AQ146" s="11">
        <v>3.3000000000000007</v>
      </c>
      <c r="AR146" s="11">
        <v>0</v>
      </c>
      <c r="AS146" s="66">
        <v>1.2000000000000002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B146" s="66">
        <v>0</v>
      </c>
      <c r="BE146" s="11">
        <v>0</v>
      </c>
      <c r="BF146" s="66">
        <v>0.22222222222222143</v>
      </c>
      <c r="BH146" s="66">
        <v>3.3888888888888884</v>
      </c>
      <c r="BI146" s="66">
        <v>2.6666666666666661</v>
      </c>
      <c r="BK146" s="66">
        <v>9.3888888888888893</v>
      </c>
      <c r="BL146" s="11">
        <v>0</v>
      </c>
    </row>
    <row r="147" spans="1:64" x14ac:dyDescent="0.2">
      <c r="A147" s="11">
        <v>-20</v>
      </c>
      <c r="B147" s="11">
        <f t="shared" si="103"/>
        <v>0</v>
      </c>
      <c r="C147" s="11">
        <v>2.8000000000000007</v>
      </c>
      <c r="E147" s="11">
        <v>1.5</v>
      </c>
      <c r="G147" s="11">
        <v>2.0000000000000018</v>
      </c>
      <c r="H147" s="11">
        <v>-1.7000000000000011</v>
      </c>
      <c r="N147" s="11">
        <v>0</v>
      </c>
      <c r="O147" s="11">
        <v>0.70000000000000107</v>
      </c>
      <c r="P147" s="11">
        <v>0</v>
      </c>
      <c r="R147" s="11">
        <v>-0.30000000000000071</v>
      </c>
      <c r="T147" s="11">
        <v>-1.5</v>
      </c>
      <c r="X147" s="11">
        <v>0</v>
      </c>
      <c r="AA147" s="11">
        <v>-0.40000000000000036</v>
      </c>
      <c r="AC147" s="11">
        <v>-0.29999999999999893</v>
      </c>
      <c r="AG147" s="11">
        <v>8.8000000000000007</v>
      </c>
      <c r="AI147" s="11">
        <v>2</v>
      </c>
      <c r="AJ147" s="11">
        <v>5.8000000000000007</v>
      </c>
      <c r="AL147" s="11">
        <v>4.8</v>
      </c>
      <c r="AM147" s="11">
        <v>1.3999999999999995</v>
      </c>
      <c r="AP147" s="11">
        <v>2.1999999999999993</v>
      </c>
      <c r="AQ147" s="11">
        <v>3.3000000000000007</v>
      </c>
      <c r="AR147" s="11">
        <v>0</v>
      </c>
      <c r="AS147" s="66">
        <v>1.2000000000000002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B147" s="66">
        <v>-0.16666666666666607</v>
      </c>
      <c r="BD147" s="66">
        <v>0</v>
      </c>
      <c r="BE147" s="11">
        <v>0</v>
      </c>
      <c r="BF147" s="66">
        <v>0.44444444444444464</v>
      </c>
      <c r="BH147" s="66">
        <v>3.3888888888888884</v>
      </c>
      <c r="BI147" s="66">
        <v>3</v>
      </c>
      <c r="BK147" s="66">
        <v>9.0555555555555571</v>
      </c>
      <c r="BL147" s="11">
        <v>0</v>
      </c>
    </row>
    <row r="148" spans="1:64" x14ac:dyDescent="0.2">
      <c r="A148" s="11">
        <v>-15</v>
      </c>
      <c r="B148" s="11">
        <f t="shared" si="103"/>
        <v>0</v>
      </c>
      <c r="C148" s="11">
        <v>2.6999999999999993</v>
      </c>
      <c r="E148" s="11">
        <v>2</v>
      </c>
      <c r="G148" s="11">
        <v>2.5000000000000018</v>
      </c>
      <c r="H148" s="11">
        <v>-0.40000000000000036</v>
      </c>
      <c r="N148" s="11">
        <v>0.20000000000000018</v>
      </c>
      <c r="O148" s="11">
        <v>1.4000000000000004</v>
      </c>
      <c r="P148" s="11">
        <v>0</v>
      </c>
      <c r="R148" s="11">
        <v>-0.40000000000000036</v>
      </c>
      <c r="T148" s="11">
        <v>-1.0999999999999996</v>
      </c>
      <c r="V148" s="11">
        <v>0</v>
      </c>
      <c r="X148" s="11">
        <v>0</v>
      </c>
      <c r="AA148" s="11">
        <v>-0.10000000000000142</v>
      </c>
      <c r="AC148" s="11">
        <v>0.30000000000000071</v>
      </c>
      <c r="AG148" s="11">
        <v>9.3999999999999986</v>
      </c>
      <c r="AI148" s="11">
        <v>2.4000000000000004</v>
      </c>
      <c r="AJ148" s="11">
        <v>6.1999999999999993</v>
      </c>
      <c r="AL148" s="11">
        <v>5.0999999999999996</v>
      </c>
      <c r="AM148" s="11">
        <v>1.2000000000000002</v>
      </c>
      <c r="AP148" s="11">
        <v>2.5</v>
      </c>
      <c r="AQ148" s="11">
        <v>3.5</v>
      </c>
      <c r="AR148" s="11">
        <v>0</v>
      </c>
      <c r="AS148" s="66">
        <v>1.5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B148" s="66">
        <v>-5.5555555555555358E-2</v>
      </c>
      <c r="BD148" s="66">
        <v>0</v>
      </c>
      <c r="BE148" s="11">
        <v>0</v>
      </c>
      <c r="BF148" s="66">
        <v>0.55555555555555536</v>
      </c>
      <c r="BH148" s="66">
        <v>3.4444444444444438</v>
      </c>
      <c r="BI148" s="66">
        <v>3.1666666666666661</v>
      </c>
      <c r="BK148" s="66">
        <v>9.3888888888888893</v>
      </c>
      <c r="BL148" s="11">
        <v>0</v>
      </c>
    </row>
    <row r="149" spans="1:64" x14ac:dyDescent="0.2">
      <c r="A149" s="11">
        <v>-10</v>
      </c>
      <c r="B149" s="11">
        <f t="shared" si="103"/>
        <v>0</v>
      </c>
      <c r="C149" s="11">
        <v>2.5999999999999996</v>
      </c>
      <c r="E149" s="11">
        <v>2.4000000000000004</v>
      </c>
      <c r="G149" s="11">
        <v>3.2000000000000011</v>
      </c>
      <c r="H149" s="11">
        <v>0.5</v>
      </c>
      <c r="N149" s="11">
        <v>0.29999999999999982</v>
      </c>
      <c r="O149" s="11">
        <v>1.7000000000000011</v>
      </c>
      <c r="P149" s="11">
        <v>0</v>
      </c>
      <c r="R149" s="11">
        <v>-0.30000000000000071</v>
      </c>
      <c r="T149" s="11">
        <v>-0.59999999999999964</v>
      </c>
      <c r="V149" s="11">
        <v>-0.30000000000000071</v>
      </c>
      <c r="X149" s="11">
        <v>0</v>
      </c>
      <c r="AA149" s="11">
        <v>9.9999999999999645E-2</v>
      </c>
      <c r="AC149" s="11">
        <v>0.90000000000000036</v>
      </c>
      <c r="AG149" s="11">
        <v>9.8999999999999986</v>
      </c>
      <c r="AI149" s="11">
        <v>2.6999999999999993</v>
      </c>
      <c r="AJ149" s="11">
        <v>6.1999999999999993</v>
      </c>
      <c r="AK149" s="11">
        <v>0</v>
      </c>
      <c r="AL149" s="11">
        <v>5.6</v>
      </c>
      <c r="AM149" s="11">
        <v>1.1000000000000005</v>
      </c>
      <c r="AP149" s="11">
        <v>2.9000000000000004</v>
      </c>
      <c r="AQ149" s="11">
        <v>3.7000000000000011</v>
      </c>
      <c r="AR149" s="11">
        <v>0</v>
      </c>
      <c r="AS149" s="66">
        <v>2.2000000000000002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B149" s="66">
        <v>-0.16666666666666607</v>
      </c>
      <c r="BD149" s="66">
        <v>0.38888888888888928</v>
      </c>
      <c r="BE149" s="11">
        <v>0</v>
      </c>
      <c r="BF149" s="66">
        <v>0.66666666666666607</v>
      </c>
      <c r="BH149" s="66">
        <v>3.3888888888888884</v>
      </c>
      <c r="BI149" s="66">
        <v>3.3333333333333321</v>
      </c>
      <c r="BK149" s="66">
        <v>9.7777777777777786</v>
      </c>
      <c r="BL149" s="11">
        <v>0</v>
      </c>
    </row>
    <row r="150" spans="1:64" x14ac:dyDescent="0.2">
      <c r="A150" s="11">
        <v>-5</v>
      </c>
      <c r="B150" s="11">
        <f t="shared" si="103"/>
        <v>0</v>
      </c>
      <c r="C150" s="11">
        <v>2.9000000000000004</v>
      </c>
      <c r="E150" s="11">
        <v>2.6999999999999993</v>
      </c>
      <c r="G150" s="11">
        <v>3.5000000000000018</v>
      </c>
      <c r="H150" s="11">
        <v>0.79999999999999893</v>
      </c>
      <c r="N150" s="11">
        <v>0.5</v>
      </c>
      <c r="O150" s="11">
        <v>1.7999999999999989</v>
      </c>
      <c r="P150" s="11">
        <v>0</v>
      </c>
      <c r="R150" s="11">
        <v>-0.10000000000000053</v>
      </c>
      <c r="T150" s="11">
        <v>0</v>
      </c>
      <c r="V150" s="11">
        <v>-0.20000000000000284</v>
      </c>
      <c r="X150" s="11">
        <v>0</v>
      </c>
      <c r="AA150" s="11">
        <v>0.29999999999999893</v>
      </c>
      <c r="AC150" s="11">
        <v>1.6000000000000014</v>
      </c>
      <c r="AG150" s="11">
        <v>10.199999999999999</v>
      </c>
      <c r="AI150" s="11">
        <v>2.7999999999999989</v>
      </c>
      <c r="AJ150" s="11">
        <v>6.4</v>
      </c>
      <c r="AK150" s="11">
        <v>-9.9999999999999645E-2</v>
      </c>
      <c r="AL150" s="11">
        <v>6.1</v>
      </c>
      <c r="AM150" s="11">
        <v>1.9999999999999991</v>
      </c>
      <c r="AP150" s="11">
        <v>3.4000000000000004</v>
      </c>
      <c r="AQ150" s="11">
        <v>3.7000000000000011</v>
      </c>
      <c r="AR150" s="11">
        <v>0</v>
      </c>
      <c r="AS150" s="66">
        <v>2.7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B150" s="66">
        <v>-0.27777777777777679</v>
      </c>
      <c r="BD150" s="66">
        <v>0.66666666666666607</v>
      </c>
      <c r="BE150" s="11">
        <v>0</v>
      </c>
      <c r="BF150" s="66">
        <v>0.72222222222222143</v>
      </c>
      <c r="BH150" s="66">
        <v>3.333333333333333</v>
      </c>
      <c r="BI150" s="66">
        <v>3.5</v>
      </c>
      <c r="BK150" s="66">
        <v>9.8888888888888893</v>
      </c>
      <c r="BL150" s="11">
        <v>0</v>
      </c>
    </row>
    <row r="151" spans="1:64" x14ac:dyDescent="0.2">
      <c r="A151" s="68">
        <v>0</v>
      </c>
      <c r="B151" s="68">
        <f t="shared" si="103"/>
        <v>0</v>
      </c>
      <c r="C151" s="68">
        <v>3.3000000000000007</v>
      </c>
      <c r="D151" s="68">
        <v>0</v>
      </c>
      <c r="E151" s="68">
        <v>2.9000000000000004</v>
      </c>
      <c r="F151" s="68">
        <v>0</v>
      </c>
      <c r="G151" s="68">
        <v>3.7000000000000011</v>
      </c>
      <c r="H151" s="68">
        <v>1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0.69999999999999929</v>
      </c>
      <c r="O151" s="68">
        <v>2.2000000000000011</v>
      </c>
      <c r="P151" s="68">
        <v>0</v>
      </c>
      <c r="Q151" s="68">
        <v>0</v>
      </c>
      <c r="R151" s="68">
        <v>0.19999999999999929</v>
      </c>
      <c r="S151" s="68">
        <v>0</v>
      </c>
      <c r="T151" s="68">
        <v>1.0999999999999996</v>
      </c>
      <c r="U151" s="68">
        <v>0</v>
      </c>
      <c r="V151" s="68">
        <v>9.9999999999997868E-2</v>
      </c>
      <c r="W151" s="68">
        <v>0</v>
      </c>
      <c r="X151" s="68">
        <v>0</v>
      </c>
      <c r="Y151" s="68">
        <v>0</v>
      </c>
      <c r="Z151" s="68">
        <v>0</v>
      </c>
      <c r="AA151" s="68">
        <v>0.39999999999999858</v>
      </c>
      <c r="AB151" s="68">
        <v>0</v>
      </c>
      <c r="AC151" s="68">
        <v>1.8000000000000007</v>
      </c>
      <c r="AD151" s="68">
        <v>0</v>
      </c>
      <c r="AE151" s="68">
        <v>0</v>
      </c>
      <c r="AF151" s="68">
        <v>0</v>
      </c>
      <c r="AG151" s="68">
        <v>10.5</v>
      </c>
      <c r="AH151" s="68">
        <v>0</v>
      </c>
      <c r="AI151" s="68">
        <v>2.9000000000000004</v>
      </c>
      <c r="AJ151" s="68">
        <v>6.6</v>
      </c>
      <c r="AK151" s="68">
        <v>9.9999999999999645E-2</v>
      </c>
      <c r="AL151" s="68">
        <v>6.6</v>
      </c>
      <c r="AM151" s="68">
        <v>2.7</v>
      </c>
      <c r="AN151" s="68">
        <v>0</v>
      </c>
      <c r="AO151" s="68">
        <v>0</v>
      </c>
      <c r="AP151" s="68">
        <v>3.8000000000000007</v>
      </c>
      <c r="AQ151" s="68">
        <v>3.9000000000000004</v>
      </c>
      <c r="AR151" s="68">
        <v>0</v>
      </c>
      <c r="AS151" s="67">
        <v>3.3</v>
      </c>
      <c r="AT151" s="67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7">
        <v>0</v>
      </c>
      <c r="BB151" s="67">
        <v>0.11111111111111072</v>
      </c>
      <c r="BC151" s="67">
        <v>0</v>
      </c>
      <c r="BD151" s="67">
        <v>0.77777777777777857</v>
      </c>
      <c r="BE151" s="68">
        <v>0</v>
      </c>
      <c r="BF151" s="67">
        <v>1.0555555555555554</v>
      </c>
      <c r="BG151" s="67">
        <v>0</v>
      </c>
      <c r="BH151" s="67">
        <v>3.6111111111111116</v>
      </c>
      <c r="BI151" s="67">
        <v>3.5555555555555554</v>
      </c>
      <c r="BJ151" s="67">
        <v>0</v>
      </c>
      <c r="BK151" s="67">
        <v>10.277777777777779</v>
      </c>
      <c r="BL151" s="68">
        <v>0</v>
      </c>
    </row>
    <row r="152" spans="1:64" x14ac:dyDescent="0.2">
      <c r="A152" s="11">
        <v>5</v>
      </c>
      <c r="B152" s="11">
        <f t="shared" si="103"/>
        <v>0</v>
      </c>
      <c r="D152" s="11">
        <v>-0.10000000000000142</v>
      </c>
      <c r="E152" s="11">
        <v>2.5</v>
      </c>
      <c r="F152" s="11">
        <v>-0.29999999999999893</v>
      </c>
      <c r="G152" s="11">
        <v>3.7000000000000011</v>
      </c>
      <c r="H152" s="11">
        <v>1</v>
      </c>
      <c r="I152" s="11">
        <v>-0.29999999999999893</v>
      </c>
      <c r="J152" s="11">
        <v>-0.39999999999999858</v>
      </c>
      <c r="K152" s="11">
        <v>-0.39999999999999858</v>
      </c>
      <c r="L152" s="11">
        <v>-0.19999999999999929</v>
      </c>
      <c r="M152" s="11">
        <v>-0.30000000000000071</v>
      </c>
      <c r="N152" s="11">
        <v>0.69999999999999929</v>
      </c>
      <c r="O152" s="11">
        <v>2.0999999999999996</v>
      </c>
      <c r="P152" s="11">
        <v>0</v>
      </c>
      <c r="Q152" s="11">
        <v>-0.20000000000000107</v>
      </c>
      <c r="R152" s="11">
        <v>-0.10000000000000053</v>
      </c>
      <c r="S152" s="11">
        <v>-9.9999999999999645E-2</v>
      </c>
      <c r="U152" s="11">
        <v>0</v>
      </c>
      <c r="V152" s="11">
        <v>-0.20000000000000284</v>
      </c>
      <c r="W152" s="11">
        <v>0</v>
      </c>
      <c r="X152" s="11">
        <v>0</v>
      </c>
      <c r="Y152" s="11">
        <v>0.19999999999999929</v>
      </c>
      <c r="Z152" s="11">
        <v>-0.90000000000000036</v>
      </c>
      <c r="AA152" s="11">
        <v>0.39999999999999858</v>
      </c>
      <c r="AB152" s="11">
        <v>-0.69999999999999929</v>
      </c>
      <c r="AC152" s="11">
        <v>-12.7</v>
      </c>
      <c r="AD152" s="11">
        <v>-0.19999999999999929</v>
      </c>
      <c r="AE152" s="11">
        <v>-0.5</v>
      </c>
      <c r="AF152" s="11">
        <v>-0.40000000000000036</v>
      </c>
      <c r="AG152" s="11">
        <v>10.3</v>
      </c>
      <c r="AH152" s="11">
        <v>-0.5</v>
      </c>
      <c r="AI152" s="11">
        <v>2.9000000000000004</v>
      </c>
      <c r="AJ152" s="11">
        <v>6.6</v>
      </c>
      <c r="AK152" s="11">
        <v>0</v>
      </c>
      <c r="AL152" s="11">
        <v>6.6</v>
      </c>
      <c r="AM152" s="11">
        <v>2.2000000000000002</v>
      </c>
      <c r="AN152" s="11">
        <v>-0.5</v>
      </c>
      <c r="AO152" s="11">
        <v>-0.19999999999999929</v>
      </c>
      <c r="AR152" s="11">
        <v>0</v>
      </c>
      <c r="AS152" s="66">
        <v>2.9999999999999991</v>
      </c>
      <c r="AT152" s="66">
        <v>-0.40000000000000036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66">
        <v>-0.5</v>
      </c>
      <c r="BB152" s="66">
        <v>-0.16666666666666607</v>
      </c>
      <c r="BC152" s="66">
        <v>-0.5</v>
      </c>
      <c r="BD152" s="66">
        <v>0.72222222222222143</v>
      </c>
      <c r="BE152" s="11">
        <v>0</v>
      </c>
      <c r="BF152" s="66">
        <v>1.1111111111111107</v>
      </c>
      <c r="BG152" s="66">
        <v>-0.27777777777777857</v>
      </c>
      <c r="BI152" s="66">
        <v>3.5555555555555554</v>
      </c>
      <c r="BJ152" s="66">
        <v>-0.27777777777777857</v>
      </c>
      <c r="BK152" s="66">
        <v>10.333333333333332</v>
      </c>
      <c r="BL152" s="11">
        <v>0</v>
      </c>
    </row>
    <row r="153" spans="1:64" x14ac:dyDescent="0.2">
      <c r="A153" s="11">
        <v>10</v>
      </c>
      <c r="B153" s="11">
        <f t="shared" si="103"/>
        <v>0</v>
      </c>
      <c r="D153" s="11">
        <v>-0.40000000000000213</v>
      </c>
      <c r="E153" s="11">
        <v>2.1999999999999993</v>
      </c>
      <c r="F153" s="11">
        <v>-0.79999999999999893</v>
      </c>
      <c r="G153" s="11">
        <v>3.5999999999999996</v>
      </c>
      <c r="H153" s="11">
        <v>0.89999999999999858</v>
      </c>
      <c r="I153" s="11">
        <v>-0.59999999999999964</v>
      </c>
      <c r="J153" s="11">
        <v>-0.59999999999999964</v>
      </c>
      <c r="K153" s="11">
        <v>-1</v>
      </c>
      <c r="L153" s="11">
        <v>-0.5</v>
      </c>
      <c r="M153" s="11">
        <v>-0.70000000000000107</v>
      </c>
      <c r="N153" s="11">
        <v>0.59999999999999964</v>
      </c>
      <c r="O153" s="11">
        <v>1.7999999999999989</v>
      </c>
      <c r="P153" s="11">
        <v>0</v>
      </c>
      <c r="Q153" s="11">
        <v>-0.70000000000000107</v>
      </c>
      <c r="R153" s="11">
        <v>-0.20000000000000018</v>
      </c>
      <c r="S153" s="11">
        <v>-9.9999999999999645E-2</v>
      </c>
      <c r="U153" s="11">
        <v>-9.9999999999999645E-2</v>
      </c>
      <c r="V153" s="11">
        <v>-0.5</v>
      </c>
      <c r="W153" s="11">
        <v>-0.10000000000000142</v>
      </c>
      <c r="X153" s="11">
        <v>0</v>
      </c>
      <c r="Y153" s="11">
        <v>0</v>
      </c>
      <c r="Z153" s="11">
        <v>-1.2999999999999998</v>
      </c>
      <c r="AB153" s="11">
        <v>-1.3000000000000007</v>
      </c>
      <c r="AD153" s="11">
        <v>-0.40000000000000036</v>
      </c>
      <c r="AE153" s="11">
        <v>-0.89999999999999858</v>
      </c>
      <c r="AF153" s="11">
        <v>-0.29999999999999893</v>
      </c>
      <c r="AG153" s="11">
        <v>9.6000000000000014</v>
      </c>
      <c r="AH153" s="11">
        <v>-0.80000000000000071</v>
      </c>
      <c r="AI153" s="11">
        <v>2.9000000000000004</v>
      </c>
      <c r="AK153" s="11">
        <v>-9.9999999999999645E-2</v>
      </c>
      <c r="AL153" s="11">
        <v>6.5</v>
      </c>
      <c r="AM153" s="11">
        <v>2.2000000000000002</v>
      </c>
      <c r="AN153" s="11">
        <v>-0.70000000000000107</v>
      </c>
      <c r="AO153" s="11">
        <v>-0.39999999999999858</v>
      </c>
      <c r="AR153" s="11">
        <v>0</v>
      </c>
      <c r="AS153" s="66">
        <v>2.7</v>
      </c>
      <c r="AT153" s="66">
        <v>-0.70000000000000107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66">
        <v>-0.83333333333333393</v>
      </c>
      <c r="BB153" s="66">
        <v>-0.38888888888888928</v>
      </c>
      <c r="BC153" s="66">
        <v>-0.83333333333333393</v>
      </c>
      <c r="BD153" s="66">
        <v>0.55555555555555536</v>
      </c>
      <c r="BE153" s="11">
        <v>0</v>
      </c>
      <c r="BF153" s="66">
        <v>0.72222222222222143</v>
      </c>
      <c r="BG153" s="66">
        <v>-0.83333333333333393</v>
      </c>
      <c r="BI153" s="66">
        <v>3.4444444444444429</v>
      </c>
      <c r="BJ153" s="66">
        <v>-0.6111111111111116</v>
      </c>
      <c r="BL153" s="11">
        <v>0</v>
      </c>
    </row>
    <row r="154" spans="1:64" x14ac:dyDescent="0.2">
      <c r="A154" s="11">
        <v>15</v>
      </c>
      <c r="B154" s="11">
        <f t="shared" si="103"/>
        <v>0</v>
      </c>
      <c r="D154" s="11">
        <v>-1</v>
      </c>
      <c r="E154" s="11">
        <v>2</v>
      </c>
      <c r="F154" s="11">
        <v>-0.89999999999999858</v>
      </c>
      <c r="G154" s="11">
        <v>3.7000000000000011</v>
      </c>
      <c r="H154" s="11">
        <v>0.69999999999999929</v>
      </c>
      <c r="I154" s="11">
        <v>-0.79999999999999893</v>
      </c>
      <c r="J154" s="11">
        <v>-0.79999999999999893</v>
      </c>
      <c r="K154" s="11">
        <v>-1</v>
      </c>
      <c r="L154" s="11">
        <v>-1</v>
      </c>
      <c r="M154" s="11">
        <v>-1.0999999999999996</v>
      </c>
      <c r="N154" s="11">
        <v>0.59999999999999964</v>
      </c>
      <c r="O154" s="11">
        <v>1.5000000000000018</v>
      </c>
      <c r="P154" s="11">
        <v>0</v>
      </c>
      <c r="Q154" s="11">
        <v>-1.0999999999999996</v>
      </c>
      <c r="R154" s="11">
        <v>-0.30000000000000071</v>
      </c>
      <c r="S154" s="11">
        <v>-0.30000000000000071</v>
      </c>
      <c r="U154" s="11">
        <v>-0.30000000000000071</v>
      </c>
      <c r="V154" s="11">
        <v>-0.80000000000000071</v>
      </c>
      <c r="W154" s="11">
        <v>-0.60000000000000142</v>
      </c>
      <c r="X154" s="11">
        <v>0</v>
      </c>
      <c r="Y154" s="11">
        <v>9.9999999999999645E-2</v>
      </c>
      <c r="Z154" s="11">
        <v>-1.2999999999999998</v>
      </c>
      <c r="AB154" s="11">
        <v>-1.6999999999999993</v>
      </c>
      <c r="AD154" s="11">
        <v>-0.5</v>
      </c>
      <c r="AE154" s="11">
        <v>-1.2999999999999989</v>
      </c>
      <c r="AF154" s="11">
        <v>-0.40000000000000036</v>
      </c>
      <c r="AG154" s="11">
        <v>9.8999999999999986</v>
      </c>
      <c r="AH154" s="11">
        <v>-1.0999999999999996</v>
      </c>
      <c r="AI154" s="11">
        <v>2.7999999999999989</v>
      </c>
      <c r="AK154" s="11">
        <v>-0.19999999999999929</v>
      </c>
      <c r="AL154" s="11">
        <v>6.4</v>
      </c>
      <c r="AM154" s="11">
        <v>2.1000000000000005</v>
      </c>
      <c r="AN154" s="11">
        <v>-1.0999999999999996</v>
      </c>
      <c r="AO154" s="11">
        <v>-0.5</v>
      </c>
      <c r="AR154" s="11">
        <v>0</v>
      </c>
      <c r="AS154" s="66">
        <v>2.4999999999999991</v>
      </c>
      <c r="AT154" s="66">
        <v>-1.0999999999999996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66">
        <v>-1.1111111111111107</v>
      </c>
      <c r="BB154" s="66">
        <v>-0.55555555555555536</v>
      </c>
      <c r="BC154" s="66">
        <v>-1.1111111111111107</v>
      </c>
      <c r="BD154" s="66">
        <v>0.38888888888888928</v>
      </c>
      <c r="BE154" s="11">
        <v>0</v>
      </c>
      <c r="BF154" s="66">
        <v>0.38888888888888928</v>
      </c>
      <c r="BG154" s="66">
        <v>-1.3333333333333339</v>
      </c>
      <c r="BI154" s="66">
        <v>3.1666666666666661</v>
      </c>
      <c r="BJ154" s="66">
        <v>-0.6111111111111116</v>
      </c>
      <c r="BL154" s="11">
        <v>0</v>
      </c>
    </row>
    <row r="155" spans="1:64" x14ac:dyDescent="0.2">
      <c r="A155" s="11">
        <v>20</v>
      </c>
      <c r="B155" s="11">
        <f t="shared" si="103"/>
        <v>0</v>
      </c>
      <c r="D155" s="11">
        <v>-1.1000000000000014</v>
      </c>
      <c r="E155" s="11">
        <v>1.9000000000000004</v>
      </c>
      <c r="F155" s="11">
        <v>-1.2999999999999989</v>
      </c>
      <c r="H155" s="11">
        <v>-8.3000000000000007</v>
      </c>
      <c r="I155" s="11">
        <v>-1.0999999999999996</v>
      </c>
      <c r="J155" s="11">
        <v>-1.0999999999999996</v>
      </c>
      <c r="K155" s="11">
        <v>-1.0999999999999996</v>
      </c>
      <c r="L155" s="11">
        <v>-0.79999999999999893</v>
      </c>
      <c r="M155" s="11">
        <v>-1.2000000000000011</v>
      </c>
      <c r="N155" s="11">
        <v>0.69999999999999929</v>
      </c>
      <c r="O155" s="11">
        <v>1.2000000000000011</v>
      </c>
      <c r="P155" s="11">
        <v>0</v>
      </c>
      <c r="Q155" s="11">
        <v>-1.3000000000000007</v>
      </c>
      <c r="R155" s="11">
        <v>-0.40000000000000036</v>
      </c>
      <c r="S155" s="11">
        <v>-0.30000000000000071</v>
      </c>
      <c r="U155" s="11">
        <v>-0.5</v>
      </c>
      <c r="V155" s="11">
        <v>-1</v>
      </c>
      <c r="W155" s="11">
        <v>-1</v>
      </c>
      <c r="X155" s="11">
        <v>0</v>
      </c>
      <c r="Y155" s="11">
        <v>-0.19999999999999929</v>
      </c>
      <c r="Z155" s="11">
        <v>-1</v>
      </c>
      <c r="AB155" s="11">
        <v>-1.8999999999999986</v>
      </c>
      <c r="AD155" s="11">
        <v>-0.90000000000000036</v>
      </c>
      <c r="AE155" s="11">
        <v>-1.8999999999999986</v>
      </c>
      <c r="AF155" s="11">
        <v>-1</v>
      </c>
      <c r="AH155" s="11">
        <v>-1.4000000000000004</v>
      </c>
      <c r="AI155" s="11">
        <v>2.6999999999999993</v>
      </c>
      <c r="AK155" s="11">
        <v>-0.30000000000000071</v>
      </c>
      <c r="AL155" s="11">
        <v>6.4</v>
      </c>
      <c r="AM155" s="11">
        <v>1.7999999999999998</v>
      </c>
      <c r="AN155" s="11">
        <v>-1.5</v>
      </c>
      <c r="AO155" s="11">
        <v>-0.59999999999999964</v>
      </c>
      <c r="AR155" s="11">
        <v>0</v>
      </c>
      <c r="AS155" s="66">
        <v>2.4999999999999991</v>
      </c>
      <c r="AT155" s="66">
        <v>-1.5999999999999996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66">
        <v>-1.5</v>
      </c>
      <c r="BB155" s="66">
        <v>-0.55555555555555536</v>
      </c>
      <c r="BC155" s="66">
        <v>-1.5</v>
      </c>
      <c r="BD155" s="66">
        <v>0.16666666666666607</v>
      </c>
      <c r="BE155" s="11">
        <v>0</v>
      </c>
      <c r="BF155" s="66">
        <v>0.44444444444444464</v>
      </c>
      <c r="BG155" s="66">
        <v>-1.6666666666666661</v>
      </c>
      <c r="BI155" s="66">
        <v>2.6666666666666661</v>
      </c>
      <c r="BJ155" s="66">
        <v>-0.77777777777777857</v>
      </c>
      <c r="BL155" s="11">
        <v>0</v>
      </c>
    </row>
    <row r="156" spans="1:64" x14ac:dyDescent="0.2">
      <c r="A156" s="11">
        <v>25</v>
      </c>
      <c r="B156" s="11">
        <f t="shared" si="103"/>
        <v>0</v>
      </c>
      <c r="D156" s="11">
        <v>-1.1999999999999993</v>
      </c>
      <c r="E156" s="11">
        <v>1.8000000000000007</v>
      </c>
      <c r="F156" s="11">
        <v>-1.5</v>
      </c>
      <c r="H156" s="11">
        <v>-8.3000000000000007</v>
      </c>
      <c r="I156" s="11">
        <v>-1.5</v>
      </c>
      <c r="J156" s="11">
        <v>-1.3999999999999986</v>
      </c>
      <c r="K156" s="11">
        <v>-1.1999999999999993</v>
      </c>
      <c r="L156" s="11">
        <v>-1.0999999999999996</v>
      </c>
      <c r="M156" s="11">
        <v>-1.3000000000000007</v>
      </c>
      <c r="N156" s="11">
        <v>0.69999999999999929</v>
      </c>
      <c r="O156" s="11">
        <v>1.0999999999999996</v>
      </c>
      <c r="P156" s="11">
        <v>0</v>
      </c>
      <c r="Q156" s="11">
        <v>-1.5</v>
      </c>
      <c r="R156" s="11">
        <v>-0.5</v>
      </c>
      <c r="S156" s="11">
        <v>-0.40000000000000036</v>
      </c>
      <c r="U156" s="11">
        <v>-0.70000000000000107</v>
      </c>
      <c r="V156" s="11">
        <v>-1.3000000000000007</v>
      </c>
      <c r="W156" s="11">
        <v>-1.1000000000000014</v>
      </c>
      <c r="X156" s="11">
        <v>0</v>
      </c>
      <c r="Y156" s="11">
        <v>-0.30000000000000071</v>
      </c>
      <c r="Z156" s="11">
        <v>-0.90000000000000036</v>
      </c>
      <c r="AB156" s="11">
        <v>-2.0999999999999996</v>
      </c>
      <c r="AD156" s="11">
        <v>-1.1999999999999993</v>
      </c>
      <c r="AE156" s="11">
        <v>-2.0999999999999996</v>
      </c>
      <c r="AF156" s="11">
        <v>-1.6999999999999993</v>
      </c>
      <c r="AH156" s="11">
        <v>-2.0999999999999996</v>
      </c>
      <c r="AI156" s="11">
        <v>2.5999999999999996</v>
      </c>
      <c r="AK156" s="11">
        <v>-0.40000000000000036</v>
      </c>
      <c r="AL156" s="11">
        <v>6.4</v>
      </c>
      <c r="AM156" s="11">
        <v>1.7000000000000002</v>
      </c>
      <c r="AN156" s="11">
        <v>-1.7000000000000011</v>
      </c>
      <c r="AO156" s="11">
        <v>-1</v>
      </c>
      <c r="AR156" s="11">
        <v>0</v>
      </c>
      <c r="AS156" s="66">
        <v>2.6000000000000005</v>
      </c>
      <c r="AT156" s="66">
        <v>-2.0999999999999996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66">
        <v>-1.8333333333333339</v>
      </c>
      <c r="BB156" s="66">
        <v>-0.66666666666666607</v>
      </c>
      <c r="BC156" s="66">
        <v>-1.8333333333333339</v>
      </c>
      <c r="BD156" s="66">
        <v>-0.11111111111111072</v>
      </c>
      <c r="BE156" s="11">
        <v>0</v>
      </c>
      <c r="BF156" s="66">
        <v>0.66666666666666607</v>
      </c>
      <c r="BG156" s="66">
        <v>-2</v>
      </c>
      <c r="BI156" s="66">
        <v>2.2222222222222214</v>
      </c>
      <c r="BJ156" s="66">
        <v>-1.0555555555555562</v>
      </c>
      <c r="BL156" s="11">
        <v>0</v>
      </c>
    </row>
    <row r="157" spans="1:64" x14ac:dyDescent="0.2">
      <c r="A157" s="11">
        <v>30</v>
      </c>
      <c r="B157" s="11">
        <f t="shared" si="103"/>
        <v>0</v>
      </c>
      <c r="D157" s="11">
        <v>-1.3000000000000007</v>
      </c>
      <c r="E157" s="11">
        <v>1.5</v>
      </c>
      <c r="F157" s="11">
        <v>-1.8999999999999986</v>
      </c>
      <c r="H157" s="11">
        <v>-8.3000000000000007</v>
      </c>
      <c r="I157" s="11">
        <v>-1.7999999999999989</v>
      </c>
      <c r="J157" s="11">
        <v>-1.7999999999999989</v>
      </c>
      <c r="K157" s="11">
        <v>-1.7999999999999989</v>
      </c>
      <c r="L157" s="11">
        <v>-1.0999999999999996</v>
      </c>
      <c r="M157" s="11">
        <v>-1.2000000000000011</v>
      </c>
      <c r="N157" s="11">
        <v>0.69999999999999929</v>
      </c>
      <c r="O157" s="11">
        <v>1.2999999999999989</v>
      </c>
      <c r="P157" s="11">
        <v>0</v>
      </c>
      <c r="Q157" s="11">
        <v>-1.8000000000000007</v>
      </c>
      <c r="R157" s="11">
        <v>-0.70000000000000018</v>
      </c>
      <c r="S157" s="11">
        <v>-0.59999999999999964</v>
      </c>
      <c r="U157" s="11">
        <v>-0.80000000000000071</v>
      </c>
      <c r="V157" s="11">
        <v>-1.7000000000000011</v>
      </c>
      <c r="W157" s="11">
        <v>-0.90000000000000036</v>
      </c>
      <c r="X157" s="11">
        <v>0</v>
      </c>
      <c r="Y157" s="11">
        <v>-0.30000000000000071</v>
      </c>
      <c r="Z157" s="11">
        <v>-1</v>
      </c>
      <c r="AB157" s="11">
        <v>-2.3999999999999986</v>
      </c>
      <c r="AD157" s="11">
        <v>-1.2999999999999998</v>
      </c>
      <c r="AE157" s="11">
        <v>-1.8999999999999986</v>
      </c>
      <c r="AF157" s="11">
        <v>-2.2999999999999989</v>
      </c>
      <c r="AH157" s="11">
        <v>-2.3000000000000007</v>
      </c>
      <c r="AI157" s="11">
        <v>2.4000000000000004</v>
      </c>
      <c r="AK157" s="11">
        <v>-0.59999999999999964</v>
      </c>
      <c r="AL157" s="11">
        <v>6.3</v>
      </c>
      <c r="AM157" s="11">
        <v>1.1000000000000005</v>
      </c>
      <c r="AN157" s="11">
        <v>-1.9000000000000004</v>
      </c>
      <c r="AO157" s="11">
        <v>-1.2999999999999989</v>
      </c>
      <c r="AR157" s="11">
        <v>0</v>
      </c>
      <c r="AS157" s="66">
        <v>2.8</v>
      </c>
      <c r="AT157" s="66">
        <v>-2.5999999999999996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66">
        <v>-2.2777777777777786</v>
      </c>
      <c r="BB157" s="66">
        <v>-0.77777777777777679</v>
      </c>
      <c r="BC157" s="66">
        <v>-2.2777777777777786</v>
      </c>
      <c r="BD157" s="66">
        <v>-0.5</v>
      </c>
      <c r="BE157" s="11">
        <v>0</v>
      </c>
      <c r="BF157" s="66">
        <v>0.27777777777777679</v>
      </c>
      <c r="BG157" s="66">
        <v>-2.3888888888888893</v>
      </c>
      <c r="BJ157" s="66">
        <v>-1.166666666666667</v>
      </c>
      <c r="BL157" s="11">
        <v>0</v>
      </c>
    </row>
    <row r="158" spans="1:64" x14ac:dyDescent="0.2">
      <c r="A158" s="11">
        <v>35</v>
      </c>
      <c r="B158" s="11">
        <f t="shared" si="103"/>
        <v>0</v>
      </c>
      <c r="D158" s="11">
        <v>-1.6999999999999993</v>
      </c>
      <c r="E158" s="11">
        <v>1.1999999999999993</v>
      </c>
      <c r="F158" s="11">
        <v>-2.2999999999999989</v>
      </c>
      <c r="H158" s="11">
        <v>-8.3000000000000007</v>
      </c>
      <c r="I158" s="11">
        <v>-2</v>
      </c>
      <c r="J158" s="11">
        <v>-1.8999999999999986</v>
      </c>
      <c r="K158" s="11">
        <v>-1.5</v>
      </c>
      <c r="L158" s="11">
        <v>-1</v>
      </c>
      <c r="M158" s="11">
        <v>-1.3000000000000007</v>
      </c>
      <c r="O158" s="11">
        <v>1.0999999999999996</v>
      </c>
      <c r="P158" s="11">
        <v>0</v>
      </c>
      <c r="Q158" s="11">
        <v>-2.3000000000000007</v>
      </c>
      <c r="R158" s="11">
        <v>-0.70000000000000018</v>
      </c>
      <c r="S158" s="11">
        <v>-1.0999999999999996</v>
      </c>
      <c r="U158" s="11">
        <v>-1</v>
      </c>
      <c r="V158" s="11">
        <v>-1.9000000000000021</v>
      </c>
      <c r="W158" s="11">
        <v>-0.70000000000000107</v>
      </c>
      <c r="X158" s="11">
        <v>0</v>
      </c>
      <c r="Y158" s="11">
        <v>-0.40000000000000036</v>
      </c>
      <c r="Z158" s="11">
        <v>-1.1999999999999993</v>
      </c>
      <c r="AB158" s="11">
        <v>-2.6999999999999993</v>
      </c>
      <c r="AD158" s="11">
        <v>-1.1999999999999993</v>
      </c>
      <c r="AE158" s="11">
        <v>-2.0999999999999996</v>
      </c>
      <c r="AF158" s="11">
        <v>-2.6999999999999993</v>
      </c>
      <c r="AH158" s="11">
        <v>-2.3000000000000007</v>
      </c>
      <c r="AI158" s="11">
        <v>2.5</v>
      </c>
      <c r="AK158" s="11">
        <v>-0.90000000000000036</v>
      </c>
      <c r="AL158" s="11">
        <v>6.3</v>
      </c>
      <c r="AM158" s="11">
        <v>0.70000000000000018</v>
      </c>
      <c r="AN158" s="11">
        <v>-2</v>
      </c>
      <c r="AO158" s="11">
        <v>-1.5</v>
      </c>
      <c r="AR158" s="11">
        <v>0</v>
      </c>
      <c r="AS158" s="66">
        <v>2.9999999999999991</v>
      </c>
      <c r="AT158" s="66">
        <v>-3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66">
        <v>-2.7222222222222232</v>
      </c>
      <c r="BB158" s="66">
        <v>-0.83333333333333393</v>
      </c>
      <c r="BC158" s="66">
        <v>-2.7222222222222232</v>
      </c>
      <c r="BD158" s="66">
        <v>-0.55555555555555536</v>
      </c>
      <c r="BE158" s="11">
        <v>0</v>
      </c>
      <c r="BF158" s="66">
        <v>-0.16666666666666607</v>
      </c>
      <c r="BG158" s="66">
        <v>-2.7222222222222232</v>
      </c>
      <c r="BJ158" s="66">
        <v>-1.166666666666667</v>
      </c>
      <c r="BL158" s="11">
        <v>0</v>
      </c>
    </row>
    <row r="159" spans="1:64" x14ac:dyDescent="0.2">
      <c r="A159" s="11">
        <v>40</v>
      </c>
      <c r="B159" s="11">
        <f t="shared" si="103"/>
        <v>0</v>
      </c>
      <c r="D159" s="11">
        <v>-2.1999999999999993</v>
      </c>
      <c r="E159" s="11">
        <v>0.80000000000000071</v>
      </c>
      <c r="F159" s="11">
        <v>-2.5</v>
      </c>
      <c r="H159" s="11">
        <v>-8.3000000000000007</v>
      </c>
      <c r="I159" s="11">
        <v>-2.2999999999999989</v>
      </c>
      <c r="J159" s="11">
        <v>-2.0999999999999996</v>
      </c>
      <c r="K159" s="11">
        <v>-1.6999999999999993</v>
      </c>
      <c r="L159" s="11">
        <v>-1.0999999999999996</v>
      </c>
      <c r="M159" s="11">
        <v>-2</v>
      </c>
      <c r="O159" s="11">
        <v>0.90000000000000036</v>
      </c>
      <c r="P159" s="11">
        <v>0</v>
      </c>
      <c r="Q159" s="11">
        <v>-2.4000000000000004</v>
      </c>
      <c r="S159" s="11">
        <v>-1.5</v>
      </c>
      <c r="U159" s="11">
        <v>-1.0999999999999996</v>
      </c>
      <c r="V159" s="11">
        <v>-2.2000000000000011</v>
      </c>
      <c r="W159" s="11">
        <v>-0.70000000000000107</v>
      </c>
      <c r="X159" s="11">
        <v>0</v>
      </c>
      <c r="Y159" s="11">
        <v>-0.40000000000000036</v>
      </c>
      <c r="Z159" s="11">
        <v>-1.5</v>
      </c>
      <c r="AB159" s="11">
        <v>-3</v>
      </c>
      <c r="AD159" s="11">
        <v>-1.1999999999999993</v>
      </c>
      <c r="AE159" s="11">
        <v>-2.2999999999999989</v>
      </c>
      <c r="AF159" s="11">
        <v>-2.7999999999999989</v>
      </c>
      <c r="AH159" s="11">
        <v>-2.4000000000000004</v>
      </c>
      <c r="AI159" s="11">
        <v>2.4000000000000004</v>
      </c>
      <c r="AK159" s="11">
        <v>-1.1999999999999993</v>
      </c>
      <c r="AL159" s="11">
        <v>6.2</v>
      </c>
      <c r="AM159" s="11">
        <v>0.89999999999999947</v>
      </c>
      <c r="AN159" s="11">
        <v>-2.3000000000000007</v>
      </c>
      <c r="AO159" s="11">
        <v>-1.7999999999999989</v>
      </c>
      <c r="AR159" s="11">
        <v>0</v>
      </c>
      <c r="AS159" s="66">
        <v>3.2</v>
      </c>
      <c r="AT159" s="66">
        <v>-3.2000000000000011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66">
        <v>-2.9444444444444446</v>
      </c>
      <c r="BB159" s="66">
        <v>-0.77777777777777679</v>
      </c>
      <c r="BC159" s="66">
        <v>-2.9444444444444446</v>
      </c>
      <c r="BD159" s="66">
        <v>-0.27777777777777857</v>
      </c>
      <c r="BE159" s="11">
        <v>0</v>
      </c>
      <c r="BF159" s="66">
        <v>-0.33333333333333393</v>
      </c>
      <c r="BG159" s="66">
        <v>-3.0555555555555554</v>
      </c>
      <c r="BJ159" s="66">
        <v>-1.0555555555555562</v>
      </c>
      <c r="BL159" s="11">
        <v>0</v>
      </c>
    </row>
    <row r="160" spans="1:64" x14ac:dyDescent="0.2">
      <c r="A160" s="11">
        <v>45</v>
      </c>
      <c r="B160" s="11">
        <f t="shared" si="103"/>
        <v>0</v>
      </c>
      <c r="D160" s="11">
        <v>-2.5</v>
      </c>
      <c r="E160" s="11">
        <v>0.40000000000000036</v>
      </c>
      <c r="F160" s="11">
        <v>-2.5999999999999996</v>
      </c>
      <c r="H160" s="11">
        <v>-8.3000000000000007</v>
      </c>
      <c r="I160" s="11">
        <v>-2.5999999999999996</v>
      </c>
      <c r="J160" s="11">
        <v>-2.0999999999999996</v>
      </c>
      <c r="K160" s="11">
        <v>-2</v>
      </c>
      <c r="L160" s="11">
        <v>-1.3999999999999986</v>
      </c>
      <c r="M160" s="11">
        <v>-2.8000000000000007</v>
      </c>
      <c r="O160" s="11">
        <v>0.80000000000000071</v>
      </c>
      <c r="P160" s="11">
        <v>0</v>
      </c>
      <c r="Q160" s="11">
        <v>-2.5</v>
      </c>
      <c r="S160" s="11">
        <v>-1.5999999999999996</v>
      </c>
      <c r="U160" s="11">
        <v>-1.2000000000000011</v>
      </c>
      <c r="V160" s="11">
        <v>-2.3000000000000007</v>
      </c>
      <c r="W160" s="11">
        <v>-0.80000000000000071</v>
      </c>
      <c r="X160" s="11">
        <v>0</v>
      </c>
      <c r="Y160" s="11">
        <v>-0.40000000000000036</v>
      </c>
      <c r="Z160" s="11">
        <v>-1.8999999999999995</v>
      </c>
      <c r="AB160" s="11">
        <v>-3.3999999999999986</v>
      </c>
      <c r="AD160" s="11">
        <v>-1.5</v>
      </c>
      <c r="AE160" s="11">
        <v>-2.5</v>
      </c>
      <c r="AF160" s="11">
        <v>-2.9000000000000004</v>
      </c>
      <c r="AH160" s="11">
        <v>-2.5999999999999996</v>
      </c>
      <c r="AI160" s="11">
        <v>2.2999999999999989</v>
      </c>
      <c r="AK160" s="11">
        <v>-1.4000000000000004</v>
      </c>
      <c r="AL160" s="11">
        <v>6</v>
      </c>
      <c r="AM160" s="11">
        <v>0.49999999999999911</v>
      </c>
      <c r="AN160" s="11">
        <v>-2.5</v>
      </c>
      <c r="AO160" s="11">
        <v>-2</v>
      </c>
      <c r="AR160" s="11">
        <v>0</v>
      </c>
      <c r="AS160" s="66">
        <v>2.8999999999999995</v>
      </c>
      <c r="AT160" s="66">
        <v>-3.2000000000000011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66">
        <v>-3.2777777777777786</v>
      </c>
      <c r="BB160" s="66">
        <v>-0.66666666666666607</v>
      </c>
      <c r="BC160" s="66">
        <v>-3.2777777777777786</v>
      </c>
      <c r="BD160" s="66">
        <v>-0.27777777777777857</v>
      </c>
      <c r="BE160" s="11">
        <v>0</v>
      </c>
      <c r="BF160" s="66">
        <v>-0.33333333333333393</v>
      </c>
      <c r="BG160" s="66">
        <v>-3.5</v>
      </c>
      <c r="BJ160" s="66">
        <v>-1.2222222222222223</v>
      </c>
      <c r="BL160" s="11">
        <v>0</v>
      </c>
    </row>
    <row r="161" spans="1:64" x14ac:dyDescent="0.2">
      <c r="A161" s="11">
        <v>50</v>
      </c>
      <c r="B161" s="11">
        <f t="shared" si="103"/>
        <v>0</v>
      </c>
      <c r="D161" s="11">
        <v>-2.5</v>
      </c>
      <c r="F161" s="11">
        <v>-2.7999999999999989</v>
      </c>
      <c r="H161" s="11">
        <v>-8.3000000000000007</v>
      </c>
      <c r="I161" s="11">
        <v>-2.6999999999999993</v>
      </c>
      <c r="J161" s="11">
        <v>-2.5</v>
      </c>
      <c r="K161" s="11">
        <v>-2.2999999999999989</v>
      </c>
      <c r="L161" s="11">
        <v>-1.5999999999999996</v>
      </c>
      <c r="M161" s="11">
        <v>-3.3000000000000007</v>
      </c>
      <c r="O161" s="11">
        <v>0.80000000000000071</v>
      </c>
      <c r="P161" s="11">
        <v>0</v>
      </c>
      <c r="Q161" s="11">
        <v>-3</v>
      </c>
      <c r="S161" s="11">
        <v>-1.8000000000000007</v>
      </c>
      <c r="U161" s="11">
        <v>-1.4000000000000004</v>
      </c>
      <c r="V161" s="11">
        <v>-2.4000000000000021</v>
      </c>
      <c r="W161" s="11">
        <v>-1</v>
      </c>
      <c r="X161" s="11">
        <v>0</v>
      </c>
      <c r="Y161" s="11">
        <v>-0.69999999999999929</v>
      </c>
      <c r="Z161" s="11">
        <v>-2.1999999999999993</v>
      </c>
      <c r="AB161" s="11">
        <v>-4.2999999999999989</v>
      </c>
      <c r="AD161" s="11">
        <v>-2.0999999999999996</v>
      </c>
      <c r="AE161" s="11">
        <v>-3.1999999999999993</v>
      </c>
      <c r="AF161" s="11">
        <v>-3</v>
      </c>
      <c r="AH161" s="11">
        <v>-3.0999999999999996</v>
      </c>
      <c r="AI161" s="11">
        <v>2.1999999999999993</v>
      </c>
      <c r="AK161" s="11">
        <v>-1.6999999999999993</v>
      </c>
      <c r="AL161" s="11">
        <v>6.1</v>
      </c>
      <c r="AM161" s="11">
        <v>0.20000000000000018</v>
      </c>
      <c r="AN161" s="11">
        <v>-2.8000000000000007</v>
      </c>
      <c r="AO161" s="11">
        <v>-2</v>
      </c>
      <c r="AR161" s="11">
        <v>0</v>
      </c>
      <c r="AS161" s="66">
        <v>2.7</v>
      </c>
      <c r="AT161" s="66">
        <v>-3.2000000000000011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66">
        <v>-3.6111111111111107</v>
      </c>
      <c r="BB161" s="66">
        <v>-0.66666666666666607</v>
      </c>
      <c r="BC161" s="66">
        <v>-3.6111111111111107</v>
      </c>
      <c r="BD161" s="66">
        <v>-0.5</v>
      </c>
      <c r="BE161" s="11">
        <v>0</v>
      </c>
      <c r="BF161" s="66">
        <v>-0.38888888888888928</v>
      </c>
      <c r="BG161" s="66">
        <v>-4.0555555555555554</v>
      </c>
      <c r="BJ161" s="66">
        <v>-1.4444444444444446</v>
      </c>
      <c r="BL161" s="11">
        <v>0</v>
      </c>
    </row>
    <row r="162" spans="1:64" x14ac:dyDescent="0.2">
      <c r="A162" s="11">
        <v>55</v>
      </c>
      <c r="B162" s="11">
        <v>0</v>
      </c>
      <c r="D162" s="11">
        <v>-2.6000000000000014</v>
      </c>
      <c r="F162" s="11">
        <v>-3</v>
      </c>
      <c r="H162" s="11">
        <v>-8.3000000000000007</v>
      </c>
      <c r="I162" s="11">
        <v>-2.7999999999999989</v>
      </c>
      <c r="J162" s="11">
        <v>-2.6999999999999993</v>
      </c>
      <c r="K162" s="11">
        <v>-2.5</v>
      </c>
      <c r="L162" s="11">
        <v>-1.7999999999999989</v>
      </c>
      <c r="M162" s="11">
        <v>-3.7000000000000011</v>
      </c>
      <c r="O162" s="11">
        <v>0.80000000000000071</v>
      </c>
      <c r="P162" s="11">
        <v>0</v>
      </c>
      <c r="Q162" s="11">
        <v>-3.3000000000000007</v>
      </c>
      <c r="S162" s="11">
        <v>-1.7000000000000011</v>
      </c>
      <c r="U162" s="11">
        <v>-1.5</v>
      </c>
      <c r="V162" s="11">
        <v>-2.5000000000000018</v>
      </c>
      <c r="W162" s="11">
        <v>-1.1000000000000014</v>
      </c>
      <c r="X162" s="11">
        <v>0</v>
      </c>
      <c r="Y162" s="11">
        <v>-1.1999999999999993</v>
      </c>
      <c r="Z162" s="11">
        <v>-2.5999999999999996</v>
      </c>
      <c r="AB162" s="11">
        <v>-4.5999999999999996</v>
      </c>
      <c r="AD162" s="11">
        <v>-2.1999999999999993</v>
      </c>
      <c r="AE162" s="11">
        <v>-3.5</v>
      </c>
      <c r="AF162" s="11">
        <v>-3.5</v>
      </c>
      <c r="AH162" s="11">
        <v>-3.5999999999999996</v>
      </c>
      <c r="AI162" s="11">
        <v>2.1999999999999993</v>
      </c>
      <c r="AK162" s="11">
        <v>-1.9000000000000004</v>
      </c>
      <c r="AL162" s="11">
        <v>6.1</v>
      </c>
      <c r="AM162" s="11">
        <v>0</v>
      </c>
      <c r="AN162" s="11">
        <v>-3</v>
      </c>
      <c r="AO162" s="11">
        <v>-2.0999999999999996</v>
      </c>
      <c r="AR162" s="11">
        <v>0</v>
      </c>
      <c r="AS162" s="66">
        <v>2.9999999999999991</v>
      </c>
      <c r="AT162" s="66">
        <v>-3.3000000000000007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66">
        <v>-4.1111111111111143</v>
      </c>
      <c r="BB162" s="66">
        <v>-0.72222222222222143</v>
      </c>
      <c r="BC162" s="66">
        <v>-4.1111111111111143</v>
      </c>
      <c r="BD162" s="66">
        <v>-0.72222222222222143</v>
      </c>
      <c r="BE162" s="11">
        <v>0</v>
      </c>
      <c r="BF162" s="66">
        <v>-0.38888888888888928</v>
      </c>
      <c r="BG162" s="66">
        <v>-4.5</v>
      </c>
      <c r="BJ162" s="66">
        <v>-1.5</v>
      </c>
      <c r="BL162" s="11">
        <v>0</v>
      </c>
    </row>
    <row r="163" spans="1:64" x14ac:dyDescent="0.2">
      <c r="A163" s="11">
        <v>60</v>
      </c>
      <c r="B163" s="11">
        <v>0</v>
      </c>
      <c r="D163" s="11">
        <v>-2.9000000000000004</v>
      </c>
      <c r="F163" s="11">
        <v>-3.2999999999999989</v>
      </c>
      <c r="H163" s="11">
        <v>-8.3000000000000007</v>
      </c>
      <c r="I163" s="11">
        <v>-2.8999999999999986</v>
      </c>
      <c r="J163" s="11">
        <v>-2.8999999999999986</v>
      </c>
      <c r="K163" s="11">
        <v>-2.5999999999999996</v>
      </c>
      <c r="L163" s="11">
        <v>-2</v>
      </c>
      <c r="M163" s="11">
        <v>-3.9000000000000004</v>
      </c>
      <c r="O163" s="11">
        <v>0.5</v>
      </c>
      <c r="P163" s="11">
        <v>0</v>
      </c>
      <c r="Q163" s="11">
        <v>-3.7000000000000011</v>
      </c>
      <c r="S163" s="11">
        <v>-1.3000000000000007</v>
      </c>
      <c r="U163" s="11">
        <v>-1.7000000000000011</v>
      </c>
      <c r="V163" s="11">
        <v>-2.8000000000000007</v>
      </c>
      <c r="W163" s="11">
        <v>-1.2000000000000011</v>
      </c>
      <c r="X163" s="11">
        <v>0</v>
      </c>
      <c r="Y163" s="11">
        <v>-1.7000000000000002</v>
      </c>
      <c r="Z163" s="11">
        <v>-3</v>
      </c>
      <c r="AB163" s="11">
        <v>-4.8999999999999986</v>
      </c>
      <c r="AD163" s="11">
        <v>-2.5</v>
      </c>
      <c r="AE163" s="11">
        <v>-3.5999999999999996</v>
      </c>
      <c r="AF163" s="11">
        <v>-4</v>
      </c>
      <c r="AH163" s="11">
        <v>-4.0999999999999996</v>
      </c>
      <c r="AI163" s="11">
        <v>2</v>
      </c>
      <c r="AK163" s="11">
        <v>-2.0999999999999996</v>
      </c>
      <c r="AL163" s="11">
        <v>6.2</v>
      </c>
      <c r="AM163" s="11">
        <v>0.20000000000000018</v>
      </c>
      <c r="AN163" s="11">
        <v>-3.2000000000000011</v>
      </c>
      <c r="AO163" s="11">
        <v>-2.2999999999999989</v>
      </c>
      <c r="AR163" s="11">
        <v>0</v>
      </c>
      <c r="AS163" s="66">
        <v>3.2</v>
      </c>
      <c r="AT163" s="66">
        <v>-3.5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66">
        <v>-4.4444444444444446</v>
      </c>
      <c r="BB163" s="66">
        <v>-0.83333333333333393</v>
      </c>
      <c r="BC163" s="66">
        <v>-4.4444444444444446</v>
      </c>
      <c r="BD163" s="66">
        <v>-0.83333333333333393</v>
      </c>
      <c r="BE163" s="11">
        <v>0</v>
      </c>
      <c r="BF163" s="66">
        <v>-0.44444444444444464</v>
      </c>
      <c r="BG163" s="66">
        <v>-4.8333333333333339</v>
      </c>
      <c r="BJ163" s="66">
        <v>-1.5</v>
      </c>
      <c r="BL163" s="11">
        <v>0</v>
      </c>
    </row>
    <row r="164" spans="1:64" x14ac:dyDescent="0.2">
      <c r="A164" s="11">
        <v>65</v>
      </c>
      <c r="B164" s="11">
        <v>0</v>
      </c>
      <c r="D164" s="11">
        <v>-3.4000000000000004</v>
      </c>
      <c r="F164" s="11">
        <v>-3.5</v>
      </c>
      <c r="H164" s="11">
        <v>-8.3000000000000007</v>
      </c>
      <c r="I164" s="11">
        <v>-3</v>
      </c>
      <c r="J164" s="11">
        <v>-3.2999999999999989</v>
      </c>
      <c r="K164" s="11">
        <v>-3</v>
      </c>
      <c r="L164" s="11">
        <v>-2.0999999999999996</v>
      </c>
      <c r="M164" s="11">
        <v>-4.1000000000000005</v>
      </c>
      <c r="O164" s="11">
        <v>9.9999999999999645E-2</v>
      </c>
      <c r="P164" s="11">
        <v>0</v>
      </c>
      <c r="Q164" s="11">
        <v>-4.2</v>
      </c>
      <c r="S164" s="11">
        <v>-1.3000000000000007</v>
      </c>
      <c r="U164" s="11">
        <v>-1.8000000000000007</v>
      </c>
      <c r="V164" s="11">
        <v>-3.2000000000000011</v>
      </c>
      <c r="W164" s="11">
        <v>-1.4000000000000004</v>
      </c>
      <c r="X164" s="11">
        <v>0</v>
      </c>
      <c r="Y164" s="11">
        <v>-1.9000000000000004</v>
      </c>
      <c r="Z164" s="11">
        <v>-3.0999999999999996</v>
      </c>
      <c r="AB164" s="11">
        <v>-5.0999999999999996</v>
      </c>
      <c r="AD164" s="11">
        <v>-2.8</v>
      </c>
      <c r="AE164" s="11">
        <v>-3.8999999999999986</v>
      </c>
      <c r="AF164" s="11">
        <v>-4.5</v>
      </c>
      <c r="AH164" s="11">
        <v>-4.2000000000000011</v>
      </c>
      <c r="AI164" s="11">
        <v>1.7999999999999989</v>
      </c>
      <c r="AK164" s="11">
        <v>-2.3000000000000007</v>
      </c>
      <c r="AL164" s="11">
        <v>5.9</v>
      </c>
      <c r="AM164" s="11">
        <v>0.29999999999999982</v>
      </c>
      <c r="AN164" s="11">
        <v>-3.5</v>
      </c>
      <c r="AO164" s="11">
        <v>-2.5999999999999996</v>
      </c>
      <c r="AR164" s="11">
        <v>0</v>
      </c>
      <c r="AT164" s="66">
        <v>-3.5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66">
        <v>-4.5555555555555554</v>
      </c>
      <c r="BB164" s="66">
        <v>-0.83333333333333393</v>
      </c>
      <c r="BC164" s="66">
        <v>-4.5555555555555554</v>
      </c>
      <c r="BD164" s="66">
        <v>-0.88888888888888928</v>
      </c>
      <c r="BE164" s="11">
        <v>0</v>
      </c>
      <c r="BG164" s="66">
        <v>-5.2222222222222223</v>
      </c>
      <c r="BJ164" s="66">
        <v>-1.6111111111111116</v>
      </c>
      <c r="BL164" s="11">
        <v>0</v>
      </c>
    </row>
    <row r="165" spans="1:64" x14ac:dyDescent="0.2">
      <c r="A165" s="11">
        <v>70</v>
      </c>
      <c r="B165" s="11">
        <v>0</v>
      </c>
      <c r="D165" s="11">
        <v>-3.5</v>
      </c>
      <c r="F165" s="11">
        <v>-3.5999999999999996</v>
      </c>
      <c r="H165" s="11">
        <v>-8.3000000000000007</v>
      </c>
      <c r="I165" s="11">
        <v>-3.5</v>
      </c>
      <c r="J165" s="11">
        <v>-3.5999999999999996</v>
      </c>
      <c r="K165" s="11">
        <v>-3.3999999999999986</v>
      </c>
      <c r="L165" s="11">
        <v>-2.3999999999999995</v>
      </c>
      <c r="M165" s="11">
        <v>-4.2</v>
      </c>
      <c r="O165" s="11">
        <v>-0.40000000000000036</v>
      </c>
      <c r="P165" s="11">
        <v>0</v>
      </c>
      <c r="Q165" s="11">
        <v>-4.3000000000000007</v>
      </c>
      <c r="S165" s="11">
        <v>-1.5999999999999996</v>
      </c>
      <c r="U165" s="11">
        <v>-2</v>
      </c>
      <c r="V165" s="11">
        <v>-3.5000000000000018</v>
      </c>
      <c r="W165" s="11">
        <v>-1.5</v>
      </c>
      <c r="X165" s="11">
        <v>0</v>
      </c>
      <c r="Y165" s="11">
        <v>-1.7999999999999998</v>
      </c>
      <c r="Z165" s="11">
        <v>-3.3</v>
      </c>
      <c r="AB165" s="11">
        <v>-5.3999999999999986</v>
      </c>
      <c r="AD165" s="11">
        <v>-3</v>
      </c>
      <c r="AE165" s="11">
        <v>-4</v>
      </c>
      <c r="AF165" s="11">
        <v>-4.8999999999999995</v>
      </c>
      <c r="AH165" s="11">
        <v>-4.4000000000000004</v>
      </c>
      <c r="AI165" s="11">
        <v>2.1999999999999993</v>
      </c>
      <c r="AK165" s="11">
        <v>-2.5999999999999996</v>
      </c>
      <c r="AL165" s="11">
        <v>5.8</v>
      </c>
      <c r="AM165" s="11">
        <v>9.9999999999999645E-2</v>
      </c>
      <c r="AN165" s="11">
        <v>-3.7</v>
      </c>
      <c r="AO165" s="11">
        <v>-2.7999999999999989</v>
      </c>
      <c r="AR165" s="11">
        <v>0</v>
      </c>
      <c r="AT165" s="66">
        <v>-3.6000000000000005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66">
        <v>-4.9444444444444446</v>
      </c>
      <c r="BB165" s="66">
        <v>-1.2222222222222214</v>
      </c>
      <c r="BC165" s="66">
        <v>-4.9444444444444446</v>
      </c>
      <c r="BD165" s="66">
        <v>-0.94444444444444464</v>
      </c>
      <c r="BE165" s="11">
        <v>0</v>
      </c>
      <c r="BG165" s="66">
        <v>-5.5</v>
      </c>
      <c r="BJ165" s="66">
        <v>-1.666666666666667</v>
      </c>
      <c r="BL165" s="11">
        <v>0</v>
      </c>
    </row>
    <row r="166" spans="1:64" x14ac:dyDescent="0.2">
      <c r="A166" s="11">
        <v>75</v>
      </c>
      <c r="B166" s="11">
        <v>0</v>
      </c>
      <c r="D166" s="11">
        <v>-3.6000000000000014</v>
      </c>
      <c r="F166" s="11">
        <v>-3.8999999999999995</v>
      </c>
      <c r="H166" s="11">
        <v>-8.3000000000000007</v>
      </c>
      <c r="I166" s="11">
        <v>-3.8999999999999986</v>
      </c>
      <c r="J166" s="11">
        <v>-4</v>
      </c>
      <c r="K166" s="11">
        <v>-3.5999999999999996</v>
      </c>
      <c r="L166" s="11">
        <v>-2.5999999999999996</v>
      </c>
      <c r="M166" s="11">
        <v>-4.5</v>
      </c>
      <c r="O166" s="11">
        <v>-0.5</v>
      </c>
      <c r="P166" s="11">
        <v>0</v>
      </c>
      <c r="Q166" s="11">
        <v>-4.7</v>
      </c>
      <c r="S166" s="11">
        <v>-1.8000000000000007</v>
      </c>
      <c r="U166" s="11">
        <v>-2.2000000000000011</v>
      </c>
      <c r="V166" s="11">
        <v>-3.8000000000000007</v>
      </c>
      <c r="W166" s="11">
        <v>-1.5</v>
      </c>
      <c r="X166" s="11">
        <v>0</v>
      </c>
      <c r="Y166" s="11">
        <v>-1.7999999999999998</v>
      </c>
      <c r="Z166" s="11">
        <v>-3.3999999999999995</v>
      </c>
      <c r="AB166" s="11">
        <v>-5.6999999999999993</v>
      </c>
      <c r="AD166" s="11">
        <v>-3.1999999999999993</v>
      </c>
      <c r="AE166" s="11">
        <v>-4.3999999999999986</v>
      </c>
      <c r="AF166" s="11">
        <v>-5.3999999999999995</v>
      </c>
      <c r="AH166" s="11">
        <v>-4.7000000000000011</v>
      </c>
      <c r="AI166" s="11">
        <v>2.1999999999999993</v>
      </c>
      <c r="AK166" s="11">
        <v>-2.8</v>
      </c>
      <c r="AM166" s="11">
        <v>9.9999999999999645E-2</v>
      </c>
      <c r="AN166" s="11">
        <v>-3.9000000000000004</v>
      </c>
      <c r="AO166" s="11">
        <v>-2.9999999999999991</v>
      </c>
      <c r="AR166" s="11">
        <v>0</v>
      </c>
      <c r="AT166" s="66">
        <v>-3.8000000000000007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66">
        <v>-5.1111111111111116</v>
      </c>
      <c r="BB166" s="66">
        <v>-1.3333333333333339</v>
      </c>
      <c r="BC166" s="66">
        <v>-5.1111111111111116</v>
      </c>
      <c r="BD166" s="66">
        <v>-0.94444444444444464</v>
      </c>
      <c r="BE166" s="11">
        <v>0</v>
      </c>
      <c r="BG166" s="66">
        <v>-5.7222222222222223</v>
      </c>
      <c r="BJ166" s="66">
        <v>-1.8333333333333339</v>
      </c>
      <c r="BL166" s="11">
        <v>0</v>
      </c>
    </row>
    <row r="167" spans="1:64" x14ac:dyDescent="0.2">
      <c r="A167" s="11">
        <v>80</v>
      </c>
      <c r="B167" s="11">
        <v>0</v>
      </c>
      <c r="D167" s="11">
        <v>-3.5</v>
      </c>
      <c r="F167" s="11">
        <v>-4.1999999999999993</v>
      </c>
      <c r="H167" s="11">
        <v>-8.3000000000000007</v>
      </c>
      <c r="I167" s="11">
        <v>-4.0999999999999996</v>
      </c>
      <c r="J167" s="11">
        <v>-4.3999999999999986</v>
      </c>
      <c r="K167" s="11">
        <v>-4</v>
      </c>
      <c r="L167" s="11">
        <v>-2.7999999999999989</v>
      </c>
      <c r="M167" s="11">
        <v>-4.6000000000000005</v>
      </c>
      <c r="O167" s="11">
        <v>-0.79999999999999893</v>
      </c>
      <c r="P167" s="11">
        <v>0</v>
      </c>
      <c r="Q167" s="11">
        <v>-5.2</v>
      </c>
      <c r="S167" s="11">
        <v>-2.3000000000000007</v>
      </c>
      <c r="U167" s="11">
        <v>-2.5</v>
      </c>
      <c r="V167" s="11">
        <v>-4.0000000000000018</v>
      </c>
      <c r="W167" s="11">
        <v>-1.6000000000000014</v>
      </c>
      <c r="X167" s="11">
        <v>0</v>
      </c>
      <c r="Y167" s="11">
        <v>-2</v>
      </c>
      <c r="Z167" s="11">
        <v>-3.5</v>
      </c>
      <c r="AB167" s="11">
        <v>-6</v>
      </c>
      <c r="AD167" s="11">
        <v>-3.3999999999999995</v>
      </c>
      <c r="AE167" s="11">
        <v>-4.7999999999999989</v>
      </c>
      <c r="AF167" s="11">
        <v>-5.3999999999999995</v>
      </c>
      <c r="AH167" s="11">
        <v>-4.7000000000000011</v>
      </c>
      <c r="AK167" s="11">
        <v>-3.4000000000000004</v>
      </c>
      <c r="AM167" s="11">
        <v>-0.29999999999999982</v>
      </c>
      <c r="AN167" s="11">
        <v>-4.1000000000000005</v>
      </c>
      <c r="AO167" s="11">
        <v>-3.2999999999999989</v>
      </c>
      <c r="AR167" s="11">
        <v>0</v>
      </c>
      <c r="AT167" s="66">
        <v>-4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66">
        <v>-5.3888888888888893</v>
      </c>
      <c r="BB167" s="66">
        <v>-1.5555555555555554</v>
      </c>
      <c r="BC167" s="66">
        <v>-5.3888888888888893</v>
      </c>
      <c r="BD167" s="66">
        <v>-0.94444444444444464</v>
      </c>
      <c r="BE167" s="11">
        <v>0</v>
      </c>
      <c r="BG167" s="66">
        <v>-5.8333333333333339</v>
      </c>
      <c r="BJ167" s="66">
        <v>-2.0555555555555562</v>
      </c>
      <c r="BL167" s="11">
        <v>0</v>
      </c>
    </row>
    <row r="168" spans="1:64" x14ac:dyDescent="0.2">
      <c r="A168" s="11">
        <v>85</v>
      </c>
      <c r="B168" s="11">
        <v>0</v>
      </c>
      <c r="D168" s="11">
        <v>-3.7000000000000011</v>
      </c>
      <c r="F168" s="11">
        <v>-4.3999999999999995</v>
      </c>
      <c r="H168" s="11">
        <v>-8.3000000000000007</v>
      </c>
      <c r="I168" s="11">
        <v>-4.2999999999999989</v>
      </c>
      <c r="J168" s="11">
        <v>-4.5</v>
      </c>
      <c r="K168" s="11">
        <v>-4.1999999999999993</v>
      </c>
      <c r="L168" s="11">
        <v>-3.0999999999999996</v>
      </c>
      <c r="M168" s="11">
        <v>-4.7</v>
      </c>
      <c r="O168" s="11">
        <v>-1.1999999999999993</v>
      </c>
      <c r="P168" s="11">
        <v>0</v>
      </c>
      <c r="Q168" s="11">
        <v>-5.4</v>
      </c>
      <c r="S168" s="11">
        <v>-3</v>
      </c>
      <c r="U168" s="11">
        <v>-2.5999999999999996</v>
      </c>
      <c r="V168" s="11">
        <v>-4.0000000000000018</v>
      </c>
      <c r="W168" s="11">
        <v>-1.8000000000000007</v>
      </c>
      <c r="X168" s="11">
        <v>0</v>
      </c>
      <c r="Y168" s="11">
        <v>-2.2000000000000002</v>
      </c>
      <c r="Z168" s="11">
        <v>-3.3999999999999995</v>
      </c>
      <c r="AB168" s="11">
        <v>-6.1999999999999993</v>
      </c>
      <c r="AD168" s="11">
        <v>-3.6999999999999993</v>
      </c>
      <c r="AE168" s="11">
        <v>-4.8999999999999986</v>
      </c>
      <c r="AF168" s="11">
        <v>-5.5</v>
      </c>
      <c r="AH168" s="11">
        <v>-4.8000000000000007</v>
      </c>
      <c r="AK168" s="11">
        <v>-3.4000000000000004</v>
      </c>
      <c r="AM168" s="11">
        <v>-0.60000000000000053</v>
      </c>
      <c r="AN168" s="11">
        <v>-4.2</v>
      </c>
      <c r="AO168" s="11">
        <v>-3.4999999999999991</v>
      </c>
      <c r="AR168" s="11">
        <v>0</v>
      </c>
      <c r="AT168" s="66">
        <v>-4.2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66">
        <v>-5.6111111111111116</v>
      </c>
      <c r="BB168" s="66">
        <v>-1.3888888888888893</v>
      </c>
      <c r="BC168" s="66">
        <v>-5.6111111111111116</v>
      </c>
      <c r="BD168" s="66">
        <v>-1</v>
      </c>
      <c r="BE168" s="11">
        <v>0</v>
      </c>
      <c r="BG168" s="66">
        <v>-5.9444444444444446</v>
      </c>
      <c r="BJ168" s="66">
        <v>-2.2777777777777786</v>
      </c>
      <c r="BL168" s="11">
        <v>0</v>
      </c>
    </row>
    <row r="169" spans="1:64" x14ac:dyDescent="0.2">
      <c r="A169" s="11">
        <v>90</v>
      </c>
      <c r="B169" s="11">
        <v>0</v>
      </c>
      <c r="D169" s="11">
        <v>-3.9000000000000004</v>
      </c>
      <c r="F169" s="11">
        <v>-4.4999999999999991</v>
      </c>
      <c r="H169" s="11">
        <v>-8.3000000000000007</v>
      </c>
      <c r="I169" s="11">
        <v>-4.4999999999999991</v>
      </c>
      <c r="J169" s="11">
        <v>-4.5999999999999996</v>
      </c>
      <c r="K169" s="11">
        <v>-4.2999999999999989</v>
      </c>
      <c r="L169" s="11">
        <v>-2.3999999999999995</v>
      </c>
      <c r="M169" s="11">
        <v>-5</v>
      </c>
      <c r="O169" s="11">
        <v>-1.1999999999999993</v>
      </c>
      <c r="P169" s="11">
        <v>0</v>
      </c>
      <c r="Q169" s="11">
        <v>-5</v>
      </c>
      <c r="S169" s="11">
        <v>-3.0999999999999996</v>
      </c>
      <c r="U169" s="11">
        <v>-2.5999999999999996</v>
      </c>
      <c r="V169" s="11">
        <v>-4.3000000000000007</v>
      </c>
      <c r="W169" s="11">
        <v>-1.7000000000000011</v>
      </c>
      <c r="X169" s="11">
        <v>0</v>
      </c>
      <c r="Y169" s="11">
        <v>-2.2999999999999998</v>
      </c>
      <c r="Z169" s="11">
        <v>-3.8</v>
      </c>
      <c r="AB169" s="11">
        <v>-6.3999999999999986</v>
      </c>
      <c r="AD169" s="11">
        <v>-3.8999999999999995</v>
      </c>
      <c r="AE169" s="11">
        <v>-4.7999999999999989</v>
      </c>
      <c r="AF169" s="11">
        <v>-5.8999999999999995</v>
      </c>
      <c r="AH169" s="11">
        <v>-5</v>
      </c>
      <c r="AK169" s="11">
        <v>-3.4000000000000004</v>
      </c>
      <c r="AM169" s="11">
        <v>-0.90000000000000036</v>
      </c>
      <c r="AN169" s="11">
        <v>-4.3000000000000007</v>
      </c>
      <c r="AO169" s="11">
        <v>-3.4999999999999991</v>
      </c>
      <c r="AR169" s="11">
        <v>0</v>
      </c>
      <c r="AT169" s="66">
        <v>-4.3000000000000007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66">
        <v>-5.666666666666667</v>
      </c>
      <c r="BB169" s="66">
        <v>-1.2777777777777768</v>
      </c>
      <c r="BC169" s="66">
        <v>-5.666666666666667</v>
      </c>
      <c r="BD169" s="66">
        <v>-1.0555555555555554</v>
      </c>
      <c r="BE169" s="11">
        <v>0</v>
      </c>
      <c r="BG169" s="66">
        <v>-6.0555555555555554</v>
      </c>
      <c r="BJ169" s="66">
        <v>-2.3888888888888893</v>
      </c>
      <c r="BL169" s="11">
        <v>0</v>
      </c>
    </row>
    <row r="170" spans="1:64" x14ac:dyDescent="0.2">
      <c r="A170" s="11">
        <v>95</v>
      </c>
      <c r="B170" s="11">
        <v>0</v>
      </c>
      <c r="D170" s="11">
        <v>-3.9000000000000004</v>
      </c>
      <c r="F170" s="11">
        <v>-4.4999999999999991</v>
      </c>
      <c r="H170" s="11">
        <v>-8.3000000000000007</v>
      </c>
      <c r="I170" s="11">
        <v>-4.7999999999999989</v>
      </c>
      <c r="J170" s="11">
        <v>-5</v>
      </c>
      <c r="K170" s="11">
        <v>-4.1999999999999993</v>
      </c>
      <c r="L170" s="11">
        <v>-2.3999999999999995</v>
      </c>
      <c r="M170" s="11">
        <v>-4.8000000000000007</v>
      </c>
      <c r="O170" s="11">
        <v>-1</v>
      </c>
      <c r="P170" s="11">
        <v>0</v>
      </c>
      <c r="Q170" s="11">
        <v>-5</v>
      </c>
      <c r="S170" s="11">
        <v>-2.5999999999999996</v>
      </c>
      <c r="U170" s="11">
        <v>-2.7000000000000011</v>
      </c>
      <c r="V170" s="11">
        <v>-5.0000000000000018</v>
      </c>
      <c r="W170" s="11">
        <v>-1.9000000000000004</v>
      </c>
      <c r="X170" s="11">
        <v>0</v>
      </c>
      <c r="Y170" s="11">
        <v>-2.4000000000000004</v>
      </c>
      <c r="Z170" s="11">
        <v>-4</v>
      </c>
      <c r="AB170" s="11">
        <v>-6.6999999999999993</v>
      </c>
      <c r="AD170" s="11">
        <v>-4.0999999999999996</v>
      </c>
      <c r="AE170" s="11">
        <v>-5</v>
      </c>
      <c r="AF170" s="11">
        <v>-5.8999999999999995</v>
      </c>
      <c r="AH170" s="11">
        <v>-5</v>
      </c>
      <c r="AK170" s="11">
        <v>-3.3</v>
      </c>
      <c r="AM170" s="11">
        <v>-0.79999999999999982</v>
      </c>
      <c r="AN170" s="11">
        <v>-4.6000000000000005</v>
      </c>
      <c r="AO170" s="11">
        <v>-3.5999999999999996</v>
      </c>
      <c r="AR170" s="11">
        <v>0</v>
      </c>
      <c r="AT170" s="66">
        <v>-4.6000000000000005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66">
        <v>-5.7777777777777777</v>
      </c>
      <c r="BB170" s="66">
        <v>-1.2222222222222214</v>
      </c>
      <c r="BC170" s="66">
        <v>-5.7777777777777777</v>
      </c>
      <c r="BD170" s="66">
        <v>-1.0555555555555554</v>
      </c>
      <c r="BE170" s="11">
        <v>0</v>
      </c>
      <c r="BG170" s="66">
        <v>-6.0555555555555554</v>
      </c>
      <c r="BJ170" s="66">
        <v>-2.3888888888888893</v>
      </c>
      <c r="BL170" s="11">
        <v>0</v>
      </c>
    </row>
    <row r="171" spans="1:64" x14ac:dyDescent="0.2">
      <c r="A171" s="11">
        <v>100</v>
      </c>
      <c r="B171" s="11">
        <v>0</v>
      </c>
      <c r="D171" s="11">
        <v>-4.1000000000000014</v>
      </c>
      <c r="F171" s="11">
        <v>-4.6999999999999993</v>
      </c>
      <c r="H171" s="11">
        <v>-8.3000000000000007</v>
      </c>
      <c r="I171" s="11">
        <v>-4.9999999999999991</v>
      </c>
      <c r="J171" s="11">
        <v>-5.3999999999999995</v>
      </c>
      <c r="K171" s="11">
        <v>-4.2999999999999989</v>
      </c>
      <c r="L171" s="11">
        <v>-2.7999999999999989</v>
      </c>
      <c r="M171" s="11">
        <v>-4.6000000000000005</v>
      </c>
      <c r="O171" s="11">
        <v>-1.0999999999999996</v>
      </c>
      <c r="P171" s="11">
        <v>0</v>
      </c>
      <c r="Q171" s="11">
        <v>-5.2</v>
      </c>
      <c r="S171" s="11">
        <v>-2.7000000000000011</v>
      </c>
      <c r="U171" s="11">
        <v>-2.9000000000000004</v>
      </c>
      <c r="V171" s="11">
        <v>-5.5000000000000018</v>
      </c>
      <c r="W171" s="11">
        <v>-2</v>
      </c>
      <c r="X171" s="11">
        <v>0</v>
      </c>
      <c r="Y171" s="11">
        <v>-2.4000000000000004</v>
      </c>
      <c r="Z171" s="11">
        <v>-4.3999999999999995</v>
      </c>
      <c r="AB171" s="11">
        <v>-7.2999999999999989</v>
      </c>
      <c r="AD171" s="11">
        <v>-4.3</v>
      </c>
      <c r="AE171" s="11">
        <v>-5.6</v>
      </c>
      <c r="AF171" s="11">
        <v>-5.6999999999999993</v>
      </c>
      <c r="AH171" s="11">
        <v>-5.1000000000000005</v>
      </c>
      <c r="AK171" s="11">
        <v>-3.2</v>
      </c>
      <c r="AM171" s="11">
        <v>-0.5</v>
      </c>
      <c r="AN171" s="11">
        <v>-4.8000000000000007</v>
      </c>
      <c r="AO171" s="11">
        <v>-3.8999999999999995</v>
      </c>
      <c r="AR171" s="11">
        <v>0</v>
      </c>
      <c r="AT171" s="66">
        <v>-4.8000000000000007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66">
        <v>-6.1111111111111116</v>
      </c>
      <c r="BB171" s="66">
        <v>-1</v>
      </c>
      <c r="BC171" s="66">
        <v>-6.1111111111111116</v>
      </c>
      <c r="BD171" s="66">
        <v>-1.1666666666666661</v>
      </c>
      <c r="BE171" s="11">
        <v>0</v>
      </c>
      <c r="BG171" s="66">
        <v>-6.1111111111111116</v>
      </c>
      <c r="BJ171" s="66">
        <v>-2.4444444444444446</v>
      </c>
      <c r="BL171" s="11">
        <v>0</v>
      </c>
    </row>
    <row r="172" spans="1:64" x14ac:dyDescent="0.2">
      <c r="A172" s="11">
        <v>105</v>
      </c>
      <c r="B172" s="11">
        <v>0</v>
      </c>
      <c r="D172" s="11">
        <v>-4</v>
      </c>
      <c r="F172" s="11">
        <v>-4.8999999999999995</v>
      </c>
      <c r="H172" s="11">
        <v>-8.3000000000000007</v>
      </c>
      <c r="I172" s="11">
        <v>-5.2999999999999989</v>
      </c>
      <c r="J172" s="11">
        <v>-5.6999999999999993</v>
      </c>
      <c r="K172" s="11">
        <v>-4.5</v>
      </c>
      <c r="L172" s="11">
        <v>-2.9999999999999991</v>
      </c>
      <c r="M172" s="11">
        <v>-5.1000000000000005</v>
      </c>
      <c r="O172" s="11">
        <v>-1.2999999999999989</v>
      </c>
      <c r="P172" s="11">
        <v>0</v>
      </c>
      <c r="Q172" s="11">
        <v>-5.2</v>
      </c>
      <c r="S172" s="11">
        <v>-2.8000000000000007</v>
      </c>
      <c r="U172" s="11">
        <v>-3.0999999999999996</v>
      </c>
      <c r="V172" s="11">
        <v>-5.8000000000000007</v>
      </c>
      <c r="W172" s="11">
        <v>-2</v>
      </c>
      <c r="X172" s="11">
        <v>0</v>
      </c>
      <c r="Y172" s="11">
        <v>-2.5</v>
      </c>
      <c r="Z172" s="11">
        <v>-4.3999999999999995</v>
      </c>
      <c r="AB172" s="11">
        <v>-7.5</v>
      </c>
      <c r="AD172" s="11">
        <v>-4.3999999999999995</v>
      </c>
      <c r="AE172" s="11">
        <v>-6.2999999999999989</v>
      </c>
      <c r="AF172" s="11">
        <v>-5.5</v>
      </c>
      <c r="AH172" s="11">
        <v>-5.1000000000000005</v>
      </c>
      <c r="AK172" s="11">
        <v>-2.9000000000000004</v>
      </c>
      <c r="AM172" s="11">
        <v>-0.90000000000000036</v>
      </c>
      <c r="AN172" s="11">
        <v>-5.1000000000000005</v>
      </c>
      <c r="AO172" s="11">
        <v>-4.9999999999999991</v>
      </c>
      <c r="AR172" s="11">
        <v>0</v>
      </c>
      <c r="AT172" s="66">
        <v>-5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66">
        <v>-6.2222222222222223</v>
      </c>
      <c r="BB172" s="66">
        <v>-1.0555555555555554</v>
      </c>
      <c r="BC172" s="66">
        <v>-6.2222222222222223</v>
      </c>
      <c r="BD172" s="66">
        <v>-1.3333333333333339</v>
      </c>
      <c r="BE172" s="11">
        <v>0</v>
      </c>
      <c r="BG172" s="66">
        <v>-6.2222222222222223</v>
      </c>
      <c r="BJ172" s="66">
        <v>-2.4444444444444446</v>
      </c>
      <c r="BL172" s="11">
        <v>0</v>
      </c>
    </row>
    <row r="173" spans="1:64" x14ac:dyDescent="0.2">
      <c r="A173" s="11">
        <v>110</v>
      </c>
      <c r="B173" s="11">
        <v>0</v>
      </c>
      <c r="D173" s="11">
        <v>-3</v>
      </c>
      <c r="F173" s="11">
        <v>-4.7999999999999989</v>
      </c>
      <c r="I173" s="11">
        <v>-5.9999999999999991</v>
      </c>
      <c r="J173" s="11">
        <v>-5.4999999999999991</v>
      </c>
      <c r="K173" s="11">
        <v>-5.3999999999999995</v>
      </c>
      <c r="L173" s="11">
        <v>-3.3999999999999995</v>
      </c>
      <c r="M173" s="11">
        <v>-5.5</v>
      </c>
      <c r="O173" s="11">
        <v>-1.4000000000000004</v>
      </c>
      <c r="P173" s="11">
        <v>0</v>
      </c>
      <c r="Q173" s="11">
        <v>-5.3000000000000007</v>
      </c>
      <c r="S173" s="11">
        <v>-2.7000000000000011</v>
      </c>
      <c r="U173" s="11">
        <v>-3.2000000000000011</v>
      </c>
      <c r="V173" s="11">
        <v>-6.0000000000000018</v>
      </c>
      <c r="W173" s="11">
        <v>-2</v>
      </c>
      <c r="X173" s="11">
        <v>0</v>
      </c>
      <c r="Y173" s="11">
        <v>-2.9000000000000004</v>
      </c>
      <c r="Z173" s="11">
        <v>-4.3999999999999995</v>
      </c>
      <c r="AB173" s="11">
        <v>-7.7999999999999989</v>
      </c>
      <c r="AD173" s="11">
        <v>-4.3999999999999995</v>
      </c>
      <c r="AE173" s="11">
        <v>-6.6</v>
      </c>
      <c r="AF173" s="11">
        <v>-5.1999999999999993</v>
      </c>
      <c r="AH173" s="11">
        <v>-5.2</v>
      </c>
      <c r="AK173" s="11">
        <v>-2.7</v>
      </c>
      <c r="AM173" s="11">
        <v>-1.2999999999999998</v>
      </c>
      <c r="AN173" s="11">
        <v>-5.3000000000000007</v>
      </c>
      <c r="AO173" s="11">
        <v>-4.9999999999999991</v>
      </c>
      <c r="AR173" s="11">
        <v>0</v>
      </c>
      <c r="AT173" s="66">
        <v>-5.2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66">
        <v>-6.5</v>
      </c>
      <c r="BB173" s="66">
        <v>-1.1666666666666661</v>
      </c>
      <c r="BC173" s="66">
        <v>-6.5</v>
      </c>
      <c r="BD173" s="66">
        <v>-1.5555555555555554</v>
      </c>
      <c r="BE173" s="11">
        <v>0</v>
      </c>
      <c r="BG173" s="66">
        <v>-6.2777777777777777</v>
      </c>
      <c r="BJ173" s="66">
        <v>-2.3888888888888893</v>
      </c>
      <c r="BL173" s="11">
        <v>0</v>
      </c>
    </row>
    <row r="174" spans="1:64" x14ac:dyDescent="0.2">
      <c r="A174" s="11">
        <v>115</v>
      </c>
      <c r="B174" s="11">
        <v>0</v>
      </c>
      <c r="D174" s="11">
        <v>-2.7000000000000011</v>
      </c>
      <c r="F174" s="11">
        <v>-4.9999999999999991</v>
      </c>
      <c r="I174" s="11">
        <v>-6.1999999999999993</v>
      </c>
      <c r="J174" s="11">
        <v>-5.7999999999999989</v>
      </c>
      <c r="K174" s="11">
        <v>-5.4999999999999991</v>
      </c>
      <c r="L174" s="11">
        <v>-3.5999999999999996</v>
      </c>
      <c r="M174" s="11">
        <v>-5.7</v>
      </c>
      <c r="O174" s="11">
        <v>-1.4000000000000004</v>
      </c>
      <c r="P174" s="11">
        <v>0</v>
      </c>
      <c r="Q174" s="11">
        <v>-5.4</v>
      </c>
      <c r="S174" s="11">
        <v>-2.5</v>
      </c>
      <c r="U174" s="11">
        <v>-3.4000000000000004</v>
      </c>
      <c r="V174" s="11">
        <v>-6.2000000000000011</v>
      </c>
      <c r="W174" s="11">
        <v>-2.1000000000000014</v>
      </c>
      <c r="X174" s="11">
        <v>0</v>
      </c>
      <c r="Y174" s="11">
        <v>-3.3</v>
      </c>
      <c r="Z174" s="11">
        <v>-4.3999999999999995</v>
      </c>
      <c r="AB174" s="11">
        <v>-7.6999999999999993</v>
      </c>
      <c r="AD174" s="11">
        <v>-4.1999999999999993</v>
      </c>
      <c r="AE174" s="11">
        <v>-6.6999999999999993</v>
      </c>
      <c r="AF174" s="11">
        <v>-5</v>
      </c>
      <c r="AH174" s="11">
        <v>-5.3000000000000007</v>
      </c>
      <c r="AK174" s="11">
        <v>-2.4000000000000004</v>
      </c>
      <c r="AM174" s="11">
        <v>-1.4000000000000004</v>
      </c>
      <c r="AN174" s="11">
        <v>-5.6000000000000005</v>
      </c>
      <c r="AO174" s="11">
        <v>-4.9999999999999991</v>
      </c>
      <c r="AR174" s="11">
        <v>0</v>
      </c>
      <c r="AT174" s="66">
        <v>-5.5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66">
        <v>-6.6111111111111116</v>
      </c>
      <c r="BB174" s="66">
        <v>-1.1666666666666661</v>
      </c>
      <c r="BC174" s="66">
        <v>-6.6111111111111116</v>
      </c>
      <c r="BD174" s="66">
        <v>-1.4444444444444446</v>
      </c>
      <c r="BE174" s="11">
        <v>0</v>
      </c>
      <c r="BG174" s="66">
        <v>-6.3333333333333339</v>
      </c>
      <c r="BJ174" s="66">
        <v>-2.3888888888888893</v>
      </c>
      <c r="BL174" s="11">
        <v>0</v>
      </c>
    </row>
    <row r="175" spans="1:64" x14ac:dyDescent="0.2">
      <c r="A175" s="145">
        <v>120</v>
      </c>
      <c r="B175" s="11">
        <v>0</v>
      </c>
      <c r="D175" s="11">
        <v>-3</v>
      </c>
      <c r="F175" s="11">
        <v>-5.1999999999999993</v>
      </c>
      <c r="I175" s="11">
        <v>-6.1</v>
      </c>
      <c r="J175" s="11">
        <v>-5.9999999999999991</v>
      </c>
      <c r="K175" s="11">
        <v>-5.7999999999999989</v>
      </c>
      <c r="L175" s="11">
        <v>-3.5999999999999996</v>
      </c>
      <c r="M175" s="11">
        <v>-5.8000000000000007</v>
      </c>
      <c r="O175" s="11">
        <v>-1.4000000000000004</v>
      </c>
      <c r="P175" s="11">
        <v>0</v>
      </c>
      <c r="Q175" s="11">
        <v>-5.6000000000000005</v>
      </c>
      <c r="S175" s="11">
        <v>-2</v>
      </c>
      <c r="U175" s="11">
        <v>-3.6000000000000005</v>
      </c>
      <c r="V175" s="11">
        <v>-6.3000000000000007</v>
      </c>
      <c r="W175" s="11">
        <v>-2.2000000000000011</v>
      </c>
      <c r="X175" s="11">
        <v>0</v>
      </c>
      <c r="Y175" s="11">
        <v>-2.9000000000000004</v>
      </c>
      <c r="Z175" s="11">
        <v>-4.6999999999999993</v>
      </c>
      <c r="AB175" s="11">
        <v>-7.1999999999999993</v>
      </c>
      <c r="AD175" s="11">
        <v>-4.3</v>
      </c>
      <c r="AE175" s="11">
        <v>-6.7999999999999989</v>
      </c>
      <c r="AF175" s="11">
        <v>-5</v>
      </c>
      <c r="AH175" s="11">
        <v>-5.5</v>
      </c>
      <c r="AK175" s="11">
        <v>-2.3000000000000007</v>
      </c>
      <c r="AM175" s="11">
        <v>-1.9000000000000004</v>
      </c>
      <c r="AN175" s="11">
        <v>-5.8000000000000007</v>
      </c>
      <c r="AO175" s="11">
        <v>-4.9999999999999991</v>
      </c>
      <c r="AR175" s="11">
        <v>0</v>
      </c>
      <c r="AT175" s="66">
        <v>-5.8000000000000007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66">
        <v>-6.7222222222222223</v>
      </c>
      <c r="BB175" s="66">
        <v>-1.1111111111111107</v>
      </c>
      <c r="BC175" s="66">
        <v>-6.7222222222222223</v>
      </c>
      <c r="BD175" s="66">
        <v>-1.4444444444444446</v>
      </c>
      <c r="BE175" s="11">
        <v>0</v>
      </c>
      <c r="BG175" s="66">
        <v>-6.3888888888888893</v>
      </c>
      <c r="BJ175" s="66">
        <v>-2.5555555555555562</v>
      </c>
      <c r="BL175" s="11">
        <v>0</v>
      </c>
    </row>
    <row r="176" spans="1:64" x14ac:dyDescent="0.2">
      <c r="A176" s="101">
        <v>125</v>
      </c>
      <c r="B176" s="11">
        <v>0</v>
      </c>
      <c r="D176" s="11">
        <v>-3.1000000000000014</v>
      </c>
      <c r="F176" s="11">
        <v>-5.4999999999999991</v>
      </c>
      <c r="I176" s="11">
        <v>-6.1</v>
      </c>
      <c r="J176" s="11">
        <v>-6.2999999999999989</v>
      </c>
      <c r="K176" s="11">
        <v>-6.1</v>
      </c>
      <c r="L176" s="11">
        <v>-3.5999999999999996</v>
      </c>
      <c r="M176" s="11">
        <v>-5.7</v>
      </c>
      <c r="O176" s="11">
        <v>-1.6999999999999993</v>
      </c>
      <c r="P176" s="11">
        <v>0</v>
      </c>
      <c r="Q176" s="11">
        <v>-5.8000000000000007</v>
      </c>
      <c r="S176" s="11">
        <v>-1.5999999999999996</v>
      </c>
      <c r="U176" s="11">
        <v>-3.2000000000000011</v>
      </c>
      <c r="V176" s="11">
        <v>-6.2000000000000011</v>
      </c>
      <c r="W176" s="11">
        <v>-2.4000000000000004</v>
      </c>
      <c r="X176" s="11">
        <v>0</v>
      </c>
      <c r="Y176" s="11">
        <v>-3.0999999999999996</v>
      </c>
      <c r="Z176" s="11">
        <v>-5</v>
      </c>
      <c r="AB176" s="11">
        <v>-7.3999999999999986</v>
      </c>
      <c r="AD176" s="11">
        <v>-4.5</v>
      </c>
      <c r="AE176" s="11">
        <v>-6.9999999999999991</v>
      </c>
      <c r="AF176" s="11">
        <v>-5</v>
      </c>
      <c r="AH176" s="11">
        <v>-5.8000000000000007</v>
      </c>
      <c r="AK176" s="11">
        <v>-2.1999999999999993</v>
      </c>
      <c r="AM176" s="11">
        <v>-2.1000000000000005</v>
      </c>
      <c r="AN176" s="11">
        <v>-6</v>
      </c>
      <c r="AO176" s="11">
        <v>-4.9999999999999991</v>
      </c>
      <c r="AR176" s="11">
        <v>0</v>
      </c>
      <c r="AT176" s="66">
        <v>-6.2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66">
        <v>-7</v>
      </c>
      <c r="BB176" s="66">
        <v>-1.1111111111111107</v>
      </c>
      <c r="BC176" s="66">
        <v>-7</v>
      </c>
      <c r="BD176" s="66">
        <v>-1.5555555555555554</v>
      </c>
      <c r="BE176" s="11">
        <v>0</v>
      </c>
      <c r="BG176" s="66">
        <v>-6.3888888888888893</v>
      </c>
      <c r="BJ176" s="66">
        <v>-2.666666666666667</v>
      </c>
      <c r="BL176" s="11">
        <v>0</v>
      </c>
    </row>
    <row r="177" spans="1:64" x14ac:dyDescent="0.2">
      <c r="A177" s="100">
        <v>130</v>
      </c>
      <c r="B177" s="11">
        <v>0</v>
      </c>
      <c r="D177" s="11">
        <v>-3.4000000000000004</v>
      </c>
      <c r="F177" s="11">
        <v>-5.7999999999999989</v>
      </c>
      <c r="I177" s="11">
        <v>-5.8999999999999995</v>
      </c>
      <c r="J177" s="11">
        <v>-6.4999999999999991</v>
      </c>
      <c r="K177" s="11">
        <v>-6.1</v>
      </c>
      <c r="L177" s="11">
        <v>-3.4999999999999991</v>
      </c>
      <c r="M177" s="11">
        <v>-5.7</v>
      </c>
      <c r="P177" s="11">
        <v>0</v>
      </c>
      <c r="Q177" s="11">
        <v>-6</v>
      </c>
      <c r="S177" s="11">
        <v>-1.5999999999999996</v>
      </c>
      <c r="U177" s="11">
        <v>-3.4000000000000004</v>
      </c>
      <c r="V177" s="11">
        <v>-6.4000000000000021</v>
      </c>
      <c r="W177" s="11">
        <v>-2.5</v>
      </c>
      <c r="X177" s="11">
        <v>0</v>
      </c>
      <c r="Y177" s="11">
        <v>-3.2</v>
      </c>
      <c r="Z177" s="11">
        <v>-5.0999999999999996</v>
      </c>
      <c r="AB177" s="11">
        <v>-7.6</v>
      </c>
      <c r="AD177" s="11">
        <v>-4.5999999999999996</v>
      </c>
      <c r="AE177" s="11">
        <v>-7.1999999999999993</v>
      </c>
      <c r="AF177" s="11">
        <v>-5</v>
      </c>
      <c r="AH177" s="11">
        <v>-5.8000000000000007</v>
      </c>
      <c r="AK177" s="11">
        <v>-2.0999999999999996</v>
      </c>
      <c r="AM177" s="11">
        <v>-2.1000000000000005</v>
      </c>
      <c r="AN177" s="11">
        <v>-6.1000000000000005</v>
      </c>
      <c r="AO177" s="11">
        <v>-4.8999999999999995</v>
      </c>
      <c r="AR177" s="11">
        <v>0</v>
      </c>
      <c r="AT177" s="66">
        <v>-6.4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66">
        <v>-7.6111111111111116</v>
      </c>
      <c r="BB177" s="66">
        <v>-1.2777777777777768</v>
      </c>
      <c r="BC177" s="66">
        <v>-7.6111111111111116</v>
      </c>
      <c r="BD177" s="66">
        <v>-1.7222222222222214</v>
      </c>
      <c r="BE177" s="11">
        <v>0</v>
      </c>
      <c r="BG177" s="66">
        <v>-6.4444444444444446</v>
      </c>
      <c r="BJ177" s="66">
        <v>-2.666666666666667</v>
      </c>
      <c r="BL177" s="11">
        <v>0</v>
      </c>
    </row>
    <row r="178" spans="1:64" x14ac:dyDescent="0.2">
      <c r="A178" s="100">
        <v>135</v>
      </c>
      <c r="B178" s="11">
        <v>0</v>
      </c>
      <c r="D178" s="11">
        <v>-3.7000000000000011</v>
      </c>
      <c r="F178" s="11">
        <v>-5.9999999999999991</v>
      </c>
      <c r="I178" s="11">
        <v>-5.2999999999999989</v>
      </c>
      <c r="J178" s="11">
        <v>-6.6999999999999993</v>
      </c>
      <c r="K178" s="11">
        <v>-6.1</v>
      </c>
      <c r="L178" s="11">
        <v>-3.2999999999999989</v>
      </c>
      <c r="M178" s="11">
        <v>-6.2</v>
      </c>
      <c r="P178" s="11">
        <v>0</v>
      </c>
      <c r="Q178" s="11">
        <v>-6.2</v>
      </c>
      <c r="S178" s="11">
        <v>-1.7000000000000011</v>
      </c>
      <c r="U178" s="11">
        <v>-3.5</v>
      </c>
      <c r="V178" s="11">
        <v>-6.7000000000000011</v>
      </c>
      <c r="W178" s="11">
        <v>-2.5</v>
      </c>
      <c r="X178" s="11">
        <v>0</v>
      </c>
      <c r="Y178" s="11">
        <v>-3.2</v>
      </c>
      <c r="Z178" s="11">
        <v>-5</v>
      </c>
      <c r="AB178" s="11">
        <v>-7.7999999999999989</v>
      </c>
      <c r="AD178" s="11">
        <v>-4.6999999999999993</v>
      </c>
      <c r="AE178" s="11">
        <v>-7.2999999999999989</v>
      </c>
      <c r="AF178" s="11">
        <v>-5.0999999999999996</v>
      </c>
      <c r="AH178" s="11">
        <v>-5.7</v>
      </c>
      <c r="AK178" s="11">
        <v>-2.0999999999999996</v>
      </c>
      <c r="AM178" s="11">
        <v>-2.2999999999999998</v>
      </c>
      <c r="AN178" s="11">
        <v>-6.2</v>
      </c>
      <c r="AO178" s="11">
        <v>-4.7999999999999989</v>
      </c>
      <c r="AR178" s="11">
        <v>0</v>
      </c>
      <c r="AT178" s="66">
        <v>-6.6000000000000005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66">
        <v>-7.7777777777777777</v>
      </c>
      <c r="BB178" s="66">
        <v>-1.5</v>
      </c>
      <c r="BC178" s="66">
        <v>-7.7777777777777777</v>
      </c>
      <c r="BD178" s="66">
        <v>-1.7222222222222214</v>
      </c>
      <c r="BE178" s="11">
        <v>0</v>
      </c>
      <c r="BG178" s="66">
        <v>-6.5555555555555554</v>
      </c>
      <c r="BJ178" s="66">
        <v>-2.666666666666667</v>
      </c>
      <c r="BL178" s="11">
        <v>0</v>
      </c>
    </row>
    <row r="179" spans="1:64" x14ac:dyDescent="0.2">
      <c r="A179" s="100">
        <v>140</v>
      </c>
      <c r="B179" s="11">
        <v>0</v>
      </c>
      <c r="D179" s="11">
        <v>-4.1000000000000014</v>
      </c>
      <c r="F179" s="11">
        <v>-5.9999999999999991</v>
      </c>
      <c r="I179" s="11">
        <v>-4.7999999999999989</v>
      </c>
      <c r="J179" s="11">
        <v>-6.6999999999999993</v>
      </c>
      <c r="K179" s="11">
        <v>-6.1999999999999993</v>
      </c>
      <c r="L179" s="11">
        <v>-3.0999999999999996</v>
      </c>
      <c r="M179" s="11">
        <v>-6.5</v>
      </c>
      <c r="P179" s="11">
        <v>0</v>
      </c>
      <c r="Q179" s="11">
        <v>-6.6000000000000005</v>
      </c>
      <c r="S179" s="11">
        <v>-1.8000000000000007</v>
      </c>
      <c r="U179" s="11">
        <v>-3.4000000000000004</v>
      </c>
      <c r="V179" s="11">
        <v>-6.8000000000000007</v>
      </c>
      <c r="W179" s="11">
        <v>-2.5</v>
      </c>
      <c r="X179" s="11">
        <v>0</v>
      </c>
      <c r="Y179" s="11">
        <v>-3.2</v>
      </c>
      <c r="Z179" s="11">
        <v>-5</v>
      </c>
      <c r="AB179" s="11">
        <v>-7.8999999999999986</v>
      </c>
      <c r="AD179" s="11">
        <v>-4.5999999999999996</v>
      </c>
      <c r="AE179" s="11">
        <v>-7.1</v>
      </c>
      <c r="AF179" s="11">
        <v>-5.3</v>
      </c>
      <c r="AH179" s="11">
        <v>-5.7</v>
      </c>
      <c r="AK179" s="11">
        <v>-2.3000000000000007</v>
      </c>
      <c r="AM179" s="11">
        <v>-2.2999999999999998</v>
      </c>
      <c r="AN179" s="11">
        <v>-6.3000000000000007</v>
      </c>
      <c r="AO179" s="11">
        <v>-4.4999999999999991</v>
      </c>
      <c r="AR179" s="11">
        <v>0</v>
      </c>
      <c r="AT179" s="66">
        <v>-6.9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66">
        <v>-7.4444444444444446</v>
      </c>
      <c r="BB179" s="66">
        <v>-1.6111111111111107</v>
      </c>
      <c r="BC179" s="66">
        <v>-7.4444444444444446</v>
      </c>
      <c r="BD179" s="66">
        <v>-1.6111111111111107</v>
      </c>
      <c r="BE179" s="11">
        <v>0</v>
      </c>
      <c r="BG179" s="66">
        <v>-6.7222222222222223</v>
      </c>
      <c r="BJ179" s="66">
        <v>-2.5</v>
      </c>
      <c r="BL179" s="11">
        <v>0</v>
      </c>
    </row>
    <row r="180" spans="1:64" x14ac:dyDescent="0.2">
      <c r="A180" s="100">
        <v>145</v>
      </c>
      <c r="B180" s="11">
        <v>0</v>
      </c>
      <c r="D180" s="11">
        <v>-4.5</v>
      </c>
      <c r="F180" s="11">
        <v>-6.1</v>
      </c>
      <c r="I180" s="11">
        <v>-4.2999999999999989</v>
      </c>
      <c r="J180" s="11">
        <v>-6.7999999999999989</v>
      </c>
      <c r="K180" s="11">
        <v>-6.1</v>
      </c>
      <c r="L180" s="11">
        <v>-2.9999999999999991</v>
      </c>
      <c r="M180" s="11">
        <v>-6.6000000000000005</v>
      </c>
      <c r="P180" s="11">
        <v>0</v>
      </c>
      <c r="Q180" s="11">
        <v>-6.8000000000000007</v>
      </c>
      <c r="S180" s="11">
        <v>-2</v>
      </c>
      <c r="U180" s="11">
        <v>-3.6000000000000005</v>
      </c>
      <c r="V180" s="11">
        <v>-6.9000000000000021</v>
      </c>
      <c r="W180" s="11">
        <v>-2.6000000000000014</v>
      </c>
      <c r="X180" s="11">
        <v>0</v>
      </c>
      <c r="Y180" s="11">
        <v>-3.5999999999999996</v>
      </c>
      <c r="Z180" s="11">
        <v>-4.8999999999999995</v>
      </c>
      <c r="AB180" s="11">
        <v>-7.8999999999999986</v>
      </c>
      <c r="AD180" s="11">
        <v>-4.6999999999999993</v>
      </c>
      <c r="AE180" s="11">
        <v>-7.3999999999999995</v>
      </c>
      <c r="AF180" s="11">
        <v>-5.5</v>
      </c>
      <c r="AH180" s="11">
        <v>-5.7</v>
      </c>
      <c r="AK180" s="11">
        <v>-2.4000000000000004</v>
      </c>
      <c r="AM180" s="11">
        <v>-2.2999999999999998</v>
      </c>
      <c r="AN180" s="11">
        <v>-6.4</v>
      </c>
      <c r="AO180" s="11">
        <v>-4.1999999999999993</v>
      </c>
      <c r="AR180" s="11">
        <v>0</v>
      </c>
      <c r="AT180" s="66">
        <v>-7.1000000000000005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66">
        <v>-6.8333333333333339</v>
      </c>
      <c r="BB180" s="66">
        <v>-1.7777777777777768</v>
      </c>
      <c r="BC180" s="66">
        <v>-6.8333333333333339</v>
      </c>
      <c r="BD180" s="66">
        <v>-1.6666666666666661</v>
      </c>
      <c r="BE180" s="11">
        <v>0</v>
      </c>
      <c r="BG180" s="66">
        <v>-6.8333333333333339</v>
      </c>
      <c r="BJ180" s="66">
        <v>-2.3888888888888893</v>
      </c>
      <c r="BL180" s="11">
        <v>0</v>
      </c>
    </row>
    <row r="181" spans="1:64" x14ac:dyDescent="0.2">
      <c r="A181" s="100">
        <v>150</v>
      </c>
      <c r="B181" s="11">
        <v>0</v>
      </c>
      <c r="D181" s="11">
        <v>-4.6000000000000014</v>
      </c>
      <c r="F181" s="11">
        <v>-6.2999999999999989</v>
      </c>
      <c r="I181" s="11">
        <v>-3.5999999999999996</v>
      </c>
      <c r="J181" s="11">
        <v>-6.8999999999999995</v>
      </c>
      <c r="K181" s="11">
        <v>-5.8999999999999995</v>
      </c>
      <c r="L181" s="11">
        <v>-2.7999999999999989</v>
      </c>
      <c r="M181" s="11">
        <v>-6.4</v>
      </c>
      <c r="P181" s="11">
        <v>0</v>
      </c>
      <c r="Q181" s="11">
        <v>-7.1000000000000005</v>
      </c>
      <c r="S181" s="11">
        <v>-2.2000000000000011</v>
      </c>
      <c r="U181" s="11">
        <v>-3.7</v>
      </c>
      <c r="V181" s="11">
        <v>-6.9000000000000021</v>
      </c>
      <c r="W181" s="11">
        <v>-2.6000000000000014</v>
      </c>
      <c r="X181" s="11">
        <v>0</v>
      </c>
      <c r="Y181" s="11">
        <v>-3.9000000000000004</v>
      </c>
      <c r="Z181" s="11">
        <v>-4.8</v>
      </c>
      <c r="AB181" s="11">
        <v>-8</v>
      </c>
      <c r="AD181" s="11">
        <v>-4.5999999999999996</v>
      </c>
      <c r="AE181" s="11">
        <v>-7.4999999999999991</v>
      </c>
      <c r="AF181" s="11">
        <v>-5.6999999999999993</v>
      </c>
      <c r="AH181" s="11">
        <v>-5.6000000000000005</v>
      </c>
      <c r="AK181" s="11">
        <v>-2.5999999999999996</v>
      </c>
      <c r="AM181" s="11">
        <v>-3.3</v>
      </c>
      <c r="AN181" s="11">
        <v>-6.5</v>
      </c>
      <c r="AO181" s="11">
        <v>-3.7999999999999989</v>
      </c>
      <c r="AR181" s="11">
        <v>0</v>
      </c>
      <c r="AT181" s="66">
        <v>-7.3000000000000007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66">
        <v>-6.2222222222222223</v>
      </c>
      <c r="BB181" s="66">
        <v>-2.1666666666666661</v>
      </c>
      <c r="BC181" s="66">
        <v>-6.2222222222222223</v>
      </c>
      <c r="BD181" s="66">
        <v>-1.8333333333333339</v>
      </c>
      <c r="BE181" s="11">
        <v>0</v>
      </c>
      <c r="BG181" s="66">
        <v>-6.9444444444444446</v>
      </c>
      <c r="BJ181" s="66">
        <v>-2.3888888888888893</v>
      </c>
      <c r="BL181" s="11">
        <v>0</v>
      </c>
    </row>
    <row r="182" spans="1:64" x14ac:dyDescent="0.2">
      <c r="A182" s="100">
        <v>155</v>
      </c>
      <c r="B182" s="11">
        <v>0</v>
      </c>
      <c r="D182" s="11">
        <v>-5.2000000000000011</v>
      </c>
      <c r="F182" s="11">
        <v>-6.2999999999999989</v>
      </c>
      <c r="I182" s="11">
        <v>-3.0999999999999996</v>
      </c>
      <c r="J182" s="11">
        <v>-7.1</v>
      </c>
      <c r="K182" s="11">
        <v>-6.1</v>
      </c>
      <c r="L182" s="11">
        <v>-2.4999999999999991</v>
      </c>
      <c r="M182" s="11">
        <v>-6.4</v>
      </c>
      <c r="P182" s="11">
        <v>0</v>
      </c>
      <c r="Q182" s="11">
        <v>-7.3000000000000007</v>
      </c>
      <c r="S182" s="11">
        <v>-2.7000000000000011</v>
      </c>
      <c r="U182" s="11">
        <v>-4</v>
      </c>
      <c r="V182" s="11">
        <v>-17.100000000000001</v>
      </c>
      <c r="W182" s="11">
        <v>-2.6000000000000014</v>
      </c>
      <c r="X182" s="11">
        <v>0</v>
      </c>
      <c r="Y182" s="11">
        <v>-4.5999999999999996</v>
      </c>
      <c r="Z182" s="11">
        <v>-4.8</v>
      </c>
      <c r="AB182" s="11">
        <v>-8</v>
      </c>
      <c r="AD182" s="11">
        <v>-4.6999999999999993</v>
      </c>
      <c r="AE182" s="11">
        <v>-7.4999999999999991</v>
      </c>
      <c r="AF182" s="11">
        <v>-5.8999999999999995</v>
      </c>
      <c r="AH182" s="11">
        <v>-5.7</v>
      </c>
      <c r="AK182" s="11">
        <v>-2.8</v>
      </c>
      <c r="AM182" s="11">
        <v>-3.3</v>
      </c>
      <c r="AN182" s="11">
        <v>-6.6000000000000005</v>
      </c>
      <c r="AO182" s="11">
        <v>-3.3999999999999995</v>
      </c>
      <c r="AR182" s="11">
        <v>0</v>
      </c>
      <c r="AT182" s="66">
        <v>-7.3000000000000007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66">
        <v>-5.666666666666667</v>
      </c>
      <c r="BB182" s="66">
        <v>-2.4444444444444446</v>
      </c>
      <c r="BC182" s="66">
        <v>-5.666666666666667</v>
      </c>
      <c r="BD182" s="66">
        <v>-1.6111111111111107</v>
      </c>
      <c r="BE182" s="11">
        <v>0</v>
      </c>
      <c r="BG182" s="66">
        <v>-7.0555555555555554</v>
      </c>
      <c r="BJ182" s="66">
        <v>-2.4444444444444446</v>
      </c>
      <c r="BL182" s="11">
        <v>0</v>
      </c>
    </row>
    <row r="183" spans="1:64" x14ac:dyDescent="0.2">
      <c r="A183" s="100">
        <v>160</v>
      </c>
      <c r="B183" s="11">
        <v>0</v>
      </c>
      <c r="D183" s="11">
        <v>-5.3000000000000007</v>
      </c>
      <c r="F183" s="11">
        <v>-6.3999999999999995</v>
      </c>
      <c r="I183" s="11">
        <v>-2.7999999999999989</v>
      </c>
      <c r="J183" s="11">
        <v>-7.3999999999999995</v>
      </c>
      <c r="K183" s="11">
        <v>-6.1999999999999993</v>
      </c>
      <c r="L183" s="11">
        <v>-2.3999999999999995</v>
      </c>
      <c r="M183" s="11">
        <v>-6.3000000000000007</v>
      </c>
      <c r="P183" s="11">
        <v>0</v>
      </c>
      <c r="Q183" s="11">
        <v>-7.6000000000000005</v>
      </c>
      <c r="S183" s="11">
        <v>-3.4000000000000004</v>
      </c>
      <c r="U183" s="11">
        <v>-4.2</v>
      </c>
      <c r="V183" s="11">
        <v>-17.100000000000001</v>
      </c>
      <c r="W183" s="11">
        <v>-2.4000000000000004</v>
      </c>
      <c r="X183" s="11">
        <v>0</v>
      </c>
      <c r="Y183" s="11">
        <v>-4.8</v>
      </c>
      <c r="Z183" s="11">
        <v>-4.8999999999999995</v>
      </c>
      <c r="AB183" s="11">
        <v>-8.1</v>
      </c>
      <c r="AD183" s="11">
        <v>-4.8</v>
      </c>
      <c r="AE183" s="11">
        <v>-7.6999999999999993</v>
      </c>
      <c r="AF183" s="11">
        <v>-6.1</v>
      </c>
      <c r="AH183" s="11">
        <v>-5.8000000000000007</v>
      </c>
      <c r="AK183" s="11">
        <v>-2.7</v>
      </c>
      <c r="AM183" s="11">
        <v>-3.1000000000000005</v>
      </c>
      <c r="AN183" s="11">
        <v>-6.6000000000000005</v>
      </c>
      <c r="AO183" s="11">
        <v>-2.9999999999999991</v>
      </c>
      <c r="AR183" s="11">
        <v>0</v>
      </c>
      <c r="AT183" s="66">
        <v>-7.4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66">
        <v>-5.0555555555555554</v>
      </c>
      <c r="BB183" s="66">
        <v>-2.4444444444444446</v>
      </c>
      <c r="BC183" s="66">
        <v>-5.0555555555555554</v>
      </c>
      <c r="BD183" s="66">
        <v>-11</v>
      </c>
      <c r="BE183" s="11">
        <v>0</v>
      </c>
      <c r="BG183" s="66">
        <v>-7.166666666666667</v>
      </c>
      <c r="BJ183" s="66">
        <v>-2.5</v>
      </c>
      <c r="BL183" s="11">
        <v>0</v>
      </c>
    </row>
    <row r="184" spans="1:64" x14ac:dyDescent="0.2">
      <c r="A184" s="100">
        <v>165</v>
      </c>
      <c r="B184" s="11">
        <v>0</v>
      </c>
      <c r="D184" s="11">
        <v>-5.4</v>
      </c>
      <c r="F184" s="11">
        <v>-6.4999999999999991</v>
      </c>
      <c r="I184" s="11">
        <v>-2.1999999999999993</v>
      </c>
      <c r="J184" s="11">
        <v>-7.4999999999999991</v>
      </c>
      <c r="K184" s="11">
        <v>-6.1999999999999993</v>
      </c>
      <c r="L184" s="11">
        <v>-2.5999999999999996</v>
      </c>
      <c r="M184" s="11">
        <v>-5.8000000000000007</v>
      </c>
      <c r="P184" s="11">
        <v>0</v>
      </c>
      <c r="Q184" s="11">
        <v>-7.5</v>
      </c>
      <c r="S184" s="11">
        <v>-4.2000000000000011</v>
      </c>
      <c r="U184" s="11">
        <v>-4.3000000000000007</v>
      </c>
      <c r="V184" s="11">
        <v>-17.100000000000001</v>
      </c>
      <c r="W184" s="11">
        <v>-2.4000000000000004</v>
      </c>
      <c r="X184" s="11">
        <v>0</v>
      </c>
      <c r="Y184" s="11">
        <v>-4.5</v>
      </c>
      <c r="Z184" s="11">
        <v>-4.8999999999999995</v>
      </c>
      <c r="AB184" s="11">
        <v>-8.2999999999999989</v>
      </c>
      <c r="AD184" s="11">
        <v>-4.6999999999999993</v>
      </c>
      <c r="AE184" s="11">
        <v>-8.2999999999999989</v>
      </c>
      <c r="AF184" s="11">
        <v>-6.3999999999999995</v>
      </c>
      <c r="AH184" s="11">
        <v>-5.8000000000000007</v>
      </c>
      <c r="AK184" s="11">
        <v>-2.7</v>
      </c>
      <c r="AM184" s="11">
        <v>-3.3</v>
      </c>
      <c r="AN184" s="11">
        <v>-6.8000000000000007</v>
      </c>
      <c r="AO184" s="11">
        <v>-2.6999999999999993</v>
      </c>
      <c r="AR184" s="11">
        <v>0</v>
      </c>
      <c r="AT184" s="66">
        <v>-7.3000000000000007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66">
        <v>-4.3888888888888893</v>
      </c>
      <c r="BB184" s="66">
        <v>-2.2777777777777768</v>
      </c>
      <c r="BC184" s="66">
        <v>-4.3888888888888893</v>
      </c>
      <c r="BD184" s="66">
        <v>-11</v>
      </c>
      <c r="BE184" s="11">
        <v>0</v>
      </c>
      <c r="BG184" s="66">
        <v>-7.2777777777777777</v>
      </c>
      <c r="BJ184" s="66">
        <v>-2.6111111111111116</v>
      </c>
      <c r="BL184" s="11">
        <v>0</v>
      </c>
    </row>
    <row r="185" spans="1:64" x14ac:dyDescent="0.2">
      <c r="A185" s="100">
        <v>170</v>
      </c>
      <c r="B185" s="11">
        <v>0</v>
      </c>
      <c r="D185" s="11">
        <v>-5.4</v>
      </c>
      <c r="F185" s="11">
        <v>-6.4999999999999991</v>
      </c>
      <c r="I185" s="11">
        <v>-1.7999999999999989</v>
      </c>
      <c r="J185" s="11">
        <v>-7.6</v>
      </c>
      <c r="K185" s="11">
        <v>-6.1</v>
      </c>
      <c r="L185" s="11">
        <v>-2.5999999999999996</v>
      </c>
      <c r="M185" s="11">
        <v>-6.2</v>
      </c>
      <c r="P185" s="11">
        <v>0</v>
      </c>
      <c r="Q185" s="11">
        <v>-7.4</v>
      </c>
      <c r="S185" s="11">
        <v>-4.9000000000000004</v>
      </c>
      <c r="U185" s="11">
        <v>-4.3000000000000007</v>
      </c>
      <c r="V185" s="11">
        <v>-17.100000000000001</v>
      </c>
      <c r="W185" s="11">
        <v>-2.8000000000000007</v>
      </c>
      <c r="X185" s="11">
        <v>0</v>
      </c>
      <c r="Y185" s="11">
        <v>-4.0999999999999996</v>
      </c>
      <c r="Z185" s="11">
        <v>-5</v>
      </c>
      <c r="AB185" s="11">
        <v>-8.5</v>
      </c>
      <c r="AD185" s="11">
        <v>-4.6999999999999993</v>
      </c>
      <c r="AE185" s="11">
        <v>-8.1</v>
      </c>
      <c r="AF185" s="11">
        <v>-6.5</v>
      </c>
      <c r="AH185" s="11">
        <v>-5.9</v>
      </c>
      <c r="AK185" s="11">
        <v>-2.7</v>
      </c>
      <c r="AM185" s="11">
        <v>-3.3</v>
      </c>
      <c r="AN185" s="11">
        <v>-7</v>
      </c>
      <c r="AO185" s="11">
        <v>-2.3999999999999986</v>
      </c>
      <c r="AR185" s="11">
        <v>0</v>
      </c>
      <c r="AT185" s="66">
        <v>-7.2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66">
        <v>-3.9444444444444446</v>
      </c>
      <c r="BB185" s="66">
        <v>-2.2777777777777768</v>
      </c>
      <c r="BC185" s="66">
        <v>-3.9444444444444446</v>
      </c>
      <c r="BD185" s="66">
        <v>-11</v>
      </c>
      <c r="BE185" s="11">
        <v>0</v>
      </c>
      <c r="BG185" s="66">
        <v>-7.4444444444444446</v>
      </c>
      <c r="BJ185" s="66">
        <v>-2.666666666666667</v>
      </c>
      <c r="BL185" s="11">
        <v>0</v>
      </c>
    </row>
    <row r="186" spans="1:64" x14ac:dyDescent="0.2">
      <c r="A186" s="100">
        <v>175</v>
      </c>
      <c r="B186" s="11">
        <v>0</v>
      </c>
      <c r="D186" s="11">
        <v>-4.8000000000000007</v>
      </c>
      <c r="F186" s="11">
        <v>-6.3999999999999995</v>
      </c>
      <c r="I186" s="11">
        <v>-1.5</v>
      </c>
      <c r="J186" s="11">
        <v>-7.6</v>
      </c>
      <c r="K186" s="11">
        <v>-5.9999999999999991</v>
      </c>
      <c r="L186" s="11">
        <v>-2.6999999999999993</v>
      </c>
      <c r="M186" s="11">
        <v>-6.3000000000000007</v>
      </c>
      <c r="P186" s="11">
        <v>0</v>
      </c>
      <c r="Q186" s="11">
        <v>-7.1000000000000005</v>
      </c>
      <c r="S186" s="11">
        <v>-4.8000000000000007</v>
      </c>
      <c r="U186" s="11">
        <v>-4.5</v>
      </c>
      <c r="V186" s="11">
        <v>-17.100000000000001</v>
      </c>
      <c r="W186" s="11">
        <v>-2.7000000000000011</v>
      </c>
      <c r="X186" s="11">
        <v>0</v>
      </c>
      <c r="Y186" s="11">
        <v>-4.2</v>
      </c>
      <c r="Z186" s="11">
        <v>-5</v>
      </c>
      <c r="AB186" s="11">
        <v>-8.6999999999999993</v>
      </c>
      <c r="AD186" s="11">
        <v>-4.6999999999999993</v>
      </c>
      <c r="AE186" s="11">
        <v>-8.2999999999999989</v>
      </c>
      <c r="AF186" s="11">
        <v>-6.6</v>
      </c>
      <c r="AH186" s="11">
        <v>-6</v>
      </c>
      <c r="AK186" s="11">
        <v>-2.5999999999999996</v>
      </c>
      <c r="AM186" s="11">
        <v>-2.9000000000000004</v>
      </c>
      <c r="AN186" s="11">
        <v>-7.1000000000000005</v>
      </c>
      <c r="AO186" s="11">
        <v>-2.0999999999999996</v>
      </c>
      <c r="AR186" s="11">
        <v>0</v>
      </c>
      <c r="AT186" s="66">
        <v>-7.1000000000000005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66">
        <v>-3.3333333333333339</v>
      </c>
      <c r="BB186" s="66">
        <v>-2.3888888888888893</v>
      </c>
      <c r="BC186" s="66">
        <v>-3.3333333333333339</v>
      </c>
      <c r="BD186" s="66">
        <v>-11</v>
      </c>
      <c r="BE186" s="11">
        <v>0</v>
      </c>
      <c r="BG186" s="66">
        <v>-7.5</v>
      </c>
      <c r="BJ186" s="66">
        <v>-2.6111111111111116</v>
      </c>
      <c r="BL186" s="11">
        <v>0</v>
      </c>
    </row>
    <row r="187" spans="1:64" x14ac:dyDescent="0.2">
      <c r="A187" s="100">
        <v>180</v>
      </c>
      <c r="B187" s="11">
        <v>0</v>
      </c>
      <c r="D187" s="11">
        <v>-4.1000000000000014</v>
      </c>
      <c r="F187" s="11">
        <v>-6.4999999999999991</v>
      </c>
      <c r="I187" s="11">
        <v>-1.0999999999999996</v>
      </c>
      <c r="J187" s="11">
        <v>-7.6999999999999993</v>
      </c>
      <c r="K187" s="11">
        <v>-5.9999999999999991</v>
      </c>
      <c r="L187" s="11">
        <v>-2.5999999999999996</v>
      </c>
      <c r="M187" s="11">
        <v>-6.2</v>
      </c>
      <c r="P187" s="11">
        <v>0</v>
      </c>
      <c r="Q187" s="11">
        <v>-7.1000000000000005</v>
      </c>
      <c r="S187" s="11">
        <v>-4.8000000000000007</v>
      </c>
      <c r="V187" s="11">
        <v>-17.100000000000001</v>
      </c>
      <c r="W187" s="11">
        <v>-2.6</v>
      </c>
      <c r="X187" s="11">
        <v>0</v>
      </c>
      <c r="Y187" s="11">
        <v>-4.3</v>
      </c>
      <c r="Z187" s="11">
        <v>-4.6999999999999993</v>
      </c>
      <c r="AO187" s="11">
        <v>-1.7999999999999989</v>
      </c>
      <c r="AR187" s="11">
        <v>0</v>
      </c>
      <c r="AT187" s="66">
        <v>-7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B187" s="66">
        <v>-2.3888888888888893</v>
      </c>
      <c r="BD187" s="66">
        <v>-11</v>
      </c>
      <c r="BE187" s="11">
        <v>0</v>
      </c>
      <c r="BG187" s="66">
        <v>-7.5555555555555554</v>
      </c>
      <c r="BJ187" s="66">
        <v>-2.6111111111111116</v>
      </c>
      <c r="BL187" s="11">
        <v>0</v>
      </c>
    </row>
    <row r="188" spans="1:64" ht="32" x14ac:dyDescent="0.2">
      <c r="A188" s="16" t="s">
        <v>56</v>
      </c>
      <c r="B188" s="15">
        <f t="shared" ref="B188:AG188" si="104">STDEV(B115:B187)</f>
        <v>0</v>
      </c>
      <c r="C188" s="15">
        <f t="shared" si="104"/>
        <v>2.4730981148580184</v>
      </c>
      <c r="D188" s="15">
        <f t="shared" si="104"/>
        <v>1.4775801985825483</v>
      </c>
      <c r="E188" s="15">
        <f t="shared" si="104"/>
        <v>2.451585757682714</v>
      </c>
      <c r="F188" s="15">
        <f t="shared" si="104"/>
        <v>1.9830740234753168</v>
      </c>
      <c r="G188" s="15">
        <f t="shared" si="104"/>
        <v>2.5689953638508536</v>
      </c>
      <c r="H188" s="15">
        <f t="shared" si="104"/>
        <v>4.0484985038967745</v>
      </c>
      <c r="I188" s="15">
        <f t="shared" si="104"/>
        <v>1.8079238337354235</v>
      </c>
      <c r="J188" s="15">
        <f t="shared" si="104"/>
        <v>2.4364690396927653</v>
      </c>
      <c r="K188" s="15">
        <f t="shared" si="104"/>
        <v>2.0575722596311419</v>
      </c>
      <c r="L188" s="15">
        <f t="shared" si="104"/>
        <v>1.0099133254517068</v>
      </c>
      <c r="M188" s="15">
        <f t="shared" si="104"/>
        <v>2.0754354801902268</v>
      </c>
      <c r="N188" s="15">
        <f t="shared" si="104"/>
        <v>0.34862488924312102</v>
      </c>
      <c r="O188" s="15">
        <f t="shared" si="104"/>
        <v>1.1561395807421915</v>
      </c>
      <c r="P188" s="15">
        <f t="shared" si="104"/>
        <v>0</v>
      </c>
      <c r="Q188" s="15">
        <f t="shared" si="104"/>
        <v>2.2738096248829218</v>
      </c>
      <c r="R188" s="15">
        <f t="shared" si="104"/>
        <v>0.54336279681632538</v>
      </c>
      <c r="S188" s="15">
        <f t="shared" si="104"/>
        <v>1.2955919722499671</v>
      </c>
      <c r="T188" s="15">
        <f t="shared" si="104"/>
        <v>1.7172678908688093</v>
      </c>
      <c r="U188" s="15">
        <f t="shared" si="104"/>
        <v>1.3792912833931943</v>
      </c>
      <c r="V188" s="15">
        <f t="shared" si="104"/>
        <v>5.4060501482254315</v>
      </c>
      <c r="W188" s="15">
        <f t="shared" si="104"/>
        <v>0.82742953756778559</v>
      </c>
      <c r="X188" s="15">
        <f t="shared" si="104"/>
        <v>0</v>
      </c>
      <c r="Y188" s="15">
        <f t="shared" si="104"/>
        <v>1.5496681810863486</v>
      </c>
      <c r="Z188" s="15">
        <f t="shared" si="104"/>
        <v>1.5958043713411718</v>
      </c>
      <c r="AA188" s="15">
        <f t="shared" si="104"/>
        <v>0.85570630821415405</v>
      </c>
      <c r="AB188" s="15">
        <f t="shared" si="104"/>
        <v>2.5917757594555866</v>
      </c>
      <c r="AC188" s="15">
        <f t="shared" si="104"/>
        <v>2.2368773321634139</v>
      </c>
      <c r="AD188" s="15">
        <f t="shared" si="104"/>
        <v>1.6241921068642085</v>
      </c>
      <c r="AE188" s="15">
        <f t="shared" si="104"/>
        <v>2.5088351815641401</v>
      </c>
      <c r="AF188" s="15">
        <f t="shared" si="104"/>
        <v>1.9745684680255153</v>
      </c>
      <c r="AG188" s="15">
        <f t="shared" si="104"/>
        <v>3.8481089261729986</v>
      </c>
      <c r="AH188" s="15">
        <f t="shared" ref="AH188:BL188" si="105">STDEV(AH115:AH187)</f>
        <v>1.8064962140642777</v>
      </c>
      <c r="AI188" s="15">
        <f t="shared" si="105"/>
        <v>0.60831819010133426</v>
      </c>
      <c r="AJ188" s="15">
        <f t="shared" si="105"/>
        <v>2.4453980351872917</v>
      </c>
      <c r="AK188" s="15">
        <f t="shared" si="105"/>
        <v>1.1283020135827582</v>
      </c>
      <c r="AL188" s="15">
        <f t="shared" si="105"/>
        <v>1.86651936979586</v>
      </c>
      <c r="AM188" s="15">
        <f t="shared" si="105"/>
        <v>1.7170661974806363</v>
      </c>
      <c r="AN188" s="15">
        <f t="shared" si="105"/>
        <v>2.1079949850848454</v>
      </c>
      <c r="AO188" s="15">
        <f t="shared" si="105"/>
        <v>1.5306871015994756</v>
      </c>
      <c r="AP188" s="15">
        <f t="shared" si="105"/>
        <v>1.4192054622725156</v>
      </c>
      <c r="AQ188" s="15">
        <f t="shared" si="105"/>
        <v>2.1732782008151044</v>
      </c>
      <c r="AR188" s="15">
        <f t="shared" si="105"/>
        <v>0</v>
      </c>
      <c r="AS188" s="15">
        <f t="shared" si="105"/>
        <v>1.9917666413868613</v>
      </c>
      <c r="AT188" s="15">
        <f t="shared" si="105"/>
        <v>2.1887543593664516</v>
      </c>
      <c r="AU188" s="15">
        <f t="shared" si="105"/>
        <v>0</v>
      </c>
      <c r="AV188" s="15">
        <f t="shared" si="105"/>
        <v>0</v>
      </c>
      <c r="AW188" s="15">
        <f t="shared" si="105"/>
        <v>0</v>
      </c>
      <c r="AX188" s="15">
        <f t="shared" si="105"/>
        <v>0</v>
      </c>
      <c r="AY188" s="15">
        <f t="shared" si="105"/>
        <v>0</v>
      </c>
      <c r="AZ188" s="15">
        <f t="shared" si="105"/>
        <v>0</v>
      </c>
      <c r="BA188" s="15">
        <f t="shared" si="105"/>
        <v>2.1502430033707736</v>
      </c>
      <c r="BB188" s="15">
        <f t="shared" si="105"/>
        <v>0.72368371141353549</v>
      </c>
      <c r="BC188" s="15">
        <f t="shared" si="105"/>
        <v>2.1502430033707736</v>
      </c>
      <c r="BD188" s="15">
        <f t="shared" si="105"/>
        <v>3.4893329080685782</v>
      </c>
      <c r="BE188" s="15">
        <f t="shared" si="105"/>
        <v>0</v>
      </c>
      <c r="BF188" s="15">
        <f t="shared" si="105"/>
        <v>1.8817301039897716</v>
      </c>
      <c r="BG188" s="15">
        <f t="shared" si="105"/>
        <v>2.2326727077681152</v>
      </c>
      <c r="BH188" s="15">
        <f t="shared" si="105"/>
        <v>1.802970609253697</v>
      </c>
      <c r="BI188" s="15">
        <f t="shared" si="105"/>
        <v>3.4414190939900369</v>
      </c>
      <c r="BJ188" s="15">
        <f t="shared" si="105"/>
        <v>0.78080468252216839</v>
      </c>
      <c r="BK188" s="15">
        <f t="shared" si="105"/>
        <v>1.0801966114815991</v>
      </c>
      <c r="BL188" s="15">
        <f t="shared" si="105"/>
        <v>0</v>
      </c>
    </row>
    <row r="189" spans="1:64" x14ac:dyDescent="0.2">
      <c r="A189" s="11" t="s">
        <v>55</v>
      </c>
      <c r="B189" s="15">
        <f t="shared" ref="B189:AG189" si="106">((B$115+B$116) /2 * ($A$116-$A$115) + (B$117+B$118)/2 * ($A$118-$A$117) + ( B$119+B$120)/2 * ($A$120-$A$119) + (B$121+B$122)/2 * ($A$122-$A$121) + (B$123+B$124)/2 * ($A$124-$A$123) + (B$125+B$126)/2 * ($A$126-$A$125) + (B$127+B$128)/2 * ($A$128-$A$127) + (B$129+B$130)/2 * ($A$130-$A$129) + (B$131+B$132)/2 * ($A$132-$A$131) + (B$133+B$134)/2 * ($A$134-$A$133) + (B$135+B$136)/2 * ($A$136-$A$135) + (B$137+$B138)/2 * ($A$138-$A$137) + (B$139+B$140)/2 * ($A$140-$A$139) + (B$141+B$142)/2 * ($A$142-$A$141) + (B$143+B$144)/2 * ($A$144-$A$143) + (B$145+B$146)/2 * ($A$146-$A$145) + (B$147+B$148)/2 * ($A$148-$A$147) + (B$149+B$150)/2 * ($A$150-$A$149) + (B$151+B$150)/2 * ($A$151-$A$150))</f>
        <v>0</v>
      </c>
      <c r="C189" s="15">
        <f t="shared" si="106"/>
        <v>-11.499999999999996</v>
      </c>
      <c r="D189" s="15">
        <f t="shared" si="106"/>
        <v>0</v>
      </c>
      <c r="E189" s="15">
        <f t="shared" si="106"/>
        <v>-163.25</v>
      </c>
      <c r="F189" s="15">
        <f t="shared" si="106"/>
        <v>0</v>
      </c>
      <c r="G189" s="15">
        <f t="shared" si="106"/>
        <v>-130.49999999999997</v>
      </c>
      <c r="H189" s="15">
        <f t="shared" si="106"/>
        <v>-15.000000000000043</v>
      </c>
      <c r="I189" s="15">
        <f t="shared" si="106"/>
        <v>0</v>
      </c>
      <c r="J189" s="15">
        <f t="shared" si="106"/>
        <v>0</v>
      </c>
      <c r="K189" s="15">
        <f t="shared" si="106"/>
        <v>0</v>
      </c>
      <c r="L189" s="15">
        <f t="shared" si="106"/>
        <v>0</v>
      </c>
      <c r="M189" s="15">
        <f t="shared" si="106"/>
        <v>0</v>
      </c>
      <c r="N189" s="15">
        <f t="shared" si="106"/>
        <v>6.7499999999999991</v>
      </c>
      <c r="O189" s="15">
        <f t="shared" si="106"/>
        <v>24.250000000000011</v>
      </c>
      <c r="P189" s="15">
        <f t="shared" si="106"/>
        <v>0</v>
      </c>
      <c r="Q189" s="15">
        <f t="shared" si="106"/>
        <v>0</v>
      </c>
      <c r="R189" s="15">
        <f t="shared" si="106"/>
        <v>-72.500000000000014</v>
      </c>
      <c r="S189" s="15">
        <f t="shared" si="106"/>
        <v>0</v>
      </c>
      <c r="T189" s="15">
        <f t="shared" si="106"/>
        <v>-373</v>
      </c>
      <c r="U189" s="15">
        <f t="shared" si="106"/>
        <v>0</v>
      </c>
      <c r="V189" s="15">
        <f t="shared" si="106"/>
        <v>-1.5000000000000213</v>
      </c>
      <c r="W189" s="15">
        <f t="shared" si="106"/>
        <v>0</v>
      </c>
      <c r="X189" s="15">
        <f t="shared" si="106"/>
        <v>0</v>
      </c>
      <c r="Y189" s="15">
        <f t="shared" si="106"/>
        <v>0</v>
      </c>
      <c r="Z189" s="15">
        <f t="shared" si="106"/>
        <v>0</v>
      </c>
      <c r="AA189" s="15">
        <f t="shared" si="106"/>
        <v>-112.50000000000003</v>
      </c>
      <c r="AB189" s="15">
        <f t="shared" si="106"/>
        <v>0</v>
      </c>
      <c r="AC189" s="15">
        <f t="shared" si="106"/>
        <v>-169.99999999999997</v>
      </c>
      <c r="AD189" s="15">
        <f t="shared" si="106"/>
        <v>0</v>
      </c>
      <c r="AE189" s="15">
        <f t="shared" si="106"/>
        <v>0</v>
      </c>
      <c r="AF189" s="15">
        <f t="shared" si="106"/>
        <v>0</v>
      </c>
      <c r="AG189" s="15">
        <f t="shared" si="106"/>
        <v>348.75</v>
      </c>
      <c r="AH189" s="15">
        <f t="shared" ref="AH189:BL189" si="107">((AH$115+AH$116) /2 * ($A$116-$A$115) + (AH$117+AH$118)/2 * ($A$118-$A$117) + ( AH$119+AH$120)/2 * ($A$120-$A$119) + (AH$121+AH$122)/2 * ($A$122-$A$121) + (AH$123+AH$124)/2 * ($A$124-$A$123) + (AH$125+AH$126)/2 * ($A$126-$A$125) + (AH$127+AH$128)/2 * ($A$128-$A$127) + (AH$129+AH$130)/2 * ($A$130-$A$129) + (AH$131+AH$132)/2 * ($A$132-$A$131) + (AH$133+AH$134)/2 * ($A$134-$A$133) + (AH$135+AH$136)/2 * ($A$136-$A$135) + (AH$137+$B138)/2 * ($A$138-$A$137) + (AH$139+AH$140)/2 * ($A$140-$A$139) + (AH$141+AH$142)/2 * ($A$142-$A$141) + (AH$143+AH$144)/2 * ($A$144-$A$143) + (AH$145+AH$146)/2 * ($A$146-$A$145) + (AH$147+AH$148)/2 * ($A$148-$A$147) + (AH$149+AH$150)/2 * ($A$150-$A$149) + (AH$151+AH$150)/2 * ($A$151-$A$150))</f>
        <v>0</v>
      </c>
      <c r="AI189" s="15">
        <f t="shared" si="107"/>
        <v>139.5</v>
      </c>
      <c r="AJ189" s="15">
        <f t="shared" si="107"/>
        <v>168.5</v>
      </c>
      <c r="AK189" s="15">
        <f t="shared" si="107"/>
        <v>-0.24999999999999911</v>
      </c>
      <c r="AL189" s="15">
        <f t="shared" si="107"/>
        <v>364.75</v>
      </c>
      <c r="AM189" s="15">
        <f t="shared" si="107"/>
        <v>41.999999999999993</v>
      </c>
      <c r="AN189" s="15">
        <f t="shared" si="107"/>
        <v>0</v>
      </c>
      <c r="AO189" s="15">
        <f t="shared" si="107"/>
        <v>0</v>
      </c>
      <c r="AP189" s="15">
        <f t="shared" si="107"/>
        <v>21.750000000000004</v>
      </c>
      <c r="AQ189" s="15">
        <f t="shared" si="107"/>
        <v>27.750000000000025</v>
      </c>
      <c r="AR189" s="15">
        <f t="shared" si="107"/>
        <v>0</v>
      </c>
      <c r="AS189" s="15">
        <f t="shared" si="107"/>
        <v>-54.500000000000014</v>
      </c>
      <c r="AT189" s="15">
        <f t="shared" si="107"/>
        <v>0</v>
      </c>
      <c r="AU189" s="15">
        <f t="shared" si="107"/>
        <v>0</v>
      </c>
      <c r="AV189" s="15">
        <f t="shared" si="107"/>
        <v>0</v>
      </c>
      <c r="AW189" s="15">
        <f t="shared" si="107"/>
        <v>0</v>
      </c>
      <c r="AX189" s="15">
        <f t="shared" si="107"/>
        <v>0</v>
      </c>
      <c r="AY189" s="15">
        <f t="shared" si="107"/>
        <v>0</v>
      </c>
      <c r="AZ189" s="15">
        <f t="shared" si="107"/>
        <v>0</v>
      </c>
      <c r="BA189" s="15">
        <f t="shared" si="107"/>
        <v>0</v>
      </c>
      <c r="BB189" s="15">
        <f t="shared" si="107"/>
        <v>-2.0833333333333259</v>
      </c>
      <c r="BC189" s="15">
        <f t="shared" si="107"/>
        <v>0</v>
      </c>
      <c r="BD189" s="15">
        <f t="shared" si="107"/>
        <v>6.25</v>
      </c>
      <c r="BE189" s="15">
        <f t="shared" si="107"/>
        <v>0</v>
      </c>
      <c r="BF189" s="15">
        <f t="shared" si="107"/>
        <v>-173.47222222222223</v>
      </c>
      <c r="BG189" s="15">
        <f t="shared" si="107"/>
        <v>0</v>
      </c>
      <c r="BH189" s="15">
        <f t="shared" si="107"/>
        <v>95.416666666666643</v>
      </c>
      <c r="BI189" s="15">
        <f t="shared" si="107"/>
        <v>-190.75000000000009</v>
      </c>
      <c r="BJ189" s="15">
        <f t="shared" si="107"/>
        <v>0</v>
      </c>
      <c r="BK189" s="15">
        <f t="shared" si="107"/>
        <v>777.08333333333314</v>
      </c>
      <c r="BL189" s="15">
        <f t="shared" si="107"/>
        <v>0</v>
      </c>
    </row>
    <row r="190" spans="1:64" x14ac:dyDescent="0.2">
      <c r="A190" s="11" t="s">
        <v>54</v>
      </c>
      <c r="B190" s="15">
        <f t="shared" ref="B190:AG190" si="108">((B$151+B$152)/2 * ($A$152-$A$151) + (B$153+B$154)/2 * ($A$154-$A$153) + (B$155+B$156)/2 * ($A$156-$A$155) + (B$157+B$158)/2 * ($A$158-$A$157) + (B$159+B$160)/2 * ($A$160-$A$159) + (B$161+B$162)/2 * ($A$162-$A$161) + (B$163+B$164)/2 * ($A$165-$A$164) + (B$165+B$166)/2 * ($A$166-$A$165) + (B$167+B$168)/2 * ($A$168-$A$167) + (B$169+B$170)/2 * ($A$170-$A$169) + (B171+B172)/2 *($A$172-$A$171) + (B$173+B$174)/2 * ($A$174-$A$173) + (B$175+B$176)/2 * ($A$176-$A$1750) + (B$177+B$178)/2 * (A178-A177) + (B$179+B$180)/2 * ($A$180-$A$179) + (B$181+B$182)/2 * ($A$182-$A$181) +(B$183+B$184)/2 * (A184-A183) + (B185+B186)/2 * ($A$186-$A$185) + (B$186+B$187)/2 *($A$187-$A$186))</f>
        <v>0</v>
      </c>
      <c r="C190" s="15">
        <f t="shared" si="108"/>
        <v>8.2500000000000018</v>
      </c>
      <c r="D190" s="15">
        <f t="shared" si="108"/>
        <v>-622.00000000000011</v>
      </c>
      <c r="E190" s="15">
        <f t="shared" si="108"/>
        <v>43</v>
      </c>
      <c r="F190" s="15">
        <f t="shared" si="108"/>
        <v>-973</v>
      </c>
      <c r="G190" s="15">
        <f t="shared" si="108"/>
        <v>36.750000000000007</v>
      </c>
      <c r="H190" s="15">
        <f t="shared" si="108"/>
        <v>-364.5</v>
      </c>
      <c r="I190" s="15">
        <f t="shared" si="108"/>
        <v>-996.75</v>
      </c>
      <c r="J190" s="15">
        <f t="shared" si="108"/>
        <v>-1102.4299999999998</v>
      </c>
      <c r="K190" s="15">
        <f t="shared" si="108"/>
        <v>-1026.6599999999999</v>
      </c>
      <c r="L190" s="15">
        <f t="shared" si="108"/>
        <v>-615.49999999999989</v>
      </c>
      <c r="M190" s="15">
        <f t="shared" si="108"/>
        <v>-1034.98</v>
      </c>
      <c r="N190" s="15">
        <f t="shared" si="108"/>
        <v>11.749999999999989</v>
      </c>
      <c r="O190" s="15">
        <f t="shared" si="108"/>
        <v>-178.99999999999994</v>
      </c>
      <c r="P190" s="15">
        <f t="shared" si="108"/>
        <v>0</v>
      </c>
      <c r="Q190" s="15">
        <f t="shared" si="108"/>
        <v>-1050.5</v>
      </c>
      <c r="R190" s="15">
        <f t="shared" si="108"/>
        <v>-6.7500000000000071</v>
      </c>
      <c r="S190" s="15">
        <f t="shared" si="108"/>
        <v>-388</v>
      </c>
      <c r="T190" s="15">
        <f t="shared" si="108"/>
        <v>2.7499999999999991</v>
      </c>
      <c r="U190" s="15">
        <f t="shared" si="108"/>
        <v>-593.25000000000011</v>
      </c>
      <c r="V190" s="15">
        <f t="shared" si="108"/>
        <v>-1221.1350000000002</v>
      </c>
      <c r="W190" s="15">
        <f t="shared" si="108"/>
        <v>-411.25000000000017</v>
      </c>
      <c r="X190" s="15">
        <f t="shared" si="108"/>
        <v>0</v>
      </c>
      <c r="Y190" s="15">
        <f t="shared" si="108"/>
        <v>-532.25</v>
      </c>
      <c r="Z190" s="15">
        <f t="shared" si="108"/>
        <v>-857.97</v>
      </c>
      <c r="AA190" s="15">
        <f t="shared" si="108"/>
        <v>1.9999999999999929</v>
      </c>
      <c r="AB190" s="15">
        <f t="shared" si="108"/>
        <v>-1318.7499999999998</v>
      </c>
      <c r="AC190" s="15">
        <f t="shared" si="108"/>
        <v>-27.249999999999996</v>
      </c>
      <c r="AD190" s="15">
        <f t="shared" si="108"/>
        <v>-773.25</v>
      </c>
      <c r="AE190" s="15">
        <f t="shared" si="108"/>
        <v>-1205.0749999999998</v>
      </c>
      <c r="AF190" s="15">
        <f t="shared" si="108"/>
        <v>-935.745</v>
      </c>
      <c r="AG190" s="15">
        <f t="shared" si="108"/>
        <v>100.75</v>
      </c>
      <c r="AH190" s="15">
        <f t="shared" ref="AH190:BL190" si="109">((AH$151+AH$152)/2 * ($A$152-$A$151) + (AH$153+AH$154)/2 * ($A$154-$A$153) + (AH$155+AH$156)/2 * ($A$156-$A$155) + (AH$157+AH$158)/2 * ($A$158-$A$157) + (AH$159+AH$160)/2 * ($A$160-$A$159) + (AH$161+AH$162)/2 * ($A$162-$A$161) + (AH$163+AH$164)/2 * ($A$165-$A$164) + (AH$165+AH$166)/2 * ($A$166-$A$165) + (AH$167+AH$168)/2 * ($A$168-$A$167) + (AH$169+AH$170)/2 * ($A$170-$A$169) + (AH171+AH172)/2 *($A$172-$A$171) + (AH$173+AH$174)/2 * ($A$174-$A$173) + (AH$175+AH$176)/2 * ($A$176-$A$1750) + (AH$177+AH$178)/2 * (AG178-AG177) + (AH$179+AH$180)/2 * ($A$180-$A$179) + (AH$181+AH$182)/2 * ($A$182-$A$181) +(AH$183+AH$184)/2 * (AG184-AG183) + (AH185+AH186)/2 * ($A$186-$A$185) + (AH$186+AH$187)/2 *($A$187-$A$186))</f>
        <v>-1007.25</v>
      </c>
      <c r="AI190" s="15">
        <f t="shared" si="109"/>
        <v>97.5</v>
      </c>
      <c r="AJ190" s="15">
        <f t="shared" si="109"/>
        <v>33</v>
      </c>
      <c r="AK190" s="15">
        <f t="shared" si="109"/>
        <v>-434</v>
      </c>
      <c r="AL190" s="15">
        <f t="shared" si="109"/>
        <v>234.5</v>
      </c>
      <c r="AM190" s="15">
        <f t="shared" si="109"/>
        <v>-275.50000000000006</v>
      </c>
      <c r="AN190" s="15">
        <f t="shared" si="109"/>
        <v>-1033.1799999999998</v>
      </c>
      <c r="AO190" s="15">
        <f t="shared" si="109"/>
        <v>-826.94499999999982</v>
      </c>
      <c r="AP190" s="15">
        <f t="shared" si="109"/>
        <v>9.5000000000000018</v>
      </c>
      <c r="AQ190" s="15">
        <f t="shared" si="109"/>
        <v>9.75</v>
      </c>
      <c r="AR190" s="15">
        <f t="shared" si="109"/>
        <v>0</v>
      </c>
      <c r="AS190" s="15">
        <f t="shared" si="109"/>
        <v>93.499999999999986</v>
      </c>
      <c r="AT190" s="15">
        <f t="shared" si="109"/>
        <v>-1083.5</v>
      </c>
      <c r="AU190" s="15">
        <f t="shared" si="109"/>
        <v>0</v>
      </c>
      <c r="AV190" s="15">
        <f t="shared" si="109"/>
        <v>0</v>
      </c>
      <c r="AW190" s="15">
        <f t="shared" si="109"/>
        <v>0</v>
      </c>
      <c r="AX190" s="15">
        <f t="shared" si="109"/>
        <v>0</v>
      </c>
      <c r="AY190" s="15">
        <f t="shared" si="109"/>
        <v>0</v>
      </c>
      <c r="AZ190" s="15">
        <f t="shared" si="109"/>
        <v>0</v>
      </c>
      <c r="BA190" s="15">
        <f t="shared" si="109"/>
        <v>-1178.7499999999995</v>
      </c>
      <c r="BB190" s="15">
        <f t="shared" si="109"/>
        <v>-235.6481481481481</v>
      </c>
      <c r="BC190" s="15">
        <f t="shared" si="109"/>
        <v>-1177.8271604938266</v>
      </c>
      <c r="BD190" s="15">
        <f t="shared" si="109"/>
        <v>-355.10185185185185</v>
      </c>
      <c r="BE190" s="15">
        <f t="shared" si="109"/>
        <v>0</v>
      </c>
      <c r="BF190" s="15">
        <f t="shared" si="109"/>
        <v>6.5277777777777688</v>
      </c>
      <c r="BG190" s="15">
        <f t="shared" si="109"/>
        <v>-1183.6111111111113</v>
      </c>
      <c r="BH190" s="15">
        <f t="shared" si="109"/>
        <v>9.0277777777777786</v>
      </c>
      <c r="BI190" s="15">
        <f t="shared" si="109"/>
        <v>46.527777777777771</v>
      </c>
      <c r="BJ190" s="15">
        <f t="shared" si="109"/>
        <v>-467.63888888888897</v>
      </c>
      <c r="BK190" s="15">
        <f t="shared" si="109"/>
        <v>51.527777777777779</v>
      </c>
      <c r="BL190" s="15">
        <f t="shared" si="109"/>
        <v>0</v>
      </c>
    </row>
    <row r="191" spans="1:64" ht="48" x14ac:dyDescent="0.2">
      <c r="A191" s="16" t="s">
        <v>152</v>
      </c>
      <c r="B191" s="15">
        <f>(B$151-B$115)/($A$151-$A$115)</f>
        <v>0</v>
      </c>
      <c r="C191" s="15">
        <f>(C$151-C$116)/($A$151-$A$116)</f>
        <v>3.4285714285714287E-2</v>
      </c>
      <c r="D191" s="15">
        <f>(D$151-D$115)/($A$151-$A$115)</f>
        <v>0</v>
      </c>
      <c r="E191" s="15">
        <f>(E$151-E$116)/($A$151-$A$116)</f>
        <v>2.1714285714285717E-2</v>
      </c>
      <c r="F191" s="15">
        <f>(F$151-F$115)/($A$151-$A$115)</f>
        <v>0</v>
      </c>
      <c r="G191" s="15">
        <f>(G$151-G$115)/($A$151-$A$115)</f>
        <v>3.1111111111111121E-2</v>
      </c>
      <c r="H191" s="15">
        <f>(H$151-H$124)/($A$151-$A$124)</f>
        <v>7.4074074074074077E-3</v>
      </c>
      <c r="I191" s="15">
        <f t="shared" ref="I191:N191" si="110">(I$151-I$115)/($A$151-$A$115)</f>
        <v>0</v>
      </c>
      <c r="J191" s="15">
        <f t="shared" si="110"/>
        <v>0</v>
      </c>
      <c r="K191" s="15">
        <f t="shared" si="110"/>
        <v>0</v>
      </c>
      <c r="L191" s="15">
        <f t="shared" si="110"/>
        <v>0</v>
      </c>
      <c r="M191" s="15">
        <f t="shared" si="110"/>
        <v>0</v>
      </c>
      <c r="N191" s="15">
        <f t="shared" si="110"/>
        <v>2.7777777777777727E-3</v>
      </c>
      <c r="O191" s="15">
        <f>(O$151-O$141)/($A$151-$A$141)</f>
        <v>4.4000000000000018E-2</v>
      </c>
      <c r="P191" s="15">
        <f t="shared" ref="P191:U191" si="111">(P$151-P$115)/($A$151-$A$115)</f>
        <v>0</v>
      </c>
      <c r="Q191" s="15">
        <f t="shared" si="111"/>
        <v>0</v>
      </c>
      <c r="R191" s="15">
        <f t="shared" si="111"/>
        <v>3.8888888888888849E-3</v>
      </c>
      <c r="S191" s="15">
        <f t="shared" si="111"/>
        <v>0</v>
      </c>
      <c r="T191" s="15">
        <f t="shared" si="111"/>
        <v>2.7222222222222221E-2</v>
      </c>
      <c r="U191" s="15">
        <f t="shared" si="111"/>
        <v>0</v>
      </c>
      <c r="V191" s="15">
        <f>(V$151-V$148)/($A$151-$A$148)</f>
        <v>6.6666666666665248E-3</v>
      </c>
      <c r="W191" s="15">
        <f t="shared" ref="W191:AH191" si="112">(W$151-W$115)/($A$151-$A$115)</f>
        <v>0</v>
      </c>
      <c r="X191" s="15">
        <f t="shared" si="112"/>
        <v>0</v>
      </c>
      <c r="Y191" s="15">
        <f t="shared" si="112"/>
        <v>0</v>
      </c>
      <c r="Z191" s="15">
        <f t="shared" si="112"/>
        <v>0</v>
      </c>
      <c r="AA191" s="15">
        <f t="shared" si="112"/>
        <v>4.4444444444444384E-3</v>
      </c>
      <c r="AB191" s="15">
        <f t="shared" si="112"/>
        <v>0</v>
      </c>
      <c r="AC191" s="15">
        <f t="shared" si="112"/>
        <v>1.7222222222222219E-2</v>
      </c>
      <c r="AD191" s="15">
        <f t="shared" si="112"/>
        <v>0</v>
      </c>
      <c r="AE191" s="15">
        <f t="shared" si="112"/>
        <v>0</v>
      </c>
      <c r="AF191" s="15">
        <f t="shared" si="112"/>
        <v>0</v>
      </c>
      <c r="AG191" s="15">
        <f t="shared" si="112"/>
        <v>5.8333333333333334E-2</v>
      </c>
      <c r="AH191" s="15">
        <f t="shared" si="112"/>
        <v>0</v>
      </c>
      <c r="AI191" s="15">
        <f>(AI$151-AI$118)/($A$151-$A$118)</f>
        <v>1.7575757575757578E-2</v>
      </c>
      <c r="AJ191" s="15">
        <f>(AJ$151-AJ$115)/($A$151-$A$115)</f>
        <v>3.4444444444444437E-2</v>
      </c>
      <c r="AK191" s="15">
        <f>(AK$151-AK$149)/($A$151-$A$149)</f>
        <v>9.9999999999999638E-3</v>
      </c>
      <c r="AL191" s="15">
        <f>(AL$151-AL$117)/($A$151-$A$117)</f>
        <v>3.8823529411764701E-2</v>
      </c>
      <c r="AM191" s="15">
        <f>(AM$151-AM$138)/($A$151-$A$138)</f>
        <v>4.1538461538461538E-2</v>
      </c>
      <c r="AN191" s="15">
        <f t="shared" ref="AN191:BL191" si="113">(AN$151-AN$115)/($A$151-$A$115)</f>
        <v>0</v>
      </c>
      <c r="AO191" s="15">
        <f t="shared" si="113"/>
        <v>0</v>
      </c>
      <c r="AP191" s="15">
        <f t="shared" si="113"/>
        <v>2.7222222222222224E-2</v>
      </c>
      <c r="AQ191" s="15">
        <f t="shared" si="113"/>
        <v>2.8888888888888891E-2</v>
      </c>
      <c r="AR191" s="15">
        <f t="shared" si="113"/>
        <v>0</v>
      </c>
      <c r="AS191" s="15">
        <f t="shared" si="113"/>
        <v>1.8333333333333333E-2</v>
      </c>
      <c r="AT191" s="15">
        <f t="shared" si="113"/>
        <v>0</v>
      </c>
      <c r="AU191" s="15">
        <f t="shared" si="113"/>
        <v>0</v>
      </c>
      <c r="AV191" s="15">
        <f t="shared" si="113"/>
        <v>0</v>
      </c>
      <c r="AW191" s="15">
        <f t="shared" si="113"/>
        <v>0</v>
      </c>
      <c r="AX191" s="15">
        <f t="shared" si="113"/>
        <v>0</v>
      </c>
      <c r="AY191" s="15">
        <f t="shared" si="113"/>
        <v>0</v>
      </c>
      <c r="AZ191" s="15">
        <f t="shared" si="113"/>
        <v>0</v>
      </c>
      <c r="BA191" s="15">
        <f t="shared" si="113"/>
        <v>0</v>
      </c>
      <c r="BB191" s="15">
        <f t="shared" si="113"/>
        <v>6.1728395061728177E-4</v>
      </c>
      <c r="BC191" s="15">
        <f t="shared" si="113"/>
        <v>0</v>
      </c>
      <c r="BD191" s="15">
        <f t="shared" si="113"/>
        <v>4.3209876543209924E-3</v>
      </c>
      <c r="BE191" s="15">
        <f t="shared" si="113"/>
        <v>0</v>
      </c>
      <c r="BF191" s="15">
        <f t="shared" si="113"/>
        <v>5.8641975308641962E-3</v>
      </c>
      <c r="BG191" s="15">
        <f t="shared" si="113"/>
        <v>0</v>
      </c>
      <c r="BH191" s="15">
        <f t="shared" si="113"/>
        <v>2.0061728395061731E-2</v>
      </c>
      <c r="BI191" s="15">
        <f t="shared" si="113"/>
        <v>2.6975308641975306E-2</v>
      </c>
      <c r="BJ191" s="15">
        <f t="shared" si="113"/>
        <v>0</v>
      </c>
      <c r="BK191" s="15">
        <f t="shared" si="113"/>
        <v>1.7901234567901238E-2</v>
      </c>
      <c r="BL191" s="15">
        <f t="shared" si="113"/>
        <v>0</v>
      </c>
    </row>
    <row r="192" spans="1:64" ht="48" x14ac:dyDescent="0.2">
      <c r="A192" s="16" t="s">
        <v>151</v>
      </c>
      <c r="B192" s="15">
        <f>(B$187-B$151)/($A$187-$A$151)</f>
        <v>0</v>
      </c>
      <c r="C192" s="15">
        <f>(C$187-C$151)/($A$187-$A$151)</f>
        <v>-1.8333333333333337E-2</v>
      </c>
      <c r="D192" s="15">
        <f>(D$187-D$151)/($A$187-$A$151)</f>
        <v>-2.2777777777777786E-2</v>
      </c>
      <c r="E192" s="15">
        <f>(E$160-E$151)/($A$160-$A$151)</f>
        <v>-5.5555555555555552E-2</v>
      </c>
      <c r="F192" s="15">
        <f>(F$187-F$151)/($A$187-$A$151)</f>
        <v>-3.6111111111111108E-2</v>
      </c>
      <c r="G192" s="15">
        <f>(G$154-G$151)/($A$154-$A$151)</f>
        <v>0</v>
      </c>
      <c r="H192" s="15">
        <f>(H$172-H$151)/($A$172-$A$151)</f>
        <v>-8.8571428571428579E-2</v>
      </c>
      <c r="I192" s="15">
        <f>(I$187-I$151)/($A$187-$A$151)</f>
        <v>-6.1111111111111088E-3</v>
      </c>
      <c r="J192" s="15">
        <f>(J$187-J$151)/($A$187-$A$151)</f>
        <v>-4.2777777777777776E-2</v>
      </c>
      <c r="K192" s="15">
        <f>(K$187-K$151)/($A$187-$A$151)</f>
        <v>-3.3333333333333326E-2</v>
      </c>
      <c r="L192" s="15">
        <f>(L$187-L$151)/($A$187-$A$151)</f>
        <v>-1.4444444444444442E-2</v>
      </c>
      <c r="M192" s="15">
        <f>(M$187-M$151)/($A$187-$A$151)</f>
        <v>-3.4444444444444444E-2</v>
      </c>
      <c r="N192" s="15">
        <f>(N$157-N$151)/($A$157-$A$151)</f>
        <v>0</v>
      </c>
      <c r="O192" s="15">
        <f>(O$176-O$151)/($A$176-$A$151)</f>
        <v>-3.1200000000000002E-2</v>
      </c>
      <c r="P192" s="15">
        <f>(P$187-P$151)/($A$187-$A$151)</f>
        <v>0</v>
      </c>
      <c r="Q192" s="15">
        <f>(Q$187-Q$151)/($A$187-$A$151)</f>
        <v>-3.9444444444444449E-2</v>
      </c>
      <c r="R192" s="15">
        <f>(R$158-R$151)/($A$158-$A$151)</f>
        <v>-2.57142857142857E-2</v>
      </c>
      <c r="S192" s="15">
        <f>(S$187-S$151)/($A$187-$A$151)</f>
        <v>-2.6666666666666672E-2</v>
      </c>
      <c r="T192" s="15">
        <f>(T$187-T$151)/($A$187-$A$151)</f>
        <v>-6.1111111111111088E-3</v>
      </c>
      <c r="U192" s="15">
        <f>(U$186-U$151)/($A$186-$A$151)</f>
        <v>-2.5714285714285714E-2</v>
      </c>
      <c r="V192" s="15">
        <f t="shared" ref="V192:AA192" si="114">(V$187-V$151)/($A$187-$A$151)</f>
        <v>-9.5555555555555546E-2</v>
      </c>
      <c r="W192" s="15">
        <f t="shared" si="114"/>
        <v>-1.4444444444444446E-2</v>
      </c>
      <c r="X192" s="15">
        <f t="shared" si="114"/>
        <v>0</v>
      </c>
      <c r="Y192" s="15">
        <f t="shared" si="114"/>
        <v>-2.3888888888888887E-2</v>
      </c>
      <c r="Z192" s="15">
        <f t="shared" si="114"/>
        <v>-2.6111111111111106E-2</v>
      </c>
      <c r="AA192" s="15">
        <f t="shared" si="114"/>
        <v>-2.2222222222222144E-3</v>
      </c>
      <c r="AB192" s="15">
        <f>(AB$186-AB$151)/($A$186-$A$151)</f>
        <v>-4.9714285714285711E-2</v>
      </c>
      <c r="AC192" s="15">
        <f>(AC$152-AC$151)/($A$152-$A$151)</f>
        <v>-2.9</v>
      </c>
      <c r="AD192" s="15">
        <f>(AD$186-AD$151)/($A$186-$A$151)</f>
        <v>-2.6857142857142854E-2</v>
      </c>
      <c r="AE192" s="15">
        <f>(AE$186-AE$151)/($A$186-$A$151)</f>
        <v>-4.7428571428571424E-2</v>
      </c>
      <c r="AF192" s="15">
        <f>(AF$186-AF$151)/($A$186-$A$151)</f>
        <v>-3.7714285714285714E-2</v>
      </c>
      <c r="AG192" s="15">
        <f>(AG$154-AG$151)/($A$154-$A$151)</f>
        <v>-4.0000000000000098E-2</v>
      </c>
      <c r="AH192" s="15">
        <f>(AH$186-AH$151)/($A$186-$A$151)</f>
        <v>-3.4285714285714287E-2</v>
      </c>
      <c r="AI192" s="15">
        <f>(AI$166-AI$151)/($A$166-$A$151)</f>
        <v>-9.333333333333348E-3</v>
      </c>
      <c r="AJ192" s="15">
        <f>(AJ$152-AJ$151)/($A$152-$A$151)</f>
        <v>0</v>
      </c>
      <c r="AK192" s="15">
        <f>(AK$186-AK$151)/($A$186-$A$151)</f>
        <v>-1.5428571428571425E-2</v>
      </c>
      <c r="AL192" s="15">
        <f>(AL$165-AL$151)/($A$165-$A$151)</f>
        <v>-1.1428571428571427E-2</v>
      </c>
      <c r="AM192" s="15">
        <f>(AM$186-AM$151)/($A$186-$A$151)</f>
        <v>-3.2000000000000001E-2</v>
      </c>
      <c r="AN192" s="15">
        <f>(AN$186-AN$151)/($A$186-$A$151)</f>
        <v>-4.0571428571428578E-2</v>
      </c>
      <c r="AO192" s="15">
        <f>(AO$187-AO$151)/($A$187-$A$151)</f>
        <v>-9.9999999999999933E-3</v>
      </c>
      <c r="AP192" s="15">
        <v>0</v>
      </c>
      <c r="AQ192" s="15">
        <v>0</v>
      </c>
      <c r="AR192" s="15">
        <f>(AR$187-AR$151)/($A$187-$A$151)</f>
        <v>0</v>
      </c>
      <c r="AS192" s="15">
        <f>(AS$163-AS$151)/($A$163-$A$151)</f>
        <v>-1.6666666666666607E-3</v>
      </c>
      <c r="AT192" s="15">
        <f t="shared" ref="AT192:AZ192" si="115">(AT$187-AT$151)/($A$187-$A$151)</f>
        <v>-3.888888888888889E-2</v>
      </c>
      <c r="AU192" s="15">
        <f t="shared" si="115"/>
        <v>0</v>
      </c>
      <c r="AV192" s="15">
        <f t="shared" si="115"/>
        <v>0</v>
      </c>
      <c r="AW192" s="15">
        <f t="shared" si="115"/>
        <v>0</v>
      </c>
      <c r="AX192" s="15">
        <f t="shared" si="115"/>
        <v>0</v>
      </c>
      <c r="AY192" s="15">
        <f t="shared" si="115"/>
        <v>0</v>
      </c>
      <c r="AZ192" s="15">
        <f t="shared" si="115"/>
        <v>0</v>
      </c>
      <c r="BA192" s="15">
        <f>(BA$186-BA$151)/($A$186-$A$151)</f>
        <v>-1.9047619047619049E-2</v>
      </c>
      <c r="BB192" s="15">
        <f>(BB$187-BB$151)/($A$187-$A$151)</f>
        <v>-1.3888888888888888E-2</v>
      </c>
      <c r="BC192" s="15">
        <f>(BC$186-BC$151)/($A$186-$A$151)</f>
        <v>-1.9047619047619049E-2</v>
      </c>
      <c r="BD192" s="15">
        <f>(BD$187-BD$151)/($A$187-$A$151)</f>
        <v>-6.5432098765432101E-2</v>
      </c>
      <c r="BE192" s="15">
        <f>(BE$187-BE$151)/($A$187-$A$151)</f>
        <v>0</v>
      </c>
      <c r="BF192" s="15">
        <f>(BF$163-BF$151)/($A$163-$A$151)</f>
        <v>-2.5000000000000001E-2</v>
      </c>
      <c r="BG192" s="15">
        <f>(BG$187-BG$151)/($A$187-$A$151)</f>
        <v>-4.1975308641975309E-2</v>
      </c>
      <c r="BH192" s="15">
        <v>0</v>
      </c>
      <c r="BI192" s="15">
        <f>(BI$156-BI$151)/($A$156-$A$151)</f>
        <v>-5.3333333333333358E-2</v>
      </c>
      <c r="BJ192" s="15">
        <f>(BJ$187-BJ$151)/($A$187-$A$151)</f>
        <v>-1.4506172839506176E-2</v>
      </c>
      <c r="BK192" s="15">
        <f>(BK$152-BK$151)/($A$152-$A$151)</f>
        <v>1.1111111111110716E-2</v>
      </c>
      <c r="BL192" s="15">
        <f>(BL$187-BL$151)/($A$187-$A$151)</f>
        <v>0</v>
      </c>
    </row>
    <row r="193" spans="1:64" ht="32" x14ac:dyDescent="0.2">
      <c r="A193" s="16" t="s">
        <v>51</v>
      </c>
      <c r="B193" s="15">
        <f t="shared" ref="B193:AG193" si="116">((B$116-B$115)+(B$117-B$116)+(B$118-B$117)+(B$119-B$118)+(B$120-B$119) +(B$121-B$120)+(B$122-B$121)+(B$123-B$122)+(B$124-B$123)+(B$125-B$124)+(B$126-B$125)+(B$127-B$126)+(B$128-B$127)+(B$129-B$128)+(B$130-B129)+(B$131-B$130)+(B$132-B$131)+(B$133-B$132)+(B$134-B$133)+(B$135-B$134)+(B$136-B135)+(B$137-B$136)+(B$138-B$137)+(B$139-B$138)+(B$140-B$139)+(B$141-B$140)+(B$142-B$141)+(B$143-B$142)+(B$144-B$143)+(B$145-B$144)+(B$146-B$145)+(B$147-B$145)+(B$148-B$147)+(B$149-B$148) + (B$150-B$149)+(B$151-B$150))</f>
        <v>0</v>
      </c>
      <c r="C193" s="15">
        <f t="shared" si="116"/>
        <v>3.1999999999999993</v>
      </c>
      <c r="D193" s="15">
        <f t="shared" si="116"/>
        <v>0</v>
      </c>
      <c r="E193" s="15">
        <f t="shared" si="116"/>
        <v>3.5999999999999996</v>
      </c>
      <c r="F193" s="15">
        <f t="shared" si="116"/>
        <v>0</v>
      </c>
      <c r="G193" s="15">
        <f t="shared" si="116"/>
        <v>6.1000000000000014</v>
      </c>
      <c r="H193" s="15">
        <f t="shared" si="116"/>
        <v>-0.40000000000000036</v>
      </c>
      <c r="I193" s="15">
        <f t="shared" si="116"/>
        <v>0</v>
      </c>
      <c r="J193" s="15">
        <f t="shared" si="116"/>
        <v>0</v>
      </c>
      <c r="K193" s="15">
        <f t="shared" si="116"/>
        <v>0</v>
      </c>
      <c r="L193" s="15">
        <f t="shared" si="116"/>
        <v>0</v>
      </c>
      <c r="M193" s="15">
        <f t="shared" si="116"/>
        <v>0</v>
      </c>
      <c r="N193" s="15">
        <f t="shared" si="116"/>
        <v>0.49999999999999911</v>
      </c>
      <c r="O193" s="15">
        <f t="shared" si="116"/>
        <v>2.6000000000000014</v>
      </c>
      <c r="P193" s="15">
        <f t="shared" si="116"/>
        <v>0</v>
      </c>
      <c r="Q193" s="15">
        <f t="shared" si="116"/>
        <v>0</v>
      </c>
      <c r="R193" s="15">
        <f t="shared" si="116"/>
        <v>0.79999999999999893</v>
      </c>
      <c r="S193" s="15">
        <f t="shared" si="116"/>
        <v>0</v>
      </c>
      <c r="T193" s="15">
        <f t="shared" si="116"/>
        <v>5.6</v>
      </c>
      <c r="U193" s="15">
        <f t="shared" si="116"/>
        <v>0</v>
      </c>
      <c r="V193" s="15">
        <f t="shared" si="116"/>
        <v>9.9999999999997868E-2</v>
      </c>
      <c r="W193" s="15">
        <f t="shared" si="116"/>
        <v>0</v>
      </c>
      <c r="X193" s="15">
        <f t="shared" si="116"/>
        <v>0</v>
      </c>
      <c r="Y193" s="15">
        <f t="shared" si="116"/>
        <v>0</v>
      </c>
      <c r="Z193" s="15">
        <f t="shared" si="116"/>
        <v>0</v>
      </c>
      <c r="AA193" s="15">
        <f t="shared" si="116"/>
        <v>1</v>
      </c>
      <c r="AB193" s="15">
        <f t="shared" si="116"/>
        <v>0</v>
      </c>
      <c r="AC193" s="15">
        <f t="shared" si="116"/>
        <v>3.5</v>
      </c>
      <c r="AD193" s="15">
        <f t="shared" si="116"/>
        <v>0</v>
      </c>
      <c r="AE193" s="15">
        <f t="shared" si="116"/>
        <v>0</v>
      </c>
      <c r="AF193" s="15">
        <f t="shared" si="116"/>
        <v>0</v>
      </c>
      <c r="AG193" s="15">
        <f t="shared" si="116"/>
        <v>11.200000000000003</v>
      </c>
      <c r="AH193" s="15">
        <f t="shared" ref="AH193:BL193" si="117">((AH$116-AH$115)+(AH$117-AH$116)+(AH$118-AH$117)+(AH$119-AH$118)+(AH$120-AH$119) +(AH$121-AH$120)+(AH$122-AH$121)+(AH$123-AH$122)+(AH$124-AH$123)+(AH$125-AH$124)+(AH$126-AH$125)+(AH$127-AH$126)+(AH$128-AH$127)+(AH$129-AH$128)+(AH$130-AH129)+(AH$131-AH$130)+(AH$132-AH$131)+(AH$133-AH$132)+(AH$134-AH$133)+(AH$135-AH$134)+(AH$136-AH135)+(AH$137-AH$136)+(AH$138-AH$137)+(AH$139-AH$138)+(AH$140-AH$139)+(AH$141-AH$140)+(AH$142-AH$141)+(AH$143-AH$142)+(AH$144-AH$143)+(AH$145-AH$144)+(AH$146-AH$145)+(AH$147-AH$145)+(AH$148-AH$147)+(AH$149-AH$148) + (AH$150-AH$149)+(AH$151-AH$150))</f>
        <v>0</v>
      </c>
      <c r="AI193" s="15">
        <f t="shared" si="117"/>
        <v>2.7000000000000011</v>
      </c>
      <c r="AJ193" s="15">
        <f t="shared" si="117"/>
        <v>6.6999999999999993</v>
      </c>
      <c r="AK193" s="15">
        <f t="shared" si="117"/>
        <v>9.9999999999999645E-2</v>
      </c>
      <c r="AL193" s="15">
        <f t="shared" si="117"/>
        <v>7.1000000000000005</v>
      </c>
      <c r="AM193" s="15">
        <f t="shared" si="117"/>
        <v>2.8</v>
      </c>
      <c r="AN193" s="15">
        <f t="shared" si="117"/>
        <v>0</v>
      </c>
      <c r="AO193" s="15">
        <f t="shared" si="117"/>
        <v>0</v>
      </c>
      <c r="AP193" s="15">
        <f t="shared" si="117"/>
        <v>5.3000000000000007</v>
      </c>
      <c r="AQ193" s="15">
        <f t="shared" si="117"/>
        <v>5.4000000000000012</v>
      </c>
      <c r="AR193" s="15">
        <f t="shared" si="117"/>
        <v>0</v>
      </c>
      <c r="AS193" s="15">
        <f t="shared" si="117"/>
        <v>3.9000000000000004</v>
      </c>
      <c r="AT193" s="15">
        <f t="shared" si="117"/>
        <v>0</v>
      </c>
      <c r="AU193" s="15">
        <f t="shared" si="117"/>
        <v>0</v>
      </c>
      <c r="AV193" s="15">
        <f t="shared" si="117"/>
        <v>0</v>
      </c>
      <c r="AW193" s="15">
        <f t="shared" si="117"/>
        <v>0</v>
      </c>
      <c r="AX193" s="15">
        <f t="shared" si="117"/>
        <v>0</v>
      </c>
      <c r="AY193" s="15">
        <f t="shared" si="117"/>
        <v>0</v>
      </c>
      <c r="AZ193" s="15">
        <f t="shared" si="117"/>
        <v>0</v>
      </c>
      <c r="BA193" s="15">
        <f t="shared" si="117"/>
        <v>0</v>
      </c>
      <c r="BB193" s="15">
        <f t="shared" si="117"/>
        <v>0.11111111111111072</v>
      </c>
      <c r="BC193" s="15">
        <f t="shared" si="117"/>
        <v>0</v>
      </c>
      <c r="BD193" s="15">
        <f t="shared" si="117"/>
        <v>0.77777777777777857</v>
      </c>
      <c r="BE193" s="15">
        <f t="shared" si="117"/>
        <v>0</v>
      </c>
      <c r="BF193" s="15">
        <f t="shared" si="117"/>
        <v>1.5555555555555554</v>
      </c>
      <c r="BG193" s="15">
        <f t="shared" si="117"/>
        <v>0</v>
      </c>
      <c r="BH193" s="15">
        <f t="shared" si="117"/>
        <v>3.666666666666667</v>
      </c>
      <c r="BI193" s="15">
        <f t="shared" si="117"/>
        <v>5.3</v>
      </c>
      <c r="BJ193" s="15">
        <f t="shared" si="117"/>
        <v>0</v>
      </c>
      <c r="BK193" s="15">
        <f t="shared" si="117"/>
        <v>2.7777777777777803</v>
      </c>
      <c r="BL193" s="15">
        <f t="shared" si="117"/>
        <v>0</v>
      </c>
    </row>
    <row r="194" spans="1:64" ht="32" x14ac:dyDescent="0.2">
      <c r="A194" s="16" t="s">
        <v>50</v>
      </c>
      <c r="B194" s="15">
        <f t="shared" ref="B194:AG194" si="118">((B$152-B$151)+(B$153-B$152)+(B$154-B$153) +(B$155-B$154)+(B$156-B$155)+(B$157-B$156)+(B$158-B$157)+(B$159-B$158)+(B$160-B$159)+(B$161-B$160)+(B$162-B$161)+(B$163-B$162)+(B$164-B$163)+(B$165-B$164)+(B$166-B$165)+(B$167-B$166)+(B$168-B$167)+(B$169-B$168)+(B$170-B$169)+(B$171-B$170)+(B$172-B$171)+(B$173-B$172)+(B$174-B$173)+(B$175-B$174)+(B$176-B$175)+(B$177-B$176)+(B$178-B$177)+(B$179-B$178)+(B$180-B$179)+(B$181-B$180)+(B$182-B$181)+(B$183-B$182)+(B$184-B$183)+(B$185-B$184)+(B$186-B$185)+(B$187-B$186))</f>
        <v>0</v>
      </c>
      <c r="C194" s="15">
        <f t="shared" si="118"/>
        <v>-3.3000000000000007</v>
      </c>
      <c r="D194" s="15">
        <f t="shared" si="118"/>
        <v>-4.1000000000000014</v>
      </c>
      <c r="E194" s="15">
        <f t="shared" si="118"/>
        <v>-2.9000000000000004</v>
      </c>
      <c r="F194" s="15">
        <f t="shared" si="118"/>
        <v>-6.4999999999999991</v>
      </c>
      <c r="G194" s="15">
        <f t="shared" si="118"/>
        <v>-3.7000000000000011</v>
      </c>
      <c r="H194" s="15">
        <f t="shared" si="118"/>
        <v>-1</v>
      </c>
      <c r="I194" s="15">
        <f t="shared" si="118"/>
        <v>-1.0999999999999996</v>
      </c>
      <c r="J194" s="15">
        <f t="shared" si="118"/>
        <v>-7.6999999999999993</v>
      </c>
      <c r="K194" s="15">
        <f t="shared" si="118"/>
        <v>-5.9999999999999991</v>
      </c>
      <c r="L194" s="15">
        <f t="shared" si="118"/>
        <v>-2.5999999999999996</v>
      </c>
      <c r="M194" s="15">
        <f t="shared" si="118"/>
        <v>-6.2</v>
      </c>
      <c r="N194" s="15">
        <f t="shared" si="118"/>
        <v>-0.69999999999999929</v>
      </c>
      <c r="O194" s="15">
        <f t="shared" si="118"/>
        <v>-2.2000000000000011</v>
      </c>
      <c r="P194" s="15">
        <f t="shared" si="118"/>
        <v>0</v>
      </c>
      <c r="Q194" s="15">
        <f t="shared" si="118"/>
        <v>-7.1000000000000005</v>
      </c>
      <c r="R194" s="15">
        <f t="shared" si="118"/>
        <v>-0.19999999999999929</v>
      </c>
      <c r="S194" s="15">
        <f t="shared" si="118"/>
        <v>-4.8000000000000007</v>
      </c>
      <c r="T194" s="15">
        <f t="shared" si="118"/>
        <v>-1.0999999999999996</v>
      </c>
      <c r="U194" s="15">
        <f t="shared" si="118"/>
        <v>0</v>
      </c>
      <c r="V194" s="15">
        <f t="shared" si="118"/>
        <v>-17.2</v>
      </c>
      <c r="W194" s="15">
        <f t="shared" si="118"/>
        <v>-2.6</v>
      </c>
      <c r="X194" s="15">
        <f t="shared" si="118"/>
        <v>0</v>
      </c>
      <c r="Y194" s="15">
        <f t="shared" si="118"/>
        <v>-4.3</v>
      </c>
      <c r="Z194" s="15">
        <f t="shared" si="118"/>
        <v>-4.6999999999999993</v>
      </c>
      <c r="AA194" s="15">
        <f t="shared" si="118"/>
        <v>-0.39999999999999858</v>
      </c>
      <c r="AB194" s="15">
        <f t="shared" si="118"/>
        <v>0</v>
      </c>
      <c r="AC194" s="15">
        <f t="shared" si="118"/>
        <v>-1.8000000000000007</v>
      </c>
      <c r="AD194" s="15">
        <f t="shared" si="118"/>
        <v>0</v>
      </c>
      <c r="AE194" s="15">
        <f t="shared" si="118"/>
        <v>0</v>
      </c>
      <c r="AF194" s="15">
        <f t="shared" si="118"/>
        <v>0</v>
      </c>
      <c r="AG194" s="15">
        <f t="shared" si="118"/>
        <v>-10.5</v>
      </c>
      <c r="AH194" s="15">
        <f t="shared" ref="AH194:BL194" si="119">((AH$152-AH$151)+(AH$153-AH$152)+(AH$154-AH$153) +(AH$155-AH$154)+(AH$156-AH$155)+(AH$157-AH$156)+(AH$158-AH$157)+(AH$159-AH$158)+(AH$160-AH$159)+(AH$161-AH$160)+(AH$162-AH$161)+(AH$163-AH$162)+(AH$164-AH$163)+(AH$165-AH$164)+(AH$166-AH$165)+(AH$167-AH$166)+(AH$168-AH$167)+(AH$169-AH$168)+(AH$170-AH$169)+(AH$171-AH$170)+(AH$172-AH$171)+(AH$173-AH$172)+(AH$174-AH$173)+(AH$175-AH$174)+(AH$176-AH$175)+(AH$177-AH$176)+(AH$178-AH$177)+(AH$179-AH$178)+(AH$180-AH$179)+(AH$181-AH$180)+(AH$182-AH$181)+(AH$183-AH$182)+(AH$184-AH$183)+(AH$185-AH$184)+(AH$186-AH$185)+(AH$187-AH$186))</f>
        <v>0</v>
      </c>
      <c r="AI194" s="15">
        <f t="shared" si="119"/>
        <v>-2.9000000000000004</v>
      </c>
      <c r="AJ194" s="15">
        <f t="shared" si="119"/>
        <v>-6.6</v>
      </c>
      <c r="AK194" s="15">
        <f t="shared" si="119"/>
        <v>-9.9999999999999645E-2</v>
      </c>
      <c r="AL194" s="15">
        <f t="shared" si="119"/>
        <v>-6.6</v>
      </c>
      <c r="AM194" s="15">
        <f t="shared" si="119"/>
        <v>-2.7</v>
      </c>
      <c r="AN194" s="15">
        <f t="shared" si="119"/>
        <v>0</v>
      </c>
      <c r="AO194" s="15">
        <f t="shared" si="119"/>
        <v>-1.7999999999999989</v>
      </c>
      <c r="AP194" s="15">
        <f t="shared" si="119"/>
        <v>-3.8000000000000007</v>
      </c>
      <c r="AQ194" s="15">
        <f t="shared" si="119"/>
        <v>-3.9000000000000004</v>
      </c>
      <c r="AR194" s="15">
        <f t="shared" si="119"/>
        <v>0</v>
      </c>
      <c r="AS194" s="15">
        <f t="shared" si="119"/>
        <v>-3.3</v>
      </c>
      <c r="AT194" s="15">
        <f t="shared" si="119"/>
        <v>-7</v>
      </c>
      <c r="AU194" s="15">
        <f t="shared" si="119"/>
        <v>0</v>
      </c>
      <c r="AV194" s="15">
        <f t="shared" si="119"/>
        <v>0</v>
      </c>
      <c r="AW194" s="15">
        <f t="shared" si="119"/>
        <v>0</v>
      </c>
      <c r="AX194" s="15">
        <f t="shared" si="119"/>
        <v>0</v>
      </c>
      <c r="AY194" s="15">
        <f t="shared" si="119"/>
        <v>0</v>
      </c>
      <c r="AZ194" s="15">
        <f t="shared" si="119"/>
        <v>0</v>
      </c>
      <c r="BA194" s="15">
        <f t="shared" si="119"/>
        <v>0</v>
      </c>
      <c r="BB194" s="15">
        <f t="shared" si="119"/>
        <v>-2.5</v>
      </c>
      <c r="BC194" s="15">
        <f t="shared" si="119"/>
        <v>0</v>
      </c>
      <c r="BD194" s="15">
        <f t="shared" si="119"/>
        <v>-11.777777777777779</v>
      </c>
      <c r="BE194" s="15">
        <f t="shared" si="119"/>
        <v>0</v>
      </c>
      <c r="BF194" s="15">
        <f t="shared" si="119"/>
        <v>-1.0555555555555554</v>
      </c>
      <c r="BG194" s="15">
        <f t="shared" si="119"/>
        <v>-7.5555555555555554</v>
      </c>
      <c r="BH194" s="15">
        <f t="shared" si="119"/>
        <v>-3.6111111111111116</v>
      </c>
      <c r="BI194" s="15">
        <f t="shared" si="119"/>
        <v>-3.5555555555555554</v>
      </c>
      <c r="BJ194" s="15">
        <f t="shared" si="119"/>
        <v>-2.6111111111111116</v>
      </c>
      <c r="BK194" s="15">
        <f t="shared" si="119"/>
        <v>-10.277777777777779</v>
      </c>
      <c r="BL194" s="15">
        <f t="shared" si="119"/>
        <v>0</v>
      </c>
    </row>
    <row r="195" spans="1:64" x14ac:dyDescent="0.2">
      <c r="A195" s="11" t="s">
        <v>49</v>
      </c>
      <c r="B195" s="15">
        <f t="shared" ref="B195:AG195" si="120">MAX(B115:B187)</f>
        <v>0</v>
      </c>
      <c r="C195" s="15">
        <f t="shared" si="120"/>
        <v>3.3000000000000007</v>
      </c>
      <c r="D195" s="15">
        <f t="shared" si="120"/>
        <v>0</v>
      </c>
      <c r="E195" s="15">
        <f t="shared" si="120"/>
        <v>2.9000000000000004</v>
      </c>
      <c r="F195" s="15">
        <f t="shared" si="120"/>
        <v>0</v>
      </c>
      <c r="G195" s="15">
        <f t="shared" si="120"/>
        <v>3.7000000000000011</v>
      </c>
      <c r="H195" s="15">
        <f t="shared" si="120"/>
        <v>1</v>
      </c>
      <c r="I195" s="15">
        <f t="shared" si="120"/>
        <v>0</v>
      </c>
      <c r="J195" s="15">
        <f t="shared" si="120"/>
        <v>0</v>
      </c>
      <c r="K195" s="15">
        <f t="shared" si="120"/>
        <v>0</v>
      </c>
      <c r="L195" s="15">
        <f t="shared" si="120"/>
        <v>0</v>
      </c>
      <c r="M195" s="15">
        <f t="shared" si="120"/>
        <v>0</v>
      </c>
      <c r="N195" s="15">
        <f t="shared" si="120"/>
        <v>0.69999999999999929</v>
      </c>
      <c r="O195" s="15">
        <f t="shared" si="120"/>
        <v>2.2000000000000011</v>
      </c>
      <c r="P195" s="15">
        <f t="shared" si="120"/>
        <v>0</v>
      </c>
      <c r="Q195" s="15">
        <f t="shared" si="120"/>
        <v>0</v>
      </c>
      <c r="R195" s="15">
        <f t="shared" si="120"/>
        <v>0.19999999999999929</v>
      </c>
      <c r="S195" s="15">
        <f t="shared" si="120"/>
        <v>0</v>
      </c>
      <c r="T195" s="15">
        <f t="shared" si="120"/>
        <v>1.0999999999999996</v>
      </c>
      <c r="U195" s="15">
        <f t="shared" si="120"/>
        <v>0</v>
      </c>
      <c r="V195" s="15">
        <f t="shared" si="120"/>
        <v>9.9999999999997868E-2</v>
      </c>
      <c r="W195" s="15">
        <f t="shared" si="120"/>
        <v>0</v>
      </c>
      <c r="X195" s="15">
        <f t="shared" si="120"/>
        <v>0</v>
      </c>
      <c r="Y195" s="15">
        <f t="shared" si="120"/>
        <v>0.19999999999999929</v>
      </c>
      <c r="Z195" s="15">
        <f t="shared" si="120"/>
        <v>0</v>
      </c>
      <c r="AA195" s="15">
        <f t="shared" si="120"/>
        <v>0.39999999999999858</v>
      </c>
      <c r="AB195" s="15">
        <f t="shared" si="120"/>
        <v>0</v>
      </c>
      <c r="AC195" s="15">
        <f t="shared" si="120"/>
        <v>1.8000000000000007</v>
      </c>
      <c r="AD195" s="15">
        <f t="shared" si="120"/>
        <v>0</v>
      </c>
      <c r="AE195" s="15">
        <f t="shared" si="120"/>
        <v>0</v>
      </c>
      <c r="AF195" s="15">
        <f t="shared" si="120"/>
        <v>0</v>
      </c>
      <c r="AG195" s="15">
        <f t="shared" si="120"/>
        <v>10.5</v>
      </c>
      <c r="AH195" s="15">
        <f t="shared" ref="AH195:BL195" si="121">MAX(AH115:AH187)</f>
        <v>0</v>
      </c>
      <c r="AI195" s="15">
        <f t="shared" si="121"/>
        <v>2.9000000000000004</v>
      </c>
      <c r="AJ195" s="15">
        <f t="shared" si="121"/>
        <v>6.6</v>
      </c>
      <c r="AK195" s="15">
        <f t="shared" si="121"/>
        <v>9.9999999999999645E-2</v>
      </c>
      <c r="AL195" s="15">
        <f t="shared" si="121"/>
        <v>6.6</v>
      </c>
      <c r="AM195" s="15">
        <f t="shared" si="121"/>
        <v>2.7</v>
      </c>
      <c r="AN195" s="15">
        <f t="shared" si="121"/>
        <v>0</v>
      </c>
      <c r="AO195" s="15">
        <f t="shared" si="121"/>
        <v>0</v>
      </c>
      <c r="AP195" s="15">
        <f t="shared" si="121"/>
        <v>3.8000000000000007</v>
      </c>
      <c r="AQ195" s="15">
        <f t="shared" si="121"/>
        <v>3.9000000000000004</v>
      </c>
      <c r="AR195" s="15">
        <f t="shared" si="121"/>
        <v>0</v>
      </c>
      <c r="AS195" s="15">
        <f t="shared" si="121"/>
        <v>3.3</v>
      </c>
      <c r="AT195" s="15">
        <f t="shared" si="121"/>
        <v>0</v>
      </c>
      <c r="AU195" s="15">
        <f t="shared" si="121"/>
        <v>0</v>
      </c>
      <c r="AV195" s="15">
        <f t="shared" si="121"/>
        <v>0</v>
      </c>
      <c r="AW195" s="15">
        <f t="shared" si="121"/>
        <v>0</v>
      </c>
      <c r="AX195" s="15">
        <f t="shared" si="121"/>
        <v>0</v>
      </c>
      <c r="AY195" s="15">
        <f t="shared" si="121"/>
        <v>0</v>
      </c>
      <c r="AZ195" s="15">
        <f t="shared" si="121"/>
        <v>0</v>
      </c>
      <c r="BA195" s="15">
        <f t="shared" si="121"/>
        <v>0</v>
      </c>
      <c r="BB195" s="15">
        <f t="shared" si="121"/>
        <v>0.11111111111111072</v>
      </c>
      <c r="BC195" s="15">
        <f t="shared" si="121"/>
        <v>0</v>
      </c>
      <c r="BD195" s="15">
        <f t="shared" si="121"/>
        <v>0.77777777777777857</v>
      </c>
      <c r="BE195" s="15">
        <f t="shared" si="121"/>
        <v>0</v>
      </c>
      <c r="BF195" s="15">
        <f t="shared" si="121"/>
        <v>1.1111111111111107</v>
      </c>
      <c r="BG195" s="15">
        <f t="shared" si="121"/>
        <v>0</v>
      </c>
      <c r="BH195" s="15">
        <f t="shared" si="121"/>
        <v>3.6111111111111116</v>
      </c>
      <c r="BI195" s="15">
        <f t="shared" si="121"/>
        <v>3.5555555555555554</v>
      </c>
      <c r="BJ195" s="15">
        <f t="shared" si="121"/>
        <v>0</v>
      </c>
      <c r="BK195" s="15">
        <f t="shared" si="121"/>
        <v>10.333333333333332</v>
      </c>
      <c r="BL195" s="15">
        <f t="shared" si="121"/>
        <v>0</v>
      </c>
    </row>
    <row r="199" spans="1:64" ht="26" x14ac:dyDescent="0.3">
      <c r="A199" s="87" t="s">
        <v>123</v>
      </c>
    </row>
    <row r="200" spans="1:64" ht="21" x14ac:dyDescent="0.25">
      <c r="A200" s="98" t="s">
        <v>83</v>
      </c>
    </row>
    <row r="202" spans="1:64" x14ac:dyDescent="0.2">
      <c r="A202" s="11">
        <v>-120</v>
      </c>
    </row>
    <row r="203" spans="1:64" x14ac:dyDescent="0.2">
      <c r="A203" s="11">
        <v>-115</v>
      </c>
    </row>
    <row r="204" spans="1:64" x14ac:dyDescent="0.2">
      <c r="A204" s="11">
        <v>-110</v>
      </c>
    </row>
    <row r="205" spans="1:64" x14ac:dyDescent="0.2">
      <c r="A205" s="11">
        <v>-105</v>
      </c>
    </row>
    <row r="206" spans="1:64" x14ac:dyDescent="0.2">
      <c r="A206" s="11">
        <v>-100</v>
      </c>
    </row>
    <row r="207" spans="1:64" x14ac:dyDescent="0.2">
      <c r="A207" s="11">
        <v>-95</v>
      </c>
    </row>
    <row r="208" spans="1:64" x14ac:dyDescent="0.2">
      <c r="A208" s="11">
        <v>-90</v>
      </c>
    </row>
    <row r="209" spans="1:1" x14ac:dyDescent="0.2">
      <c r="A209" s="11">
        <v>-85</v>
      </c>
    </row>
    <row r="210" spans="1:1" x14ac:dyDescent="0.2">
      <c r="A210" s="11">
        <v>-80</v>
      </c>
    </row>
    <row r="211" spans="1:1" x14ac:dyDescent="0.2">
      <c r="A211" s="11">
        <v>-75</v>
      </c>
    </row>
    <row r="212" spans="1:1" x14ac:dyDescent="0.2">
      <c r="A212" s="11">
        <v>-70</v>
      </c>
    </row>
    <row r="213" spans="1:1" x14ac:dyDescent="0.2">
      <c r="A213" s="11">
        <v>-65</v>
      </c>
    </row>
    <row r="214" spans="1:1" x14ac:dyDescent="0.2">
      <c r="A214" s="11">
        <v>-60</v>
      </c>
    </row>
    <row r="215" spans="1:1" x14ac:dyDescent="0.2">
      <c r="A215" s="11">
        <v>-55</v>
      </c>
    </row>
    <row r="216" spans="1:1" x14ac:dyDescent="0.2">
      <c r="A216" s="11">
        <v>-50</v>
      </c>
    </row>
    <row r="217" spans="1:1" x14ac:dyDescent="0.2">
      <c r="A217" s="11">
        <v>-45</v>
      </c>
    </row>
    <row r="218" spans="1:1" x14ac:dyDescent="0.2">
      <c r="A218" s="11">
        <v>-40</v>
      </c>
    </row>
    <row r="219" spans="1:1" x14ac:dyDescent="0.2">
      <c r="A219" s="11">
        <v>-35</v>
      </c>
    </row>
    <row r="220" spans="1:1" x14ac:dyDescent="0.2">
      <c r="A220" s="11">
        <v>-30</v>
      </c>
    </row>
    <row r="221" spans="1:1" x14ac:dyDescent="0.2">
      <c r="A221" s="11">
        <v>-25</v>
      </c>
    </row>
    <row r="222" spans="1:1" x14ac:dyDescent="0.2">
      <c r="A222" s="11">
        <v>-20</v>
      </c>
    </row>
    <row r="223" spans="1:1" x14ac:dyDescent="0.2">
      <c r="A223" s="11">
        <v>-15</v>
      </c>
    </row>
    <row r="224" spans="1:1" x14ac:dyDescent="0.2">
      <c r="A224" s="11">
        <v>-10</v>
      </c>
    </row>
    <row r="225" spans="1:1" x14ac:dyDescent="0.2">
      <c r="A225" s="11">
        <v>-5</v>
      </c>
    </row>
    <row r="226" spans="1:1" x14ac:dyDescent="0.2">
      <c r="A226" s="68">
        <v>0</v>
      </c>
    </row>
    <row r="227" spans="1:1" x14ac:dyDescent="0.2">
      <c r="A227" s="11">
        <v>5</v>
      </c>
    </row>
    <row r="228" spans="1:1" x14ac:dyDescent="0.2">
      <c r="A228" s="11">
        <v>10</v>
      </c>
    </row>
    <row r="229" spans="1:1" x14ac:dyDescent="0.2">
      <c r="A229" s="11">
        <v>15</v>
      </c>
    </row>
    <row r="230" spans="1:1" x14ac:dyDescent="0.2">
      <c r="A230" s="11">
        <v>20</v>
      </c>
    </row>
    <row r="231" spans="1:1" x14ac:dyDescent="0.2">
      <c r="A231" s="11">
        <v>25</v>
      </c>
    </row>
    <row r="232" spans="1:1" x14ac:dyDescent="0.2">
      <c r="A232" s="11">
        <v>30</v>
      </c>
    </row>
    <row r="233" spans="1:1" x14ac:dyDescent="0.2">
      <c r="A233" s="11">
        <v>35</v>
      </c>
    </row>
    <row r="234" spans="1:1" x14ac:dyDescent="0.2">
      <c r="A234" s="11">
        <v>40</v>
      </c>
    </row>
    <row r="235" spans="1:1" x14ac:dyDescent="0.2">
      <c r="A235" s="11">
        <v>45</v>
      </c>
    </row>
    <row r="236" spans="1:1" x14ac:dyDescent="0.2">
      <c r="A236" s="11">
        <v>50</v>
      </c>
    </row>
    <row r="237" spans="1:1" x14ac:dyDescent="0.2">
      <c r="A237" s="11">
        <v>55</v>
      </c>
    </row>
    <row r="238" spans="1:1" x14ac:dyDescent="0.2">
      <c r="A238" s="11">
        <v>60</v>
      </c>
    </row>
    <row r="239" spans="1:1" x14ac:dyDescent="0.2">
      <c r="A239" s="11">
        <v>65</v>
      </c>
    </row>
    <row r="240" spans="1:1" x14ac:dyDescent="0.2">
      <c r="A240" s="11">
        <v>70</v>
      </c>
    </row>
    <row r="241" spans="1:1" x14ac:dyDescent="0.2">
      <c r="A241" s="11">
        <v>75</v>
      </c>
    </row>
    <row r="242" spans="1:1" x14ac:dyDescent="0.2">
      <c r="A242" s="11">
        <v>80</v>
      </c>
    </row>
    <row r="243" spans="1:1" x14ac:dyDescent="0.2">
      <c r="A243" s="11">
        <v>85</v>
      </c>
    </row>
    <row r="244" spans="1:1" x14ac:dyDescent="0.2">
      <c r="A244" s="11">
        <v>90</v>
      </c>
    </row>
    <row r="245" spans="1:1" x14ac:dyDescent="0.2">
      <c r="A245" s="11">
        <v>95</v>
      </c>
    </row>
    <row r="246" spans="1:1" x14ac:dyDescent="0.2">
      <c r="A246" s="11">
        <v>100</v>
      </c>
    </row>
    <row r="247" spans="1:1" x14ac:dyDescent="0.2">
      <c r="A247" s="11">
        <v>105</v>
      </c>
    </row>
    <row r="248" spans="1:1" x14ac:dyDescent="0.2">
      <c r="A248" s="11">
        <v>110</v>
      </c>
    </row>
    <row r="249" spans="1:1" x14ac:dyDescent="0.2">
      <c r="A249" s="11">
        <v>115</v>
      </c>
    </row>
    <row r="250" spans="1:1" x14ac:dyDescent="0.2">
      <c r="A250" s="11">
        <v>120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51B96-41E1-8744-B044-396680EA0348}">
  <dimension ref="A1:BL303"/>
  <sheetViews>
    <sheetView topLeftCell="AT1" zoomScale="120" zoomScaleNormal="120" workbookViewId="0">
      <selection activeCell="BF2" sqref="BF2:BL49"/>
    </sheetView>
  </sheetViews>
  <sheetFormatPr baseColWidth="10" defaultRowHeight="15" x14ac:dyDescent="0.2"/>
  <cols>
    <col min="1" max="19" width="10.83203125" style="11"/>
    <col min="20" max="20" width="11.6640625" style="11" bestFit="1" customWidth="1"/>
    <col min="21" max="21" width="12.1640625" style="11" bestFit="1" customWidth="1"/>
    <col min="22" max="29" width="12.6640625" style="11" bestFit="1" customWidth="1"/>
    <col min="30" max="30" width="12.1640625" style="11" bestFit="1" customWidth="1"/>
    <col min="31" max="31" width="12.6640625" style="11" bestFit="1" customWidth="1"/>
    <col min="32" max="16384" width="10.83203125" style="11"/>
  </cols>
  <sheetData>
    <row r="1" spans="1:64" ht="32" x14ac:dyDescent="0.2">
      <c r="B1" s="110" t="s">
        <v>136</v>
      </c>
      <c r="C1" s="110" t="s">
        <v>97</v>
      </c>
      <c r="D1" s="110" t="s">
        <v>82</v>
      </c>
      <c r="E1" s="110" t="s">
        <v>69</v>
      </c>
      <c r="F1" s="110" t="s">
        <v>76</v>
      </c>
      <c r="G1" s="110" t="s">
        <v>63</v>
      </c>
      <c r="H1" s="110" t="s">
        <v>102</v>
      </c>
      <c r="I1" s="109" t="s">
        <v>81</v>
      </c>
      <c r="J1" s="109" t="s">
        <v>68</v>
      </c>
      <c r="K1" s="109" t="s">
        <v>135</v>
      </c>
      <c r="L1" s="109" t="s">
        <v>105</v>
      </c>
      <c r="M1" s="109" t="s">
        <v>98</v>
      </c>
      <c r="N1" s="109" t="s">
        <v>119</v>
      </c>
      <c r="O1" s="109" t="s">
        <v>92</v>
      </c>
      <c r="P1" s="108" t="s">
        <v>134</v>
      </c>
      <c r="Q1" s="108" t="s">
        <v>100</v>
      </c>
      <c r="R1" s="108" t="s">
        <v>75</v>
      </c>
      <c r="S1" s="108" t="s">
        <v>99</v>
      </c>
      <c r="T1" s="108" t="s">
        <v>74</v>
      </c>
      <c r="U1" s="108" t="s">
        <v>65</v>
      </c>
      <c r="V1" s="108" t="s">
        <v>64</v>
      </c>
      <c r="W1" s="107" t="s">
        <v>109</v>
      </c>
      <c r="X1" s="107" t="s">
        <v>133</v>
      </c>
      <c r="Y1" s="107" t="s">
        <v>79</v>
      </c>
      <c r="Z1" s="107" t="s">
        <v>91</v>
      </c>
      <c r="AA1" s="107" t="s">
        <v>80</v>
      </c>
      <c r="AB1" s="107" t="s">
        <v>73</v>
      </c>
      <c r="AC1" s="107" t="s">
        <v>87</v>
      </c>
      <c r="AD1" s="106" t="s">
        <v>67</v>
      </c>
      <c r="AE1" s="106" t="s">
        <v>107</v>
      </c>
      <c r="AF1" s="106" t="s">
        <v>104</v>
      </c>
      <c r="AG1" s="106" t="s">
        <v>96</v>
      </c>
      <c r="AH1" s="106" t="s">
        <v>118</v>
      </c>
      <c r="AI1" s="106" t="s">
        <v>86</v>
      </c>
      <c r="AJ1" s="106" t="s">
        <v>94</v>
      </c>
      <c r="AK1" s="105" t="s">
        <v>103</v>
      </c>
      <c r="AL1" s="105" t="s">
        <v>85</v>
      </c>
      <c r="AM1" s="105" t="s">
        <v>95</v>
      </c>
      <c r="AN1" s="105" t="s">
        <v>66</v>
      </c>
      <c r="AO1" s="105" t="s">
        <v>121</v>
      </c>
      <c r="AP1" s="105" t="s">
        <v>78</v>
      </c>
      <c r="AQ1" s="105" t="s">
        <v>117</v>
      </c>
      <c r="AR1" s="104" t="s">
        <v>132</v>
      </c>
      <c r="AS1" s="104" t="s">
        <v>72</v>
      </c>
      <c r="AT1" s="104" t="s">
        <v>116</v>
      </c>
      <c r="AU1" s="104" t="s">
        <v>131</v>
      </c>
      <c r="AV1" s="104" t="s">
        <v>130</v>
      </c>
      <c r="AW1" s="104" t="s">
        <v>129</v>
      </c>
      <c r="AX1" s="104" t="s">
        <v>128</v>
      </c>
      <c r="AY1" s="104" t="s">
        <v>149</v>
      </c>
      <c r="AZ1" s="104" t="s">
        <v>148</v>
      </c>
      <c r="BA1" s="104" t="s">
        <v>147</v>
      </c>
      <c r="BB1" s="104" t="s">
        <v>146</v>
      </c>
      <c r="BC1" s="104" t="s">
        <v>145</v>
      </c>
      <c r="BD1" s="104" t="s">
        <v>144</v>
      </c>
      <c r="BE1" s="104" t="s">
        <v>143</v>
      </c>
      <c r="BF1" s="104" t="s">
        <v>142</v>
      </c>
      <c r="BG1" s="104" t="s">
        <v>141</v>
      </c>
      <c r="BH1" s="104" t="s">
        <v>140</v>
      </c>
      <c r="BI1" s="104" t="s">
        <v>139</v>
      </c>
      <c r="BJ1" s="104" t="s">
        <v>138</v>
      </c>
      <c r="BK1" s="104" t="s">
        <v>122</v>
      </c>
      <c r="BL1" s="103" t="s">
        <v>137</v>
      </c>
    </row>
    <row r="2" spans="1:64" x14ac:dyDescent="0.2">
      <c r="A2" s="112">
        <v>0.83263888888888904</v>
      </c>
      <c r="B2" s="130"/>
      <c r="C2" s="130">
        <v>11.8</v>
      </c>
      <c r="D2" s="130">
        <v>17.600000000000001</v>
      </c>
      <c r="E2" s="130">
        <v>9.4</v>
      </c>
      <c r="F2" s="130">
        <v>8.6999999999999993</v>
      </c>
      <c r="G2" s="130">
        <v>17.7</v>
      </c>
      <c r="H2" s="135"/>
      <c r="I2" s="129">
        <v>12.2</v>
      </c>
      <c r="J2" s="128">
        <v>5.4</v>
      </c>
      <c r="K2" s="128">
        <v>6.9</v>
      </c>
      <c r="L2" s="128">
        <v>8.9</v>
      </c>
      <c r="M2" s="128">
        <v>7.2</v>
      </c>
      <c r="N2" s="128">
        <v>8.1999999999999993</v>
      </c>
      <c r="O2" s="129"/>
      <c r="P2" s="127"/>
      <c r="Q2" s="126">
        <v>8.8000000000000007</v>
      </c>
      <c r="R2" s="126">
        <v>6.7</v>
      </c>
      <c r="S2" s="126">
        <v>5.5</v>
      </c>
      <c r="T2" s="126">
        <v>11.7</v>
      </c>
      <c r="U2" s="126">
        <v>6.2</v>
      </c>
      <c r="V2" s="127"/>
      <c r="W2" s="124">
        <v>10.3</v>
      </c>
      <c r="X2" s="125"/>
      <c r="Y2" s="124">
        <v>5.7</v>
      </c>
      <c r="Z2" s="124">
        <v>7</v>
      </c>
      <c r="AA2" s="124">
        <v>10.199999999999999</v>
      </c>
      <c r="AB2" s="124">
        <v>8.6</v>
      </c>
      <c r="AC2" s="124"/>
      <c r="AD2" s="123">
        <v>4.4000000000000004</v>
      </c>
      <c r="AE2" s="123">
        <v>5.8</v>
      </c>
      <c r="AF2" s="123">
        <v>7.8</v>
      </c>
      <c r="AG2" s="123">
        <v>15.7</v>
      </c>
      <c r="AH2" s="123">
        <v>5.9</v>
      </c>
      <c r="AI2" s="123">
        <v>12.6</v>
      </c>
      <c r="AJ2" s="123">
        <v>13.6</v>
      </c>
      <c r="AK2" s="122">
        <v>8.5</v>
      </c>
      <c r="AL2" s="122">
        <v>5.8</v>
      </c>
      <c r="AM2" s="122">
        <v>4.8</v>
      </c>
      <c r="AN2" s="122">
        <v>3.8</v>
      </c>
      <c r="AO2" s="122">
        <v>8.9</v>
      </c>
      <c r="AP2" s="122">
        <v>10.8</v>
      </c>
      <c r="AQ2" s="122">
        <v>11.5</v>
      </c>
      <c r="AR2" s="120"/>
      <c r="AS2" s="121">
        <v>9.4</v>
      </c>
      <c r="AT2" s="121">
        <v>6.6</v>
      </c>
      <c r="AU2" s="120"/>
      <c r="AV2" s="120"/>
      <c r="AW2" s="120"/>
      <c r="AX2" s="120"/>
      <c r="AY2" s="120"/>
      <c r="AZ2" s="120"/>
      <c r="BA2" s="119">
        <v>10.055555555555555</v>
      </c>
      <c r="BB2" s="119">
        <v>12.722222222222221</v>
      </c>
      <c r="BC2" s="119">
        <v>14.388888888888889</v>
      </c>
      <c r="BD2" s="120"/>
      <c r="BE2" s="120"/>
      <c r="BF2" s="119">
        <v>9.5</v>
      </c>
      <c r="BG2" s="119">
        <v>6.0555555555555554</v>
      </c>
      <c r="BH2" s="119">
        <v>9.7777777777777786</v>
      </c>
      <c r="BI2" s="119">
        <v>11.5</v>
      </c>
      <c r="BJ2" s="119">
        <v>5.2222222222222223</v>
      </c>
      <c r="BK2" s="119">
        <v>17.833333333333332</v>
      </c>
      <c r="BL2" s="118"/>
    </row>
    <row r="3" spans="1:64" x14ac:dyDescent="0.2">
      <c r="A3" s="112">
        <v>0.83611111111111103</v>
      </c>
      <c r="B3" s="130"/>
      <c r="C3" s="130">
        <v>11.7</v>
      </c>
      <c r="D3" s="130">
        <v>17.399999999999999</v>
      </c>
      <c r="E3" s="130">
        <v>9.1</v>
      </c>
      <c r="F3" s="130">
        <v>9.3000000000000007</v>
      </c>
      <c r="G3" s="130">
        <v>17.399999999999999</v>
      </c>
      <c r="H3" s="135"/>
      <c r="I3" s="129">
        <v>12.2</v>
      </c>
      <c r="J3" s="128">
        <v>5.4</v>
      </c>
      <c r="K3" s="128">
        <v>6.9</v>
      </c>
      <c r="L3" s="128">
        <v>9.1999999999999993</v>
      </c>
      <c r="M3" s="128">
        <v>7.8</v>
      </c>
      <c r="N3" s="128">
        <v>8.1999999999999993</v>
      </c>
      <c r="O3" s="129"/>
      <c r="P3" s="127"/>
      <c r="Q3" s="126">
        <v>9.1</v>
      </c>
      <c r="R3" s="126">
        <v>6.8</v>
      </c>
      <c r="S3" s="126">
        <v>5.6</v>
      </c>
      <c r="T3" s="126">
        <v>11.8</v>
      </c>
      <c r="U3" s="126">
        <v>6.2</v>
      </c>
      <c r="V3" s="127"/>
      <c r="W3" s="124">
        <v>10.9</v>
      </c>
      <c r="X3" s="125"/>
      <c r="Y3" s="124">
        <v>5.8</v>
      </c>
      <c r="Z3" s="124">
        <v>7</v>
      </c>
      <c r="AA3" s="124">
        <v>10.1</v>
      </c>
      <c r="AB3" s="124">
        <v>8.6</v>
      </c>
      <c r="AC3" s="124"/>
      <c r="AD3" s="123">
        <v>4.4000000000000004</v>
      </c>
      <c r="AE3" s="123">
        <v>5.6</v>
      </c>
      <c r="AF3" s="123">
        <v>8.4</v>
      </c>
      <c r="AG3" s="123">
        <v>16</v>
      </c>
      <c r="AH3" s="123">
        <v>5.7</v>
      </c>
      <c r="AI3" s="123">
        <v>12.7</v>
      </c>
      <c r="AJ3" s="123">
        <v>13.6</v>
      </c>
      <c r="AK3" s="122">
        <v>8.5</v>
      </c>
      <c r="AL3" s="122">
        <v>5.6</v>
      </c>
      <c r="AM3" s="122">
        <v>5.5</v>
      </c>
      <c r="AN3" s="122">
        <v>3.9</v>
      </c>
      <c r="AO3" s="122">
        <v>8.8000000000000007</v>
      </c>
      <c r="AP3" s="122">
        <v>11.2</v>
      </c>
      <c r="AQ3" s="122">
        <v>11.6</v>
      </c>
      <c r="AR3" s="133"/>
      <c r="AS3" s="134">
        <v>9.6</v>
      </c>
      <c r="AT3" s="134">
        <v>6.3</v>
      </c>
      <c r="AU3" s="133"/>
      <c r="AV3" s="133"/>
      <c r="AW3" s="133"/>
      <c r="AX3" s="133"/>
      <c r="AY3" s="133"/>
      <c r="AZ3" s="133"/>
      <c r="BA3" s="132">
        <v>9.9444444444444446</v>
      </c>
      <c r="BB3" s="132">
        <v>13.277777777777779</v>
      </c>
      <c r="BC3" s="132">
        <v>14</v>
      </c>
      <c r="BD3" s="133"/>
      <c r="BE3" s="133"/>
      <c r="BF3" s="132">
        <v>9.3888888888888893</v>
      </c>
      <c r="BG3" s="132">
        <v>6.333333333333333</v>
      </c>
      <c r="BH3" s="132">
        <v>10.055555555555555</v>
      </c>
      <c r="BI3" s="132">
        <v>11</v>
      </c>
      <c r="BJ3" s="132">
        <v>5.5555555555555554</v>
      </c>
      <c r="BK3" s="132">
        <v>17.444444444444443</v>
      </c>
      <c r="BL3" s="131"/>
    </row>
    <row r="4" spans="1:64" x14ac:dyDescent="0.2">
      <c r="A4" s="112">
        <v>0.83958333333333302</v>
      </c>
      <c r="B4" s="130"/>
      <c r="C4" s="130">
        <v>11.4</v>
      </c>
      <c r="D4" s="130">
        <v>17.600000000000001</v>
      </c>
      <c r="E4" s="130">
        <v>9</v>
      </c>
      <c r="F4" s="130">
        <v>10.3</v>
      </c>
      <c r="G4" s="130">
        <v>17.100000000000001</v>
      </c>
      <c r="H4" s="135"/>
      <c r="I4" s="129">
        <v>12</v>
      </c>
      <c r="J4" s="128">
        <v>5.3</v>
      </c>
      <c r="K4" s="128">
        <v>6.8</v>
      </c>
      <c r="L4" s="128">
        <v>9.4</v>
      </c>
      <c r="M4" s="128">
        <v>8.6</v>
      </c>
      <c r="N4" s="128">
        <v>8.1999999999999993</v>
      </c>
      <c r="O4" s="129"/>
      <c r="P4" s="127"/>
      <c r="Q4" s="126">
        <v>9.3000000000000007</v>
      </c>
      <c r="R4" s="126">
        <v>7</v>
      </c>
      <c r="S4" s="126">
        <v>5.7</v>
      </c>
      <c r="T4" s="126">
        <v>11.8</v>
      </c>
      <c r="U4" s="126">
        <v>6.2</v>
      </c>
      <c r="V4" s="127"/>
      <c r="W4" s="124">
        <v>11.7</v>
      </c>
      <c r="X4" s="125"/>
      <c r="Y4" s="124">
        <v>5.9</v>
      </c>
      <c r="Z4" s="124">
        <v>7.5</v>
      </c>
      <c r="AA4" s="124">
        <v>10.6</v>
      </c>
      <c r="AB4" s="124">
        <v>8.4</v>
      </c>
      <c r="AC4" s="124"/>
      <c r="AD4" s="123">
        <v>4.3</v>
      </c>
      <c r="AE4" s="123">
        <v>5.6</v>
      </c>
      <c r="AF4" s="123">
        <v>9.1</v>
      </c>
      <c r="AG4" s="123">
        <v>16.3</v>
      </c>
      <c r="AH4" s="123">
        <v>5.7</v>
      </c>
      <c r="AI4" s="123">
        <v>12.4</v>
      </c>
      <c r="AJ4" s="123">
        <v>13.7</v>
      </c>
      <c r="AK4" s="122">
        <v>8.5</v>
      </c>
      <c r="AL4" s="122">
        <v>5.9</v>
      </c>
      <c r="AM4" s="122">
        <v>6.3</v>
      </c>
      <c r="AN4" s="122">
        <v>4.0999999999999996</v>
      </c>
      <c r="AO4" s="122">
        <v>8.6</v>
      </c>
      <c r="AP4" s="122">
        <v>11.6</v>
      </c>
      <c r="AQ4" s="122">
        <v>11.7</v>
      </c>
      <c r="AR4" s="120"/>
      <c r="AS4" s="121">
        <v>9.6999999999999993</v>
      </c>
      <c r="AT4" s="121">
        <v>6.2</v>
      </c>
      <c r="AU4" s="120"/>
      <c r="AV4" s="120"/>
      <c r="AW4" s="120"/>
      <c r="AX4" s="120"/>
      <c r="AY4" s="120"/>
      <c r="AZ4" s="120"/>
      <c r="BA4" s="119">
        <v>9.7222222222222214</v>
      </c>
      <c r="BB4" s="119">
        <v>13.777777777777779</v>
      </c>
      <c r="BC4" s="119">
        <v>13.833333333333334</v>
      </c>
      <c r="BD4" s="120"/>
      <c r="BE4" s="120"/>
      <c r="BF4" s="119">
        <v>9.2777777777777786</v>
      </c>
      <c r="BG4" s="119">
        <v>6.5</v>
      </c>
      <c r="BH4" s="119">
        <v>10</v>
      </c>
      <c r="BI4" s="119">
        <v>10.555555555555555</v>
      </c>
      <c r="BJ4" s="119">
        <v>5.833333333333333</v>
      </c>
      <c r="BK4" s="119">
        <v>17.333333333333332</v>
      </c>
      <c r="BL4" s="118"/>
    </row>
    <row r="5" spans="1:64" x14ac:dyDescent="0.2">
      <c r="A5" s="112">
        <v>0.843055555555556</v>
      </c>
      <c r="B5" s="130"/>
      <c r="C5" s="130">
        <v>11.4</v>
      </c>
      <c r="D5" s="130">
        <v>17.3</v>
      </c>
      <c r="E5" s="130">
        <v>9</v>
      </c>
      <c r="F5" s="130">
        <v>11.1</v>
      </c>
      <c r="G5" s="130">
        <v>16.8</v>
      </c>
      <c r="H5" s="135"/>
      <c r="I5" s="129">
        <v>11.8</v>
      </c>
      <c r="J5" s="128">
        <v>5.4</v>
      </c>
      <c r="K5" s="128">
        <v>6.8</v>
      </c>
      <c r="L5" s="128">
        <v>9.6</v>
      </c>
      <c r="M5" s="128">
        <v>10.199999999999999</v>
      </c>
      <c r="N5" s="128">
        <v>8.1999999999999993</v>
      </c>
      <c r="O5" s="129"/>
      <c r="P5" s="127"/>
      <c r="Q5" s="126">
        <v>9.1999999999999993</v>
      </c>
      <c r="R5" s="126">
        <v>7.2</v>
      </c>
      <c r="S5" s="126">
        <v>5.9</v>
      </c>
      <c r="T5" s="126">
        <v>11.8</v>
      </c>
      <c r="U5" s="126">
        <v>6.2</v>
      </c>
      <c r="V5" s="127"/>
      <c r="W5" s="124">
        <v>12.3</v>
      </c>
      <c r="X5" s="125"/>
      <c r="Y5" s="124">
        <v>5.9</v>
      </c>
      <c r="Z5" s="124">
        <v>7.8</v>
      </c>
      <c r="AA5" s="124">
        <v>11.1</v>
      </c>
      <c r="AB5" s="124">
        <v>8.4</v>
      </c>
      <c r="AC5" s="124"/>
      <c r="AD5" s="123">
        <v>4.4000000000000004</v>
      </c>
      <c r="AE5" s="123">
        <v>5.6</v>
      </c>
      <c r="AF5" s="123">
        <v>9.5</v>
      </c>
      <c r="AG5" s="123">
        <v>17.600000000000001</v>
      </c>
      <c r="AH5" s="123">
        <v>5.7</v>
      </c>
      <c r="AI5" s="123">
        <v>12.5</v>
      </c>
      <c r="AJ5" s="123">
        <v>13.9</v>
      </c>
      <c r="AK5" s="122">
        <v>8.4</v>
      </c>
      <c r="AL5" s="122">
        <v>5.9</v>
      </c>
      <c r="AM5" s="122">
        <v>6.9</v>
      </c>
      <c r="AN5" s="122">
        <v>4.4000000000000004</v>
      </c>
      <c r="AO5" s="122">
        <v>8.4</v>
      </c>
      <c r="AP5" s="122">
        <v>11.8</v>
      </c>
      <c r="AQ5" s="122">
        <v>11.7</v>
      </c>
      <c r="AR5" s="133"/>
      <c r="AS5" s="134">
        <v>9.6999999999999993</v>
      </c>
      <c r="AT5" s="134">
        <v>5.7</v>
      </c>
      <c r="AU5" s="133"/>
      <c r="AV5" s="133"/>
      <c r="AW5" s="133"/>
      <c r="AX5" s="133"/>
      <c r="AY5" s="133"/>
      <c r="AZ5" s="133"/>
      <c r="BA5" s="132">
        <v>9.2222222222222214</v>
      </c>
      <c r="BB5" s="132">
        <v>14.166666666666666</v>
      </c>
      <c r="BC5" s="132">
        <v>13.833333333333334</v>
      </c>
      <c r="BD5" s="133"/>
      <c r="BE5" s="133"/>
      <c r="BF5" s="132">
        <v>9.3333333333333339</v>
      </c>
      <c r="BG5" s="132">
        <v>6.6111111111111107</v>
      </c>
      <c r="BH5" s="132">
        <v>10</v>
      </c>
      <c r="BI5" s="132">
        <v>10.388888888888889</v>
      </c>
      <c r="BJ5" s="132">
        <v>6.166666666666667</v>
      </c>
      <c r="BK5" s="132">
        <v>17.222222222222221</v>
      </c>
      <c r="BL5" s="131"/>
    </row>
    <row r="6" spans="1:64" x14ac:dyDescent="0.2">
      <c r="A6" s="112">
        <v>0.84652777777777799</v>
      </c>
      <c r="B6" s="130"/>
      <c r="C6" s="130">
        <v>11.7</v>
      </c>
      <c r="D6" s="130">
        <v>17.100000000000001</v>
      </c>
      <c r="E6" s="130">
        <v>9.1999999999999993</v>
      </c>
      <c r="F6" s="130">
        <v>11.9</v>
      </c>
      <c r="G6" s="130">
        <v>16.7</v>
      </c>
      <c r="H6" s="135"/>
      <c r="I6" s="129">
        <v>11.6</v>
      </c>
      <c r="J6" s="128">
        <v>5.4</v>
      </c>
      <c r="K6" s="128">
        <v>6.8</v>
      </c>
      <c r="L6" s="128">
        <v>9.8000000000000007</v>
      </c>
      <c r="M6" s="128">
        <v>10.7</v>
      </c>
      <c r="N6" s="128">
        <v>8.3000000000000007</v>
      </c>
      <c r="O6" s="129"/>
      <c r="P6" s="127"/>
      <c r="Q6" s="126">
        <v>8.8000000000000007</v>
      </c>
      <c r="R6" s="126">
        <v>7.3</v>
      </c>
      <c r="S6" s="126">
        <v>6.3</v>
      </c>
      <c r="T6" s="126">
        <v>11.7</v>
      </c>
      <c r="U6" s="126">
        <v>6.3</v>
      </c>
      <c r="V6" s="127"/>
      <c r="W6" s="124">
        <v>12.7</v>
      </c>
      <c r="X6" s="125"/>
      <c r="Y6" s="124">
        <v>6.1</v>
      </c>
      <c r="Z6" s="124">
        <v>8.1999999999999993</v>
      </c>
      <c r="AA6" s="124">
        <v>11.6</v>
      </c>
      <c r="AB6" s="124">
        <v>8.6999999999999993</v>
      </c>
      <c r="AC6" s="124"/>
      <c r="AD6" s="123">
        <v>4.8</v>
      </c>
      <c r="AE6" s="123">
        <v>5.6</v>
      </c>
      <c r="AF6" s="123">
        <v>9.9</v>
      </c>
      <c r="AG6" s="123">
        <v>18.100000000000001</v>
      </c>
      <c r="AH6" s="123">
        <v>5.6</v>
      </c>
      <c r="AI6" s="123">
        <v>12.5</v>
      </c>
      <c r="AJ6" s="123">
        <v>14.1</v>
      </c>
      <c r="AK6" s="122">
        <v>8.4</v>
      </c>
      <c r="AL6" s="122">
        <v>5.9</v>
      </c>
      <c r="AM6" s="122">
        <v>7.3</v>
      </c>
      <c r="AN6" s="122">
        <v>4.9000000000000004</v>
      </c>
      <c r="AO6" s="122">
        <v>8.1999999999999993</v>
      </c>
      <c r="AP6" s="122">
        <v>12.1</v>
      </c>
      <c r="AQ6" s="122"/>
      <c r="AR6" s="120"/>
      <c r="AS6" s="121">
        <v>9.8000000000000007</v>
      </c>
      <c r="AT6" s="121">
        <v>5.6</v>
      </c>
      <c r="AU6" s="120"/>
      <c r="AV6" s="120"/>
      <c r="AW6" s="120"/>
      <c r="AX6" s="120"/>
      <c r="AY6" s="120"/>
      <c r="AZ6" s="120"/>
      <c r="BA6" s="119">
        <v>8.7777777777777786</v>
      </c>
      <c r="BB6" s="119">
        <v>14.444444444444445</v>
      </c>
      <c r="BC6" s="119">
        <v>13.611111111111111</v>
      </c>
      <c r="BD6" s="120"/>
      <c r="BE6" s="120"/>
      <c r="BF6" s="119">
        <v>9.2777777777777786</v>
      </c>
      <c r="BG6" s="119">
        <v>6.9444444444444446</v>
      </c>
      <c r="BH6" s="119">
        <v>9.9444444444444446</v>
      </c>
      <c r="BI6" s="119">
        <v>10</v>
      </c>
      <c r="BJ6" s="119">
        <v>6.4444444444444446</v>
      </c>
      <c r="BK6" s="119">
        <v>16.722222222222221</v>
      </c>
      <c r="BL6" s="118"/>
    </row>
    <row r="7" spans="1:64" x14ac:dyDescent="0.2">
      <c r="A7" s="112">
        <v>0.85</v>
      </c>
      <c r="B7" s="130"/>
      <c r="C7" s="130">
        <v>12.4</v>
      </c>
      <c r="D7" s="130">
        <v>17.100000000000001</v>
      </c>
      <c r="E7" s="130">
        <v>9.3000000000000007</v>
      </c>
      <c r="F7" s="130">
        <v>12.9</v>
      </c>
      <c r="G7" s="130">
        <v>16.600000000000001</v>
      </c>
      <c r="H7" s="135"/>
      <c r="I7" s="129">
        <v>11.2</v>
      </c>
      <c r="J7" s="128">
        <v>5.3</v>
      </c>
      <c r="K7" s="128">
        <v>6.7</v>
      </c>
      <c r="L7" s="128">
        <v>9.6</v>
      </c>
      <c r="M7" s="128">
        <v>11</v>
      </c>
      <c r="N7" s="128">
        <v>8.3000000000000007</v>
      </c>
      <c r="O7" s="129"/>
      <c r="P7" s="127"/>
      <c r="Q7" s="126">
        <v>8.6999999999999993</v>
      </c>
      <c r="R7" s="126">
        <v>7.3</v>
      </c>
      <c r="S7" s="126">
        <v>6.7</v>
      </c>
      <c r="T7" s="126">
        <v>11.6</v>
      </c>
      <c r="U7" s="126">
        <v>6.4</v>
      </c>
      <c r="V7" s="127"/>
      <c r="W7" s="124">
        <v>13.1</v>
      </c>
      <c r="X7" s="125"/>
      <c r="Y7" s="124">
        <v>6.3</v>
      </c>
      <c r="Z7" s="124">
        <v>8.8000000000000007</v>
      </c>
      <c r="AA7" s="124">
        <v>11.9</v>
      </c>
      <c r="AB7" s="124">
        <v>9</v>
      </c>
      <c r="AC7" s="124"/>
      <c r="AD7" s="123">
        <v>5</v>
      </c>
      <c r="AE7" s="123">
        <v>5.7</v>
      </c>
      <c r="AF7" s="123">
        <v>10.199999999999999</v>
      </c>
      <c r="AG7" s="123">
        <v>14.7</v>
      </c>
      <c r="AH7" s="123">
        <v>5.0999999999999996</v>
      </c>
      <c r="AI7" s="123">
        <v>12.3</v>
      </c>
      <c r="AJ7" s="123">
        <v>14.4</v>
      </c>
      <c r="AK7" s="122">
        <v>8.4</v>
      </c>
      <c r="AL7" s="122">
        <v>5.8</v>
      </c>
      <c r="AM7" s="122">
        <v>7.7</v>
      </c>
      <c r="AN7" s="122">
        <v>5.6</v>
      </c>
      <c r="AO7" s="122">
        <v>8.1</v>
      </c>
      <c r="AP7" s="122">
        <v>12.3</v>
      </c>
      <c r="AQ7" s="122"/>
      <c r="AR7" s="133"/>
      <c r="AS7" s="134">
        <v>9.9</v>
      </c>
      <c r="AT7" s="134">
        <v>5.5</v>
      </c>
      <c r="AU7" s="133"/>
      <c r="AV7" s="133"/>
      <c r="AW7" s="133"/>
      <c r="AX7" s="133"/>
      <c r="AY7" s="133"/>
      <c r="AZ7" s="133"/>
      <c r="BA7" s="132">
        <v>8.5555555555555554</v>
      </c>
      <c r="BB7" s="132">
        <v>14.833333333333334</v>
      </c>
      <c r="BC7" s="132">
        <v>13.333333333333334</v>
      </c>
      <c r="BD7" s="133"/>
      <c r="BE7" s="133"/>
      <c r="BF7" s="132">
        <v>9.3888888888888893</v>
      </c>
      <c r="BG7" s="132">
        <v>7.4444444444444446</v>
      </c>
      <c r="BH7" s="132">
        <v>9.7777777777777786</v>
      </c>
      <c r="BI7" s="132">
        <v>9.5555555555555554</v>
      </c>
      <c r="BJ7" s="132">
        <v>6.5555555555555554</v>
      </c>
      <c r="BK7" s="132">
        <v>16.277777777777779</v>
      </c>
      <c r="BL7" s="131"/>
    </row>
    <row r="8" spans="1:64" x14ac:dyDescent="0.2">
      <c r="A8" s="112">
        <v>0.85347222222222197</v>
      </c>
      <c r="B8" s="130"/>
      <c r="C8" s="130">
        <v>12.7</v>
      </c>
      <c r="D8" s="130">
        <v>16.8</v>
      </c>
      <c r="E8" s="130">
        <v>9.4</v>
      </c>
      <c r="F8" s="130">
        <v>13.7</v>
      </c>
      <c r="G8" s="130">
        <v>16.3</v>
      </c>
      <c r="H8" s="135"/>
      <c r="I8" s="129">
        <v>10.7</v>
      </c>
      <c r="J8" s="128">
        <v>5.3</v>
      </c>
      <c r="K8" s="128">
        <v>6.6</v>
      </c>
      <c r="L8" s="128">
        <v>9.6999999999999993</v>
      </c>
      <c r="M8" s="128">
        <v>11.4</v>
      </c>
      <c r="N8" s="128">
        <v>8.3000000000000007</v>
      </c>
      <c r="O8" s="129"/>
      <c r="P8" s="127"/>
      <c r="Q8" s="126">
        <v>8.8000000000000007</v>
      </c>
      <c r="R8" s="126">
        <v>7</v>
      </c>
      <c r="S8" s="126">
        <v>6.7</v>
      </c>
      <c r="T8" s="126">
        <v>11.3</v>
      </c>
      <c r="U8" s="126">
        <v>6.7</v>
      </c>
      <c r="V8" s="127"/>
      <c r="W8" s="124">
        <v>13.6</v>
      </c>
      <c r="X8" s="125"/>
      <c r="Y8" s="124">
        <v>6.4</v>
      </c>
      <c r="Z8" s="124">
        <v>8.4</v>
      </c>
      <c r="AA8" s="124">
        <v>12.4</v>
      </c>
      <c r="AB8" s="124">
        <v>9.3000000000000007</v>
      </c>
      <c r="AC8" s="124"/>
      <c r="AD8" s="123">
        <v>5.0999999999999996</v>
      </c>
      <c r="AE8" s="123">
        <v>5.9</v>
      </c>
      <c r="AF8" s="123">
        <v>10.5</v>
      </c>
      <c r="AG8" s="123">
        <v>14.5</v>
      </c>
      <c r="AH8" s="123">
        <v>4.9000000000000004</v>
      </c>
      <c r="AI8" s="123">
        <v>12.2</v>
      </c>
      <c r="AJ8" s="123">
        <v>14.8</v>
      </c>
      <c r="AK8" s="122">
        <v>8.4</v>
      </c>
      <c r="AL8" s="122">
        <v>5.8</v>
      </c>
      <c r="AM8" s="122">
        <v>8.6</v>
      </c>
      <c r="AN8" s="122">
        <v>5.9</v>
      </c>
      <c r="AO8" s="122">
        <v>7.9</v>
      </c>
      <c r="AP8" s="122">
        <v>12.7</v>
      </c>
      <c r="AQ8" s="122"/>
      <c r="AR8" s="120"/>
      <c r="AS8" s="121">
        <v>10.6</v>
      </c>
      <c r="AT8" s="121">
        <v>5.5</v>
      </c>
      <c r="AU8" s="120"/>
      <c r="AV8" s="120"/>
      <c r="AW8" s="120"/>
      <c r="AX8" s="120"/>
      <c r="AY8" s="120"/>
      <c r="AZ8" s="120"/>
      <c r="BA8" s="119">
        <v>8.2777777777777786</v>
      </c>
      <c r="BB8" s="119">
        <v>15.388888888888889</v>
      </c>
      <c r="BC8" s="119">
        <v>13.111111111111111</v>
      </c>
      <c r="BD8" s="120"/>
      <c r="BE8" s="120"/>
      <c r="BF8" s="119">
        <v>9.1666666666666661</v>
      </c>
      <c r="BG8" s="119">
        <v>7.8888888888888893</v>
      </c>
      <c r="BH8" s="119">
        <v>9.7777777777777786</v>
      </c>
      <c r="BI8" s="119">
        <v>9.3333333333333339</v>
      </c>
      <c r="BJ8" s="119">
        <v>6.666666666666667</v>
      </c>
      <c r="BK8" s="119">
        <v>16.277777777777779</v>
      </c>
      <c r="BL8" s="118"/>
    </row>
    <row r="9" spans="1:64" x14ac:dyDescent="0.2">
      <c r="A9" s="112">
        <v>0.85694444444444495</v>
      </c>
      <c r="B9" s="130"/>
      <c r="C9" s="130">
        <v>12.5</v>
      </c>
      <c r="D9" s="130">
        <v>16.7</v>
      </c>
      <c r="E9" s="130">
        <v>9.9</v>
      </c>
      <c r="F9" s="130">
        <v>14.4</v>
      </c>
      <c r="G9" s="130">
        <v>16.2</v>
      </c>
      <c r="H9" s="135"/>
      <c r="I9" s="129">
        <v>10.199999999999999</v>
      </c>
      <c r="J9" s="128">
        <v>5.4</v>
      </c>
      <c r="K9" s="128">
        <v>6.5</v>
      </c>
      <c r="L9" s="128">
        <v>9.8000000000000007</v>
      </c>
      <c r="M9" s="128">
        <v>11.8</v>
      </c>
      <c r="N9" s="128">
        <v>8</v>
      </c>
      <c r="O9" s="129"/>
      <c r="P9" s="127"/>
      <c r="Q9" s="126">
        <v>8.8000000000000007</v>
      </c>
      <c r="R9" s="126">
        <v>7.1</v>
      </c>
      <c r="S9" s="126">
        <v>6.8</v>
      </c>
      <c r="T9" s="126">
        <v>11.2</v>
      </c>
      <c r="U9" s="126">
        <v>6.8</v>
      </c>
      <c r="V9" s="127"/>
      <c r="W9" s="124">
        <v>14.1</v>
      </c>
      <c r="X9" s="125"/>
      <c r="Y9" s="124">
        <v>6.3</v>
      </c>
      <c r="Z9" s="124">
        <v>8.4</v>
      </c>
      <c r="AA9" s="124">
        <v>12.9</v>
      </c>
      <c r="AB9" s="124">
        <v>9.6</v>
      </c>
      <c r="AC9" s="124"/>
      <c r="AD9" s="123">
        <v>5.4</v>
      </c>
      <c r="AE9" s="123">
        <v>6.1</v>
      </c>
      <c r="AF9" s="123">
        <v>10.8</v>
      </c>
      <c r="AG9" s="123">
        <v>14.2</v>
      </c>
      <c r="AH9" s="123">
        <v>4.9000000000000004</v>
      </c>
      <c r="AI9" s="123">
        <v>12.2</v>
      </c>
      <c r="AJ9" s="123">
        <v>15.1</v>
      </c>
      <c r="AK9" s="122">
        <v>8.6999999999999993</v>
      </c>
      <c r="AL9" s="122">
        <v>5.9</v>
      </c>
      <c r="AM9" s="122">
        <v>9.3000000000000007</v>
      </c>
      <c r="AN9" s="122">
        <v>6.3</v>
      </c>
      <c r="AO9" s="122">
        <v>7.7</v>
      </c>
      <c r="AP9" s="122">
        <v>12.8</v>
      </c>
      <c r="AQ9" s="122"/>
      <c r="AR9" s="133"/>
      <c r="AS9" s="134">
        <v>10.9</v>
      </c>
      <c r="AT9" s="134">
        <v>5.8</v>
      </c>
      <c r="AU9" s="133"/>
      <c r="AV9" s="133"/>
      <c r="AW9" s="133"/>
      <c r="AX9" s="133"/>
      <c r="AY9" s="133"/>
      <c r="AZ9" s="133"/>
      <c r="BA9" s="132">
        <v>8</v>
      </c>
      <c r="BB9" s="132">
        <v>15.944444444444445</v>
      </c>
      <c r="BC9" s="132">
        <v>12.888888888888889</v>
      </c>
      <c r="BD9" s="133"/>
      <c r="BE9" s="133"/>
      <c r="BF9" s="132">
        <v>8.8333333333333339</v>
      </c>
      <c r="BG9" s="132">
        <v>8.2777777777777786</v>
      </c>
      <c r="BH9" s="132">
        <v>9.7777777777777786</v>
      </c>
      <c r="BI9" s="132">
        <v>9.2222222222222214</v>
      </c>
      <c r="BJ9" s="132">
        <v>6.8888888888888893</v>
      </c>
      <c r="BK9" s="132">
        <v>16.722222222222221</v>
      </c>
      <c r="BL9" s="131"/>
    </row>
    <row r="10" spans="1:64" x14ac:dyDescent="0.2">
      <c r="A10" s="112">
        <v>0.86041666666666705</v>
      </c>
      <c r="B10" s="130"/>
      <c r="C10" s="130">
        <v>12.8</v>
      </c>
      <c r="D10" s="130">
        <v>16.7</v>
      </c>
      <c r="E10" s="130">
        <v>10.1</v>
      </c>
      <c r="F10" s="130">
        <v>14.9</v>
      </c>
      <c r="G10" s="130">
        <v>15.1</v>
      </c>
      <c r="H10" s="135"/>
      <c r="I10" s="129">
        <v>9.8000000000000007</v>
      </c>
      <c r="J10" s="128">
        <v>5.3</v>
      </c>
      <c r="K10" s="128">
        <v>6.4</v>
      </c>
      <c r="L10" s="128">
        <v>9.8000000000000007</v>
      </c>
      <c r="M10" s="128">
        <v>12</v>
      </c>
      <c r="N10" s="128">
        <v>7.8</v>
      </c>
      <c r="O10" s="129"/>
      <c r="P10" s="127"/>
      <c r="Q10" s="126">
        <v>8.8000000000000007</v>
      </c>
      <c r="R10" s="126">
        <v>7.3</v>
      </c>
      <c r="S10" s="126">
        <v>6.9</v>
      </c>
      <c r="T10" s="126">
        <v>11.2</v>
      </c>
      <c r="U10" s="126">
        <v>6.9</v>
      </c>
      <c r="V10" s="127"/>
      <c r="W10" s="124">
        <v>14.5</v>
      </c>
      <c r="X10" s="125"/>
      <c r="Y10" s="124">
        <v>6.3</v>
      </c>
      <c r="Z10" s="124">
        <v>8.5</v>
      </c>
      <c r="AA10" s="124">
        <v>12.9</v>
      </c>
      <c r="AB10" s="124">
        <v>9.9</v>
      </c>
      <c r="AC10" s="124"/>
      <c r="AD10" s="123">
        <v>5.8</v>
      </c>
      <c r="AE10" s="123">
        <v>6.2</v>
      </c>
      <c r="AF10" s="123">
        <v>11.1</v>
      </c>
      <c r="AG10" s="123">
        <v>13.9</v>
      </c>
      <c r="AH10" s="123">
        <v>5.0999999999999996</v>
      </c>
      <c r="AI10" s="123">
        <v>12.1</v>
      </c>
      <c r="AJ10" s="123">
        <v>15.4</v>
      </c>
      <c r="AK10" s="122">
        <v>8.6999999999999993</v>
      </c>
      <c r="AL10" s="122">
        <v>6.2</v>
      </c>
      <c r="AM10" s="122">
        <v>9.9</v>
      </c>
      <c r="AN10" s="122">
        <v>6.8</v>
      </c>
      <c r="AO10" s="122">
        <v>7.6</v>
      </c>
      <c r="AP10" s="122">
        <v>13</v>
      </c>
      <c r="AQ10" s="122"/>
      <c r="AR10" s="120"/>
      <c r="AS10" s="121">
        <v>11.3</v>
      </c>
      <c r="AT10" s="121">
        <v>6.2</v>
      </c>
      <c r="AU10" s="120"/>
      <c r="AV10" s="120"/>
      <c r="AW10" s="120"/>
      <c r="AX10" s="120"/>
      <c r="AY10" s="120"/>
      <c r="AZ10" s="120"/>
      <c r="BA10" s="119">
        <v>7.8888888888888893</v>
      </c>
      <c r="BB10" s="119">
        <v>16.444444444444443</v>
      </c>
      <c r="BC10" s="119">
        <v>12.722222222222221</v>
      </c>
      <c r="BD10" s="120"/>
      <c r="BE10" s="120"/>
      <c r="BF10" s="119">
        <v>8.6666666666666661</v>
      </c>
      <c r="BG10" s="119">
        <v>8.6111111111111107</v>
      </c>
      <c r="BH10" s="119">
        <v>9.9444444444444446</v>
      </c>
      <c r="BI10" s="119">
        <v>9.0555555555555554</v>
      </c>
      <c r="BJ10" s="119">
        <v>6.9444444444444446</v>
      </c>
      <c r="BK10" s="119">
        <v>17.055555555555557</v>
      </c>
      <c r="BL10" s="118"/>
    </row>
    <row r="11" spans="1:64" x14ac:dyDescent="0.2">
      <c r="A11" s="112">
        <v>0.86388888888888904</v>
      </c>
      <c r="B11" s="130"/>
      <c r="C11" s="130">
        <v>13.3</v>
      </c>
      <c r="D11" s="130">
        <v>16.399999999999999</v>
      </c>
      <c r="E11" s="130">
        <v>9.6</v>
      </c>
      <c r="F11" s="130">
        <v>15.4</v>
      </c>
      <c r="G11" s="130">
        <v>14.7</v>
      </c>
      <c r="H11" s="135"/>
      <c r="I11" s="129">
        <v>9.6</v>
      </c>
      <c r="J11" s="128">
        <v>5.0999999999999996</v>
      </c>
      <c r="K11" s="128">
        <v>6.3</v>
      </c>
      <c r="L11" s="128">
        <v>9.6999999999999993</v>
      </c>
      <c r="M11" s="128">
        <v>11.9</v>
      </c>
      <c r="N11" s="128">
        <v>8.1999999999999993</v>
      </c>
      <c r="O11" s="129"/>
      <c r="P11" s="127"/>
      <c r="Q11" s="126">
        <v>8.6</v>
      </c>
      <c r="R11" s="126">
        <v>7.4</v>
      </c>
      <c r="S11" s="126">
        <v>7.3</v>
      </c>
      <c r="T11" s="126">
        <v>11.3</v>
      </c>
      <c r="U11" s="126">
        <v>6.7</v>
      </c>
      <c r="V11" s="127"/>
      <c r="W11" s="124">
        <v>15.2</v>
      </c>
      <c r="X11" s="125"/>
      <c r="Y11" s="124">
        <v>6.4</v>
      </c>
      <c r="Z11" s="124">
        <v>8.9</v>
      </c>
      <c r="AA11" s="124">
        <v>13.3</v>
      </c>
      <c r="AB11" s="124">
        <v>10.3</v>
      </c>
      <c r="AC11" s="124"/>
      <c r="AD11" s="123">
        <v>6.2</v>
      </c>
      <c r="AE11" s="123">
        <v>6.3</v>
      </c>
      <c r="AF11" s="123">
        <v>11.4</v>
      </c>
      <c r="AG11" s="123">
        <v>14.4</v>
      </c>
      <c r="AH11" s="123">
        <v>5.3</v>
      </c>
      <c r="AI11" s="123">
        <v>12</v>
      </c>
      <c r="AJ11" s="123">
        <v>15.7</v>
      </c>
      <c r="AK11" s="122">
        <v>8.6999999999999993</v>
      </c>
      <c r="AL11" s="122">
        <v>6.4</v>
      </c>
      <c r="AM11" s="122">
        <v>10.4</v>
      </c>
      <c r="AN11" s="122">
        <v>7.2</v>
      </c>
      <c r="AO11" s="122">
        <v>7.4</v>
      </c>
      <c r="AP11" s="122">
        <v>13.2</v>
      </c>
      <c r="AQ11" s="122"/>
      <c r="AR11" s="133"/>
      <c r="AS11" s="134">
        <v>11.5</v>
      </c>
      <c r="AT11" s="134">
        <v>6.7</v>
      </c>
      <c r="AU11" s="133"/>
      <c r="AV11" s="133"/>
      <c r="AW11" s="133"/>
      <c r="AX11" s="133"/>
      <c r="AY11" s="133"/>
      <c r="AZ11" s="133"/>
      <c r="BA11" s="132">
        <v>8</v>
      </c>
      <c r="BB11" s="132">
        <v>16.666666666666668</v>
      </c>
      <c r="BC11" s="132">
        <v>12.333333333333334</v>
      </c>
      <c r="BD11" s="133"/>
      <c r="BE11" s="133"/>
      <c r="BF11" s="132">
        <v>8.4444444444444446</v>
      </c>
      <c r="BG11" s="132">
        <v>8.8888888888888893</v>
      </c>
      <c r="BH11" s="132">
        <v>10.111111111111111</v>
      </c>
      <c r="BI11" s="132">
        <v>9.1111111111111107</v>
      </c>
      <c r="BJ11" s="132">
        <v>7</v>
      </c>
      <c r="BK11" s="132">
        <v>17</v>
      </c>
      <c r="BL11" s="131"/>
    </row>
    <row r="12" spans="1:64" x14ac:dyDescent="0.2">
      <c r="A12" s="112">
        <v>0.86736111111111103</v>
      </c>
      <c r="B12" s="130"/>
      <c r="C12" s="130">
        <v>13.2</v>
      </c>
      <c r="D12" s="130">
        <v>16.3</v>
      </c>
      <c r="E12" s="130">
        <v>9.6</v>
      </c>
      <c r="F12" s="130">
        <v>16.100000000000001</v>
      </c>
      <c r="G12" s="130">
        <v>14.3</v>
      </c>
      <c r="H12" s="135"/>
      <c r="I12" s="129">
        <v>9.3000000000000007</v>
      </c>
      <c r="J12" s="128">
        <v>4.9000000000000004</v>
      </c>
      <c r="K12" s="128">
        <v>6.3</v>
      </c>
      <c r="L12" s="128">
        <v>8.9</v>
      </c>
      <c r="M12" s="128">
        <v>12</v>
      </c>
      <c r="N12" s="128">
        <v>8.3000000000000007</v>
      </c>
      <c r="O12" s="129"/>
      <c r="P12" s="127"/>
      <c r="Q12" s="126">
        <v>8.6999999999999993</v>
      </c>
      <c r="R12" s="126">
        <v>7.6</v>
      </c>
      <c r="S12" s="126">
        <v>7.8</v>
      </c>
      <c r="T12" s="126">
        <v>11.4</v>
      </c>
      <c r="U12" s="126">
        <v>6.6</v>
      </c>
      <c r="V12" s="127"/>
      <c r="W12" s="124">
        <v>15.2</v>
      </c>
      <c r="X12" s="125"/>
      <c r="Y12" s="124">
        <v>6.6</v>
      </c>
      <c r="Z12" s="124">
        <v>9.1</v>
      </c>
      <c r="AA12" s="124">
        <v>13.6</v>
      </c>
      <c r="AB12" s="124">
        <v>10.4</v>
      </c>
      <c r="AC12" s="124"/>
      <c r="AD12" s="123">
        <v>6.3</v>
      </c>
      <c r="AE12" s="123">
        <v>6.8</v>
      </c>
      <c r="AF12" s="123">
        <v>11.8</v>
      </c>
      <c r="AG12" s="123">
        <v>14.8</v>
      </c>
      <c r="AH12" s="123">
        <v>5.4</v>
      </c>
      <c r="AI12" s="123">
        <v>12</v>
      </c>
      <c r="AJ12" s="123">
        <v>15.9</v>
      </c>
      <c r="AK12" s="122">
        <v>8.6999999999999993</v>
      </c>
      <c r="AL12" s="122">
        <v>7.1</v>
      </c>
      <c r="AM12" s="122">
        <v>11.2</v>
      </c>
      <c r="AN12" s="122">
        <v>7.7</v>
      </c>
      <c r="AO12" s="122">
        <v>7.2</v>
      </c>
      <c r="AP12" s="122">
        <v>13.4</v>
      </c>
      <c r="AQ12" s="122"/>
      <c r="AR12" s="120"/>
      <c r="AS12" s="121">
        <v>11.4</v>
      </c>
      <c r="AT12" s="121">
        <v>7.2</v>
      </c>
      <c r="AU12" s="120"/>
      <c r="AV12" s="120"/>
      <c r="AW12" s="120"/>
      <c r="AX12" s="120"/>
      <c r="AY12" s="120"/>
      <c r="AZ12" s="120"/>
      <c r="BA12" s="119">
        <v>8.1666666666666661</v>
      </c>
      <c r="BB12" s="119">
        <v>17.055555555555557</v>
      </c>
      <c r="BC12" s="119">
        <v>11.944444444444445</v>
      </c>
      <c r="BD12" s="120"/>
      <c r="BE12" s="120"/>
      <c r="BF12" s="119">
        <v>8.2222222222222214</v>
      </c>
      <c r="BG12" s="119">
        <v>9.1111111111111107</v>
      </c>
      <c r="BH12" s="119">
        <v>10.111111111111111</v>
      </c>
      <c r="BI12" s="119">
        <v>8.8888888888888893</v>
      </c>
      <c r="BJ12" s="119">
        <v>7.166666666666667</v>
      </c>
      <c r="BK12" s="119">
        <v>16.666666666666668</v>
      </c>
      <c r="BL12" s="118"/>
    </row>
    <row r="13" spans="1:64" x14ac:dyDescent="0.2">
      <c r="A13" s="112">
        <v>0.87083333333333302</v>
      </c>
      <c r="B13" s="130"/>
      <c r="C13" s="130">
        <v>13.1</v>
      </c>
      <c r="D13" s="130">
        <v>16.100000000000001</v>
      </c>
      <c r="E13" s="130">
        <v>9.8000000000000007</v>
      </c>
      <c r="F13" s="130">
        <v>16.600000000000001</v>
      </c>
      <c r="G13" s="130">
        <v>14</v>
      </c>
      <c r="H13" s="135"/>
      <c r="I13" s="129">
        <v>9.1</v>
      </c>
      <c r="J13" s="128">
        <v>4.8</v>
      </c>
      <c r="K13" s="128">
        <v>6.2</v>
      </c>
      <c r="L13" s="128">
        <v>9.1</v>
      </c>
      <c r="M13" s="128">
        <v>12</v>
      </c>
      <c r="N13" s="128">
        <v>8</v>
      </c>
      <c r="O13" s="129"/>
      <c r="P13" s="127"/>
      <c r="Q13" s="126">
        <v>8.9</v>
      </c>
      <c r="R13" s="126">
        <v>8.1</v>
      </c>
      <c r="S13" s="126">
        <v>8.1999999999999993</v>
      </c>
      <c r="T13" s="126">
        <v>11.6</v>
      </c>
      <c r="U13" s="126">
        <v>6.7</v>
      </c>
      <c r="V13" s="127"/>
      <c r="W13" s="124">
        <v>15.3</v>
      </c>
      <c r="X13" s="125"/>
      <c r="Y13" s="124">
        <v>6.3</v>
      </c>
      <c r="Z13" s="124">
        <v>8.9</v>
      </c>
      <c r="AA13" s="124">
        <v>14</v>
      </c>
      <c r="AB13" s="124">
        <v>10.8</v>
      </c>
      <c r="AC13" s="124"/>
      <c r="AD13" s="123">
        <v>6.4</v>
      </c>
      <c r="AE13" s="123">
        <v>7.3</v>
      </c>
      <c r="AF13" s="123">
        <v>11.3</v>
      </c>
      <c r="AG13" s="123">
        <v>14.9</v>
      </c>
      <c r="AH13" s="123">
        <v>5.6</v>
      </c>
      <c r="AI13" s="123">
        <v>12</v>
      </c>
      <c r="AJ13" s="123">
        <v>16</v>
      </c>
      <c r="AK13" s="122">
        <v>8.6999999999999993</v>
      </c>
      <c r="AL13" s="122">
        <v>7.9</v>
      </c>
      <c r="AM13" s="122">
        <v>12.1</v>
      </c>
      <c r="AN13" s="122">
        <v>8.1</v>
      </c>
      <c r="AO13" s="122">
        <v>7.2</v>
      </c>
      <c r="AP13" s="122">
        <v>13.5</v>
      </c>
      <c r="AQ13" s="122"/>
      <c r="AR13" s="133"/>
      <c r="AS13" s="134">
        <v>11.4</v>
      </c>
      <c r="AT13" s="134">
        <v>7.8</v>
      </c>
      <c r="AU13" s="133"/>
      <c r="AV13" s="133"/>
      <c r="AW13" s="133"/>
      <c r="AX13" s="133"/>
      <c r="AY13" s="133"/>
      <c r="AZ13" s="133"/>
      <c r="BA13" s="132">
        <v>8.3333333333333339</v>
      </c>
      <c r="BB13" s="132">
        <v>17.5</v>
      </c>
      <c r="BC13" s="132">
        <v>11.777777777777779</v>
      </c>
      <c r="BD13" s="133"/>
      <c r="BE13" s="133"/>
      <c r="BF13" s="132">
        <v>8.1666666666666661</v>
      </c>
      <c r="BG13" s="132">
        <v>9.3333333333333339</v>
      </c>
      <c r="BH13" s="132">
        <v>10</v>
      </c>
      <c r="BI13" s="132">
        <v>8.6666666666666661</v>
      </c>
      <c r="BJ13" s="132">
        <v>7.333333333333333</v>
      </c>
      <c r="BK13" s="132">
        <v>16.444444444444443</v>
      </c>
      <c r="BL13" s="131"/>
    </row>
    <row r="14" spans="1:64" x14ac:dyDescent="0.2">
      <c r="A14" s="112">
        <v>0.874305555555556</v>
      </c>
      <c r="B14" s="130"/>
      <c r="C14" s="130">
        <v>13.1</v>
      </c>
      <c r="D14" s="130">
        <v>16</v>
      </c>
      <c r="E14" s="130">
        <v>10.199999999999999</v>
      </c>
      <c r="F14" s="130">
        <v>17.7</v>
      </c>
      <c r="G14" s="130">
        <v>13.9</v>
      </c>
      <c r="H14" s="135"/>
      <c r="I14" s="129">
        <v>9</v>
      </c>
      <c r="J14" s="128">
        <v>4.8</v>
      </c>
      <c r="K14" s="128">
        <v>6.2</v>
      </c>
      <c r="L14" s="128">
        <v>9.4</v>
      </c>
      <c r="M14" s="128">
        <v>11.7</v>
      </c>
      <c r="N14" s="128">
        <v>8.1999999999999993</v>
      </c>
      <c r="O14" s="129"/>
      <c r="P14" s="127"/>
      <c r="Q14" s="126">
        <v>9.1</v>
      </c>
      <c r="R14" s="126">
        <v>8.3000000000000007</v>
      </c>
      <c r="S14" s="126">
        <v>8.6</v>
      </c>
      <c r="T14" s="126">
        <v>11.7</v>
      </c>
      <c r="U14" s="126">
        <v>6.6</v>
      </c>
      <c r="V14" s="127"/>
      <c r="W14" s="124">
        <v>15.4</v>
      </c>
      <c r="X14" s="125"/>
      <c r="Y14" s="124">
        <v>6.6</v>
      </c>
      <c r="Z14" s="124">
        <v>8.9</v>
      </c>
      <c r="AA14" s="124">
        <v>14.3</v>
      </c>
      <c r="AB14" s="124">
        <v>11</v>
      </c>
      <c r="AC14" s="124"/>
      <c r="AD14" s="123">
        <v>6.4</v>
      </c>
      <c r="AE14" s="123">
        <v>7.7</v>
      </c>
      <c r="AF14" s="123">
        <v>10.8</v>
      </c>
      <c r="AG14" s="123">
        <v>14.6</v>
      </c>
      <c r="AH14" s="123">
        <v>5.7</v>
      </c>
      <c r="AI14" s="123">
        <v>11.7</v>
      </c>
      <c r="AJ14" s="123">
        <v>16.2</v>
      </c>
      <c r="AK14" s="122">
        <v>8.6999999999999993</v>
      </c>
      <c r="AL14" s="122">
        <v>8.8000000000000007</v>
      </c>
      <c r="AM14" s="122">
        <v>12</v>
      </c>
      <c r="AN14" s="122">
        <v>8.6</v>
      </c>
      <c r="AO14" s="122">
        <v>7.1</v>
      </c>
      <c r="AP14" s="122">
        <v>13.6</v>
      </c>
      <c r="AQ14" s="122"/>
      <c r="AR14" s="120"/>
      <c r="AS14" s="121">
        <v>11.7</v>
      </c>
      <c r="AT14" s="121">
        <v>8.4</v>
      </c>
      <c r="AU14" s="120"/>
      <c r="AV14" s="120"/>
      <c r="AW14" s="120"/>
      <c r="AX14" s="120"/>
      <c r="AY14" s="120"/>
      <c r="AZ14" s="120"/>
      <c r="BA14" s="119">
        <v>8.5555555555555554</v>
      </c>
      <c r="BB14" s="119">
        <v>17.777777777777779</v>
      </c>
      <c r="BC14" s="119">
        <v>11.722222222222221</v>
      </c>
      <c r="BD14" s="120"/>
      <c r="BE14" s="120"/>
      <c r="BF14" s="119">
        <v>8.0555555555555554</v>
      </c>
      <c r="BG14" s="119">
        <v>9.5</v>
      </c>
      <c r="BH14" s="119">
        <v>9.8888888888888893</v>
      </c>
      <c r="BI14" s="119">
        <v>8.7222222222222214</v>
      </c>
      <c r="BJ14" s="119">
        <v>7.5</v>
      </c>
      <c r="BK14" s="119">
        <v>16.444444444444443</v>
      </c>
      <c r="BL14" s="118"/>
    </row>
    <row r="15" spans="1:64" x14ac:dyDescent="0.2">
      <c r="A15" s="114">
        <v>0.87777777777777799</v>
      </c>
      <c r="B15" s="130"/>
      <c r="C15" s="130">
        <v>13.2</v>
      </c>
      <c r="D15" s="130">
        <v>15.7</v>
      </c>
      <c r="E15" s="130">
        <v>10.6</v>
      </c>
      <c r="F15" s="130">
        <v>18.2</v>
      </c>
      <c r="G15" s="130">
        <v>13.8</v>
      </c>
      <c r="H15" s="135"/>
      <c r="I15" s="129">
        <v>8.6999999999999993</v>
      </c>
      <c r="J15" s="128">
        <v>4.9000000000000004</v>
      </c>
      <c r="K15" s="128">
        <v>6.1</v>
      </c>
      <c r="L15" s="128">
        <v>9.3000000000000007</v>
      </c>
      <c r="M15" s="128">
        <v>11.2</v>
      </c>
      <c r="N15" s="128">
        <v>8.4</v>
      </c>
      <c r="O15" s="129"/>
      <c r="P15" s="127"/>
      <c r="Q15" s="126">
        <v>9.1999999999999993</v>
      </c>
      <c r="R15" s="126">
        <v>8.4</v>
      </c>
      <c r="S15" s="126">
        <v>8.8000000000000007</v>
      </c>
      <c r="T15" s="126">
        <v>11.6</v>
      </c>
      <c r="U15" s="126">
        <v>6.6</v>
      </c>
      <c r="V15" s="127"/>
      <c r="W15" s="124">
        <v>15.7</v>
      </c>
      <c r="X15" s="125"/>
      <c r="Y15" s="124">
        <v>7.3</v>
      </c>
      <c r="Z15" s="124">
        <v>9</v>
      </c>
      <c r="AA15" s="124">
        <v>14.7</v>
      </c>
      <c r="AB15" s="124">
        <v>11.2</v>
      </c>
      <c r="AC15" s="124"/>
      <c r="AD15" s="123">
        <v>6.2</v>
      </c>
      <c r="AE15" s="123">
        <v>8.1999999999999993</v>
      </c>
      <c r="AF15" s="123">
        <v>11.1</v>
      </c>
      <c r="AG15" s="123">
        <v>13.9</v>
      </c>
      <c r="AH15" s="123">
        <v>6.1</v>
      </c>
      <c r="AI15" s="123">
        <v>11.6</v>
      </c>
      <c r="AJ15" s="123">
        <v>16.5</v>
      </c>
      <c r="AK15" s="122">
        <v>8.8000000000000007</v>
      </c>
      <c r="AL15" s="122">
        <v>8.6</v>
      </c>
      <c r="AM15" s="122">
        <v>11.9</v>
      </c>
      <c r="AN15" s="122">
        <v>9.1999999999999993</v>
      </c>
      <c r="AO15" s="122">
        <v>7.3</v>
      </c>
      <c r="AP15" s="122">
        <v>13.5</v>
      </c>
      <c r="AQ15" s="122"/>
      <c r="AR15" s="133"/>
      <c r="AS15" s="134">
        <v>11.6</v>
      </c>
      <c r="AT15" s="134">
        <v>8.6999999999999993</v>
      </c>
      <c r="AU15" s="133"/>
      <c r="AV15" s="133"/>
      <c r="AW15" s="133"/>
      <c r="AX15" s="133"/>
      <c r="AY15" s="133"/>
      <c r="AZ15" s="133"/>
      <c r="BA15" s="132">
        <v>8.8333333333333339</v>
      </c>
      <c r="BB15" s="132">
        <v>18.055555555555557</v>
      </c>
      <c r="BC15" s="132">
        <v>11.277777777777779</v>
      </c>
      <c r="BD15" s="133"/>
      <c r="BE15" s="133"/>
      <c r="BF15" s="132">
        <v>7.833333333333333</v>
      </c>
      <c r="BG15" s="132">
        <v>9.6666666666666661</v>
      </c>
      <c r="BH15" s="132">
        <v>9.7777777777777786</v>
      </c>
      <c r="BI15" s="132">
        <v>8.3333333333333339</v>
      </c>
      <c r="BJ15" s="132">
        <v>7.6111111111111107</v>
      </c>
      <c r="BK15" s="132">
        <v>16.222222222222221</v>
      </c>
      <c r="BL15" s="131"/>
    </row>
    <row r="16" spans="1:64" x14ac:dyDescent="0.2">
      <c r="A16" s="113">
        <v>0.88124999999999998</v>
      </c>
      <c r="B16" s="130"/>
      <c r="C16" s="130">
        <v>13.2</v>
      </c>
      <c r="D16" s="130">
        <v>15.5</v>
      </c>
      <c r="E16" s="130">
        <v>11.3</v>
      </c>
      <c r="F16" s="130">
        <v>18.600000000000001</v>
      </c>
      <c r="G16" s="130">
        <v>13.8</v>
      </c>
      <c r="H16" s="135"/>
      <c r="I16" s="129">
        <v>8.5</v>
      </c>
      <c r="J16" s="128">
        <v>5</v>
      </c>
      <c r="K16" s="128">
        <v>6</v>
      </c>
      <c r="L16" s="128">
        <v>9.1999999999999993</v>
      </c>
      <c r="M16" s="128">
        <v>10.4</v>
      </c>
      <c r="N16" s="128">
        <v>8.9</v>
      </c>
      <c r="O16" s="129"/>
      <c r="P16" s="127"/>
      <c r="Q16" s="126">
        <v>9.4</v>
      </c>
      <c r="R16" s="126">
        <v>8.1999999999999993</v>
      </c>
      <c r="S16" s="126">
        <v>8.8000000000000007</v>
      </c>
      <c r="T16" s="126">
        <v>11.7</v>
      </c>
      <c r="U16" s="126">
        <v>6.8</v>
      </c>
      <c r="V16" s="127"/>
      <c r="W16" s="124">
        <v>15.4</v>
      </c>
      <c r="X16" s="125"/>
      <c r="Y16" s="124">
        <v>7.6</v>
      </c>
      <c r="Z16" s="124">
        <v>9.1999999999999993</v>
      </c>
      <c r="AA16" s="124">
        <v>14.7</v>
      </c>
      <c r="AB16" s="124">
        <v>11.4</v>
      </c>
      <c r="AC16" s="124"/>
      <c r="AD16" s="123">
        <v>6.2</v>
      </c>
      <c r="AE16" s="123">
        <v>8.8000000000000007</v>
      </c>
      <c r="AF16" s="123">
        <v>11.2</v>
      </c>
      <c r="AG16" s="123">
        <v>14</v>
      </c>
      <c r="AH16" s="123">
        <v>6.6</v>
      </c>
      <c r="AI16" s="123">
        <v>11.4</v>
      </c>
      <c r="AJ16" s="123">
        <v>16.600000000000001</v>
      </c>
      <c r="AK16" s="122">
        <v>9</v>
      </c>
      <c r="AL16" s="122">
        <v>9</v>
      </c>
      <c r="AM16" s="122">
        <v>12.1</v>
      </c>
      <c r="AN16" s="122">
        <v>9.8000000000000007</v>
      </c>
      <c r="AO16" s="122">
        <v>7.1</v>
      </c>
      <c r="AP16" s="122">
        <v>13.4</v>
      </c>
      <c r="AQ16" s="122"/>
      <c r="AR16" s="120"/>
      <c r="AS16" s="121">
        <v>11.4</v>
      </c>
      <c r="AT16" s="121">
        <v>8.9</v>
      </c>
      <c r="AU16" s="120"/>
      <c r="AV16" s="120"/>
      <c r="AW16" s="120"/>
      <c r="AX16" s="120"/>
      <c r="AY16" s="120"/>
      <c r="AZ16" s="120"/>
      <c r="BA16" s="119">
        <v>9</v>
      </c>
      <c r="BB16" s="119">
        <v>18.444444444444443</v>
      </c>
      <c r="BC16" s="119">
        <v>11.5</v>
      </c>
      <c r="BD16" s="120"/>
      <c r="BE16" s="120"/>
      <c r="BF16" s="119">
        <v>7.833333333333333</v>
      </c>
      <c r="BG16" s="119">
        <v>9.9444444444444446</v>
      </c>
      <c r="BH16" s="119">
        <v>9.6666666666666661</v>
      </c>
      <c r="BI16" s="119">
        <v>8.3888888888888893</v>
      </c>
      <c r="BJ16" s="119">
        <v>7.833333333333333</v>
      </c>
      <c r="BK16" s="119">
        <v>15.777777777777779</v>
      </c>
      <c r="BL16" s="118"/>
    </row>
    <row r="17" spans="1:64" x14ac:dyDescent="0.2">
      <c r="A17" s="114">
        <v>0.88472222222222197</v>
      </c>
      <c r="B17" s="130"/>
      <c r="C17" s="130">
        <v>12.9</v>
      </c>
      <c r="D17" s="130">
        <v>15.3</v>
      </c>
      <c r="E17" s="130">
        <v>11.8</v>
      </c>
      <c r="F17" s="130">
        <v>19.100000000000001</v>
      </c>
      <c r="G17" s="130">
        <v>13.8</v>
      </c>
      <c r="H17" s="135"/>
      <c r="I17" s="129">
        <v>8.3000000000000007</v>
      </c>
      <c r="J17" s="128">
        <v>5.0999999999999996</v>
      </c>
      <c r="K17" s="128">
        <v>5.9</v>
      </c>
      <c r="L17" s="128">
        <v>9.1</v>
      </c>
      <c r="M17" s="128">
        <v>11.1</v>
      </c>
      <c r="N17" s="128">
        <v>9.3000000000000007</v>
      </c>
      <c r="O17" s="129"/>
      <c r="P17" s="127"/>
      <c r="Q17" s="126">
        <v>9.4</v>
      </c>
      <c r="R17" s="126">
        <v>8.6999999999999993</v>
      </c>
      <c r="S17" s="126">
        <v>9.1</v>
      </c>
      <c r="T17" s="126">
        <v>11.3</v>
      </c>
      <c r="U17" s="126">
        <v>7.3</v>
      </c>
      <c r="V17" s="127"/>
      <c r="W17" s="124">
        <v>15.2</v>
      </c>
      <c r="X17" s="125"/>
      <c r="Y17" s="124">
        <v>8.1999999999999993</v>
      </c>
      <c r="Z17" s="124">
        <v>9.3000000000000007</v>
      </c>
      <c r="AA17" s="124">
        <v>14.8</v>
      </c>
      <c r="AB17" s="124">
        <v>11.8</v>
      </c>
      <c r="AC17" s="124"/>
      <c r="AD17" s="123">
        <v>6.6</v>
      </c>
      <c r="AE17" s="123">
        <v>9.6</v>
      </c>
      <c r="AF17" s="123">
        <v>11.6</v>
      </c>
      <c r="AG17" s="123">
        <v>14.8</v>
      </c>
      <c r="AH17" s="123">
        <v>7.3</v>
      </c>
      <c r="AI17" s="123">
        <v>11.3</v>
      </c>
      <c r="AJ17" s="123">
        <v>16.600000000000001</v>
      </c>
      <c r="AK17" s="122">
        <v>9.1</v>
      </c>
      <c r="AL17" s="122">
        <v>9.3000000000000007</v>
      </c>
      <c r="AM17" s="122">
        <v>12.1</v>
      </c>
      <c r="AN17" s="122">
        <v>10.199999999999999</v>
      </c>
      <c r="AO17" s="122">
        <v>6.9</v>
      </c>
      <c r="AP17" s="122">
        <v>13.7</v>
      </c>
      <c r="AQ17" s="122"/>
      <c r="AR17" s="133"/>
      <c r="AS17" s="134">
        <v>11.2</v>
      </c>
      <c r="AT17" s="134">
        <v>8.9</v>
      </c>
      <c r="AU17" s="133"/>
      <c r="AV17" s="133"/>
      <c r="AW17" s="133"/>
      <c r="AX17" s="133"/>
      <c r="AY17" s="133"/>
      <c r="AZ17" s="133"/>
      <c r="BA17" s="132">
        <v>9.2777777777777786</v>
      </c>
      <c r="BB17" s="132">
        <v>18.611111111111111</v>
      </c>
      <c r="BC17" s="132">
        <v>12</v>
      </c>
      <c r="BD17" s="133"/>
      <c r="BE17" s="133"/>
      <c r="BF17" s="132">
        <v>8.0555555555555554</v>
      </c>
      <c r="BG17" s="132">
        <v>10.111111111111111</v>
      </c>
      <c r="BH17" s="132">
        <v>9.5555555555555554</v>
      </c>
      <c r="BI17" s="132">
        <v>8.4444444444444446</v>
      </c>
      <c r="BJ17" s="132">
        <v>7.8888888888888893</v>
      </c>
      <c r="BK17" s="132">
        <v>15.166666666666666</v>
      </c>
      <c r="BL17" s="131"/>
    </row>
    <row r="18" spans="1:64" x14ac:dyDescent="0.2">
      <c r="A18" s="113">
        <v>0.88819444444444495</v>
      </c>
      <c r="B18" s="130"/>
      <c r="C18" s="130">
        <v>13</v>
      </c>
      <c r="D18" s="130">
        <v>15.3</v>
      </c>
      <c r="E18" s="130">
        <v>12.2</v>
      </c>
      <c r="F18" s="130">
        <v>19.2</v>
      </c>
      <c r="G18" s="130">
        <v>13.7</v>
      </c>
      <c r="H18" s="135"/>
      <c r="I18" s="129">
        <v>8.3000000000000007</v>
      </c>
      <c r="J18" s="128">
        <v>5.3</v>
      </c>
      <c r="K18" s="128">
        <v>5.9</v>
      </c>
      <c r="L18" s="128">
        <v>8.8000000000000007</v>
      </c>
      <c r="M18" s="128">
        <v>12.2</v>
      </c>
      <c r="N18" s="128">
        <v>9.6</v>
      </c>
      <c r="O18" s="129"/>
      <c r="P18" s="127"/>
      <c r="Q18" s="126">
        <v>9.6</v>
      </c>
      <c r="R18" s="126">
        <v>8.9</v>
      </c>
      <c r="S18" s="126">
        <v>9.1999999999999993</v>
      </c>
      <c r="T18" s="126">
        <v>10.9</v>
      </c>
      <c r="U18" s="126">
        <v>8</v>
      </c>
      <c r="V18" s="127"/>
      <c r="W18" s="124">
        <v>15</v>
      </c>
      <c r="X18" s="125"/>
      <c r="Y18" s="124">
        <v>8.6</v>
      </c>
      <c r="Z18" s="124">
        <v>9.4</v>
      </c>
      <c r="AA18" s="124">
        <v>15</v>
      </c>
      <c r="AB18" s="124">
        <v>12.1</v>
      </c>
      <c r="AC18" s="124"/>
      <c r="AD18" s="123">
        <v>7.2</v>
      </c>
      <c r="AE18" s="123">
        <v>10.1</v>
      </c>
      <c r="AF18" s="123">
        <v>12.1</v>
      </c>
      <c r="AG18" s="123">
        <v>15.2</v>
      </c>
      <c r="AH18" s="123">
        <v>7.9</v>
      </c>
      <c r="AI18" s="123">
        <v>11.2</v>
      </c>
      <c r="AJ18" s="123">
        <v>16.3</v>
      </c>
      <c r="AK18" s="122">
        <v>8.9</v>
      </c>
      <c r="AL18" s="122">
        <v>9.8000000000000007</v>
      </c>
      <c r="AM18" s="122">
        <v>11.9</v>
      </c>
      <c r="AN18" s="122">
        <v>10.4</v>
      </c>
      <c r="AO18" s="122">
        <v>6.9</v>
      </c>
      <c r="AP18" s="122">
        <v>13.8</v>
      </c>
      <c r="AQ18" s="122"/>
      <c r="AR18" s="120"/>
      <c r="AS18" s="121">
        <v>10.9</v>
      </c>
      <c r="AT18" s="121">
        <v>9</v>
      </c>
      <c r="AU18" s="120"/>
      <c r="AV18" s="120"/>
      <c r="AW18" s="120"/>
      <c r="AX18" s="120"/>
      <c r="AY18" s="120"/>
      <c r="AZ18" s="120"/>
      <c r="BA18" s="119">
        <v>9.4444444444444446</v>
      </c>
      <c r="BB18" s="119">
        <v>18.166666666666668</v>
      </c>
      <c r="BC18" s="119">
        <v>11.722222222222221</v>
      </c>
      <c r="BD18" s="120"/>
      <c r="BE18" s="120"/>
      <c r="BF18" s="119">
        <v>8.3888888888888893</v>
      </c>
      <c r="BG18" s="119">
        <v>10.222222222222221</v>
      </c>
      <c r="BH18" s="119">
        <v>9.3888888888888893</v>
      </c>
      <c r="BI18" s="119">
        <v>8.3888888888888893</v>
      </c>
      <c r="BJ18" s="119">
        <v>7.9444444444444446</v>
      </c>
      <c r="BK18" s="119">
        <v>14.555555555555555</v>
      </c>
      <c r="BL18" s="118"/>
    </row>
    <row r="19" spans="1:64" x14ac:dyDescent="0.2">
      <c r="A19" s="114">
        <v>0.89166666666666705</v>
      </c>
      <c r="B19" s="130"/>
      <c r="C19" s="130">
        <v>12.7</v>
      </c>
      <c r="D19" s="130">
        <v>15.4</v>
      </c>
      <c r="E19" s="130">
        <v>12.4</v>
      </c>
      <c r="F19" s="130">
        <v>19.3</v>
      </c>
      <c r="G19" s="130">
        <v>13.6</v>
      </c>
      <c r="H19" s="135"/>
      <c r="I19" s="129">
        <v>8.4</v>
      </c>
      <c r="J19" s="128">
        <v>5.6</v>
      </c>
      <c r="K19" s="128">
        <v>5.9</v>
      </c>
      <c r="L19" s="128">
        <v>8.6</v>
      </c>
      <c r="M19" s="128">
        <v>11.8</v>
      </c>
      <c r="N19" s="128">
        <v>9.8000000000000007</v>
      </c>
      <c r="O19" s="129"/>
      <c r="P19" s="127"/>
      <c r="Q19" s="126">
        <v>9.6999999999999993</v>
      </c>
      <c r="R19" s="126">
        <v>9.1999999999999993</v>
      </c>
      <c r="S19" s="126">
        <v>9.6999999999999993</v>
      </c>
      <c r="T19" s="126">
        <v>10.6</v>
      </c>
      <c r="U19" s="126">
        <v>8.8000000000000007</v>
      </c>
      <c r="V19" s="127"/>
      <c r="W19" s="124">
        <v>15</v>
      </c>
      <c r="X19" s="125"/>
      <c r="Y19" s="124">
        <v>8.8000000000000007</v>
      </c>
      <c r="Z19" s="124">
        <v>9.6</v>
      </c>
      <c r="AA19" s="124">
        <v>15.1</v>
      </c>
      <c r="AB19" s="124">
        <v>12</v>
      </c>
      <c r="AC19" s="124"/>
      <c r="AD19" s="123">
        <v>8</v>
      </c>
      <c r="AE19" s="123">
        <v>10.7</v>
      </c>
      <c r="AF19" s="123">
        <v>12.7</v>
      </c>
      <c r="AG19" s="123">
        <v>15.5</v>
      </c>
      <c r="AH19" s="123">
        <v>8.5</v>
      </c>
      <c r="AI19" s="123">
        <v>11.1</v>
      </c>
      <c r="AJ19" s="123">
        <v>15.9</v>
      </c>
      <c r="AK19" s="122">
        <v>8.6</v>
      </c>
      <c r="AL19" s="122">
        <v>10.199999999999999</v>
      </c>
      <c r="AM19" s="122">
        <v>12.2</v>
      </c>
      <c r="AN19" s="122">
        <v>10.8</v>
      </c>
      <c r="AO19" s="122">
        <v>7</v>
      </c>
      <c r="AP19" s="122">
        <v>13.7</v>
      </c>
      <c r="AQ19" s="122"/>
      <c r="AR19" s="133"/>
      <c r="AS19" s="134">
        <v>10.7</v>
      </c>
      <c r="AT19" s="134">
        <v>9.1</v>
      </c>
      <c r="AU19" s="133"/>
      <c r="AV19" s="133"/>
      <c r="AW19" s="133"/>
      <c r="AX19" s="133"/>
      <c r="AY19" s="133"/>
      <c r="AZ19" s="133"/>
      <c r="BA19" s="132">
        <v>9.5555555555555554</v>
      </c>
      <c r="BB19" s="132">
        <v>17.833333333333332</v>
      </c>
      <c r="BC19" s="132">
        <v>11.5</v>
      </c>
      <c r="BD19" s="133"/>
      <c r="BE19" s="133"/>
      <c r="BF19" s="132">
        <v>8.8333333333333339</v>
      </c>
      <c r="BG19" s="132">
        <v>10.388888888888889</v>
      </c>
      <c r="BH19" s="132">
        <v>9.2777777777777786</v>
      </c>
      <c r="BI19" s="132">
        <v>8.3888888888888893</v>
      </c>
      <c r="BJ19" s="132">
        <v>7.9444444444444446</v>
      </c>
      <c r="BK19" s="133"/>
      <c r="BL19" s="131"/>
    </row>
    <row r="20" spans="1:64" x14ac:dyDescent="0.2">
      <c r="A20" s="113">
        <v>0.89513888888888904</v>
      </c>
      <c r="B20" s="130"/>
      <c r="C20" s="130">
        <v>12.9</v>
      </c>
      <c r="D20" s="130">
        <v>15.2</v>
      </c>
      <c r="E20" s="130">
        <v>12.7</v>
      </c>
      <c r="F20" s="130">
        <v>19.2</v>
      </c>
      <c r="G20" s="130">
        <v>13.4</v>
      </c>
      <c r="H20" s="135"/>
      <c r="I20" s="129">
        <v>8.6999999999999993</v>
      </c>
      <c r="J20" s="128">
        <v>5.9</v>
      </c>
      <c r="K20" s="128">
        <v>5.8</v>
      </c>
      <c r="L20" s="128">
        <v>8.1</v>
      </c>
      <c r="M20" s="128">
        <v>11</v>
      </c>
      <c r="N20" s="128">
        <v>9.9</v>
      </c>
      <c r="O20" s="129"/>
      <c r="P20" s="127"/>
      <c r="Q20" s="126">
        <v>9.8000000000000007</v>
      </c>
      <c r="R20" s="126">
        <v>9.4</v>
      </c>
      <c r="S20" s="126">
        <v>9.4</v>
      </c>
      <c r="T20" s="126">
        <v>10.8</v>
      </c>
      <c r="U20" s="126">
        <v>9.6999999999999993</v>
      </c>
      <c r="V20" s="127"/>
      <c r="W20" s="124">
        <v>14.9</v>
      </c>
      <c r="X20" s="125"/>
      <c r="Y20" s="124">
        <v>9.3000000000000007</v>
      </c>
      <c r="Z20" s="124">
        <v>9.6999999999999993</v>
      </c>
      <c r="AA20" s="124">
        <v>14.9</v>
      </c>
      <c r="AB20" s="124">
        <v>12.5</v>
      </c>
      <c r="AC20" s="124"/>
      <c r="AD20" s="123">
        <v>8.8000000000000007</v>
      </c>
      <c r="AE20" s="123">
        <v>11.3</v>
      </c>
      <c r="AF20" s="123">
        <v>13.2</v>
      </c>
      <c r="AG20" s="123">
        <v>15.7</v>
      </c>
      <c r="AH20" s="123">
        <v>9.1</v>
      </c>
      <c r="AI20" s="123">
        <v>11.1</v>
      </c>
      <c r="AJ20" s="123">
        <v>15.8</v>
      </c>
      <c r="AK20" s="122">
        <v>8.3000000000000007</v>
      </c>
      <c r="AL20" s="122">
        <v>10.3</v>
      </c>
      <c r="AM20" s="122">
        <v>12.3</v>
      </c>
      <c r="AN20" s="122">
        <v>11</v>
      </c>
      <c r="AO20" s="122">
        <v>7.2</v>
      </c>
      <c r="AP20" s="122">
        <v>13.7</v>
      </c>
      <c r="AQ20" s="122"/>
      <c r="AR20" s="120"/>
      <c r="AS20" s="121">
        <v>10.5</v>
      </c>
      <c r="AT20" s="121">
        <v>9.1</v>
      </c>
      <c r="AU20" s="120"/>
      <c r="AV20" s="120"/>
      <c r="AW20" s="120"/>
      <c r="AX20" s="120"/>
      <c r="AY20" s="120"/>
      <c r="AZ20" s="120"/>
      <c r="BA20" s="119">
        <v>9.5555555555555554</v>
      </c>
      <c r="BB20" s="119">
        <v>17.722222222222221</v>
      </c>
      <c r="BC20" s="119">
        <v>11.555555555555555</v>
      </c>
      <c r="BD20" s="120"/>
      <c r="BE20" s="120"/>
      <c r="BF20" s="119">
        <v>9.3888888888888893</v>
      </c>
      <c r="BG20" s="119">
        <v>10.444444444444445</v>
      </c>
      <c r="BH20" s="119">
        <v>9.1666666666666661</v>
      </c>
      <c r="BI20" s="119">
        <v>8.4444444444444446</v>
      </c>
      <c r="BJ20" s="119">
        <v>7.7222222222222223</v>
      </c>
      <c r="BK20" s="120"/>
      <c r="BL20" s="118"/>
    </row>
    <row r="21" spans="1:64" x14ac:dyDescent="0.2">
      <c r="A21" s="114">
        <v>0.89861111111111103</v>
      </c>
      <c r="B21" s="130"/>
      <c r="C21" s="130">
        <v>12.1</v>
      </c>
      <c r="D21" s="130">
        <v>15.4</v>
      </c>
      <c r="E21" s="130">
        <v>12.9</v>
      </c>
      <c r="F21" s="130">
        <v>19.100000000000001</v>
      </c>
      <c r="G21" s="130">
        <v>13.2</v>
      </c>
      <c r="H21" s="135"/>
      <c r="I21" s="129">
        <v>8.9</v>
      </c>
      <c r="J21" s="128">
        <v>6.3</v>
      </c>
      <c r="K21" s="128">
        <v>5.4</v>
      </c>
      <c r="L21" s="128">
        <v>7.9</v>
      </c>
      <c r="M21" s="128">
        <v>10.4</v>
      </c>
      <c r="N21" s="128">
        <v>9.9</v>
      </c>
      <c r="O21" s="129"/>
      <c r="P21" s="127"/>
      <c r="Q21" s="126">
        <v>9.9</v>
      </c>
      <c r="R21" s="126">
        <v>9.9</v>
      </c>
      <c r="S21" s="126">
        <v>9.6</v>
      </c>
      <c r="T21" s="126">
        <v>11.1</v>
      </c>
      <c r="U21" s="126">
        <v>10.3</v>
      </c>
      <c r="V21" s="127"/>
      <c r="W21" s="124">
        <v>14.8</v>
      </c>
      <c r="X21" s="125"/>
      <c r="Y21" s="124">
        <v>9.8000000000000007</v>
      </c>
      <c r="Z21" s="124">
        <v>9.8000000000000007</v>
      </c>
      <c r="AA21" s="124">
        <v>14.9</v>
      </c>
      <c r="AB21" s="124">
        <v>13.1</v>
      </c>
      <c r="AC21" s="124"/>
      <c r="AD21" s="123">
        <v>9.6999999999999993</v>
      </c>
      <c r="AE21" s="123">
        <v>12.2</v>
      </c>
      <c r="AF21" s="123">
        <v>13.4</v>
      </c>
      <c r="AG21" s="123">
        <v>16.2</v>
      </c>
      <c r="AH21" s="123">
        <v>9.8000000000000007</v>
      </c>
      <c r="AI21" s="123">
        <v>11.1</v>
      </c>
      <c r="AJ21" s="123">
        <v>15.8</v>
      </c>
      <c r="AK21" s="122">
        <v>8.1</v>
      </c>
      <c r="AL21" s="122">
        <v>10.3</v>
      </c>
      <c r="AM21" s="122">
        <v>12.4</v>
      </c>
      <c r="AN21" s="122">
        <v>11.1</v>
      </c>
      <c r="AO21" s="122">
        <v>7.5</v>
      </c>
      <c r="AP21" s="122">
        <v>13.6</v>
      </c>
      <c r="AQ21" s="122"/>
      <c r="AR21" s="133"/>
      <c r="AS21" s="134">
        <v>10.3</v>
      </c>
      <c r="AT21" s="134">
        <v>9.1</v>
      </c>
      <c r="AU21" s="133"/>
      <c r="AV21" s="133"/>
      <c r="AW21" s="133"/>
      <c r="AX21" s="133"/>
      <c r="AY21" s="133"/>
      <c r="AZ21" s="133"/>
      <c r="BA21" s="132">
        <v>9.5</v>
      </c>
      <c r="BB21" s="132">
        <v>17.388888888888889</v>
      </c>
      <c r="BC21" s="132">
        <v>11.722222222222221</v>
      </c>
      <c r="BD21" s="133"/>
      <c r="BE21" s="133"/>
      <c r="BF21" s="132">
        <v>10</v>
      </c>
      <c r="BG21" s="132">
        <v>10.5</v>
      </c>
      <c r="BH21" s="132">
        <v>9.1111111111111107</v>
      </c>
      <c r="BI21" s="132">
        <v>8.2222222222222214</v>
      </c>
      <c r="BJ21" s="132">
        <v>7.4444444444444446</v>
      </c>
      <c r="BK21" s="133"/>
      <c r="BL21" s="131"/>
    </row>
    <row r="22" spans="1:64" x14ac:dyDescent="0.2">
      <c r="A22" s="113">
        <v>0.90208333333333302</v>
      </c>
      <c r="B22" s="130"/>
      <c r="C22" s="130">
        <v>12</v>
      </c>
      <c r="D22" s="130">
        <v>15.2</v>
      </c>
      <c r="E22" s="130">
        <v>12.9</v>
      </c>
      <c r="F22" s="130">
        <v>18.8</v>
      </c>
      <c r="G22" s="130">
        <v>12.9</v>
      </c>
      <c r="H22" s="135"/>
      <c r="I22" s="129">
        <v>9.1</v>
      </c>
      <c r="J22" s="128">
        <v>6.6</v>
      </c>
      <c r="K22" s="128">
        <v>5.3</v>
      </c>
      <c r="L22" s="128">
        <v>7.8</v>
      </c>
      <c r="M22" s="128">
        <v>10.4</v>
      </c>
      <c r="N22" s="128">
        <v>9.8000000000000007</v>
      </c>
      <c r="O22" s="129"/>
      <c r="P22" s="127"/>
      <c r="Q22" s="126">
        <v>10</v>
      </c>
      <c r="R22" s="126">
        <v>10.3</v>
      </c>
      <c r="S22" s="126">
        <v>9.9</v>
      </c>
      <c r="T22" s="126">
        <v>11.4</v>
      </c>
      <c r="U22" s="126">
        <v>10.9</v>
      </c>
      <c r="V22" s="127"/>
      <c r="W22" s="124">
        <v>14.7</v>
      </c>
      <c r="X22" s="125"/>
      <c r="Y22" s="124">
        <v>10.199999999999999</v>
      </c>
      <c r="Z22" s="124">
        <v>9.8000000000000007</v>
      </c>
      <c r="AA22" s="124">
        <v>14.8</v>
      </c>
      <c r="AB22" s="124">
        <v>13.4</v>
      </c>
      <c r="AC22" s="124"/>
      <c r="AD22" s="123">
        <v>10.4</v>
      </c>
      <c r="AE22" s="123">
        <v>12.6</v>
      </c>
      <c r="AF22" s="123">
        <v>13.5</v>
      </c>
      <c r="AG22" s="123">
        <v>16.3</v>
      </c>
      <c r="AH22" s="123">
        <v>10.1</v>
      </c>
      <c r="AI22" s="123">
        <v>11.3</v>
      </c>
      <c r="AJ22" s="123">
        <v>15.7</v>
      </c>
      <c r="AK22" s="122">
        <v>7.9</v>
      </c>
      <c r="AL22" s="122">
        <v>10.1</v>
      </c>
      <c r="AM22" s="122">
        <v>12.6</v>
      </c>
      <c r="AN22" s="122">
        <v>11.2</v>
      </c>
      <c r="AO22" s="122">
        <v>7.8</v>
      </c>
      <c r="AP22" s="122">
        <v>13.7</v>
      </c>
      <c r="AQ22" s="122"/>
      <c r="AR22" s="120"/>
      <c r="AS22" s="121">
        <v>10.5</v>
      </c>
      <c r="AT22" s="121">
        <v>9.1</v>
      </c>
      <c r="AU22" s="120"/>
      <c r="AV22" s="120"/>
      <c r="AW22" s="120"/>
      <c r="AX22" s="120"/>
      <c r="AY22" s="120"/>
      <c r="AZ22" s="120"/>
      <c r="BA22" s="119">
        <v>9.4444444444444446</v>
      </c>
      <c r="BB22" s="119">
        <v>17.111111111111111</v>
      </c>
      <c r="BC22" s="119">
        <v>11.944444444444445</v>
      </c>
      <c r="BD22" s="120"/>
      <c r="BE22" s="120"/>
      <c r="BF22" s="119">
        <v>10.888888888888889</v>
      </c>
      <c r="BG22" s="119">
        <v>10.5</v>
      </c>
      <c r="BH22" s="119">
        <v>9.1111111111111107</v>
      </c>
      <c r="BI22" s="119">
        <v>7.8888888888888893</v>
      </c>
      <c r="BJ22" s="119">
        <v>7.0555555555555554</v>
      </c>
      <c r="BK22" s="120"/>
      <c r="BL22" s="118"/>
    </row>
    <row r="23" spans="1:64" x14ac:dyDescent="0.2">
      <c r="A23" s="114">
        <v>0.905555555555556</v>
      </c>
      <c r="B23" s="130"/>
      <c r="C23" s="130">
        <v>12</v>
      </c>
      <c r="D23" s="130">
        <v>14.7</v>
      </c>
      <c r="E23" s="130">
        <v>12.6</v>
      </c>
      <c r="F23" s="130">
        <v>18.5</v>
      </c>
      <c r="G23" s="130">
        <v>12.7</v>
      </c>
      <c r="H23" s="135"/>
      <c r="I23" s="129">
        <v>9.3000000000000007</v>
      </c>
      <c r="J23" s="128">
        <v>6.9</v>
      </c>
      <c r="K23" s="128">
        <v>5.2</v>
      </c>
      <c r="L23" s="128">
        <v>7.5</v>
      </c>
      <c r="M23" s="128">
        <v>10.9</v>
      </c>
      <c r="N23" s="128">
        <v>9.6</v>
      </c>
      <c r="O23" s="129"/>
      <c r="P23" s="127"/>
      <c r="Q23" s="126">
        <v>10</v>
      </c>
      <c r="R23" s="126">
        <v>11.3</v>
      </c>
      <c r="S23" s="126">
        <v>9.9</v>
      </c>
      <c r="T23" s="126">
        <v>11.7</v>
      </c>
      <c r="U23" s="126">
        <v>11.5</v>
      </c>
      <c r="V23" s="127"/>
      <c r="W23" s="124">
        <v>14.6</v>
      </c>
      <c r="X23" s="125"/>
      <c r="Y23" s="124">
        <v>10.6</v>
      </c>
      <c r="Z23" s="124">
        <v>9.4</v>
      </c>
      <c r="AA23" s="124">
        <v>14.8</v>
      </c>
      <c r="AB23" s="124">
        <v>14.1</v>
      </c>
      <c r="AC23" s="124"/>
      <c r="AD23" s="123">
        <v>10.6</v>
      </c>
      <c r="AE23" s="123">
        <v>12.3</v>
      </c>
      <c r="AF23" s="123">
        <v>13.7</v>
      </c>
      <c r="AG23" s="123">
        <v>16.399999999999999</v>
      </c>
      <c r="AH23" s="123">
        <v>10.4</v>
      </c>
      <c r="AI23" s="123">
        <v>11.4</v>
      </c>
      <c r="AJ23" s="123">
        <v>15.7</v>
      </c>
      <c r="AK23" s="122">
        <v>7.8</v>
      </c>
      <c r="AL23" s="122">
        <v>10.1</v>
      </c>
      <c r="AM23" s="122">
        <v>13</v>
      </c>
      <c r="AN23" s="122">
        <v>11.4</v>
      </c>
      <c r="AO23" s="122">
        <v>8.1999999999999993</v>
      </c>
      <c r="AP23" s="122">
        <v>13.7</v>
      </c>
      <c r="AQ23" s="122"/>
      <c r="AR23" s="133"/>
      <c r="AS23" s="134">
        <v>10.3</v>
      </c>
      <c r="AT23" s="134">
        <v>8.9</v>
      </c>
      <c r="AU23" s="133"/>
      <c r="AV23" s="133"/>
      <c r="AW23" s="133"/>
      <c r="AX23" s="133"/>
      <c r="AY23" s="133"/>
      <c r="AZ23" s="133"/>
      <c r="BA23" s="132">
        <v>9.3333333333333339</v>
      </c>
      <c r="BB23" s="132">
        <v>17</v>
      </c>
      <c r="BC23" s="132">
        <v>12.222222222222221</v>
      </c>
      <c r="BD23" s="133"/>
      <c r="BE23" s="133"/>
      <c r="BF23" s="132">
        <v>10.833333333333334</v>
      </c>
      <c r="BG23" s="132">
        <v>10.555555555555555</v>
      </c>
      <c r="BH23" s="132">
        <v>9.1666666666666661</v>
      </c>
      <c r="BI23" s="132">
        <v>7.333333333333333</v>
      </c>
      <c r="BJ23" s="132">
        <v>6.7777777777777777</v>
      </c>
      <c r="BK23" s="133"/>
      <c r="BL23" s="131"/>
    </row>
    <row r="24" spans="1:64" x14ac:dyDescent="0.2">
      <c r="A24" s="113">
        <v>0.90902777777777799</v>
      </c>
      <c r="B24" s="130"/>
      <c r="C24" s="130">
        <v>12.3</v>
      </c>
      <c r="D24" s="130">
        <v>14.4</v>
      </c>
      <c r="E24" s="130">
        <v>11.8</v>
      </c>
      <c r="F24" s="130">
        <v>18.3</v>
      </c>
      <c r="G24" s="130">
        <v>12.4</v>
      </c>
      <c r="H24" s="135"/>
      <c r="I24" s="129">
        <v>9.3000000000000007</v>
      </c>
      <c r="J24" s="128">
        <v>7.1</v>
      </c>
      <c r="K24" s="128">
        <v>5.4</v>
      </c>
      <c r="L24" s="128">
        <v>7.5</v>
      </c>
      <c r="M24" s="128">
        <v>11.3</v>
      </c>
      <c r="N24" s="128">
        <v>9.4</v>
      </c>
      <c r="O24" s="129"/>
      <c r="P24" s="127"/>
      <c r="Q24" s="126">
        <v>9.9</v>
      </c>
      <c r="R24" s="126">
        <v>11.8</v>
      </c>
      <c r="S24" s="126">
        <v>10.1</v>
      </c>
      <c r="T24" s="126">
        <v>11.9</v>
      </c>
      <c r="U24" s="126">
        <v>12.1</v>
      </c>
      <c r="V24" s="127"/>
      <c r="W24" s="124">
        <v>14.5</v>
      </c>
      <c r="X24" s="125"/>
      <c r="Y24" s="124">
        <v>10.9</v>
      </c>
      <c r="Z24" s="124">
        <v>9.3000000000000007</v>
      </c>
      <c r="AA24" s="124">
        <v>14.7</v>
      </c>
      <c r="AB24" s="124">
        <v>14.4</v>
      </c>
      <c r="AC24" s="124"/>
      <c r="AD24" s="123">
        <v>10.6</v>
      </c>
      <c r="AE24" s="123">
        <v>12.6</v>
      </c>
      <c r="AF24" s="123">
        <v>13.9</v>
      </c>
      <c r="AG24" s="123">
        <v>16.3</v>
      </c>
      <c r="AH24" s="123">
        <v>10.6</v>
      </c>
      <c r="AI24" s="123">
        <v>11.4</v>
      </c>
      <c r="AJ24" s="123">
        <v>16</v>
      </c>
      <c r="AK24" s="122">
        <v>7.7</v>
      </c>
      <c r="AL24" s="122">
        <v>10</v>
      </c>
      <c r="AM24" s="122">
        <v>13.5</v>
      </c>
      <c r="AN24" s="122">
        <v>11.6</v>
      </c>
      <c r="AO24" s="122">
        <v>8.5</v>
      </c>
      <c r="AP24" s="122">
        <v>13.8</v>
      </c>
      <c r="AQ24" s="122"/>
      <c r="AR24" s="120"/>
      <c r="AS24" s="121">
        <v>9.8000000000000007</v>
      </c>
      <c r="AT24" s="121">
        <v>8.9</v>
      </c>
      <c r="AU24" s="120"/>
      <c r="AV24" s="120"/>
      <c r="AW24" s="120"/>
      <c r="AX24" s="120"/>
      <c r="AY24" s="120"/>
      <c r="AZ24" s="120"/>
      <c r="BA24" s="119">
        <v>9.2222222222222214</v>
      </c>
      <c r="BB24" s="119">
        <v>16.666666666666668</v>
      </c>
      <c r="BC24" s="119">
        <v>12</v>
      </c>
      <c r="BD24" s="120"/>
      <c r="BE24" s="120"/>
      <c r="BF24" s="119">
        <v>10.666666666666666</v>
      </c>
      <c r="BG24" s="119">
        <v>10.555555555555555</v>
      </c>
      <c r="BH24" s="119">
        <v>9.5</v>
      </c>
      <c r="BI24" s="119">
        <v>6.833333333333333</v>
      </c>
      <c r="BJ24" s="119">
        <v>6.8888888888888893</v>
      </c>
      <c r="BK24" s="120"/>
      <c r="BL24" s="118"/>
    </row>
    <row r="25" spans="1:64" x14ac:dyDescent="0.2">
      <c r="A25" s="114">
        <v>0.91249999999999998</v>
      </c>
      <c r="B25" s="130"/>
      <c r="C25" s="130">
        <v>12.7</v>
      </c>
      <c r="D25" s="130">
        <v>14.7</v>
      </c>
      <c r="E25" s="130">
        <v>12</v>
      </c>
      <c r="F25" s="130">
        <v>17.100000000000001</v>
      </c>
      <c r="G25" s="130">
        <v>12.2</v>
      </c>
      <c r="H25" s="135"/>
      <c r="I25" s="129">
        <v>8.9</v>
      </c>
      <c r="J25" s="128">
        <v>7.2</v>
      </c>
      <c r="K25" s="128">
        <v>5.6</v>
      </c>
      <c r="L25" s="128">
        <v>7.8</v>
      </c>
      <c r="M25" s="128">
        <v>11.4</v>
      </c>
      <c r="N25" s="128">
        <v>9.3000000000000007</v>
      </c>
      <c r="O25" s="129"/>
      <c r="P25" s="127"/>
      <c r="Q25" s="126">
        <v>9.8000000000000007</v>
      </c>
      <c r="R25" s="126">
        <v>12.2</v>
      </c>
      <c r="S25" s="126">
        <v>10.1</v>
      </c>
      <c r="T25" s="126">
        <v>12.1</v>
      </c>
      <c r="U25" s="126">
        <v>12.4</v>
      </c>
      <c r="V25" s="127"/>
      <c r="W25" s="124">
        <v>14.7</v>
      </c>
      <c r="X25" s="125"/>
      <c r="Y25" s="124">
        <v>11.1</v>
      </c>
      <c r="Z25" s="124">
        <v>9.3000000000000007</v>
      </c>
      <c r="AA25" s="124">
        <v>14.7</v>
      </c>
      <c r="AB25" s="124">
        <v>14.8</v>
      </c>
      <c r="AC25" s="124"/>
      <c r="AD25" s="123">
        <v>10.5</v>
      </c>
      <c r="AE25" s="123">
        <v>13</v>
      </c>
      <c r="AF25" s="123">
        <v>14.3</v>
      </c>
      <c r="AG25" s="123">
        <v>15.9</v>
      </c>
      <c r="AH25" s="123">
        <v>10.8</v>
      </c>
      <c r="AI25" s="123">
        <v>11.3</v>
      </c>
      <c r="AJ25" s="123">
        <v>16.2</v>
      </c>
      <c r="AK25" s="122">
        <v>7.6</v>
      </c>
      <c r="AL25" s="122">
        <v>9.9</v>
      </c>
      <c r="AM25" s="122">
        <v>12.8</v>
      </c>
      <c r="AN25" s="122">
        <v>11.9</v>
      </c>
      <c r="AO25" s="122">
        <v>8.8000000000000007</v>
      </c>
      <c r="AP25" s="122">
        <v>13.8</v>
      </c>
      <c r="AQ25" s="122"/>
      <c r="AR25" s="133"/>
      <c r="AS25" s="134">
        <v>9.1999999999999993</v>
      </c>
      <c r="AT25" s="134">
        <v>8.9</v>
      </c>
      <c r="AU25" s="133"/>
      <c r="AV25" s="133"/>
      <c r="AW25" s="133"/>
      <c r="AX25" s="133"/>
      <c r="AY25" s="133"/>
      <c r="AZ25" s="133"/>
      <c r="BA25" s="132">
        <v>9.1111111111111107</v>
      </c>
      <c r="BB25" s="132">
        <v>16.555555555555557</v>
      </c>
      <c r="BC25" s="132">
        <v>11.777777777777779</v>
      </c>
      <c r="BD25" s="133"/>
      <c r="BE25" s="133"/>
      <c r="BF25" s="132">
        <v>11</v>
      </c>
      <c r="BG25" s="132">
        <v>10.611111111111111</v>
      </c>
      <c r="BH25" s="132">
        <v>10</v>
      </c>
      <c r="BI25" s="132">
        <v>6.5555555555555554</v>
      </c>
      <c r="BJ25" s="132">
        <v>6.9444444444444446</v>
      </c>
      <c r="BK25" s="133"/>
      <c r="BL25" s="131"/>
    </row>
    <row r="26" spans="1:64" x14ac:dyDescent="0.2">
      <c r="A26" s="113">
        <v>0.91597222222222197</v>
      </c>
      <c r="B26" s="130"/>
      <c r="C26" s="130">
        <v>13.3</v>
      </c>
      <c r="D26" s="130">
        <v>15.2</v>
      </c>
      <c r="E26" s="130">
        <v>11.5</v>
      </c>
      <c r="F26" s="130">
        <v>17.5</v>
      </c>
      <c r="G26" s="130">
        <v>12</v>
      </c>
      <c r="H26" s="135"/>
      <c r="I26" s="129">
        <v>8.6</v>
      </c>
      <c r="J26" s="128">
        <v>7.3</v>
      </c>
      <c r="K26" s="128">
        <v>5.9</v>
      </c>
      <c r="L26" s="128">
        <v>8.1999999999999993</v>
      </c>
      <c r="M26" s="128">
        <v>11.7</v>
      </c>
      <c r="N26" s="128">
        <v>9.1</v>
      </c>
      <c r="O26" s="129"/>
      <c r="P26" s="127"/>
      <c r="Q26" s="126">
        <v>9.6999999999999993</v>
      </c>
      <c r="R26" s="126">
        <v>12.3</v>
      </c>
      <c r="S26" s="126">
        <v>9.8000000000000007</v>
      </c>
      <c r="T26" s="126">
        <v>12.3</v>
      </c>
      <c r="U26" s="126">
        <v>12.7</v>
      </c>
      <c r="V26" s="127"/>
      <c r="W26" s="124">
        <v>14.8</v>
      </c>
      <c r="X26" s="125"/>
      <c r="Y26" s="124">
        <v>10.4</v>
      </c>
      <c r="Z26" s="124">
        <v>8.8000000000000007</v>
      </c>
      <c r="AA26" s="124">
        <v>14.6</v>
      </c>
      <c r="AB26" s="124">
        <v>15.2</v>
      </c>
      <c r="AC26" s="124"/>
      <c r="AD26" s="123">
        <v>10.3</v>
      </c>
      <c r="AE26" s="123">
        <v>13.5</v>
      </c>
      <c r="AF26" s="123">
        <v>14.6</v>
      </c>
      <c r="AG26" s="123">
        <v>15.9</v>
      </c>
      <c r="AH26" s="123">
        <v>10.8</v>
      </c>
      <c r="AI26" s="123">
        <v>11.2</v>
      </c>
      <c r="AJ26" s="123">
        <v>16.399999999999999</v>
      </c>
      <c r="AK26" s="122">
        <v>7.4</v>
      </c>
      <c r="AL26" s="122">
        <v>9.6999999999999993</v>
      </c>
      <c r="AM26" s="122">
        <v>13</v>
      </c>
      <c r="AN26" s="122">
        <v>12.4</v>
      </c>
      <c r="AO26" s="122">
        <v>9.1</v>
      </c>
      <c r="AP26" s="122">
        <v>13.8</v>
      </c>
      <c r="AQ26" s="122"/>
      <c r="AR26" s="120"/>
      <c r="AS26" s="121">
        <v>8.8000000000000007</v>
      </c>
      <c r="AT26" s="121">
        <v>8.9</v>
      </c>
      <c r="AU26" s="120"/>
      <c r="AV26" s="120"/>
      <c r="AW26" s="120"/>
      <c r="AX26" s="120"/>
      <c r="AY26" s="120"/>
      <c r="AZ26" s="120"/>
      <c r="BA26" s="119">
        <v>9.1111111111111107</v>
      </c>
      <c r="BB26" s="119">
        <v>16.5</v>
      </c>
      <c r="BC26" s="119">
        <v>11.888888888888889</v>
      </c>
      <c r="BD26" s="120"/>
      <c r="BE26" s="120"/>
      <c r="BF26" s="119">
        <v>11.611111111111111</v>
      </c>
      <c r="BG26" s="119">
        <v>10.944444444444445</v>
      </c>
      <c r="BH26" s="119">
        <v>10.277777777777779</v>
      </c>
      <c r="BI26" s="119">
        <v>6.1111111111111107</v>
      </c>
      <c r="BJ26" s="119">
        <v>7</v>
      </c>
      <c r="BK26" s="120"/>
      <c r="BL26" s="118"/>
    </row>
    <row r="27" spans="1:64" x14ac:dyDescent="0.2">
      <c r="A27" s="114">
        <v>0.91944444444444495</v>
      </c>
      <c r="B27" s="130"/>
      <c r="C27" s="130">
        <v>13.8</v>
      </c>
      <c r="D27" s="130">
        <v>14.9</v>
      </c>
      <c r="E27" s="130">
        <v>11.6</v>
      </c>
      <c r="F27" s="130">
        <v>17.8</v>
      </c>
      <c r="G27" s="130">
        <v>11.8</v>
      </c>
      <c r="H27" s="135"/>
      <c r="I27" s="129">
        <v>8.1999999999999993</v>
      </c>
      <c r="J27" s="128">
        <v>7.2</v>
      </c>
      <c r="K27" s="128">
        <v>6.6</v>
      </c>
      <c r="L27" s="128">
        <v>8.1999999999999993</v>
      </c>
      <c r="M27" s="128">
        <v>11.9</v>
      </c>
      <c r="N27" s="128">
        <v>8.9</v>
      </c>
      <c r="O27" s="129"/>
      <c r="P27" s="127"/>
      <c r="Q27" s="126">
        <v>9.6</v>
      </c>
      <c r="R27" s="126">
        <v>12.7</v>
      </c>
      <c r="S27" s="126">
        <v>9.1999999999999993</v>
      </c>
      <c r="T27" s="126">
        <v>12.4</v>
      </c>
      <c r="U27" s="126">
        <v>12.9</v>
      </c>
      <c r="V27" s="127"/>
      <c r="W27" s="124">
        <v>14.6</v>
      </c>
      <c r="X27" s="125"/>
      <c r="Y27" s="124">
        <v>9.6999999999999993</v>
      </c>
      <c r="Z27" s="124">
        <v>8.8000000000000007</v>
      </c>
      <c r="AA27" s="124">
        <v>14.4</v>
      </c>
      <c r="AB27" s="124">
        <v>15.9</v>
      </c>
      <c r="AC27" s="124"/>
      <c r="AD27" s="123">
        <v>10.1</v>
      </c>
      <c r="AE27" s="123">
        <v>14.2</v>
      </c>
      <c r="AF27" s="123">
        <v>14.9</v>
      </c>
      <c r="AG27" s="123">
        <v>15.8</v>
      </c>
      <c r="AH27" s="123">
        <v>10.7</v>
      </c>
      <c r="AI27" s="123">
        <v>11.1</v>
      </c>
      <c r="AJ27" s="123">
        <v>16.5</v>
      </c>
      <c r="AK27" s="122">
        <v>7.4</v>
      </c>
      <c r="AL27" s="122">
        <v>9.4</v>
      </c>
      <c r="AM27" s="122">
        <v>13.4</v>
      </c>
      <c r="AN27" s="122">
        <v>12.6</v>
      </c>
      <c r="AO27" s="122">
        <v>9.3000000000000007</v>
      </c>
      <c r="AP27" s="122">
        <v>13.9</v>
      </c>
      <c r="AQ27" s="122"/>
      <c r="AR27" s="133"/>
      <c r="AS27" s="134">
        <v>9</v>
      </c>
      <c r="AT27" s="134">
        <v>9.1</v>
      </c>
      <c r="AU27" s="133"/>
      <c r="AV27" s="133"/>
      <c r="AW27" s="133"/>
      <c r="AX27" s="133"/>
      <c r="AY27" s="133"/>
      <c r="AZ27" s="133"/>
      <c r="BA27" s="132">
        <v>8.8888888888888893</v>
      </c>
      <c r="BB27" s="132">
        <v>16.444444444444443</v>
      </c>
      <c r="BC27" s="132">
        <v>12.222222222222221</v>
      </c>
      <c r="BD27" s="133"/>
      <c r="BE27" s="133"/>
      <c r="BF27" s="132">
        <v>12.111111111111111</v>
      </c>
      <c r="BG27" s="132">
        <v>10.777777777777779</v>
      </c>
      <c r="BH27" s="132">
        <v>10.333333333333334</v>
      </c>
      <c r="BI27" s="132">
        <v>5.833333333333333</v>
      </c>
      <c r="BJ27" s="132">
        <v>7.1111111111111107</v>
      </c>
      <c r="BK27" s="133"/>
      <c r="BL27" s="131"/>
    </row>
    <row r="28" spans="1:64" x14ac:dyDescent="0.2">
      <c r="A28" s="113">
        <v>0.92291666666666705</v>
      </c>
      <c r="B28" s="130"/>
      <c r="C28" s="130">
        <v>14.1</v>
      </c>
      <c r="D28" s="130">
        <v>14.6</v>
      </c>
      <c r="E28" s="130">
        <v>12.1</v>
      </c>
      <c r="F28" s="130">
        <v>18.100000000000001</v>
      </c>
      <c r="G28" s="130">
        <v>11.6</v>
      </c>
      <c r="H28" s="135"/>
      <c r="I28" s="129">
        <v>8.1</v>
      </c>
      <c r="J28" s="128">
        <v>7.3</v>
      </c>
      <c r="K28" s="128">
        <v>7.2</v>
      </c>
      <c r="L28" s="128">
        <v>8.1999999999999993</v>
      </c>
      <c r="M28" s="128">
        <v>12.2</v>
      </c>
      <c r="N28" s="128">
        <v>9</v>
      </c>
      <c r="O28" s="129"/>
      <c r="P28" s="127"/>
      <c r="Q28" s="126">
        <v>9.8000000000000007</v>
      </c>
      <c r="R28" s="126">
        <v>12.9</v>
      </c>
      <c r="S28" s="126">
        <v>8.6</v>
      </c>
      <c r="T28" s="126">
        <v>12.5</v>
      </c>
      <c r="U28" s="126">
        <v>13.3</v>
      </c>
      <c r="V28" s="127"/>
      <c r="W28" s="124">
        <v>14.2</v>
      </c>
      <c r="X28" s="125"/>
      <c r="Y28" s="124">
        <v>10.4</v>
      </c>
      <c r="Z28" s="124">
        <v>8.8000000000000007</v>
      </c>
      <c r="AA28" s="124">
        <v>14.6</v>
      </c>
      <c r="AB28" s="124">
        <v>16.7</v>
      </c>
      <c r="AC28" s="124"/>
      <c r="AD28" s="123">
        <v>9.8000000000000007</v>
      </c>
      <c r="AE28" s="123">
        <v>14.3</v>
      </c>
      <c r="AF28" s="123">
        <v>15.3</v>
      </c>
      <c r="AG28" s="123">
        <v>15.5</v>
      </c>
      <c r="AH28" s="123">
        <v>10</v>
      </c>
      <c r="AI28" s="123">
        <v>10.9</v>
      </c>
      <c r="AJ28" s="123">
        <v>16.5</v>
      </c>
      <c r="AK28" s="122">
        <v>7.2</v>
      </c>
      <c r="AL28" s="122">
        <v>9.1999999999999993</v>
      </c>
      <c r="AM28" s="122">
        <v>13.6</v>
      </c>
      <c r="AN28" s="122">
        <v>12.9</v>
      </c>
      <c r="AO28" s="122">
        <v>9.4</v>
      </c>
      <c r="AP28" s="122">
        <v>14</v>
      </c>
      <c r="AQ28" s="122"/>
      <c r="AR28" s="120"/>
      <c r="AS28" s="121">
        <v>9.1999999999999993</v>
      </c>
      <c r="AT28" s="121">
        <v>9.3000000000000007</v>
      </c>
      <c r="AU28" s="120"/>
      <c r="AV28" s="120"/>
      <c r="AW28" s="120"/>
      <c r="AX28" s="120"/>
      <c r="AY28" s="120"/>
      <c r="AZ28" s="120"/>
      <c r="BA28" s="119">
        <v>8.6666666666666661</v>
      </c>
      <c r="BB28" s="119">
        <v>16.5</v>
      </c>
      <c r="BC28" s="119">
        <v>12.555555555555555</v>
      </c>
      <c r="BD28" s="120"/>
      <c r="BE28" s="120"/>
      <c r="BF28" s="119">
        <v>12.111111111111111</v>
      </c>
      <c r="BG28" s="119">
        <v>10.722222222222221</v>
      </c>
      <c r="BH28" s="119">
        <v>10.722222222222221</v>
      </c>
      <c r="BI28" s="119">
        <v>5.666666666666667</v>
      </c>
      <c r="BJ28" s="119">
        <v>7.3888888888888893</v>
      </c>
      <c r="BK28" s="120"/>
      <c r="BL28" s="118"/>
    </row>
    <row r="29" spans="1:64" x14ac:dyDescent="0.2">
      <c r="A29" s="114">
        <v>0.92638888888888904</v>
      </c>
      <c r="B29" s="130"/>
      <c r="C29" s="130">
        <v>14.3</v>
      </c>
      <c r="D29" s="130">
        <v>14.1</v>
      </c>
      <c r="E29" s="130">
        <v>11.9</v>
      </c>
      <c r="F29" s="130">
        <v>18.3</v>
      </c>
      <c r="G29" s="130">
        <v>11.3</v>
      </c>
      <c r="H29" s="135"/>
      <c r="I29" s="129">
        <v>8.1</v>
      </c>
      <c r="J29" s="128">
        <v>7.3</v>
      </c>
      <c r="K29" s="128">
        <v>7.8</v>
      </c>
      <c r="L29" s="128">
        <v>7.9</v>
      </c>
      <c r="M29" s="128">
        <v>12.3</v>
      </c>
      <c r="N29" s="128">
        <v>8.9</v>
      </c>
      <c r="O29" s="129"/>
      <c r="P29" s="127"/>
      <c r="Q29" s="126">
        <v>10.6</v>
      </c>
      <c r="R29" s="126">
        <v>13.1</v>
      </c>
      <c r="S29" s="126">
        <v>8.1</v>
      </c>
      <c r="T29" s="126">
        <v>12.5</v>
      </c>
      <c r="U29" s="126">
        <v>12.9</v>
      </c>
      <c r="V29" s="127"/>
      <c r="W29" s="124">
        <v>13.9</v>
      </c>
      <c r="X29" s="125"/>
      <c r="Y29" s="124">
        <v>10.9</v>
      </c>
      <c r="Z29" s="124">
        <v>8.8000000000000007</v>
      </c>
      <c r="AA29" s="124">
        <v>15.3</v>
      </c>
      <c r="AB29" s="124">
        <v>17.100000000000001</v>
      </c>
      <c r="AC29" s="124"/>
      <c r="AD29" s="123">
        <v>9.6</v>
      </c>
      <c r="AE29" s="123">
        <v>14</v>
      </c>
      <c r="AF29" s="123">
        <v>15.6</v>
      </c>
      <c r="AG29" s="123">
        <v>15.7</v>
      </c>
      <c r="AH29" s="123">
        <v>9.1999999999999993</v>
      </c>
      <c r="AI29" s="123">
        <v>11</v>
      </c>
      <c r="AJ29" s="123">
        <v>16.399999999999999</v>
      </c>
      <c r="AK29" s="122">
        <v>7.1</v>
      </c>
      <c r="AL29" s="122">
        <v>8.9</v>
      </c>
      <c r="AM29" s="122">
        <v>13.7</v>
      </c>
      <c r="AN29" s="122">
        <v>13.3</v>
      </c>
      <c r="AO29" s="122">
        <v>9.4</v>
      </c>
      <c r="AP29" s="122">
        <v>14.1</v>
      </c>
      <c r="AQ29" s="122"/>
      <c r="AR29" s="133"/>
      <c r="AS29" s="134">
        <v>8.9</v>
      </c>
      <c r="AT29" s="134">
        <v>9.6</v>
      </c>
      <c r="AU29" s="133"/>
      <c r="AV29" s="133"/>
      <c r="AW29" s="133"/>
      <c r="AX29" s="133"/>
      <c r="AY29" s="133"/>
      <c r="AZ29" s="133"/>
      <c r="BA29" s="132">
        <v>8.2777777777777786</v>
      </c>
      <c r="BB29" s="132">
        <v>16.444444444444443</v>
      </c>
      <c r="BC29" s="132">
        <v>12.777777777777779</v>
      </c>
      <c r="BD29" s="133"/>
      <c r="BE29" s="133"/>
      <c r="BF29" s="132">
        <v>11.888888888888889</v>
      </c>
      <c r="BG29" s="132">
        <v>10.833333333333334</v>
      </c>
      <c r="BH29" s="132">
        <v>11.666666666666666</v>
      </c>
      <c r="BI29" s="132">
        <v>5.3888888888888893</v>
      </c>
      <c r="BJ29" s="132">
        <v>7.666666666666667</v>
      </c>
      <c r="BK29" s="133"/>
      <c r="BL29" s="131"/>
    </row>
    <row r="30" spans="1:64" x14ac:dyDescent="0.2">
      <c r="A30" s="113">
        <v>0.92986111111111103</v>
      </c>
      <c r="B30" s="130"/>
      <c r="C30" s="130">
        <v>14.4</v>
      </c>
      <c r="D30" s="130">
        <v>13.6</v>
      </c>
      <c r="E30" s="130">
        <v>11.7</v>
      </c>
      <c r="F30" s="130">
        <v>18.3</v>
      </c>
      <c r="G30" s="130">
        <v>11.2</v>
      </c>
      <c r="H30" s="135"/>
      <c r="I30" s="129">
        <v>7.9</v>
      </c>
      <c r="J30" s="128">
        <v>7.2</v>
      </c>
      <c r="K30" s="128">
        <v>8.3000000000000007</v>
      </c>
      <c r="L30" s="128">
        <v>7.8</v>
      </c>
      <c r="M30" s="128">
        <v>12.4</v>
      </c>
      <c r="N30" s="128">
        <v>8.6999999999999993</v>
      </c>
      <c r="O30" s="129"/>
      <c r="P30" s="127"/>
      <c r="Q30" s="126">
        <v>10.7</v>
      </c>
      <c r="R30" s="126">
        <v>13.4</v>
      </c>
      <c r="S30" s="126">
        <v>7.7</v>
      </c>
      <c r="T30" s="126">
        <v>12.4</v>
      </c>
      <c r="U30" s="126">
        <v>12.6</v>
      </c>
      <c r="V30" s="127"/>
      <c r="W30" s="124">
        <v>13.6</v>
      </c>
      <c r="X30" s="125"/>
      <c r="Y30" s="124">
        <v>11.3</v>
      </c>
      <c r="Z30" s="124">
        <v>8.9</v>
      </c>
      <c r="AA30" s="124">
        <v>15.7</v>
      </c>
      <c r="AB30" s="124">
        <v>16.8</v>
      </c>
      <c r="AC30" s="124"/>
      <c r="AD30" s="123">
        <v>9.5</v>
      </c>
      <c r="AE30" s="123">
        <v>14.2</v>
      </c>
      <c r="AF30" s="123">
        <v>15.7</v>
      </c>
      <c r="AG30" s="123">
        <v>15.7</v>
      </c>
      <c r="AH30" s="123">
        <v>8.6</v>
      </c>
      <c r="AI30" s="123">
        <v>11</v>
      </c>
      <c r="AJ30" s="123">
        <v>15.9</v>
      </c>
      <c r="AK30" s="122">
        <v>7.2</v>
      </c>
      <c r="AL30" s="122">
        <v>8.6999999999999993</v>
      </c>
      <c r="AM30" s="122">
        <v>13.7</v>
      </c>
      <c r="AN30" s="122">
        <v>14.4</v>
      </c>
      <c r="AO30" s="122">
        <v>9.6</v>
      </c>
      <c r="AP30" s="122">
        <v>14.1</v>
      </c>
      <c r="AQ30" s="122"/>
      <c r="AR30" s="120"/>
      <c r="AS30" s="121">
        <v>8.8000000000000007</v>
      </c>
      <c r="AT30" s="121">
        <v>9.6999999999999993</v>
      </c>
      <c r="AU30" s="120"/>
      <c r="AV30" s="120"/>
      <c r="AW30" s="120"/>
      <c r="AX30" s="120"/>
      <c r="AY30" s="120"/>
      <c r="AZ30" s="120"/>
      <c r="BA30" s="119">
        <v>7.8888888888888893</v>
      </c>
      <c r="BB30" s="119">
        <v>16</v>
      </c>
      <c r="BC30" s="119">
        <v>13.055555555555555</v>
      </c>
      <c r="BD30" s="120"/>
      <c r="BE30" s="120"/>
      <c r="BF30" s="119">
        <v>11.722222222222221</v>
      </c>
      <c r="BG30" s="119">
        <v>11</v>
      </c>
      <c r="BH30" s="119">
        <v>12.055555555555555</v>
      </c>
      <c r="BI30" s="119">
        <v>5.166666666666667</v>
      </c>
      <c r="BJ30" s="119">
        <v>7.7777777777777777</v>
      </c>
      <c r="BK30" s="120"/>
      <c r="BL30" s="118"/>
    </row>
    <row r="31" spans="1:64" x14ac:dyDescent="0.2">
      <c r="A31" s="114">
        <v>0.93333333333333302</v>
      </c>
      <c r="B31" s="130"/>
      <c r="C31" s="130">
        <v>14.3</v>
      </c>
      <c r="D31" s="130">
        <v>13.4</v>
      </c>
      <c r="E31" s="130">
        <v>11.6</v>
      </c>
      <c r="F31" s="130">
        <v>18</v>
      </c>
      <c r="G31" s="130">
        <v>11.1</v>
      </c>
      <c r="H31" s="135"/>
      <c r="I31" s="129">
        <v>7.9</v>
      </c>
      <c r="J31" s="128">
        <v>7.2</v>
      </c>
      <c r="K31" s="128">
        <v>8.6999999999999993</v>
      </c>
      <c r="L31" s="128">
        <v>7.9</v>
      </c>
      <c r="M31" s="128">
        <v>12.3</v>
      </c>
      <c r="N31" s="128">
        <v>8.5</v>
      </c>
      <c r="O31" s="129"/>
      <c r="P31" s="127"/>
      <c r="Q31" s="126">
        <v>10.6</v>
      </c>
      <c r="R31" s="126">
        <v>13.7</v>
      </c>
      <c r="S31" s="126">
        <v>7.4</v>
      </c>
      <c r="T31" s="126">
        <v>12.2</v>
      </c>
      <c r="U31" s="126">
        <v>13.1</v>
      </c>
      <c r="V31" s="127"/>
      <c r="W31" s="124">
        <v>13.3</v>
      </c>
      <c r="X31" s="125"/>
      <c r="Y31" s="124">
        <v>11.6</v>
      </c>
      <c r="Z31" s="124">
        <v>8.6999999999999993</v>
      </c>
      <c r="AA31" s="124">
        <v>16</v>
      </c>
      <c r="AB31" s="124">
        <v>17.100000000000001</v>
      </c>
      <c r="AC31" s="124"/>
      <c r="AD31" s="123">
        <v>9.4</v>
      </c>
      <c r="AE31" s="123">
        <v>14.3</v>
      </c>
      <c r="AF31" s="123">
        <v>15.7</v>
      </c>
      <c r="AG31" s="123">
        <v>15.3</v>
      </c>
      <c r="AH31" s="123">
        <v>8.1</v>
      </c>
      <c r="AI31" s="123">
        <v>10.9</v>
      </c>
      <c r="AJ31" s="123">
        <v>15.6</v>
      </c>
      <c r="AK31" s="122">
        <v>7.2</v>
      </c>
      <c r="AL31" s="122">
        <v>8.5</v>
      </c>
      <c r="AM31" s="122">
        <v>13.6</v>
      </c>
      <c r="AN31" s="122">
        <v>14.7</v>
      </c>
      <c r="AO31" s="122">
        <v>9.6</v>
      </c>
      <c r="AP31" s="122">
        <v>14.1</v>
      </c>
      <c r="AQ31" s="122"/>
      <c r="AR31" s="133"/>
      <c r="AS31" s="134">
        <v>8.5</v>
      </c>
      <c r="AT31" s="134">
        <v>9.6999999999999993</v>
      </c>
      <c r="AU31" s="133"/>
      <c r="AV31" s="133"/>
      <c r="AW31" s="133"/>
      <c r="AX31" s="133"/>
      <c r="AY31" s="133"/>
      <c r="AZ31" s="133"/>
      <c r="BA31" s="132">
        <v>7.666666666666667</v>
      </c>
      <c r="BB31" s="132">
        <v>15.666666666666666</v>
      </c>
      <c r="BC31" s="132">
        <v>13.166666666666666</v>
      </c>
      <c r="BD31" s="133"/>
      <c r="BE31" s="133"/>
      <c r="BF31" s="132">
        <v>11.555555555555555</v>
      </c>
      <c r="BG31" s="132">
        <v>11.277777777777779</v>
      </c>
      <c r="BH31" s="132">
        <v>11.777777777777779</v>
      </c>
      <c r="BI31" s="132">
        <v>5</v>
      </c>
      <c r="BJ31" s="132">
        <v>7.6111111111111107</v>
      </c>
      <c r="BK31" s="133"/>
      <c r="BL31" s="131"/>
    </row>
    <row r="32" spans="1:64" x14ac:dyDescent="0.2">
      <c r="A32" s="113">
        <v>0.936805555555556</v>
      </c>
      <c r="B32" s="130"/>
      <c r="C32" s="130">
        <v>14.3</v>
      </c>
      <c r="D32" s="130">
        <v>13.4</v>
      </c>
      <c r="E32" s="130">
        <v>11.3</v>
      </c>
      <c r="F32" s="130">
        <v>17.899999999999999</v>
      </c>
      <c r="G32" s="130">
        <v>10.9</v>
      </c>
      <c r="H32" s="135"/>
      <c r="I32" s="129">
        <v>7.8</v>
      </c>
      <c r="J32" s="128">
        <v>7.1</v>
      </c>
      <c r="K32" s="128">
        <v>8.9</v>
      </c>
      <c r="L32" s="128">
        <v>7.8</v>
      </c>
      <c r="M32" s="128">
        <v>12.2</v>
      </c>
      <c r="N32" s="128">
        <v>8.3000000000000007</v>
      </c>
      <c r="O32" s="129"/>
      <c r="P32" s="127"/>
      <c r="Q32" s="126">
        <v>10.8</v>
      </c>
      <c r="R32" s="126">
        <v>13.7</v>
      </c>
      <c r="S32" s="126">
        <v>7.1</v>
      </c>
      <c r="T32" s="126">
        <v>12.1</v>
      </c>
      <c r="U32" s="126">
        <v>13.2</v>
      </c>
      <c r="V32" s="127"/>
      <c r="W32" s="124">
        <v>13.2</v>
      </c>
      <c r="X32" s="125"/>
      <c r="Y32" s="124">
        <v>11.7</v>
      </c>
      <c r="Z32" s="124">
        <v>8.6</v>
      </c>
      <c r="AA32" s="124">
        <v>16</v>
      </c>
      <c r="AB32" s="124">
        <v>17.399999999999999</v>
      </c>
      <c r="AC32" s="124"/>
      <c r="AD32" s="123">
        <v>9.4</v>
      </c>
      <c r="AE32" s="123">
        <v>14.1</v>
      </c>
      <c r="AF32" s="123">
        <v>15.7</v>
      </c>
      <c r="AG32" s="123">
        <v>14.9</v>
      </c>
      <c r="AH32" s="123">
        <v>7.7</v>
      </c>
      <c r="AI32" s="123">
        <v>10.8</v>
      </c>
      <c r="AJ32" s="123">
        <v>15.2</v>
      </c>
      <c r="AK32" s="122">
        <v>7.2</v>
      </c>
      <c r="AL32" s="122">
        <v>8.3000000000000007</v>
      </c>
      <c r="AM32" s="122">
        <v>13.5</v>
      </c>
      <c r="AN32" s="122">
        <v>14.5</v>
      </c>
      <c r="AO32" s="122">
        <v>9.6</v>
      </c>
      <c r="AP32" s="122">
        <v>14.1</v>
      </c>
      <c r="AQ32" s="122"/>
      <c r="AR32" s="120"/>
      <c r="AS32" s="121">
        <v>8.1999999999999993</v>
      </c>
      <c r="AT32" s="121">
        <v>9.8000000000000007</v>
      </c>
      <c r="AU32" s="120"/>
      <c r="AV32" s="120"/>
      <c r="AW32" s="120"/>
      <c r="AX32" s="120"/>
      <c r="AY32" s="120"/>
      <c r="AZ32" s="120"/>
      <c r="BA32" s="119">
        <v>7.7222222222222223</v>
      </c>
      <c r="BB32" s="119">
        <v>15.666666666666666</v>
      </c>
      <c r="BC32" s="119">
        <v>12.944444444444445</v>
      </c>
      <c r="BD32" s="120"/>
      <c r="BE32" s="120"/>
      <c r="BF32" s="119">
        <v>11.333333333333334</v>
      </c>
      <c r="BG32" s="119">
        <v>11.611111111111111</v>
      </c>
      <c r="BH32" s="119">
        <v>11.888888888888889</v>
      </c>
      <c r="BI32" s="119">
        <v>5</v>
      </c>
      <c r="BJ32" s="119">
        <v>8</v>
      </c>
      <c r="BK32" s="120"/>
      <c r="BL32" s="118"/>
    </row>
    <row r="33" spans="1:64" x14ac:dyDescent="0.2">
      <c r="A33" s="114">
        <v>0.94027777777777799</v>
      </c>
      <c r="B33" s="130"/>
      <c r="C33" s="130">
        <v>14.1</v>
      </c>
      <c r="D33" s="130">
        <v>13.5</v>
      </c>
      <c r="E33" s="130">
        <v>10.8</v>
      </c>
      <c r="F33" s="130">
        <v>17.600000000000001</v>
      </c>
      <c r="G33" s="130">
        <v>10.8</v>
      </c>
      <c r="H33" s="135"/>
      <c r="I33" s="129">
        <v>7.6</v>
      </c>
      <c r="J33" s="128">
        <v>7</v>
      </c>
      <c r="K33" s="128">
        <v>9.1999999999999993</v>
      </c>
      <c r="L33" s="128">
        <v>7.8</v>
      </c>
      <c r="M33" s="128">
        <v>11.7</v>
      </c>
      <c r="N33" s="128">
        <v>8.1999999999999993</v>
      </c>
      <c r="O33" s="129"/>
      <c r="P33" s="127"/>
      <c r="Q33" s="126">
        <v>10.8</v>
      </c>
      <c r="R33" s="126">
        <v>13.8</v>
      </c>
      <c r="S33" s="126">
        <v>6.7</v>
      </c>
      <c r="T33" s="126">
        <v>11.9</v>
      </c>
      <c r="U33" s="126">
        <v>13.1</v>
      </c>
      <c r="V33" s="127"/>
      <c r="W33" s="124">
        <v>12.9</v>
      </c>
      <c r="X33" s="125"/>
      <c r="Y33" s="124">
        <v>11.8</v>
      </c>
      <c r="Z33" s="124">
        <v>8.4</v>
      </c>
      <c r="AA33" s="124">
        <v>15.8</v>
      </c>
      <c r="AB33" s="124">
        <v>17.899999999999999</v>
      </c>
      <c r="AC33" s="124"/>
      <c r="AD33" s="123">
        <v>9.3000000000000007</v>
      </c>
      <c r="AE33" s="123">
        <v>13.8</v>
      </c>
      <c r="AF33" s="123">
        <v>15.4</v>
      </c>
      <c r="AG33" s="123">
        <v>14.7</v>
      </c>
      <c r="AH33" s="123">
        <v>7.6</v>
      </c>
      <c r="AI33" s="123">
        <v>10.7</v>
      </c>
      <c r="AJ33" s="123">
        <v>15.1</v>
      </c>
      <c r="AK33" s="122">
        <v>7.2</v>
      </c>
      <c r="AL33" s="122">
        <v>8.1999999999999993</v>
      </c>
      <c r="AM33" s="122">
        <v>13.4</v>
      </c>
      <c r="AN33" s="122">
        <v>14.7</v>
      </c>
      <c r="AO33" s="122">
        <v>9.6</v>
      </c>
      <c r="AP33" s="122">
        <v>14.1</v>
      </c>
      <c r="AQ33" s="122"/>
      <c r="AR33" s="133"/>
      <c r="AS33" s="134">
        <v>7.9</v>
      </c>
      <c r="AT33" s="134">
        <v>9.9</v>
      </c>
      <c r="AU33" s="133"/>
      <c r="AV33" s="133"/>
      <c r="AW33" s="133"/>
      <c r="AX33" s="133"/>
      <c r="AY33" s="133"/>
      <c r="AZ33" s="133"/>
      <c r="BA33" s="132">
        <v>7.7777777777777777</v>
      </c>
      <c r="BB33" s="132">
        <v>16.166666666666668</v>
      </c>
      <c r="BC33" s="132">
        <v>12.5</v>
      </c>
      <c r="BD33" s="133"/>
      <c r="BE33" s="133"/>
      <c r="BF33" s="132">
        <v>11.111111111111111</v>
      </c>
      <c r="BG33" s="132">
        <v>11.722222222222221</v>
      </c>
      <c r="BH33" s="132">
        <v>12.055555555555555</v>
      </c>
      <c r="BI33" s="132">
        <v>4.9444444444444446</v>
      </c>
      <c r="BJ33" s="132">
        <v>8.9444444444444446</v>
      </c>
      <c r="BK33" s="133"/>
      <c r="BL33" s="131"/>
    </row>
    <row r="34" spans="1:64" x14ac:dyDescent="0.2">
      <c r="A34" s="113">
        <v>0.94374999999999998</v>
      </c>
      <c r="B34" s="130"/>
      <c r="C34" s="130">
        <v>13.9</v>
      </c>
      <c r="D34" s="130">
        <v>13.8</v>
      </c>
      <c r="E34" s="130">
        <v>10.199999999999999</v>
      </c>
      <c r="F34" s="130">
        <v>17.2</v>
      </c>
      <c r="G34" s="130">
        <v>10.6</v>
      </c>
      <c r="H34" s="135"/>
      <c r="I34" s="129">
        <v>7.4</v>
      </c>
      <c r="J34" s="128">
        <v>7</v>
      </c>
      <c r="K34" s="128">
        <v>9.1999999999999993</v>
      </c>
      <c r="L34" s="128">
        <v>7.8</v>
      </c>
      <c r="M34" s="128">
        <v>11.6</v>
      </c>
      <c r="N34" s="128">
        <v>8.1</v>
      </c>
      <c r="O34" s="129"/>
      <c r="P34" s="127"/>
      <c r="Q34" s="126">
        <v>10.5</v>
      </c>
      <c r="R34" s="126">
        <v>13.3</v>
      </c>
      <c r="S34" s="126">
        <v>6.6</v>
      </c>
      <c r="T34" s="126">
        <v>11.9</v>
      </c>
      <c r="U34" s="126">
        <v>13</v>
      </c>
      <c r="V34" s="127"/>
      <c r="W34" s="124">
        <v>12.8</v>
      </c>
      <c r="X34" s="125"/>
      <c r="Y34" s="124">
        <v>11.8</v>
      </c>
      <c r="Z34" s="124">
        <v>8.1999999999999993</v>
      </c>
      <c r="AA34" s="124">
        <v>15.6</v>
      </c>
      <c r="AB34" s="124">
        <v>18.3</v>
      </c>
      <c r="AC34" s="124"/>
      <c r="AD34" s="123">
        <v>9.4</v>
      </c>
      <c r="AE34" s="123">
        <v>13.4</v>
      </c>
      <c r="AF34" s="123">
        <v>15.2</v>
      </c>
      <c r="AG34" s="123">
        <v>14.7</v>
      </c>
      <c r="AH34" s="123">
        <v>7.4</v>
      </c>
      <c r="AI34" s="123">
        <v>10.7</v>
      </c>
      <c r="AJ34" s="123">
        <v>15.3</v>
      </c>
      <c r="AK34" s="122">
        <v>7.2</v>
      </c>
      <c r="AL34" s="122">
        <v>8.1999999999999993</v>
      </c>
      <c r="AM34" s="122">
        <v>13.3</v>
      </c>
      <c r="AN34" s="122">
        <v>14.8</v>
      </c>
      <c r="AO34" s="122">
        <v>9.6</v>
      </c>
      <c r="AP34" s="122">
        <v>14.1</v>
      </c>
      <c r="AQ34" s="122"/>
      <c r="AR34" s="120"/>
      <c r="AS34" s="121">
        <v>7.8</v>
      </c>
      <c r="AT34" s="121">
        <v>9.8000000000000007</v>
      </c>
      <c r="AU34" s="120"/>
      <c r="AV34" s="120"/>
      <c r="AW34" s="120"/>
      <c r="AX34" s="120"/>
      <c r="AY34" s="120"/>
      <c r="AZ34" s="120"/>
      <c r="BA34" s="119">
        <v>7.6111111111111107</v>
      </c>
      <c r="BB34" s="119">
        <v>15.777777777777779</v>
      </c>
      <c r="BC34" s="119">
        <v>12.055555555555555</v>
      </c>
      <c r="BD34" s="120"/>
      <c r="BE34" s="120"/>
      <c r="BF34" s="119">
        <v>10.944444444444445</v>
      </c>
      <c r="BG34" s="119">
        <v>11.722222222222221</v>
      </c>
      <c r="BH34" s="119">
        <v>12.333333333333334</v>
      </c>
      <c r="BI34" s="119">
        <v>5.166666666666667</v>
      </c>
      <c r="BJ34" s="119">
        <v>9.6666666666666661</v>
      </c>
      <c r="BK34" s="120"/>
      <c r="BL34" s="118"/>
    </row>
    <row r="35" spans="1:64" x14ac:dyDescent="0.2">
      <c r="A35" s="114">
        <v>0.94722222222222197</v>
      </c>
      <c r="B35" s="130"/>
      <c r="C35" s="130">
        <v>13.7</v>
      </c>
      <c r="D35" s="130">
        <v>14.1</v>
      </c>
      <c r="E35" s="130">
        <v>9.1999999999999993</v>
      </c>
      <c r="F35" s="130">
        <v>16.8</v>
      </c>
      <c r="G35" s="130">
        <v>10.3</v>
      </c>
      <c r="H35" s="135"/>
      <c r="I35" s="129">
        <v>7.4</v>
      </c>
      <c r="J35" s="128">
        <v>7</v>
      </c>
      <c r="K35" s="128">
        <v>9.3000000000000007</v>
      </c>
      <c r="L35" s="128">
        <v>7.9</v>
      </c>
      <c r="M35" s="128">
        <v>11.7</v>
      </c>
      <c r="N35" s="128">
        <v>7.9</v>
      </c>
      <c r="O35" s="129"/>
      <c r="P35" s="127"/>
      <c r="Q35" s="126">
        <v>10.4</v>
      </c>
      <c r="R35" s="126">
        <v>12.6</v>
      </c>
      <c r="S35" s="126">
        <v>6.6</v>
      </c>
      <c r="T35" s="126">
        <v>12</v>
      </c>
      <c r="U35" s="126">
        <v>12.8</v>
      </c>
      <c r="V35" s="127"/>
      <c r="W35" s="124">
        <v>12.3</v>
      </c>
      <c r="X35" s="125"/>
      <c r="Y35" s="124">
        <v>11.7</v>
      </c>
      <c r="Z35" s="124">
        <v>8.5</v>
      </c>
      <c r="AA35" s="124">
        <v>15.4</v>
      </c>
      <c r="AB35" s="124">
        <v>18.7</v>
      </c>
      <c r="AC35" s="124"/>
      <c r="AD35" s="123">
        <v>9.8000000000000007</v>
      </c>
      <c r="AE35" s="123">
        <v>13.1</v>
      </c>
      <c r="AF35" s="123">
        <v>15.1</v>
      </c>
      <c r="AG35" s="123">
        <v>14.9</v>
      </c>
      <c r="AH35" s="123">
        <v>7.3</v>
      </c>
      <c r="AI35" s="123">
        <v>10.7</v>
      </c>
      <c r="AJ35" s="123">
        <v>15.5</v>
      </c>
      <c r="AK35" s="122">
        <v>7.2</v>
      </c>
      <c r="AL35" s="122">
        <v>8.1</v>
      </c>
      <c r="AM35" s="122">
        <v>13</v>
      </c>
      <c r="AN35" s="122">
        <v>14.5</v>
      </c>
      <c r="AO35" s="122">
        <v>9.5</v>
      </c>
      <c r="AP35" s="122">
        <v>13.9</v>
      </c>
      <c r="AQ35" s="122"/>
      <c r="AR35" s="133"/>
      <c r="AS35" s="134">
        <v>7.6</v>
      </c>
      <c r="AT35" s="134">
        <v>9.6999999999999993</v>
      </c>
      <c r="AU35" s="133"/>
      <c r="AV35" s="133"/>
      <c r="AW35" s="133"/>
      <c r="AX35" s="133"/>
      <c r="AY35" s="133"/>
      <c r="AZ35" s="133"/>
      <c r="BA35" s="132">
        <v>7.5</v>
      </c>
      <c r="BB35" s="132">
        <v>16</v>
      </c>
      <c r="BC35" s="132">
        <v>11.611111111111111</v>
      </c>
      <c r="BD35" s="133"/>
      <c r="BE35" s="133"/>
      <c r="BF35" s="132">
        <v>10.777777777777779</v>
      </c>
      <c r="BG35" s="132">
        <v>12.111111111111111</v>
      </c>
      <c r="BH35" s="132">
        <v>12.666666666666666</v>
      </c>
      <c r="BI35" s="132">
        <v>5.666666666666667</v>
      </c>
      <c r="BJ35" s="132">
        <v>10.222222222222221</v>
      </c>
      <c r="BK35" s="133"/>
      <c r="BL35" s="131"/>
    </row>
    <row r="36" spans="1:64" x14ac:dyDescent="0.2">
      <c r="A36" s="113">
        <v>0.95069444444444495</v>
      </c>
      <c r="B36" s="130"/>
      <c r="C36" s="130">
        <v>13.3</v>
      </c>
      <c r="D36" s="130">
        <v>14.1</v>
      </c>
      <c r="E36" s="130">
        <v>8.8000000000000007</v>
      </c>
      <c r="F36" s="130">
        <v>16.399999999999999</v>
      </c>
      <c r="G36" s="130">
        <v>9.8000000000000007</v>
      </c>
      <c r="H36" s="135"/>
      <c r="I36" s="129">
        <v>7.3</v>
      </c>
      <c r="J36" s="128">
        <v>7.1</v>
      </c>
      <c r="K36" s="128">
        <v>9.3000000000000007</v>
      </c>
      <c r="L36" s="128">
        <v>7.9</v>
      </c>
      <c r="M36" s="128">
        <v>11.4</v>
      </c>
      <c r="N36" s="128">
        <v>7.9</v>
      </c>
      <c r="O36" s="129"/>
      <c r="P36" s="127"/>
      <c r="Q36" s="126">
        <v>10.5</v>
      </c>
      <c r="R36" s="126">
        <v>11.9</v>
      </c>
      <c r="S36" s="126">
        <v>6.7</v>
      </c>
      <c r="T36" s="126">
        <v>12.1</v>
      </c>
      <c r="U36" s="126">
        <v>12.6</v>
      </c>
      <c r="V36" s="127"/>
      <c r="W36" s="124">
        <v>11.8</v>
      </c>
      <c r="X36" s="125"/>
      <c r="Y36" s="124">
        <v>11.6</v>
      </c>
      <c r="Z36" s="124">
        <v>8.4</v>
      </c>
      <c r="AA36" s="124">
        <v>15.3</v>
      </c>
      <c r="AB36" s="124">
        <v>19</v>
      </c>
      <c r="AC36" s="124"/>
      <c r="AD36" s="123">
        <v>10</v>
      </c>
      <c r="AE36" s="123">
        <v>11.8</v>
      </c>
      <c r="AF36" s="123">
        <v>14.8</v>
      </c>
      <c r="AG36" s="123">
        <v>15.3</v>
      </c>
      <c r="AH36" s="123">
        <v>7.1</v>
      </c>
      <c r="AI36" s="123">
        <v>11.1</v>
      </c>
      <c r="AJ36" s="123">
        <v>15.5</v>
      </c>
      <c r="AK36" s="122">
        <v>7</v>
      </c>
      <c r="AL36" s="122">
        <v>8</v>
      </c>
      <c r="AM36" s="122">
        <v>12.8</v>
      </c>
      <c r="AN36" s="122">
        <v>14.5</v>
      </c>
      <c r="AO36" s="122">
        <v>9.4</v>
      </c>
      <c r="AP36" s="122">
        <v>13.7</v>
      </c>
      <c r="AQ36" s="122"/>
      <c r="AR36" s="120"/>
      <c r="AS36" s="121">
        <v>7.5</v>
      </c>
      <c r="AT36" s="121">
        <v>9.8000000000000007</v>
      </c>
      <c r="AU36" s="120"/>
      <c r="AV36" s="120"/>
      <c r="AW36" s="120"/>
      <c r="AX36" s="120"/>
      <c r="AY36" s="120"/>
      <c r="AZ36" s="120"/>
      <c r="BA36" s="119">
        <v>7.2777777777777777</v>
      </c>
      <c r="BB36" s="119">
        <v>15.833333333333334</v>
      </c>
      <c r="BC36" s="119">
        <v>10.722222222222221</v>
      </c>
      <c r="BD36" s="120"/>
      <c r="BE36" s="120"/>
      <c r="BF36" s="119">
        <v>10.388888888888889</v>
      </c>
      <c r="BG36" s="119">
        <v>12.555555555555555</v>
      </c>
      <c r="BH36" s="119">
        <v>12.888888888888889</v>
      </c>
      <c r="BI36" s="119">
        <v>6.4444444444444446</v>
      </c>
      <c r="BJ36" s="119">
        <v>10.777777777777779</v>
      </c>
      <c r="BK36" s="120"/>
      <c r="BL36" s="118"/>
    </row>
    <row r="37" spans="1:64" x14ac:dyDescent="0.2">
      <c r="A37" s="114">
        <v>0.95416666666666705</v>
      </c>
      <c r="B37" s="130"/>
      <c r="C37" s="130">
        <v>13</v>
      </c>
      <c r="D37" s="130">
        <v>13.8</v>
      </c>
      <c r="E37" s="130">
        <v>8.4</v>
      </c>
      <c r="F37" s="130">
        <v>16.2</v>
      </c>
      <c r="G37" s="130">
        <v>9.6999999999999993</v>
      </c>
      <c r="H37" s="135"/>
      <c r="I37" s="129">
        <v>7.1</v>
      </c>
      <c r="J37" s="128">
        <v>7.2</v>
      </c>
      <c r="K37" s="128">
        <v>9.3000000000000007</v>
      </c>
      <c r="L37" s="128">
        <v>7.9</v>
      </c>
      <c r="M37" s="128">
        <v>11</v>
      </c>
      <c r="N37" s="128">
        <v>7.8</v>
      </c>
      <c r="O37" s="129"/>
      <c r="P37" s="127"/>
      <c r="Q37" s="126">
        <v>10.5</v>
      </c>
      <c r="R37" s="126">
        <v>11.6</v>
      </c>
      <c r="S37" s="126">
        <v>6.7</v>
      </c>
      <c r="T37" s="126">
        <v>11.9</v>
      </c>
      <c r="U37" s="126">
        <v>12.3</v>
      </c>
      <c r="V37" s="127"/>
      <c r="W37" s="124">
        <v>11.3</v>
      </c>
      <c r="X37" s="125"/>
      <c r="Y37" s="124">
        <v>11.3</v>
      </c>
      <c r="Z37" s="124">
        <v>8.3000000000000007</v>
      </c>
      <c r="AA37" s="124">
        <v>15.3</v>
      </c>
      <c r="AB37" s="124">
        <v>19.3</v>
      </c>
      <c r="AC37" s="124"/>
      <c r="AD37" s="123">
        <v>9.9</v>
      </c>
      <c r="AE37" s="123">
        <v>11.6</v>
      </c>
      <c r="AF37" s="123">
        <v>14.6</v>
      </c>
      <c r="AG37" s="123">
        <v>15.2</v>
      </c>
      <c r="AH37" s="123">
        <v>6.9</v>
      </c>
      <c r="AI37" s="123">
        <v>11.2</v>
      </c>
      <c r="AJ37" s="123">
        <v>15.4</v>
      </c>
      <c r="AK37" s="122">
        <v>6.9</v>
      </c>
      <c r="AL37" s="122">
        <v>7.9</v>
      </c>
      <c r="AM37" s="122">
        <v>12.6</v>
      </c>
      <c r="AN37" s="122">
        <v>14.6</v>
      </c>
      <c r="AO37" s="122">
        <v>9.4</v>
      </c>
      <c r="AP37" s="122">
        <v>13.6</v>
      </c>
      <c r="AQ37" s="122"/>
      <c r="AR37" s="133"/>
      <c r="AS37" s="134">
        <v>7.4</v>
      </c>
      <c r="AT37" s="134">
        <v>10</v>
      </c>
      <c r="AU37" s="133"/>
      <c r="AV37" s="133"/>
      <c r="AW37" s="133"/>
      <c r="AX37" s="133"/>
      <c r="AY37" s="133"/>
      <c r="AZ37" s="133"/>
      <c r="BA37" s="132">
        <v>7.1111111111111107</v>
      </c>
      <c r="BB37" s="132">
        <v>15.777777777777779</v>
      </c>
      <c r="BC37" s="132">
        <v>10.333333333333334</v>
      </c>
      <c r="BD37" s="133"/>
      <c r="BE37" s="133"/>
      <c r="BF37" s="132">
        <v>10.055555555555555</v>
      </c>
      <c r="BG37" s="132">
        <v>12.722222222222221</v>
      </c>
      <c r="BH37" s="132">
        <v>12.944444444444445</v>
      </c>
      <c r="BI37" s="132">
        <v>7.1111111111111107</v>
      </c>
      <c r="BJ37" s="132">
        <v>11.333333333333334</v>
      </c>
      <c r="BK37" s="133"/>
      <c r="BL37" s="131"/>
    </row>
    <row r="38" spans="1:64" x14ac:dyDescent="0.2">
      <c r="A38" s="113">
        <v>0.95763888888888904</v>
      </c>
      <c r="B38" s="130"/>
      <c r="C38" s="130">
        <v>13</v>
      </c>
      <c r="D38" s="130">
        <v>13.3</v>
      </c>
      <c r="E38" s="130">
        <v>8.1</v>
      </c>
      <c r="F38" s="130">
        <v>15.9</v>
      </c>
      <c r="G38" s="130">
        <v>9.6</v>
      </c>
      <c r="H38" s="135"/>
      <c r="I38" s="129">
        <v>6.9</v>
      </c>
      <c r="J38" s="128">
        <v>7.3</v>
      </c>
      <c r="K38" s="128">
        <v>9.3000000000000007</v>
      </c>
      <c r="L38" s="128">
        <v>8</v>
      </c>
      <c r="M38" s="128">
        <v>10.7</v>
      </c>
      <c r="N38" s="128">
        <v>7.8</v>
      </c>
      <c r="O38" s="129"/>
      <c r="P38" s="127"/>
      <c r="Q38" s="126">
        <v>10.5</v>
      </c>
      <c r="R38" s="126">
        <v>11.2</v>
      </c>
      <c r="S38" s="126">
        <v>6.6</v>
      </c>
      <c r="T38" s="126">
        <v>11.6</v>
      </c>
      <c r="U38" s="126">
        <v>12</v>
      </c>
      <c r="V38" s="127"/>
      <c r="W38" s="124">
        <v>11</v>
      </c>
      <c r="X38" s="125"/>
      <c r="Y38" s="124">
        <v>11.1</v>
      </c>
      <c r="Z38" s="124">
        <v>8.1999999999999993</v>
      </c>
      <c r="AA38" s="124">
        <v>15.1</v>
      </c>
      <c r="AB38" s="124">
        <v>19.600000000000001</v>
      </c>
      <c r="AC38" s="124"/>
      <c r="AD38" s="123">
        <v>9.8000000000000007</v>
      </c>
      <c r="AE38" s="123">
        <v>11.4</v>
      </c>
      <c r="AF38" s="123">
        <v>14.4</v>
      </c>
      <c r="AG38" s="123">
        <v>14.9</v>
      </c>
      <c r="AH38" s="123">
        <v>6.8</v>
      </c>
      <c r="AI38" s="123">
        <v>11.3</v>
      </c>
      <c r="AJ38" s="123">
        <v>15.3</v>
      </c>
      <c r="AK38" s="122">
        <v>6.9</v>
      </c>
      <c r="AL38" s="122">
        <v>7.9</v>
      </c>
      <c r="AM38" s="122">
        <v>12.5</v>
      </c>
      <c r="AN38" s="122">
        <v>14.7</v>
      </c>
      <c r="AO38" s="122">
        <v>9.4</v>
      </c>
      <c r="AP38" s="122">
        <v>13.5</v>
      </c>
      <c r="AQ38" s="122"/>
      <c r="AR38" s="120"/>
      <c r="AS38" s="121">
        <v>7.2</v>
      </c>
      <c r="AT38" s="121">
        <v>10.1</v>
      </c>
      <c r="AU38" s="120"/>
      <c r="AV38" s="120"/>
      <c r="AW38" s="120"/>
      <c r="AX38" s="120"/>
      <c r="AY38" s="120"/>
      <c r="AZ38" s="120"/>
      <c r="BA38" s="119">
        <v>6.9444444444444446</v>
      </c>
      <c r="BB38" s="119">
        <v>15.833333333333334</v>
      </c>
      <c r="BC38" s="119">
        <v>10.055555555555555</v>
      </c>
      <c r="BD38" s="120"/>
      <c r="BE38" s="120"/>
      <c r="BF38" s="119">
        <v>9.7222222222222214</v>
      </c>
      <c r="BG38" s="119">
        <v>12.888888888888889</v>
      </c>
      <c r="BH38" s="119">
        <v>12.777777777777779</v>
      </c>
      <c r="BI38" s="119">
        <v>7.666666666666667</v>
      </c>
      <c r="BJ38" s="119">
        <v>11.833333333333334</v>
      </c>
      <c r="BK38" s="120"/>
      <c r="BL38" s="118"/>
    </row>
    <row r="39" spans="1:64" x14ac:dyDescent="0.2">
      <c r="A39" s="114">
        <v>0.96111111111111103</v>
      </c>
      <c r="B39" s="130"/>
      <c r="C39" s="130">
        <v>13</v>
      </c>
      <c r="D39" s="130">
        <v>13.2</v>
      </c>
      <c r="E39" s="130">
        <v>7.8</v>
      </c>
      <c r="F39" s="130">
        <v>15.6</v>
      </c>
      <c r="G39" s="130">
        <v>9.3000000000000007</v>
      </c>
      <c r="H39" s="135"/>
      <c r="I39" s="129">
        <v>6.5</v>
      </c>
      <c r="J39" s="128">
        <v>7.4</v>
      </c>
      <c r="K39" s="128">
        <v>9.1999999999999993</v>
      </c>
      <c r="L39" s="128">
        <v>8</v>
      </c>
      <c r="M39" s="128">
        <v>10.6</v>
      </c>
      <c r="N39" s="128">
        <v>7.8</v>
      </c>
      <c r="O39" s="129"/>
      <c r="P39" s="127"/>
      <c r="Q39" s="126">
        <v>10.6</v>
      </c>
      <c r="R39" s="126">
        <v>10.9</v>
      </c>
      <c r="S39" s="126">
        <v>6.6</v>
      </c>
      <c r="T39" s="126">
        <v>11.2</v>
      </c>
      <c r="U39" s="126">
        <v>11.8</v>
      </c>
      <c r="V39" s="127"/>
      <c r="W39" s="124">
        <v>10.7</v>
      </c>
      <c r="X39" s="125"/>
      <c r="Y39" s="124">
        <v>10.8</v>
      </c>
      <c r="Z39" s="124">
        <v>8</v>
      </c>
      <c r="AA39" s="124">
        <v>14.9</v>
      </c>
      <c r="AB39" s="124">
        <v>20.100000000000001</v>
      </c>
      <c r="AC39" s="124"/>
      <c r="AD39" s="123">
        <v>9.8000000000000007</v>
      </c>
      <c r="AE39" s="123">
        <v>11.3</v>
      </c>
      <c r="AF39" s="123">
        <v>14.4</v>
      </c>
      <c r="AG39" s="123">
        <v>14.7</v>
      </c>
      <c r="AH39" s="123">
        <v>6.7</v>
      </c>
      <c r="AI39" s="123">
        <v>11.2</v>
      </c>
      <c r="AJ39" s="123">
        <v>15.2</v>
      </c>
      <c r="AK39" s="122">
        <v>7.1</v>
      </c>
      <c r="AL39" s="122">
        <v>7.9</v>
      </c>
      <c r="AM39" s="122">
        <v>12.2</v>
      </c>
      <c r="AN39" s="122">
        <v>14.8</v>
      </c>
      <c r="AO39" s="122">
        <v>9.4</v>
      </c>
      <c r="AP39" s="122">
        <v>13.6</v>
      </c>
      <c r="AQ39" s="122"/>
      <c r="AR39" s="133"/>
      <c r="AS39" s="134">
        <v>7.1</v>
      </c>
      <c r="AT39" s="134">
        <v>9.9</v>
      </c>
      <c r="AU39" s="133"/>
      <c r="AV39" s="133"/>
      <c r="AW39" s="133"/>
      <c r="AX39" s="133"/>
      <c r="AY39" s="133"/>
      <c r="AZ39" s="133"/>
      <c r="BA39" s="132">
        <v>6.7777777777777777</v>
      </c>
      <c r="BB39" s="132">
        <v>15.833333333333334</v>
      </c>
      <c r="BC39" s="132">
        <v>9.7777777777777786</v>
      </c>
      <c r="BD39" s="133"/>
      <c r="BE39" s="133"/>
      <c r="BF39" s="132">
        <v>9.5</v>
      </c>
      <c r="BG39" s="132">
        <v>12.944444444444445</v>
      </c>
      <c r="BH39" s="132">
        <v>12.555555555555555</v>
      </c>
      <c r="BI39" s="132">
        <v>8.2222222222222214</v>
      </c>
      <c r="BJ39" s="132">
        <v>12.055555555555555</v>
      </c>
      <c r="BK39" s="133"/>
      <c r="BL39" s="131"/>
    </row>
    <row r="40" spans="1:64" x14ac:dyDescent="0.2">
      <c r="A40" s="113">
        <v>0.96458333333333302</v>
      </c>
      <c r="B40" s="130"/>
      <c r="C40" s="130">
        <v>12.9</v>
      </c>
      <c r="D40" s="130">
        <v>13.2</v>
      </c>
      <c r="E40" s="130">
        <v>7.6</v>
      </c>
      <c r="F40" s="130">
        <v>15.4</v>
      </c>
      <c r="G40" s="130">
        <v>8.9</v>
      </c>
      <c r="H40" s="135"/>
      <c r="I40" s="129">
        <v>6.1</v>
      </c>
      <c r="J40" s="128">
        <v>7.6</v>
      </c>
      <c r="K40" s="128">
        <v>8.9</v>
      </c>
      <c r="L40" s="128">
        <v>8.1</v>
      </c>
      <c r="M40" s="128">
        <v>10.4</v>
      </c>
      <c r="N40" s="128">
        <v>7.7</v>
      </c>
      <c r="O40" s="129"/>
      <c r="P40" s="127"/>
      <c r="Q40" s="126">
        <v>10.8</v>
      </c>
      <c r="R40" s="126">
        <v>10.6</v>
      </c>
      <c r="S40" s="126">
        <v>6.5</v>
      </c>
      <c r="T40" s="126">
        <v>11.1</v>
      </c>
      <c r="U40" s="126">
        <v>11.7</v>
      </c>
      <c r="V40" s="127"/>
      <c r="W40" s="124">
        <v>10.6</v>
      </c>
      <c r="X40" s="125"/>
      <c r="Y40" s="124">
        <v>10.6</v>
      </c>
      <c r="Z40" s="124">
        <v>7.8</v>
      </c>
      <c r="AA40" s="124">
        <v>14.7</v>
      </c>
      <c r="AB40" s="124">
        <v>20.6</v>
      </c>
      <c r="AC40" s="124"/>
      <c r="AD40" s="123">
        <v>9.8000000000000007</v>
      </c>
      <c r="AE40" s="123">
        <v>11.2</v>
      </c>
      <c r="AF40" s="123">
        <v>14.4</v>
      </c>
      <c r="AG40" s="123">
        <v>14.8</v>
      </c>
      <c r="AH40" s="123">
        <v>7</v>
      </c>
      <c r="AI40" s="123">
        <v>11.2</v>
      </c>
      <c r="AJ40" s="123">
        <v>15</v>
      </c>
      <c r="AK40" s="122">
        <v>7.3</v>
      </c>
      <c r="AL40" s="122">
        <v>7.8</v>
      </c>
      <c r="AM40" s="122">
        <v>11.7</v>
      </c>
      <c r="AN40" s="122">
        <v>14.8</v>
      </c>
      <c r="AO40" s="122">
        <v>9.1999999999999993</v>
      </c>
      <c r="AP40" s="122">
        <v>13.3</v>
      </c>
      <c r="AQ40" s="122"/>
      <c r="AR40" s="120"/>
      <c r="AS40" s="121">
        <v>7</v>
      </c>
      <c r="AT40" s="121">
        <v>9.8000000000000007</v>
      </c>
      <c r="AU40" s="120"/>
      <c r="AV40" s="120"/>
      <c r="AW40" s="120"/>
      <c r="AX40" s="120"/>
      <c r="AY40" s="120"/>
      <c r="AZ40" s="120"/>
      <c r="BA40" s="119">
        <v>6.833333333333333</v>
      </c>
      <c r="BB40" s="119">
        <v>15.833333333333334</v>
      </c>
      <c r="BC40" s="119">
        <v>9.5555555555555554</v>
      </c>
      <c r="BD40" s="120"/>
      <c r="BE40" s="120"/>
      <c r="BF40" s="119">
        <v>9.2222222222222214</v>
      </c>
      <c r="BG40" s="119">
        <v>12.888888888888889</v>
      </c>
      <c r="BH40" s="119">
        <v>11.944444444444445</v>
      </c>
      <c r="BI40" s="119">
        <v>8.5</v>
      </c>
      <c r="BJ40" s="119">
        <v>12.333333333333334</v>
      </c>
      <c r="BK40" s="120"/>
      <c r="BL40" s="118"/>
    </row>
    <row r="41" spans="1:64" x14ac:dyDescent="0.2">
      <c r="A41" s="114">
        <v>0.968055555555556</v>
      </c>
      <c r="B41" s="130"/>
      <c r="C41" s="130">
        <v>13.1</v>
      </c>
      <c r="D41" s="130">
        <v>13.4</v>
      </c>
      <c r="E41" s="130">
        <v>7.3</v>
      </c>
      <c r="F41" s="130">
        <v>15.1</v>
      </c>
      <c r="G41" s="130">
        <v>8.6</v>
      </c>
      <c r="H41" s="135"/>
      <c r="I41" s="129">
        <v>6</v>
      </c>
      <c r="J41" s="128">
        <v>7.7</v>
      </c>
      <c r="K41" s="128">
        <v>8.9</v>
      </c>
      <c r="L41" s="128">
        <v>8.1</v>
      </c>
      <c r="M41" s="128">
        <v>10.3</v>
      </c>
      <c r="N41" s="128">
        <v>7.7</v>
      </c>
      <c r="O41" s="129"/>
      <c r="P41" s="127"/>
      <c r="Q41" s="126">
        <v>11.1</v>
      </c>
      <c r="R41" s="126">
        <v>10.3</v>
      </c>
      <c r="S41" s="126">
        <v>6.3</v>
      </c>
      <c r="T41" s="126">
        <v>10.9</v>
      </c>
      <c r="U41" s="126">
        <v>11.6</v>
      </c>
      <c r="V41" s="127"/>
      <c r="W41" s="124">
        <v>10.3</v>
      </c>
      <c r="X41" s="125"/>
      <c r="Y41" s="124">
        <v>10.4</v>
      </c>
      <c r="Z41" s="124">
        <v>7.8</v>
      </c>
      <c r="AA41" s="124">
        <v>14.6</v>
      </c>
      <c r="AB41" s="124">
        <v>20.9</v>
      </c>
      <c r="AC41" s="124"/>
      <c r="AD41" s="123">
        <v>9.6999999999999993</v>
      </c>
      <c r="AE41" s="123">
        <v>11</v>
      </c>
      <c r="AF41" s="123">
        <v>14.6</v>
      </c>
      <c r="AG41" s="123">
        <v>15.1</v>
      </c>
      <c r="AH41" s="123">
        <v>6.9</v>
      </c>
      <c r="AI41" s="123">
        <v>11</v>
      </c>
      <c r="AJ41" s="123">
        <v>14.8</v>
      </c>
      <c r="AK41" s="122">
        <v>7.4</v>
      </c>
      <c r="AL41" s="122">
        <v>7.9</v>
      </c>
      <c r="AM41" s="122">
        <v>11.5</v>
      </c>
      <c r="AN41" s="122">
        <v>14.9</v>
      </c>
      <c r="AO41" s="122">
        <v>8.9</v>
      </c>
      <c r="AP41" s="122">
        <v>13.1</v>
      </c>
      <c r="AQ41" s="122"/>
      <c r="AR41" s="133"/>
      <c r="AS41" s="134">
        <v>6.9</v>
      </c>
      <c r="AT41" s="134">
        <v>9.6</v>
      </c>
      <c r="AU41" s="133"/>
      <c r="AV41" s="133"/>
      <c r="AW41" s="133"/>
      <c r="AX41" s="133"/>
      <c r="AY41" s="133"/>
      <c r="AZ41" s="133"/>
      <c r="BA41" s="132">
        <v>6.7777777777777777</v>
      </c>
      <c r="BB41" s="132">
        <v>15.666666666666666</v>
      </c>
      <c r="BC41" s="132">
        <v>9.3888888888888893</v>
      </c>
      <c r="BD41" s="133"/>
      <c r="BE41" s="133"/>
      <c r="BF41" s="132">
        <v>9</v>
      </c>
      <c r="BG41" s="132">
        <v>12.722222222222221</v>
      </c>
      <c r="BH41" s="132">
        <v>11.666666666666666</v>
      </c>
      <c r="BI41" s="132">
        <v>9.1111111111111107</v>
      </c>
      <c r="BJ41" s="132">
        <v>12.5</v>
      </c>
      <c r="BK41" s="133"/>
      <c r="BL41" s="131"/>
    </row>
    <row r="42" spans="1:64" x14ac:dyDescent="0.2">
      <c r="A42" s="113">
        <v>0.97152777777777799</v>
      </c>
      <c r="B42" s="130"/>
      <c r="C42" s="130">
        <v>12.1</v>
      </c>
      <c r="D42" s="130">
        <v>13.5</v>
      </c>
      <c r="E42" s="130">
        <v>7</v>
      </c>
      <c r="F42" s="130">
        <v>14.6</v>
      </c>
      <c r="G42" s="130">
        <v>8.3000000000000007</v>
      </c>
      <c r="H42" s="135"/>
      <c r="I42" s="129">
        <v>6.1</v>
      </c>
      <c r="J42" s="128">
        <v>7.9</v>
      </c>
      <c r="K42" s="128">
        <v>8.8000000000000007</v>
      </c>
      <c r="L42" s="128">
        <v>8.1</v>
      </c>
      <c r="M42" s="128">
        <v>10.199999999999999</v>
      </c>
      <c r="N42" s="128">
        <v>7.6</v>
      </c>
      <c r="O42" s="129"/>
      <c r="P42" s="127"/>
      <c r="Q42" s="126">
        <v>11.3</v>
      </c>
      <c r="R42" s="126">
        <v>9.9</v>
      </c>
      <c r="S42" s="126">
        <v>5.9</v>
      </c>
      <c r="T42" s="126">
        <v>10.8</v>
      </c>
      <c r="U42" s="126">
        <v>11.4</v>
      </c>
      <c r="V42" s="127"/>
      <c r="W42" s="124">
        <v>10</v>
      </c>
      <c r="X42" s="125"/>
      <c r="Y42" s="124">
        <v>10.199999999999999</v>
      </c>
      <c r="Z42" s="124">
        <v>7.8</v>
      </c>
      <c r="AA42" s="124">
        <v>14.6</v>
      </c>
      <c r="AB42" s="124">
        <v>21.3</v>
      </c>
      <c r="AC42" s="124"/>
      <c r="AD42" s="123">
        <v>9.6</v>
      </c>
      <c r="AE42" s="123">
        <v>10.6</v>
      </c>
      <c r="AF42" s="123">
        <v>14.8</v>
      </c>
      <c r="AG42" s="123">
        <v>15.2</v>
      </c>
      <c r="AH42" s="123">
        <v>6.7</v>
      </c>
      <c r="AI42" s="123">
        <v>10.6</v>
      </c>
      <c r="AJ42" s="123">
        <v>14.4</v>
      </c>
      <c r="AK42" s="122">
        <v>7.3</v>
      </c>
      <c r="AL42" s="122">
        <v>7.9</v>
      </c>
      <c r="AM42" s="122">
        <v>11.1</v>
      </c>
      <c r="AN42" s="122">
        <v>15</v>
      </c>
      <c r="AO42" s="122">
        <v>8.8000000000000007</v>
      </c>
      <c r="AP42" s="122">
        <v>12.9</v>
      </c>
      <c r="AQ42" s="122"/>
      <c r="AR42" s="120"/>
      <c r="AS42" s="121">
        <v>6.9</v>
      </c>
      <c r="AT42" s="121">
        <v>9.6</v>
      </c>
      <c r="AU42" s="120"/>
      <c r="AV42" s="120"/>
      <c r="AW42" s="120"/>
      <c r="AX42" s="120"/>
      <c r="AY42" s="120"/>
      <c r="AZ42" s="120"/>
      <c r="BA42" s="119">
        <v>6.666666666666667</v>
      </c>
      <c r="BB42" s="119">
        <v>15.444444444444445</v>
      </c>
      <c r="BC42" s="119">
        <v>9.4444444444444446</v>
      </c>
      <c r="BD42" s="120"/>
      <c r="BE42" s="120"/>
      <c r="BF42" s="119">
        <v>8.7777777777777786</v>
      </c>
      <c r="BG42" s="119">
        <v>12.333333333333334</v>
      </c>
      <c r="BH42" s="119">
        <v>11.388888888888889</v>
      </c>
      <c r="BI42" s="119">
        <v>9.8888888888888893</v>
      </c>
      <c r="BJ42" s="119">
        <v>12.666666666666666</v>
      </c>
      <c r="BK42" s="120"/>
      <c r="BL42" s="118"/>
    </row>
    <row r="43" spans="1:64" x14ac:dyDescent="0.2">
      <c r="A43" s="114">
        <v>0.97499999999999998</v>
      </c>
      <c r="B43" s="130"/>
      <c r="C43" s="130">
        <v>11.5</v>
      </c>
      <c r="D43" s="130">
        <v>13.4</v>
      </c>
      <c r="E43" s="130">
        <v>6.8</v>
      </c>
      <c r="F43" s="130">
        <v>14.2</v>
      </c>
      <c r="G43" s="130">
        <v>8.1</v>
      </c>
      <c r="H43" s="135"/>
      <c r="I43" s="129">
        <v>6.2</v>
      </c>
      <c r="J43" s="128">
        <v>8.1999999999999993</v>
      </c>
      <c r="K43" s="128">
        <v>8.6999999999999993</v>
      </c>
      <c r="L43" s="128">
        <v>8.1</v>
      </c>
      <c r="M43" s="128">
        <v>10.1</v>
      </c>
      <c r="N43" s="128">
        <v>7.6</v>
      </c>
      <c r="O43" s="129"/>
      <c r="P43" s="127"/>
      <c r="Q43" s="126">
        <v>11.3</v>
      </c>
      <c r="R43" s="126">
        <v>9.6999999999999993</v>
      </c>
      <c r="S43" s="126">
        <v>5.6</v>
      </c>
      <c r="T43" s="126">
        <v>10.7</v>
      </c>
      <c r="U43" s="126">
        <v>11.5</v>
      </c>
      <c r="V43" s="127"/>
      <c r="W43" s="124">
        <v>9.6</v>
      </c>
      <c r="X43" s="125"/>
      <c r="Y43" s="124">
        <v>9.9</v>
      </c>
      <c r="Z43" s="124">
        <v>8.3000000000000007</v>
      </c>
      <c r="AA43" s="124">
        <v>14.6</v>
      </c>
      <c r="AB43" s="124">
        <v>21.7</v>
      </c>
      <c r="AC43" s="124"/>
      <c r="AD43" s="123">
        <v>9.4</v>
      </c>
      <c r="AE43" s="123">
        <v>10.5</v>
      </c>
      <c r="AF43" s="123">
        <v>14.9</v>
      </c>
      <c r="AG43" s="123">
        <v>15.1</v>
      </c>
      <c r="AH43" s="123">
        <v>6.6</v>
      </c>
      <c r="AI43" s="123">
        <v>10.7</v>
      </c>
      <c r="AJ43" s="123">
        <v>13.3</v>
      </c>
      <c r="AK43" s="122">
        <v>7.4</v>
      </c>
      <c r="AL43" s="122">
        <v>7.9</v>
      </c>
      <c r="AM43" s="122">
        <v>10.5</v>
      </c>
      <c r="AN43" s="122">
        <v>15.9</v>
      </c>
      <c r="AO43" s="122">
        <v>8.5</v>
      </c>
      <c r="AP43" s="122">
        <v>12.7</v>
      </c>
      <c r="AQ43" s="122"/>
      <c r="AR43" s="133"/>
      <c r="AS43" s="134">
        <v>7.1</v>
      </c>
      <c r="AT43" s="134">
        <v>9.6</v>
      </c>
      <c r="AU43" s="133"/>
      <c r="AV43" s="133"/>
      <c r="AW43" s="133"/>
      <c r="AX43" s="133"/>
      <c r="AY43" s="133"/>
      <c r="AZ43" s="133"/>
      <c r="BA43" s="132">
        <v>6.4444444444444446</v>
      </c>
      <c r="BB43" s="132">
        <v>15.5</v>
      </c>
      <c r="BC43" s="132">
        <v>9.8333333333333339</v>
      </c>
      <c r="BD43" s="133"/>
      <c r="BE43" s="133"/>
      <c r="BF43" s="132">
        <v>8.6111111111111107</v>
      </c>
      <c r="BG43" s="132">
        <v>12.222222222222221</v>
      </c>
      <c r="BH43" s="132">
        <v>11.055555555555555</v>
      </c>
      <c r="BI43" s="132">
        <v>10.444444444444445</v>
      </c>
      <c r="BJ43" s="132">
        <v>12.722222222222221</v>
      </c>
      <c r="BK43" s="133"/>
      <c r="BL43" s="131"/>
    </row>
    <row r="44" spans="1:64" x14ac:dyDescent="0.2">
      <c r="A44" s="113">
        <v>0.97847222222222197</v>
      </c>
      <c r="B44" s="130"/>
      <c r="C44" s="130">
        <v>11.1</v>
      </c>
      <c r="D44" s="130">
        <v>13.5</v>
      </c>
      <c r="E44" s="130">
        <v>6.6</v>
      </c>
      <c r="F44" s="130">
        <v>13.8</v>
      </c>
      <c r="G44" s="130">
        <v>7.8</v>
      </c>
      <c r="H44" s="135"/>
      <c r="I44" s="129">
        <v>6.4</v>
      </c>
      <c r="J44" s="128">
        <v>8.1</v>
      </c>
      <c r="K44" s="128">
        <v>8.6999999999999993</v>
      </c>
      <c r="L44" s="128">
        <v>8.1999999999999993</v>
      </c>
      <c r="M44" s="128">
        <v>10.1</v>
      </c>
      <c r="N44" s="128">
        <v>7.6</v>
      </c>
      <c r="O44" s="129"/>
      <c r="P44" s="127"/>
      <c r="Q44" s="126">
        <v>11.7</v>
      </c>
      <c r="R44" s="126">
        <v>9.4</v>
      </c>
      <c r="S44" s="126">
        <v>5.3</v>
      </c>
      <c r="T44" s="126">
        <v>10.6</v>
      </c>
      <c r="U44" s="126">
        <v>11.6</v>
      </c>
      <c r="V44" s="127"/>
      <c r="W44" s="124">
        <v>9.3000000000000007</v>
      </c>
      <c r="X44" s="125"/>
      <c r="Y44" s="124">
        <v>9.6999999999999993</v>
      </c>
      <c r="Z44" s="124">
        <v>8.1</v>
      </c>
      <c r="AA44" s="124">
        <v>14.3</v>
      </c>
      <c r="AB44" s="124">
        <v>21.7</v>
      </c>
      <c r="AC44" s="124"/>
      <c r="AD44" s="123">
        <v>9.4</v>
      </c>
      <c r="AE44" s="123">
        <v>10.4</v>
      </c>
      <c r="AF44" s="123">
        <v>15</v>
      </c>
      <c r="AG44" s="123">
        <v>14.7</v>
      </c>
      <c r="AH44" s="123">
        <v>6.5</v>
      </c>
      <c r="AI44" s="123">
        <v>10.7</v>
      </c>
      <c r="AJ44" s="123">
        <v>13</v>
      </c>
      <c r="AK44" s="122">
        <v>7.6</v>
      </c>
      <c r="AL44" s="122">
        <v>8</v>
      </c>
      <c r="AM44" s="122">
        <v>10.1</v>
      </c>
      <c r="AN44" s="122">
        <v>15.9</v>
      </c>
      <c r="AO44" s="122">
        <v>8.1999999999999993</v>
      </c>
      <c r="AP44" s="122">
        <v>12.8</v>
      </c>
      <c r="AQ44" s="122"/>
      <c r="AR44" s="120"/>
      <c r="AS44" s="121">
        <v>7</v>
      </c>
      <c r="AT44" s="121">
        <v>9.6</v>
      </c>
      <c r="AU44" s="120"/>
      <c r="AV44" s="120"/>
      <c r="AW44" s="120"/>
      <c r="AX44" s="120"/>
      <c r="AY44" s="120"/>
      <c r="AZ44" s="120"/>
      <c r="BA44" s="119">
        <v>6.1111111111111107</v>
      </c>
      <c r="BB44" s="119">
        <v>15.166666666666666</v>
      </c>
      <c r="BC44" s="119">
        <v>9.5</v>
      </c>
      <c r="BD44" s="120"/>
      <c r="BE44" s="120"/>
      <c r="BF44" s="119">
        <v>8.4444444444444446</v>
      </c>
      <c r="BG44" s="119">
        <v>12.222222222222221</v>
      </c>
      <c r="BH44" s="119">
        <v>10.722222222222221</v>
      </c>
      <c r="BI44" s="119">
        <v>10.722222222222221</v>
      </c>
      <c r="BJ44" s="119">
        <v>12.833333333333334</v>
      </c>
      <c r="BK44" s="120"/>
      <c r="BL44" s="118"/>
    </row>
    <row r="45" spans="1:64" x14ac:dyDescent="0.2">
      <c r="A45" s="114">
        <v>0.98194444444444495</v>
      </c>
      <c r="B45" s="130"/>
      <c r="C45" s="130">
        <v>10.6</v>
      </c>
      <c r="D45" s="130">
        <v>13.4</v>
      </c>
      <c r="E45" s="130">
        <v>6.6</v>
      </c>
      <c r="F45" s="130">
        <v>13.4</v>
      </c>
      <c r="G45" s="130">
        <v>7.6</v>
      </c>
      <c r="H45" s="135"/>
      <c r="I45" s="129">
        <v>6.6</v>
      </c>
      <c r="J45" s="128">
        <v>8.1</v>
      </c>
      <c r="K45" s="128">
        <v>8.6999999999999993</v>
      </c>
      <c r="L45" s="128">
        <v>8.1</v>
      </c>
      <c r="M45" s="128">
        <v>10</v>
      </c>
      <c r="N45" s="128">
        <v>7.7</v>
      </c>
      <c r="O45" s="129"/>
      <c r="P45" s="127"/>
      <c r="Q45" s="126">
        <v>12.1</v>
      </c>
      <c r="R45" s="126">
        <v>9.1999999999999993</v>
      </c>
      <c r="S45" s="126">
        <v>5.2</v>
      </c>
      <c r="T45" s="126">
        <v>10.6</v>
      </c>
      <c r="U45" s="126">
        <v>11.5</v>
      </c>
      <c r="V45" s="127"/>
      <c r="W45" s="124">
        <v>9.1</v>
      </c>
      <c r="X45" s="125"/>
      <c r="Y45" s="124">
        <v>9.6</v>
      </c>
      <c r="Z45" s="124">
        <v>7.9</v>
      </c>
      <c r="AA45" s="124">
        <v>14.1</v>
      </c>
      <c r="AB45" s="124">
        <v>21.6</v>
      </c>
      <c r="AC45" s="124"/>
      <c r="AD45" s="123">
        <v>9.3000000000000007</v>
      </c>
      <c r="AE45" s="123">
        <v>10.199999999999999</v>
      </c>
      <c r="AF45" s="123">
        <v>14.9</v>
      </c>
      <c r="AG45" s="123">
        <v>14.4</v>
      </c>
      <c r="AH45" s="123">
        <v>6.4</v>
      </c>
      <c r="AI45" s="123">
        <v>10.5</v>
      </c>
      <c r="AJ45" s="123">
        <v>12.6</v>
      </c>
      <c r="AK45" s="122">
        <v>7.7</v>
      </c>
      <c r="AL45" s="122">
        <v>8</v>
      </c>
      <c r="AM45" s="122">
        <v>10.8</v>
      </c>
      <c r="AN45" s="122">
        <v>15.5</v>
      </c>
      <c r="AO45" s="122">
        <v>8</v>
      </c>
      <c r="AP45" s="122">
        <v>13.2</v>
      </c>
      <c r="AQ45" s="122"/>
      <c r="AR45" s="133"/>
      <c r="AS45" s="134">
        <v>6.6</v>
      </c>
      <c r="AT45" s="134">
        <v>9.6</v>
      </c>
      <c r="AU45" s="133"/>
      <c r="AV45" s="133"/>
      <c r="AW45" s="133"/>
      <c r="AX45" s="133"/>
      <c r="AY45" s="133"/>
      <c r="AZ45" s="133"/>
      <c r="BA45" s="132">
        <v>6</v>
      </c>
      <c r="BB45" s="132">
        <v>15.055555555555555</v>
      </c>
      <c r="BC45" s="132">
        <v>9.1666666666666661</v>
      </c>
      <c r="BD45" s="133"/>
      <c r="BE45" s="133"/>
      <c r="BF45" s="132">
        <v>8.3888888888888893</v>
      </c>
      <c r="BG45" s="132">
        <v>12.166666666666666</v>
      </c>
      <c r="BH45" s="132">
        <v>10.388888888888889</v>
      </c>
      <c r="BI45" s="132">
        <v>10.833333333333334</v>
      </c>
      <c r="BJ45" s="132">
        <v>13</v>
      </c>
      <c r="BK45" s="133"/>
      <c r="BL45" s="131"/>
    </row>
    <row r="46" spans="1:64" x14ac:dyDescent="0.2">
      <c r="A46" s="113">
        <v>0.98541666666666705</v>
      </c>
      <c r="B46" s="130"/>
      <c r="C46" s="130">
        <v>10.6</v>
      </c>
      <c r="D46" s="130">
        <v>13.3</v>
      </c>
      <c r="E46" s="130">
        <v>6.6</v>
      </c>
      <c r="F46" s="130">
        <v>12.9</v>
      </c>
      <c r="G46" s="130">
        <v>7.5</v>
      </c>
      <c r="H46" s="135"/>
      <c r="I46" s="129">
        <v>6.9</v>
      </c>
      <c r="J46" s="128">
        <v>7.9</v>
      </c>
      <c r="K46" s="128">
        <v>8.5</v>
      </c>
      <c r="L46" s="128">
        <v>7.8</v>
      </c>
      <c r="M46" s="128">
        <v>9.9</v>
      </c>
      <c r="N46" s="128">
        <v>7.8</v>
      </c>
      <c r="O46" s="129"/>
      <c r="P46" s="127"/>
      <c r="Q46" s="126">
        <v>12.4</v>
      </c>
      <c r="R46" s="126">
        <v>8.9</v>
      </c>
      <c r="S46" s="126">
        <v>5.0999999999999996</v>
      </c>
      <c r="T46" s="126">
        <v>10.6</v>
      </c>
      <c r="U46" s="126">
        <v>11.4</v>
      </c>
      <c r="V46" s="127"/>
      <c r="W46" s="124">
        <v>8.9</v>
      </c>
      <c r="X46" s="125"/>
      <c r="Y46" s="124">
        <v>9.4</v>
      </c>
      <c r="Z46" s="124">
        <v>8.1</v>
      </c>
      <c r="AA46" s="124">
        <v>13.7</v>
      </c>
      <c r="AB46" s="124">
        <v>21.6</v>
      </c>
      <c r="AC46" s="124"/>
      <c r="AD46" s="123">
        <v>9.3000000000000007</v>
      </c>
      <c r="AE46" s="123">
        <v>9.8000000000000007</v>
      </c>
      <c r="AF46" s="123">
        <v>14.8</v>
      </c>
      <c r="AG46" s="123">
        <v>14.2</v>
      </c>
      <c r="AH46" s="123">
        <v>6.4</v>
      </c>
      <c r="AI46" s="123">
        <v>10.4</v>
      </c>
      <c r="AJ46" s="123">
        <v>12.2</v>
      </c>
      <c r="AK46" s="122">
        <v>7.7</v>
      </c>
      <c r="AL46" s="122">
        <v>8</v>
      </c>
      <c r="AM46" s="122">
        <v>11.1</v>
      </c>
      <c r="AN46" s="122">
        <v>14.8</v>
      </c>
      <c r="AO46" s="122">
        <v>7.8</v>
      </c>
      <c r="AP46" s="122">
        <v>13.2</v>
      </c>
      <c r="AQ46" s="122"/>
      <c r="AR46" s="120"/>
      <c r="AS46" s="121">
        <v>6.1</v>
      </c>
      <c r="AT46" s="121">
        <v>9.6</v>
      </c>
      <c r="AU46" s="120"/>
      <c r="AV46" s="120"/>
      <c r="AW46" s="120"/>
      <c r="AX46" s="120"/>
      <c r="AY46" s="120"/>
      <c r="AZ46" s="120"/>
      <c r="BA46" s="119">
        <v>5.8888888888888893</v>
      </c>
      <c r="BB46" s="119">
        <v>15.111111111111111</v>
      </c>
      <c r="BC46" s="119">
        <v>9.0555555555555554</v>
      </c>
      <c r="BD46" s="120"/>
      <c r="BE46" s="120"/>
      <c r="BF46" s="119">
        <v>8.5</v>
      </c>
      <c r="BG46" s="119">
        <v>12.222222222222221</v>
      </c>
      <c r="BH46" s="119">
        <v>10.055555555555555</v>
      </c>
      <c r="BI46" s="119">
        <v>10.944444444444445</v>
      </c>
      <c r="BJ46" s="119">
        <v>13.055555555555555</v>
      </c>
      <c r="BK46" s="120"/>
      <c r="BL46" s="118"/>
    </row>
    <row r="47" spans="1:64" x14ac:dyDescent="0.2">
      <c r="A47" s="114">
        <v>0.98888888888888904</v>
      </c>
      <c r="B47" s="130"/>
      <c r="C47" s="130">
        <v>10.9</v>
      </c>
      <c r="D47" s="130">
        <v>13.2</v>
      </c>
      <c r="E47" s="130">
        <v>6.9</v>
      </c>
      <c r="F47" s="130">
        <v>12.3</v>
      </c>
      <c r="G47" s="130">
        <v>7.3</v>
      </c>
      <c r="H47" s="135"/>
      <c r="I47" s="129">
        <v>7</v>
      </c>
      <c r="J47" s="128">
        <v>7.8</v>
      </c>
      <c r="K47" s="128">
        <v>8.4</v>
      </c>
      <c r="L47" s="128">
        <v>7.6</v>
      </c>
      <c r="M47" s="128">
        <v>9.6999999999999993</v>
      </c>
      <c r="N47" s="128">
        <v>7.9</v>
      </c>
      <c r="O47" s="129"/>
      <c r="P47" s="127"/>
      <c r="Q47" s="126">
        <v>12.7</v>
      </c>
      <c r="R47" s="126">
        <v>8.9</v>
      </c>
      <c r="S47" s="126">
        <v>5.3</v>
      </c>
      <c r="T47" s="126">
        <v>10.7</v>
      </c>
      <c r="U47" s="126">
        <v>11.3</v>
      </c>
      <c r="V47" s="127"/>
      <c r="W47" s="124">
        <v>9</v>
      </c>
      <c r="X47" s="125"/>
      <c r="Y47" s="124">
        <v>9.1999999999999993</v>
      </c>
      <c r="Z47" s="124">
        <v>8.4</v>
      </c>
      <c r="AA47" s="124">
        <v>13.6</v>
      </c>
      <c r="AB47" s="124">
        <v>21.7</v>
      </c>
      <c r="AC47" s="124"/>
      <c r="AD47" s="123">
        <v>9.3000000000000007</v>
      </c>
      <c r="AE47" s="123">
        <v>9.3000000000000007</v>
      </c>
      <c r="AF47" s="123">
        <v>14.7</v>
      </c>
      <c r="AG47" s="123">
        <v>13.8</v>
      </c>
      <c r="AH47" s="123">
        <v>6.6</v>
      </c>
      <c r="AI47" s="123">
        <v>10.3</v>
      </c>
      <c r="AJ47" s="123">
        <v>11.8</v>
      </c>
      <c r="AK47" s="122">
        <v>7.8</v>
      </c>
      <c r="AL47" s="122">
        <v>8.1</v>
      </c>
      <c r="AM47" s="122">
        <v>10.9</v>
      </c>
      <c r="AN47" s="122">
        <v>14.1</v>
      </c>
      <c r="AO47" s="122">
        <v>7.6</v>
      </c>
      <c r="AP47" s="122">
        <v>13.1</v>
      </c>
      <c r="AQ47" s="122"/>
      <c r="AR47" s="133"/>
      <c r="AS47" s="134">
        <v>5.7</v>
      </c>
      <c r="AT47" s="134">
        <v>9.4</v>
      </c>
      <c r="AU47" s="133"/>
      <c r="AV47" s="133"/>
      <c r="AW47" s="133"/>
      <c r="AX47" s="133"/>
      <c r="AY47" s="133"/>
      <c r="AZ47" s="133"/>
      <c r="BA47" s="132">
        <v>5.8888888888888893</v>
      </c>
      <c r="BB47" s="132">
        <v>15.444444444444445</v>
      </c>
      <c r="BC47" s="132">
        <v>8.8888888888888893</v>
      </c>
      <c r="BD47" s="133"/>
      <c r="BE47" s="132">
        <v>8.8888888888888893</v>
      </c>
      <c r="BF47" s="132">
        <v>8.4444444444444446</v>
      </c>
      <c r="BG47" s="132">
        <v>12.222222222222221</v>
      </c>
      <c r="BH47" s="132">
        <v>9.7777777777777786</v>
      </c>
      <c r="BI47" s="132">
        <v>10.833333333333334</v>
      </c>
      <c r="BJ47" s="132">
        <v>13.277777777777779</v>
      </c>
      <c r="BK47" s="133"/>
      <c r="BL47" s="131"/>
    </row>
    <row r="48" spans="1:64" x14ac:dyDescent="0.2">
      <c r="A48" s="113">
        <v>0.99236111111111103</v>
      </c>
      <c r="B48" s="130"/>
      <c r="C48" s="130">
        <v>10.9</v>
      </c>
      <c r="D48" s="130">
        <v>13</v>
      </c>
      <c r="E48" s="130">
        <v>7.1</v>
      </c>
      <c r="F48" s="130">
        <v>11.8</v>
      </c>
      <c r="G48" s="130">
        <v>6.9</v>
      </c>
      <c r="H48" s="135"/>
      <c r="I48" s="129">
        <v>6.8</v>
      </c>
      <c r="J48" s="128">
        <v>7.7</v>
      </c>
      <c r="K48" s="128">
        <v>8.3000000000000007</v>
      </c>
      <c r="L48" s="128">
        <v>7.5</v>
      </c>
      <c r="M48" s="128">
        <v>9.6999999999999993</v>
      </c>
      <c r="N48" s="128">
        <v>7.9</v>
      </c>
      <c r="O48" s="129"/>
      <c r="P48" s="127"/>
      <c r="Q48" s="126">
        <v>12.7</v>
      </c>
      <c r="R48" s="126">
        <v>9.1999999999999993</v>
      </c>
      <c r="S48" s="126">
        <v>5.2</v>
      </c>
      <c r="T48" s="126">
        <v>10.8</v>
      </c>
      <c r="U48" s="126">
        <v>11.2</v>
      </c>
      <c r="V48" s="127"/>
      <c r="W48" s="124">
        <v>9.3000000000000007</v>
      </c>
      <c r="X48" s="125"/>
      <c r="Y48" s="124">
        <v>9.1</v>
      </c>
      <c r="Z48" s="124">
        <v>8.8000000000000007</v>
      </c>
      <c r="AA48" s="124">
        <v>13.5</v>
      </c>
      <c r="AB48" s="124">
        <v>21.8</v>
      </c>
      <c r="AC48" s="124"/>
      <c r="AD48" s="123">
        <v>9.1999999999999993</v>
      </c>
      <c r="AE48" s="123">
        <v>8.9</v>
      </c>
      <c r="AF48" s="123">
        <v>14.6</v>
      </c>
      <c r="AG48" s="123">
        <v>13.6</v>
      </c>
      <c r="AH48" s="123">
        <v>6.6</v>
      </c>
      <c r="AI48" s="123">
        <v>10.7</v>
      </c>
      <c r="AJ48" s="123">
        <v>11.6</v>
      </c>
      <c r="AK48" s="122">
        <v>7.8</v>
      </c>
      <c r="AL48" s="122">
        <v>8.1999999999999993</v>
      </c>
      <c r="AM48" s="122">
        <v>11.5</v>
      </c>
      <c r="AN48" s="122">
        <v>13.7</v>
      </c>
      <c r="AO48" s="122">
        <v>7.4</v>
      </c>
      <c r="AP48" s="122">
        <v>12.8</v>
      </c>
      <c r="AQ48" s="122"/>
      <c r="AR48" s="120"/>
      <c r="AS48" s="121">
        <v>5.4</v>
      </c>
      <c r="AT48" s="121">
        <v>9.4</v>
      </c>
      <c r="AU48" s="120"/>
      <c r="AV48" s="120"/>
      <c r="AW48" s="120"/>
      <c r="AX48" s="120"/>
      <c r="AY48" s="120"/>
      <c r="AZ48" s="120"/>
      <c r="BA48" s="119">
        <v>5.8888888888888893</v>
      </c>
      <c r="BB48" s="119">
        <v>15.611111111111111</v>
      </c>
      <c r="BC48" s="119">
        <v>8.6666666666666661</v>
      </c>
      <c r="BD48" s="120"/>
      <c r="BE48" s="119">
        <v>8.7777777777777786</v>
      </c>
      <c r="BF48" s="119">
        <v>8.3888888888888893</v>
      </c>
      <c r="BG48" s="119">
        <v>12.222222222222221</v>
      </c>
      <c r="BH48" s="119">
        <v>9.4444444444444446</v>
      </c>
      <c r="BI48" s="119">
        <v>10.611111111111111</v>
      </c>
      <c r="BJ48" s="119">
        <v>13.444444444444445</v>
      </c>
      <c r="BK48" s="120"/>
      <c r="BL48" s="118"/>
    </row>
    <row r="49" spans="1:64" x14ac:dyDescent="0.2">
      <c r="A49" s="114">
        <v>0.99583333333333302</v>
      </c>
      <c r="B49" s="130"/>
      <c r="C49" s="130">
        <v>10.4</v>
      </c>
      <c r="D49" s="130">
        <v>12.8</v>
      </c>
      <c r="E49" s="130">
        <v>7</v>
      </c>
      <c r="F49" s="130">
        <v>11.4</v>
      </c>
      <c r="G49" s="130">
        <v>6.7</v>
      </c>
      <c r="H49" s="135"/>
      <c r="I49" s="129">
        <v>6.8</v>
      </c>
      <c r="J49" s="128">
        <v>7.6</v>
      </c>
      <c r="K49" s="128">
        <v>8.1999999999999993</v>
      </c>
      <c r="L49" s="128">
        <v>7.5</v>
      </c>
      <c r="M49" s="128">
        <v>9.6</v>
      </c>
      <c r="N49" s="128">
        <v>8</v>
      </c>
      <c r="O49" s="129"/>
      <c r="P49" s="127"/>
      <c r="Q49" s="126">
        <v>12.7</v>
      </c>
      <c r="R49" s="126">
        <v>9.3000000000000007</v>
      </c>
      <c r="S49" s="126">
        <v>4.9000000000000004</v>
      </c>
      <c r="T49" s="126">
        <v>10.8</v>
      </c>
      <c r="U49" s="126">
        <v>11</v>
      </c>
      <c r="V49" s="127"/>
      <c r="W49" s="124">
        <v>9.1999999999999993</v>
      </c>
      <c r="X49" s="125"/>
      <c r="Y49" s="124">
        <v>8.9</v>
      </c>
      <c r="Z49" s="124">
        <v>9.3000000000000007</v>
      </c>
      <c r="AA49" s="124">
        <v>13.1</v>
      </c>
      <c r="AB49" s="124">
        <v>21.4</v>
      </c>
      <c r="AC49" s="124"/>
      <c r="AD49" s="123">
        <v>9.1</v>
      </c>
      <c r="AE49" s="123">
        <v>8.6</v>
      </c>
      <c r="AF49" s="123">
        <v>14.3</v>
      </c>
      <c r="AG49" s="123">
        <v>13.3</v>
      </c>
      <c r="AH49" s="123">
        <v>6.5</v>
      </c>
      <c r="AI49" s="123">
        <v>11.1</v>
      </c>
      <c r="AJ49" s="123">
        <v>11.4</v>
      </c>
      <c r="AK49" s="122">
        <v>7.9</v>
      </c>
      <c r="AL49" s="122">
        <v>8.1999999999999993</v>
      </c>
      <c r="AM49" s="122">
        <v>11.1</v>
      </c>
      <c r="AN49" s="122">
        <v>13.5</v>
      </c>
      <c r="AO49" s="122">
        <v>7.2</v>
      </c>
      <c r="AP49" s="122">
        <v>12.6</v>
      </c>
      <c r="AQ49" s="122"/>
      <c r="AR49" s="133"/>
      <c r="AS49" s="134">
        <v>5.2</v>
      </c>
      <c r="AT49" s="134">
        <v>9.4</v>
      </c>
      <c r="AU49" s="133"/>
      <c r="AV49" s="133"/>
      <c r="AW49" s="133"/>
      <c r="AX49" s="133"/>
      <c r="AY49" s="133"/>
      <c r="AZ49" s="133"/>
      <c r="BA49" s="132">
        <v>5.8888888888888893</v>
      </c>
      <c r="BB49" s="132">
        <v>15.722222222222221</v>
      </c>
      <c r="BC49" s="132">
        <v>8.6111111111111107</v>
      </c>
      <c r="BD49" s="133"/>
      <c r="BE49" s="132">
        <v>8.6666666666666661</v>
      </c>
      <c r="BF49" s="132">
        <v>8.3333333333333339</v>
      </c>
      <c r="BG49" s="132">
        <v>12.111111111111111</v>
      </c>
      <c r="BH49" s="132">
        <v>9.2222222222222214</v>
      </c>
      <c r="BI49" s="132">
        <v>10.277777777777779</v>
      </c>
      <c r="BJ49" s="132">
        <v>13.666666666666666</v>
      </c>
      <c r="BK49" s="133"/>
      <c r="BL49" s="131"/>
    </row>
    <row r="50" spans="1:64" x14ac:dyDescent="0.2">
      <c r="A50" s="113">
        <v>0.999305555555556</v>
      </c>
      <c r="B50" s="135"/>
      <c r="C50" s="130">
        <v>9.9</v>
      </c>
      <c r="D50" s="130">
        <v>12.8</v>
      </c>
      <c r="E50" s="130">
        <v>6.7</v>
      </c>
      <c r="F50" s="130">
        <v>11.1</v>
      </c>
      <c r="G50" s="130">
        <v>6.5</v>
      </c>
      <c r="H50" s="135"/>
      <c r="I50" s="120">
        <v>6.9</v>
      </c>
      <c r="J50" s="128">
        <v>7.5</v>
      </c>
      <c r="K50" s="128">
        <v>8.1</v>
      </c>
      <c r="L50" s="128">
        <v>7.4</v>
      </c>
      <c r="M50" s="128">
        <v>9.3000000000000007</v>
      </c>
      <c r="N50" s="128">
        <v>8</v>
      </c>
      <c r="O50" s="129"/>
      <c r="P50" s="127"/>
      <c r="Q50" s="126">
        <v>12.6</v>
      </c>
      <c r="R50" s="126">
        <v>9</v>
      </c>
      <c r="S50" s="126">
        <v>4.5999999999999996</v>
      </c>
      <c r="T50" s="126">
        <v>11</v>
      </c>
      <c r="U50" s="126">
        <v>10.8</v>
      </c>
      <c r="V50" s="127"/>
      <c r="W50" s="124">
        <v>9.1</v>
      </c>
      <c r="X50" s="125"/>
      <c r="Y50" s="124">
        <v>8.8000000000000007</v>
      </c>
      <c r="Z50" s="124">
        <v>9.6999999999999993</v>
      </c>
      <c r="AA50" s="124">
        <v>12.7</v>
      </c>
      <c r="AB50" s="124">
        <v>20.9</v>
      </c>
      <c r="AC50" s="124"/>
      <c r="AD50" s="123">
        <v>9.3000000000000007</v>
      </c>
      <c r="AE50" s="123">
        <v>8.3000000000000007</v>
      </c>
      <c r="AF50" s="123">
        <v>14.2</v>
      </c>
      <c r="AG50" s="123">
        <v>12.9</v>
      </c>
      <c r="AH50" s="123">
        <v>6.4</v>
      </c>
      <c r="AI50" s="123">
        <v>10.9</v>
      </c>
      <c r="AJ50" s="123">
        <v>11</v>
      </c>
      <c r="AK50" s="122">
        <v>8</v>
      </c>
      <c r="AL50" s="122">
        <v>8.1999999999999993</v>
      </c>
      <c r="AM50" s="122">
        <v>10.9</v>
      </c>
      <c r="AN50" s="122">
        <v>13.4</v>
      </c>
      <c r="AO50" s="122">
        <v>7.1</v>
      </c>
      <c r="AP50" s="122">
        <v>12.3</v>
      </c>
      <c r="AQ50" s="122"/>
      <c r="AR50" s="120"/>
      <c r="AS50" s="121">
        <v>5</v>
      </c>
      <c r="AT50" s="121">
        <v>9.1</v>
      </c>
      <c r="AU50" s="120"/>
      <c r="AV50" s="120"/>
      <c r="AW50" s="120"/>
      <c r="AX50" s="120"/>
      <c r="AY50" s="120"/>
      <c r="AZ50" s="120"/>
      <c r="BA50" s="120"/>
      <c r="BB50" s="120"/>
      <c r="BC50" s="120"/>
      <c r="BD50" s="120"/>
      <c r="BE50" s="120"/>
      <c r="BF50" s="120"/>
      <c r="BG50" s="120"/>
      <c r="BH50" s="120"/>
      <c r="BI50" s="120"/>
      <c r="BJ50" s="120"/>
      <c r="BK50" s="120"/>
      <c r="BL50" s="118"/>
    </row>
    <row r="52" spans="1:64" ht="32" x14ac:dyDescent="0.2">
      <c r="A52" s="16" t="s">
        <v>153</v>
      </c>
      <c r="B52" s="11" t="e">
        <f>STDEV(BloodGlucose[Monday week 1])</f>
        <v>#DIV/0!</v>
      </c>
      <c r="C52" s="11">
        <f>STDEV(BloodGlucose[Tues wk1])</f>
        <v>2.2665850588498531</v>
      </c>
      <c r="D52" s="11">
        <f>STDEV(BloodGlucose[Wed wk1])</f>
        <v>3.6993061935172569</v>
      </c>
      <c r="E52" s="11">
        <f>STDEV(BloodGlucose[Thurs wk1])</f>
        <v>2.6047121263825206</v>
      </c>
      <c r="F52" s="11">
        <f>STDEV(BloodGlucose[Fri wk1])</f>
        <v>4.3134902034421696</v>
      </c>
      <c r="G52" s="11">
        <f>STDEV(BloodGlucose[Sat wk1])</f>
        <v>3.8968730329285406</v>
      </c>
      <c r="H52" s="11">
        <f>STDEV(BloodGlucose[Sun wk1])</f>
        <v>3.4098266790747203</v>
      </c>
      <c r="I52" s="11">
        <f>STDEV(BloodGlucose[Mon wk2])</f>
        <v>4.4549916611854927</v>
      </c>
      <c r="J52" s="11">
        <f>STDEV(BloodGlucose[Tues Wk 2])</f>
        <v>3.8666440760884271</v>
      </c>
      <c r="K52" s="11">
        <f>STDEV(BloodGlucose[Wed wk 2])</f>
        <v>3.0957050036476264</v>
      </c>
      <c r="L52" s="11">
        <f>STDEV(BloodGlucose[Thurs wk2])</f>
        <v>2.0445881465765283</v>
      </c>
      <c r="M52" s="11">
        <f>STDEV(BloodGlucose[Fri wk2])</f>
        <v>2.5158433083689484</v>
      </c>
      <c r="N52" s="11">
        <f>STDEV(BloodGlucose[Sat wk 2])</f>
        <v>1.9136187134658038</v>
      </c>
      <c r="O52" s="11">
        <f>STDEV(BloodGlucose[Sun wk2])</f>
        <v>3.6163360371510804</v>
      </c>
      <c r="P52" s="11" t="e">
        <f>STDEV(BloodGlucose[Mon wk3 (24/05)])</f>
        <v>#DIV/0!</v>
      </c>
      <c r="Q52" s="11">
        <f>STDEV(BloodGlucose[Tues wk3])</f>
        <v>3.2765963946214165</v>
      </c>
      <c r="R52" s="11">
        <f>STDEV(BloodGlucose[Wed wk3])</f>
        <v>1.8739967957589934</v>
      </c>
      <c r="S52" s="11">
        <f>STDEV(BloodGlucose[Thurs wk3])</f>
        <v>3.1187641615663169</v>
      </c>
      <c r="T52" s="11">
        <f>STDEV(BloodGlucose[Fri wk3])</f>
        <v>3.7567051778214013</v>
      </c>
      <c r="U52" s="11">
        <f>STDEV(BloodGlucose[Sat wk3])</f>
        <v>2.1076958861497816</v>
      </c>
      <c r="V52" s="11">
        <f>STDEV(BloodGlucose[Sun wk3 (30/05)])</f>
        <v>3.5197846902760426</v>
      </c>
      <c r="W52" s="11">
        <f>STDEV(BloodGlucose[Mon wk4])</f>
        <v>2.1499482038339295</v>
      </c>
      <c r="X52" s="11" t="e">
        <f>STDEV(BloodGlucose[Tues wk4 (01/06)])</f>
        <v>#DIV/0!</v>
      </c>
      <c r="Y52" s="11">
        <f>STDEV(BloodGlucose[Tues wk1])</f>
        <v>2.2665850588498531</v>
      </c>
      <c r="Z52" s="11">
        <f>STDEV(BloodGlucose[Wed wk1])</f>
        <v>3.6993061935172569</v>
      </c>
      <c r="AA52" s="11">
        <f>STDEV(BloodGlucose[Thurs wk1])</f>
        <v>2.6047121263825206</v>
      </c>
      <c r="AB52" s="11">
        <f>STDEV(BloodGlucose[Fri wk1])</f>
        <v>4.3134902034421696</v>
      </c>
      <c r="AC52" s="11">
        <f>STDEV(BloodGlucose[Sat wk1])</f>
        <v>3.8968730329285406</v>
      </c>
      <c r="AD52" s="11">
        <f>STDEV(BloodGlucose[Sun wk1])</f>
        <v>3.4098266790747203</v>
      </c>
      <c r="AE52" s="11">
        <f>STDEV(BloodGlucose[Mon wk2])</f>
        <v>4.4549916611854927</v>
      </c>
      <c r="AF52" s="11">
        <f>STDEV(BloodGlucose[Tues Wk 2])</f>
        <v>3.8666440760884271</v>
      </c>
      <c r="AG52" s="11">
        <f>STDEV(BloodGlucose[Tues wk1])</f>
        <v>2.2665850588498531</v>
      </c>
      <c r="AH52" s="11">
        <f>STDEV(BloodGlucose[Wed wk1])</f>
        <v>3.6993061935172569</v>
      </c>
      <c r="AI52" s="11">
        <f>STDEV(BloodGlucose[Thurs wk1])</f>
        <v>2.6047121263825206</v>
      </c>
      <c r="AJ52" s="11">
        <f>STDEV(BloodGlucose[Fri wk1])</f>
        <v>4.3134902034421696</v>
      </c>
      <c r="AK52" s="11">
        <f>STDEV(BloodGlucose[Sat wk1])</f>
        <v>3.8968730329285406</v>
      </c>
      <c r="AL52" s="11">
        <f>STDEV(BloodGlucose[Sun wk1])</f>
        <v>3.4098266790747203</v>
      </c>
      <c r="AM52" s="11">
        <f>STDEV(BloodGlucose[Mon wk2])</f>
        <v>4.4549916611854927</v>
      </c>
      <c r="AN52" s="11">
        <f>STDEV(BloodGlucose[Tues Wk 2])</f>
        <v>3.8666440760884271</v>
      </c>
      <c r="AO52" s="11">
        <f>STDEV(BloodGlucose[Wed wk 2])</f>
        <v>3.0957050036476264</v>
      </c>
      <c r="AP52" s="11">
        <f>STDEV(BloodGlucose[Thurs wk2])</f>
        <v>2.0445881465765283</v>
      </c>
      <c r="AQ52" s="11">
        <f>STDEV(BloodGlucose[Fri wk2])</f>
        <v>2.5158433083689484</v>
      </c>
      <c r="AR52" s="11">
        <f>STDEV(BloodGlucose[Sat wk 2])</f>
        <v>1.9136187134658038</v>
      </c>
      <c r="AS52" s="11">
        <f>STDEV(BloodGlucose[Sun wk2])</f>
        <v>3.6163360371510804</v>
      </c>
      <c r="AT52" s="11" t="e">
        <f>STDEV(BloodGlucose[Mon wk3 (24/05)])</f>
        <v>#DIV/0!</v>
      </c>
      <c r="AU52" s="11">
        <f>STDEV(BloodGlucose[Tues wk3])</f>
        <v>3.2765963946214165</v>
      </c>
      <c r="AV52" s="11">
        <f>STDEV(BloodGlucose[Wed wk3])</f>
        <v>1.8739967957589934</v>
      </c>
      <c r="AW52" s="11">
        <f>STDEV(BloodGlucose[Thurs wk3])</f>
        <v>3.1187641615663169</v>
      </c>
      <c r="AX52" s="11">
        <f>STDEV(BloodGlucose[Fri wk3])</f>
        <v>3.7567051778214013</v>
      </c>
      <c r="AY52" s="11">
        <f>STDEV(BloodGlucose[Sat wk3])</f>
        <v>2.1076958861497816</v>
      </c>
      <c r="AZ52" s="11">
        <f>STDEV(BloodGlucose[Sun wk3 (30/05)])</f>
        <v>3.5197846902760426</v>
      </c>
      <c r="BA52" s="11">
        <f>STDEV(BloodGlucose[Mon wk4])</f>
        <v>2.1499482038339295</v>
      </c>
      <c r="BB52" s="11" t="e">
        <f>STDEV(BloodGlucose[Tues wk4 (01/06)])</f>
        <v>#DIV/0!</v>
      </c>
      <c r="BC52" s="11">
        <f>STDEV(BloodGlucose[Wed wk4])</f>
        <v>2.0910208048472878</v>
      </c>
      <c r="BD52" s="11">
        <f>STDEV(BloodGlucose[Wed wk1])</f>
        <v>3.6993061935172569</v>
      </c>
      <c r="BE52" s="11">
        <f>STDEV(BloodGlucose[Thurs wk1])</f>
        <v>2.6047121263825206</v>
      </c>
      <c r="BF52" s="11">
        <f>STDEV(BloodGlucose[Fri wk1])</f>
        <v>4.3134902034421696</v>
      </c>
      <c r="BG52" s="11">
        <f>STDEV(BloodGlucose[Sat wk1])</f>
        <v>3.8968730329285406</v>
      </c>
      <c r="BH52" s="11">
        <f>STDEV(BloodGlucose[Tues wk1])</f>
        <v>2.2665850588498531</v>
      </c>
      <c r="BI52" s="11">
        <f>STDEV(BloodGlucose[Wed wk1])</f>
        <v>3.6993061935172569</v>
      </c>
      <c r="BJ52" s="11">
        <f>STDEV(BloodGlucose[Thurs wk1])</f>
        <v>2.6047121263825206</v>
      </c>
      <c r="BK52" s="11">
        <f>STDEV(BloodGlucose[Fri wk1])</f>
        <v>4.3134902034421696</v>
      </c>
      <c r="BL52" s="11">
        <f>STDEV(BloodGlucose[Sat wk1])</f>
        <v>3.8968730329285406</v>
      </c>
    </row>
    <row r="53" spans="1:64" ht="32" x14ac:dyDescent="0.2">
      <c r="A53" s="153" t="s">
        <v>56</v>
      </c>
      <c r="B53" s="11" t="e">
        <f t="shared" ref="B53:AG53" si="0">STDEV(B2:B50)</f>
        <v>#DIV/0!</v>
      </c>
      <c r="C53" s="11">
        <f t="shared" si="0"/>
        <v>1.1262672378953686</v>
      </c>
      <c r="D53" s="11">
        <f t="shared" si="0"/>
        <v>1.4778264743992693</v>
      </c>
      <c r="E53" s="11">
        <f t="shared" si="0"/>
        <v>2.0143300400391189</v>
      </c>
      <c r="F53" s="11">
        <f t="shared" si="0"/>
        <v>2.9123578473965943</v>
      </c>
      <c r="G53" s="11">
        <f t="shared" si="0"/>
        <v>3.1835648311309175</v>
      </c>
      <c r="H53" s="11" t="e">
        <f t="shared" si="0"/>
        <v>#DIV/0!</v>
      </c>
      <c r="I53" s="11">
        <f t="shared" si="0"/>
        <v>1.7097758137642918</v>
      </c>
      <c r="J53" s="11">
        <f t="shared" si="0"/>
        <v>1.1105209600548234</v>
      </c>
      <c r="K53" s="11">
        <f t="shared" si="0"/>
        <v>1.3756971022019389</v>
      </c>
      <c r="L53" s="11">
        <f t="shared" si="0"/>
        <v>0.76130370637041633</v>
      </c>
      <c r="M53" s="11">
        <f t="shared" si="0"/>
        <v>1.1539786248742596</v>
      </c>
      <c r="N53" s="11">
        <f t="shared" si="0"/>
        <v>0.69001010541747265</v>
      </c>
      <c r="O53" s="11" t="e">
        <f t="shared" si="0"/>
        <v>#DIV/0!</v>
      </c>
      <c r="P53" s="11" t="e">
        <f t="shared" si="0"/>
        <v>#DIV/0!</v>
      </c>
      <c r="Q53" s="11">
        <f t="shared" si="0"/>
        <v>1.1873017199303812</v>
      </c>
      <c r="R53" s="11">
        <f t="shared" si="0"/>
        <v>2.1959203825573139</v>
      </c>
      <c r="S53" s="11">
        <f t="shared" si="0"/>
        <v>1.6340576972136287</v>
      </c>
      <c r="T53" s="11">
        <f t="shared" si="0"/>
        <v>0.56642151559888088</v>
      </c>
      <c r="U53" s="11">
        <f t="shared" si="0"/>
        <v>2.6474878992869311</v>
      </c>
      <c r="V53" s="11" t="e">
        <f t="shared" si="0"/>
        <v>#DIV/0!</v>
      </c>
      <c r="W53" s="11">
        <f t="shared" si="0"/>
        <v>2.2339963733001782</v>
      </c>
      <c r="X53" s="11" t="e">
        <f t="shared" si="0"/>
        <v>#DIV/0!</v>
      </c>
      <c r="Y53" s="11">
        <f t="shared" si="0"/>
        <v>2.0361298656843916</v>
      </c>
      <c r="Z53" s="11">
        <f t="shared" si="0"/>
        <v>0.6771664653308721</v>
      </c>
      <c r="AA53" s="11">
        <f t="shared" si="0"/>
        <v>1.4737989460347913</v>
      </c>
      <c r="AB53" s="11">
        <f t="shared" si="0"/>
        <v>4.7000171876947174</v>
      </c>
      <c r="AC53" s="11" t="e">
        <f t="shared" si="0"/>
        <v>#DIV/0!</v>
      </c>
      <c r="AD53" s="11">
        <f t="shared" si="0"/>
        <v>2.058114023404269</v>
      </c>
      <c r="AE53" s="11">
        <f t="shared" si="0"/>
        <v>2.9149217326513082</v>
      </c>
      <c r="AF53" s="11">
        <f t="shared" si="0"/>
        <v>2.1731959442822792</v>
      </c>
      <c r="AG53" s="11">
        <f t="shared" si="0"/>
        <v>0.99444460279455038</v>
      </c>
      <c r="AH53" s="11">
        <f t="shared" ref="AH53:BL53" si="1">STDEV(AH2:AH50)</f>
        <v>1.7343493555437015</v>
      </c>
      <c r="AI53" s="11">
        <f t="shared" si="1"/>
        <v>0.63060412671171939</v>
      </c>
      <c r="AJ53" s="11">
        <f t="shared" si="1"/>
        <v>1.5017223671595263</v>
      </c>
      <c r="AK53" s="11">
        <f t="shared" si="1"/>
        <v>0.65589944475708539</v>
      </c>
      <c r="AL53" s="11">
        <f t="shared" si="1"/>
        <v>1.3761884165415508</v>
      </c>
      <c r="AM53" s="11">
        <f t="shared" si="1"/>
        <v>2.2165694828064408</v>
      </c>
      <c r="AN53" s="11">
        <f t="shared" si="1"/>
        <v>3.733143520441955</v>
      </c>
      <c r="AO53" s="11">
        <f t="shared" si="1"/>
        <v>0.92907495505415361</v>
      </c>
      <c r="AP53" s="11">
        <f t="shared" si="1"/>
        <v>0.77622516720606383</v>
      </c>
      <c r="AQ53" s="11">
        <f t="shared" si="1"/>
        <v>9.5742710775633483E-2</v>
      </c>
      <c r="AR53" s="11" t="e">
        <f t="shared" si="1"/>
        <v>#DIV/0!</v>
      </c>
      <c r="AS53" s="11">
        <f t="shared" si="1"/>
        <v>1.9234300957750845</v>
      </c>
      <c r="AT53" s="11">
        <f t="shared" si="1"/>
        <v>1.4442414387259783</v>
      </c>
      <c r="AU53" s="11" t="e">
        <f t="shared" si="1"/>
        <v>#DIV/0!</v>
      </c>
      <c r="AV53" s="11" t="e">
        <f t="shared" si="1"/>
        <v>#DIV/0!</v>
      </c>
      <c r="AW53" s="11" t="e">
        <f t="shared" si="1"/>
        <v>#DIV/0!</v>
      </c>
      <c r="AX53" s="11" t="e">
        <f t="shared" si="1"/>
        <v>#DIV/0!</v>
      </c>
      <c r="AY53" s="11" t="e">
        <f t="shared" si="1"/>
        <v>#DIV/0!</v>
      </c>
      <c r="AZ53" s="11" t="e">
        <f t="shared" si="1"/>
        <v>#DIV/0!</v>
      </c>
      <c r="BA53" s="11">
        <f t="shared" si="1"/>
        <v>1.240606394817781</v>
      </c>
      <c r="BB53" s="11">
        <f t="shared" si="1"/>
        <v>1.265251497488002</v>
      </c>
      <c r="BC53" s="11">
        <f t="shared" si="1"/>
        <v>1.5591884397833087</v>
      </c>
      <c r="BD53" s="11" t="e">
        <f t="shared" si="1"/>
        <v>#DIV/0!</v>
      </c>
      <c r="BE53" s="11">
        <f t="shared" si="1"/>
        <v>0.1111111111111116</v>
      </c>
      <c r="BF53" s="11">
        <f t="shared" si="1"/>
        <v>1.2799339185056295</v>
      </c>
      <c r="BG53" s="11">
        <f t="shared" si="1"/>
        <v>1.9394280530196284</v>
      </c>
      <c r="BH53" s="11">
        <f t="shared" si="1"/>
        <v>1.175046246484089</v>
      </c>
      <c r="BI53" s="11">
        <f t="shared" si="1"/>
        <v>1.9326375182382727</v>
      </c>
      <c r="BJ53" s="11">
        <f t="shared" si="1"/>
        <v>2.5767655481159157</v>
      </c>
      <c r="BK53" s="11">
        <f t="shared" si="1"/>
        <v>0.82185725427547851</v>
      </c>
      <c r="BL53" s="11" t="e">
        <f t="shared" si="1"/>
        <v>#DIV/0!</v>
      </c>
    </row>
    <row r="54" spans="1:64" x14ac:dyDescent="0.2">
      <c r="A54" s="11" t="s">
        <v>162</v>
      </c>
      <c r="C54" s="11">
        <f>(SUM(C2:C30))/SUM(COUNT(C2:C30))</f>
        <v>12.758620689655173</v>
      </c>
      <c r="D54" s="11">
        <f>(SUM(D2))/SUM(COUNT(D2))</f>
        <v>17.600000000000001</v>
      </c>
      <c r="E54" s="11">
        <f>(SUM(E2:E21))/SUM(COUNT(E2:E21))</f>
        <v>10.375</v>
      </c>
      <c r="F54" s="11">
        <f>(SUM(F2:F19))/SUM(COUNT(F2:F19))</f>
        <v>14.855555555555554</v>
      </c>
      <c r="G54" s="11">
        <f t="shared" ref="G54:V54" si="2">(SUM(G2:G30))/SUM(COUNT(G2:G30))</f>
        <v>14.144827586206896</v>
      </c>
      <c r="H54" s="11" t="e">
        <f t="shared" si="2"/>
        <v>#DIV/0!</v>
      </c>
      <c r="I54" s="11">
        <f t="shared" si="2"/>
        <v>9.5172413793103452</v>
      </c>
      <c r="J54" s="11">
        <f t="shared" si="2"/>
        <v>5.8620689655172402</v>
      </c>
      <c r="K54" s="11">
        <f t="shared" si="2"/>
        <v>6.3344827586206902</v>
      </c>
      <c r="L54" s="11">
        <f t="shared" si="2"/>
        <v>8.7862068965517253</v>
      </c>
      <c r="M54" s="11">
        <f t="shared" si="2"/>
        <v>11.065517241379309</v>
      </c>
      <c r="N54" s="11">
        <f t="shared" si="2"/>
        <v>8.7827586206896573</v>
      </c>
      <c r="O54" s="11" t="e">
        <f t="shared" si="2"/>
        <v>#DIV/0!</v>
      </c>
      <c r="P54" s="11" t="e">
        <f t="shared" si="2"/>
        <v>#DIV/0!</v>
      </c>
      <c r="Q54" s="11">
        <f t="shared" si="2"/>
        <v>9.4034482758620683</v>
      </c>
      <c r="R54" s="11">
        <f t="shared" si="2"/>
        <v>9.2344827586206897</v>
      </c>
      <c r="S54" s="11">
        <f t="shared" si="2"/>
        <v>8.137931034482758</v>
      </c>
      <c r="T54" s="11">
        <f t="shared" si="2"/>
        <v>11.631034482758619</v>
      </c>
      <c r="U54" s="11">
        <f t="shared" si="2"/>
        <v>8.7344827586206897</v>
      </c>
      <c r="V54" s="11" t="e">
        <f t="shared" si="2"/>
        <v>#DIV/0!</v>
      </c>
    </row>
    <row r="55" spans="1:64" x14ac:dyDescent="0.2">
      <c r="A55" s="11" t="s">
        <v>161</v>
      </c>
      <c r="C55" s="11">
        <f>SUM(C30:C50)/SUM(COUNT(C30:C50))</f>
        <v>12.428571428571429</v>
      </c>
      <c r="D55" s="11">
        <f>SUM(D2:D50)/SUM(COUNT(D2:D50))</f>
        <v>14.824489795918362</v>
      </c>
      <c r="E55" s="11">
        <f>SUM(E21:E50)/SUM(COUNT(E21:E50))</f>
        <v>9.4466666666666672</v>
      </c>
      <c r="F55" s="11">
        <f>SUM(F19:F50)/SUM(COUNT(F19:F50))</f>
        <v>16.184374999999999</v>
      </c>
      <c r="G55" s="11">
        <f t="shared" ref="G55:V55" si="3">SUM(G30:G50)/SUM(COUNT(G30:G50))</f>
        <v>8.9285714285714288</v>
      </c>
      <c r="H55" s="11" t="e">
        <f t="shared" si="3"/>
        <v>#DIV/0!</v>
      </c>
      <c r="I55" s="11">
        <f t="shared" si="3"/>
        <v>6.9333333333333345</v>
      </c>
      <c r="J55" s="11">
        <f t="shared" si="3"/>
        <v>7.5047619047619047</v>
      </c>
      <c r="K55" s="11">
        <f t="shared" si="3"/>
        <v>8.8047619047619037</v>
      </c>
      <c r="L55" s="11">
        <f t="shared" si="3"/>
        <v>7.871428571428571</v>
      </c>
      <c r="M55" s="11">
        <f t="shared" si="3"/>
        <v>10.709523809523809</v>
      </c>
      <c r="N55" s="11">
        <f t="shared" si="3"/>
        <v>7.9285714285714288</v>
      </c>
      <c r="O55" s="11" t="e">
        <f t="shared" si="3"/>
        <v>#DIV/0!</v>
      </c>
      <c r="P55" s="11" t="e">
        <f t="shared" si="3"/>
        <v>#DIV/0!</v>
      </c>
      <c r="Q55" s="11">
        <f t="shared" si="3"/>
        <v>11.299999999999997</v>
      </c>
      <c r="R55" s="11">
        <f t="shared" si="3"/>
        <v>10.976190476190476</v>
      </c>
      <c r="S55" s="11">
        <f t="shared" si="3"/>
        <v>6.1238095238095234</v>
      </c>
      <c r="T55" s="11">
        <f t="shared" si="3"/>
        <v>11.328571428571429</v>
      </c>
      <c r="U55" s="11">
        <f t="shared" si="3"/>
        <v>11.976190476190476</v>
      </c>
      <c r="V55" s="11" t="e">
        <f t="shared" si="3"/>
        <v>#DIV/0!</v>
      </c>
    </row>
    <row r="56" spans="1:64" x14ac:dyDescent="0.2">
      <c r="A56" s="11" t="s">
        <v>49</v>
      </c>
      <c r="B56" s="66">
        <f t="shared" ref="B56:AG56" si="4">MAX(B2:B50)</f>
        <v>0</v>
      </c>
      <c r="C56" s="66">
        <f t="shared" si="4"/>
        <v>14.4</v>
      </c>
      <c r="D56" s="66">
        <f t="shared" si="4"/>
        <v>17.600000000000001</v>
      </c>
      <c r="E56" s="66">
        <f t="shared" si="4"/>
        <v>12.9</v>
      </c>
      <c r="F56" s="66">
        <f t="shared" si="4"/>
        <v>19.3</v>
      </c>
      <c r="G56" s="66">
        <f t="shared" si="4"/>
        <v>17.7</v>
      </c>
      <c r="H56" s="66">
        <f t="shared" si="4"/>
        <v>0</v>
      </c>
      <c r="I56" s="66">
        <f t="shared" si="4"/>
        <v>12.2</v>
      </c>
      <c r="J56" s="66">
        <f t="shared" si="4"/>
        <v>8.1999999999999993</v>
      </c>
      <c r="K56" s="66">
        <f t="shared" si="4"/>
        <v>9.3000000000000007</v>
      </c>
      <c r="L56" s="66">
        <f t="shared" si="4"/>
        <v>9.8000000000000007</v>
      </c>
      <c r="M56" s="66">
        <f t="shared" si="4"/>
        <v>12.4</v>
      </c>
      <c r="N56" s="66">
        <f t="shared" si="4"/>
        <v>9.9</v>
      </c>
      <c r="O56" s="66">
        <f t="shared" si="4"/>
        <v>0</v>
      </c>
      <c r="P56" s="66">
        <f t="shared" si="4"/>
        <v>0</v>
      </c>
      <c r="Q56" s="66">
        <f t="shared" si="4"/>
        <v>12.7</v>
      </c>
      <c r="R56" s="66">
        <f t="shared" si="4"/>
        <v>13.8</v>
      </c>
      <c r="S56" s="66">
        <f t="shared" si="4"/>
        <v>10.1</v>
      </c>
      <c r="T56" s="66">
        <f t="shared" si="4"/>
        <v>12.5</v>
      </c>
      <c r="U56" s="66">
        <f t="shared" si="4"/>
        <v>13.3</v>
      </c>
      <c r="V56" s="66">
        <f t="shared" si="4"/>
        <v>0</v>
      </c>
      <c r="W56" s="66">
        <f t="shared" si="4"/>
        <v>15.7</v>
      </c>
      <c r="X56" s="66">
        <f t="shared" si="4"/>
        <v>0</v>
      </c>
      <c r="Y56" s="66">
        <f t="shared" si="4"/>
        <v>11.8</v>
      </c>
      <c r="Z56" s="66">
        <f t="shared" si="4"/>
        <v>9.8000000000000007</v>
      </c>
      <c r="AA56" s="66">
        <f t="shared" si="4"/>
        <v>16</v>
      </c>
      <c r="AB56" s="66">
        <f t="shared" si="4"/>
        <v>21.8</v>
      </c>
      <c r="AC56" s="66">
        <f t="shared" si="4"/>
        <v>0</v>
      </c>
      <c r="AD56" s="66">
        <f t="shared" si="4"/>
        <v>10.6</v>
      </c>
      <c r="AE56" s="66">
        <f t="shared" si="4"/>
        <v>14.3</v>
      </c>
      <c r="AF56" s="66">
        <f t="shared" si="4"/>
        <v>15.7</v>
      </c>
      <c r="AG56" s="66">
        <f t="shared" si="4"/>
        <v>18.100000000000001</v>
      </c>
      <c r="AH56" s="66">
        <f t="shared" ref="AH56:BL56" si="5">MAX(AH2:AH50)</f>
        <v>10.8</v>
      </c>
      <c r="AI56" s="66">
        <f t="shared" si="5"/>
        <v>12.7</v>
      </c>
      <c r="AJ56" s="66">
        <f t="shared" si="5"/>
        <v>16.600000000000001</v>
      </c>
      <c r="AK56" s="66">
        <f t="shared" si="5"/>
        <v>9.1</v>
      </c>
      <c r="AL56" s="66">
        <f t="shared" si="5"/>
        <v>10.3</v>
      </c>
      <c r="AM56" s="66">
        <f t="shared" si="5"/>
        <v>13.7</v>
      </c>
      <c r="AN56" s="66">
        <f t="shared" si="5"/>
        <v>15.9</v>
      </c>
      <c r="AO56" s="66">
        <f t="shared" si="5"/>
        <v>9.6</v>
      </c>
      <c r="AP56" s="66">
        <f t="shared" si="5"/>
        <v>14.1</v>
      </c>
      <c r="AQ56" s="66">
        <f t="shared" si="5"/>
        <v>11.7</v>
      </c>
      <c r="AR56" s="66">
        <f t="shared" si="5"/>
        <v>0</v>
      </c>
      <c r="AS56" s="66">
        <f t="shared" si="5"/>
        <v>11.7</v>
      </c>
      <c r="AT56" s="66">
        <f t="shared" si="5"/>
        <v>10.1</v>
      </c>
      <c r="AU56" s="66">
        <f t="shared" si="5"/>
        <v>0</v>
      </c>
      <c r="AV56" s="66">
        <f t="shared" si="5"/>
        <v>0</v>
      </c>
      <c r="AW56" s="66">
        <f t="shared" si="5"/>
        <v>0</v>
      </c>
      <c r="AX56" s="66">
        <f t="shared" si="5"/>
        <v>0</v>
      </c>
      <c r="AY56" s="66">
        <f t="shared" si="5"/>
        <v>0</v>
      </c>
      <c r="AZ56" s="66">
        <f t="shared" si="5"/>
        <v>0</v>
      </c>
      <c r="BA56" s="66">
        <f t="shared" si="5"/>
        <v>10.055555555555555</v>
      </c>
      <c r="BB56" s="66">
        <f t="shared" si="5"/>
        <v>18.611111111111111</v>
      </c>
      <c r="BC56" s="66">
        <f t="shared" si="5"/>
        <v>14.388888888888889</v>
      </c>
      <c r="BD56" s="66">
        <f t="shared" si="5"/>
        <v>0</v>
      </c>
      <c r="BE56" s="66">
        <f t="shared" si="5"/>
        <v>8.8888888888888893</v>
      </c>
      <c r="BF56" s="66">
        <f t="shared" si="5"/>
        <v>12.111111111111111</v>
      </c>
      <c r="BG56" s="66">
        <f t="shared" si="5"/>
        <v>12.944444444444445</v>
      </c>
      <c r="BH56" s="66">
        <f t="shared" si="5"/>
        <v>12.944444444444445</v>
      </c>
      <c r="BI56" s="66">
        <f t="shared" si="5"/>
        <v>11.5</v>
      </c>
      <c r="BJ56" s="66">
        <f t="shared" si="5"/>
        <v>13.666666666666666</v>
      </c>
      <c r="BK56" s="66">
        <f t="shared" si="5"/>
        <v>17.833333333333332</v>
      </c>
      <c r="BL56" s="66">
        <f t="shared" si="5"/>
        <v>0</v>
      </c>
    </row>
    <row r="59" spans="1:64" ht="37" x14ac:dyDescent="0.45">
      <c r="A59" s="111" t="s">
        <v>156</v>
      </c>
    </row>
    <row r="60" spans="1:64" ht="37" x14ac:dyDescent="0.45">
      <c r="A60" s="111"/>
      <c r="B60" s="97" t="s">
        <v>136</v>
      </c>
      <c r="C60" s="97" t="s">
        <v>97</v>
      </c>
      <c r="D60" s="97" t="s">
        <v>82</v>
      </c>
      <c r="E60" s="97" t="s">
        <v>69</v>
      </c>
      <c r="F60" s="97" t="s">
        <v>76</v>
      </c>
      <c r="G60" s="97" t="s">
        <v>63</v>
      </c>
      <c r="H60" s="97" t="s">
        <v>102</v>
      </c>
      <c r="I60" s="94" t="s">
        <v>81</v>
      </c>
      <c r="J60" s="94" t="s">
        <v>68</v>
      </c>
      <c r="K60" s="94" t="s">
        <v>135</v>
      </c>
      <c r="L60" s="94" t="s">
        <v>105</v>
      </c>
      <c r="M60" s="94" t="s">
        <v>98</v>
      </c>
      <c r="N60" s="94" t="s">
        <v>119</v>
      </c>
      <c r="O60" s="94" t="s">
        <v>92</v>
      </c>
      <c r="P60" s="96" t="s">
        <v>134</v>
      </c>
      <c r="Q60" s="96" t="s">
        <v>100</v>
      </c>
      <c r="R60" s="96" t="s">
        <v>75</v>
      </c>
      <c r="S60" s="96" t="s">
        <v>99</v>
      </c>
      <c r="T60" s="96" t="s">
        <v>74</v>
      </c>
      <c r="U60" s="96" t="s">
        <v>65</v>
      </c>
      <c r="V60" s="96" t="s">
        <v>64</v>
      </c>
      <c r="W60" s="95" t="s">
        <v>109</v>
      </c>
      <c r="X60" s="95" t="s">
        <v>133</v>
      </c>
      <c r="Y60" s="95" t="s">
        <v>79</v>
      </c>
      <c r="Z60" s="95" t="s">
        <v>91</v>
      </c>
      <c r="AA60" s="95" t="s">
        <v>80</v>
      </c>
      <c r="AB60" s="95" t="s">
        <v>73</v>
      </c>
      <c r="AC60" s="95" t="s">
        <v>87</v>
      </c>
      <c r="AD60" s="82" t="s">
        <v>67</v>
      </c>
      <c r="AE60" s="82" t="s">
        <v>107</v>
      </c>
      <c r="AF60" s="82" t="s">
        <v>104</v>
      </c>
      <c r="AG60" s="82" t="s">
        <v>96</v>
      </c>
      <c r="AH60" s="82" t="s">
        <v>118</v>
      </c>
      <c r="AI60" s="82" t="s">
        <v>86</v>
      </c>
      <c r="AJ60" s="82" t="s">
        <v>94</v>
      </c>
      <c r="AK60" s="93" t="s">
        <v>103</v>
      </c>
      <c r="AL60" s="93" t="s">
        <v>85</v>
      </c>
      <c r="AM60" s="93" t="s">
        <v>95</v>
      </c>
      <c r="AN60" s="93" t="s">
        <v>66</v>
      </c>
      <c r="AO60" s="93" t="s">
        <v>121</v>
      </c>
      <c r="AP60" s="93" t="s">
        <v>78</v>
      </c>
      <c r="AQ60" s="93" t="s">
        <v>117</v>
      </c>
      <c r="AR60" s="92" t="s">
        <v>132</v>
      </c>
      <c r="AS60" s="92" t="s">
        <v>72</v>
      </c>
      <c r="AT60" s="92" t="s">
        <v>116</v>
      </c>
      <c r="AU60" s="92" t="s">
        <v>131</v>
      </c>
      <c r="AV60" s="92" t="s">
        <v>130</v>
      </c>
      <c r="AW60" s="92" t="s">
        <v>129</v>
      </c>
      <c r="AX60" s="92" t="s">
        <v>128</v>
      </c>
      <c r="AY60" s="92" t="s">
        <v>149</v>
      </c>
      <c r="AZ60" s="92" t="s">
        <v>148</v>
      </c>
      <c r="BA60" s="92" t="s">
        <v>147</v>
      </c>
      <c r="BB60" s="92" t="s">
        <v>146</v>
      </c>
      <c r="BC60" s="92" t="s">
        <v>145</v>
      </c>
      <c r="BD60" s="92" t="s">
        <v>144</v>
      </c>
      <c r="BE60" s="92" t="s">
        <v>143</v>
      </c>
      <c r="BF60" s="92" t="s">
        <v>142</v>
      </c>
      <c r="BG60" s="92" t="s">
        <v>141</v>
      </c>
      <c r="BH60" s="92" t="s">
        <v>140</v>
      </c>
      <c r="BI60" s="92" t="s">
        <v>139</v>
      </c>
      <c r="BJ60" s="92" t="s">
        <v>138</v>
      </c>
      <c r="BK60" s="92" t="s">
        <v>122</v>
      </c>
      <c r="BL60" s="116" t="s">
        <v>137</v>
      </c>
    </row>
    <row r="61" spans="1:64" x14ac:dyDescent="0.2">
      <c r="A61" s="112" t="e" cm="1">
        <f t="array" ref="A61">SUM(F19+A61:AG109:F50)/SUM(COUNT(F19:F50))</f>
        <v>#VALUE!</v>
      </c>
      <c r="B61" s="66">
        <f t="shared" ref="B61:AG61" si="6">(B2-B$2)</f>
        <v>0</v>
      </c>
      <c r="C61" s="66">
        <f t="shared" si="6"/>
        <v>0</v>
      </c>
      <c r="D61" s="66">
        <f t="shared" si="6"/>
        <v>0</v>
      </c>
      <c r="E61" s="66">
        <f t="shared" si="6"/>
        <v>0</v>
      </c>
      <c r="F61" s="66">
        <f t="shared" si="6"/>
        <v>0</v>
      </c>
      <c r="G61" s="66">
        <f t="shared" si="6"/>
        <v>0</v>
      </c>
      <c r="H61" s="66">
        <f t="shared" si="6"/>
        <v>0</v>
      </c>
      <c r="I61" s="66">
        <f t="shared" si="6"/>
        <v>0</v>
      </c>
      <c r="J61" s="66">
        <f t="shared" si="6"/>
        <v>0</v>
      </c>
      <c r="K61" s="66">
        <f t="shared" si="6"/>
        <v>0</v>
      </c>
      <c r="L61" s="66">
        <f t="shared" si="6"/>
        <v>0</v>
      </c>
      <c r="M61" s="66">
        <f t="shared" si="6"/>
        <v>0</v>
      </c>
      <c r="N61" s="66">
        <f t="shared" si="6"/>
        <v>0</v>
      </c>
      <c r="O61" s="66">
        <f t="shared" si="6"/>
        <v>0</v>
      </c>
      <c r="P61" s="66">
        <f t="shared" si="6"/>
        <v>0</v>
      </c>
      <c r="Q61" s="66">
        <f t="shared" si="6"/>
        <v>0</v>
      </c>
      <c r="R61" s="66">
        <f t="shared" si="6"/>
        <v>0</v>
      </c>
      <c r="S61" s="66">
        <f t="shared" si="6"/>
        <v>0</v>
      </c>
      <c r="T61" s="66">
        <f t="shared" si="6"/>
        <v>0</v>
      </c>
      <c r="U61" s="66">
        <f t="shared" si="6"/>
        <v>0</v>
      </c>
      <c r="V61" s="66">
        <f t="shared" si="6"/>
        <v>0</v>
      </c>
      <c r="W61" s="66">
        <f t="shared" si="6"/>
        <v>0</v>
      </c>
      <c r="X61" s="66">
        <f t="shared" si="6"/>
        <v>0</v>
      </c>
      <c r="Y61" s="66">
        <f t="shared" si="6"/>
        <v>0</v>
      </c>
      <c r="Z61" s="66">
        <f t="shared" si="6"/>
        <v>0</v>
      </c>
      <c r="AA61" s="66">
        <f t="shared" si="6"/>
        <v>0</v>
      </c>
      <c r="AB61" s="66">
        <f t="shared" si="6"/>
        <v>0</v>
      </c>
      <c r="AC61" s="66">
        <f t="shared" si="6"/>
        <v>0</v>
      </c>
      <c r="AD61" s="66">
        <f t="shared" si="6"/>
        <v>0</v>
      </c>
      <c r="AE61" s="66">
        <f t="shared" si="6"/>
        <v>0</v>
      </c>
      <c r="AF61" s="66">
        <f t="shared" si="6"/>
        <v>0</v>
      </c>
      <c r="AG61" s="66">
        <f t="shared" si="6"/>
        <v>0</v>
      </c>
      <c r="AH61" s="66">
        <f t="shared" ref="AH61:BL61" si="7">(AH2-AH$2)</f>
        <v>0</v>
      </c>
      <c r="AI61" s="66">
        <f t="shared" si="7"/>
        <v>0</v>
      </c>
      <c r="AJ61" s="66">
        <f t="shared" si="7"/>
        <v>0</v>
      </c>
      <c r="AK61" s="66">
        <f t="shared" si="7"/>
        <v>0</v>
      </c>
      <c r="AL61" s="66">
        <f t="shared" si="7"/>
        <v>0</v>
      </c>
      <c r="AM61" s="66">
        <f t="shared" si="7"/>
        <v>0</v>
      </c>
      <c r="AN61" s="66">
        <f t="shared" si="7"/>
        <v>0</v>
      </c>
      <c r="AO61" s="66">
        <f t="shared" si="7"/>
        <v>0</v>
      </c>
      <c r="AP61" s="66">
        <f t="shared" si="7"/>
        <v>0</v>
      </c>
      <c r="AQ61" s="66">
        <f t="shared" si="7"/>
        <v>0</v>
      </c>
      <c r="AR61" s="66">
        <f t="shared" si="7"/>
        <v>0</v>
      </c>
      <c r="AS61" s="66">
        <f t="shared" si="7"/>
        <v>0</v>
      </c>
      <c r="AT61" s="66">
        <f t="shared" si="7"/>
        <v>0</v>
      </c>
      <c r="AU61" s="66">
        <f t="shared" si="7"/>
        <v>0</v>
      </c>
      <c r="AV61" s="66">
        <f t="shared" si="7"/>
        <v>0</v>
      </c>
      <c r="AW61" s="66">
        <f t="shared" si="7"/>
        <v>0</v>
      </c>
      <c r="AX61" s="66">
        <f t="shared" si="7"/>
        <v>0</v>
      </c>
      <c r="AY61" s="66">
        <f t="shared" si="7"/>
        <v>0</v>
      </c>
      <c r="AZ61" s="66">
        <f t="shared" si="7"/>
        <v>0</v>
      </c>
      <c r="BA61" s="66">
        <f t="shared" si="7"/>
        <v>0</v>
      </c>
      <c r="BB61" s="66">
        <f t="shared" si="7"/>
        <v>0</v>
      </c>
      <c r="BC61" s="66">
        <f t="shared" si="7"/>
        <v>0</v>
      </c>
      <c r="BD61" s="66">
        <f t="shared" si="7"/>
        <v>0</v>
      </c>
      <c r="BE61" s="66">
        <f t="shared" si="7"/>
        <v>0</v>
      </c>
      <c r="BF61" s="66">
        <f t="shared" si="7"/>
        <v>0</v>
      </c>
      <c r="BG61" s="66">
        <f t="shared" si="7"/>
        <v>0</v>
      </c>
      <c r="BH61" s="66">
        <f t="shared" si="7"/>
        <v>0</v>
      </c>
      <c r="BI61" s="66">
        <f t="shared" si="7"/>
        <v>0</v>
      </c>
      <c r="BJ61" s="66">
        <f t="shared" si="7"/>
        <v>0</v>
      </c>
      <c r="BK61" s="66">
        <f t="shared" si="7"/>
        <v>0</v>
      </c>
      <c r="BL61" s="66">
        <f t="shared" si="7"/>
        <v>0</v>
      </c>
    </row>
    <row r="62" spans="1:64" x14ac:dyDescent="0.2">
      <c r="A62" s="112">
        <v>0.83611111111111103</v>
      </c>
      <c r="B62" s="66">
        <f t="shared" ref="B62:AG62" si="8">(B3-B$2)</f>
        <v>0</v>
      </c>
      <c r="C62" s="66">
        <f t="shared" si="8"/>
        <v>-0.10000000000000142</v>
      </c>
      <c r="D62" s="66">
        <f t="shared" si="8"/>
        <v>-0.20000000000000284</v>
      </c>
      <c r="E62" s="66">
        <f t="shared" si="8"/>
        <v>-0.30000000000000071</v>
      </c>
      <c r="F62" s="66">
        <f t="shared" si="8"/>
        <v>0.60000000000000142</v>
      </c>
      <c r="G62" s="66">
        <f t="shared" si="8"/>
        <v>-0.30000000000000071</v>
      </c>
      <c r="H62" s="66">
        <f t="shared" si="8"/>
        <v>0</v>
      </c>
      <c r="I62" s="66">
        <f t="shared" si="8"/>
        <v>0</v>
      </c>
      <c r="J62" s="66">
        <f t="shared" si="8"/>
        <v>0</v>
      </c>
      <c r="K62" s="66">
        <f t="shared" si="8"/>
        <v>0</v>
      </c>
      <c r="L62" s="66">
        <f t="shared" si="8"/>
        <v>0.29999999999999893</v>
      </c>
      <c r="M62" s="66">
        <f t="shared" si="8"/>
        <v>0.59999999999999964</v>
      </c>
      <c r="N62" s="66">
        <f t="shared" si="8"/>
        <v>0</v>
      </c>
      <c r="O62" s="66">
        <f t="shared" si="8"/>
        <v>0</v>
      </c>
      <c r="P62" s="66">
        <f t="shared" si="8"/>
        <v>0</v>
      </c>
      <c r="Q62" s="66">
        <f t="shared" si="8"/>
        <v>0.29999999999999893</v>
      </c>
      <c r="R62" s="66">
        <f t="shared" si="8"/>
        <v>9.9999999999999645E-2</v>
      </c>
      <c r="S62" s="66">
        <f t="shared" si="8"/>
        <v>9.9999999999999645E-2</v>
      </c>
      <c r="T62" s="66">
        <f t="shared" si="8"/>
        <v>0.10000000000000142</v>
      </c>
      <c r="U62" s="66">
        <f t="shared" si="8"/>
        <v>0</v>
      </c>
      <c r="V62" s="66">
        <f t="shared" si="8"/>
        <v>0</v>
      </c>
      <c r="W62" s="66">
        <f t="shared" si="8"/>
        <v>0.59999999999999964</v>
      </c>
      <c r="X62" s="66">
        <f t="shared" si="8"/>
        <v>0</v>
      </c>
      <c r="Y62" s="66">
        <f t="shared" si="8"/>
        <v>9.9999999999999645E-2</v>
      </c>
      <c r="Z62" s="66">
        <f t="shared" si="8"/>
        <v>0</v>
      </c>
      <c r="AA62" s="66">
        <f t="shared" si="8"/>
        <v>-9.9999999999999645E-2</v>
      </c>
      <c r="AB62" s="66">
        <f t="shared" si="8"/>
        <v>0</v>
      </c>
      <c r="AC62" s="66">
        <f t="shared" si="8"/>
        <v>0</v>
      </c>
      <c r="AD62" s="66">
        <f t="shared" si="8"/>
        <v>0</v>
      </c>
      <c r="AE62" s="66">
        <f t="shared" si="8"/>
        <v>-0.20000000000000018</v>
      </c>
      <c r="AF62" s="66">
        <f t="shared" si="8"/>
        <v>0.60000000000000053</v>
      </c>
      <c r="AG62" s="66">
        <f t="shared" si="8"/>
        <v>0.30000000000000071</v>
      </c>
      <c r="AH62" s="66">
        <f t="shared" ref="AH62:BL62" si="9">(AH3-AH$2)</f>
        <v>-0.20000000000000018</v>
      </c>
      <c r="AI62" s="66">
        <f t="shared" si="9"/>
        <v>9.9999999999999645E-2</v>
      </c>
      <c r="AJ62" s="66">
        <f t="shared" si="9"/>
        <v>0</v>
      </c>
      <c r="AK62" s="66">
        <f t="shared" si="9"/>
        <v>0</v>
      </c>
      <c r="AL62" s="66">
        <f t="shared" si="9"/>
        <v>-0.20000000000000018</v>
      </c>
      <c r="AM62" s="66">
        <f t="shared" si="9"/>
        <v>0.70000000000000018</v>
      </c>
      <c r="AN62" s="66">
        <f t="shared" si="9"/>
        <v>0.10000000000000009</v>
      </c>
      <c r="AO62" s="66">
        <f t="shared" si="9"/>
        <v>-9.9999999999999645E-2</v>
      </c>
      <c r="AP62" s="66">
        <f t="shared" si="9"/>
        <v>0.39999999999999858</v>
      </c>
      <c r="AQ62" s="66">
        <f t="shared" si="9"/>
        <v>9.9999999999999645E-2</v>
      </c>
      <c r="AR62" s="66">
        <f t="shared" si="9"/>
        <v>0</v>
      </c>
      <c r="AS62" s="66">
        <f t="shared" si="9"/>
        <v>0.19999999999999929</v>
      </c>
      <c r="AT62" s="66">
        <f t="shared" si="9"/>
        <v>-0.29999999999999982</v>
      </c>
      <c r="AU62" s="66">
        <f t="shared" si="9"/>
        <v>0</v>
      </c>
      <c r="AV62" s="66">
        <f t="shared" si="9"/>
        <v>0</v>
      </c>
      <c r="AW62" s="66">
        <f t="shared" si="9"/>
        <v>0</v>
      </c>
      <c r="AX62" s="66">
        <f t="shared" si="9"/>
        <v>0</v>
      </c>
      <c r="AY62" s="66">
        <f t="shared" si="9"/>
        <v>0</v>
      </c>
      <c r="AZ62" s="66">
        <f t="shared" si="9"/>
        <v>0</v>
      </c>
      <c r="BA62" s="66">
        <f t="shared" si="9"/>
        <v>-0.11111111111111072</v>
      </c>
      <c r="BB62" s="66">
        <f t="shared" si="9"/>
        <v>0.55555555555555713</v>
      </c>
      <c r="BC62" s="66">
        <f t="shared" si="9"/>
        <v>-0.38888888888888928</v>
      </c>
      <c r="BD62" s="66">
        <f t="shared" si="9"/>
        <v>0</v>
      </c>
      <c r="BE62" s="66">
        <f t="shared" si="9"/>
        <v>0</v>
      </c>
      <c r="BF62" s="66">
        <f t="shared" si="9"/>
        <v>-0.11111111111111072</v>
      </c>
      <c r="BG62" s="66">
        <f t="shared" si="9"/>
        <v>0.27777777777777768</v>
      </c>
      <c r="BH62" s="66">
        <f t="shared" si="9"/>
        <v>0.27777777777777679</v>
      </c>
      <c r="BI62" s="66">
        <f t="shared" si="9"/>
        <v>-0.5</v>
      </c>
      <c r="BJ62" s="66">
        <f t="shared" si="9"/>
        <v>0.33333333333333304</v>
      </c>
      <c r="BK62" s="66">
        <f t="shared" si="9"/>
        <v>-0.38888888888888928</v>
      </c>
      <c r="BL62" s="66">
        <f t="shared" si="9"/>
        <v>0</v>
      </c>
    </row>
    <row r="63" spans="1:64" x14ac:dyDescent="0.2">
      <c r="A63" s="112">
        <v>0.83958333333333302</v>
      </c>
      <c r="B63" s="66">
        <f t="shared" ref="B63:AG63" si="10">(B4-B$2)</f>
        <v>0</v>
      </c>
      <c r="C63" s="66">
        <f t="shared" si="10"/>
        <v>-0.40000000000000036</v>
      </c>
      <c r="D63" s="66">
        <f t="shared" si="10"/>
        <v>0</v>
      </c>
      <c r="E63" s="66">
        <f t="shared" si="10"/>
        <v>-0.40000000000000036</v>
      </c>
      <c r="F63" s="66">
        <f t="shared" si="10"/>
        <v>1.6000000000000014</v>
      </c>
      <c r="G63" s="66">
        <f t="shared" si="10"/>
        <v>-0.59999999999999787</v>
      </c>
      <c r="H63" s="66">
        <f t="shared" si="10"/>
        <v>0</v>
      </c>
      <c r="I63" s="66">
        <f t="shared" si="10"/>
        <v>-0.19999999999999929</v>
      </c>
      <c r="J63" s="66">
        <f t="shared" si="10"/>
        <v>-0.10000000000000053</v>
      </c>
      <c r="K63" s="66">
        <f t="shared" si="10"/>
        <v>-0.10000000000000053</v>
      </c>
      <c r="L63" s="66">
        <f t="shared" si="10"/>
        <v>0.5</v>
      </c>
      <c r="M63" s="66">
        <f t="shared" si="10"/>
        <v>1.3999999999999995</v>
      </c>
      <c r="N63" s="66">
        <f t="shared" si="10"/>
        <v>0</v>
      </c>
      <c r="O63" s="66">
        <f t="shared" si="10"/>
        <v>0</v>
      </c>
      <c r="P63" s="66">
        <f t="shared" si="10"/>
        <v>0</v>
      </c>
      <c r="Q63" s="66">
        <f t="shared" si="10"/>
        <v>0.5</v>
      </c>
      <c r="R63" s="66">
        <f t="shared" si="10"/>
        <v>0.29999999999999982</v>
      </c>
      <c r="S63" s="66">
        <f t="shared" si="10"/>
        <v>0.20000000000000018</v>
      </c>
      <c r="T63" s="66">
        <f t="shared" si="10"/>
        <v>0.10000000000000142</v>
      </c>
      <c r="U63" s="66">
        <f t="shared" si="10"/>
        <v>0</v>
      </c>
      <c r="V63" s="66">
        <f t="shared" si="10"/>
        <v>0</v>
      </c>
      <c r="W63" s="66">
        <f t="shared" si="10"/>
        <v>1.3999999999999986</v>
      </c>
      <c r="X63" s="66">
        <f t="shared" si="10"/>
        <v>0</v>
      </c>
      <c r="Y63" s="66">
        <f t="shared" si="10"/>
        <v>0.20000000000000018</v>
      </c>
      <c r="Z63" s="66">
        <f t="shared" si="10"/>
        <v>0.5</v>
      </c>
      <c r="AA63" s="66">
        <f t="shared" si="10"/>
        <v>0.40000000000000036</v>
      </c>
      <c r="AB63" s="66">
        <f t="shared" si="10"/>
        <v>-0.19999999999999929</v>
      </c>
      <c r="AC63" s="66">
        <f t="shared" si="10"/>
        <v>0</v>
      </c>
      <c r="AD63" s="66">
        <f t="shared" si="10"/>
        <v>-0.10000000000000053</v>
      </c>
      <c r="AE63" s="66">
        <f t="shared" si="10"/>
        <v>-0.20000000000000018</v>
      </c>
      <c r="AF63" s="66">
        <f t="shared" si="10"/>
        <v>1.2999999999999998</v>
      </c>
      <c r="AG63" s="66">
        <f t="shared" si="10"/>
        <v>0.60000000000000142</v>
      </c>
      <c r="AH63" s="66">
        <f t="shared" ref="AH63:BL63" si="11">(AH4-AH$2)</f>
        <v>-0.20000000000000018</v>
      </c>
      <c r="AI63" s="66">
        <f t="shared" si="11"/>
        <v>-0.19999999999999929</v>
      </c>
      <c r="AJ63" s="66">
        <f t="shared" si="11"/>
        <v>9.9999999999999645E-2</v>
      </c>
      <c r="AK63" s="66">
        <f t="shared" si="11"/>
        <v>0</v>
      </c>
      <c r="AL63" s="66">
        <f t="shared" si="11"/>
        <v>0.10000000000000053</v>
      </c>
      <c r="AM63" s="66">
        <f t="shared" si="11"/>
        <v>1.5</v>
      </c>
      <c r="AN63" s="66">
        <f t="shared" si="11"/>
        <v>0.29999999999999982</v>
      </c>
      <c r="AO63" s="66">
        <f t="shared" si="11"/>
        <v>-0.30000000000000071</v>
      </c>
      <c r="AP63" s="66">
        <f t="shared" si="11"/>
        <v>0.79999999999999893</v>
      </c>
      <c r="AQ63" s="66">
        <f t="shared" si="11"/>
        <v>0.19999999999999929</v>
      </c>
      <c r="AR63" s="66">
        <f t="shared" si="11"/>
        <v>0</v>
      </c>
      <c r="AS63" s="66">
        <f t="shared" si="11"/>
        <v>0.29999999999999893</v>
      </c>
      <c r="AT63" s="66">
        <f t="shared" si="11"/>
        <v>-0.39999999999999947</v>
      </c>
      <c r="AU63" s="66">
        <f t="shared" si="11"/>
        <v>0</v>
      </c>
      <c r="AV63" s="66">
        <f t="shared" si="11"/>
        <v>0</v>
      </c>
      <c r="AW63" s="66">
        <f t="shared" si="11"/>
        <v>0</v>
      </c>
      <c r="AX63" s="66">
        <f t="shared" si="11"/>
        <v>0</v>
      </c>
      <c r="AY63" s="66">
        <f t="shared" si="11"/>
        <v>0</v>
      </c>
      <c r="AZ63" s="66">
        <f t="shared" si="11"/>
        <v>0</v>
      </c>
      <c r="BA63" s="66">
        <f t="shared" si="11"/>
        <v>-0.33333333333333393</v>
      </c>
      <c r="BB63" s="66">
        <f t="shared" si="11"/>
        <v>1.0555555555555571</v>
      </c>
      <c r="BC63" s="66">
        <f t="shared" si="11"/>
        <v>-0.55555555555555536</v>
      </c>
      <c r="BD63" s="66">
        <f t="shared" si="11"/>
        <v>0</v>
      </c>
      <c r="BE63" s="66">
        <f t="shared" si="11"/>
        <v>0</v>
      </c>
      <c r="BF63" s="66">
        <f t="shared" si="11"/>
        <v>-0.22222222222222143</v>
      </c>
      <c r="BG63" s="66">
        <f t="shared" si="11"/>
        <v>0.44444444444444464</v>
      </c>
      <c r="BH63" s="66">
        <f t="shared" si="11"/>
        <v>0.22222222222222143</v>
      </c>
      <c r="BI63" s="66">
        <f t="shared" si="11"/>
        <v>-0.94444444444444464</v>
      </c>
      <c r="BJ63" s="66">
        <f t="shared" si="11"/>
        <v>0.61111111111111072</v>
      </c>
      <c r="BK63" s="66">
        <f t="shared" si="11"/>
        <v>-0.5</v>
      </c>
      <c r="BL63" s="66">
        <f t="shared" si="11"/>
        <v>0</v>
      </c>
    </row>
    <row r="64" spans="1:64" x14ac:dyDescent="0.2">
      <c r="A64" s="112">
        <v>0.843055555555556</v>
      </c>
      <c r="B64" s="66">
        <f t="shared" ref="B64:AG64" si="12">(B5-B$2)</f>
        <v>0</v>
      </c>
      <c r="C64" s="66">
        <f t="shared" si="12"/>
        <v>-0.40000000000000036</v>
      </c>
      <c r="D64" s="66">
        <f t="shared" si="12"/>
        <v>-0.30000000000000071</v>
      </c>
      <c r="E64" s="66">
        <f t="shared" si="12"/>
        <v>-0.40000000000000036</v>
      </c>
      <c r="F64" s="66">
        <f t="shared" si="12"/>
        <v>2.4000000000000004</v>
      </c>
      <c r="G64" s="66">
        <f t="shared" si="12"/>
        <v>-0.89999999999999858</v>
      </c>
      <c r="H64" s="66">
        <f t="shared" si="12"/>
        <v>0</v>
      </c>
      <c r="I64" s="66">
        <f t="shared" si="12"/>
        <v>-0.39999999999999858</v>
      </c>
      <c r="J64" s="66">
        <f t="shared" si="12"/>
        <v>0</v>
      </c>
      <c r="K64" s="66">
        <f t="shared" si="12"/>
        <v>-0.10000000000000053</v>
      </c>
      <c r="L64" s="66">
        <f t="shared" si="12"/>
        <v>0.69999999999999929</v>
      </c>
      <c r="M64" s="66">
        <f t="shared" si="12"/>
        <v>2.9999999999999991</v>
      </c>
      <c r="N64" s="66">
        <f t="shared" si="12"/>
        <v>0</v>
      </c>
      <c r="O64" s="66">
        <f t="shared" si="12"/>
        <v>0</v>
      </c>
      <c r="P64" s="66">
        <f t="shared" si="12"/>
        <v>0</v>
      </c>
      <c r="Q64" s="66">
        <f t="shared" si="12"/>
        <v>0.39999999999999858</v>
      </c>
      <c r="R64" s="66">
        <f t="shared" si="12"/>
        <v>0.5</v>
      </c>
      <c r="S64" s="66">
        <f t="shared" si="12"/>
        <v>0.40000000000000036</v>
      </c>
      <c r="T64" s="66">
        <f t="shared" si="12"/>
        <v>0.10000000000000142</v>
      </c>
      <c r="U64" s="66">
        <f t="shared" si="12"/>
        <v>0</v>
      </c>
      <c r="V64" s="66">
        <f t="shared" si="12"/>
        <v>0</v>
      </c>
      <c r="W64" s="66">
        <f t="shared" si="12"/>
        <v>2</v>
      </c>
      <c r="X64" s="66">
        <f t="shared" si="12"/>
        <v>0</v>
      </c>
      <c r="Y64" s="66">
        <f t="shared" si="12"/>
        <v>0.20000000000000018</v>
      </c>
      <c r="Z64" s="66">
        <f t="shared" si="12"/>
        <v>0.79999999999999982</v>
      </c>
      <c r="AA64" s="66">
        <f t="shared" si="12"/>
        <v>0.90000000000000036</v>
      </c>
      <c r="AB64" s="66">
        <f t="shared" si="12"/>
        <v>-0.19999999999999929</v>
      </c>
      <c r="AC64" s="66">
        <f t="shared" si="12"/>
        <v>0</v>
      </c>
      <c r="AD64" s="66">
        <f t="shared" si="12"/>
        <v>0</v>
      </c>
      <c r="AE64" s="66">
        <f t="shared" si="12"/>
        <v>-0.20000000000000018</v>
      </c>
      <c r="AF64" s="66">
        <f t="shared" si="12"/>
        <v>1.7000000000000002</v>
      </c>
      <c r="AG64" s="66">
        <f t="shared" si="12"/>
        <v>1.9000000000000021</v>
      </c>
      <c r="AH64" s="66">
        <f t="shared" ref="AH64:BL64" si="13">(AH5-AH$2)</f>
        <v>-0.20000000000000018</v>
      </c>
      <c r="AI64" s="66">
        <f t="shared" si="13"/>
        <v>-9.9999999999999645E-2</v>
      </c>
      <c r="AJ64" s="66">
        <f t="shared" si="13"/>
        <v>0.30000000000000071</v>
      </c>
      <c r="AK64" s="66">
        <f t="shared" si="13"/>
        <v>-9.9999999999999645E-2</v>
      </c>
      <c r="AL64" s="66">
        <f t="shared" si="13"/>
        <v>0.10000000000000053</v>
      </c>
      <c r="AM64" s="66">
        <f t="shared" si="13"/>
        <v>2.1000000000000005</v>
      </c>
      <c r="AN64" s="66">
        <f t="shared" si="13"/>
        <v>0.60000000000000053</v>
      </c>
      <c r="AO64" s="66">
        <f t="shared" si="13"/>
        <v>-0.5</v>
      </c>
      <c r="AP64" s="66">
        <f t="shared" si="13"/>
        <v>1</v>
      </c>
      <c r="AQ64" s="66">
        <f t="shared" si="13"/>
        <v>0.19999999999999929</v>
      </c>
      <c r="AR64" s="66">
        <f t="shared" si="13"/>
        <v>0</v>
      </c>
      <c r="AS64" s="66">
        <f t="shared" si="13"/>
        <v>0.29999999999999893</v>
      </c>
      <c r="AT64" s="66">
        <f t="shared" si="13"/>
        <v>-0.89999999999999947</v>
      </c>
      <c r="AU64" s="66">
        <f t="shared" si="13"/>
        <v>0</v>
      </c>
      <c r="AV64" s="66">
        <f t="shared" si="13"/>
        <v>0</v>
      </c>
      <c r="AW64" s="66">
        <f t="shared" si="13"/>
        <v>0</v>
      </c>
      <c r="AX64" s="66">
        <f t="shared" si="13"/>
        <v>0</v>
      </c>
      <c r="AY64" s="66">
        <f t="shared" si="13"/>
        <v>0</v>
      </c>
      <c r="AZ64" s="66">
        <f t="shared" si="13"/>
        <v>0</v>
      </c>
      <c r="BA64" s="66">
        <f t="shared" si="13"/>
        <v>-0.83333333333333393</v>
      </c>
      <c r="BB64" s="66">
        <f t="shared" si="13"/>
        <v>1.4444444444444446</v>
      </c>
      <c r="BC64" s="66">
        <f t="shared" si="13"/>
        <v>-0.55555555555555536</v>
      </c>
      <c r="BD64" s="66">
        <f t="shared" si="13"/>
        <v>0</v>
      </c>
      <c r="BE64" s="66">
        <f t="shared" si="13"/>
        <v>0</v>
      </c>
      <c r="BF64" s="66">
        <f t="shared" si="13"/>
        <v>-0.16666666666666607</v>
      </c>
      <c r="BG64" s="66">
        <f t="shared" si="13"/>
        <v>0.55555555555555536</v>
      </c>
      <c r="BH64" s="66">
        <f t="shared" si="13"/>
        <v>0.22222222222222143</v>
      </c>
      <c r="BI64" s="66">
        <f t="shared" si="13"/>
        <v>-1.1111111111111107</v>
      </c>
      <c r="BJ64" s="66">
        <f t="shared" si="13"/>
        <v>0.94444444444444464</v>
      </c>
      <c r="BK64" s="66">
        <f t="shared" si="13"/>
        <v>-0.61111111111111072</v>
      </c>
      <c r="BL64" s="66">
        <f t="shared" si="13"/>
        <v>0</v>
      </c>
    </row>
    <row r="65" spans="1:64" x14ac:dyDescent="0.2">
      <c r="A65" s="112">
        <v>0.84652777777777799</v>
      </c>
      <c r="B65" s="66">
        <f t="shared" ref="B65:AG65" si="14">(B6-B$2)</f>
        <v>0</v>
      </c>
      <c r="C65" s="66">
        <f t="shared" si="14"/>
        <v>-0.10000000000000142</v>
      </c>
      <c r="D65" s="66">
        <f t="shared" si="14"/>
        <v>-0.5</v>
      </c>
      <c r="E65" s="66">
        <f t="shared" si="14"/>
        <v>-0.20000000000000107</v>
      </c>
      <c r="F65" s="66">
        <f t="shared" si="14"/>
        <v>3.2000000000000011</v>
      </c>
      <c r="G65" s="66">
        <f t="shared" si="14"/>
        <v>-1</v>
      </c>
      <c r="H65" s="66">
        <f t="shared" si="14"/>
        <v>0</v>
      </c>
      <c r="I65" s="66">
        <f t="shared" si="14"/>
        <v>-0.59999999999999964</v>
      </c>
      <c r="J65" s="66">
        <f t="shared" si="14"/>
        <v>0</v>
      </c>
      <c r="K65" s="66">
        <f t="shared" si="14"/>
        <v>-0.10000000000000053</v>
      </c>
      <c r="L65" s="66">
        <f t="shared" si="14"/>
        <v>0.90000000000000036</v>
      </c>
      <c r="M65" s="66">
        <f t="shared" si="14"/>
        <v>3.4999999999999991</v>
      </c>
      <c r="N65" s="66">
        <f t="shared" si="14"/>
        <v>0.10000000000000142</v>
      </c>
      <c r="O65" s="66">
        <f t="shared" si="14"/>
        <v>0</v>
      </c>
      <c r="P65" s="66">
        <f t="shared" si="14"/>
        <v>0</v>
      </c>
      <c r="Q65" s="66">
        <f t="shared" si="14"/>
        <v>0</v>
      </c>
      <c r="R65" s="66">
        <f t="shared" si="14"/>
        <v>0.59999999999999964</v>
      </c>
      <c r="S65" s="66">
        <f t="shared" si="14"/>
        <v>0.79999999999999982</v>
      </c>
      <c r="T65" s="66">
        <f t="shared" si="14"/>
        <v>0</v>
      </c>
      <c r="U65" s="66">
        <f t="shared" si="14"/>
        <v>9.9999999999999645E-2</v>
      </c>
      <c r="V65" s="66">
        <f t="shared" si="14"/>
        <v>0</v>
      </c>
      <c r="W65" s="66">
        <f t="shared" si="14"/>
        <v>2.3999999999999986</v>
      </c>
      <c r="X65" s="66">
        <f t="shared" si="14"/>
        <v>0</v>
      </c>
      <c r="Y65" s="66">
        <f t="shared" si="14"/>
        <v>0.39999999999999947</v>
      </c>
      <c r="Z65" s="66">
        <f t="shared" si="14"/>
        <v>1.1999999999999993</v>
      </c>
      <c r="AA65" s="66">
        <f t="shared" si="14"/>
        <v>1.4000000000000004</v>
      </c>
      <c r="AB65" s="66">
        <f t="shared" si="14"/>
        <v>9.9999999999999645E-2</v>
      </c>
      <c r="AC65" s="66">
        <f t="shared" si="14"/>
        <v>0</v>
      </c>
      <c r="AD65" s="66">
        <f t="shared" si="14"/>
        <v>0.39999999999999947</v>
      </c>
      <c r="AE65" s="66">
        <f t="shared" si="14"/>
        <v>-0.20000000000000018</v>
      </c>
      <c r="AF65" s="66">
        <f t="shared" si="14"/>
        <v>2.1000000000000005</v>
      </c>
      <c r="AG65" s="66">
        <f t="shared" si="14"/>
        <v>2.4000000000000021</v>
      </c>
      <c r="AH65" s="66">
        <f t="shared" ref="AH65:BL65" si="15">(AH6-AH$2)</f>
        <v>-0.30000000000000071</v>
      </c>
      <c r="AI65" s="66">
        <f t="shared" si="15"/>
        <v>-9.9999999999999645E-2</v>
      </c>
      <c r="AJ65" s="66">
        <f t="shared" si="15"/>
        <v>0.5</v>
      </c>
      <c r="AK65" s="66">
        <f t="shared" si="15"/>
        <v>-9.9999999999999645E-2</v>
      </c>
      <c r="AL65" s="66">
        <f t="shared" si="15"/>
        <v>0.10000000000000053</v>
      </c>
      <c r="AM65" s="66">
        <f t="shared" si="15"/>
        <v>2.5</v>
      </c>
      <c r="AN65" s="66">
        <f t="shared" si="15"/>
        <v>1.1000000000000005</v>
      </c>
      <c r="AO65" s="66">
        <f t="shared" si="15"/>
        <v>-0.70000000000000107</v>
      </c>
      <c r="AP65" s="66">
        <f t="shared" si="15"/>
        <v>1.2999999999999989</v>
      </c>
      <c r="AQ65" s="66">
        <f t="shared" si="15"/>
        <v>-11.5</v>
      </c>
      <c r="AR65" s="66">
        <f t="shared" si="15"/>
        <v>0</v>
      </c>
      <c r="AS65" s="66">
        <f t="shared" si="15"/>
        <v>0.40000000000000036</v>
      </c>
      <c r="AT65" s="66">
        <f t="shared" si="15"/>
        <v>-1</v>
      </c>
      <c r="AU65" s="66">
        <f t="shared" si="15"/>
        <v>0</v>
      </c>
      <c r="AV65" s="66">
        <f t="shared" si="15"/>
        <v>0</v>
      </c>
      <c r="AW65" s="66">
        <f t="shared" si="15"/>
        <v>0</v>
      </c>
      <c r="AX65" s="66">
        <f t="shared" si="15"/>
        <v>0</v>
      </c>
      <c r="AY65" s="66">
        <f t="shared" si="15"/>
        <v>0</v>
      </c>
      <c r="AZ65" s="66">
        <f t="shared" si="15"/>
        <v>0</v>
      </c>
      <c r="BA65" s="66">
        <f t="shared" si="15"/>
        <v>-1.2777777777777768</v>
      </c>
      <c r="BB65" s="66">
        <f t="shared" si="15"/>
        <v>1.7222222222222232</v>
      </c>
      <c r="BC65" s="66">
        <f t="shared" si="15"/>
        <v>-0.77777777777777857</v>
      </c>
      <c r="BD65" s="66">
        <f t="shared" si="15"/>
        <v>0</v>
      </c>
      <c r="BE65" s="66">
        <f t="shared" si="15"/>
        <v>0</v>
      </c>
      <c r="BF65" s="66">
        <f t="shared" si="15"/>
        <v>-0.22222222222222143</v>
      </c>
      <c r="BG65" s="66">
        <f t="shared" si="15"/>
        <v>0.88888888888888928</v>
      </c>
      <c r="BH65" s="66">
        <f t="shared" si="15"/>
        <v>0.16666666666666607</v>
      </c>
      <c r="BI65" s="66">
        <f t="shared" si="15"/>
        <v>-1.5</v>
      </c>
      <c r="BJ65" s="66">
        <f t="shared" si="15"/>
        <v>1.2222222222222223</v>
      </c>
      <c r="BK65" s="66">
        <f t="shared" si="15"/>
        <v>-1.1111111111111107</v>
      </c>
      <c r="BL65" s="66">
        <f t="shared" si="15"/>
        <v>0</v>
      </c>
    </row>
    <row r="66" spans="1:64" x14ac:dyDescent="0.2">
      <c r="A66" s="112">
        <v>0.85</v>
      </c>
      <c r="B66" s="66">
        <f t="shared" ref="B66:AG66" si="16">(B7-B$2)</f>
        <v>0</v>
      </c>
      <c r="C66" s="66">
        <f t="shared" si="16"/>
        <v>0.59999999999999964</v>
      </c>
      <c r="D66" s="66">
        <f t="shared" si="16"/>
        <v>-0.5</v>
      </c>
      <c r="E66" s="66">
        <f t="shared" si="16"/>
        <v>-9.9999999999999645E-2</v>
      </c>
      <c r="F66" s="66">
        <f t="shared" si="16"/>
        <v>4.2000000000000011</v>
      </c>
      <c r="G66" s="66">
        <f t="shared" si="16"/>
        <v>-1.0999999999999979</v>
      </c>
      <c r="H66" s="66">
        <f t="shared" si="16"/>
        <v>0</v>
      </c>
      <c r="I66" s="66">
        <f t="shared" si="16"/>
        <v>-1</v>
      </c>
      <c r="J66" s="66">
        <f t="shared" si="16"/>
        <v>-0.10000000000000053</v>
      </c>
      <c r="K66" s="66">
        <f t="shared" si="16"/>
        <v>-0.20000000000000018</v>
      </c>
      <c r="L66" s="66">
        <f t="shared" si="16"/>
        <v>0.69999999999999929</v>
      </c>
      <c r="M66" s="66">
        <f t="shared" si="16"/>
        <v>3.8</v>
      </c>
      <c r="N66" s="66">
        <f t="shared" si="16"/>
        <v>0.10000000000000142</v>
      </c>
      <c r="O66" s="66">
        <f t="shared" si="16"/>
        <v>0</v>
      </c>
      <c r="P66" s="66">
        <f t="shared" si="16"/>
        <v>0</v>
      </c>
      <c r="Q66" s="66">
        <f t="shared" si="16"/>
        <v>-0.10000000000000142</v>
      </c>
      <c r="R66" s="66">
        <f t="shared" si="16"/>
        <v>0.59999999999999964</v>
      </c>
      <c r="S66" s="66">
        <f t="shared" si="16"/>
        <v>1.2000000000000002</v>
      </c>
      <c r="T66" s="66">
        <f t="shared" si="16"/>
        <v>-9.9999999999999645E-2</v>
      </c>
      <c r="U66" s="66">
        <f t="shared" si="16"/>
        <v>0.20000000000000018</v>
      </c>
      <c r="V66" s="66">
        <f t="shared" si="16"/>
        <v>0</v>
      </c>
      <c r="W66" s="66">
        <f t="shared" si="16"/>
        <v>2.7999999999999989</v>
      </c>
      <c r="X66" s="66">
        <f t="shared" si="16"/>
        <v>0</v>
      </c>
      <c r="Y66" s="66">
        <f t="shared" si="16"/>
        <v>0.59999999999999964</v>
      </c>
      <c r="Z66" s="66">
        <f t="shared" si="16"/>
        <v>1.8000000000000007</v>
      </c>
      <c r="AA66" s="66">
        <f t="shared" si="16"/>
        <v>1.7000000000000011</v>
      </c>
      <c r="AB66" s="66">
        <f t="shared" si="16"/>
        <v>0.40000000000000036</v>
      </c>
      <c r="AC66" s="66">
        <f t="shared" si="16"/>
        <v>0</v>
      </c>
      <c r="AD66" s="66">
        <f t="shared" si="16"/>
        <v>0.59999999999999964</v>
      </c>
      <c r="AE66" s="66">
        <f t="shared" si="16"/>
        <v>-9.9999999999999645E-2</v>
      </c>
      <c r="AF66" s="66">
        <f t="shared" si="16"/>
        <v>2.3999999999999995</v>
      </c>
      <c r="AG66" s="66">
        <f t="shared" si="16"/>
        <v>-1</v>
      </c>
      <c r="AH66" s="66">
        <f t="shared" ref="AH66:BL66" si="17">(AH7-AH$2)</f>
        <v>-0.80000000000000071</v>
      </c>
      <c r="AI66" s="66">
        <f t="shared" si="17"/>
        <v>-0.29999999999999893</v>
      </c>
      <c r="AJ66" s="66">
        <f t="shared" si="17"/>
        <v>0.80000000000000071</v>
      </c>
      <c r="AK66" s="66">
        <f t="shared" si="17"/>
        <v>-9.9999999999999645E-2</v>
      </c>
      <c r="AL66" s="66">
        <f t="shared" si="17"/>
        <v>0</v>
      </c>
      <c r="AM66" s="66">
        <f t="shared" si="17"/>
        <v>2.9000000000000004</v>
      </c>
      <c r="AN66" s="66">
        <f t="shared" si="17"/>
        <v>1.7999999999999998</v>
      </c>
      <c r="AO66" s="66">
        <f t="shared" si="17"/>
        <v>-0.80000000000000071</v>
      </c>
      <c r="AP66" s="66">
        <f t="shared" si="17"/>
        <v>1.5</v>
      </c>
      <c r="AQ66" s="66">
        <f t="shared" si="17"/>
        <v>-11.5</v>
      </c>
      <c r="AR66" s="66">
        <f t="shared" si="17"/>
        <v>0</v>
      </c>
      <c r="AS66" s="66">
        <f t="shared" si="17"/>
        <v>0.5</v>
      </c>
      <c r="AT66" s="66">
        <f t="shared" si="17"/>
        <v>-1.0999999999999996</v>
      </c>
      <c r="AU66" s="66">
        <f t="shared" si="17"/>
        <v>0</v>
      </c>
      <c r="AV66" s="66">
        <f t="shared" si="17"/>
        <v>0</v>
      </c>
      <c r="AW66" s="66">
        <f t="shared" si="17"/>
        <v>0</v>
      </c>
      <c r="AX66" s="66">
        <f t="shared" si="17"/>
        <v>0</v>
      </c>
      <c r="AY66" s="66">
        <f t="shared" si="17"/>
        <v>0</v>
      </c>
      <c r="AZ66" s="66">
        <f t="shared" si="17"/>
        <v>0</v>
      </c>
      <c r="BA66" s="66">
        <f t="shared" si="17"/>
        <v>-1.5</v>
      </c>
      <c r="BB66" s="66">
        <f t="shared" si="17"/>
        <v>2.1111111111111125</v>
      </c>
      <c r="BC66" s="66">
        <f t="shared" si="17"/>
        <v>-1.0555555555555554</v>
      </c>
      <c r="BD66" s="66">
        <f t="shared" si="17"/>
        <v>0</v>
      </c>
      <c r="BE66" s="66">
        <f t="shared" si="17"/>
        <v>0</v>
      </c>
      <c r="BF66" s="66">
        <f t="shared" si="17"/>
        <v>-0.11111111111111072</v>
      </c>
      <c r="BG66" s="66">
        <f t="shared" si="17"/>
        <v>1.3888888888888893</v>
      </c>
      <c r="BH66" s="66">
        <f t="shared" si="17"/>
        <v>0</v>
      </c>
      <c r="BI66" s="66">
        <f t="shared" si="17"/>
        <v>-1.9444444444444446</v>
      </c>
      <c r="BJ66" s="66">
        <f t="shared" si="17"/>
        <v>1.333333333333333</v>
      </c>
      <c r="BK66" s="66">
        <f t="shared" si="17"/>
        <v>-1.5555555555555536</v>
      </c>
      <c r="BL66" s="66">
        <f t="shared" si="17"/>
        <v>0</v>
      </c>
    </row>
    <row r="67" spans="1:64" x14ac:dyDescent="0.2">
      <c r="A67" s="112">
        <v>0.85347222222222197</v>
      </c>
      <c r="B67" s="66">
        <f t="shared" ref="B67:AG67" si="18">(B8-B$2)</f>
        <v>0</v>
      </c>
      <c r="C67" s="66">
        <f t="shared" si="18"/>
        <v>0.89999999999999858</v>
      </c>
      <c r="D67" s="66">
        <f t="shared" si="18"/>
        <v>-0.80000000000000071</v>
      </c>
      <c r="E67" s="66">
        <f t="shared" si="18"/>
        <v>0</v>
      </c>
      <c r="F67" s="66">
        <f t="shared" si="18"/>
        <v>5</v>
      </c>
      <c r="G67" s="66">
        <f t="shared" si="18"/>
        <v>-1.3999999999999986</v>
      </c>
      <c r="H67" s="66">
        <f t="shared" si="18"/>
        <v>0</v>
      </c>
      <c r="I67" s="66">
        <f t="shared" si="18"/>
        <v>-1.5</v>
      </c>
      <c r="J67" s="66">
        <f t="shared" si="18"/>
        <v>-0.10000000000000053</v>
      </c>
      <c r="K67" s="66">
        <f t="shared" si="18"/>
        <v>-0.30000000000000071</v>
      </c>
      <c r="L67" s="66">
        <f t="shared" si="18"/>
        <v>0.79999999999999893</v>
      </c>
      <c r="M67" s="66">
        <f t="shared" si="18"/>
        <v>4.2</v>
      </c>
      <c r="N67" s="66">
        <f t="shared" si="18"/>
        <v>0.10000000000000142</v>
      </c>
      <c r="O67" s="66">
        <f t="shared" si="18"/>
        <v>0</v>
      </c>
      <c r="P67" s="66">
        <f t="shared" si="18"/>
        <v>0</v>
      </c>
      <c r="Q67" s="66">
        <f t="shared" si="18"/>
        <v>0</v>
      </c>
      <c r="R67" s="66">
        <f t="shared" si="18"/>
        <v>0.29999999999999982</v>
      </c>
      <c r="S67" s="66">
        <f t="shared" si="18"/>
        <v>1.2000000000000002</v>
      </c>
      <c r="T67" s="66">
        <f t="shared" si="18"/>
        <v>-0.39999999999999858</v>
      </c>
      <c r="U67" s="66">
        <f t="shared" si="18"/>
        <v>0.5</v>
      </c>
      <c r="V67" s="66">
        <f t="shared" si="18"/>
        <v>0</v>
      </c>
      <c r="W67" s="66">
        <f t="shared" si="18"/>
        <v>3.2999999999999989</v>
      </c>
      <c r="X67" s="66">
        <f t="shared" si="18"/>
        <v>0</v>
      </c>
      <c r="Y67" s="66">
        <f t="shared" si="18"/>
        <v>0.70000000000000018</v>
      </c>
      <c r="Z67" s="66">
        <f t="shared" si="18"/>
        <v>1.4000000000000004</v>
      </c>
      <c r="AA67" s="66">
        <f t="shared" si="18"/>
        <v>2.2000000000000011</v>
      </c>
      <c r="AB67" s="66">
        <f t="shared" si="18"/>
        <v>0.70000000000000107</v>
      </c>
      <c r="AC67" s="66">
        <f t="shared" si="18"/>
        <v>0</v>
      </c>
      <c r="AD67" s="66">
        <f t="shared" si="18"/>
        <v>0.69999999999999929</v>
      </c>
      <c r="AE67" s="66">
        <f t="shared" si="18"/>
        <v>0.10000000000000053</v>
      </c>
      <c r="AF67" s="66">
        <f t="shared" si="18"/>
        <v>2.7</v>
      </c>
      <c r="AG67" s="66">
        <f t="shared" si="18"/>
        <v>-1.1999999999999993</v>
      </c>
      <c r="AH67" s="66">
        <f t="shared" ref="AH67:BL67" si="19">(AH8-AH$2)</f>
        <v>-1</v>
      </c>
      <c r="AI67" s="66">
        <f t="shared" si="19"/>
        <v>-0.40000000000000036</v>
      </c>
      <c r="AJ67" s="66">
        <f t="shared" si="19"/>
        <v>1.2000000000000011</v>
      </c>
      <c r="AK67" s="66">
        <f t="shared" si="19"/>
        <v>-9.9999999999999645E-2</v>
      </c>
      <c r="AL67" s="66">
        <f t="shared" si="19"/>
        <v>0</v>
      </c>
      <c r="AM67" s="66">
        <f t="shared" si="19"/>
        <v>3.8</v>
      </c>
      <c r="AN67" s="66">
        <f t="shared" si="19"/>
        <v>2.1000000000000005</v>
      </c>
      <c r="AO67" s="66">
        <f t="shared" si="19"/>
        <v>-1</v>
      </c>
      <c r="AP67" s="66">
        <f t="shared" si="19"/>
        <v>1.8999999999999986</v>
      </c>
      <c r="AQ67" s="66">
        <f t="shared" si="19"/>
        <v>-11.5</v>
      </c>
      <c r="AR67" s="66">
        <f t="shared" si="19"/>
        <v>0</v>
      </c>
      <c r="AS67" s="66">
        <f t="shared" si="19"/>
        <v>1.1999999999999993</v>
      </c>
      <c r="AT67" s="66">
        <f t="shared" si="19"/>
        <v>-1.0999999999999996</v>
      </c>
      <c r="AU67" s="66">
        <f t="shared" si="19"/>
        <v>0</v>
      </c>
      <c r="AV67" s="66">
        <f t="shared" si="19"/>
        <v>0</v>
      </c>
      <c r="AW67" s="66">
        <f t="shared" si="19"/>
        <v>0</v>
      </c>
      <c r="AX67" s="66">
        <f t="shared" si="19"/>
        <v>0</v>
      </c>
      <c r="AY67" s="66">
        <f t="shared" si="19"/>
        <v>0</v>
      </c>
      <c r="AZ67" s="66">
        <f t="shared" si="19"/>
        <v>0</v>
      </c>
      <c r="BA67" s="66">
        <f t="shared" si="19"/>
        <v>-1.7777777777777768</v>
      </c>
      <c r="BB67" s="66">
        <f t="shared" si="19"/>
        <v>2.6666666666666679</v>
      </c>
      <c r="BC67" s="66">
        <f t="shared" si="19"/>
        <v>-1.2777777777777786</v>
      </c>
      <c r="BD67" s="66">
        <f t="shared" si="19"/>
        <v>0</v>
      </c>
      <c r="BE67" s="66">
        <f t="shared" si="19"/>
        <v>0</v>
      </c>
      <c r="BF67" s="66">
        <f t="shared" si="19"/>
        <v>-0.33333333333333393</v>
      </c>
      <c r="BG67" s="66">
        <f t="shared" si="19"/>
        <v>1.8333333333333339</v>
      </c>
      <c r="BH67" s="66">
        <f t="shared" si="19"/>
        <v>0</v>
      </c>
      <c r="BI67" s="66">
        <f t="shared" si="19"/>
        <v>-2.1666666666666661</v>
      </c>
      <c r="BJ67" s="66">
        <f t="shared" si="19"/>
        <v>1.4444444444444446</v>
      </c>
      <c r="BK67" s="66">
        <f t="shared" si="19"/>
        <v>-1.5555555555555536</v>
      </c>
      <c r="BL67" s="66">
        <f t="shared" si="19"/>
        <v>0</v>
      </c>
    </row>
    <row r="68" spans="1:64" x14ac:dyDescent="0.2">
      <c r="A68" s="112">
        <v>0.85694444444444495</v>
      </c>
      <c r="B68" s="66">
        <f t="shared" ref="B68:AG68" si="20">(B9-B$2)</f>
        <v>0</v>
      </c>
      <c r="C68" s="66">
        <f t="shared" si="20"/>
        <v>0.69999999999999929</v>
      </c>
      <c r="D68" s="66">
        <f t="shared" si="20"/>
        <v>-0.90000000000000213</v>
      </c>
      <c r="E68" s="66">
        <f t="shared" si="20"/>
        <v>0.5</v>
      </c>
      <c r="F68" s="66">
        <f t="shared" si="20"/>
        <v>5.7000000000000011</v>
      </c>
      <c r="G68" s="66">
        <f t="shared" si="20"/>
        <v>-1.5</v>
      </c>
      <c r="H68" s="66">
        <f t="shared" si="20"/>
        <v>0</v>
      </c>
      <c r="I68" s="66">
        <f t="shared" si="20"/>
        <v>-2</v>
      </c>
      <c r="J68" s="66">
        <f t="shared" si="20"/>
        <v>0</v>
      </c>
      <c r="K68" s="66">
        <f t="shared" si="20"/>
        <v>-0.40000000000000036</v>
      </c>
      <c r="L68" s="66">
        <f t="shared" si="20"/>
        <v>0.90000000000000036</v>
      </c>
      <c r="M68" s="66">
        <f t="shared" si="20"/>
        <v>4.6000000000000005</v>
      </c>
      <c r="N68" s="66">
        <f t="shared" si="20"/>
        <v>-0.19999999999999929</v>
      </c>
      <c r="O68" s="66">
        <f t="shared" si="20"/>
        <v>0</v>
      </c>
      <c r="P68" s="66">
        <f t="shared" si="20"/>
        <v>0</v>
      </c>
      <c r="Q68" s="66">
        <f t="shared" si="20"/>
        <v>0</v>
      </c>
      <c r="R68" s="66">
        <f t="shared" si="20"/>
        <v>0.39999999999999947</v>
      </c>
      <c r="S68" s="66">
        <f t="shared" si="20"/>
        <v>1.2999999999999998</v>
      </c>
      <c r="T68" s="66">
        <f t="shared" si="20"/>
        <v>-0.5</v>
      </c>
      <c r="U68" s="66">
        <f t="shared" si="20"/>
        <v>0.59999999999999964</v>
      </c>
      <c r="V68" s="66">
        <f t="shared" si="20"/>
        <v>0</v>
      </c>
      <c r="W68" s="66">
        <f t="shared" si="20"/>
        <v>3.7999999999999989</v>
      </c>
      <c r="X68" s="66">
        <f t="shared" si="20"/>
        <v>0</v>
      </c>
      <c r="Y68" s="66">
        <f t="shared" si="20"/>
        <v>0.59999999999999964</v>
      </c>
      <c r="Z68" s="66">
        <f t="shared" si="20"/>
        <v>1.4000000000000004</v>
      </c>
      <c r="AA68" s="66">
        <f t="shared" si="20"/>
        <v>2.7000000000000011</v>
      </c>
      <c r="AB68" s="66">
        <f t="shared" si="20"/>
        <v>1</v>
      </c>
      <c r="AC68" s="66">
        <f t="shared" si="20"/>
        <v>0</v>
      </c>
      <c r="AD68" s="66">
        <f t="shared" si="20"/>
        <v>1</v>
      </c>
      <c r="AE68" s="66">
        <f t="shared" si="20"/>
        <v>0.29999999999999982</v>
      </c>
      <c r="AF68" s="66">
        <f t="shared" si="20"/>
        <v>3.0000000000000009</v>
      </c>
      <c r="AG68" s="66">
        <f t="shared" si="20"/>
        <v>-1.5</v>
      </c>
      <c r="AH68" s="66">
        <f t="shared" ref="AH68:BL68" si="21">(AH9-AH$2)</f>
        <v>-1</v>
      </c>
      <c r="AI68" s="66">
        <f t="shared" si="21"/>
        <v>-0.40000000000000036</v>
      </c>
      <c r="AJ68" s="66">
        <f t="shared" si="21"/>
        <v>1.5</v>
      </c>
      <c r="AK68" s="66">
        <f t="shared" si="21"/>
        <v>0.19999999999999929</v>
      </c>
      <c r="AL68" s="66">
        <f t="shared" si="21"/>
        <v>0.10000000000000053</v>
      </c>
      <c r="AM68" s="66">
        <f t="shared" si="21"/>
        <v>4.5000000000000009</v>
      </c>
      <c r="AN68" s="66">
        <f t="shared" si="21"/>
        <v>2.5</v>
      </c>
      <c r="AO68" s="66">
        <f t="shared" si="21"/>
        <v>-1.2000000000000002</v>
      </c>
      <c r="AP68" s="66">
        <f t="shared" si="21"/>
        <v>2</v>
      </c>
      <c r="AQ68" s="66">
        <f t="shared" si="21"/>
        <v>-11.5</v>
      </c>
      <c r="AR68" s="66">
        <f t="shared" si="21"/>
        <v>0</v>
      </c>
      <c r="AS68" s="66">
        <f t="shared" si="21"/>
        <v>1.5</v>
      </c>
      <c r="AT68" s="66">
        <f t="shared" si="21"/>
        <v>-0.79999999999999982</v>
      </c>
      <c r="AU68" s="66">
        <f t="shared" si="21"/>
        <v>0</v>
      </c>
      <c r="AV68" s="66">
        <f t="shared" si="21"/>
        <v>0</v>
      </c>
      <c r="AW68" s="66">
        <f t="shared" si="21"/>
        <v>0</v>
      </c>
      <c r="AX68" s="66">
        <f t="shared" si="21"/>
        <v>0</v>
      </c>
      <c r="AY68" s="66">
        <f t="shared" si="21"/>
        <v>0</v>
      </c>
      <c r="AZ68" s="66">
        <f t="shared" si="21"/>
        <v>0</v>
      </c>
      <c r="BA68" s="66">
        <f t="shared" si="21"/>
        <v>-2.0555555555555554</v>
      </c>
      <c r="BB68" s="66">
        <f t="shared" si="21"/>
        <v>3.2222222222222232</v>
      </c>
      <c r="BC68" s="66">
        <f t="shared" si="21"/>
        <v>-1.5</v>
      </c>
      <c r="BD68" s="66">
        <f t="shared" si="21"/>
        <v>0</v>
      </c>
      <c r="BE68" s="66">
        <f t="shared" si="21"/>
        <v>0</v>
      </c>
      <c r="BF68" s="66">
        <f t="shared" si="21"/>
        <v>-0.66666666666666607</v>
      </c>
      <c r="BG68" s="66">
        <f t="shared" si="21"/>
        <v>2.2222222222222232</v>
      </c>
      <c r="BH68" s="66">
        <f t="shared" si="21"/>
        <v>0</v>
      </c>
      <c r="BI68" s="66">
        <f t="shared" si="21"/>
        <v>-2.2777777777777786</v>
      </c>
      <c r="BJ68" s="66">
        <f t="shared" si="21"/>
        <v>1.666666666666667</v>
      </c>
      <c r="BK68" s="66">
        <f t="shared" si="21"/>
        <v>-1.1111111111111107</v>
      </c>
      <c r="BL68" s="66">
        <f t="shared" si="21"/>
        <v>0</v>
      </c>
    </row>
    <row r="69" spans="1:64" x14ac:dyDescent="0.2">
      <c r="A69" s="112">
        <v>0.86041666666666705</v>
      </c>
      <c r="B69" s="66">
        <f t="shared" ref="B69:AG69" si="22">(B10-B$2)</f>
        <v>0</v>
      </c>
      <c r="C69" s="66">
        <f t="shared" si="22"/>
        <v>1</v>
      </c>
      <c r="D69" s="66">
        <f t="shared" si="22"/>
        <v>-0.90000000000000213</v>
      </c>
      <c r="E69" s="66">
        <f t="shared" si="22"/>
        <v>0.69999999999999929</v>
      </c>
      <c r="F69" s="66">
        <f t="shared" si="22"/>
        <v>6.2000000000000011</v>
      </c>
      <c r="G69" s="66">
        <f t="shared" si="22"/>
        <v>-2.5999999999999996</v>
      </c>
      <c r="H69" s="66">
        <f t="shared" si="22"/>
        <v>0</v>
      </c>
      <c r="I69" s="66">
        <f t="shared" si="22"/>
        <v>-2.3999999999999986</v>
      </c>
      <c r="J69" s="66">
        <f t="shared" si="22"/>
        <v>-0.10000000000000053</v>
      </c>
      <c r="K69" s="66">
        <f t="shared" si="22"/>
        <v>-0.5</v>
      </c>
      <c r="L69" s="66">
        <f t="shared" si="22"/>
        <v>0.90000000000000036</v>
      </c>
      <c r="M69" s="66">
        <f t="shared" si="22"/>
        <v>4.8</v>
      </c>
      <c r="N69" s="66">
        <f t="shared" si="22"/>
        <v>-0.39999999999999947</v>
      </c>
      <c r="O69" s="66">
        <f t="shared" si="22"/>
        <v>0</v>
      </c>
      <c r="P69" s="66">
        <f t="shared" si="22"/>
        <v>0</v>
      </c>
      <c r="Q69" s="66">
        <f t="shared" si="22"/>
        <v>0</v>
      </c>
      <c r="R69" s="66">
        <f t="shared" si="22"/>
        <v>0.59999999999999964</v>
      </c>
      <c r="S69" s="66">
        <f t="shared" si="22"/>
        <v>1.4000000000000004</v>
      </c>
      <c r="T69" s="66">
        <f t="shared" si="22"/>
        <v>-0.5</v>
      </c>
      <c r="U69" s="66">
        <f t="shared" si="22"/>
        <v>0.70000000000000018</v>
      </c>
      <c r="V69" s="66">
        <f t="shared" si="22"/>
        <v>0</v>
      </c>
      <c r="W69" s="66">
        <f t="shared" si="22"/>
        <v>4.1999999999999993</v>
      </c>
      <c r="X69" s="66">
        <f t="shared" si="22"/>
        <v>0</v>
      </c>
      <c r="Y69" s="66">
        <f t="shared" si="22"/>
        <v>0.59999999999999964</v>
      </c>
      <c r="Z69" s="66">
        <f t="shared" si="22"/>
        <v>1.5</v>
      </c>
      <c r="AA69" s="66">
        <f t="shared" si="22"/>
        <v>2.7000000000000011</v>
      </c>
      <c r="AB69" s="66">
        <f t="shared" si="22"/>
        <v>1.3000000000000007</v>
      </c>
      <c r="AC69" s="66">
        <f t="shared" si="22"/>
        <v>0</v>
      </c>
      <c r="AD69" s="66">
        <f t="shared" si="22"/>
        <v>1.3999999999999995</v>
      </c>
      <c r="AE69" s="66">
        <f t="shared" si="22"/>
        <v>0.40000000000000036</v>
      </c>
      <c r="AF69" s="66">
        <f t="shared" si="22"/>
        <v>3.3</v>
      </c>
      <c r="AG69" s="66">
        <f t="shared" si="22"/>
        <v>-1.7999999999999989</v>
      </c>
      <c r="AH69" s="66">
        <f t="shared" ref="AH69:BL69" si="23">(AH10-AH$2)</f>
        <v>-0.80000000000000071</v>
      </c>
      <c r="AI69" s="66">
        <f t="shared" si="23"/>
        <v>-0.5</v>
      </c>
      <c r="AJ69" s="66">
        <f t="shared" si="23"/>
        <v>1.8000000000000007</v>
      </c>
      <c r="AK69" s="66">
        <f t="shared" si="23"/>
        <v>0.19999999999999929</v>
      </c>
      <c r="AL69" s="66">
        <f t="shared" si="23"/>
        <v>0.40000000000000036</v>
      </c>
      <c r="AM69" s="66">
        <f t="shared" si="23"/>
        <v>5.1000000000000005</v>
      </c>
      <c r="AN69" s="66">
        <f t="shared" si="23"/>
        <v>3</v>
      </c>
      <c r="AO69" s="66">
        <f t="shared" si="23"/>
        <v>-1.3000000000000007</v>
      </c>
      <c r="AP69" s="66">
        <f t="shared" si="23"/>
        <v>2.1999999999999993</v>
      </c>
      <c r="AQ69" s="66">
        <f t="shared" si="23"/>
        <v>-11.5</v>
      </c>
      <c r="AR69" s="66">
        <f t="shared" si="23"/>
        <v>0</v>
      </c>
      <c r="AS69" s="66">
        <f t="shared" si="23"/>
        <v>1.9000000000000004</v>
      </c>
      <c r="AT69" s="66">
        <f t="shared" si="23"/>
        <v>-0.39999999999999947</v>
      </c>
      <c r="AU69" s="66">
        <f t="shared" si="23"/>
        <v>0</v>
      </c>
      <c r="AV69" s="66">
        <f t="shared" si="23"/>
        <v>0</v>
      </c>
      <c r="AW69" s="66">
        <f t="shared" si="23"/>
        <v>0</v>
      </c>
      <c r="AX69" s="66">
        <f t="shared" si="23"/>
        <v>0</v>
      </c>
      <c r="AY69" s="66">
        <f t="shared" si="23"/>
        <v>0</v>
      </c>
      <c r="AZ69" s="66">
        <f t="shared" si="23"/>
        <v>0</v>
      </c>
      <c r="BA69" s="66">
        <f t="shared" si="23"/>
        <v>-2.1666666666666661</v>
      </c>
      <c r="BB69" s="66">
        <f t="shared" si="23"/>
        <v>3.7222222222222214</v>
      </c>
      <c r="BC69" s="66">
        <f t="shared" si="23"/>
        <v>-1.6666666666666679</v>
      </c>
      <c r="BD69" s="66">
        <f t="shared" si="23"/>
        <v>0</v>
      </c>
      <c r="BE69" s="66">
        <f t="shared" si="23"/>
        <v>0</v>
      </c>
      <c r="BF69" s="66">
        <f t="shared" si="23"/>
        <v>-0.83333333333333393</v>
      </c>
      <c r="BG69" s="66">
        <f t="shared" si="23"/>
        <v>2.5555555555555554</v>
      </c>
      <c r="BH69" s="66">
        <f t="shared" si="23"/>
        <v>0.16666666666666607</v>
      </c>
      <c r="BI69" s="66">
        <f t="shared" si="23"/>
        <v>-2.4444444444444446</v>
      </c>
      <c r="BJ69" s="66">
        <f t="shared" si="23"/>
        <v>1.7222222222222223</v>
      </c>
      <c r="BK69" s="66">
        <f t="shared" si="23"/>
        <v>-0.77777777777777501</v>
      </c>
      <c r="BL69" s="66">
        <f t="shared" si="23"/>
        <v>0</v>
      </c>
    </row>
    <row r="70" spans="1:64" x14ac:dyDescent="0.2">
      <c r="A70" s="112">
        <v>0.86388888888888904</v>
      </c>
      <c r="B70" s="66">
        <f t="shared" ref="B70:AG70" si="24">(B11-B$2)</f>
        <v>0</v>
      </c>
      <c r="C70" s="66">
        <f t="shared" si="24"/>
        <v>1.5</v>
      </c>
      <c r="D70" s="66">
        <f t="shared" si="24"/>
        <v>-1.2000000000000028</v>
      </c>
      <c r="E70" s="66">
        <f t="shared" si="24"/>
        <v>0.19999999999999929</v>
      </c>
      <c r="F70" s="66">
        <f t="shared" si="24"/>
        <v>6.7000000000000011</v>
      </c>
      <c r="G70" s="66">
        <f t="shared" si="24"/>
        <v>-3</v>
      </c>
      <c r="H70" s="66">
        <f t="shared" si="24"/>
        <v>0</v>
      </c>
      <c r="I70" s="66">
        <f t="shared" si="24"/>
        <v>-2.5999999999999996</v>
      </c>
      <c r="J70" s="66">
        <f t="shared" si="24"/>
        <v>-0.30000000000000071</v>
      </c>
      <c r="K70" s="66">
        <f t="shared" si="24"/>
        <v>-0.60000000000000053</v>
      </c>
      <c r="L70" s="66">
        <f t="shared" si="24"/>
        <v>0.79999999999999893</v>
      </c>
      <c r="M70" s="66">
        <f t="shared" si="24"/>
        <v>4.7</v>
      </c>
      <c r="N70" s="66">
        <f t="shared" si="24"/>
        <v>0</v>
      </c>
      <c r="O70" s="66">
        <f t="shared" si="24"/>
        <v>0</v>
      </c>
      <c r="P70" s="66">
        <f t="shared" si="24"/>
        <v>0</v>
      </c>
      <c r="Q70" s="66">
        <f t="shared" si="24"/>
        <v>-0.20000000000000107</v>
      </c>
      <c r="R70" s="66">
        <f t="shared" si="24"/>
        <v>0.70000000000000018</v>
      </c>
      <c r="S70" s="66">
        <f t="shared" si="24"/>
        <v>1.7999999999999998</v>
      </c>
      <c r="T70" s="66">
        <f t="shared" si="24"/>
        <v>-0.39999999999999858</v>
      </c>
      <c r="U70" s="66">
        <f t="shared" si="24"/>
        <v>0.5</v>
      </c>
      <c r="V70" s="66">
        <f t="shared" si="24"/>
        <v>0</v>
      </c>
      <c r="W70" s="66">
        <f t="shared" si="24"/>
        <v>4.8999999999999986</v>
      </c>
      <c r="X70" s="66">
        <f t="shared" si="24"/>
        <v>0</v>
      </c>
      <c r="Y70" s="66">
        <f t="shared" si="24"/>
        <v>0.70000000000000018</v>
      </c>
      <c r="Z70" s="66">
        <f t="shared" si="24"/>
        <v>1.9000000000000004</v>
      </c>
      <c r="AA70" s="66">
        <f t="shared" si="24"/>
        <v>3.1000000000000014</v>
      </c>
      <c r="AB70" s="66">
        <f t="shared" si="24"/>
        <v>1.7000000000000011</v>
      </c>
      <c r="AC70" s="66">
        <f t="shared" si="24"/>
        <v>0</v>
      </c>
      <c r="AD70" s="66">
        <f t="shared" si="24"/>
        <v>1.7999999999999998</v>
      </c>
      <c r="AE70" s="66">
        <f t="shared" si="24"/>
        <v>0.5</v>
      </c>
      <c r="AF70" s="66">
        <f t="shared" si="24"/>
        <v>3.6000000000000005</v>
      </c>
      <c r="AG70" s="66">
        <f t="shared" si="24"/>
        <v>-1.2999999999999989</v>
      </c>
      <c r="AH70" s="66">
        <f t="shared" ref="AH70:BL70" si="25">(AH11-AH$2)</f>
        <v>-0.60000000000000053</v>
      </c>
      <c r="AI70" s="66">
        <f t="shared" si="25"/>
        <v>-0.59999999999999964</v>
      </c>
      <c r="AJ70" s="66">
        <f t="shared" si="25"/>
        <v>2.0999999999999996</v>
      </c>
      <c r="AK70" s="66">
        <f t="shared" si="25"/>
        <v>0.19999999999999929</v>
      </c>
      <c r="AL70" s="66">
        <f t="shared" si="25"/>
        <v>0.60000000000000053</v>
      </c>
      <c r="AM70" s="66">
        <f t="shared" si="25"/>
        <v>5.6000000000000005</v>
      </c>
      <c r="AN70" s="66">
        <f t="shared" si="25"/>
        <v>3.4000000000000004</v>
      </c>
      <c r="AO70" s="66">
        <f t="shared" si="25"/>
        <v>-1.5</v>
      </c>
      <c r="AP70" s="66">
        <f t="shared" si="25"/>
        <v>2.3999999999999986</v>
      </c>
      <c r="AQ70" s="66">
        <f t="shared" si="25"/>
        <v>-11.5</v>
      </c>
      <c r="AR70" s="66">
        <f t="shared" si="25"/>
        <v>0</v>
      </c>
      <c r="AS70" s="66">
        <f t="shared" si="25"/>
        <v>2.0999999999999996</v>
      </c>
      <c r="AT70" s="66">
        <f t="shared" si="25"/>
        <v>0.10000000000000053</v>
      </c>
      <c r="AU70" s="66">
        <f t="shared" si="25"/>
        <v>0</v>
      </c>
      <c r="AV70" s="66">
        <f t="shared" si="25"/>
        <v>0</v>
      </c>
      <c r="AW70" s="66">
        <f t="shared" si="25"/>
        <v>0</v>
      </c>
      <c r="AX70" s="66">
        <f t="shared" si="25"/>
        <v>0</v>
      </c>
      <c r="AY70" s="66">
        <f t="shared" si="25"/>
        <v>0</v>
      </c>
      <c r="AZ70" s="66">
        <f t="shared" si="25"/>
        <v>0</v>
      </c>
      <c r="BA70" s="66">
        <f t="shared" si="25"/>
        <v>-2.0555555555555554</v>
      </c>
      <c r="BB70" s="66">
        <f t="shared" si="25"/>
        <v>3.9444444444444464</v>
      </c>
      <c r="BC70" s="66">
        <f t="shared" si="25"/>
        <v>-2.0555555555555554</v>
      </c>
      <c r="BD70" s="66">
        <f t="shared" si="25"/>
        <v>0</v>
      </c>
      <c r="BE70" s="66">
        <f t="shared" si="25"/>
        <v>0</v>
      </c>
      <c r="BF70" s="66">
        <f t="shared" si="25"/>
        <v>-1.0555555555555554</v>
      </c>
      <c r="BG70" s="66">
        <f t="shared" si="25"/>
        <v>2.8333333333333339</v>
      </c>
      <c r="BH70" s="66">
        <f t="shared" si="25"/>
        <v>0.33333333333333215</v>
      </c>
      <c r="BI70" s="66">
        <f t="shared" si="25"/>
        <v>-2.3888888888888893</v>
      </c>
      <c r="BJ70" s="66">
        <f t="shared" si="25"/>
        <v>1.7777777777777777</v>
      </c>
      <c r="BK70" s="66">
        <f t="shared" si="25"/>
        <v>-0.83333333333333215</v>
      </c>
      <c r="BL70" s="66">
        <f t="shared" si="25"/>
        <v>0</v>
      </c>
    </row>
    <row r="71" spans="1:64" x14ac:dyDescent="0.2">
      <c r="A71" s="112">
        <v>0.86736111111111103</v>
      </c>
      <c r="B71" s="66">
        <f t="shared" ref="B71:AG71" si="26">(B12-B$2)</f>
        <v>0</v>
      </c>
      <c r="C71" s="66">
        <f t="shared" si="26"/>
        <v>1.3999999999999986</v>
      </c>
      <c r="D71" s="66">
        <f t="shared" si="26"/>
        <v>-1.3000000000000007</v>
      </c>
      <c r="E71" s="66">
        <f t="shared" si="26"/>
        <v>0.19999999999999929</v>
      </c>
      <c r="F71" s="66">
        <f t="shared" si="26"/>
        <v>7.4000000000000021</v>
      </c>
      <c r="G71" s="66">
        <f t="shared" si="26"/>
        <v>-3.3999999999999986</v>
      </c>
      <c r="H71" s="66">
        <f t="shared" si="26"/>
        <v>0</v>
      </c>
      <c r="I71" s="66">
        <f t="shared" si="26"/>
        <v>-2.8999999999999986</v>
      </c>
      <c r="J71" s="66">
        <f t="shared" si="26"/>
        <v>-0.5</v>
      </c>
      <c r="K71" s="66">
        <f t="shared" si="26"/>
        <v>-0.60000000000000053</v>
      </c>
      <c r="L71" s="66">
        <f t="shared" si="26"/>
        <v>0</v>
      </c>
      <c r="M71" s="66">
        <f t="shared" si="26"/>
        <v>4.8</v>
      </c>
      <c r="N71" s="66">
        <f t="shared" si="26"/>
        <v>0.10000000000000142</v>
      </c>
      <c r="O71" s="66">
        <f t="shared" si="26"/>
        <v>0</v>
      </c>
      <c r="P71" s="66">
        <f t="shared" si="26"/>
        <v>0</v>
      </c>
      <c r="Q71" s="66">
        <f t="shared" si="26"/>
        <v>-0.10000000000000142</v>
      </c>
      <c r="R71" s="66">
        <f t="shared" si="26"/>
        <v>0.89999999999999947</v>
      </c>
      <c r="S71" s="66">
        <f t="shared" si="26"/>
        <v>2.2999999999999998</v>
      </c>
      <c r="T71" s="66">
        <f t="shared" si="26"/>
        <v>-0.29999999999999893</v>
      </c>
      <c r="U71" s="66">
        <f t="shared" si="26"/>
        <v>0.39999999999999947</v>
      </c>
      <c r="V71" s="66">
        <f t="shared" si="26"/>
        <v>0</v>
      </c>
      <c r="W71" s="66">
        <f t="shared" si="26"/>
        <v>4.8999999999999986</v>
      </c>
      <c r="X71" s="66">
        <f t="shared" si="26"/>
        <v>0</v>
      </c>
      <c r="Y71" s="66">
        <f t="shared" si="26"/>
        <v>0.89999999999999947</v>
      </c>
      <c r="Z71" s="66">
        <f t="shared" si="26"/>
        <v>2.0999999999999996</v>
      </c>
      <c r="AA71" s="66">
        <f t="shared" si="26"/>
        <v>3.4000000000000004</v>
      </c>
      <c r="AB71" s="66">
        <f t="shared" si="26"/>
        <v>1.8000000000000007</v>
      </c>
      <c r="AC71" s="66">
        <f t="shared" si="26"/>
        <v>0</v>
      </c>
      <c r="AD71" s="66">
        <f t="shared" si="26"/>
        <v>1.8999999999999995</v>
      </c>
      <c r="AE71" s="66">
        <f t="shared" si="26"/>
        <v>1</v>
      </c>
      <c r="AF71" s="66">
        <f t="shared" si="26"/>
        <v>4.0000000000000009</v>
      </c>
      <c r="AG71" s="66">
        <f t="shared" si="26"/>
        <v>-0.89999999999999858</v>
      </c>
      <c r="AH71" s="66">
        <f t="shared" ref="AH71:BL71" si="27">(AH12-AH$2)</f>
        <v>-0.5</v>
      </c>
      <c r="AI71" s="66">
        <f t="shared" si="27"/>
        <v>-0.59999999999999964</v>
      </c>
      <c r="AJ71" s="66">
        <f t="shared" si="27"/>
        <v>2.3000000000000007</v>
      </c>
      <c r="AK71" s="66">
        <f t="shared" si="27"/>
        <v>0.19999999999999929</v>
      </c>
      <c r="AL71" s="66">
        <f t="shared" si="27"/>
        <v>1.2999999999999998</v>
      </c>
      <c r="AM71" s="66">
        <f t="shared" si="27"/>
        <v>6.3999999999999995</v>
      </c>
      <c r="AN71" s="66">
        <f t="shared" si="27"/>
        <v>3.9000000000000004</v>
      </c>
      <c r="AO71" s="66">
        <f t="shared" si="27"/>
        <v>-1.7000000000000002</v>
      </c>
      <c r="AP71" s="66">
        <f t="shared" si="27"/>
        <v>2.5999999999999996</v>
      </c>
      <c r="AQ71" s="66">
        <f t="shared" si="27"/>
        <v>-11.5</v>
      </c>
      <c r="AR71" s="66">
        <f t="shared" si="27"/>
        <v>0</v>
      </c>
      <c r="AS71" s="66">
        <f t="shared" si="27"/>
        <v>2</v>
      </c>
      <c r="AT71" s="66">
        <f t="shared" si="27"/>
        <v>0.60000000000000053</v>
      </c>
      <c r="AU71" s="66">
        <f t="shared" si="27"/>
        <v>0</v>
      </c>
      <c r="AV71" s="66">
        <f t="shared" si="27"/>
        <v>0</v>
      </c>
      <c r="AW71" s="66">
        <f t="shared" si="27"/>
        <v>0</v>
      </c>
      <c r="AX71" s="66">
        <f t="shared" si="27"/>
        <v>0</v>
      </c>
      <c r="AY71" s="66">
        <f t="shared" si="27"/>
        <v>0</v>
      </c>
      <c r="AZ71" s="66">
        <f t="shared" si="27"/>
        <v>0</v>
      </c>
      <c r="BA71" s="66">
        <f t="shared" si="27"/>
        <v>-1.8888888888888893</v>
      </c>
      <c r="BB71" s="66">
        <f t="shared" si="27"/>
        <v>4.3333333333333357</v>
      </c>
      <c r="BC71" s="66">
        <f t="shared" si="27"/>
        <v>-2.4444444444444446</v>
      </c>
      <c r="BD71" s="66">
        <f t="shared" si="27"/>
        <v>0</v>
      </c>
      <c r="BE71" s="66">
        <f t="shared" si="27"/>
        <v>0</v>
      </c>
      <c r="BF71" s="66">
        <f t="shared" si="27"/>
        <v>-1.2777777777777786</v>
      </c>
      <c r="BG71" s="66">
        <f t="shared" si="27"/>
        <v>3.0555555555555554</v>
      </c>
      <c r="BH71" s="66">
        <f t="shared" si="27"/>
        <v>0.33333333333333215</v>
      </c>
      <c r="BI71" s="66">
        <f t="shared" si="27"/>
        <v>-2.6111111111111107</v>
      </c>
      <c r="BJ71" s="66">
        <f t="shared" si="27"/>
        <v>1.9444444444444446</v>
      </c>
      <c r="BK71" s="66">
        <f t="shared" si="27"/>
        <v>-1.1666666666666643</v>
      </c>
      <c r="BL71" s="66">
        <f t="shared" si="27"/>
        <v>0</v>
      </c>
    </row>
    <row r="72" spans="1:64" x14ac:dyDescent="0.2">
      <c r="A72" s="112">
        <v>0.87083333333333302</v>
      </c>
      <c r="B72" s="66">
        <f t="shared" ref="B72:AG72" si="28">(B13-B$2)</f>
        <v>0</v>
      </c>
      <c r="C72" s="66">
        <f t="shared" si="28"/>
        <v>1.2999999999999989</v>
      </c>
      <c r="D72" s="66">
        <f t="shared" si="28"/>
        <v>-1.5</v>
      </c>
      <c r="E72" s="66">
        <f t="shared" si="28"/>
        <v>0.40000000000000036</v>
      </c>
      <c r="F72" s="66">
        <f t="shared" si="28"/>
        <v>7.9000000000000021</v>
      </c>
      <c r="G72" s="66">
        <f t="shared" si="28"/>
        <v>-3.6999999999999993</v>
      </c>
      <c r="H72" s="66">
        <f t="shared" si="28"/>
        <v>0</v>
      </c>
      <c r="I72" s="66">
        <f t="shared" si="28"/>
        <v>-3.0999999999999996</v>
      </c>
      <c r="J72" s="66">
        <f t="shared" si="28"/>
        <v>-0.60000000000000053</v>
      </c>
      <c r="K72" s="66">
        <f t="shared" si="28"/>
        <v>-0.70000000000000018</v>
      </c>
      <c r="L72" s="66">
        <f t="shared" si="28"/>
        <v>0.19999999999999929</v>
      </c>
      <c r="M72" s="66">
        <f t="shared" si="28"/>
        <v>4.8</v>
      </c>
      <c r="N72" s="66">
        <f t="shared" si="28"/>
        <v>-0.19999999999999929</v>
      </c>
      <c r="O72" s="66">
        <f t="shared" si="28"/>
        <v>0</v>
      </c>
      <c r="P72" s="66">
        <f t="shared" si="28"/>
        <v>0</v>
      </c>
      <c r="Q72" s="66">
        <f t="shared" si="28"/>
        <v>9.9999999999999645E-2</v>
      </c>
      <c r="R72" s="66">
        <f t="shared" si="28"/>
        <v>1.3999999999999995</v>
      </c>
      <c r="S72" s="66">
        <f t="shared" si="28"/>
        <v>2.6999999999999993</v>
      </c>
      <c r="T72" s="66">
        <f t="shared" si="28"/>
        <v>-9.9999999999999645E-2</v>
      </c>
      <c r="U72" s="66">
        <f t="shared" si="28"/>
        <v>0.5</v>
      </c>
      <c r="V72" s="66">
        <f t="shared" si="28"/>
        <v>0</v>
      </c>
      <c r="W72" s="66">
        <f t="shared" si="28"/>
        <v>5</v>
      </c>
      <c r="X72" s="66">
        <f t="shared" si="28"/>
        <v>0</v>
      </c>
      <c r="Y72" s="66">
        <f t="shared" si="28"/>
        <v>0.59999999999999964</v>
      </c>
      <c r="Z72" s="66">
        <f t="shared" si="28"/>
        <v>1.9000000000000004</v>
      </c>
      <c r="AA72" s="66">
        <f t="shared" si="28"/>
        <v>3.8000000000000007</v>
      </c>
      <c r="AB72" s="66">
        <f t="shared" si="28"/>
        <v>2.2000000000000011</v>
      </c>
      <c r="AC72" s="66">
        <f t="shared" si="28"/>
        <v>0</v>
      </c>
      <c r="AD72" s="66">
        <f t="shared" si="28"/>
        <v>2</v>
      </c>
      <c r="AE72" s="66">
        <f t="shared" si="28"/>
        <v>1.5</v>
      </c>
      <c r="AF72" s="66">
        <f t="shared" si="28"/>
        <v>3.5000000000000009</v>
      </c>
      <c r="AG72" s="66">
        <f t="shared" si="28"/>
        <v>-0.79999999999999893</v>
      </c>
      <c r="AH72" s="66">
        <f t="shared" ref="AH72:BL72" si="29">(AH13-AH$2)</f>
        <v>-0.30000000000000071</v>
      </c>
      <c r="AI72" s="66">
        <f t="shared" si="29"/>
        <v>-0.59999999999999964</v>
      </c>
      <c r="AJ72" s="66">
        <f t="shared" si="29"/>
        <v>2.4000000000000004</v>
      </c>
      <c r="AK72" s="66">
        <f t="shared" si="29"/>
        <v>0.19999999999999929</v>
      </c>
      <c r="AL72" s="66">
        <f t="shared" si="29"/>
        <v>2.1000000000000005</v>
      </c>
      <c r="AM72" s="66">
        <f t="shared" si="29"/>
        <v>7.3</v>
      </c>
      <c r="AN72" s="66">
        <f t="shared" si="29"/>
        <v>4.3</v>
      </c>
      <c r="AO72" s="66">
        <f t="shared" si="29"/>
        <v>-1.7000000000000002</v>
      </c>
      <c r="AP72" s="66">
        <f t="shared" si="29"/>
        <v>2.6999999999999993</v>
      </c>
      <c r="AQ72" s="66">
        <f t="shared" si="29"/>
        <v>-11.5</v>
      </c>
      <c r="AR72" s="66">
        <f t="shared" si="29"/>
        <v>0</v>
      </c>
      <c r="AS72" s="66">
        <f t="shared" si="29"/>
        <v>2</v>
      </c>
      <c r="AT72" s="66">
        <f t="shared" si="29"/>
        <v>1.2000000000000002</v>
      </c>
      <c r="AU72" s="66">
        <f t="shared" si="29"/>
        <v>0</v>
      </c>
      <c r="AV72" s="66">
        <f t="shared" si="29"/>
        <v>0</v>
      </c>
      <c r="AW72" s="66">
        <f t="shared" si="29"/>
        <v>0</v>
      </c>
      <c r="AX72" s="66">
        <f t="shared" si="29"/>
        <v>0</v>
      </c>
      <c r="AY72" s="66">
        <f t="shared" si="29"/>
        <v>0</v>
      </c>
      <c r="AZ72" s="66">
        <f t="shared" si="29"/>
        <v>0</v>
      </c>
      <c r="BA72" s="66">
        <f t="shared" si="29"/>
        <v>-1.7222222222222214</v>
      </c>
      <c r="BB72" s="66">
        <f t="shared" si="29"/>
        <v>4.7777777777777786</v>
      </c>
      <c r="BC72" s="66">
        <f t="shared" si="29"/>
        <v>-2.6111111111111107</v>
      </c>
      <c r="BD72" s="66">
        <f t="shared" si="29"/>
        <v>0</v>
      </c>
      <c r="BE72" s="66">
        <f t="shared" si="29"/>
        <v>0</v>
      </c>
      <c r="BF72" s="66">
        <f t="shared" si="29"/>
        <v>-1.3333333333333339</v>
      </c>
      <c r="BG72" s="66">
        <f t="shared" si="29"/>
        <v>3.2777777777777786</v>
      </c>
      <c r="BH72" s="66">
        <f t="shared" si="29"/>
        <v>0.22222222222222143</v>
      </c>
      <c r="BI72" s="66">
        <f t="shared" si="29"/>
        <v>-2.8333333333333339</v>
      </c>
      <c r="BJ72" s="66">
        <f t="shared" si="29"/>
        <v>2.1111111111111107</v>
      </c>
      <c r="BK72" s="66">
        <f t="shared" si="29"/>
        <v>-1.3888888888888893</v>
      </c>
      <c r="BL72" s="66">
        <f t="shared" si="29"/>
        <v>0</v>
      </c>
    </row>
    <row r="73" spans="1:64" x14ac:dyDescent="0.2">
      <c r="A73" s="112">
        <v>0.874305555555556</v>
      </c>
      <c r="B73" s="66">
        <f t="shared" ref="B73:AG73" si="30">(B14-B$2)</f>
        <v>0</v>
      </c>
      <c r="C73" s="66">
        <f t="shared" si="30"/>
        <v>1.2999999999999989</v>
      </c>
      <c r="D73" s="66">
        <f t="shared" si="30"/>
        <v>-1.6000000000000014</v>
      </c>
      <c r="E73" s="66">
        <f t="shared" si="30"/>
        <v>0.79999999999999893</v>
      </c>
      <c r="F73" s="66">
        <f t="shared" si="30"/>
        <v>9</v>
      </c>
      <c r="G73" s="66">
        <f t="shared" si="30"/>
        <v>-3.7999999999999989</v>
      </c>
      <c r="H73" s="66">
        <f t="shared" si="30"/>
        <v>0</v>
      </c>
      <c r="I73" s="66">
        <f t="shared" si="30"/>
        <v>-3.1999999999999993</v>
      </c>
      <c r="J73" s="66">
        <f t="shared" si="30"/>
        <v>-0.60000000000000053</v>
      </c>
      <c r="K73" s="66">
        <f t="shared" si="30"/>
        <v>-0.70000000000000018</v>
      </c>
      <c r="L73" s="66">
        <f t="shared" si="30"/>
        <v>0.5</v>
      </c>
      <c r="M73" s="66">
        <f t="shared" si="30"/>
        <v>4.4999999999999991</v>
      </c>
      <c r="N73" s="66">
        <f t="shared" si="30"/>
        <v>0</v>
      </c>
      <c r="O73" s="66">
        <f t="shared" si="30"/>
        <v>0</v>
      </c>
      <c r="P73" s="66">
        <f t="shared" si="30"/>
        <v>0</v>
      </c>
      <c r="Q73" s="66">
        <f t="shared" si="30"/>
        <v>0.29999999999999893</v>
      </c>
      <c r="R73" s="66">
        <f t="shared" si="30"/>
        <v>1.6000000000000005</v>
      </c>
      <c r="S73" s="66">
        <f t="shared" si="30"/>
        <v>3.0999999999999996</v>
      </c>
      <c r="T73" s="66">
        <f t="shared" si="30"/>
        <v>0</v>
      </c>
      <c r="U73" s="66">
        <f t="shared" si="30"/>
        <v>0.39999999999999947</v>
      </c>
      <c r="V73" s="66">
        <f t="shared" si="30"/>
        <v>0</v>
      </c>
      <c r="W73" s="66">
        <f t="shared" si="30"/>
        <v>5.0999999999999996</v>
      </c>
      <c r="X73" s="66">
        <f t="shared" si="30"/>
        <v>0</v>
      </c>
      <c r="Y73" s="66">
        <f t="shared" si="30"/>
        <v>0.89999999999999947</v>
      </c>
      <c r="Z73" s="66">
        <f t="shared" si="30"/>
        <v>1.9000000000000004</v>
      </c>
      <c r="AA73" s="66">
        <f t="shared" si="30"/>
        <v>4.1000000000000014</v>
      </c>
      <c r="AB73" s="66">
        <f t="shared" si="30"/>
        <v>2.4000000000000004</v>
      </c>
      <c r="AC73" s="66">
        <f t="shared" si="30"/>
        <v>0</v>
      </c>
      <c r="AD73" s="66">
        <f t="shared" si="30"/>
        <v>2</v>
      </c>
      <c r="AE73" s="66">
        <f t="shared" si="30"/>
        <v>1.9000000000000004</v>
      </c>
      <c r="AF73" s="66">
        <f t="shared" si="30"/>
        <v>3.0000000000000009</v>
      </c>
      <c r="AG73" s="66">
        <f t="shared" si="30"/>
        <v>-1.0999999999999996</v>
      </c>
      <c r="AH73" s="66">
        <f t="shared" ref="AH73:BL73" si="31">(AH14-AH$2)</f>
        <v>-0.20000000000000018</v>
      </c>
      <c r="AI73" s="66">
        <f t="shared" si="31"/>
        <v>-0.90000000000000036</v>
      </c>
      <c r="AJ73" s="66">
        <f t="shared" si="31"/>
        <v>2.5999999999999996</v>
      </c>
      <c r="AK73" s="66">
        <f t="shared" si="31"/>
        <v>0.19999999999999929</v>
      </c>
      <c r="AL73" s="66">
        <f t="shared" si="31"/>
        <v>3.0000000000000009</v>
      </c>
      <c r="AM73" s="66">
        <f t="shared" si="31"/>
        <v>7.2</v>
      </c>
      <c r="AN73" s="66">
        <f t="shared" si="31"/>
        <v>4.8</v>
      </c>
      <c r="AO73" s="66">
        <f t="shared" si="31"/>
        <v>-1.8000000000000007</v>
      </c>
      <c r="AP73" s="66">
        <f t="shared" si="31"/>
        <v>2.7999999999999989</v>
      </c>
      <c r="AQ73" s="66">
        <f t="shared" si="31"/>
        <v>-11.5</v>
      </c>
      <c r="AR73" s="66">
        <f t="shared" si="31"/>
        <v>0</v>
      </c>
      <c r="AS73" s="66">
        <f t="shared" si="31"/>
        <v>2.2999999999999989</v>
      </c>
      <c r="AT73" s="66">
        <f t="shared" si="31"/>
        <v>1.8000000000000007</v>
      </c>
      <c r="AU73" s="66">
        <f t="shared" si="31"/>
        <v>0</v>
      </c>
      <c r="AV73" s="66">
        <f t="shared" si="31"/>
        <v>0</v>
      </c>
      <c r="AW73" s="66">
        <f t="shared" si="31"/>
        <v>0</v>
      </c>
      <c r="AX73" s="66">
        <f t="shared" si="31"/>
        <v>0</v>
      </c>
      <c r="AY73" s="66">
        <f t="shared" si="31"/>
        <v>0</v>
      </c>
      <c r="AZ73" s="66">
        <f t="shared" si="31"/>
        <v>0</v>
      </c>
      <c r="BA73" s="66">
        <f t="shared" si="31"/>
        <v>-1.5</v>
      </c>
      <c r="BB73" s="66">
        <f t="shared" si="31"/>
        <v>5.0555555555555571</v>
      </c>
      <c r="BC73" s="66">
        <f t="shared" si="31"/>
        <v>-2.6666666666666679</v>
      </c>
      <c r="BD73" s="66">
        <f t="shared" si="31"/>
        <v>0</v>
      </c>
      <c r="BE73" s="66">
        <f t="shared" si="31"/>
        <v>0</v>
      </c>
      <c r="BF73" s="66">
        <f t="shared" si="31"/>
        <v>-1.4444444444444446</v>
      </c>
      <c r="BG73" s="66">
        <f t="shared" si="31"/>
        <v>3.4444444444444446</v>
      </c>
      <c r="BH73" s="66">
        <f t="shared" si="31"/>
        <v>0.11111111111111072</v>
      </c>
      <c r="BI73" s="66">
        <f t="shared" si="31"/>
        <v>-2.7777777777777786</v>
      </c>
      <c r="BJ73" s="66">
        <f t="shared" si="31"/>
        <v>2.2777777777777777</v>
      </c>
      <c r="BK73" s="66">
        <f t="shared" si="31"/>
        <v>-1.3888888888888893</v>
      </c>
      <c r="BL73" s="66">
        <f t="shared" si="31"/>
        <v>0</v>
      </c>
    </row>
    <row r="74" spans="1:64" x14ac:dyDescent="0.2">
      <c r="A74" s="114">
        <v>0.87777777777777799</v>
      </c>
      <c r="B74" s="66">
        <f t="shared" ref="B74:AG74" si="32">(B15-B$2)</f>
        <v>0</v>
      </c>
      <c r="C74" s="66">
        <f t="shared" si="32"/>
        <v>1.3999999999999986</v>
      </c>
      <c r="D74" s="66">
        <f t="shared" si="32"/>
        <v>-1.9000000000000021</v>
      </c>
      <c r="E74" s="66">
        <f t="shared" si="32"/>
        <v>1.1999999999999993</v>
      </c>
      <c r="F74" s="66">
        <f t="shared" si="32"/>
        <v>9.5</v>
      </c>
      <c r="G74" s="66">
        <f t="shared" si="32"/>
        <v>-3.8999999999999986</v>
      </c>
      <c r="H74" s="66">
        <f t="shared" si="32"/>
        <v>0</v>
      </c>
      <c r="I74" s="66">
        <f t="shared" si="32"/>
        <v>-3.5</v>
      </c>
      <c r="J74" s="66">
        <f t="shared" si="32"/>
        <v>-0.5</v>
      </c>
      <c r="K74" s="66">
        <f t="shared" si="32"/>
        <v>-0.80000000000000071</v>
      </c>
      <c r="L74" s="66">
        <f t="shared" si="32"/>
        <v>0.40000000000000036</v>
      </c>
      <c r="M74" s="66">
        <f t="shared" si="32"/>
        <v>3.9999999999999991</v>
      </c>
      <c r="N74" s="66">
        <f t="shared" si="32"/>
        <v>0.20000000000000107</v>
      </c>
      <c r="O74" s="66">
        <f t="shared" si="32"/>
        <v>0</v>
      </c>
      <c r="P74" s="66">
        <f t="shared" si="32"/>
        <v>0</v>
      </c>
      <c r="Q74" s="66">
        <f t="shared" si="32"/>
        <v>0.39999999999999858</v>
      </c>
      <c r="R74" s="66">
        <f t="shared" si="32"/>
        <v>1.7000000000000002</v>
      </c>
      <c r="S74" s="66">
        <f t="shared" si="32"/>
        <v>3.3000000000000007</v>
      </c>
      <c r="T74" s="66">
        <f t="shared" si="32"/>
        <v>-9.9999999999999645E-2</v>
      </c>
      <c r="U74" s="66">
        <f t="shared" si="32"/>
        <v>0.39999999999999947</v>
      </c>
      <c r="V74" s="66">
        <f t="shared" si="32"/>
        <v>0</v>
      </c>
      <c r="W74" s="66">
        <f t="shared" si="32"/>
        <v>5.3999999999999986</v>
      </c>
      <c r="X74" s="66">
        <f t="shared" si="32"/>
        <v>0</v>
      </c>
      <c r="Y74" s="66">
        <f t="shared" si="32"/>
        <v>1.5999999999999996</v>
      </c>
      <c r="Z74" s="66">
        <f t="shared" si="32"/>
        <v>2</v>
      </c>
      <c r="AA74" s="66">
        <f t="shared" si="32"/>
        <v>4.5</v>
      </c>
      <c r="AB74" s="66">
        <f t="shared" si="32"/>
        <v>2.5999999999999996</v>
      </c>
      <c r="AC74" s="66">
        <f t="shared" si="32"/>
        <v>0</v>
      </c>
      <c r="AD74" s="66">
        <f t="shared" si="32"/>
        <v>1.7999999999999998</v>
      </c>
      <c r="AE74" s="66">
        <f t="shared" si="32"/>
        <v>2.3999999999999995</v>
      </c>
      <c r="AF74" s="66">
        <f t="shared" si="32"/>
        <v>3.3</v>
      </c>
      <c r="AG74" s="66">
        <f t="shared" si="32"/>
        <v>-1.7999999999999989</v>
      </c>
      <c r="AH74" s="66">
        <f t="shared" ref="AH74:BL74" si="33">(AH15-AH$2)</f>
        <v>0.19999999999999929</v>
      </c>
      <c r="AI74" s="66">
        <f t="shared" si="33"/>
        <v>-1</v>
      </c>
      <c r="AJ74" s="66">
        <f t="shared" si="33"/>
        <v>2.9000000000000004</v>
      </c>
      <c r="AK74" s="66">
        <f t="shared" si="33"/>
        <v>0.30000000000000071</v>
      </c>
      <c r="AL74" s="66">
        <f t="shared" si="33"/>
        <v>2.8</v>
      </c>
      <c r="AM74" s="66">
        <f t="shared" si="33"/>
        <v>7.1000000000000005</v>
      </c>
      <c r="AN74" s="66">
        <f t="shared" si="33"/>
        <v>5.3999999999999995</v>
      </c>
      <c r="AO74" s="66">
        <f t="shared" si="33"/>
        <v>-1.6000000000000005</v>
      </c>
      <c r="AP74" s="66">
        <f t="shared" si="33"/>
        <v>2.6999999999999993</v>
      </c>
      <c r="AQ74" s="66">
        <f t="shared" si="33"/>
        <v>-11.5</v>
      </c>
      <c r="AR74" s="66">
        <f t="shared" si="33"/>
        <v>0</v>
      </c>
      <c r="AS74" s="66">
        <f t="shared" si="33"/>
        <v>2.1999999999999993</v>
      </c>
      <c r="AT74" s="66">
        <f t="shared" si="33"/>
        <v>2.0999999999999996</v>
      </c>
      <c r="AU74" s="66">
        <f t="shared" si="33"/>
        <v>0</v>
      </c>
      <c r="AV74" s="66">
        <f t="shared" si="33"/>
        <v>0</v>
      </c>
      <c r="AW74" s="66">
        <f t="shared" si="33"/>
        <v>0</v>
      </c>
      <c r="AX74" s="66">
        <f t="shared" si="33"/>
        <v>0</v>
      </c>
      <c r="AY74" s="66">
        <f t="shared" si="33"/>
        <v>0</v>
      </c>
      <c r="AZ74" s="66">
        <f t="shared" si="33"/>
        <v>0</v>
      </c>
      <c r="BA74" s="66">
        <f t="shared" si="33"/>
        <v>-1.2222222222222214</v>
      </c>
      <c r="BB74" s="66">
        <f t="shared" si="33"/>
        <v>5.3333333333333357</v>
      </c>
      <c r="BC74" s="66">
        <f t="shared" si="33"/>
        <v>-3.1111111111111107</v>
      </c>
      <c r="BD74" s="66">
        <f t="shared" si="33"/>
        <v>0</v>
      </c>
      <c r="BE74" s="66">
        <f t="shared" si="33"/>
        <v>0</v>
      </c>
      <c r="BF74" s="66">
        <f t="shared" si="33"/>
        <v>-1.666666666666667</v>
      </c>
      <c r="BG74" s="66">
        <f t="shared" si="33"/>
        <v>3.6111111111111107</v>
      </c>
      <c r="BH74" s="66">
        <f t="shared" si="33"/>
        <v>0</v>
      </c>
      <c r="BI74" s="66">
        <f t="shared" si="33"/>
        <v>-3.1666666666666661</v>
      </c>
      <c r="BJ74" s="66">
        <f t="shared" si="33"/>
        <v>2.3888888888888884</v>
      </c>
      <c r="BK74" s="66">
        <f t="shared" si="33"/>
        <v>-1.6111111111111107</v>
      </c>
      <c r="BL74" s="66">
        <f t="shared" si="33"/>
        <v>0</v>
      </c>
    </row>
    <row r="75" spans="1:64" x14ac:dyDescent="0.2">
      <c r="A75" s="113">
        <v>0.88124999999999998</v>
      </c>
      <c r="B75" s="66">
        <f t="shared" ref="B75:AG75" si="34">(B16-B$2)</f>
        <v>0</v>
      </c>
      <c r="C75" s="66">
        <f t="shared" si="34"/>
        <v>1.3999999999999986</v>
      </c>
      <c r="D75" s="66">
        <f t="shared" si="34"/>
        <v>-2.1000000000000014</v>
      </c>
      <c r="E75" s="66">
        <f t="shared" si="34"/>
        <v>1.9000000000000004</v>
      </c>
      <c r="F75" s="66">
        <f t="shared" si="34"/>
        <v>9.9000000000000021</v>
      </c>
      <c r="G75" s="66">
        <f t="shared" si="34"/>
        <v>-3.8999999999999986</v>
      </c>
      <c r="H75" s="66">
        <f t="shared" si="34"/>
        <v>0</v>
      </c>
      <c r="I75" s="66">
        <f t="shared" si="34"/>
        <v>-3.6999999999999993</v>
      </c>
      <c r="J75" s="66">
        <f t="shared" si="34"/>
        <v>-0.40000000000000036</v>
      </c>
      <c r="K75" s="66">
        <f t="shared" si="34"/>
        <v>-0.90000000000000036</v>
      </c>
      <c r="L75" s="66">
        <f t="shared" si="34"/>
        <v>0.29999999999999893</v>
      </c>
      <c r="M75" s="66">
        <f t="shared" si="34"/>
        <v>3.2</v>
      </c>
      <c r="N75" s="66">
        <f t="shared" si="34"/>
        <v>0.70000000000000107</v>
      </c>
      <c r="O75" s="66">
        <f t="shared" si="34"/>
        <v>0</v>
      </c>
      <c r="P75" s="66">
        <f t="shared" si="34"/>
        <v>0</v>
      </c>
      <c r="Q75" s="66">
        <f t="shared" si="34"/>
        <v>0.59999999999999964</v>
      </c>
      <c r="R75" s="66">
        <f t="shared" si="34"/>
        <v>1.4999999999999991</v>
      </c>
      <c r="S75" s="66">
        <f t="shared" si="34"/>
        <v>3.3000000000000007</v>
      </c>
      <c r="T75" s="66">
        <f t="shared" si="34"/>
        <v>0</v>
      </c>
      <c r="U75" s="66">
        <f t="shared" si="34"/>
        <v>0.59999999999999964</v>
      </c>
      <c r="V75" s="66">
        <f t="shared" si="34"/>
        <v>0</v>
      </c>
      <c r="W75" s="66">
        <f t="shared" si="34"/>
        <v>5.0999999999999996</v>
      </c>
      <c r="X75" s="66">
        <f t="shared" si="34"/>
        <v>0</v>
      </c>
      <c r="Y75" s="66">
        <f t="shared" si="34"/>
        <v>1.8999999999999995</v>
      </c>
      <c r="Z75" s="66">
        <f t="shared" si="34"/>
        <v>2.1999999999999993</v>
      </c>
      <c r="AA75" s="66">
        <f t="shared" si="34"/>
        <v>4.5</v>
      </c>
      <c r="AB75" s="66">
        <f t="shared" si="34"/>
        <v>2.8000000000000007</v>
      </c>
      <c r="AC75" s="66">
        <f t="shared" si="34"/>
        <v>0</v>
      </c>
      <c r="AD75" s="66">
        <f t="shared" si="34"/>
        <v>1.7999999999999998</v>
      </c>
      <c r="AE75" s="66">
        <f t="shared" si="34"/>
        <v>3.0000000000000009</v>
      </c>
      <c r="AF75" s="66">
        <f t="shared" si="34"/>
        <v>3.3999999999999995</v>
      </c>
      <c r="AG75" s="66">
        <f t="shared" si="34"/>
        <v>-1.6999999999999993</v>
      </c>
      <c r="AH75" s="66">
        <f t="shared" ref="AH75:BL75" si="35">(AH16-AH$2)</f>
        <v>0.69999999999999929</v>
      </c>
      <c r="AI75" s="66">
        <f t="shared" si="35"/>
        <v>-1.1999999999999993</v>
      </c>
      <c r="AJ75" s="66">
        <f t="shared" si="35"/>
        <v>3.0000000000000018</v>
      </c>
      <c r="AK75" s="66">
        <f t="shared" si="35"/>
        <v>0.5</v>
      </c>
      <c r="AL75" s="66">
        <f t="shared" si="35"/>
        <v>3.2</v>
      </c>
      <c r="AM75" s="66">
        <f t="shared" si="35"/>
        <v>7.3</v>
      </c>
      <c r="AN75" s="66">
        <f t="shared" si="35"/>
        <v>6.0000000000000009</v>
      </c>
      <c r="AO75" s="66">
        <f t="shared" si="35"/>
        <v>-1.8000000000000007</v>
      </c>
      <c r="AP75" s="66">
        <f t="shared" si="35"/>
        <v>2.5999999999999996</v>
      </c>
      <c r="AQ75" s="66">
        <f t="shared" si="35"/>
        <v>-11.5</v>
      </c>
      <c r="AR75" s="66">
        <f t="shared" si="35"/>
        <v>0</v>
      </c>
      <c r="AS75" s="66">
        <f t="shared" si="35"/>
        <v>2</v>
      </c>
      <c r="AT75" s="66">
        <f t="shared" si="35"/>
        <v>2.3000000000000007</v>
      </c>
      <c r="AU75" s="66">
        <f t="shared" si="35"/>
        <v>0</v>
      </c>
      <c r="AV75" s="66">
        <f t="shared" si="35"/>
        <v>0</v>
      </c>
      <c r="AW75" s="66">
        <f t="shared" si="35"/>
        <v>0</v>
      </c>
      <c r="AX75" s="66">
        <f t="shared" si="35"/>
        <v>0</v>
      </c>
      <c r="AY75" s="66">
        <f t="shared" si="35"/>
        <v>0</v>
      </c>
      <c r="AZ75" s="66">
        <f t="shared" si="35"/>
        <v>0</v>
      </c>
      <c r="BA75" s="66">
        <f t="shared" si="35"/>
        <v>-1.0555555555555554</v>
      </c>
      <c r="BB75" s="66">
        <f t="shared" si="35"/>
        <v>5.7222222222222214</v>
      </c>
      <c r="BC75" s="66">
        <f t="shared" si="35"/>
        <v>-2.8888888888888893</v>
      </c>
      <c r="BD75" s="66">
        <f t="shared" si="35"/>
        <v>0</v>
      </c>
      <c r="BE75" s="66">
        <f t="shared" si="35"/>
        <v>0</v>
      </c>
      <c r="BF75" s="66">
        <f t="shared" si="35"/>
        <v>-1.666666666666667</v>
      </c>
      <c r="BG75" s="66">
        <f t="shared" si="35"/>
        <v>3.8888888888888893</v>
      </c>
      <c r="BH75" s="66">
        <f t="shared" si="35"/>
        <v>-0.11111111111111249</v>
      </c>
      <c r="BI75" s="66">
        <f t="shared" si="35"/>
        <v>-3.1111111111111107</v>
      </c>
      <c r="BJ75" s="66">
        <f t="shared" si="35"/>
        <v>2.6111111111111107</v>
      </c>
      <c r="BK75" s="66">
        <f t="shared" si="35"/>
        <v>-2.0555555555555536</v>
      </c>
      <c r="BL75" s="66">
        <f t="shared" si="35"/>
        <v>0</v>
      </c>
    </row>
    <row r="76" spans="1:64" x14ac:dyDescent="0.2">
      <c r="A76" s="114">
        <v>0.88472222222222197</v>
      </c>
      <c r="B76" s="66">
        <f t="shared" ref="B76:AG76" si="36">(B17-B$2)</f>
        <v>0</v>
      </c>
      <c r="C76" s="66">
        <f t="shared" si="36"/>
        <v>1.0999999999999996</v>
      </c>
      <c r="D76" s="66">
        <f t="shared" si="36"/>
        <v>-2.3000000000000007</v>
      </c>
      <c r="E76" s="66">
        <f t="shared" si="36"/>
        <v>2.4000000000000004</v>
      </c>
      <c r="F76" s="66">
        <f t="shared" si="36"/>
        <v>10.400000000000002</v>
      </c>
      <c r="G76" s="66">
        <f t="shared" si="36"/>
        <v>-3.8999999999999986</v>
      </c>
      <c r="H76" s="66">
        <f t="shared" si="36"/>
        <v>0</v>
      </c>
      <c r="I76" s="66">
        <f t="shared" si="36"/>
        <v>-3.8999999999999986</v>
      </c>
      <c r="J76" s="66">
        <f t="shared" si="36"/>
        <v>-0.30000000000000071</v>
      </c>
      <c r="K76" s="66">
        <f t="shared" si="36"/>
        <v>-1</v>
      </c>
      <c r="L76" s="66">
        <f t="shared" si="36"/>
        <v>0.19999999999999929</v>
      </c>
      <c r="M76" s="66">
        <f t="shared" si="36"/>
        <v>3.8999999999999995</v>
      </c>
      <c r="N76" s="66">
        <f t="shared" si="36"/>
        <v>1.1000000000000014</v>
      </c>
      <c r="O76" s="66">
        <f t="shared" si="36"/>
        <v>0</v>
      </c>
      <c r="P76" s="66">
        <f t="shared" si="36"/>
        <v>0</v>
      </c>
      <c r="Q76" s="66">
        <f t="shared" si="36"/>
        <v>0.59999999999999964</v>
      </c>
      <c r="R76" s="66">
        <f t="shared" si="36"/>
        <v>1.9999999999999991</v>
      </c>
      <c r="S76" s="66">
        <f t="shared" si="36"/>
        <v>3.5999999999999996</v>
      </c>
      <c r="T76" s="66">
        <f t="shared" si="36"/>
        <v>-0.39999999999999858</v>
      </c>
      <c r="U76" s="66">
        <f t="shared" si="36"/>
        <v>1.0999999999999996</v>
      </c>
      <c r="V76" s="66">
        <f t="shared" si="36"/>
        <v>0</v>
      </c>
      <c r="W76" s="66">
        <f t="shared" si="36"/>
        <v>4.8999999999999986</v>
      </c>
      <c r="X76" s="66">
        <f t="shared" si="36"/>
        <v>0</v>
      </c>
      <c r="Y76" s="66">
        <f t="shared" si="36"/>
        <v>2.4999999999999991</v>
      </c>
      <c r="Z76" s="66">
        <f t="shared" si="36"/>
        <v>2.3000000000000007</v>
      </c>
      <c r="AA76" s="66">
        <f t="shared" si="36"/>
        <v>4.6000000000000014</v>
      </c>
      <c r="AB76" s="66">
        <f t="shared" si="36"/>
        <v>3.2000000000000011</v>
      </c>
      <c r="AC76" s="66">
        <f t="shared" si="36"/>
        <v>0</v>
      </c>
      <c r="AD76" s="66">
        <f t="shared" si="36"/>
        <v>2.1999999999999993</v>
      </c>
      <c r="AE76" s="66">
        <f t="shared" si="36"/>
        <v>3.8</v>
      </c>
      <c r="AF76" s="66">
        <f t="shared" si="36"/>
        <v>3.8</v>
      </c>
      <c r="AG76" s="66">
        <f t="shared" si="36"/>
        <v>-0.89999999999999858</v>
      </c>
      <c r="AH76" s="66">
        <f t="shared" ref="AH76:BL76" si="37">(AH17-AH$2)</f>
        <v>1.3999999999999995</v>
      </c>
      <c r="AI76" s="66">
        <f t="shared" si="37"/>
        <v>-1.2999999999999989</v>
      </c>
      <c r="AJ76" s="66">
        <f t="shared" si="37"/>
        <v>3.0000000000000018</v>
      </c>
      <c r="AK76" s="66">
        <f t="shared" si="37"/>
        <v>0.59999999999999964</v>
      </c>
      <c r="AL76" s="66">
        <f t="shared" si="37"/>
        <v>3.5000000000000009</v>
      </c>
      <c r="AM76" s="66">
        <f t="shared" si="37"/>
        <v>7.3</v>
      </c>
      <c r="AN76" s="66">
        <f t="shared" si="37"/>
        <v>6.3999999999999995</v>
      </c>
      <c r="AO76" s="66">
        <f t="shared" si="37"/>
        <v>-2</v>
      </c>
      <c r="AP76" s="66">
        <f t="shared" si="37"/>
        <v>2.8999999999999986</v>
      </c>
      <c r="AQ76" s="66">
        <f t="shared" si="37"/>
        <v>-11.5</v>
      </c>
      <c r="AR76" s="66">
        <f t="shared" si="37"/>
        <v>0</v>
      </c>
      <c r="AS76" s="66">
        <f t="shared" si="37"/>
        <v>1.7999999999999989</v>
      </c>
      <c r="AT76" s="66">
        <f t="shared" si="37"/>
        <v>2.3000000000000007</v>
      </c>
      <c r="AU76" s="66">
        <f t="shared" si="37"/>
        <v>0</v>
      </c>
      <c r="AV76" s="66">
        <f t="shared" si="37"/>
        <v>0</v>
      </c>
      <c r="AW76" s="66">
        <f t="shared" si="37"/>
        <v>0</v>
      </c>
      <c r="AX76" s="66">
        <f t="shared" si="37"/>
        <v>0</v>
      </c>
      <c r="AY76" s="66">
        <f t="shared" si="37"/>
        <v>0</v>
      </c>
      <c r="AZ76" s="66">
        <f t="shared" si="37"/>
        <v>0</v>
      </c>
      <c r="BA76" s="66">
        <f t="shared" si="37"/>
        <v>-0.77777777777777679</v>
      </c>
      <c r="BB76" s="66">
        <f t="shared" si="37"/>
        <v>5.8888888888888893</v>
      </c>
      <c r="BC76" s="66">
        <f t="shared" si="37"/>
        <v>-2.3888888888888893</v>
      </c>
      <c r="BD76" s="66">
        <f t="shared" si="37"/>
        <v>0</v>
      </c>
      <c r="BE76" s="66">
        <f t="shared" si="37"/>
        <v>0</v>
      </c>
      <c r="BF76" s="66">
        <f t="shared" si="37"/>
        <v>-1.4444444444444446</v>
      </c>
      <c r="BG76" s="66">
        <f t="shared" si="37"/>
        <v>4.0555555555555554</v>
      </c>
      <c r="BH76" s="66">
        <f t="shared" si="37"/>
        <v>-0.22222222222222321</v>
      </c>
      <c r="BI76" s="66">
        <f t="shared" si="37"/>
        <v>-3.0555555555555554</v>
      </c>
      <c r="BJ76" s="66">
        <f t="shared" si="37"/>
        <v>2.666666666666667</v>
      </c>
      <c r="BK76" s="66">
        <f t="shared" si="37"/>
        <v>-2.6666666666666661</v>
      </c>
      <c r="BL76" s="66">
        <f t="shared" si="37"/>
        <v>0</v>
      </c>
    </row>
    <row r="77" spans="1:64" x14ac:dyDescent="0.2">
      <c r="A77" s="113">
        <v>0.88819444444444495</v>
      </c>
      <c r="B77" s="66">
        <f t="shared" ref="B77:AG77" si="38">(B18-B$2)</f>
        <v>0</v>
      </c>
      <c r="C77" s="66">
        <f t="shared" si="38"/>
        <v>1.1999999999999993</v>
      </c>
      <c r="D77" s="66">
        <f t="shared" si="38"/>
        <v>-2.3000000000000007</v>
      </c>
      <c r="E77" s="66">
        <f t="shared" si="38"/>
        <v>2.7999999999999989</v>
      </c>
      <c r="F77" s="66">
        <f t="shared" si="38"/>
        <v>10.5</v>
      </c>
      <c r="G77" s="66">
        <f t="shared" si="38"/>
        <v>-4</v>
      </c>
      <c r="H77" s="66">
        <f t="shared" si="38"/>
        <v>0</v>
      </c>
      <c r="I77" s="66">
        <f t="shared" si="38"/>
        <v>-3.8999999999999986</v>
      </c>
      <c r="J77" s="66">
        <f t="shared" si="38"/>
        <v>-0.10000000000000053</v>
      </c>
      <c r="K77" s="66">
        <f t="shared" si="38"/>
        <v>-1</v>
      </c>
      <c r="L77" s="66">
        <f t="shared" si="38"/>
        <v>-9.9999999999999645E-2</v>
      </c>
      <c r="M77" s="66">
        <f t="shared" si="38"/>
        <v>4.9999999999999991</v>
      </c>
      <c r="N77" s="66">
        <f t="shared" si="38"/>
        <v>1.4000000000000004</v>
      </c>
      <c r="O77" s="66">
        <f t="shared" si="38"/>
        <v>0</v>
      </c>
      <c r="P77" s="66">
        <f t="shared" si="38"/>
        <v>0</v>
      </c>
      <c r="Q77" s="66">
        <f t="shared" si="38"/>
        <v>0.79999999999999893</v>
      </c>
      <c r="R77" s="66">
        <f t="shared" si="38"/>
        <v>2.2000000000000002</v>
      </c>
      <c r="S77" s="66">
        <f t="shared" si="38"/>
        <v>3.6999999999999993</v>
      </c>
      <c r="T77" s="66">
        <f t="shared" si="38"/>
        <v>-0.79999999999999893</v>
      </c>
      <c r="U77" s="66">
        <f t="shared" si="38"/>
        <v>1.7999999999999998</v>
      </c>
      <c r="V77" s="66">
        <f t="shared" si="38"/>
        <v>0</v>
      </c>
      <c r="W77" s="66">
        <f t="shared" si="38"/>
        <v>4.6999999999999993</v>
      </c>
      <c r="X77" s="66">
        <f t="shared" si="38"/>
        <v>0</v>
      </c>
      <c r="Y77" s="66">
        <f t="shared" si="38"/>
        <v>2.8999999999999995</v>
      </c>
      <c r="Z77" s="66">
        <f t="shared" si="38"/>
        <v>2.4000000000000004</v>
      </c>
      <c r="AA77" s="66">
        <f t="shared" si="38"/>
        <v>4.8000000000000007</v>
      </c>
      <c r="AB77" s="66">
        <f t="shared" si="38"/>
        <v>3.5</v>
      </c>
      <c r="AC77" s="66">
        <f t="shared" si="38"/>
        <v>0</v>
      </c>
      <c r="AD77" s="66">
        <f t="shared" si="38"/>
        <v>2.8</v>
      </c>
      <c r="AE77" s="66">
        <f t="shared" si="38"/>
        <v>4.3</v>
      </c>
      <c r="AF77" s="66">
        <f t="shared" si="38"/>
        <v>4.3</v>
      </c>
      <c r="AG77" s="66">
        <f t="shared" si="38"/>
        <v>-0.5</v>
      </c>
      <c r="AH77" s="66">
        <f t="shared" ref="AH77:BL77" si="39">(AH18-AH$2)</f>
        <v>2</v>
      </c>
      <c r="AI77" s="66">
        <f t="shared" si="39"/>
        <v>-1.4000000000000004</v>
      </c>
      <c r="AJ77" s="66">
        <f t="shared" si="39"/>
        <v>2.7000000000000011</v>
      </c>
      <c r="AK77" s="66">
        <f t="shared" si="39"/>
        <v>0.40000000000000036</v>
      </c>
      <c r="AL77" s="66">
        <f t="shared" si="39"/>
        <v>4.0000000000000009</v>
      </c>
      <c r="AM77" s="66">
        <f t="shared" si="39"/>
        <v>7.1000000000000005</v>
      </c>
      <c r="AN77" s="66">
        <f t="shared" si="39"/>
        <v>6.6000000000000005</v>
      </c>
      <c r="AO77" s="66">
        <f t="shared" si="39"/>
        <v>-2</v>
      </c>
      <c r="AP77" s="66">
        <f t="shared" si="39"/>
        <v>3</v>
      </c>
      <c r="AQ77" s="66">
        <f t="shared" si="39"/>
        <v>-11.5</v>
      </c>
      <c r="AR77" s="66">
        <f t="shared" si="39"/>
        <v>0</v>
      </c>
      <c r="AS77" s="66">
        <f t="shared" si="39"/>
        <v>1.5</v>
      </c>
      <c r="AT77" s="66">
        <f t="shared" si="39"/>
        <v>2.4000000000000004</v>
      </c>
      <c r="AU77" s="66">
        <f t="shared" si="39"/>
        <v>0</v>
      </c>
      <c r="AV77" s="66">
        <f t="shared" si="39"/>
        <v>0</v>
      </c>
      <c r="AW77" s="66">
        <f t="shared" si="39"/>
        <v>0</v>
      </c>
      <c r="AX77" s="66">
        <f t="shared" si="39"/>
        <v>0</v>
      </c>
      <c r="AY77" s="66">
        <f t="shared" si="39"/>
        <v>0</v>
      </c>
      <c r="AZ77" s="66">
        <f t="shared" si="39"/>
        <v>0</v>
      </c>
      <c r="BA77" s="66">
        <f t="shared" si="39"/>
        <v>-0.61111111111111072</v>
      </c>
      <c r="BB77" s="66">
        <f t="shared" si="39"/>
        <v>5.4444444444444464</v>
      </c>
      <c r="BC77" s="66">
        <f t="shared" si="39"/>
        <v>-2.6666666666666679</v>
      </c>
      <c r="BD77" s="66">
        <f t="shared" si="39"/>
        <v>0</v>
      </c>
      <c r="BE77" s="66">
        <f t="shared" si="39"/>
        <v>0</v>
      </c>
      <c r="BF77" s="66">
        <f t="shared" si="39"/>
        <v>-1.1111111111111107</v>
      </c>
      <c r="BG77" s="66">
        <f t="shared" si="39"/>
        <v>4.1666666666666661</v>
      </c>
      <c r="BH77" s="66">
        <f t="shared" si="39"/>
        <v>-0.38888888888888928</v>
      </c>
      <c r="BI77" s="66">
        <f t="shared" si="39"/>
        <v>-3.1111111111111107</v>
      </c>
      <c r="BJ77" s="66">
        <f t="shared" si="39"/>
        <v>2.7222222222222223</v>
      </c>
      <c r="BK77" s="66">
        <f t="shared" si="39"/>
        <v>-3.2777777777777768</v>
      </c>
      <c r="BL77" s="66">
        <f t="shared" si="39"/>
        <v>0</v>
      </c>
    </row>
    <row r="78" spans="1:64" x14ac:dyDescent="0.2">
      <c r="A78" s="114">
        <v>0.89166666666666705</v>
      </c>
      <c r="B78" s="66">
        <f t="shared" ref="B78:AG78" si="40">(B19-B$2)</f>
        <v>0</v>
      </c>
      <c r="C78" s="66">
        <f t="shared" si="40"/>
        <v>0.89999999999999858</v>
      </c>
      <c r="D78" s="66">
        <f t="shared" si="40"/>
        <v>-2.2000000000000011</v>
      </c>
      <c r="E78" s="66">
        <f t="shared" si="40"/>
        <v>3</v>
      </c>
      <c r="F78" s="66">
        <f t="shared" si="40"/>
        <v>10.600000000000001</v>
      </c>
      <c r="G78" s="66">
        <f t="shared" si="40"/>
        <v>-4.0999999999999996</v>
      </c>
      <c r="H78" s="66">
        <f t="shared" si="40"/>
        <v>0</v>
      </c>
      <c r="I78" s="66">
        <f t="shared" si="40"/>
        <v>-3.7999999999999989</v>
      </c>
      <c r="J78" s="66">
        <f t="shared" si="40"/>
        <v>0.19999999999999929</v>
      </c>
      <c r="K78" s="66">
        <f t="shared" si="40"/>
        <v>-1</v>
      </c>
      <c r="L78" s="66">
        <f t="shared" si="40"/>
        <v>-0.30000000000000071</v>
      </c>
      <c r="M78" s="66">
        <f t="shared" si="40"/>
        <v>4.6000000000000005</v>
      </c>
      <c r="N78" s="66">
        <f t="shared" si="40"/>
        <v>1.6000000000000014</v>
      </c>
      <c r="O78" s="66">
        <f t="shared" si="40"/>
        <v>0</v>
      </c>
      <c r="P78" s="66">
        <f t="shared" si="40"/>
        <v>0</v>
      </c>
      <c r="Q78" s="66">
        <f t="shared" si="40"/>
        <v>0.89999999999999858</v>
      </c>
      <c r="R78" s="66">
        <f t="shared" si="40"/>
        <v>2.4999999999999991</v>
      </c>
      <c r="S78" s="66">
        <f t="shared" si="40"/>
        <v>4.1999999999999993</v>
      </c>
      <c r="T78" s="66">
        <f t="shared" si="40"/>
        <v>-1.0999999999999996</v>
      </c>
      <c r="U78" s="66">
        <f t="shared" si="40"/>
        <v>2.6000000000000005</v>
      </c>
      <c r="V78" s="66">
        <f t="shared" si="40"/>
        <v>0</v>
      </c>
      <c r="W78" s="66">
        <f t="shared" si="40"/>
        <v>4.6999999999999993</v>
      </c>
      <c r="X78" s="66">
        <f t="shared" si="40"/>
        <v>0</v>
      </c>
      <c r="Y78" s="66">
        <f t="shared" si="40"/>
        <v>3.1000000000000005</v>
      </c>
      <c r="Z78" s="66">
        <f t="shared" si="40"/>
        <v>2.5999999999999996</v>
      </c>
      <c r="AA78" s="66">
        <f t="shared" si="40"/>
        <v>4.9000000000000004</v>
      </c>
      <c r="AB78" s="66">
        <f t="shared" si="40"/>
        <v>3.4000000000000004</v>
      </c>
      <c r="AC78" s="66">
        <f t="shared" si="40"/>
        <v>0</v>
      </c>
      <c r="AD78" s="66">
        <f t="shared" si="40"/>
        <v>3.5999999999999996</v>
      </c>
      <c r="AE78" s="66">
        <f t="shared" si="40"/>
        <v>4.8999999999999995</v>
      </c>
      <c r="AF78" s="66">
        <f t="shared" si="40"/>
        <v>4.8999999999999995</v>
      </c>
      <c r="AG78" s="66">
        <f t="shared" si="40"/>
        <v>-0.19999999999999929</v>
      </c>
      <c r="AH78" s="66">
        <f t="shared" ref="AH78:BL78" si="41">(AH19-AH$2)</f>
        <v>2.5999999999999996</v>
      </c>
      <c r="AI78" s="66">
        <f t="shared" si="41"/>
        <v>-1.5</v>
      </c>
      <c r="AJ78" s="66">
        <f t="shared" si="41"/>
        <v>2.3000000000000007</v>
      </c>
      <c r="AK78" s="66">
        <f t="shared" si="41"/>
        <v>9.9999999999999645E-2</v>
      </c>
      <c r="AL78" s="66">
        <f t="shared" si="41"/>
        <v>4.3999999999999995</v>
      </c>
      <c r="AM78" s="66">
        <f t="shared" si="41"/>
        <v>7.3999999999999995</v>
      </c>
      <c r="AN78" s="66">
        <f t="shared" si="41"/>
        <v>7.0000000000000009</v>
      </c>
      <c r="AO78" s="66">
        <f t="shared" si="41"/>
        <v>-1.9000000000000004</v>
      </c>
      <c r="AP78" s="66">
        <f t="shared" si="41"/>
        <v>2.8999999999999986</v>
      </c>
      <c r="AQ78" s="66">
        <f t="shared" si="41"/>
        <v>-11.5</v>
      </c>
      <c r="AR78" s="66">
        <f t="shared" si="41"/>
        <v>0</v>
      </c>
      <c r="AS78" s="66">
        <f t="shared" si="41"/>
        <v>1.2999999999999989</v>
      </c>
      <c r="AT78" s="66">
        <f t="shared" si="41"/>
        <v>2.5</v>
      </c>
      <c r="AU78" s="66">
        <f t="shared" si="41"/>
        <v>0</v>
      </c>
      <c r="AV78" s="66">
        <f t="shared" si="41"/>
        <v>0</v>
      </c>
      <c r="AW78" s="66">
        <f t="shared" si="41"/>
        <v>0</v>
      </c>
      <c r="AX78" s="66">
        <f t="shared" si="41"/>
        <v>0</v>
      </c>
      <c r="AY78" s="66">
        <f t="shared" si="41"/>
        <v>0</v>
      </c>
      <c r="AZ78" s="66">
        <f t="shared" si="41"/>
        <v>0</v>
      </c>
      <c r="BA78" s="66">
        <f t="shared" si="41"/>
        <v>-0.5</v>
      </c>
      <c r="BB78" s="66">
        <f t="shared" si="41"/>
        <v>5.1111111111111107</v>
      </c>
      <c r="BC78" s="66">
        <f t="shared" si="41"/>
        <v>-2.8888888888888893</v>
      </c>
      <c r="BD78" s="66">
        <f t="shared" si="41"/>
        <v>0</v>
      </c>
      <c r="BE78" s="66">
        <f t="shared" si="41"/>
        <v>0</v>
      </c>
      <c r="BF78" s="66">
        <f t="shared" si="41"/>
        <v>-0.66666666666666607</v>
      </c>
      <c r="BG78" s="66">
        <f t="shared" si="41"/>
        <v>4.3333333333333339</v>
      </c>
      <c r="BH78" s="66">
        <f t="shared" si="41"/>
        <v>-0.5</v>
      </c>
      <c r="BI78" s="66">
        <f t="shared" si="41"/>
        <v>-3.1111111111111107</v>
      </c>
      <c r="BJ78" s="66">
        <f t="shared" si="41"/>
        <v>2.7222222222222223</v>
      </c>
      <c r="BK78" s="66">
        <f t="shared" si="41"/>
        <v>-17.833333333333332</v>
      </c>
      <c r="BL78" s="66">
        <f t="shared" si="41"/>
        <v>0</v>
      </c>
    </row>
    <row r="79" spans="1:64" x14ac:dyDescent="0.2">
      <c r="A79" s="113">
        <v>0.89513888888888904</v>
      </c>
      <c r="B79" s="66">
        <f t="shared" ref="B79:AG79" si="42">(B20-B$2)</f>
        <v>0</v>
      </c>
      <c r="C79" s="66">
        <f t="shared" si="42"/>
        <v>1.0999999999999996</v>
      </c>
      <c r="D79" s="66">
        <f t="shared" si="42"/>
        <v>-2.4000000000000021</v>
      </c>
      <c r="E79" s="66">
        <f t="shared" si="42"/>
        <v>3.2999999999999989</v>
      </c>
      <c r="F79" s="66">
        <f t="shared" si="42"/>
        <v>10.5</v>
      </c>
      <c r="G79" s="66">
        <f t="shared" si="42"/>
        <v>-4.2999999999999989</v>
      </c>
      <c r="H79" s="66">
        <f t="shared" si="42"/>
        <v>0</v>
      </c>
      <c r="I79" s="66">
        <f t="shared" si="42"/>
        <v>-3.5</v>
      </c>
      <c r="J79" s="66">
        <f t="shared" si="42"/>
        <v>0.5</v>
      </c>
      <c r="K79" s="66">
        <f t="shared" si="42"/>
        <v>-1.1000000000000005</v>
      </c>
      <c r="L79" s="66">
        <f t="shared" si="42"/>
        <v>-0.80000000000000071</v>
      </c>
      <c r="M79" s="66">
        <f t="shared" si="42"/>
        <v>3.8</v>
      </c>
      <c r="N79" s="66">
        <f t="shared" si="42"/>
        <v>1.7000000000000011</v>
      </c>
      <c r="O79" s="66">
        <f t="shared" si="42"/>
        <v>0</v>
      </c>
      <c r="P79" s="66">
        <f t="shared" si="42"/>
        <v>0</v>
      </c>
      <c r="Q79" s="66">
        <f t="shared" si="42"/>
        <v>1</v>
      </c>
      <c r="R79" s="66">
        <f t="shared" si="42"/>
        <v>2.7</v>
      </c>
      <c r="S79" s="66">
        <f t="shared" si="42"/>
        <v>3.9000000000000004</v>
      </c>
      <c r="T79" s="66">
        <f t="shared" si="42"/>
        <v>-0.89999999999999858</v>
      </c>
      <c r="U79" s="66">
        <f t="shared" si="42"/>
        <v>3.4999999999999991</v>
      </c>
      <c r="V79" s="66">
        <f t="shared" si="42"/>
        <v>0</v>
      </c>
      <c r="W79" s="66">
        <f t="shared" si="42"/>
        <v>4.5999999999999996</v>
      </c>
      <c r="X79" s="66">
        <f t="shared" si="42"/>
        <v>0</v>
      </c>
      <c r="Y79" s="66">
        <f t="shared" si="42"/>
        <v>3.6000000000000005</v>
      </c>
      <c r="Z79" s="66">
        <f t="shared" si="42"/>
        <v>2.6999999999999993</v>
      </c>
      <c r="AA79" s="66">
        <f t="shared" si="42"/>
        <v>4.7000000000000011</v>
      </c>
      <c r="AB79" s="66">
        <f t="shared" si="42"/>
        <v>3.9000000000000004</v>
      </c>
      <c r="AC79" s="66">
        <f t="shared" si="42"/>
        <v>0</v>
      </c>
      <c r="AD79" s="66">
        <f t="shared" si="42"/>
        <v>4.4000000000000004</v>
      </c>
      <c r="AE79" s="66">
        <f t="shared" si="42"/>
        <v>5.5000000000000009</v>
      </c>
      <c r="AF79" s="66">
        <f t="shared" si="42"/>
        <v>5.3999999999999995</v>
      </c>
      <c r="AG79" s="66">
        <f t="shared" si="42"/>
        <v>0</v>
      </c>
      <c r="AH79" s="66">
        <f t="shared" ref="AH79:BL79" si="43">(AH20-AH$2)</f>
        <v>3.1999999999999993</v>
      </c>
      <c r="AI79" s="66">
        <f t="shared" si="43"/>
        <v>-1.5</v>
      </c>
      <c r="AJ79" s="66">
        <f t="shared" si="43"/>
        <v>2.2000000000000011</v>
      </c>
      <c r="AK79" s="66">
        <f t="shared" si="43"/>
        <v>-0.19999999999999929</v>
      </c>
      <c r="AL79" s="66">
        <f t="shared" si="43"/>
        <v>4.5000000000000009</v>
      </c>
      <c r="AM79" s="66">
        <f t="shared" si="43"/>
        <v>7.5000000000000009</v>
      </c>
      <c r="AN79" s="66">
        <f t="shared" si="43"/>
        <v>7.2</v>
      </c>
      <c r="AO79" s="66">
        <f t="shared" si="43"/>
        <v>-1.7000000000000002</v>
      </c>
      <c r="AP79" s="66">
        <f t="shared" si="43"/>
        <v>2.8999999999999986</v>
      </c>
      <c r="AQ79" s="66">
        <f t="shared" si="43"/>
        <v>-11.5</v>
      </c>
      <c r="AR79" s="66">
        <f t="shared" si="43"/>
        <v>0</v>
      </c>
      <c r="AS79" s="66">
        <f t="shared" si="43"/>
        <v>1.0999999999999996</v>
      </c>
      <c r="AT79" s="66">
        <f t="shared" si="43"/>
        <v>2.5</v>
      </c>
      <c r="AU79" s="66">
        <f t="shared" si="43"/>
        <v>0</v>
      </c>
      <c r="AV79" s="66">
        <f t="shared" si="43"/>
        <v>0</v>
      </c>
      <c r="AW79" s="66">
        <f t="shared" si="43"/>
        <v>0</v>
      </c>
      <c r="AX79" s="66">
        <f t="shared" si="43"/>
        <v>0</v>
      </c>
      <c r="AY79" s="66">
        <f t="shared" si="43"/>
        <v>0</v>
      </c>
      <c r="AZ79" s="66">
        <f t="shared" si="43"/>
        <v>0</v>
      </c>
      <c r="BA79" s="66">
        <f t="shared" si="43"/>
        <v>-0.5</v>
      </c>
      <c r="BB79" s="66">
        <f t="shared" si="43"/>
        <v>5</v>
      </c>
      <c r="BC79" s="66">
        <f t="shared" si="43"/>
        <v>-2.8333333333333339</v>
      </c>
      <c r="BD79" s="66">
        <f t="shared" si="43"/>
        <v>0</v>
      </c>
      <c r="BE79" s="66">
        <f t="shared" si="43"/>
        <v>0</v>
      </c>
      <c r="BF79" s="66">
        <f t="shared" si="43"/>
        <v>-0.11111111111111072</v>
      </c>
      <c r="BG79" s="66">
        <f t="shared" si="43"/>
        <v>4.3888888888888893</v>
      </c>
      <c r="BH79" s="66">
        <f t="shared" si="43"/>
        <v>-0.61111111111111249</v>
      </c>
      <c r="BI79" s="66">
        <f t="shared" si="43"/>
        <v>-3.0555555555555554</v>
      </c>
      <c r="BJ79" s="66">
        <f t="shared" si="43"/>
        <v>2.5</v>
      </c>
      <c r="BK79" s="66">
        <f t="shared" si="43"/>
        <v>-17.833333333333332</v>
      </c>
      <c r="BL79" s="66">
        <f t="shared" si="43"/>
        <v>0</v>
      </c>
    </row>
    <row r="80" spans="1:64" x14ac:dyDescent="0.2">
      <c r="A80" s="114">
        <v>0.89861111111111103</v>
      </c>
      <c r="B80" s="66">
        <f t="shared" ref="B80:AG80" si="44">(B21-B$2)</f>
        <v>0</v>
      </c>
      <c r="C80" s="66">
        <f t="shared" si="44"/>
        <v>0.29999999999999893</v>
      </c>
      <c r="D80" s="66">
        <f t="shared" si="44"/>
        <v>-2.2000000000000011</v>
      </c>
      <c r="E80" s="66">
        <f t="shared" si="44"/>
        <v>3.5</v>
      </c>
      <c r="F80" s="66">
        <f t="shared" si="44"/>
        <v>10.400000000000002</v>
      </c>
      <c r="G80" s="66">
        <f t="shared" si="44"/>
        <v>-4.5</v>
      </c>
      <c r="H80" s="66">
        <f t="shared" si="44"/>
        <v>0</v>
      </c>
      <c r="I80" s="66">
        <f t="shared" si="44"/>
        <v>-3.2999999999999989</v>
      </c>
      <c r="J80" s="66">
        <f t="shared" si="44"/>
        <v>0.89999999999999947</v>
      </c>
      <c r="K80" s="66">
        <f t="shared" si="44"/>
        <v>-1.5</v>
      </c>
      <c r="L80" s="66">
        <f t="shared" si="44"/>
        <v>-1</v>
      </c>
      <c r="M80" s="66">
        <f t="shared" si="44"/>
        <v>3.2</v>
      </c>
      <c r="N80" s="66">
        <f t="shared" si="44"/>
        <v>1.7000000000000011</v>
      </c>
      <c r="O80" s="66">
        <f t="shared" si="44"/>
        <v>0</v>
      </c>
      <c r="P80" s="66">
        <f t="shared" si="44"/>
        <v>0</v>
      </c>
      <c r="Q80" s="66">
        <f t="shared" si="44"/>
        <v>1.0999999999999996</v>
      </c>
      <c r="R80" s="66">
        <f t="shared" si="44"/>
        <v>3.2</v>
      </c>
      <c r="S80" s="66">
        <f t="shared" si="44"/>
        <v>4.0999999999999996</v>
      </c>
      <c r="T80" s="66">
        <f t="shared" si="44"/>
        <v>-0.59999999999999964</v>
      </c>
      <c r="U80" s="66">
        <f t="shared" si="44"/>
        <v>4.1000000000000005</v>
      </c>
      <c r="V80" s="66">
        <f t="shared" si="44"/>
        <v>0</v>
      </c>
      <c r="W80" s="66">
        <f t="shared" si="44"/>
        <v>4.5</v>
      </c>
      <c r="X80" s="66">
        <f t="shared" si="44"/>
        <v>0</v>
      </c>
      <c r="Y80" s="66">
        <f t="shared" si="44"/>
        <v>4.1000000000000005</v>
      </c>
      <c r="Z80" s="66">
        <f t="shared" si="44"/>
        <v>2.8000000000000007</v>
      </c>
      <c r="AA80" s="66">
        <f t="shared" si="44"/>
        <v>4.7000000000000011</v>
      </c>
      <c r="AB80" s="66">
        <f t="shared" si="44"/>
        <v>4.5</v>
      </c>
      <c r="AC80" s="66">
        <f t="shared" si="44"/>
        <v>0</v>
      </c>
      <c r="AD80" s="66">
        <f t="shared" si="44"/>
        <v>5.2999999999999989</v>
      </c>
      <c r="AE80" s="66">
        <f t="shared" si="44"/>
        <v>6.3999999999999995</v>
      </c>
      <c r="AF80" s="66">
        <f t="shared" si="44"/>
        <v>5.6000000000000005</v>
      </c>
      <c r="AG80" s="66">
        <f t="shared" si="44"/>
        <v>0.5</v>
      </c>
      <c r="AH80" s="66">
        <f t="shared" ref="AH80:BL80" si="45">(AH21-AH$2)</f>
        <v>3.9000000000000004</v>
      </c>
      <c r="AI80" s="66">
        <f t="shared" si="45"/>
        <v>-1.5</v>
      </c>
      <c r="AJ80" s="66">
        <f t="shared" si="45"/>
        <v>2.2000000000000011</v>
      </c>
      <c r="AK80" s="66">
        <f t="shared" si="45"/>
        <v>-0.40000000000000036</v>
      </c>
      <c r="AL80" s="66">
        <f t="shared" si="45"/>
        <v>4.5000000000000009</v>
      </c>
      <c r="AM80" s="66">
        <f t="shared" si="45"/>
        <v>7.6000000000000005</v>
      </c>
      <c r="AN80" s="66">
        <f t="shared" si="45"/>
        <v>7.3</v>
      </c>
      <c r="AO80" s="66">
        <f t="shared" si="45"/>
        <v>-1.4000000000000004</v>
      </c>
      <c r="AP80" s="66">
        <f t="shared" si="45"/>
        <v>2.7999999999999989</v>
      </c>
      <c r="AQ80" s="66">
        <f t="shared" si="45"/>
        <v>-11.5</v>
      </c>
      <c r="AR80" s="66">
        <f t="shared" si="45"/>
        <v>0</v>
      </c>
      <c r="AS80" s="66">
        <f t="shared" si="45"/>
        <v>0.90000000000000036</v>
      </c>
      <c r="AT80" s="66">
        <f t="shared" si="45"/>
        <v>2.5</v>
      </c>
      <c r="AU80" s="66">
        <f t="shared" si="45"/>
        <v>0</v>
      </c>
      <c r="AV80" s="66">
        <f t="shared" si="45"/>
        <v>0</v>
      </c>
      <c r="AW80" s="66">
        <f t="shared" si="45"/>
        <v>0</v>
      </c>
      <c r="AX80" s="66">
        <f t="shared" si="45"/>
        <v>0</v>
      </c>
      <c r="AY80" s="66">
        <f t="shared" si="45"/>
        <v>0</v>
      </c>
      <c r="AZ80" s="66">
        <f t="shared" si="45"/>
        <v>0</v>
      </c>
      <c r="BA80" s="66">
        <f t="shared" si="45"/>
        <v>-0.55555555555555536</v>
      </c>
      <c r="BB80" s="66">
        <f t="shared" si="45"/>
        <v>4.6666666666666679</v>
      </c>
      <c r="BC80" s="66">
        <f t="shared" si="45"/>
        <v>-2.6666666666666679</v>
      </c>
      <c r="BD80" s="66">
        <f t="shared" si="45"/>
        <v>0</v>
      </c>
      <c r="BE80" s="66">
        <f t="shared" si="45"/>
        <v>0</v>
      </c>
      <c r="BF80" s="66">
        <f t="shared" si="45"/>
        <v>0.5</v>
      </c>
      <c r="BG80" s="66">
        <f t="shared" si="45"/>
        <v>4.4444444444444446</v>
      </c>
      <c r="BH80" s="66">
        <f t="shared" si="45"/>
        <v>-0.66666666666666785</v>
      </c>
      <c r="BI80" s="66">
        <f t="shared" si="45"/>
        <v>-3.2777777777777786</v>
      </c>
      <c r="BJ80" s="66">
        <f t="shared" si="45"/>
        <v>2.2222222222222223</v>
      </c>
      <c r="BK80" s="66">
        <f t="shared" si="45"/>
        <v>-17.833333333333332</v>
      </c>
      <c r="BL80" s="66">
        <f t="shared" si="45"/>
        <v>0</v>
      </c>
    </row>
    <row r="81" spans="1:64" x14ac:dyDescent="0.2">
      <c r="A81" s="113">
        <v>0.90208333333333302</v>
      </c>
      <c r="B81" s="66">
        <f t="shared" ref="B81:AG81" si="46">(B22-B$2)</f>
        <v>0</v>
      </c>
      <c r="C81" s="66">
        <f t="shared" si="46"/>
        <v>0.19999999999999929</v>
      </c>
      <c r="D81" s="66">
        <f t="shared" si="46"/>
        <v>-2.4000000000000021</v>
      </c>
      <c r="E81" s="66">
        <f t="shared" si="46"/>
        <v>3.5</v>
      </c>
      <c r="F81" s="66">
        <f t="shared" si="46"/>
        <v>10.100000000000001</v>
      </c>
      <c r="G81" s="66">
        <f t="shared" si="46"/>
        <v>-4.7999999999999989</v>
      </c>
      <c r="H81" s="66">
        <f t="shared" si="46"/>
        <v>0</v>
      </c>
      <c r="I81" s="66">
        <f t="shared" si="46"/>
        <v>-3.0999999999999996</v>
      </c>
      <c r="J81" s="66">
        <f t="shared" si="46"/>
        <v>1.1999999999999993</v>
      </c>
      <c r="K81" s="66">
        <f t="shared" si="46"/>
        <v>-1.6000000000000005</v>
      </c>
      <c r="L81" s="66">
        <f t="shared" si="46"/>
        <v>-1.1000000000000005</v>
      </c>
      <c r="M81" s="66">
        <f t="shared" si="46"/>
        <v>3.2</v>
      </c>
      <c r="N81" s="66">
        <f t="shared" si="46"/>
        <v>1.6000000000000014</v>
      </c>
      <c r="O81" s="66">
        <f t="shared" si="46"/>
        <v>0</v>
      </c>
      <c r="P81" s="66">
        <f t="shared" si="46"/>
        <v>0</v>
      </c>
      <c r="Q81" s="66">
        <f t="shared" si="46"/>
        <v>1.1999999999999993</v>
      </c>
      <c r="R81" s="66">
        <f t="shared" si="46"/>
        <v>3.6000000000000005</v>
      </c>
      <c r="S81" s="66">
        <f t="shared" si="46"/>
        <v>4.4000000000000004</v>
      </c>
      <c r="T81" s="66">
        <f t="shared" si="46"/>
        <v>-0.29999999999999893</v>
      </c>
      <c r="U81" s="66">
        <f t="shared" si="46"/>
        <v>4.7</v>
      </c>
      <c r="V81" s="66">
        <f t="shared" si="46"/>
        <v>0</v>
      </c>
      <c r="W81" s="66">
        <f t="shared" si="46"/>
        <v>4.3999999999999986</v>
      </c>
      <c r="X81" s="66">
        <f t="shared" si="46"/>
        <v>0</v>
      </c>
      <c r="Y81" s="66">
        <f t="shared" si="46"/>
        <v>4.4999999999999991</v>
      </c>
      <c r="Z81" s="66">
        <f t="shared" si="46"/>
        <v>2.8000000000000007</v>
      </c>
      <c r="AA81" s="66">
        <f t="shared" si="46"/>
        <v>4.6000000000000014</v>
      </c>
      <c r="AB81" s="66">
        <f t="shared" si="46"/>
        <v>4.8000000000000007</v>
      </c>
      <c r="AC81" s="66">
        <f t="shared" si="46"/>
        <v>0</v>
      </c>
      <c r="AD81" s="66">
        <f t="shared" si="46"/>
        <v>6</v>
      </c>
      <c r="AE81" s="66">
        <f t="shared" si="46"/>
        <v>6.8</v>
      </c>
      <c r="AF81" s="66">
        <f t="shared" si="46"/>
        <v>5.7</v>
      </c>
      <c r="AG81" s="66">
        <f t="shared" si="46"/>
        <v>0.60000000000000142</v>
      </c>
      <c r="AH81" s="66">
        <f t="shared" ref="AH81:BL81" si="47">(AH22-AH$2)</f>
        <v>4.1999999999999993</v>
      </c>
      <c r="AI81" s="66">
        <f t="shared" si="47"/>
        <v>-1.2999999999999989</v>
      </c>
      <c r="AJ81" s="66">
        <f t="shared" si="47"/>
        <v>2.0999999999999996</v>
      </c>
      <c r="AK81" s="66">
        <f t="shared" si="47"/>
        <v>-0.59999999999999964</v>
      </c>
      <c r="AL81" s="66">
        <f t="shared" si="47"/>
        <v>4.3</v>
      </c>
      <c r="AM81" s="66">
        <f t="shared" si="47"/>
        <v>7.8</v>
      </c>
      <c r="AN81" s="66">
        <f t="shared" si="47"/>
        <v>7.3999999999999995</v>
      </c>
      <c r="AO81" s="66">
        <f t="shared" si="47"/>
        <v>-1.1000000000000005</v>
      </c>
      <c r="AP81" s="66">
        <f t="shared" si="47"/>
        <v>2.8999999999999986</v>
      </c>
      <c r="AQ81" s="66">
        <f t="shared" si="47"/>
        <v>-11.5</v>
      </c>
      <c r="AR81" s="66">
        <f t="shared" si="47"/>
        <v>0</v>
      </c>
      <c r="AS81" s="66">
        <f t="shared" si="47"/>
        <v>1.0999999999999996</v>
      </c>
      <c r="AT81" s="66">
        <f t="shared" si="47"/>
        <v>2.5</v>
      </c>
      <c r="AU81" s="66">
        <f t="shared" si="47"/>
        <v>0</v>
      </c>
      <c r="AV81" s="66">
        <f t="shared" si="47"/>
        <v>0</v>
      </c>
      <c r="AW81" s="66">
        <f t="shared" si="47"/>
        <v>0</v>
      </c>
      <c r="AX81" s="66">
        <f t="shared" si="47"/>
        <v>0</v>
      </c>
      <c r="AY81" s="66">
        <f t="shared" si="47"/>
        <v>0</v>
      </c>
      <c r="AZ81" s="66">
        <f t="shared" si="47"/>
        <v>0</v>
      </c>
      <c r="BA81" s="66">
        <f t="shared" si="47"/>
        <v>-0.61111111111111072</v>
      </c>
      <c r="BB81" s="66">
        <f t="shared" si="47"/>
        <v>4.3888888888888893</v>
      </c>
      <c r="BC81" s="66">
        <f t="shared" si="47"/>
        <v>-2.4444444444444446</v>
      </c>
      <c r="BD81" s="66">
        <f t="shared" si="47"/>
        <v>0</v>
      </c>
      <c r="BE81" s="66">
        <f t="shared" si="47"/>
        <v>0</v>
      </c>
      <c r="BF81" s="66">
        <f t="shared" si="47"/>
        <v>1.3888888888888893</v>
      </c>
      <c r="BG81" s="66">
        <f t="shared" si="47"/>
        <v>4.4444444444444446</v>
      </c>
      <c r="BH81" s="66">
        <f t="shared" si="47"/>
        <v>-0.66666666666666785</v>
      </c>
      <c r="BI81" s="66">
        <f t="shared" si="47"/>
        <v>-3.6111111111111107</v>
      </c>
      <c r="BJ81" s="66">
        <f t="shared" si="47"/>
        <v>1.833333333333333</v>
      </c>
      <c r="BK81" s="66">
        <f t="shared" si="47"/>
        <v>-17.833333333333332</v>
      </c>
      <c r="BL81" s="66">
        <f t="shared" si="47"/>
        <v>0</v>
      </c>
    </row>
    <row r="82" spans="1:64" x14ac:dyDescent="0.2">
      <c r="A82" s="114">
        <v>0.905555555555556</v>
      </c>
      <c r="B82" s="66">
        <f t="shared" ref="B82:AG82" si="48">(B23-B$2)</f>
        <v>0</v>
      </c>
      <c r="C82" s="66">
        <f t="shared" si="48"/>
        <v>0.19999999999999929</v>
      </c>
      <c r="D82" s="66">
        <f t="shared" si="48"/>
        <v>-2.9000000000000021</v>
      </c>
      <c r="E82" s="66">
        <f t="shared" si="48"/>
        <v>3.1999999999999993</v>
      </c>
      <c r="F82" s="66">
        <f t="shared" si="48"/>
        <v>9.8000000000000007</v>
      </c>
      <c r="G82" s="66">
        <f t="shared" si="48"/>
        <v>-5</v>
      </c>
      <c r="H82" s="66">
        <f t="shared" si="48"/>
        <v>0</v>
      </c>
      <c r="I82" s="66">
        <f t="shared" si="48"/>
        <v>-2.8999999999999986</v>
      </c>
      <c r="J82" s="66">
        <f t="shared" si="48"/>
        <v>1.5</v>
      </c>
      <c r="K82" s="66">
        <f t="shared" si="48"/>
        <v>-1.7000000000000002</v>
      </c>
      <c r="L82" s="66">
        <f t="shared" si="48"/>
        <v>-1.4000000000000004</v>
      </c>
      <c r="M82" s="66">
        <f t="shared" si="48"/>
        <v>3.7</v>
      </c>
      <c r="N82" s="66">
        <f t="shared" si="48"/>
        <v>1.4000000000000004</v>
      </c>
      <c r="O82" s="66">
        <f t="shared" si="48"/>
        <v>0</v>
      </c>
      <c r="P82" s="66">
        <f t="shared" si="48"/>
        <v>0</v>
      </c>
      <c r="Q82" s="66">
        <f t="shared" si="48"/>
        <v>1.1999999999999993</v>
      </c>
      <c r="R82" s="66">
        <f t="shared" si="48"/>
        <v>4.6000000000000005</v>
      </c>
      <c r="S82" s="66">
        <f t="shared" si="48"/>
        <v>4.4000000000000004</v>
      </c>
      <c r="T82" s="66">
        <f t="shared" si="48"/>
        <v>0</v>
      </c>
      <c r="U82" s="66">
        <f t="shared" si="48"/>
        <v>5.3</v>
      </c>
      <c r="V82" s="66">
        <f t="shared" si="48"/>
        <v>0</v>
      </c>
      <c r="W82" s="66">
        <f t="shared" si="48"/>
        <v>4.2999999999999989</v>
      </c>
      <c r="X82" s="66">
        <f t="shared" si="48"/>
        <v>0</v>
      </c>
      <c r="Y82" s="66">
        <f t="shared" si="48"/>
        <v>4.8999999999999995</v>
      </c>
      <c r="Z82" s="66">
        <f t="shared" si="48"/>
        <v>2.4000000000000004</v>
      </c>
      <c r="AA82" s="66">
        <f t="shared" si="48"/>
        <v>4.6000000000000014</v>
      </c>
      <c r="AB82" s="66">
        <f t="shared" si="48"/>
        <v>5.5</v>
      </c>
      <c r="AC82" s="66">
        <f t="shared" si="48"/>
        <v>0</v>
      </c>
      <c r="AD82" s="66">
        <f t="shared" si="48"/>
        <v>6.1999999999999993</v>
      </c>
      <c r="AE82" s="66">
        <f t="shared" si="48"/>
        <v>6.5000000000000009</v>
      </c>
      <c r="AF82" s="66">
        <f t="shared" si="48"/>
        <v>5.8999999999999995</v>
      </c>
      <c r="AG82" s="66">
        <f t="shared" si="48"/>
        <v>0.69999999999999929</v>
      </c>
      <c r="AH82" s="66">
        <f t="shared" ref="AH82:BL82" si="49">(AH23-AH$2)</f>
        <v>4.5</v>
      </c>
      <c r="AI82" s="66">
        <f t="shared" si="49"/>
        <v>-1.1999999999999993</v>
      </c>
      <c r="AJ82" s="66">
        <f t="shared" si="49"/>
        <v>2.0999999999999996</v>
      </c>
      <c r="AK82" s="66">
        <f t="shared" si="49"/>
        <v>-0.70000000000000018</v>
      </c>
      <c r="AL82" s="66">
        <f t="shared" si="49"/>
        <v>4.3</v>
      </c>
      <c r="AM82" s="66">
        <f t="shared" si="49"/>
        <v>8.1999999999999993</v>
      </c>
      <c r="AN82" s="66">
        <f t="shared" si="49"/>
        <v>7.6000000000000005</v>
      </c>
      <c r="AO82" s="66">
        <f t="shared" si="49"/>
        <v>-0.70000000000000107</v>
      </c>
      <c r="AP82" s="66">
        <f t="shared" si="49"/>
        <v>2.8999999999999986</v>
      </c>
      <c r="AQ82" s="66">
        <f t="shared" si="49"/>
        <v>-11.5</v>
      </c>
      <c r="AR82" s="66">
        <f t="shared" si="49"/>
        <v>0</v>
      </c>
      <c r="AS82" s="66">
        <f t="shared" si="49"/>
        <v>0.90000000000000036</v>
      </c>
      <c r="AT82" s="66">
        <f t="shared" si="49"/>
        <v>2.3000000000000007</v>
      </c>
      <c r="AU82" s="66">
        <f t="shared" si="49"/>
        <v>0</v>
      </c>
      <c r="AV82" s="66">
        <f t="shared" si="49"/>
        <v>0</v>
      </c>
      <c r="AW82" s="66">
        <f t="shared" si="49"/>
        <v>0</v>
      </c>
      <c r="AX82" s="66">
        <f t="shared" si="49"/>
        <v>0</v>
      </c>
      <c r="AY82" s="66">
        <f t="shared" si="49"/>
        <v>0</v>
      </c>
      <c r="AZ82" s="66">
        <f t="shared" si="49"/>
        <v>0</v>
      </c>
      <c r="BA82" s="66">
        <f t="shared" si="49"/>
        <v>-0.72222222222222143</v>
      </c>
      <c r="BB82" s="66">
        <f t="shared" si="49"/>
        <v>4.2777777777777786</v>
      </c>
      <c r="BC82" s="66">
        <f t="shared" si="49"/>
        <v>-2.1666666666666679</v>
      </c>
      <c r="BD82" s="66">
        <f t="shared" si="49"/>
        <v>0</v>
      </c>
      <c r="BE82" s="66">
        <f t="shared" si="49"/>
        <v>0</v>
      </c>
      <c r="BF82" s="66">
        <f t="shared" si="49"/>
        <v>1.3333333333333339</v>
      </c>
      <c r="BG82" s="66">
        <f t="shared" si="49"/>
        <v>4.5</v>
      </c>
      <c r="BH82" s="66">
        <f t="shared" si="49"/>
        <v>-0.61111111111111249</v>
      </c>
      <c r="BI82" s="66">
        <f t="shared" si="49"/>
        <v>-4.166666666666667</v>
      </c>
      <c r="BJ82" s="66">
        <f t="shared" si="49"/>
        <v>1.5555555555555554</v>
      </c>
      <c r="BK82" s="66">
        <f t="shared" si="49"/>
        <v>-17.833333333333332</v>
      </c>
      <c r="BL82" s="66">
        <f t="shared" si="49"/>
        <v>0</v>
      </c>
    </row>
    <row r="83" spans="1:64" x14ac:dyDescent="0.2">
      <c r="A83" s="113">
        <v>0.90902777777777799</v>
      </c>
      <c r="B83" s="66">
        <f t="shared" ref="B83:AG83" si="50">(B24-B$2)</f>
        <v>0</v>
      </c>
      <c r="C83" s="66">
        <f t="shared" si="50"/>
        <v>0.5</v>
      </c>
      <c r="D83" s="66">
        <f t="shared" si="50"/>
        <v>-3.2000000000000011</v>
      </c>
      <c r="E83" s="66">
        <f t="shared" si="50"/>
        <v>2.4000000000000004</v>
      </c>
      <c r="F83" s="66">
        <f t="shared" si="50"/>
        <v>9.6000000000000014</v>
      </c>
      <c r="G83" s="66">
        <f t="shared" si="50"/>
        <v>-5.2999999999999989</v>
      </c>
      <c r="H83" s="66">
        <f t="shared" si="50"/>
        <v>0</v>
      </c>
      <c r="I83" s="66">
        <f t="shared" si="50"/>
        <v>-2.8999999999999986</v>
      </c>
      <c r="J83" s="66">
        <f t="shared" si="50"/>
        <v>1.6999999999999993</v>
      </c>
      <c r="K83" s="66">
        <f t="shared" si="50"/>
        <v>-1.5</v>
      </c>
      <c r="L83" s="66">
        <f t="shared" si="50"/>
        <v>-1.4000000000000004</v>
      </c>
      <c r="M83" s="66">
        <f t="shared" si="50"/>
        <v>4.1000000000000005</v>
      </c>
      <c r="N83" s="66">
        <f t="shared" si="50"/>
        <v>1.2000000000000011</v>
      </c>
      <c r="O83" s="66">
        <f t="shared" si="50"/>
        <v>0</v>
      </c>
      <c r="P83" s="66">
        <f t="shared" si="50"/>
        <v>0</v>
      </c>
      <c r="Q83" s="66">
        <f t="shared" si="50"/>
        <v>1.0999999999999996</v>
      </c>
      <c r="R83" s="66">
        <f t="shared" si="50"/>
        <v>5.1000000000000005</v>
      </c>
      <c r="S83" s="66">
        <f t="shared" si="50"/>
        <v>4.5999999999999996</v>
      </c>
      <c r="T83" s="66">
        <f t="shared" si="50"/>
        <v>0.20000000000000107</v>
      </c>
      <c r="U83" s="66">
        <f t="shared" si="50"/>
        <v>5.8999999999999995</v>
      </c>
      <c r="V83" s="66">
        <f t="shared" si="50"/>
        <v>0</v>
      </c>
      <c r="W83" s="66">
        <f t="shared" si="50"/>
        <v>4.1999999999999993</v>
      </c>
      <c r="X83" s="66">
        <f t="shared" si="50"/>
        <v>0</v>
      </c>
      <c r="Y83" s="66">
        <f t="shared" si="50"/>
        <v>5.2</v>
      </c>
      <c r="Z83" s="66">
        <f t="shared" si="50"/>
        <v>2.3000000000000007</v>
      </c>
      <c r="AA83" s="66">
        <f t="shared" si="50"/>
        <v>4.5</v>
      </c>
      <c r="AB83" s="66">
        <f t="shared" si="50"/>
        <v>5.8000000000000007</v>
      </c>
      <c r="AC83" s="66">
        <f t="shared" si="50"/>
        <v>0</v>
      </c>
      <c r="AD83" s="66">
        <f t="shared" si="50"/>
        <v>6.1999999999999993</v>
      </c>
      <c r="AE83" s="66">
        <f t="shared" si="50"/>
        <v>6.8</v>
      </c>
      <c r="AF83" s="66">
        <f t="shared" si="50"/>
        <v>6.1000000000000005</v>
      </c>
      <c r="AG83" s="66">
        <f t="shared" si="50"/>
        <v>0.60000000000000142</v>
      </c>
      <c r="AH83" s="66">
        <f t="shared" ref="AH83:BL83" si="51">(AH24-AH$2)</f>
        <v>4.6999999999999993</v>
      </c>
      <c r="AI83" s="66">
        <f t="shared" si="51"/>
        <v>-1.1999999999999993</v>
      </c>
      <c r="AJ83" s="66">
        <f t="shared" si="51"/>
        <v>2.4000000000000004</v>
      </c>
      <c r="AK83" s="66">
        <f t="shared" si="51"/>
        <v>-0.79999999999999982</v>
      </c>
      <c r="AL83" s="66">
        <f t="shared" si="51"/>
        <v>4.2</v>
      </c>
      <c r="AM83" s="66">
        <f t="shared" si="51"/>
        <v>8.6999999999999993</v>
      </c>
      <c r="AN83" s="66">
        <f t="shared" si="51"/>
        <v>7.8</v>
      </c>
      <c r="AO83" s="66">
        <f t="shared" si="51"/>
        <v>-0.40000000000000036</v>
      </c>
      <c r="AP83" s="66">
        <f t="shared" si="51"/>
        <v>3</v>
      </c>
      <c r="AQ83" s="66">
        <f t="shared" si="51"/>
        <v>-11.5</v>
      </c>
      <c r="AR83" s="66">
        <f t="shared" si="51"/>
        <v>0</v>
      </c>
      <c r="AS83" s="66">
        <f t="shared" si="51"/>
        <v>0.40000000000000036</v>
      </c>
      <c r="AT83" s="66">
        <f t="shared" si="51"/>
        <v>2.3000000000000007</v>
      </c>
      <c r="AU83" s="66">
        <f t="shared" si="51"/>
        <v>0</v>
      </c>
      <c r="AV83" s="66">
        <f t="shared" si="51"/>
        <v>0</v>
      </c>
      <c r="AW83" s="66">
        <f t="shared" si="51"/>
        <v>0</v>
      </c>
      <c r="AX83" s="66">
        <f t="shared" si="51"/>
        <v>0</v>
      </c>
      <c r="AY83" s="66">
        <f t="shared" si="51"/>
        <v>0</v>
      </c>
      <c r="AZ83" s="66">
        <f t="shared" si="51"/>
        <v>0</v>
      </c>
      <c r="BA83" s="66">
        <f t="shared" si="51"/>
        <v>-0.83333333333333393</v>
      </c>
      <c r="BB83" s="66">
        <f t="shared" si="51"/>
        <v>3.9444444444444464</v>
      </c>
      <c r="BC83" s="66">
        <f t="shared" si="51"/>
        <v>-2.3888888888888893</v>
      </c>
      <c r="BD83" s="66">
        <f t="shared" si="51"/>
        <v>0</v>
      </c>
      <c r="BE83" s="66">
        <f t="shared" si="51"/>
        <v>0</v>
      </c>
      <c r="BF83" s="66">
        <f t="shared" si="51"/>
        <v>1.1666666666666661</v>
      </c>
      <c r="BG83" s="66">
        <f t="shared" si="51"/>
        <v>4.5</v>
      </c>
      <c r="BH83" s="66">
        <f t="shared" si="51"/>
        <v>-0.27777777777777857</v>
      </c>
      <c r="BI83" s="66">
        <f t="shared" si="51"/>
        <v>-4.666666666666667</v>
      </c>
      <c r="BJ83" s="66">
        <f t="shared" si="51"/>
        <v>1.666666666666667</v>
      </c>
      <c r="BK83" s="66">
        <f t="shared" si="51"/>
        <v>-17.833333333333332</v>
      </c>
      <c r="BL83" s="66">
        <f t="shared" si="51"/>
        <v>0</v>
      </c>
    </row>
    <row r="84" spans="1:64" x14ac:dyDescent="0.2">
      <c r="A84" s="114">
        <v>0.91249999999999998</v>
      </c>
      <c r="B84" s="66">
        <f t="shared" ref="B84:AG84" si="52">(B25-B$2)</f>
        <v>0</v>
      </c>
      <c r="C84" s="66">
        <f t="shared" si="52"/>
        <v>0.89999999999999858</v>
      </c>
      <c r="D84" s="66">
        <f t="shared" si="52"/>
        <v>-2.9000000000000021</v>
      </c>
      <c r="E84" s="66">
        <f t="shared" si="52"/>
        <v>2.5999999999999996</v>
      </c>
      <c r="F84" s="66">
        <f t="shared" si="52"/>
        <v>8.4000000000000021</v>
      </c>
      <c r="G84" s="66">
        <f t="shared" si="52"/>
        <v>-5.5</v>
      </c>
      <c r="H84" s="66">
        <f t="shared" si="52"/>
        <v>0</v>
      </c>
      <c r="I84" s="66">
        <f t="shared" si="52"/>
        <v>-3.2999999999999989</v>
      </c>
      <c r="J84" s="66">
        <f t="shared" si="52"/>
        <v>1.7999999999999998</v>
      </c>
      <c r="K84" s="66">
        <f t="shared" si="52"/>
        <v>-1.3000000000000007</v>
      </c>
      <c r="L84" s="66">
        <f t="shared" si="52"/>
        <v>-1.1000000000000005</v>
      </c>
      <c r="M84" s="66">
        <f t="shared" si="52"/>
        <v>4.2</v>
      </c>
      <c r="N84" s="66">
        <f t="shared" si="52"/>
        <v>1.1000000000000014</v>
      </c>
      <c r="O84" s="66">
        <f t="shared" si="52"/>
        <v>0</v>
      </c>
      <c r="P84" s="66">
        <f t="shared" si="52"/>
        <v>0</v>
      </c>
      <c r="Q84" s="66">
        <f t="shared" si="52"/>
        <v>1</v>
      </c>
      <c r="R84" s="66">
        <f t="shared" si="52"/>
        <v>5.4999999999999991</v>
      </c>
      <c r="S84" s="66">
        <f t="shared" si="52"/>
        <v>4.5999999999999996</v>
      </c>
      <c r="T84" s="66">
        <f t="shared" si="52"/>
        <v>0.40000000000000036</v>
      </c>
      <c r="U84" s="66">
        <f t="shared" si="52"/>
        <v>6.2</v>
      </c>
      <c r="V84" s="66">
        <f t="shared" si="52"/>
        <v>0</v>
      </c>
      <c r="W84" s="66">
        <f t="shared" si="52"/>
        <v>4.3999999999999986</v>
      </c>
      <c r="X84" s="66">
        <f t="shared" si="52"/>
        <v>0</v>
      </c>
      <c r="Y84" s="66">
        <f t="shared" si="52"/>
        <v>5.3999999999999995</v>
      </c>
      <c r="Z84" s="66">
        <f t="shared" si="52"/>
        <v>2.3000000000000007</v>
      </c>
      <c r="AA84" s="66">
        <f t="shared" si="52"/>
        <v>4.5</v>
      </c>
      <c r="AB84" s="66">
        <f t="shared" si="52"/>
        <v>6.2000000000000011</v>
      </c>
      <c r="AC84" s="66">
        <f t="shared" si="52"/>
        <v>0</v>
      </c>
      <c r="AD84" s="66">
        <f t="shared" si="52"/>
        <v>6.1</v>
      </c>
      <c r="AE84" s="66">
        <f t="shared" si="52"/>
        <v>7.2</v>
      </c>
      <c r="AF84" s="66">
        <f t="shared" si="52"/>
        <v>6.5000000000000009</v>
      </c>
      <c r="AG84" s="66">
        <f t="shared" si="52"/>
        <v>0.20000000000000107</v>
      </c>
      <c r="AH84" s="66">
        <f t="shared" ref="AH84:BL84" si="53">(AH25-AH$2)</f>
        <v>4.9000000000000004</v>
      </c>
      <c r="AI84" s="66">
        <f t="shared" si="53"/>
        <v>-1.2999999999999989</v>
      </c>
      <c r="AJ84" s="66">
        <f t="shared" si="53"/>
        <v>2.5999999999999996</v>
      </c>
      <c r="AK84" s="66">
        <f t="shared" si="53"/>
        <v>-0.90000000000000036</v>
      </c>
      <c r="AL84" s="66">
        <f t="shared" si="53"/>
        <v>4.1000000000000005</v>
      </c>
      <c r="AM84" s="66">
        <f t="shared" si="53"/>
        <v>8</v>
      </c>
      <c r="AN84" s="66">
        <f t="shared" si="53"/>
        <v>8.1000000000000014</v>
      </c>
      <c r="AO84" s="66">
        <f t="shared" si="53"/>
        <v>-9.9999999999999645E-2</v>
      </c>
      <c r="AP84" s="66">
        <f t="shared" si="53"/>
        <v>3</v>
      </c>
      <c r="AQ84" s="66">
        <f t="shared" si="53"/>
        <v>-11.5</v>
      </c>
      <c r="AR84" s="66">
        <f t="shared" si="53"/>
        <v>0</v>
      </c>
      <c r="AS84" s="66">
        <f t="shared" si="53"/>
        <v>-0.20000000000000107</v>
      </c>
      <c r="AT84" s="66">
        <f t="shared" si="53"/>
        <v>2.3000000000000007</v>
      </c>
      <c r="AU84" s="66">
        <f t="shared" si="53"/>
        <v>0</v>
      </c>
      <c r="AV84" s="66">
        <f t="shared" si="53"/>
        <v>0</v>
      </c>
      <c r="AW84" s="66">
        <f t="shared" si="53"/>
        <v>0</v>
      </c>
      <c r="AX84" s="66">
        <f t="shared" si="53"/>
        <v>0</v>
      </c>
      <c r="AY84" s="66">
        <f t="shared" si="53"/>
        <v>0</v>
      </c>
      <c r="AZ84" s="66">
        <f t="shared" si="53"/>
        <v>0</v>
      </c>
      <c r="BA84" s="66">
        <f t="shared" si="53"/>
        <v>-0.94444444444444464</v>
      </c>
      <c r="BB84" s="66">
        <f t="shared" si="53"/>
        <v>3.8333333333333357</v>
      </c>
      <c r="BC84" s="66">
        <f t="shared" si="53"/>
        <v>-2.6111111111111107</v>
      </c>
      <c r="BD84" s="66">
        <f t="shared" si="53"/>
        <v>0</v>
      </c>
      <c r="BE84" s="66">
        <f t="shared" si="53"/>
        <v>0</v>
      </c>
      <c r="BF84" s="66">
        <f t="shared" si="53"/>
        <v>1.5</v>
      </c>
      <c r="BG84" s="66">
        <f t="shared" si="53"/>
        <v>4.5555555555555554</v>
      </c>
      <c r="BH84" s="66">
        <f t="shared" si="53"/>
        <v>0.22222222222222143</v>
      </c>
      <c r="BI84" s="66">
        <f t="shared" si="53"/>
        <v>-4.9444444444444446</v>
      </c>
      <c r="BJ84" s="66">
        <f t="shared" si="53"/>
        <v>1.7222222222222223</v>
      </c>
      <c r="BK84" s="66">
        <f t="shared" si="53"/>
        <v>-17.833333333333332</v>
      </c>
      <c r="BL84" s="66">
        <f t="shared" si="53"/>
        <v>0</v>
      </c>
    </row>
    <row r="85" spans="1:64" x14ac:dyDescent="0.2">
      <c r="A85" s="113">
        <v>0.91597222222222197</v>
      </c>
      <c r="B85" s="66">
        <f t="shared" ref="B85:AG85" si="54">(B26-B$2)</f>
        <v>0</v>
      </c>
      <c r="C85" s="66">
        <f t="shared" si="54"/>
        <v>1.5</v>
      </c>
      <c r="D85" s="66">
        <f t="shared" si="54"/>
        <v>-2.4000000000000021</v>
      </c>
      <c r="E85" s="66">
        <f t="shared" si="54"/>
        <v>2.0999999999999996</v>
      </c>
      <c r="F85" s="66">
        <f t="shared" si="54"/>
        <v>8.8000000000000007</v>
      </c>
      <c r="G85" s="66">
        <f t="shared" si="54"/>
        <v>-5.6999999999999993</v>
      </c>
      <c r="H85" s="66">
        <f t="shared" si="54"/>
        <v>0</v>
      </c>
      <c r="I85" s="66">
        <f t="shared" si="54"/>
        <v>-3.5999999999999996</v>
      </c>
      <c r="J85" s="66">
        <f t="shared" si="54"/>
        <v>1.8999999999999995</v>
      </c>
      <c r="K85" s="66">
        <f t="shared" si="54"/>
        <v>-1</v>
      </c>
      <c r="L85" s="66">
        <f t="shared" si="54"/>
        <v>-0.70000000000000107</v>
      </c>
      <c r="M85" s="66">
        <f t="shared" si="54"/>
        <v>4.4999999999999991</v>
      </c>
      <c r="N85" s="66">
        <f t="shared" si="54"/>
        <v>0.90000000000000036</v>
      </c>
      <c r="O85" s="66">
        <f t="shared" si="54"/>
        <v>0</v>
      </c>
      <c r="P85" s="66">
        <f t="shared" si="54"/>
        <v>0</v>
      </c>
      <c r="Q85" s="66">
        <f t="shared" si="54"/>
        <v>0.89999999999999858</v>
      </c>
      <c r="R85" s="66">
        <f t="shared" si="54"/>
        <v>5.6000000000000005</v>
      </c>
      <c r="S85" s="66">
        <f t="shared" si="54"/>
        <v>4.3000000000000007</v>
      </c>
      <c r="T85" s="66">
        <f t="shared" si="54"/>
        <v>0.60000000000000142</v>
      </c>
      <c r="U85" s="66">
        <f t="shared" si="54"/>
        <v>6.4999999999999991</v>
      </c>
      <c r="V85" s="66">
        <f t="shared" si="54"/>
        <v>0</v>
      </c>
      <c r="W85" s="66">
        <f t="shared" si="54"/>
        <v>4.5</v>
      </c>
      <c r="X85" s="66">
        <f t="shared" si="54"/>
        <v>0</v>
      </c>
      <c r="Y85" s="66">
        <f t="shared" si="54"/>
        <v>4.7</v>
      </c>
      <c r="Z85" s="66">
        <f t="shared" si="54"/>
        <v>1.8000000000000007</v>
      </c>
      <c r="AA85" s="66">
        <f t="shared" si="54"/>
        <v>4.4000000000000004</v>
      </c>
      <c r="AB85" s="66">
        <f t="shared" si="54"/>
        <v>6.6</v>
      </c>
      <c r="AC85" s="66">
        <f t="shared" si="54"/>
        <v>0</v>
      </c>
      <c r="AD85" s="66">
        <f t="shared" si="54"/>
        <v>5.9</v>
      </c>
      <c r="AE85" s="66">
        <f t="shared" si="54"/>
        <v>7.7</v>
      </c>
      <c r="AF85" s="66">
        <f t="shared" si="54"/>
        <v>6.8</v>
      </c>
      <c r="AG85" s="66">
        <f t="shared" si="54"/>
        <v>0.20000000000000107</v>
      </c>
      <c r="AH85" s="66">
        <f t="shared" ref="AH85:BL85" si="55">(AH26-AH$2)</f>
        <v>4.9000000000000004</v>
      </c>
      <c r="AI85" s="66">
        <f t="shared" si="55"/>
        <v>-1.4000000000000004</v>
      </c>
      <c r="AJ85" s="66">
        <f t="shared" si="55"/>
        <v>2.7999999999999989</v>
      </c>
      <c r="AK85" s="66">
        <f t="shared" si="55"/>
        <v>-1.0999999999999996</v>
      </c>
      <c r="AL85" s="66">
        <f t="shared" si="55"/>
        <v>3.8999999999999995</v>
      </c>
      <c r="AM85" s="66">
        <f t="shared" si="55"/>
        <v>8.1999999999999993</v>
      </c>
      <c r="AN85" s="66">
        <f t="shared" si="55"/>
        <v>8.6000000000000014</v>
      </c>
      <c r="AO85" s="66">
        <f t="shared" si="55"/>
        <v>0.19999999999999929</v>
      </c>
      <c r="AP85" s="66">
        <f t="shared" si="55"/>
        <v>3</v>
      </c>
      <c r="AQ85" s="66">
        <f t="shared" si="55"/>
        <v>-11.5</v>
      </c>
      <c r="AR85" s="66">
        <f t="shared" si="55"/>
        <v>0</v>
      </c>
      <c r="AS85" s="66">
        <f t="shared" si="55"/>
        <v>-0.59999999999999964</v>
      </c>
      <c r="AT85" s="66">
        <f t="shared" si="55"/>
        <v>2.3000000000000007</v>
      </c>
      <c r="AU85" s="66">
        <f t="shared" si="55"/>
        <v>0</v>
      </c>
      <c r="AV85" s="66">
        <f t="shared" si="55"/>
        <v>0</v>
      </c>
      <c r="AW85" s="66">
        <f t="shared" si="55"/>
        <v>0</v>
      </c>
      <c r="AX85" s="66">
        <f t="shared" si="55"/>
        <v>0</v>
      </c>
      <c r="AY85" s="66">
        <f t="shared" si="55"/>
        <v>0</v>
      </c>
      <c r="AZ85" s="66">
        <f t="shared" si="55"/>
        <v>0</v>
      </c>
      <c r="BA85" s="66">
        <f t="shared" si="55"/>
        <v>-0.94444444444444464</v>
      </c>
      <c r="BB85" s="66">
        <f t="shared" si="55"/>
        <v>3.7777777777777786</v>
      </c>
      <c r="BC85" s="66">
        <f t="shared" si="55"/>
        <v>-2.5</v>
      </c>
      <c r="BD85" s="66">
        <f t="shared" si="55"/>
        <v>0</v>
      </c>
      <c r="BE85" s="66">
        <f t="shared" si="55"/>
        <v>0</v>
      </c>
      <c r="BF85" s="66">
        <f t="shared" si="55"/>
        <v>2.1111111111111107</v>
      </c>
      <c r="BG85" s="66">
        <f t="shared" si="55"/>
        <v>4.8888888888888893</v>
      </c>
      <c r="BH85" s="66">
        <f t="shared" si="55"/>
        <v>0.5</v>
      </c>
      <c r="BI85" s="66">
        <f t="shared" si="55"/>
        <v>-5.3888888888888893</v>
      </c>
      <c r="BJ85" s="66">
        <f t="shared" si="55"/>
        <v>1.7777777777777777</v>
      </c>
      <c r="BK85" s="66">
        <f t="shared" si="55"/>
        <v>-17.833333333333332</v>
      </c>
      <c r="BL85" s="66">
        <f t="shared" si="55"/>
        <v>0</v>
      </c>
    </row>
    <row r="86" spans="1:64" x14ac:dyDescent="0.2">
      <c r="A86" s="114">
        <v>0.91944444444444495</v>
      </c>
      <c r="B86" s="66">
        <f t="shared" ref="B86:AG86" si="56">(B27-B$2)</f>
        <v>0</v>
      </c>
      <c r="C86" s="66">
        <f t="shared" si="56"/>
        <v>2</v>
      </c>
      <c r="D86" s="66">
        <f t="shared" si="56"/>
        <v>-2.7000000000000011</v>
      </c>
      <c r="E86" s="66">
        <f t="shared" si="56"/>
        <v>2.1999999999999993</v>
      </c>
      <c r="F86" s="66">
        <f t="shared" si="56"/>
        <v>9.1000000000000014</v>
      </c>
      <c r="G86" s="66">
        <f t="shared" si="56"/>
        <v>-5.8999999999999986</v>
      </c>
      <c r="H86" s="66">
        <f t="shared" si="56"/>
        <v>0</v>
      </c>
      <c r="I86" s="66">
        <f t="shared" si="56"/>
        <v>-4</v>
      </c>
      <c r="J86" s="66">
        <f t="shared" si="56"/>
        <v>1.7999999999999998</v>
      </c>
      <c r="K86" s="66">
        <f t="shared" si="56"/>
        <v>-0.30000000000000071</v>
      </c>
      <c r="L86" s="66">
        <f t="shared" si="56"/>
        <v>-0.70000000000000107</v>
      </c>
      <c r="M86" s="66">
        <f t="shared" si="56"/>
        <v>4.7</v>
      </c>
      <c r="N86" s="66">
        <f t="shared" si="56"/>
        <v>0.70000000000000107</v>
      </c>
      <c r="O86" s="66">
        <f t="shared" si="56"/>
        <v>0</v>
      </c>
      <c r="P86" s="66">
        <f t="shared" si="56"/>
        <v>0</v>
      </c>
      <c r="Q86" s="66">
        <f t="shared" si="56"/>
        <v>0.79999999999999893</v>
      </c>
      <c r="R86" s="66">
        <f t="shared" si="56"/>
        <v>5.9999999999999991</v>
      </c>
      <c r="S86" s="66">
        <f t="shared" si="56"/>
        <v>3.6999999999999993</v>
      </c>
      <c r="T86" s="66">
        <f t="shared" si="56"/>
        <v>0.70000000000000107</v>
      </c>
      <c r="U86" s="66">
        <f t="shared" si="56"/>
        <v>6.7</v>
      </c>
      <c r="V86" s="66">
        <f t="shared" si="56"/>
        <v>0</v>
      </c>
      <c r="W86" s="66">
        <f t="shared" si="56"/>
        <v>4.2999999999999989</v>
      </c>
      <c r="X86" s="66">
        <f t="shared" si="56"/>
        <v>0</v>
      </c>
      <c r="Y86" s="66">
        <f t="shared" si="56"/>
        <v>3.9999999999999991</v>
      </c>
      <c r="Z86" s="66">
        <f t="shared" si="56"/>
        <v>1.8000000000000007</v>
      </c>
      <c r="AA86" s="66">
        <f t="shared" si="56"/>
        <v>4.2000000000000011</v>
      </c>
      <c r="AB86" s="66">
        <f t="shared" si="56"/>
        <v>7.3000000000000007</v>
      </c>
      <c r="AC86" s="66">
        <f t="shared" si="56"/>
        <v>0</v>
      </c>
      <c r="AD86" s="66">
        <f t="shared" si="56"/>
        <v>5.6999999999999993</v>
      </c>
      <c r="AE86" s="66">
        <f t="shared" si="56"/>
        <v>8.3999999999999986</v>
      </c>
      <c r="AF86" s="66">
        <f t="shared" si="56"/>
        <v>7.1000000000000005</v>
      </c>
      <c r="AG86" s="66">
        <f t="shared" si="56"/>
        <v>0.10000000000000142</v>
      </c>
      <c r="AH86" s="66">
        <f t="shared" ref="AH86:BL86" si="57">(AH27-AH$2)</f>
        <v>4.7999999999999989</v>
      </c>
      <c r="AI86" s="66">
        <f t="shared" si="57"/>
        <v>-1.5</v>
      </c>
      <c r="AJ86" s="66">
        <f t="shared" si="57"/>
        <v>2.9000000000000004</v>
      </c>
      <c r="AK86" s="66">
        <f t="shared" si="57"/>
        <v>-1.0999999999999996</v>
      </c>
      <c r="AL86" s="66">
        <f t="shared" si="57"/>
        <v>3.6000000000000005</v>
      </c>
      <c r="AM86" s="66">
        <f t="shared" si="57"/>
        <v>8.6000000000000014</v>
      </c>
      <c r="AN86" s="66">
        <f t="shared" si="57"/>
        <v>8.8000000000000007</v>
      </c>
      <c r="AO86" s="66">
        <f t="shared" si="57"/>
        <v>0.40000000000000036</v>
      </c>
      <c r="AP86" s="66">
        <f t="shared" si="57"/>
        <v>3.0999999999999996</v>
      </c>
      <c r="AQ86" s="66">
        <f t="shared" si="57"/>
        <v>-11.5</v>
      </c>
      <c r="AR86" s="66">
        <f t="shared" si="57"/>
        <v>0</v>
      </c>
      <c r="AS86" s="66">
        <f t="shared" si="57"/>
        <v>-0.40000000000000036</v>
      </c>
      <c r="AT86" s="66">
        <f t="shared" si="57"/>
        <v>2.5</v>
      </c>
      <c r="AU86" s="66">
        <f t="shared" si="57"/>
        <v>0</v>
      </c>
      <c r="AV86" s="66">
        <f t="shared" si="57"/>
        <v>0</v>
      </c>
      <c r="AW86" s="66">
        <f t="shared" si="57"/>
        <v>0</v>
      </c>
      <c r="AX86" s="66">
        <f t="shared" si="57"/>
        <v>0</v>
      </c>
      <c r="AY86" s="66">
        <f t="shared" si="57"/>
        <v>0</v>
      </c>
      <c r="AZ86" s="66">
        <f t="shared" si="57"/>
        <v>0</v>
      </c>
      <c r="BA86" s="66">
        <f t="shared" si="57"/>
        <v>-1.1666666666666661</v>
      </c>
      <c r="BB86" s="66">
        <f t="shared" si="57"/>
        <v>3.7222222222222214</v>
      </c>
      <c r="BC86" s="66">
        <f t="shared" si="57"/>
        <v>-2.1666666666666679</v>
      </c>
      <c r="BD86" s="66">
        <f t="shared" si="57"/>
        <v>0</v>
      </c>
      <c r="BE86" s="66">
        <f t="shared" si="57"/>
        <v>0</v>
      </c>
      <c r="BF86" s="66">
        <f t="shared" si="57"/>
        <v>2.6111111111111107</v>
      </c>
      <c r="BG86" s="66">
        <f t="shared" si="57"/>
        <v>4.7222222222222232</v>
      </c>
      <c r="BH86" s="66">
        <f t="shared" si="57"/>
        <v>0.55555555555555536</v>
      </c>
      <c r="BI86" s="66">
        <f t="shared" si="57"/>
        <v>-5.666666666666667</v>
      </c>
      <c r="BJ86" s="66">
        <f t="shared" si="57"/>
        <v>1.8888888888888884</v>
      </c>
      <c r="BK86" s="66">
        <f t="shared" si="57"/>
        <v>-17.833333333333332</v>
      </c>
      <c r="BL86" s="66">
        <f t="shared" si="57"/>
        <v>0</v>
      </c>
    </row>
    <row r="87" spans="1:64" x14ac:dyDescent="0.2">
      <c r="A87" s="113">
        <v>0.92291666666666705</v>
      </c>
      <c r="B87" s="66">
        <f t="shared" ref="B87:AG87" si="58">(B28-B$2)</f>
        <v>0</v>
      </c>
      <c r="C87" s="66">
        <f t="shared" si="58"/>
        <v>2.2999999999999989</v>
      </c>
      <c r="D87" s="66">
        <f t="shared" si="58"/>
        <v>-3.0000000000000018</v>
      </c>
      <c r="E87" s="66">
        <f t="shared" si="58"/>
        <v>2.6999999999999993</v>
      </c>
      <c r="F87" s="66">
        <f t="shared" si="58"/>
        <v>9.4000000000000021</v>
      </c>
      <c r="G87" s="66">
        <f t="shared" si="58"/>
        <v>-6.1</v>
      </c>
      <c r="H87" s="66">
        <f t="shared" si="58"/>
        <v>0</v>
      </c>
      <c r="I87" s="66">
        <f t="shared" si="58"/>
        <v>-4.0999999999999996</v>
      </c>
      <c r="J87" s="66">
        <f t="shared" si="58"/>
        <v>1.8999999999999995</v>
      </c>
      <c r="K87" s="66">
        <f t="shared" si="58"/>
        <v>0.29999999999999982</v>
      </c>
      <c r="L87" s="66">
        <f t="shared" si="58"/>
        <v>-0.70000000000000107</v>
      </c>
      <c r="M87" s="66">
        <f t="shared" si="58"/>
        <v>4.9999999999999991</v>
      </c>
      <c r="N87" s="66">
        <f t="shared" si="58"/>
        <v>0.80000000000000071</v>
      </c>
      <c r="O87" s="66">
        <f t="shared" si="58"/>
        <v>0</v>
      </c>
      <c r="P87" s="66">
        <f t="shared" si="58"/>
        <v>0</v>
      </c>
      <c r="Q87" s="66">
        <f t="shared" si="58"/>
        <v>1</v>
      </c>
      <c r="R87" s="66">
        <f t="shared" si="58"/>
        <v>6.2</v>
      </c>
      <c r="S87" s="66">
        <f t="shared" si="58"/>
        <v>3.0999999999999996</v>
      </c>
      <c r="T87" s="66">
        <f t="shared" si="58"/>
        <v>0.80000000000000071</v>
      </c>
      <c r="U87" s="66">
        <f t="shared" si="58"/>
        <v>7.1000000000000005</v>
      </c>
      <c r="V87" s="66">
        <f t="shared" si="58"/>
        <v>0</v>
      </c>
      <c r="W87" s="66">
        <f t="shared" si="58"/>
        <v>3.8999999999999986</v>
      </c>
      <c r="X87" s="66">
        <f t="shared" si="58"/>
        <v>0</v>
      </c>
      <c r="Y87" s="66">
        <f t="shared" si="58"/>
        <v>4.7</v>
      </c>
      <c r="Z87" s="66">
        <f t="shared" si="58"/>
        <v>1.8000000000000007</v>
      </c>
      <c r="AA87" s="66">
        <f t="shared" si="58"/>
        <v>4.4000000000000004</v>
      </c>
      <c r="AB87" s="66">
        <f t="shared" si="58"/>
        <v>8.1</v>
      </c>
      <c r="AC87" s="66">
        <f t="shared" si="58"/>
        <v>0</v>
      </c>
      <c r="AD87" s="66">
        <f t="shared" si="58"/>
        <v>5.4</v>
      </c>
      <c r="AE87" s="66">
        <f t="shared" si="58"/>
        <v>8.5</v>
      </c>
      <c r="AF87" s="66">
        <f t="shared" si="58"/>
        <v>7.5000000000000009</v>
      </c>
      <c r="AG87" s="66">
        <f t="shared" si="58"/>
        <v>-0.19999999999999929</v>
      </c>
      <c r="AH87" s="66">
        <f t="shared" ref="AH87:BL87" si="59">(AH28-AH$2)</f>
        <v>4.0999999999999996</v>
      </c>
      <c r="AI87" s="66">
        <f t="shared" si="59"/>
        <v>-1.6999999999999993</v>
      </c>
      <c r="AJ87" s="66">
        <f t="shared" si="59"/>
        <v>2.9000000000000004</v>
      </c>
      <c r="AK87" s="66">
        <f t="shared" si="59"/>
        <v>-1.2999999999999998</v>
      </c>
      <c r="AL87" s="66">
        <f t="shared" si="59"/>
        <v>3.3999999999999995</v>
      </c>
      <c r="AM87" s="66">
        <f t="shared" si="59"/>
        <v>8.8000000000000007</v>
      </c>
      <c r="AN87" s="66">
        <f t="shared" si="59"/>
        <v>9.1000000000000014</v>
      </c>
      <c r="AO87" s="66">
        <f t="shared" si="59"/>
        <v>0.5</v>
      </c>
      <c r="AP87" s="66">
        <f t="shared" si="59"/>
        <v>3.1999999999999993</v>
      </c>
      <c r="AQ87" s="66">
        <f t="shared" si="59"/>
        <v>-11.5</v>
      </c>
      <c r="AR87" s="66">
        <f t="shared" si="59"/>
        <v>0</v>
      </c>
      <c r="AS87" s="66">
        <f t="shared" si="59"/>
        <v>-0.20000000000000107</v>
      </c>
      <c r="AT87" s="66">
        <f t="shared" si="59"/>
        <v>2.7000000000000011</v>
      </c>
      <c r="AU87" s="66">
        <f t="shared" si="59"/>
        <v>0</v>
      </c>
      <c r="AV87" s="66">
        <f t="shared" si="59"/>
        <v>0</v>
      </c>
      <c r="AW87" s="66">
        <f t="shared" si="59"/>
        <v>0</v>
      </c>
      <c r="AX87" s="66">
        <f t="shared" si="59"/>
        <v>0</v>
      </c>
      <c r="AY87" s="66">
        <f t="shared" si="59"/>
        <v>0</v>
      </c>
      <c r="AZ87" s="66">
        <f t="shared" si="59"/>
        <v>0</v>
      </c>
      <c r="BA87" s="66">
        <f t="shared" si="59"/>
        <v>-1.3888888888888893</v>
      </c>
      <c r="BB87" s="66">
        <f t="shared" si="59"/>
        <v>3.7777777777777786</v>
      </c>
      <c r="BC87" s="66">
        <f t="shared" si="59"/>
        <v>-1.8333333333333339</v>
      </c>
      <c r="BD87" s="66">
        <f t="shared" si="59"/>
        <v>0</v>
      </c>
      <c r="BE87" s="66">
        <f t="shared" si="59"/>
        <v>0</v>
      </c>
      <c r="BF87" s="66">
        <f t="shared" si="59"/>
        <v>2.6111111111111107</v>
      </c>
      <c r="BG87" s="66">
        <f t="shared" si="59"/>
        <v>4.6666666666666661</v>
      </c>
      <c r="BH87" s="66">
        <f t="shared" si="59"/>
        <v>0.94444444444444287</v>
      </c>
      <c r="BI87" s="66">
        <f t="shared" si="59"/>
        <v>-5.833333333333333</v>
      </c>
      <c r="BJ87" s="66">
        <f t="shared" si="59"/>
        <v>2.166666666666667</v>
      </c>
      <c r="BK87" s="66">
        <f t="shared" si="59"/>
        <v>-17.833333333333332</v>
      </c>
      <c r="BL87" s="66">
        <f t="shared" si="59"/>
        <v>0</v>
      </c>
    </row>
    <row r="88" spans="1:64" x14ac:dyDescent="0.2">
      <c r="A88" s="114">
        <v>0.92638888888888904</v>
      </c>
      <c r="B88" s="66">
        <f t="shared" ref="B88:AG88" si="60">(B29-B$2)</f>
        <v>0</v>
      </c>
      <c r="C88" s="66">
        <f t="shared" si="60"/>
        <v>2.5</v>
      </c>
      <c r="D88" s="66">
        <f t="shared" si="60"/>
        <v>-3.5000000000000018</v>
      </c>
      <c r="E88" s="66">
        <f t="shared" si="60"/>
        <v>2.5</v>
      </c>
      <c r="F88" s="66">
        <f t="shared" si="60"/>
        <v>9.6000000000000014</v>
      </c>
      <c r="G88" s="66">
        <f t="shared" si="60"/>
        <v>-6.3999999999999986</v>
      </c>
      <c r="H88" s="66">
        <f t="shared" si="60"/>
        <v>0</v>
      </c>
      <c r="I88" s="66">
        <f t="shared" si="60"/>
        <v>-4.0999999999999996</v>
      </c>
      <c r="J88" s="66">
        <f t="shared" si="60"/>
        <v>1.8999999999999995</v>
      </c>
      <c r="K88" s="66">
        <f t="shared" si="60"/>
        <v>0.89999999999999947</v>
      </c>
      <c r="L88" s="66">
        <f t="shared" si="60"/>
        <v>-1</v>
      </c>
      <c r="M88" s="66">
        <f t="shared" si="60"/>
        <v>5.1000000000000005</v>
      </c>
      <c r="N88" s="66">
        <f t="shared" si="60"/>
        <v>0.70000000000000107</v>
      </c>
      <c r="O88" s="66">
        <f t="shared" si="60"/>
        <v>0</v>
      </c>
      <c r="P88" s="66">
        <f t="shared" si="60"/>
        <v>0</v>
      </c>
      <c r="Q88" s="66">
        <f t="shared" si="60"/>
        <v>1.7999999999999989</v>
      </c>
      <c r="R88" s="66">
        <f t="shared" si="60"/>
        <v>6.3999999999999995</v>
      </c>
      <c r="S88" s="66">
        <f t="shared" si="60"/>
        <v>2.5999999999999996</v>
      </c>
      <c r="T88" s="66">
        <f t="shared" si="60"/>
        <v>0.80000000000000071</v>
      </c>
      <c r="U88" s="66">
        <f t="shared" si="60"/>
        <v>6.7</v>
      </c>
      <c r="V88" s="66">
        <f t="shared" si="60"/>
        <v>0</v>
      </c>
      <c r="W88" s="66">
        <f t="shared" si="60"/>
        <v>3.5999999999999996</v>
      </c>
      <c r="X88" s="66">
        <f t="shared" si="60"/>
        <v>0</v>
      </c>
      <c r="Y88" s="66">
        <f t="shared" si="60"/>
        <v>5.2</v>
      </c>
      <c r="Z88" s="66">
        <f t="shared" si="60"/>
        <v>1.8000000000000007</v>
      </c>
      <c r="AA88" s="66">
        <f t="shared" si="60"/>
        <v>5.1000000000000014</v>
      </c>
      <c r="AB88" s="66">
        <f t="shared" si="60"/>
        <v>8.5000000000000018</v>
      </c>
      <c r="AC88" s="66">
        <f t="shared" si="60"/>
        <v>0</v>
      </c>
      <c r="AD88" s="66">
        <f t="shared" si="60"/>
        <v>5.1999999999999993</v>
      </c>
      <c r="AE88" s="66">
        <f t="shared" si="60"/>
        <v>8.1999999999999993</v>
      </c>
      <c r="AF88" s="66">
        <f t="shared" si="60"/>
        <v>7.8</v>
      </c>
      <c r="AG88" s="66">
        <f t="shared" si="60"/>
        <v>0</v>
      </c>
      <c r="AH88" s="66">
        <f t="shared" ref="AH88:BL88" si="61">(AH29-AH$2)</f>
        <v>3.2999999999999989</v>
      </c>
      <c r="AI88" s="66">
        <f t="shared" si="61"/>
        <v>-1.5999999999999996</v>
      </c>
      <c r="AJ88" s="66">
        <f t="shared" si="61"/>
        <v>2.7999999999999989</v>
      </c>
      <c r="AK88" s="66">
        <f t="shared" si="61"/>
        <v>-1.4000000000000004</v>
      </c>
      <c r="AL88" s="66">
        <f t="shared" si="61"/>
        <v>3.1000000000000005</v>
      </c>
      <c r="AM88" s="66">
        <f t="shared" si="61"/>
        <v>8.8999999999999986</v>
      </c>
      <c r="AN88" s="66">
        <f t="shared" si="61"/>
        <v>9.5</v>
      </c>
      <c r="AO88" s="66">
        <f t="shared" si="61"/>
        <v>0.5</v>
      </c>
      <c r="AP88" s="66">
        <f t="shared" si="61"/>
        <v>3.2999999999999989</v>
      </c>
      <c r="AQ88" s="66">
        <f t="shared" si="61"/>
        <v>-11.5</v>
      </c>
      <c r="AR88" s="66">
        <f t="shared" si="61"/>
        <v>0</v>
      </c>
      <c r="AS88" s="66">
        <f t="shared" si="61"/>
        <v>-0.5</v>
      </c>
      <c r="AT88" s="66">
        <f t="shared" si="61"/>
        <v>3</v>
      </c>
      <c r="AU88" s="66">
        <f t="shared" si="61"/>
        <v>0</v>
      </c>
      <c r="AV88" s="66">
        <f t="shared" si="61"/>
        <v>0</v>
      </c>
      <c r="AW88" s="66">
        <f t="shared" si="61"/>
        <v>0</v>
      </c>
      <c r="AX88" s="66">
        <f t="shared" si="61"/>
        <v>0</v>
      </c>
      <c r="AY88" s="66">
        <f t="shared" si="61"/>
        <v>0</v>
      </c>
      <c r="AZ88" s="66">
        <f t="shared" si="61"/>
        <v>0</v>
      </c>
      <c r="BA88" s="66">
        <f t="shared" si="61"/>
        <v>-1.7777777777777768</v>
      </c>
      <c r="BB88" s="66">
        <f t="shared" si="61"/>
        <v>3.7222222222222214</v>
      </c>
      <c r="BC88" s="66">
        <f t="shared" si="61"/>
        <v>-1.6111111111111107</v>
      </c>
      <c r="BD88" s="66">
        <f t="shared" si="61"/>
        <v>0</v>
      </c>
      <c r="BE88" s="66">
        <f t="shared" si="61"/>
        <v>0</v>
      </c>
      <c r="BF88" s="66">
        <f t="shared" si="61"/>
        <v>2.3888888888888893</v>
      </c>
      <c r="BG88" s="66">
        <f t="shared" si="61"/>
        <v>4.7777777777777786</v>
      </c>
      <c r="BH88" s="66">
        <f t="shared" si="61"/>
        <v>1.8888888888888875</v>
      </c>
      <c r="BI88" s="66">
        <f t="shared" si="61"/>
        <v>-6.1111111111111107</v>
      </c>
      <c r="BJ88" s="66">
        <f t="shared" si="61"/>
        <v>2.4444444444444446</v>
      </c>
      <c r="BK88" s="66">
        <f t="shared" si="61"/>
        <v>-17.833333333333332</v>
      </c>
      <c r="BL88" s="66">
        <f t="shared" si="61"/>
        <v>0</v>
      </c>
    </row>
    <row r="89" spans="1:64" x14ac:dyDescent="0.2">
      <c r="A89" s="113">
        <v>0.92986111111111103</v>
      </c>
      <c r="B89" s="66">
        <f t="shared" ref="B89:AG89" si="62">(B30-B$2)</f>
        <v>0</v>
      </c>
      <c r="C89" s="67">
        <f t="shared" si="62"/>
        <v>2.5999999999999996</v>
      </c>
      <c r="D89" s="66">
        <f t="shared" si="62"/>
        <v>-4.0000000000000018</v>
      </c>
      <c r="E89" s="66">
        <f t="shared" si="62"/>
        <v>2.2999999999999989</v>
      </c>
      <c r="F89" s="66">
        <f t="shared" si="62"/>
        <v>9.6000000000000014</v>
      </c>
      <c r="G89" s="66">
        <f t="shared" si="62"/>
        <v>-6.5</v>
      </c>
      <c r="H89" s="66">
        <f t="shared" si="62"/>
        <v>0</v>
      </c>
      <c r="I89" s="66">
        <f t="shared" si="62"/>
        <v>-4.2999999999999989</v>
      </c>
      <c r="J89" s="66">
        <f t="shared" si="62"/>
        <v>1.7999999999999998</v>
      </c>
      <c r="K89" s="66">
        <f t="shared" si="62"/>
        <v>1.4000000000000004</v>
      </c>
      <c r="L89" s="66">
        <f t="shared" si="62"/>
        <v>-1.1000000000000005</v>
      </c>
      <c r="M89" s="66">
        <f t="shared" si="62"/>
        <v>5.2</v>
      </c>
      <c r="N89" s="66">
        <f t="shared" si="62"/>
        <v>0.5</v>
      </c>
      <c r="O89" s="66">
        <f t="shared" si="62"/>
        <v>0</v>
      </c>
      <c r="P89" s="66">
        <f t="shared" si="62"/>
        <v>0</v>
      </c>
      <c r="Q89" s="66">
        <f t="shared" si="62"/>
        <v>1.8999999999999986</v>
      </c>
      <c r="R89" s="66">
        <f t="shared" si="62"/>
        <v>6.7</v>
      </c>
      <c r="S89" s="66">
        <f t="shared" si="62"/>
        <v>2.2000000000000002</v>
      </c>
      <c r="T89" s="66">
        <f t="shared" si="62"/>
        <v>0.70000000000000107</v>
      </c>
      <c r="U89" s="66">
        <f t="shared" si="62"/>
        <v>6.3999999999999995</v>
      </c>
      <c r="V89" s="66">
        <f t="shared" si="62"/>
        <v>0</v>
      </c>
      <c r="W89" s="66">
        <f t="shared" si="62"/>
        <v>3.2999999999999989</v>
      </c>
      <c r="X89" s="66">
        <f t="shared" si="62"/>
        <v>0</v>
      </c>
      <c r="Y89" s="66">
        <f t="shared" si="62"/>
        <v>5.6000000000000005</v>
      </c>
      <c r="Z89" s="66">
        <f t="shared" si="62"/>
        <v>1.9000000000000004</v>
      </c>
      <c r="AA89" s="66">
        <f t="shared" si="62"/>
        <v>5.5</v>
      </c>
      <c r="AB89" s="66">
        <f t="shared" si="62"/>
        <v>8.2000000000000011</v>
      </c>
      <c r="AC89" s="66">
        <f t="shared" si="62"/>
        <v>0</v>
      </c>
      <c r="AD89" s="66">
        <f t="shared" si="62"/>
        <v>5.0999999999999996</v>
      </c>
      <c r="AE89" s="66">
        <f t="shared" si="62"/>
        <v>8.3999999999999986</v>
      </c>
      <c r="AF89" s="66">
        <f t="shared" si="62"/>
        <v>7.8999999999999995</v>
      </c>
      <c r="AG89" s="66">
        <f t="shared" si="62"/>
        <v>0</v>
      </c>
      <c r="AH89" s="66">
        <f t="shared" ref="AH89:BL89" si="63">(AH30-AH$2)</f>
        <v>2.6999999999999993</v>
      </c>
      <c r="AI89" s="66">
        <f t="shared" si="63"/>
        <v>-1.5999999999999996</v>
      </c>
      <c r="AJ89" s="66">
        <f t="shared" si="63"/>
        <v>2.3000000000000007</v>
      </c>
      <c r="AK89" s="66">
        <f t="shared" si="63"/>
        <v>-1.2999999999999998</v>
      </c>
      <c r="AL89" s="66">
        <f t="shared" si="63"/>
        <v>2.8999999999999995</v>
      </c>
      <c r="AM89" s="66">
        <f t="shared" si="63"/>
        <v>8.8999999999999986</v>
      </c>
      <c r="AN89" s="66">
        <f t="shared" si="63"/>
        <v>10.600000000000001</v>
      </c>
      <c r="AO89" s="66">
        <f t="shared" si="63"/>
        <v>0.69999999999999929</v>
      </c>
      <c r="AP89" s="66">
        <f t="shared" si="63"/>
        <v>3.2999999999999989</v>
      </c>
      <c r="AQ89" s="66">
        <f t="shared" si="63"/>
        <v>-11.5</v>
      </c>
      <c r="AR89" s="66">
        <f t="shared" si="63"/>
        <v>0</v>
      </c>
      <c r="AS89" s="66">
        <f t="shared" si="63"/>
        <v>-0.59999999999999964</v>
      </c>
      <c r="AT89" s="66">
        <f t="shared" si="63"/>
        <v>3.0999999999999996</v>
      </c>
      <c r="AU89" s="66">
        <f t="shared" si="63"/>
        <v>0</v>
      </c>
      <c r="AV89" s="66">
        <f t="shared" si="63"/>
        <v>0</v>
      </c>
      <c r="AW89" s="66">
        <f t="shared" si="63"/>
        <v>0</v>
      </c>
      <c r="AX89" s="66">
        <f t="shared" si="63"/>
        <v>0</v>
      </c>
      <c r="AY89" s="66">
        <f t="shared" si="63"/>
        <v>0</v>
      </c>
      <c r="AZ89" s="66">
        <f t="shared" si="63"/>
        <v>0</v>
      </c>
      <c r="BA89" s="66">
        <f t="shared" si="63"/>
        <v>-2.1666666666666661</v>
      </c>
      <c r="BB89" s="66">
        <f t="shared" si="63"/>
        <v>3.2777777777777786</v>
      </c>
      <c r="BC89" s="66">
        <f t="shared" si="63"/>
        <v>-1.3333333333333339</v>
      </c>
      <c r="BD89" s="66">
        <f t="shared" si="63"/>
        <v>0</v>
      </c>
      <c r="BE89" s="66">
        <f t="shared" si="63"/>
        <v>0</v>
      </c>
      <c r="BF89" s="66">
        <f t="shared" si="63"/>
        <v>2.2222222222222214</v>
      </c>
      <c r="BG89" s="66">
        <f t="shared" si="63"/>
        <v>4.9444444444444446</v>
      </c>
      <c r="BH89" s="66">
        <f t="shared" si="63"/>
        <v>2.2777777777777768</v>
      </c>
      <c r="BI89" s="66">
        <f t="shared" si="63"/>
        <v>-6.333333333333333</v>
      </c>
      <c r="BJ89" s="66">
        <f t="shared" si="63"/>
        <v>2.5555555555555554</v>
      </c>
      <c r="BK89" s="66">
        <f t="shared" si="63"/>
        <v>-17.833333333333332</v>
      </c>
      <c r="BL89" s="66">
        <f t="shared" si="63"/>
        <v>0</v>
      </c>
    </row>
    <row r="90" spans="1:64" x14ac:dyDescent="0.2">
      <c r="A90" s="114">
        <v>0.93333333333333302</v>
      </c>
      <c r="B90" s="66">
        <f t="shared" ref="B90:AG90" si="64">(B31-B$2)</f>
        <v>0</v>
      </c>
      <c r="C90" s="66">
        <f t="shared" si="64"/>
        <v>2.5</v>
      </c>
      <c r="D90" s="66">
        <f t="shared" si="64"/>
        <v>-4.2000000000000011</v>
      </c>
      <c r="E90" s="66">
        <f t="shared" si="64"/>
        <v>2.1999999999999993</v>
      </c>
      <c r="F90" s="66">
        <f t="shared" si="64"/>
        <v>9.3000000000000007</v>
      </c>
      <c r="G90" s="66">
        <f t="shared" si="64"/>
        <v>-6.6</v>
      </c>
      <c r="H90" s="66">
        <f t="shared" si="64"/>
        <v>0</v>
      </c>
      <c r="I90" s="66">
        <f t="shared" si="64"/>
        <v>-4.2999999999999989</v>
      </c>
      <c r="J90" s="66">
        <f t="shared" si="64"/>
        <v>1.7999999999999998</v>
      </c>
      <c r="K90" s="66">
        <f t="shared" si="64"/>
        <v>1.7999999999999989</v>
      </c>
      <c r="L90" s="66">
        <f t="shared" si="64"/>
        <v>-1</v>
      </c>
      <c r="M90" s="66">
        <f t="shared" si="64"/>
        <v>5.1000000000000005</v>
      </c>
      <c r="N90" s="66">
        <f t="shared" si="64"/>
        <v>0.30000000000000071</v>
      </c>
      <c r="O90" s="66">
        <f t="shared" si="64"/>
        <v>0</v>
      </c>
      <c r="P90" s="66">
        <f t="shared" si="64"/>
        <v>0</v>
      </c>
      <c r="Q90" s="66">
        <f t="shared" si="64"/>
        <v>1.7999999999999989</v>
      </c>
      <c r="R90" s="66">
        <f t="shared" si="64"/>
        <v>6.9999999999999991</v>
      </c>
      <c r="S90" s="66">
        <f t="shared" si="64"/>
        <v>1.9000000000000004</v>
      </c>
      <c r="T90" s="66">
        <f t="shared" si="64"/>
        <v>0.5</v>
      </c>
      <c r="U90" s="66">
        <f t="shared" si="64"/>
        <v>6.8999999999999995</v>
      </c>
      <c r="V90" s="66">
        <f t="shared" si="64"/>
        <v>0</v>
      </c>
      <c r="W90" s="66">
        <f t="shared" si="64"/>
        <v>3</v>
      </c>
      <c r="X90" s="66">
        <f t="shared" si="64"/>
        <v>0</v>
      </c>
      <c r="Y90" s="66">
        <f t="shared" si="64"/>
        <v>5.8999999999999995</v>
      </c>
      <c r="Z90" s="66">
        <f t="shared" si="64"/>
        <v>1.6999999999999993</v>
      </c>
      <c r="AA90" s="66">
        <f t="shared" si="64"/>
        <v>5.8000000000000007</v>
      </c>
      <c r="AB90" s="66">
        <f t="shared" si="64"/>
        <v>8.5000000000000018</v>
      </c>
      <c r="AC90" s="66">
        <f t="shared" si="64"/>
        <v>0</v>
      </c>
      <c r="AD90" s="66">
        <f t="shared" si="64"/>
        <v>5</v>
      </c>
      <c r="AE90" s="66">
        <f t="shared" si="64"/>
        <v>8.5</v>
      </c>
      <c r="AF90" s="66">
        <f t="shared" si="64"/>
        <v>7.8999999999999995</v>
      </c>
      <c r="AG90" s="66">
        <f t="shared" si="64"/>
        <v>-0.39999999999999858</v>
      </c>
      <c r="AH90" s="66">
        <f t="shared" ref="AH90:BL90" si="65">(AH31-AH$2)</f>
        <v>2.1999999999999993</v>
      </c>
      <c r="AI90" s="66">
        <f t="shared" si="65"/>
        <v>-1.6999999999999993</v>
      </c>
      <c r="AJ90" s="66">
        <f t="shared" si="65"/>
        <v>2</v>
      </c>
      <c r="AK90" s="66">
        <f t="shared" si="65"/>
        <v>-1.2999999999999998</v>
      </c>
      <c r="AL90" s="66">
        <f t="shared" si="65"/>
        <v>2.7</v>
      </c>
      <c r="AM90" s="66">
        <f t="shared" si="65"/>
        <v>8.8000000000000007</v>
      </c>
      <c r="AN90" s="66">
        <f t="shared" si="65"/>
        <v>10.899999999999999</v>
      </c>
      <c r="AO90" s="66">
        <f t="shared" si="65"/>
        <v>0.69999999999999929</v>
      </c>
      <c r="AP90" s="66">
        <f t="shared" si="65"/>
        <v>3.2999999999999989</v>
      </c>
      <c r="AQ90" s="66">
        <f t="shared" si="65"/>
        <v>-11.5</v>
      </c>
      <c r="AR90" s="66">
        <f t="shared" si="65"/>
        <v>0</v>
      </c>
      <c r="AS90" s="66">
        <f t="shared" si="65"/>
        <v>-0.90000000000000036</v>
      </c>
      <c r="AT90" s="66">
        <f t="shared" si="65"/>
        <v>3.0999999999999996</v>
      </c>
      <c r="AU90" s="66">
        <f t="shared" si="65"/>
        <v>0</v>
      </c>
      <c r="AV90" s="66">
        <f t="shared" si="65"/>
        <v>0</v>
      </c>
      <c r="AW90" s="66">
        <f t="shared" si="65"/>
        <v>0</v>
      </c>
      <c r="AX90" s="66">
        <f t="shared" si="65"/>
        <v>0</v>
      </c>
      <c r="AY90" s="66">
        <f t="shared" si="65"/>
        <v>0</v>
      </c>
      <c r="AZ90" s="66">
        <f t="shared" si="65"/>
        <v>0</v>
      </c>
      <c r="BA90" s="66">
        <f t="shared" si="65"/>
        <v>-2.3888888888888884</v>
      </c>
      <c r="BB90" s="66">
        <f t="shared" si="65"/>
        <v>2.9444444444444446</v>
      </c>
      <c r="BC90" s="66">
        <f t="shared" si="65"/>
        <v>-1.2222222222222232</v>
      </c>
      <c r="BD90" s="66">
        <f t="shared" si="65"/>
        <v>0</v>
      </c>
      <c r="BE90" s="66">
        <f t="shared" si="65"/>
        <v>0</v>
      </c>
      <c r="BF90" s="66">
        <f t="shared" si="65"/>
        <v>2.0555555555555554</v>
      </c>
      <c r="BG90" s="66">
        <f t="shared" si="65"/>
        <v>5.2222222222222232</v>
      </c>
      <c r="BH90" s="66">
        <f t="shared" si="65"/>
        <v>2</v>
      </c>
      <c r="BI90" s="66">
        <f t="shared" si="65"/>
        <v>-6.5</v>
      </c>
      <c r="BJ90" s="66">
        <f t="shared" si="65"/>
        <v>2.3888888888888884</v>
      </c>
      <c r="BK90" s="66">
        <f t="shared" si="65"/>
        <v>-17.833333333333332</v>
      </c>
      <c r="BL90" s="66">
        <f t="shared" si="65"/>
        <v>0</v>
      </c>
    </row>
    <row r="91" spans="1:64" x14ac:dyDescent="0.2">
      <c r="A91" s="113">
        <v>0.936805555555556</v>
      </c>
      <c r="B91" s="66">
        <f t="shared" ref="B91:AG91" si="66">(B32-B$2)</f>
        <v>0</v>
      </c>
      <c r="C91" s="66">
        <f t="shared" si="66"/>
        <v>2.5</v>
      </c>
      <c r="D91" s="66">
        <f t="shared" si="66"/>
        <v>-4.2000000000000011</v>
      </c>
      <c r="E91" s="66">
        <f t="shared" si="66"/>
        <v>1.9000000000000004</v>
      </c>
      <c r="F91" s="66">
        <f t="shared" si="66"/>
        <v>9.1999999999999993</v>
      </c>
      <c r="G91" s="66">
        <f t="shared" si="66"/>
        <v>-6.7999999999999989</v>
      </c>
      <c r="H91" s="66">
        <f t="shared" si="66"/>
        <v>0</v>
      </c>
      <c r="I91" s="66">
        <f t="shared" si="66"/>
        <v>-4.3999999999999995</v>
      </c>
      <c r="J91" s="66">
        <f t="shared" si="66"/>
        <v>1.6999999999999993</v>
      </c>
      <c r="K91" s="66">
        <f t="shared" si="66"/>
        <v>2</v>
      </c>
      <c r="L91" s="66">
        <f t="shared" si="66"/>
        <v>-1.1000000000000005</v>
      </c>
      <c r="M91" s="66">
        <f t="shared" si="66"/>
        <v>4.9999999999999991</v>
      </c>
      <c r="N91" s="66">
        <f t="shared" si="66"/>
        <v>0.10000000000000142</v>
      </c>
      <c r="O91" s="66">
        <f t="shared" si="66"/>
        <v>0</v>
      </c>
      <c r="P91" s="66">
        <f t="shared" si="66"/>
        <v>0</v>
      </c>
      <c r="Q91" s="66">
        <f t="shared" si="66"/>
        <v>2</v>
      </c>
      <c r="R91" s="66">
        <f t="shared" si="66"/>
        <v>6.9999999999999991</v>
      </c>
      <c r="S91" s="66">
        <f t="shared" si="66"/>
        <v>1.5999999999999996</v>
      </c>
      <c r="T91" s="66">
        <f t="shared" si="66"/>
        <v>0.40000000000000036</v>
      </c>
      <c r="U91" s="66">
        <f t="shared" si="66"/>
        <v>6.9999999999999991</v>
      </c>
      <c r="V91" s="66">
        <f t="shared" si="66"/>
        <v>0</v>
      </c>
      <c r="W91" s="66">
        <f t="shared" si="66"/>
        <v>2.8999999999999986</v>
      </c>
      <c r="X91" s="66">
        <f t="shared" si="66"/>
        <v>0</v>
      </c>
      <c r="Y91" s="66">
        <f t="shared" si="66"/>
        <v>5.9999999999999991</v>
      </c>
      <c r="Z91" s="66">
        <f t="shared" si="66"/>
        <v>1.5999999999999996</v>
      </c>
      <c r="AA91" s="66">
        <f t="shared" si="66"/>
        <v>5.8000000000000007</v>
      </c>
      <c r="AB91" s="66">
        <f t="shared" si="66"/>
        <v>8.7999999999999989</v>
      </c>
      <c r="AC91" s="66">
        <f t="shared" si="66"/>
        <v>0</v>
      </c>
      <c r="AD91" s="66">
        <f t="shared" si="66"/>
        <v>5</v>
      </c>
      <c r="AE91" s="66">
        <f t="shared" si="66"/>
        <v>8.3000000000000007</v>
      </c>
      <c r="AF91" s="66">
        <f t="shared" si="66"/>
        <v>7.8999999999999995</v>
      </c>
      <c r="AG91" s="66">
        <f t="shared" si="66"/>
        <v>-0.79999999999999893</v>
      </c>
      <c r="AH91" s="66">
        <f t="shared" ref="AH91:BL91" si="67">(AH32-AH$2)</f>
        <v>1.7999999999999998</v>
      </c>
      <c r="AI91" s="66">
        <f t="shared" si="67"/>
        <v>-1.7999999999999989</v>
      </c>
      <c r="AJ91" s="66">
        <f t="shared" si="67"/>
        <v>1.5999999999999996</v>
      </c>
      <c r="AK91" s="66">
        <f t="shared" si="67"/>
        <v>-1.2999999999999998</v>
      </c>
      <c r="AL91" s="66">
        <f t="shared" si="67"/>
        <v>2.5000000000000009</v>
      </c>
      <c r="AM91" s="66">
        <f t="shared" si="67"/>
        <v>8.6999999999999993</v>
      </c>
      <c r="AN91" s="66">
        <f t="shared" si="67"/>
        <v>10.7</v>
      </c>
      <c r="AO91" s="66">
        <f t="shared" si="67"/>
        <v>0.69999999999999929</v>
      </c>
      <c r="AP91" s="66">
        <f t="shared" si="67"/>
        <v>3.2999999999999989</v>
      </c>
      <c r="AQ91" s="66">
        <f t="shared" si="67"/>
        <v>-11.5</v>
      </c>
      <c r="AR91" s="66">
        <f t="shared" si="67"/>
        <v>0</v>
      </c>
      <c r="AS91" s="66">
        <f t="shared" si="67"/>
        <v>-1.2000000000000011</v>
      </c>
      <c r="AT91" s="66">
        <f t="shared" si="67"/>
        <v>3.2000000000000011</v>
      </c>
      <c r="AU91" s="66">
        <f t="shared" si="67"/>
        <v>0</v>
      </c>
      <c r="AV91" s="66">
        <f t="shared" si="67"/>
        <v>0</v>
      </c>
      <c r="AW91" s="66">
        <f t="shared" si="67"/>
        <v>0</v>
      </c>
      <c r="AX91" s="66">
        <f t="shared" si="67"/>
        <v>0</v>
      </c>
      <c r="AY91" s="66">
        <f t="shared" si="67"/>
        <v>0</v>
      </c>
      <c r="AZ91" s="66">
        <f t="shared" si="67"/>
        <v>0</v>
      </c>
      <c r="BA91" s="66">
        <f t="shared" si="67"/>
        <v>-2.333333333333333</v>
      </c>
      <c r="BB91" s="66">
        <f t="shared" si="67"/>
        <v>2.9444444444444446</v>
      </c>
      <c r="BC91" s="66">
        <f t="shared" si="67"/>
        <v>-1.4444444444444446</v>
      </c>
      <c r="BD91" s="66">
        <f t="shared" si="67"/>
        <v>0</v>
      </c>
      <c r="BE91" s="66">
        <f t="shared" si="67"/>
        <v>0</v>
      </c>
      <c r="BF91" s="66">
        <f t="shared" si="67"/>
        <v>1.8333333333333339</v>
      </c>
      <c r="BG91" s="66">
        <f t="shared" si="67"/>
        <v>5.5555555555555554</v>
      </c>
      <c r="BH91" s="66">
        <f t="shared" si="67"/>
        <v>2.1111111111111107</v>
      </c>
      <c r="BI91" s="66">
        <f t="shared" si="67"/>
        <v>-6.5</v>
      </c>
      <c r="BJ91" s="66">
        <f t="shared" si="67"/>
        <v>2.7777777777777777</v>
      </c>
      <c r="BK91" s="66">
        <f t="shared" si="67"/>
        <v>-17.833333333333332</v>
      </c>
      <c r="BL91" s="66">
        <f t="shared" si="67"/>
        <v>0</v>
      </c>
    </row>
    <row r="92" spans="1:64" x14ac:dyDescent="0.2">
      <c r="A92" s="114">
        <v>0.94027777777777799</v>
      </c>
      <c r="B92" s="66">
        <f t="shared" ref="B92:AG92" si="68">(B33-B$2)</f>
        <v>0</v>
      </c>
      <c r="C92" s="66">
        <f t="shared" si="68"/>
        <v>2.2999999999999989</v>
      </c>
      <c r="D92" s="66">
        <f t="shared" si="68"/>
        <v>-4.1000000000000014</v>
      </c>
      <c r="E92" s="66">
        <f t="shared" si="68"/>
        <v>1.4000000000000004</v>
      </c>
      <c r="F92" s="66">
        <f t="shared" si="68"/>
        <v>8.9000000000000021</v>
      </c>
      <c r="G92" s="66">
        <f t="shared" si="68"/>
        <v>-6.8999999999999986</v>
      </c>
      <c r="H92" s="66">
        <f t="shared" si="68"/>
        <v>0</v>
      </c>
      <c r="I92" s="66">
        <f t="shared" si="68"/>
        <v>-4.5999999999999996</v>
      </c>
      <c r="J92" s="66">
        <f t="shared" si="68"/>
        <v>1.5999999999999996</v>
      </c>
      <c r="K92" s="66">
        <f t="shared" si="68"/>
        <v>2.2999999999999989</v>
      </c>
      <c r="L92" s="66">
        <f t="shared" si="68"/>
        <v>-1.1000000000000005</v>
      </c>
      <c r="M92" s="66">
        <f t="shared" si="68"/>
        <v>4.4999999999999991</v>
      </c>
      <c r="N92" s="66">
        <f t="shared" si="68"/>
        <v>0</v>
      </c>
      <c r="O92" s="66">
        <f t="shared" si="68"/>
        <v>0</v>
      </c>
      <c r="P92" s="66">
        <f t="shared" si="68"/>
        <v>0</v>
      </c>
      <c r="Q92" s="66">
        <f t="shared" si="68"/>
        <v>2</v>
      </c>
      <c r="R92" s="66">
        <f t="shared" si="68"/>
        <v>7.1000000000000005</v>
      </c>
      <c r="S92" s="66">
        <f t="shared" si="68"/>
        <v>1.2000000000000002</v>
      </c>
      <c r="T92" s="66">
        <f t="shared" si="68"/>
        <v>0.20000000000000107</v>
      </c>
      <c r="U92" s="66">
        <f t="shared" si="68"/>
        <v>6.8999999999999995</v>
      </c>
      <c r="V92" s="66">
        <f t="shared" si="68"/>
        <v>0</v>
      </c>
      <c r="W92" s="66">
        <f t="shared" si="68"/>
        <v>2.5999999999999996</v>
      </c>
      <c r="X92" s="66">
        <f t="shared" si="68"/>
        <v>0</v>
      </c>
      <c r="Y92" s="66">
        <f t="shared" si="68"/>
        <v>6.1000000000000005</v>
      </c>
      <c r="Z92" s="66">
        <f t="shared" si="68"/>
        <v>1.4000000000000004</v>
      </c>
      <c r="AA92" s="66">
        <f t="shared" si="68"/>
        <v>5.6000000000000014</v>
      </c>
      <c r="AB92" s="66">
        <f t="shared" si="68"/>
        <v>9.2999999999999989</v>
      </c>
      <c r="AC92" s="66">
        <f t="shared" si="68"/>
        <v>0</v>
      </c>
      <c r="AD92" s="66">
        <f t="shared" si="68"/>
        <v>4.9000000000000004</v>
      </c>
      <c r="AE92" s="66">
        <f t="shared" si="68"/>
        <v>8</v>
      </c>
      <c r="AF92" s="66">
        <f t="shared" si="68"/>
        <v>7.6000000000000005</v>
      </c>
      <c r="AG92" s="66">
        <f t="shared" si="68"/>
        <v>-1</v>
      </c>
      <c r="AH92" s="66">
        <f t="shared" ref="AH92:BL92" si="69">(AH33-AH$2)</f>
        <v>1.6999999999999993</v>
      </c>
      <c r="AI92" s="66">
        <f t="shared" si="69"/>
        <v>-1.9000000000000004</v>
      </c>
      <c r="AJ92" s="66">
        <f t="shared" si="69"/>
        <v>1.5</v>
      </c>
      <c r="AK92" s="66">
        <f t="shared" si="69"/>
        <v>-1.2999999999999998</v>
      </c>
      <c r="AL92" s="66">
        <f t="shared" si="69"/>
        <v>2.3999999999999995</v>
      </c>
      <c r="AM92" s="66">
        <f t="shared" si="69"/>
        <v>8.6000000000000014</v>
      </c>
      <c r="AN92" s="66">
        <f t="shared" si="69"/>
        <v>10.899999999999999</v>
      </c>
      <c r="AO92" s="66">
        <f t="shared" si="69"/>
        <v>0.69999999999999929</v>
      </c>
      <c r="AP92" s="66">
        <f t="shared" si="69"/>
        <v>3.2999999999999989</v>
      </c>
      <c r="AQ92" s="66">
        <f t="shared" si="69"/>
        <v>-11.5</v>
      </c>
      <c r="AR92" s="66">
        <f t="shared" si="69"/>
        <v>0</v>
      </c>
      <c r="AS92" s="66">
        <f t="shared" si="69"/>
        <v>-1.5</v>
      </c>
      <c r="AT92" s="66">
        <f t="shared" si="69"/>
        <v>3.3000000000000007</v>
      </c>
      <c r="AU92" s="66">
        <f t="shared" si="69"/>
        <v>0</v>
      </c>
      <c r="AV92" s="66">
        <f t="shared" si="69"/>
        <v>0</v>
      </c>
      <c r="AW92" s="66">
        <f t="shared" si="69"/>
        <v>0</v>
      </c>
      <c r="AX92" s="66">
        <f t="shared" si="69"/>
        <v>0</v>
      </c>
      <c r="AY92" s="66">
        <f t="shared" si="69"/>
        <v>0</v>
      </c>
      <c r="AZ92" s="66">
        <f t="shared" si="69"/>
        <v>0</v>
      </c>
      <c r="BA92" s="66">
        <f t="shared" si="69"/>
        <v>-2.2777777777777777</v>
      </c>
      <c r="BB92" s="66">
        <f t="shared" si="69"/>
        <v>3.4444444444444464</v>
      </c>
      <c r="BC92" s="66">
        <f t="shared" si="69"/>
        <v>-1.8888888888888893</v>
      </c>
      <c r="BD92" s="66">
        <f t="shared" si="69"/>
        <v>0</v>
      </c>
      <c r="BE92" s="66">
        <f t="shared" si="69"/>
        <v>0</v>
      </c>
      <c r="BF92" s="66">
        <f t="shared" si="69"/>
        <v>1.6111111111111107</v>
      </c>
      <c r="BG92" s="66">
        <f t="shared" si="69"/>
        <v>5.6666666666666661</v>
      </c>
      <c r="BH92" s="66">
        <f t="shared" si="69"/>
        <v>2.2777777777777768</v>
      </c>
      <c r="BI92" s="66">
        <f t="shared" si="69"/>
        <v>-6.5555555555555554</v>
      </c>
      <c r="BJ92" s="66">
        <f t="shared" si="69"/>
        <v>3.7222222222222223</v>
      </c>
      <c r="BK92" s="66">
        <f t="shared" si="69"/>
        <v>-17.833333333333332</v>
      </c>
      <c r="BL92" s="66">
        <f t="shared" si="69"/>
        <v>0</v>
      </c>
    </row>
    <row r="93" spans="1:64" x14ac:dyDescent="0.2">
      <c r="A93" s="113">
        <v>0.94374999999999998</v>
      </c>
      <c r="B93" s="66">
        <f t="shared" ref="B93:AG93" si="70">(B34-B$2)</f>
        <v>0</v>
      </c>
      <c r="C93" s="66">
        <f t="shared" si="70"/>
        <v>2.0999999999999996</v>
      </c>
      <c r="D93" s="66">
        <f t="shared" si="70"/>
        <v>-3.8000000000000007</v>
      </c>
      <c r="E93" s="66">
        <f t="shared" si="70"/>
        <v>0.79999999999999893</v>
      </c>
      <c r="F93" s="66">
        <f t="shared" si="70"/>
        <v>8.5</v>
      </c>
      <c r="G93" s="66">
        <f t="shared" si="70"/>
        <v>-7.1</v>
      </c>
      <c r="H93" s="66">
        <f t="shared" si="70"/>
        <v>0</v>
      </c>
      <c r="I93" s="66">
        <f t="shared" si="70"/>
        <v>-4.7999999999999989</v>
      </c>
      <c r="J93" s="66">
        <f t="shared" si="70"/>
        <v>1.5999999999999996</v>
      </c>
      <c r="K93" s="66">
        <f t="shared" si="70"/>
        <v>2.2999999999999989</v>
      </c>
      <c r="L93" s="66">
        <f t="shared" si="70"/>
        <v>-1.1000000000000005</v>
      </c>
      <c r="M93" s="66">
        <f t="shared" si="70"/>
        <v>4.3999999999999995</v>
      </c>
      <c r="N93" s="66">
        <f t="shared" si="70"/>
        <v>-9.9999999999999645E-2</v>
      </c>
      <c r="O93" s="66">
        <f t="shared" si="70"/>
        <v>0</v>
      </c>
      <c r="P93" s="66">
        <f t="shared" si="70"/>
        <v>0</v>
      </c>
      <c r="Q93" s="66">
        <f t="shared" si="70"/>
        <v>1.6999999999999993</v>
      </c>
      <c r="R93" s="66">
        <f t="shared" si="70"/>
        <v>6.6000000000000005</v>
      </c>
      <c r="S93" s="66">
        <f t="shared" si="70"/>
        <v>1.0999999999999996</v>
      </c>
      <c r="T93" s="66">
        <f t="shared" si="70"/>
        <v>0.20000000000000107</v>
      </c>
      <c r="U93" s="66">
        <f t="shared" si="70"/>
        <v>6.8</v>
      </c>
      <c r="V93" s="66">
        <f t="shared" si="70"/>
        <v>0</v>
      </c>
      <c r="W93" s="66">
        <f t="shared" si="70"/>
        <v>2.5</v>
      </c>
      <c r="X93" s="66">
        <f t="shared" si="70"/>
        <v>0</v>
      </c>
      <c r="Y93" s="66">
        <f t="shared" si="70"/>
        <v>6.1000000000000005</v>
      </c>
      <c r="Z93" s="66">
        <f t="shared" si="70"/>
        <v>1.1999999999999993</v>
      </c>
      <c r="AA93" s="66">
        <f t="shared" si="70"/>
        <v>5.4</v>
      </c>
      <c r="AB93" s="66">
        <f t="shared" si="70"/>
        <v>9.7000000000000011</v>
      </c>
      <c r="AC93" s="66">
        <f t="shared" si="70"/>
        <v>0</v>
      </c>
      <c r="AD93" s="66">
        <f t="shared" si="70"/>
        <v>5</v>
      </c>
      <c r="AE93" s="66">
        <f t="shared" si="70"/>
        <v>7.6000000000000005</v>
      </c>
      <c r="AF93" s="66">
        <f t="shared" si="70"/>
        <v>7.3999999999999995</v>
      </c>
      <c r="AG93" s="66">
        <f t="shared" si="70"/>
        <v>-1</v>
      </c>
      <c r="AH93" s="66">
        <f t="shared" ref="AH93:BL93" si="71">(AH34-AH$2)</f>
        <v>1.5</v>
      </c>
      <c r="AI93" s="66">
        <f t="shared" si="71"/>
        <v>-1.9000000000000004</v>
      </c>
      <c r="AJ93" s="66">
        <f t="shared" si="71"/>
        <v>1.7000000000000011</v>
      </c>
      <c r="AK93" s="66">
        <f t="shared" si="71"/>
        <v>-1.2999999999999998</v>
      </c>
      <c r="AL93" s="66">
        <f t="shared" si="71"/>
        <v>2.3999999999999995</v>
      </c>
      <c r="AM93" s="66">
        <f t="shared" si="71"/>
        <v>8.5</v>
      </c>
      <c r="AN93" s="66">
        <f t="shared" si="71"/>
        <v>11</v>
      </c>
      <c r="AO93" s="66">
        <f t="shared" si="71"/>
        <v>0.69999999999999929</v>
      </c>
      <c r="AP93" s="66">
        <f t="shared" si="71"/>
        <v>3.2999999999999989</v>
      </c>
      <c r="AQ93" s="66">
        <f t="shared" si="71"/>
        <v>-11.5</v>
      </c>
      <c r="AR93" s="66">
        <f t="shared" si="71"/>
        <v>0</v>
      </c>
      <c r="AS93" s="66">
        <f t="shared" si="71"/>
        <v>-1.6000000000000005</v>
      </c>
      <c r="AT93" s="66">
        <f t="shared" si="71"/>
        <v>3.2000000000000011</v>
      </c>
      <c r="AU93" s="66">
        <f t="shared" si="71"/>
        <v>0</v>
      </c>
      <c r="AV93" s="66">
        <f t="shared" si="71"/>
        <v>0</v>
      </c>
      <c r="AW93" s="66">
        <f t="shared" si="71"/>
        <v>0</v>
      </c>
      <c r="AX93" s="66">
        <f t="shared" si="71"/>
        <v>0</v>
      </c>
      <c r="AY93" s="66">
        <f t="shared" si="71"/>
        <v>0</v>
      </c>
      <c r="AZ93" s="66">
        <f t="shared" si="71"/>
        <v>0</v>
      </c>
      <c r="BA93" s="66">
        <f t="shared" si="71"/>
        <v>-2.4444444444444446</v>
      </c>
      <c r="BB93" s="66">
        <f t="shared" si="71"/>
        <v>3.0555555555555571</v>
      </c>
      <c r="BC93" s="66">
        <f t="shared" si="71"/>
        <v>-2.3333333333333339</v>
      </c>
      <c r="BD93" s="66">
        <f t="shared" si="71"/>
        <v>0</v>
      </c>
      <c r="BE93" s="66">
        <f t="shared" si="71"/>
        <v>0</v>
      </c>
      <c r="BF93" s="66">
        <f t="shared" si="71"/>
        <v>1.4444444444444446</v>
      </c>
      <c r="BG93" s="66">
        <f t="shared" si="71"/>
        <v>5.6666666666666661</v>
      </c>
      <c r="BH93" s="66">
        <f t="shared" si="71"/>
        <v>2.5555555555555554</v>
      </c>
      <c r="BI93" s="66">
        <f t="shared" si="71"/>
        <v>-6.333333333333333</v>
      </c>
      <c r="BJ93" s="66">
        <f t="shared" si="71"/>
        <v>4.4444444444444438</v>
      </c>
      <c r="BK93" s="66">
        <f t="shared" si="71"/>
        <v>-17.833333333333332</v>
      </c>
      <c r="BL93" s="66">
        <f t="shared" si="71"/>
        <v>0</v>
      </c>
    </row>
    <row r="94" spans="1:64" x14ac:dyDescent="0.2">
      <c r="A94" s="114">
        <v>0.94722222222222197</v>
      </c>
      <c r="B94" s="66">
        <f t="shared" ref="B94:AG94" si="72">(B35-B$2)</f>
        <v>0</v>
      </c>
      <c r="C94" s="66">
        <f t="shared" si="72"/>
        <v>1.8999999999999986</v>
      </c>
      <c r="D94" s="66">
        <f t="shared" si="72"/>
        <v>-3.5000000000000018</v>
      </c>
      <c r="E94" s="66">
        <f t="shared" si="72"/>
        <v>-0.20000000000000107</v>
      </c>
      <c r="F94" s="66">
        <f t="shared" si="72"/>
        <v>8.1000000000000014</v>
      </c>
      <c r="G94" s="66">
        <f t="shared" si="72"/>
        <v>-7.3999999999999986</v>
      </c>
      <c r="H94" s="66">
        <f t="shared" si="72"/>
        <v>0</v>
      </c>
      <c r="I94" s="66">
        <f t="shared" si="72"/>
        <v>-4.7999999999999989</v>
      </c>
      <c r="J94" s="66">
        <f t="shared" si="72"/>
        <v>1.5999999999999996</v>
      </c>
      <c r="K94" s="66">
        <f t="shared" si="72"/>
        <v>2.4000000000000004</v>
      </c>
      <c r="L94" s="66">
        <f t="shared" si="72"/>
        <v>-1</v>
      </c>
      <c r="M94" s="66">
        <f t="shared" si="72"/>
        <v>4.4999999999999991</v>
      </c>
      <c r="N94" s="66">
        <f t="shared" si="72"/>
        <v>-0.29999999999999893</v>
      </c>
      <c r="O94" s="66">
        <f t="shared" si="72"/>
        <v>0</v>
      </c>
      <c r="P94" s="66">
        <f t="shared" si="72"/>
        <v>0</v>
      </c>
      <c r="Q94" s="66">
        <f t="shared" si="72"/>
        <v>1.5999999999999996</v>
      </c>
      <c r="R94" s="66">
        <f t="shared" si="72"/>
        <v>5.8999999999999995</v>
      </c>
      <c r="S94" s="66">
        <f t="shared" si="72"/>
        <v>1.0999999999999996</v>
      </c>
      <c r="T94" s="66">
        <f t="shared" si="72"/>
        <v>0.30000000000000071</v>
      </c>
      <c r="U94" s="66">
        <f t="shared" si="72"/>
        <v>6.6000000000000005</v>
      </c>
      <c r="V94" s="66">
        <f t="shared" si="72"/>
        <v>0</v>
      </c>
      <c r="W94" s="66">
        <f t="shared" si="72"/>
        <v>2</v>
      </c>
      <c r="X94" s="66">
        <f t="shared" si="72"/>
        <v>0</v>
      </c>
      <c r="Y94" s="66">
        <f t="shared" si="72"/>
        <v>5.9999999999999991</v>
      </c>
      <c r="Z94" s="66">
        <f t="shared" si="72"/>
        <v>1.5</v>
      </c>
      <c r="AA94" s="66">
        <f t="shared" si="72"/>
        <v>5.2000000000000011</v>
      </c>
      <c r="AB94" s="66">
        <f t="shared" si="72"/>
        <v>10.1</v>
      </c>
      <c r="AC94" s="66">
        <f t="shared" si="72"/>
        <v>0</v>
      </c>
      <c r="AD94" s="66">
        <f t="shared" si="72"/>
        <v>5.4</v>
      </c>
      <c r="AE94" s="66">
        <f t="shared" si="72"/>
        <v>7.3</v>
      </c>
      <c r="AF94" s="66">
        <f t="shared" si="72"/>
        <v>7.3</v>
      </c>
      <c r="AG94" s="66">
        <f t="shared" si="72"/>
        <v>-0.79999999999999893</v>
      </c>
      <c r="AH94" s="66">
        <f t="shared" ref="AH94:BL94" si="73">(AH35-AH$2)</f>
        <v>1.3999999999999995</v>
      </c>
      <c r="AI94" s="66">
        <f t="shared" si="73"/>
        <v>-1.9000000000000004</v>
      </c>
      <c r="AJ94" s="66">
        <f t="shared" si="73"/>
        <v>1.9000000000000004</v>
      </c>
      <c r="AK94" s="66">
        <f t="shared" si="73"/>
        <v>-1.2999999999999998</v>
      </c>
      <c r="AL94" s="66">
        <f t="shared" si="73"/>
        <v>2.2999999999999998</v>
      </c>
      <c r="AM94" s="66">
        <f t="shared" si="73"/>
        <v>8.1999999999999993</v>
      </c>
      <c r="AN94" s="66">
        <f t="shared" si="73"/>
        <v>10.7</v>
      </c>
      <c r="AO94" s="66">
        <f t="shared" si="73"/>
        <v>0.59999999999999964</v>
      </c>
      <c r="AP94" s="66">
        <f t="shared" si="73"/>
        <v>3.0999999999999996</v>
      </c>
      <c r="AQ94" s="66">
        <f t="shared" si="73"/>
        <v>-11.5</v>
      </c>
      <c r="AR94" s="66">
        <f t="shared" si="73"/>
        <v>0</v>
      </c>
      <c r="AS94" s="66">
        <f t="shared" si="73"/>
        <v>-1.8000000000000007</v>
      </c>
      <c r="AT94" s="66">
        <f t="shared" si="73"/>
        <v>3.0999999999999996</v>
      </c>
      <c r="AU94" s="66">
        <f t="shared" si="73"/>
        <v>0</v>
      </c>
      <c r="AV94" s="66">
        <f t="shared" si="73"/>
        <v>0</v>
      </c>
      <c r="AW94" s="66">
        <f t="shared" si="73"/>
        <v>0</v>
      </c>
      <c r="AX94" s="66">
        <f t="shared" si="73"/>
        <v>0</v>
      </c>
      <c r="AY94" s="66">
        <f t="shared" si="73"/>
        <v>0</v>
      </c>
      <c r="AZ94" s="66">
        <f t="shared" si="73"/>
        <v>0</v>
      </c>
      <c r="BA94" s="66">
        <f t="shared" si="73"/>
        <v>-2.5555555555555554</v>
      </c>
      <c r="BB94" s="66">
        <f t="shared" si="73"/>
        <v>3.2777777777777786</v>
      </c>
      <c r="BC94" s="66">
        <f t="shared" si="73"/>
        <v>-2.7777777777777786</v>
      </c>
      <c r="BD94" s="66">
        <f t="shared" si="73"/>
        <v>0</v>
      </c>
      <c r="BE94" s="66">
        <f t="shared" si="73"/>
        <v>0</v>
      </c>
      <c r="BF94" s="66">
        <f t="shared" si="73"/>
        <v>1.2777777777777786</v>
      </c>
      <c r="BG94" s="66">
        <f t="shared" si="73"/>
        <v>6.0555555555555554</v>
      </c>
      <c r="BH94" s="66">
        <f t="shared" si="73"/>
        <v>2.8888888888888875</v>
      </c>
      <c r="BI94" s="66">
        <f t="shared" si="73"/>
        <v>-5.833333333333333</v>
      </c>
      <c r="BJ94" s="66">
        <f t="shared" si="73"/>
        <v>4.9999999999999991</v>
      </c>
      <c r="BK94" s="66">
        <f t="shared" si="73"/>
        <v>-17.833333333333332</v>
      </c>
      <c r="BL94" s="66">
        <f t="shared" si="73"/>
        <v>0</v>
      </c>
    </row>
    <row r="95" spans="1:64" x14ac:dyDescent="0.2">
      <c r="A95" s="113">
        <v>0.95069444444444495</v>
      </c>
      <c r="B95" s="66">
        <f t="shared" ref="B95:AG95" si="74">(B36-B$2)</f>
        <v>0</v>
      </c>
      <c r="C95" s="66">
        <f t="shared" si="74"/>
        <v>1.5</v>
      </c>
      <c r="D95" s="66">
        <f t="shared" si="74"/>
        <v>-3.5000000000000018</v>
      </c>
      <c r="E95" s="66">
        <f t="shared" si="74"/>
        <v>-0.59999999999999964</v>
      </c>
      <c r="F95" s="66">
        <f t="shared" si="74"/>
        <v>7.6999999999999993</v>
      </c>
      <c r="G95" s="66">
        <f t="shared" si="74"/>
        <v>-7.8999999999999986</v>
      </c>
      <c r="H95" s="66">
        <f t="shared" si="74"/>
        <v>0</v>
      </c>
      <c r="I95" s="66">
        <f t="shared" si="74"/>
        <v>-4.8999999999999995</v>
      </c>
      <c r="J95" s="66">
        <f t="shared" si="74"/>
        <v>1.6999999999999993</v>
      </c>
      <c r="K95" s="66">
        <f t="shared" si="74"/>
        <v>2.4000000000000004</v>
      </c>
      <c r="L95" s="66">
        <f t="shared" si="74"/>
        <v>-1</v>
      </c>
      <c r="M95" s="66">
        <f t="shared" si="74"/>
        <v>4.2</v>
      </c>
      <c r="N95" s="66">
        <f t="shared" si="74"/>
        <v>-0.29999999999999893</v>
      </c>
      <c r="O95" s="66">
        <f t="shared" si="74"/>
        <v>0</v>
      </c>
      <c r="P95" s="66">
        <f t="shared" si="74"/>
        <v>0</v>
      </c>
      <c r="Q95" s="66">
        <f t="shared" si="74"/>
        <v>1.6999999999999993</v>
      </c>
      <c r="R95" s="66">
        <f t="shared" si="74"/>
        <v>5.2</v>
      </c>
      <c r="S95" s="66">
        <f t="shared" si="74"/>
        <v>1.2000000000000002</v>
      </c>
      <c r="T95" s="66">
        <f t="shared" si="74"/>
        <v>0.40000000000000036</v>
      </c>
      <c r="U95" s="66">
        <f t="shared" si="74"/>
        <v>6.3999999999999995</v>
      </c>
      <c r="V95" s="66">
        <f t="shared" si="74"/>
        <v>0</v>
      </c>
      <c r="W95" s="66">
        <f t="shared" si="74"/>
        <v>1.5</v>
      </c>
      <c r="X95" s="66">
        <f t="shared" si="74"/>
        <v>0</v>
      </c>
      <c r="Y95" s="66">
        <f t="shared" si="74"/>
        <v>5.8999999999999995</v>
      </c>
      <c r="Z95" s="66">
        <f t="shared" si="74"/>
        <v>1.4000000000000004</v>
      </c>
      <c r="AA95" s="66">
        <f t="shared" si="74"/>
        <v>5.1000000000000014</v>
      </c>
      <c r="AB95" s="66">
        <f t="shared" si="74"/>
        <v>10.4</v>
      </c>
      <c r="AC95" s="66">
        <f t="shared" si="74"/>
        <v>0</v>
      </c>
      <c r="AD95" s="66">
        <f t="shared" si="74"/>
        <v>5.6</v>
      </c>
      <c r="AE95" s="66">
        <f t="shared" si="74"/>
        <v>6.0000000000000009</v>
      </c>
      <c r="AF95" s="66">
        <f t="shared" si="74"/>
        <v>7.0000000000000009</v>
      </c>
      <c r="AG95" s="66">
        <f t="shared" si="74"/>
        <v>-0.39999999999999858</v>
      </c>
      <c r="AH95" s="66">
        <f t="shared" ref="AH95:BL95" si="75">(AH36-AH$2)</f>
        <v>1.1999999999999993</v>
      </c>
      <c r="AI95" s="66">
        <f t="shared" si="75"/>
        <v>-1.5</v>
      </c>
      <c r="AJ95" s="66">
        <f t="shared" si="75"/>
        <v>1.9000000000000004</v>
      </c>
      <c r="AK95" s="66">
        <f t="shared" si="75"/>
        <v>-1.5</v>
      </c>
      <c r="AL95" s="66">
        <f t="shared" si="75"/>
        <v>2.2000000000000002</v>
      </c>
      <c r="AM95" s="66">
        <f t="shared" si="75"/>
        <v>8</v>
      </c>
      <c r="AN95" s="66">
        <f t="shared" si="75"/>
        <v>10.7</v>
      </c>
      <c r="AO95" s="66">
        <f t="shared" si="75"/>
        <v>0.5</v>
      </c>
      <c r="AP95" s="66">
        <f t="shared" si="75"/>
        <v>2.8999999999999986</v>
      </c>
      <c r="AQ95" s="66">
        <f t="shared" si="75"/>
        <v>-11.5</v>
      </c>
      <c r="AR95" s="66">
        <f t="shared" si="75"/>
        <v>0</v>
      </c>
      <c r="AS95" s="66">
        <f t="shared" si="75"/>
        <v>-1.9000000000000004</v>
      </c>
      <c r="AT95" s="66">
        <f t="shared" si="75"/>
        <v>3.2000000000000011</v>
      </c>
      <c r="AU95" s="66">
        <f t="shared" si="75"/>
        <v>0</v>
      </c>
      <c r="AV95" s="66">
        <f t="shared" si="75"/>
        <v>0</v>
      </c>
      <c r="AW95" s="66">
        <f t="shared" si="75"/>
        <v>0</v>
      </c>
      <c r="AX95" s="66">
        <f t="shared" si="75"/>
        <v>0</v>
      </c>
      <c r="AY95" s="66">
        <f t="shared" si="75"/>
        <v>0</v>
      </c>
      <c r="AZ95" s="66">
        <f t="shared" si="75"/>
        <v>0</v>
      </c>
      <c r="BA95" s="66">
        <f t="shared" si="75"/>
        <v>-2.7777777777777777</v>
      </c>
      <c r="BB95" s="66">
        <f t="shared" si="75"/>
        <v>3.1111111111111125</v>
      </c>
      <c r="BC95" s="66">
        <f t="shared" si="75"/>
        <v>-3.6666666666666679</v>
      </c>
      <c r="BD95" s="66">
        <f t="shared" si="75"/>
        <v>0</v>
      </c>
      <c r="BE95" s="66">
        <f t="shared" si="75"/>
        <v>0</v>
      </c>
      <c r="BF95" s="66">
        <f t="shared" si="75"/>
        <v>0.88888888888888928</v>
      </c>
      <c r="BG95" s="66">
        <f t="shared" si="75"/>
        <v>6.5</v>
      </c>
      <c r="BH95" s="66">
        <f t="shared" si="75"/>
        <v>3.1111111111111107</v>
      </c>
      <c r="BI95" s="66">
        <f t="shared" si="75"/>
        <v>-5.0555555555555554</v>
      </c>
      <c r="BJ95" s="66">
        <f t="shared" si="75"/>
        <v>5.5555555555555562</v>
      </c>
      <c r="BK95" s="66">
        <f t="shared" si="75"/>
        <v>-17.833333333333332</v>
      </c>
      <c r="BL95" s="66">
        <f t="shared" si="75"/>
        <v>0</v>
      </c>
    </row>
    <row r="96" spans="1:64" x14ac:dyDescent="0.2">
      <c r="A96" s="114">
        <v>0.95416666666666705</v>
      </c>
      <c r="B96" s="66">
        <f t="shared" ref="B96:AG96" si="76">(B37-B$2)</f>
        <v>0</v>
      </c>
      <c r="C96" s="66">
        <f t="shared" si="76"/>
        <v>1.1999999999999993</v>
      </c>
      <c r="D96" s="66">
        <f t="shared" si="76"/>
        <v>-3.8000000000000007</v>
      </c>
      <c r="E96" s="66">
        <f t="shared" si="76"/>
        <v>-1</v>
      </c>
      <c r="F96" s="66">
        <f t="shared" si="76"/>
        <v>7.5</v>
      </c>
      <c r="G96" s="66">
        <f t="shared" si="76"/>
        <v>-8</v>
      </c>
      <c r="H96" s="66">
        <f t="shared" si="76"/>
        <v>0</v>
      </c>
      <c r="I96" s="66">
        <f t="shared" si="76"/>
        <v>-5.0999999999999996</v>
      </c>
      <c r="J96" s="66">
        <f t="shared" si="76"/>
        <v>1.7999999999999998</v>
      </c>
      <c r="K96" s="66">
        <f t="shared" si="76"/>
        <v>2.4000000000000004</v>
      </c>
      <c r="L96" s="66">
        <f t="shared" si="76"/>
        <v>-1</v>
      </c>
      <c r="M96" s="66">
        <f t="shared" si="76"/>
        <v>3.8</v>
      </c>
      <c r="N96" s="66">
        <f t="shared" si="76"/>
        <v>-0.39999999999999947</v>
      </c>
      <c r="O96" s="66">
        <f t="shared" si="76"/>
        <v>0</v>
      </c>
      <c r="P96" s="66">
        <f t="shared" si="76"/>
        <v>0</v>
      </c>
      <c r="Q96" s="66">
        <f t="shared" si="76"/>
        <v>1.6999999999999993</v>
      </c>
      <c r="R96" s="66">
        <f t="shared" si="76"/>
        <v>4.8999999999999995</v>
      </c>
      <c r="S96" s="66">
        <f t="shared" si="76"/>
        <v>1.2000000000000002</v>
      </c>
      <c r="T96" s="66">
        <f t="shared" si="76"/>
        <v>0.20000000000000107</v>
      </c>
      <c r="U96" s="66">
        <f t="shared" si="76"/>
        <v>6.1000000000000005</v>
      </c>
      <c r="V96" s="66">
        <f t="shared" si="76"/>
        <v>0</v>
      </c>
      <c r="W96" s="66">
        <f t="shared" si="76"/>
        <v>1</v>
      </c>
      <c r="X96" s="66">
        <f t="shared" si="76"/>
        <v>0</v>
      </c>
      <c r="Y96" s="66">
        <f t="shared" si="76"/>
        <v>5.6000000000000005</v>
      </c>
      <c r="Z96" s="66">
        <f t="shared" si="76"/>
        <v>1.3000000000000007</v>
      </c>
      <c r="AA96" s="66">
        <f t="shared" si="76"/>
        <v>5.1000000000000014</v>
      </c>
      <c r="AB96" s="66">
        <f t="shared" si="76"/>
        <v>10.700000000000001</v>
      </c>
      <c r="AC96" s="66">
        <f t="shared" si="76"/>
        <v>0</v>
      </c>
      <c r="AD96" s="66">
        <f t="shared" si="76"/>
        <v>5.5</v>
      </c>
      <c r="AE96" s="66">
        <f t="shared" si="76"/>
        <v>5.8</v>
      </c>
      <c r="AF96" s="66">
        <f t="shared" si="76"/>
        <v>6.8</v>
      </c>
      <c r="AG96" s="66">
        <f t="shared" si="76"/>
        <v>-0.5</v>
      </c>
      <c r="AH96" s="66">
        <f t="shared" ref="AH96:BL96" si="77">(AH37-AH$2)</f>
        <v>1</v>
      </c>
      <c r="AI96" s="66">
        <f t="shared" si="77"/>
        <v>-1.4000000000000004</v>
      </c>
      <c r="AJ96" s="66">
        <f t="shared" si="77"/>
        <v>1.8000000000000007</v>
      </c>
      <c r="AK96" s="66">
        <f t="shared" si="77"/>
        <v>-1.5999999999999996</v>
      </c>
      <c r="AL96" s="66">
        <f t="shared" si="77"/>
        <v>2.1000000000000005</v>
      </c>
      <c r="AM96" s="66">
        <f t="shared" si="77"/>
        <v>7.8</v>
      </c>
      <c r="AN96" s="66">
        <f t="shared" si="77"/>
        <v>10.8</v>
      </c>
      <c r="AO96" s="66">
        <f t="shared" si="77"/>
        <v>0.5</v>
      </c>
      <c r="AP96" s="66">
        <f t="shared" si="77"/>
        <v>2.7999999999999989</v>
      </c>
      <c r="AQ96" s="66">
        <f t="shared" si="77"/>
        <v>-11.5</v>
      </c>
      <c r="AR96" s="66">
        <f t="shared" si="77"/>
        <v>0</v>
      </c>
      <c r="AS96" s="66">
        <f t="shared" si="77"/>
        <v>-2</v>
      </c>
      <c r="AT96" s="66">
        <f t="shared" si="77"/>
        <v>3.4000000000000004</v>
      </c>
      <c r="AU96" s="66">
        <f t="shared" si="77"/>
        <v>0</v>
      </c>
      <c r="AV96" s="66">
        <f t="shared" si="77"/>
        <v>0</v>
      </c>
      <c r="AW96" s="66">
        <f t="shared" si="77"/>
        <v>0</v>
      </c>
      <c r="AX96" s="66">
        <f t="shared" si="77"/>
        <v>0</v>
      </c>
      <c r="AY96" s="66">
        <f t="shared" si="77"/>
        <v>0</v>
      </c>
      <c r="AZ96" s="66">
        <f t="shared" si="77"/>
        <v>0</v>
      </c>
      <c r="BA96" s="66">
        <f t="shared" si="77"/>
        <v>-2.9444444444444446</v>
      </c>
      <c r="BB96" s="66">
        <f t="shared" si="77"/>
        <v>3.0555555555555571</v>
      </c>
      <c r="BC96" s="66">
        <f t="shared" si="77"/>
        <v>-4.0555555555555554</v>
      </c>
      <c r="BD96" s="66">
        <f t="shared" si="77"/>
        <v>0</v>
      </c>
      <c r="BE96" s="66">
        <f t="shared" si="77"/>
        <v>0</v>
      </c>
      <c r="BF96" s="66">
        <f t="shared" si="77"/>
        <v>0.55555555555555536</v>
      </c>
      <c r="BG96" s="66">
        <f t="shared" si="77"/>
        <v>6.6666666666666661</v>
      </c>
      <c r="BH96" s="66">
        <f t="shared" si="77"/>
        <v>3.1666666666666661</v>
      </c>
      <c r="BI96" s="66">
        <f t="shared" si="77"/>
        <v>-4.3888888888888893</v>
      </c>
      <c r="BJ96" s="66">
        <f t="shared" si="77"/>
        <v>6.1111111111111116</v>
      </c>
      <c r="BK96" s="66">
        <f t="shared" si="77"/>
        <v>-17.833333333333332</v>
      </c>
      <c r="BL96" s="66">
        <f t="shared" si="77"/>
        <v>0</v>
      </c>
    </row>
    <row r="97" spans="1:64" x14ac:dyDescent="0.2">
      <c r="A97" s="113">
        <v>0.95763888888888904</v>
      </c>
      <c r="B97" s="66">
        <f t="shared" ref="B97:AG97" si="78">(B38-B$2)</f>
        <v>0</v>
      </c>
      <c r="C97" s="66">
        <f t="shared" si="78"/>
        <v>1.1999999999999993</v>
      </c>
      <c r="D97" s="66">
        <f t="shared" si="78"/>
        <v>-4.3000000000000007</v>
      </c>
      <c r="E97" s="66">
        <f t="shared" si="78"/>
        <v>-1.3000000000000007</v>
      </c>
      <c r="F97" s="66">
        <f t="shared" si="78"/>
        <v>7.2000000000000011</v>
      </c>
      <c r="G97" s="66">
        <f t="shared" si="78"/>
        <v>-8.1</v>
      </c>
      <c r="H97" s="66">
        <f t="shared" si="78"/>
        <v>0</v>
      </c>
      <c r="I97" s="66">
        <f t="shared" si="78"/>
        <v>-5.2999999999999989</v>
      </c>
      <c r="J97" s="66">
        <f t="shared" si="78"/>
        <v>1.8999999999999995</v>
      </c>
      <c r="K97" s="66">
        <f t="shared" si="78"/>
        <v>2.4000000000000004</v>
      </c>
      <c r="L97" s="66">
        <f t="shared" si="78"/>
        <v>-0.90000000000000036</v>
      </c>
      <c r="M97" s="66">
        <f t="shared" si="78"/>
        <v>3.4999999999999991</v>
      </c>
      <c r="N97" s="66">
        <f t="shared" si="78"/>
        <v>-0.39999999999999947</v>
      </c>
      <c r="O97" s="66">
        <f t="shared" si="78"/>
        <v>0</v>
      </c>
      <c r="P97" s="66">
        <f t="shared" si="78"/>
        <v>0</v>
      </c>
      <c r="Q97" s="66">
        <f t="shared" si="78"/>
        <v>1.6999999999999993</v>
      </c>
      <c r="R97" s="66">
        <f t="shared" si="78"/>
        <v>4.4999999999999991</v>
      </c>
      <c r="S97" s="66">
        <f t="shared" si="78"/>
        <v>1.0999999999999996</v>
      </c>
      <c r="T97" s="66">
        <f t="shared" si="78"/>
        <v>-9.9999999999999645E-2</v>
      </c>
      <c r="U97" s="66">
        <f t="shared" si="78"/>
        <v>5.8</v>
      </c>
      <c r="V97" s="66">
        <f t="shared" si="78"/>
        <v>0</v>
      </c>
      <c r="W97" s="66">
        <f t="shared" si="78"/>
        <v>0.69999999999999929</v>
      </c>
      <c r="X97" s="66">
        <f t="shared" si="78"/>
        <v>0</v>
      </c>
      <c r="Y97" s="66">
        <f t="shared" si="78"/>
        <v>5.3999999999999995</v>
      </c>
      <c r="Z97" s="66">
        <f t="shared" si="78"/>
        <v>1.1999999999999993</v>
      </c>
      <c r="AA97" s="66">
        <f t="shared" si="78"/>
        <v>4.9000000000000004</v>
      </c>
      <c r="AB97" s="66">
        <f t="shared" si="78"/>
        <v>11.000000000000002</v>
      </c>
      <c r="AC97" s="66">
        <f t="shared" si="78"/>
        <v>0</v>
      </c>
      <c r="AD97" s="66">
        <f t="shared" si="78"/>
        <v>5.4</v>
      </c>
      <c r="AE97" s="66">
        <f t="shared" si="78"/>
        <v>5.6000000000000005</v>
      </c>
      <c r="AF97" s="66">
        <f t="shared" si="78"/>
        <v>6.6000000000000005</v>
      </c>
      <c r="AG97" s="66">
        <f t="shared" si="78"/>
        <v>-0.79999999999999893</v>
      </c>
      <c r="AH97" s="66">
        <f t="shared" ref="AH97:BL97" si="79">(AH38-AH$2)</f>
        <v>0.89999999999999947</v>
      </c>
      <c r="AI97" s="66">
        <f t="shared" si="79"/>
        <v>-1.2999999999999989</v>
      </c>
      <c r="AJ97" s="66">
        <f t="shared" si="79"/>
        <v>1.7000000000000011</v>
      </c>
      <c r="AK97" s="66">
        <f t="shared" si="79"/>
        <v>-1.5999999999999996</v>
      </c>
      <c r="AL97" s="66">
        <f t="shared" si="79"/>
        <v>2.1000000000000005</v>
      </c>
      <c r="AM97" s="66">
        <f t="shared" si="79"/>
        <v>7.7</v>
      </c>
      <c r="AN97" s="66">
        <f t="shared" si="79"/>
        <v>10.899999999999999</v>
      </c>
      <c r="AO97" s="66">
        <f t="shared" si="79"/>
        <v>0.5</v>
      </c>
      <c r="AP97" s="66">
        <f t="shared" si="79"/>
        <v>2.6999999999999993</v>
      </c>
      <c r="AQ97" s="66">
        <f t="shared" si="79"/>
        <v>-11.5</v>
      </c>
      <c r="AR97" s="66">
        <f t="shared" si="79"/>
        <v>0</v>
      </c>
      <c r="AS97" s="66">
        <f t="shared" si="79"/>
        <v>-2.2000000000000002</v>
      </c>
      <c r="AT97" s="66">
        <f t="shared" si="79"/>
        <v>3.5</v>
      </c>
      <c r="AU97" s="66">
        <f t="shared" si="79"/>
        <v>0</v>
      </c>
      <c r="AV97" s="66">
        <f t="shared" si="79"/>
        <v>0</v>
      </c>
      <c r="AW97" s="66">
        <f t="shared" si="79"/>
        <v>0</v>
      </c>
      <c r="AX97" s="66">
        <f t="shared" si="79"/>
        <v>0</v>
      </c>
      <c r="AY97" s="66">
        <f t="shared" si="79"/>
        <v>0</v>
      </c>
      <c r="AZ97" s="66">
        <f t="shared" si="79"/>
        <v>0</v>
      </c>
      <c r="BA97" s="66">
        <f t="shared" si="79"/>
        <v>-3.1111111111111107</v>
      </c>
      <c r="BB97" s="66">
        <f t="shared" si="79"/>
        <v>3.1111111111111125</v>
      </c>
      <c r="BC97" s="66">
        <f t="shared" si="79"/>
        <v>-4.3333333333333339</v>
      </c>
      <c r="BD97" s="66">
        <f t="shared" si="79"/>
        <v>0</v>
      </c>
      <c r="BE97" s="66">
        <f t="shared" si="79"/>
        <v>0</v>
      </c>
      <c r="BF97" s="66">
        <f t="shared" si="79"/>
        <v>0.22222222222222143</v>
      </c>
      <c r="BG97" s="66">
        <f t="shared" si="79"/>
        <v>6.8333333333333339</v>
      </c>
      <c r="BH97" s="66">
        <f t="shared" si="79"/>
        <v>3</v>
      </c>
      <c r="BI97" s="66">
        <f t="shared" si="79"/>
        <v>-3.833333333333333</v>
      </c>
      <c r="BJ97" s="66">
        <f t="shared" si="79"/>
        <v>6.6111111111111116</v>
      </c>
      <c r="BK97" s="66">
        <f t="shared" si="79"/>
        <v>-17.833333333333332</v>
      </c>
      <c r="BL97" s="66">
        <f t="shared" si="79"/>
        <v>0</v>
      </c>
    </row>
    <row r="98" spans="1:64" x14ac:dyDescent="0.2">
      <c r="A98" s="114">
        <v>0.96111111111111103</v>
      </c>
      <c r="B98" s="66">
        <f t="shared" ref="B98:AG98" si="80">(B39-B$2)</f>
        <v>0</v>
      </c>
      <c r="C98" s="66">
        <f t="shared" si="80"/>
        <v>1.1999999999999993</v>
      </c>
      <c r="D98" s="66">
        <f t="shared" si="80"/>
        <v>-4.4000000000000021</v>
      </c>
      <c r="E98" s="66">
        <f t="shared" si="80"/>
        <v>-1.6000000000000005</v>
      </c>
      <c r="F98" s="66">
        <f t="shared" si="80"/>
        <v>6.9</v>
      </c>
      <c r="G98" s="66">
        <f t="shared" si="80"/>
        <v>-8.3999999999999986</v>
      </c>
      <c r="H98" s="66">
        <f t="shared" si="80"/>
        <v>0</v>
      </c>
      <c r="I98" s="66">
        <f t="shared" si="80"/>
        <v>-5.6999999999999993</v>
      </c>
      <c r="J98" s="66">
        <f t="shared" si="80"/>
        <v>2</v>
      </c>
      <c r="K98" s="66">
        <f t="shared" si="80"/>
        <v>2.2999999999999989</v>
      </c>
      <c r="L98" s="66">
        <f t="shared" si="80"/>
        <v>-0.90000000000000036</v>
      </c>
      <c r="M98" s="66">
        <f t="shared" si="80"/>
        <v>3.3999999999999995</v>
      </c>
      <c r="N98" s="66">
        <f t="shared" si="80"/>
        <v>-0.39999999999999947</v>
      </c>
      <c r="O98" s="66">
        <f t="shared" si="80"/>
        <v>0</v>
      </c>
      <c r="P98" s="66">
        <f t="shared" si="80"/>
        <v>0</v>
      </c>
      <c r="Q98" s="66">
        <f t="shared" si="80"/>
        <v>1.7999999999999989</v>
      </c>
      <c r="R98" s="66">
        <f t="shared" si="80"/>
        <v>4.2</v>
      </c>
      <c r="S98" s="66">
        <f t="shared" si="80"/>
        <v>1.0999999999999996</v>
      </c>
      <c r="T98" s="66">
        <f t="shared" si="80"/>
        <v>-0.5</v>
      </c>
      <c r="U98" s="66">
        <f t="shared" si="80"/>
        <v>5.6000000000000005</v>
      </c>
      <c r="V98" s="66">
        <f t="shared" si="80"/>
        <v>0</v>
      </c>
      <c r="W98" s="66">
        <f t="shared" si="80"/>
        <v>0.39999999999999858</v>
      </c>
      <c r="X98" s="66">
        <f t="shared" si="80"/>
        <v>0</v>
      </c>
      <c r="Y98" s="66">
        <f t="shared" si="80"/>
        <v>5.1000000000000005</v>
      </c>
      <c r="Z98" s="66">
        <f t="shared" si="80"/>
        <v>1</v>
      </c>
      <c r="AA98" s="66">
        <f t="shared" si="80"/>
        <v>4.7000000000000011</v>
      </c>
      <c r="AB98" s="66">
        <f t="shared" si="80"/>
        <v>11.500000000000002</v>
      </c>
      <c r="AC98" s="66">
        <f t="shared" si="80"/>
        <v>0</v>
      </c>
      <c r="AD98" s="66">
        <f t="shared" si="80"/>
        <v>5.4</v>
      </c>
      <c r="AE98" s="66">
        <f t="shared" si="80"/>
        <v>5.5000000000000009</v>
      </c>
      <c r="AF98" s="66">
        <f t="shared" si="80"/>
        <v>6.6000000000000005</v>
      </c>
      <c r="AG98" s="66">
        <f t="shared" si="80"/>
        <v>-1</v>
      </c>
      <c r="AH98" s="66">
        <f t="shared" ref="AH98:BL98" si="81">(AH39-AH$2)</f>
        <v>0.79999999999999982</v>
      </c>
      <c r="AI98" s="66">
        <f t="shared" si="81"/>
        <v>-1.4000000000000004</v>
      </c>
      <c r="AJ98" s="66">
        <f t="shared" si="81"/>
        <v>1.5999999999999996</v>
      </c>
      <c r="AK98" s="66">
        <f t="shared" si="81"/>
        <v>-1.4000000000000004</v>
      </c>
      <c r="AL98" s="66">
        <f t="shared" si="81"/>
        <v>2.1000000000000005</v>
      </c>
      <c r="AM98" s="66">
        <f t="shared" si="81"/>
        <v>7.3999999999999995</v>
      </c>
      <c r="AN98" s="66">
        <f t="shared" si="81"/>
        <v>11</v>
      </c>
      <c r="AO98" s="66">
        <f t="shared" si="81"/>
        <v>0.5</v>
      </c>
      <c r="AP98" s="66">
        <f t="shared" si="81"/>
        <v>2.7999999999999989</v>
      </c>
      <c r="AQ98" s="66">
        <f t="shared" si="81"/>
        <v>-11.5</v>
      </c>
      <c r="AR98" s="66">
        <f t="shared" si="81"/>
        <v>0</v>
      </c>
      <c r="AS98" s="66">
        <f t="shared" si="81"/>
        <v>-2.3000000000000007</v>
      </c>
      <c r="AT98" s="66">
        <f t="shared" si="81"/>
        <v>3.3000000000000007</v>
      </c>
      <c r="AU98" s="66">
        <f t="shared" si="81"/>
        <v>0</v>
      </c>
      <c r="AV98" s="66">
        <f t="shared" si="81"/>
        <v>0</v>
      </c>
      <c r="AW98" s="66">
        <f t="shared" si="81"/>
        <v>0</v>
      </c>
      <c r="AX98" s="66">
        <f t="shared" si="81"/>
        <v>0</v>
      </c>
      <c r="AY98" s="66">
        <f t="shared" si="81"/>
        <v>0</v>
      </c>
      <c r="AZ98" s="66">
        <f t="shared" si="81"/>
        <v>0</v>
      </c>
      <c r="BA98" s="66">
        <f t="shared" si="81"/>
        <v>-3.2777777777777777</v>
      </c>
      <c r="BB98" s="66">
        <f t="shared" si="81"/>
        <v>3.1111111111111125</v>
      </c>
      <c r="BC98" s="66">
        <f t="shared" si="81"/>
        <v>-4.6111111111111107</v>
      </c>
      <c r="BD98" s="66">
        <f t="shared" si="81"/>
        <v>0</v>
      </c>
      <c r="BE98" s="66">
        <f t="shared" si="81"/>
        <v>0</v>
      </c>
      <c r="BF98" s="66">
        <f t="shared" si="81"/>
        <v>0</v>
      </c>
      <c r="BG98" s="66">
        <f t="shared" si="81"/>
        <v>6.8888888888888893</v>
      </c>
      <c r="BH98" s="66">
        <f t="shared" si="81"/>
        <v>2.7777777777777768</v>
      </c>
      <c r="BI98" s="66">
        <f t="shared" si="81"/>
        <v>-3.2777777777777786</v>
      </c>
      <c r="BJ98" s="66">
        <f t="shared" si="81"/>
        <v>6.833333333333333</v>
      </c>
      <c r="BK98" s="66">
        <f t="shared" si="81"/>
        <v>-17.833333333333332</v>
      </c>
      <c r="BL98" s="66">
        <f t="shared" si="81"/>
        <v>0</v>
      </c>
    </row>
    <row r="99" spans="1:64" x14ac:dyDescent="0.2">
      <c r="A99" s="113">
        <v>0.96458333333333302</v>
      </c>
      <c r="B99" s="66">
        <f t="shared" ref="B99:AG99" si="82">(B40-B$2)</f>
        <v>0</v>
      </c>
      <c r="C99" s="66">
        <f t="shared" si="82"/>
        <v>1.0999999999999996</v>
      </c>
      <c r="D99" s="66">
        <f t="shared" si="82"/>
        <v>-4.4000000000000021</v>
      </c>
      <c r="E99" s="66">
        <f t="shared" si="82"/>
        <v>-1.8000000000000007</v>
      </c>
      <c r="F99" s="66">
        <f t="shared" si="82"/>
        <v>6.7000000000000011</v>
      </c>
      <c r="G99" s="66">
        <f t="shared" si="82"/>
        <v>-8.7999999999999989</v>
      </c>
      <c r="H99" s="66">
        <f t="shared" si="82"/>
        <v>0</v>
      </c>
      <c r="I99" s="66">
        <f t="shared" si="82"/>
        <v>-6.1</v>
      </c>
      <c r="J99" s="66">
        <f t="shared" si="82"/>
        <v>2.1999999999999993</v>
      </c>
      <c r="K99" s="66">
        <f t="shared" si="82"/>
        <v>2</v>
      </c>
      <c r="L99" s="66">
        <f t="shared" si="82"/>
        <v>-0.80000000000000071</v>
      </c>
      <c r="M99" s="66">
        <f t="shared" si="82"/>
        <v>3.2</v>
      </c>
      <c r="N99" s="66">
        <f t="shared" si="82"/>
        <v>-0.49999999999999911</v>
      </c>
      <c r="O99" s="66">
        <f t="shared" si="82"/>
        <v>0</v>
      </c>
      <c r="P99" s="66">
        <f t="shared" si="82"/>
        <v>0</v>
      </c>
      <c r="Q99" s="66">
        <f t="shared" si="82"/>
        <v>2</v>
      </c>
      <c r="R99" s="66">
        <f t="shared" si="82"/>
        <v>3.8999999999999995</v>
      </c>
      <c r="S99" s="66">
        <f t="shared" si="82"/>
        <v>1</v>
      </c>
      <c r="T99" s="66">
        <f t="shared" si="82"/>
        <v>-0.59999999999999964</v>
      </c>
      <c r="U99" s="66">
        <f t="shared" si="82"/>
        <v>5.4999999999999991</v>
      </c>
      <c r="V99" s="66">
        <f t="shared" si="82"/>
        <v>0</v>
      </c>
      <c r="W99" s="66">
        <f t="shared" si="82"/>
        <v>0.29999999999999893</v>
      </c>
      <c r="X99" s="66">
        <f t="shared" si="82"/>
        <v>0</v>
      </c>
      <c r="Y99" s="66">
        <f t="shared" si="82"/>
        <v>4.8999999999999995</v>
      </c>
      <c r="Z99" s="66">
        <f t="shared" si="82"/>
        <v>0.79999999999999982</v>
      </c>
      <c r="AA99" s="66">
        <f t="shared" si="82"/>
        <v>4.5</v>
      </c>
      <c r="AB99" s="66">
        <f t="shared" si="82"/>
        <v>12.000000000000002</v>
      </c>
      <c r="AC99" s="66">
        <f t="shared" si="82"/>
        <v>0</v>
      </c>
      <c r="AD99" s="66">
        <f t="shared" si="82"/>
        <v>5.4</v>
      </c>
      <c r="AE99" s="66">
        <f t="shared" si="82"/>
        <v>5.3999999999999995</v>
      </c>
      <c r="AF99" s="66">
        <f t="shared" si="82"/>
        <v>6.6000000000000005</v>
      </c>
      <c r="AG99" s="66">
        <f t="shared" si="82"/>
        <v>-0.89999999999999858</v>
      </c>
      <c r="AH99" s="66">
        <f t="shared" ref="AH99:BL99" si="83">(AH40-AH$2)</f>
        <v>1.0999999999999996</v>
      </c>
      <c r="AI99" s="66">
        <f t="shared" si="83"/>
        <v>-1.4000000000000004</v>
      </c>
      <c r="AJ99" s="66">
        <f t="shared" si="83"/>
        <v>1.4000000000000004</v>
      </c>
      <c r="AK99" s="66">
        <f t="shared" si="83"/>
        <v>-1.2000000000000002</v>
      </c>
      <c r="AL99" s="66">
        <f t="shared" si="83"/>
        <v>2</v>
      </c>
      <c r="AM99" s="66">
        <f t="shared" si="83"/>
        <v>6.8999999999999995</v>
      </c>
      <c r="AN99" s="66">
        <f t="shared" si="83"/>
        <v>11</v>
      </c>
      <c r="AO99" s="66">
        <f t="shared" si="83"/>
        <v>0.29999999999999893</v>
      </c>
      <c r="AP99" s="66">
        <f t="shared" si="83"/>
        <v>2.5</v>
      </c>
      <c r="AQ99" s="66">
        <f t="shared" si="83"/>
        <v>-11.5</v>
      </c>
      <c r="AR99" s="66">
        <f t="shared" si="83"/>
        <v>0</v>
      </c>
      <c r="AS99" s="66">
        <f t="shared" si="83"/>
        <v>-2.4000000000000004</v>
      </c>
      <c r="AT99" s="66">
        <f t="shared" si="83"/>
        <v>3.2000000000000011</v>
      </c>
      <c r="AU99" s="66">
        <f t="shared" si="83"/>
        <v>0</v>
      </c>
      <c r="AV99" s="66">
        <f t="shared" si="83"/>
        <v>0</v>
      </c>
      <c r="AW99" s="66">
        <f t="shared" si="83"/>
        <v>0</v>
      </c>
      <c r="AX99" s="66">
        <f t="shared" si="83"/>
        <v>0</v>
      </c>
      <c r="AY99" s="66">
        <f t="shared" si="83"/>
        <v>0</v>
      </c>
      <c r="AZ99" s="66">
        <f t="shared" si="83"/>
        <v>0</v>
      </c>
      <c r="BA99" s="66">
        <f t="shared" si="83"/>
        <v>-3.2222222222222223</v>
      </c>
      <c r="BB99" s="66">
        <f t="shared" si="83"/>
        <v>3.1111111111111125</v>
      </c>
      <c r="BC99" s="66">
        <f t="shared" si="83"/>
        <v>-4.8333333333333339</v>
      </c>
      <c r="BD99" s="66">
        <f t="shared" si="83"/>
        <v>0</v>
      </c>
      <c r="BE99" s="66">
        <f t="shared" si="83"/>
        <v>0</v>
      </c>
      <c r="BF99" s="66">
        <f t="shared" si="83"/>
        <v>-0.27777777777777857</v>
      </c>
      <c r="BG99" s="66">
        <f t="shared" si="83"/>
        <v>6.8333333333333339</v>
      </c>
      <c r="BH99" s="66">
        <f t="shared" si="83"/>
        <v>2.1666666666666661</v>
      </c>
      <c r="BI99" s="66">
        <f t="shared" si="83"/>
        <v>-3</v>
      </c>
      <c r="BJ99" s="66">
        <f t="shared" si="83"/>
        <v>7.1111111111111116</v>
      </c>
      <c r="BK99" s="66">
        <f t="shared" si="83"/>
        <v>-17.833333333333332</v>
      </c>
      <c r="BL99" s="66">
        <f t="shared" si="83"/>
        <v>0</v>
      </c>
    </row>
    <row r="100" spans="1:64" x14ac:dyDescent="0.2">
      <c r="A100" s="114">
        <v>0.968055555555556</v>
      </c>
      <c r="B100" s="66">
        <f t="shared" ref="B100:AG100" si="84">(B41-B$2)</f>
        <v>0</v>
      </c>
      <c r="C100" s="66">
        <f t="shared" si="84"/>
        <v>1.2999999999999989</v>
      </c>
      <c r="D100" s="66">
        <f t="shared" si="84"/>
        <v>-4.2000000000000011</v>
      </c>
      <c r="E100" s="66">
        <f t="shared" si="84"/>
        <v>-2.1000000000000005</v>
      </c>
      <c r="F100" s="66">
        <f t="shared" si="84"/>
        <v>6.4</v>
      </c>
      <c r="G100" s="66">
        <f t="shared" si="84"/>
        <v>-9.1</v>
      </c>
      <c r="H100" s="66">
        <f t="shared" si="84"/>
        <v>0</v>
      </c>
      <c r="I100" s="66">
        <f t="shared" si="84"/>
        <v>-6.1999999999999993</v>
      </c>
      <c r="J100" s="66">
        <f t="shared" si="84"/>
        <v>2.2999999999999998</v>
      </c>
      <c r="K100" s="66">
        <f t="shared" si="84"/>
        <v>2</v>
      </c>
      <c r="L100" s="66">
        <f t="shared" si="84"/>
        <v>-0.80000000000000071</v>
      </c>
      <c r="M100" s="66">
        <f t="shared" si="84"/>
        <v>3.1000000000000005</v>
      </c>
      <c r="N100" s="66">
        <f t="shared" si="84"/>
        <v>-0.49999999999999911</v>
      </c>
      <c r="O100" s="66">
        <f t="shared" si="84"/>
        <v>0</v>
      </c>
      <c r="P100" s="66">
        <f t="shared" si="84"/>
        <v>0</v>
      </c>
      <c r="Q100" s="66">
        <f t="shared" si="84"/>
        <v>2.2999999999999989</v>
      </c>
      <c r="R100" s="66">
        <f t="shared" si="84"/>
        <v>3.6000000000000005</v>
      </c>
      <c r="S100" s="66">
        <f t="shared" si="84"/>
        <v>0.79999999999999982</v>
      </c>
      <c r="T100" s="66">
        <f t="shared" si="84"/>
        <v>-0.79999999999999893</v>
      </c>
      <c r="U100" s="66">
        <f t="shared" si="84"/>
        <v>5.3999999999999995</v>
      </c>
      <c r="V100" s="66">
        <f t="shared" si="84"/>
        <v>0</v>
      </c>
      <c r="W100" s="66">
        <f t="shared" si="84"/>
        <v>0</v>
      </c>
      <c r="X100" s="66">
        <f t="shared" si="84"/>
        <v>0</v>
      </c>
      <c r="Y100" s="66">
        <f t="shared" si="84"/>
        <v>4.7</v>
      </c>
      <c r="Z100" s="66">
        <f t="shared" si="84"/>
        <v>0.79999999999999982</v>
      </c>
      <c r="AA100" s="66">
        <f t="shared" si="84"/>
        <v>4.4000000000000004</v>
      </c>
      <c r="AB100" s="66">
        <f t="shared" si="84"/>
        <v>12.299999999999999</v>
      </c>
      <c r="AC100" s="66">
        <f t="shared" si="84"/>
        <v>0</v>
      </c>
      <c r="AD100" s="66">
        <f t="shared" si="84"/>
        <v>5.2999999999999989</v>
      </c>
      <c r="AE100" s="66">
        <f t="shared" si="84"/>
        <v>5.2</v>
      </c>
      <c r="AF100" s="66">
        <f t="shared" si="84"/>
        <v>6.8</v>
      </c>
      <c r="AG100" s="66">
        <f t="shared" si="84"/>
        <v>-0.59999999999999964</v>
      </c>
      <c r="AH100" s="66">
        <f t="shared" ref="AH100:BL100" si="85">(AH41-AH$2)</f>
        <v>1</v>
      </c>
      <c r="AI100" s="66">
        <f t="shared" si="85"/>
        <v>-1.5999999999999996</v>
      </c>
      <c r="AJ100" s="66">
        <f t="shared" si="85"/>
        <v>1.2000000000000011</v>
      </c>
      <c r="AK100" s="66">
        <f t="shared" si="85"/>
        <v>-1.0999999999999996</v>
      </c>
      <c r="AL100" s="66">
        <f t="shared" si="85"/>
        <v>2.1000000000000005</v>
      </c>
      <c r="AM100" s="66">
        <f t="shared" si="85"/>
        <v>6.7</v>
      </c>
      <c r="AN100" s="66">
        <f t="shared" si="85"/>
        <v>11.100000000000001</v>
      </c>
      <c r="AO100" s="66">
        <f t="shared" si="85"/>
        <v>0</v>
      </c>
      <c r="AP100" s="66">
        <f t="shared" si="85"/>
        <v>2.2999999999999989</v>
      </c>
      <c r="AQ100" s="66">
        <f t="shared" si="85"/>
        <v>-11.5</v>
      </c>
      <c r="AR100" s="66">
        <f t="shared" si="85"/>
        <v>0</v>
      </c>
      <c r="AS100" s="66">
        <f t="shared" si="85"/>
        <v>-2.5</v>
      </c>
      <c r="AT100" s="66">
        <f t="shared" si="85"/>
        <v>3</v>
      </c>
      <c r="AU100" s="66">
        <f t="shared" si="85"/>
        <v>0</v>
      </c>
      <c r="AV100" s="66">
        <f t="shared" si="85"/>
        <v>0</v>
      </c>
      <c r="AW100" s="66">
        <f t="shared" si="85"/>
        <v>0</v>
      </c>
      <c r="AX100" s="66">
        <f t="shared" si="85"/>
        <v>0</v>
      </c>
      <c r="AY100" s="66">
        <f t="shared" si="85"/>
        <v>0</v>
      </c>
      <c r="AZ100" s="66">
        <f t="shared" si="85"/>
        <v>0</v>
      </c>
      <c r="BA100" s="66">
        <f t="shared" si="85"/>
        <v>-3.2777777777777777</v>
      </c>
      <c r="BB100" s="66">
        <f t="shared" si="85"/>
        <v>2.9444444444444446</v>
      </c>
      <c r="BC100" s="66">
        <f t="shared" si="85"/>
        <v>-5</v>
      </c>
      <c r="BD100" s="66">
        <f t="shared" si="85"/>
        <v>0</v>
      </c>
      <c r="BE100" s="66">
        <f t="shared" si="85"/>
        <v>0</v>
      </c>
      <c r="BF100" s="66">
        <f t="shared" si="85"/>
        <v>-0.5</v>
      </c>
      <c r="BG100" s="66">
        <f t="shared" si="85"/>
        <v>6.6666666666666661</v>
      </c>
      <c r="BH100" s="66">
        <f t="shared" si="85"/>
        <v>1.8888888888888875</v>
      </c>
      <c r="BI100" s="66">
        <f t="shared" si="85"/>
        <v>-2.3888888888888893</v>
      </c>
      <c r="BJ100" s="66">
        <f t="shared" si="85"/>
        <v>7.2777777777777777</v>
      </c>
      <c r="BK100" s="66">
        <f t="shared" si="85"/>
        <v>-17.833333333333332</v>
      </c>
      <c r="BL100" s="66">
        <f t="shared" si="85"/>
        <v>0</v>
      </c>
    </row>
    <row r="101" spans="1:64" x14ac:dyDescent="0.2">
      <c r="A101" s="113">
        <v>0.97152777777777799</v>
      </c>
      <c r="B101" s="66">
        <f t="shared" ref="B101:AG101" si="86">(B42-B$2)</f>
        <v>0</v>
      </c>
      <c r="C101" s="66">
        <f t="shared" si="86"/>
        <v>0.29999999999999893</v>
      </c>
      <c r="D101" s="66">
        <f t="shared" si="86"/>
        <v>-4.1000000000000014</v>
      </c>
      <c r="E101" s="66">
        <f t="shared" si="86"/>
        <v>-2.4000000000000004</v>
      </c>
      <c r="F101" s="66">
        <f t="shared" si="86"/>
        <v>5.9</v>
      </c>
      <c r="G101" s="66">
        <f t="shared" si="86"/>
        <v>-9.3999999999999986</v>
      </c>
      <c r="H101" s="66">
        <f t="shared" si="86"/>
        <v>0</v>
      </c>
      <c r="I101" s="66">
        <f t="shared" si="86"/>
        <v>-6.1</v>
      </c>
      <c r="J101" s="66">
        <f t="shared" si="86"/>
        <v>2.5</v>
      </c>
      <c r="K101" s="66">
        <f t="shared" si="86"/>
        <v>1.9000000000000004</v>
      </c>
      <c r="L101" s="66">
        <f t="shared" si="86"/>
        <v>-0.80000000000000071</v>
      </c>
      <c r="M101" s="66">
        <f t="shared" si="86"/>
        <v>2.9999999999999991</v>
      </c>
      <c r="N101" s="66">
        <f t="shared" si="86"/>
        <v>-0.59999999999999964</v>
      </c>
      <c r="O101" s="66">
        <f t="shared" si="86"/>
        <v>0</v>
      </c>
      <c r="P101" s="66">
        <f t="shared" si="86"/>
        <v>0</v>
      </c>
      <c r="Q101" s="66">
        <f t="shared" si="86"/>
        <v>2.5</v>
      </c>
      <c r="R101" s="66">
        <f t="shared" si="86"/>
        <v>3.2</v>
      </c>
      <c r="S101" s="66">
        <f t="shared" si="86"/>
        <v>0.40000000000000036</v>
      </c>
      <c r="T101" s="66">
        <f t="shared" si="86"/>
        <v>-0.89999999999999858</v>
      </c>
      <c r="U101" s="66">
        <f t="shared" si="86"/>
        <v>5.2</v>
      </c>
      <c r="V101" s="66">
        <f t="shared" si="86"/>
        <v>0</v>
      </c>
      <c r="W101" s="66">
        <f t="shared" si="86"/>
        <v>-0.30000000000000071</v>
      </c>
      <c r="X101" s="66">
        <f t="shared" si="86"/>
        <v>0</v>
      </c>
      <c r="Y101" s="66">
        <f t="shared" si="86"/>
        <v>4.4999999999999991</v>
      </c>
      <c r="Z101" s="66">
        <f t="shared" si="86"/>
        <v>0.79999999999999982</v>
      </c>
      <c r="AA101" s="66">
        <f t="shared" si="86"/>
        <v>4.4000000000000004</v>
      </c>
      <c r="AB101" s="66">
        <f t="shared" si="86"/>
        <v>12.700000000000001</v>
      </c>
      <c r="AC101" s="66">
        <f t="shared" si="86"/>
        <v>0</v>
      </c>
      <c r="AD101" s="66">
        <f t="shared" si="86"/>
        <v>5.1999999999999993</v>
      </c>
      <c r="AE101" s="66">
        <f t="shared" si="86"/>
        <v>4.8</v>
      </c>
      <c r="AF101" s="66">
        <f t="shared" si="86"/>
        <v>7.0000000000000009</v>
      </c>
      <c r="AG101" s="66">
        <f t="shared" si="86"/>
        <v>-0.5</v>
      </c>
      <c r="AH101" s="66">
        <f t="shared" ref="AH101:BL101" si="87">(AH42-AH$2)</f>
        <v>0.79999999999999982</v>
      </c>
      <c r="AI101" s="66">
        <f t="shared" si="87"/>
        <v>-2</v>
      </c>
      <c r="AJ101" s="66">
        <f t="shared" si="87"/>
        <v>0.80000000000000071</v>
      </c>
      <c r="AK101" s="66">
        <f t="shared" si="87"/>
        <v>-1.2000000000000002</v>
      </c>
      <c r="AL101" s="66">
        <f t="shared" si="87"/>
        <v>2.1000000000000005</v>
      </c>
      <c r="AM101" s="66">
        <f t="shared" si="87"/>
        <v>6.3</v>
      </c>
      <c r="AN101" s="66">
        <f t="shared" si="87"/>
        <v>11.2</v>
      </c>
      <c r="AO101" s="66">
        <f t="shared" si="87"/>
        <v>-9.9999999999999645E-2</v>
      </c>
      <c r="AP101" s="66">
        <f t="shared" si="87"/>
        <v>2.0999999999999996</v>
      </c>
      <c r="AQ101" s="66">
        <f t="shared" si="87"/>
        <v>-11.5</v>
      </c>
      <c r="AR101" s="66">
        <f t="shared" si="87"/>
        <v>0</v>
      </c>
      <c r="AS101" s="66">
        <f t="shared" si="87"/>
        <v>-2.5</v>
      </c>
      <c r="AT101" s="66">
        <f t="shared" si="87"/>
        <v>3</v>
      </c>
      <c r="AU101" s="66">
        <f t="shared" si="87"/>
        <v>0</v>
      </c>
      <c r="AV101" s="66">
        <f t="shared" si="87"/>
        <v>0</v>
      </c>
      <c r="AW101" s="66">
        <f t="shared" si="87"/>
        <v>0</v>
      </c>
      <c r="AX101" s="66">
        <f t="shared" si="87"/>
        <v>0</v>
      </c>
      <c r="AY101" s="66">
        <f t="shared" si="87"/>
        <v>0</v>
      </c>
      <c r="AZ101" s="66">
        <f t="shared" si="87"/>
        <v>0</v>
      </c>
      <c r="BA101" s="66">
        <f t="shared" si="87"/>
        <v>-3.3888888888888884</v>
      </c>
      <c r="BB101" s="66">
        <f t="shared" si="87"/>
        <v>2.7222222222222232</v>
      </c>
      <c r="BC101" s="66">
        <f t="shared" si="87"/>
        <v>-4.9444444444444446</v>
      </c>
      <c r="BD101" s="66">
        <f t="shared" si="87"/>
        <v>0</v>
      </c>
      <c r="BE101" s="66">
        <f t="shared" si="87"/>
        <v>0</v>
      </c>
      <c r="BF101" s="66">
        <f t="shared" si="87"/>
        <v>-0.72222222222222143</v>
      </c>
      <c r="BG101" s="66">
        <f t="shared" si="87"/>
        <v>6.2777777777777786</v>
      </c>
      <c r="BH101" s="66">
        <f t="shared" si="87"/>
        <v>1.6111111111111107</v>
      </c>
      <c r="BI101" s="66">
        <f t="shared" si="87"/>
        <v>-1.6111111111111107</v>
      </c>
      <c r="BJ101" s="66">
        <f t="shared" si="87"/>
        <v>7.4444444444444438</v>
      </c>
      <c r="BK101" s="66">
        <f t="shared" si="87"/>
        <v>-17.833333333333332</v>
      </c>
      <c r="BL101" s="66">
        <f t="shared" si="87"/>
        <v>0</v>
      </c>
    </row>
    <row r="102" spans="1:64" x14ac:dyDescent="0.2">
      <c r="A102" s="114">
        <v>0.97499999999999998</v>
      </c>
      <c r="B102" s="66">
        <f t="shared" ref="B102:AG102" si="88">(B43-B$2)</f>
        <v>0</v>
      </c>
      <c r="C102" s="66">
        <f t="shared" si="88"/>
        <v>-0.30000000000000071</v>
      </c>
      <c r="D102" s="66">
        <f t="shared" si="88"/>
        <v>-4.2000000000000011</v>
      </c>
      <c r="E102" s="66">
        <f t="shared" si="88"/>
        <v>-2.6000000000000005</v>
      </c>
      <c r="F102" s="66">
        <f t="shared" si="88"/>
        <v>5.5</v>
      </c>
      <c r="G102" s="66">
        <f t="shared" si="88"/>
        <v>-9.6</v>
      </c>
      <c r="H102" s="66">
        <f t="shared" si="88"/>
        <v>0</v>
      </c>
      <c r="I102" s="66">
        <f t="shared" si="88"/>
        <v>-5.9999999999999991</v>
      </c>
      <c r="J102" s="66">
        <f t="shared" si="88"/>
        <v>2.7999999999999989</v>
      </c>
      <c r="K102" s="66">
        <f t="shared" si="88"/>
        <v>1.7999999999999989</v>
      </c>
      <c r="L102" s="66">
        <f t="shared" si="88"/>
        <v>-0.80000000000000071</v>
      </c>
      <c r="M102" s="66">
        <f t="shared" si="88"/>
        <v>2.8999999999999995</v>
      </c>
      <c r="N102" s="66">
        <f t="shared" si="88"/>
        <v>-0.59999999999999964</v>
      </c>
      <c r="O102" s="66">
        <f t="shared" si="88"/>
        <v>0</v>
      </c>
      <c r="P102" s="66">
        <f t="shared" si="88"/>
        <v>0</v>
      </c>
      <c r="Q102" s="66">
        <f t="shared" si="88"/>
        <v>2.5</v>
      </c>
      <c r="R102" s="66">
        <f t="shared" si="88"/>
        <v>2.9999999999999991</v>
      </c>
      <c r="S102" s="66">
        <f t="shared" si="88"/>
        <v>9.9999999999999645E-2</v>
      </c>
      <c r="T102" s="66">
        <f t="shared" si="88"/>
        <v>-1</v>
      </c>
      <c r="U102" s="66">
        <f t="shared" si="88"/>
        <v>5.3</v>
      </c>
      <c r="V102" s="66">
        <f t="shared" si="88"/>
        <v>0</v>
      </c>
      <c r="W102" s="66">
        <f t="shared" si="88"/>
        <v>-0.70000000000000107</v>
      </c>
      <c r="X102" s="66">
        <f t="shared" si="88"/>
        <v>0</v>
      </c>
      <c r="Y102" s="66">
        <f t="shared" si="88"/>
        <v>4.2</v>
      </c>
      <c r="Z102" s="66">
        <f t="shared" si="88"/>
        <v>1.3000000000000007</v>
      </c>
      <c r="AA102" s="66">
        <f t="shared" si="88"/>
        <v>4.4000000000000004</v>
      </c>
      <c r="AB102" s="66">
        <f t="shared" si="88"/>
        <v>13.1</v>
      </c>
      <c r="AC102" s="66">
        <f t="shared" si="88"/>
        <v>0</v>
      </c>
      <c r="AD102" s="66">
        <f t="shared" si="88"/>
        <v>5</v>
      </c>
      <c r="AE102" s="66">
        <f t="shared" si="88"/>
        <v>4.7</v>
      </c>
      <c r="AF102" s="66">
        <f t="shared" si="88"/>
        <v>7.1000000000000005</v>
      </c>
      <c r="AG102" s="66">
        <f t="shared" si="88"/>
        <v>-0.59999999999999964</v>
      </c>
      <c r="AH102" s="66">
        <f t="shared" ref="AH102:BL102" si="89">(AH43-AH$2)</f>
        <v>0.69999999999999929</v>
      </c>
      <c r="AI102" s="66">
        <f t="shared" si="89"/>
        <v>-1.9000000000000004</v>
      </c>
      <c r="AJ102" s="66">
        <f t="shared" si="89"/>
        <v>-0.29999999999999893</v>
      </c>
      <c r="AK102" s="66">
        <f t="shared" si="89"/>
        <v>-1.0999999999999996</v>
      </c>
      <c r="AL102" s="66">
        <f t="shared" si="89"/>
        <v>2.1000000000000005</v>
      </c>
      <c r="AM102" s="66">
        <f t="shared" si="89"/>
        <v>5.7</v>
      </c>
      <c r="AN102" s="66">
        <f t="shared" si="89"/>
        <v>12.100000000000001</v>
      </c>
      <c r="AO102" s="66">
        <f t="shared" si="89"/>
        <v>-0.40000000000000036</v>
      </c>
      <c r="AP102" s="66">
        <f t="shared" si="89"/>
        <v>1.8999999999999986</v>
      </c>
      <c r="AQ102" s="66">
        <f t="shared" si="89"/>
        <v>-11.5</v>
      </c>
      <c r="AR102" s="66">
        <f t="shared" si="89"/>
        <v>0</v>
      </c>
      <c r="AS102" s="66">
        <f t="shared" si="89"/>
        <v>-2.3000000000000007</v>
      </c>
      <c r="AT102" s="66">
        <f t="shared" si="89"/>
        <v>3</v>
      </c>
      <c r="AU102" s="66">
        <f t="shared" si="89"/>
        <v>0</v>
      </c>
      <c r="AV102" s="66">
        <f t="shared" si="89"/>
        <v>0</v>
      </c>
      <c r="AW102" s="66">
        <f t="shared" si="89"/>
        <v>0</v>
      </c>
      <c r="AX102" s="66">
        <f t="shared" si="89"/>
        <v>0</v>
      </c>
      <c r="AY102" s="66">
        <f t="shared" si="89"/>
        <v>0</v>
      </c>
      <c r="AZ102" s="66">
        <f t="shared" si="89"/>
        <v>0</v>
      </c>
      <c r="BA102" s="66">
        <f t="shared" si="89"/>
        <v>-3.6111111111111107</v>
      </c>
      <c r="BB102" s="66">
        <f t="shared" si="89"/>
        <v>2.7777777777777786</v>
      </c>
      <c r="BC102" s="66">
        <f t="shared" si="89"/>
        <v>-4.5555555555555554</v>
      </c>
      <c r="BD102" s="66">
        <f t="shared" si="89"/>
        <v>0</v>
      </c>
      <c r="BE102" s="66">
        <f t="shared" si="89"/>
        <v>0</v>
      </c>
      <c r="BF102" s="66">
        <f t="shared" si="89"/>
        <v>-0.88888888888888928</v>
      </c>
      <c r="BG102" s="66">
        <f t="shared" si="89"/>
        <v>6.1666666666666661</v>
      </c>
      <c r="BH102" s="66">
        <f t="shared" si="89"/>
        <v>1.2777777777777768</v>
      </c>
      <c r="BI102" s="66">
        <f t="shared" si="89"/>
        <v>-1.0555555555555554</v>
      </c>
      <c r="BJ102" s="66">
        <f t="shared" si="89"/>
        <v>7.4999999999999991</v>
      </c>
      <c r="BK102" s="66">
        <f t="shared" si="89"/>
        <v>-17.833333333333332</v>
      </c>
      <c r="BL102" s="66">
        <f t="shared" si="89"/>
        <v>0</v>
      </c>
    </row>
    <row r="103" spans="1:64" x14ac:dyDescent="0.2">
      <c r="A103" s="113">
        <v>0.97847222222222197</v>
      </c>
      <c r="B103" s="66">
        <f t="shared" ref="B103:AG103" si="90">(B44-B$2)</f>
        <v>0</v>
      </c>
      <c r="C103" s="66">
        <f t="shared" si="90"/>
        <v>-0.70000000000000107</v>
      </c>
      <c r="D103" s="66">
        <f t="shared" si="90"/>
        <v>-4.1000000000000014</v>
      </c>
      <c r="E103" s="66">
        <f t="shared" si="90"/>
        <v>-2.8000000000000007</v>
      </c>
      <c r="F103" s="66">
        <f t="shared" si="90"/>
        <v>5.1000000000000014</v>
      </c>
      <c r="G103" s="66">
        <f t="shared" si="90"/>
        <v>-9.8999999999999986</v>
      </c>
      <c r="H103" s="66">
        <f t="shared" si="90"/>
        <v>0</v>
      </c>
      <c r="I103" s="66">
        <f t="shared" si="90"/>
        <v>-5.7999999999999989</v>
      </c>
      <c r="J103" s="66">
        <f t="shared" si="90"/>
        <v>2.6999999999999993</v>
      </c>
      <c r="K103" s="66">
        <f t="shared" si="90"/>
        <v>1.7999999999999989</v>
      </c>
      <c r="L103" s="66">
        <f t="shared" si="90"/>
        <v>-0.70000000000000107</v>
      </c>
      <c r="M103" s="66">
        <f t="shared" si="90"/>
        <v>2.8999999999999995</v>
      </c>
      <c r="N103" s="66">
        <f t="shared" si="90"/>
        <v>-0.59999999999999964</v>
      </c>
      <c r="O103" s="66">
        <f t="shared" si="90"/>
        <v>0</v>
      </c>
      <c r="P103" s="66">
        <f t="shared" si="90"/>
        <v>0</v>
      </c>
      <c r="Q103" s="66">
        <f t="shared" si="90"/>
        <v>2.8999999999999986</v>
      </c>
      <c r="R103" s="66">
        <f t="shared" si="90"/>
        <v>2.7</v>
      </c>
      <c r="S103" s="66">
        <f t="shared" si="90"/>
        <v>-0.20000000000000018</v>
      </c>
      <c r="T103" s="66">
        <f t="shared" si="90"/>
        <v>-1.0999999999999996</v>
      </c>
      <c r="U103" s="66">
        <f t="shared" si="90"/>
        <v>5.3999999999999995</v>
      </c>
      <c r="V103" s="66">
        <f t="shared" si="90"/>
        <v>0</v>
      </c>
      <c r="W103" s="66">
        <f t="shared" si="90"/>
        <v>-1</v>
      </c>
      <c r="X103" s="66">
        <f t="shared" si="90"/>
        <v>0</v>
      </c>
      <c r="Y103" s="66">
        <f t="shared" si="90"/>
        <v>3.9999999999999991</v>
      </c>
      <c r="Z103" s="66">
        <f t="shared" si="90"/>
        <v>1.0999999999999996</v>
      </c>
      <c r="AA103" s="66">
        <f t="shared" si="90"/>
        <v>4.1000000000000014</v>
      </c>
      <c r="AB103" s="66">
        <f t="shared" si="90"/>
        <v>13.1</v>
      </c>
      <c r="AC103" s="66">
        <f t="shared" si="90"/>
        <v>0</v>
      </c>
      <c r="AD103" s="66">
        <f t="shared" si="90"/>
        <v>5</v>
      </c>
      <c r="AE103" s="66">
        <f t="shared" si="90"/>
        <v>4.6000000000000005</v>
      </c>
      <c r="AF103" s="66">
        <f t="shared" si="90"/>
        <v>7.2</v>
      </c>
      <c r="AG103" s="66">
        <f t="shared" si="90"/>
        <v>-1</v>
      </c>
      <c r="AH103" s="66">
        <f t="shared" ref="AH103:BL103" si="91">(AH44-AH$2)</f>
        <v>0.59999999999999964</v>
      </c>
      <c r="AI103" s="66">
        <f t="shared" si="91"/>
        <v>-1.9000000000000004</v>
      </c>
      <c r="AJ103" s="66">
        <f t="shared" si="91"/>
        <v>-0.59999999999999964</v>
      </c>
      <c r="AK103" s="66">
        <f t="shared" si="91"/>
        <v>-0.90000000000000036</v>
      </c>
      <c r="AL103" s="66">
        <f t="shared" si="91"/>
        <v>2.2000000000000002</v>
      </c>
      <c r="AM103" s="66">
        <f t="shared" si="91"/>
        <v>5.3</v>
      </c>
      <c r="AN103" s="66">
        <f t="shared" si="91"/>
        <v>12.100000000000001</v>
      </c>
      <c r="AO103" s="66">
        <f t="shared" si="91"/>
        <v>-0.70000000000000107</v>
      </c>
      <c r="AP103" s="66">
        <f t="shared" si="91"/>
        <v>2</v>
      </c>
      <c r="AQ103" s="66">
        <f t="shared" si="91"/>
        <v>-11.5</v>
      </c>
      <c r="AR103" s="66">
        <f t="shared" si="91"/>
        <v>0</v>
      </c>
      <c r="AS103" s="66">
        <f t="shared" si="91"/>
        <v>-2.4000000000000004</v>
      </c>
      <c r="AT103" s="66">
        <f t="shared" si="91"/>
        <v>3</v>
      </c>
      <c r="AU103" s="66">
        <f t="shared" si="91"/>
        <v>0</v>
      </c>
      <c r="AV103" s="66">
        <f t="shared" si="91"/>
        <v>0</v>
      </c>
      <c r="AW103" s="66">
        <f t="shared" si="91"/>
        <v>0</v>
      </c>
      <c r="AX103" s="66">
        <f t="shared" si="91"/>
        <v>0</v>
      </c>
      <c r="AY103" s="66">
        <f t="shared" si="91"/>
        <v>0</v>
      </c>
      <c r="AZ103" s="66">
        <f t="shared" si="91"/>
        <v>0</v>
      </c>
      <c r="BA103" s="66">
        <f t="shared" si="91"/>
        <v>-3.9444444444444446</v>
      </c>
      <c r="BB103" s="66">
        <f t="shared" si="91"/>
        <v>2.4444444444444446</v>
      </c>
      <c r="BC103" s="66">
        <f t="shared" si="91"/>
        <v>-4.8888888888888893</v>
      </c>
      <c r="BD103" s="66">
        <f t="shared" si="91"/>
        <v>0</v>
      </c>
      <c r="BE103" s="66">
        <f t="shared" si="91"/>
        <v>0</v>
      </c>
      <c r="BF103" s="66">
        <f t="shared" si="91"/>
        <v>-1.0555555555555554</v>
      </c>
      <c r="BG103" s="66">
        <f t="shared" si="91"/>
        <v>6.1666666666666661</v>
      </c>
      <c r="BH103" s="66">
        <f t="shared" si="91"/>
        <v>0.94444444444444287</v>
      </c>
      <c r="BI103" s="66">
        <f t="shared" si="91"/>
        <v>-0.77777777777777857</v>
      </c>
      <c r="BJ103" s="66">
        <f t="shared" si="91"/>
        <v>7.6111111111111116</v>
      </c>
      <c r="BK103" s="66">
        <f t="shared" si="91"/>
        <v>-17.833333333333332</v>
      </c>
      <c r="BL103" s="66">
        <f t="shared" si="91"/>
        <v>0</v>
      </c>
    </row>
    <row r="104" spans="1:64" x14ac:dyDescent="0.2">
      <c r="A104" s="114">
        <v>0.98194444444444495</v>
      </c>
      <c r="B104" s="66">
        <f t="shared" ref="B104:AG104" si="92">(B45-B$2)</f>
        <v>0</v>
      </c>
      <c r="C104" s="66">
        <f t="shared" si="92"/>
        <v>-1.2000000000000011</v>
      </c>
      <c r="D104" s="66">
        <f t="shared" si="92"/>
        <v>-4.2000000000000011</v>
      </c>
      <c r="E104" s="66">
        <f t="shared" si="92"/>
        <v>-2.8000000000000007</v>
      </c>
      <c r="F104" s="66">
        <f t="shared" si="92"/>
        <v>4.7000000000000011</v>
      </c>
      <c r="G104" s="66">
        <f t="shared" si="92"/>
        <v>-10.1</v>
      </c>
      <c r="H104" s="66">
        <f t="shared" si="92"/>
        <v>0</v>
      </c>
      <c r="I104" s="66">
        <f t="shared" si="92"/>
        <v>-5.6</v>
      </c>
      <c r="J104" s="66">
        <f t="shared" si="92"/>
        <v>2.6999999999999993</v>
      </c>
      <c r="K104" s="66">
        <f t="shared" si="92"/>
        <v>1.7999999999999989</v>
      </c>
      <c r="L104" s="66">
        <f t="shared" si="92"/>
        <v>-0.80000000000000071</v>
      </c>
      <c r="M104" s="66">
        <f t="shared" si="92"/>
        <v>2.8</v>
      </c>
      <c r="N104" s="66">
        <f t="shared" si="92"/>
        <v>-0.49999999999999911</v>
      </c>
      <c r="O104" s="66">
        <f t="shared" si="92"/>
        <v>0</v>
      </c>
      <c r="P104" s="66">
        <f t="shared" si="92"/>
        <v>0</v>
      </c>
      <c r="Q104" s="66">
        <f t="shared" si="92"/>
        <v>3.2999999999999989</v>
      </c>
      <c r="R104" s="66">
        <f t="shared" si="92"/>
        <v>2.4999999999999991</v>
      </c>
      <c r="S104" s="66">
        <f t="shared" si="92"/>
        <v>-0.29999999999999982</v>
      </c>
      <c r="T104" s="66">
        <f t="shared" si="92"/>
        <v>-1.0999999999999996</v>
      </c>
      <c r="U104" s="66">
        <f t="shared" si="92"/>
        <v>5.3</v>
      </c>
      <c r="V104" s="66">
        <f t="shared" si="92"/>
        <v>0</v>
      </c>
      <c r="W104" s="66">
        <f t="shared" si="92"/>
        <v>-1.2000000000000011</v>
      </c>
      <c r="X104" s="66">
        <f t="shared" si="92"/>
        <v>0</v>
      </c>
      <c r="Y104" s="66">
        <f t="shared" si="92"/>
        <v>3.8999999999999995</v>
      </c>
      <c r="Z104" s="66">
        <f t="shared" si="92"/>
        <v>0.90000000000000036</v>
      </c>
      <c r="AA104" s="66">
        <f t="shared" si="92"/>
        <v>3.9000000000000004</v>
      </c>
      <c r="AB104" s="66">
        <f t="shared" si="92"/>
        <v>13.000000000000002</v>
      </c>
      <c r="AC104" s="66">
        <f t="shared" si="92"/>
        <v>0</v>
      </c>
      <c r="AD104" s="66">
        <f t="shared" si="92"/>
        <v>4.9000000000000004</v>
      </c>
      <c r="AE104" s="66">
        <f t="shared" si="92"/>
        <v>4.3999999999999995</v>
      </c>
      <c r="AF104" s="66">
        <f t="shared" si="92"/>
        <v>7.1000000000000005</v>
      </c>
      <c r="AG104" s="66">
        <f t="shared" si="92"/>
        <v>-1.2999999999999989</v>
      </c>
      <c r="AH104" s="66">
        <f t="shared" ref="AH104:BL104" si="93">(AH45-AH$2)</f>
        <v>0.5</v>
      </c>
      <c r="AI104" s="66">
        <f t="shared" si="93"/>
        <v>-2.0999999999999996</v>
      </c>
      <c r="AJ104" s="66">
        <f t="shared" si="93"/>
        <v>-1</v>
      </c>
      <c r="AK104" s="66">
        <f t="shared" si="93"/>
        <v>-0.79999999999999982</v>
      </c>
      <c r="AL104" s="66">
        <f t="shared" si="93"/>
        <v>2.2000000000000002</v>
      </c>
      <c r="AM104" s="66">
        <f t="shared" si="93"/>
        <v>6.0000000000000009</v>
      </c>
      <c r="AN104" s="66">
        <f t="shared" si="93"/>
        <v>11.7</v>
      </c>
      <c r="AO104" s="66">
        <f t="shared" si="93"/>
        <v>-0.90000000000000036</v>
      </c>
      <c r="AP104" s="66">
        <f t="shared" si="93"/>
        <v>2.3999999999999986</v>
      </c>
      <c r="AQ104" s="66">
        <f t="shared" si="93"/>
        <v>-11.5</v>
      </c>
      <c r="AR104" s="66">
        <f t="shared" si="93"/>
        <v>0</v>
      </c>
      <c r="AS104" s="66">
        <f t="shared" si="93"/>
        <v>-2.8000000000000007</v>
      </c>
      <c r="AT104" s="66">
        <f t="shared" si="93"/>
        <v>3</v>
      </c>
      <c r="AU104" s="66">
        <f t="shared" si="93"/>
        <v>0</v>
      </c>
      <c r="AV104" s="66">
        <f t="shared" si="93"/>
        <v>0</v>
      </c>
      <c r="AW104" s="66">
        <f t="shared" si="93"/>
        <v>0</v>
      </c>
      <c r="AX104" s="66">
        <f t="shared" si="93"/>
        <v>0</v>
      </c>
      <c r="AY104" s="66">
        <f t="shared" si="93"/>
        <v>0</v>
      </c>
      <c r="AZ104" s="66">
        <f t="shared" si="93"/>
        <v>0</v>
      </c>
      <c r="BA104" s="66">
        <f t="shared" si="93"/>
        <v>-4.0555555555555554</v>
      </c>
      <c r="BB104" s="66">
        <f t="shared" si="93"/>
        <v>2.3333333333333339</v>
      </c>
      <c r="BC104" s="66">
        <f t="shared" si="93"/>
        <v>-5.2222222222222232</v>
      </c>
      <c r="BD104" s="66">
        <f t="shared" si="93"/>
        <v>0</v>
      </c>
      <c r="BE104" s="66">
        <f t="shared" si="93"/>
        <v>0</v>
      </c>
      <c r="BF104" s="66">
        <f t="shared" si="93"/>
        <v>-1.1111111111111107</v>
      </c>
      <c r="BG104" s="66">
        <f t="shared" si="93"/>
        <v>6.1111111111111107</v>
      </c>
      <c r="BH104" s="66">
        <f t="shared" si="93"/>
        <v>0.61111111111111072</v>
      </c>
      <c r="BI104" s="66">
        <f t="shared" si="93"/>
        <v>-0.66666666666666607</v>
      </c>
      <c r="BJ104" s="66">
        <f t="shared" si="93"/>
        <v>7.7777777777777777</v>
      </c>
      <c r="BK104" s="66">
        <f t="shared" si="93"/>
        <v>-17.833333333333332</v>
      </c>
      <c r="BL104" s="66">
        <f t="shared" si="93"/>
        <v>0</v>
      </c>
    </row>
    <row r="105" spans="1:64" x14ac:dyDescent="0.2">
      <c r="A105" s="113">
        <v>0.98541666666666705</v>
      </c>
      <c r="B105" s="66">
        <f t="shared" ref="B105:AG105" si="94">(B46-B$2)</f>
        <v>0</v>
      </c>
      <c r="C105" s="66">
        <f t="shared" si="94"/>
        <v>-1.2000000000000011</v>
      </c>
      <c r="D105" s="66">
        <f t="shared" si="94"/>
        <v>-4.3000000000000007</v>
      </c>
      <c r="E105" s="66">
        <f t="shared" si="94"/>
        <v>-2.8000000000000007</v>
      </c>
      <c r="F105" s="66">
        <f t="shared" si="94"/>
        <v>4.2000000000000011</v>
      </c>
      <c r="G105" s="66">
        <f t="shared" si="94"/>
        <v>-10.199999999999999</v>
      </c>
      <c r="H105" s="66">
        <f t="shared" si="94"/>
        <v>0</v>
      </c>
      <c r="I105" s="66">
        <f t="shared" si="94"/>
        <v>-5.2999999999999989</v>
      </c>
      <c r="J105" s="66">
        <f t="shared" si="94"/>
        <v>2.5</v>
      </c>
      <c r="K105" s="66">
        <f t="shared" si="94"/>
        <v>1.5999999999999996</v>
      </c>
      <c r="L105" s="66">
        <f t="shared" si="94"/>
        <v>-1.1000000000000005</v>
      </c>
      <c r="M105" s="66">
        <f t="shared" si="94"/>
        <v>2.7</v>
      </c>
      <c r="N105" s="66">
        <f t="shared" si="94"/>
        <v>-0.39999999999999947</v>
      </c>
      <c r="O105" s="66">
        <f t="shared" si="94"/>
        <v>0</v>
      </c>
      <c r="P105" s="66">
        <f t="shared" si="94"/>
        <v>0</v>
      </c>
      <c r="Q105" s="66">
        <f t="shared" si="94"/>
        <v>3.5999999999999996</v>
      </c>
      <c r="R105" s="66">
        <f t="shared" si="94"/>
        <v>2.2000000000000002</v>
      </c>
      <c r="S105" s="66">
        <f t="shared" si="94"/>
        <v>-0.40000000000000036</v>
      </c>
      <c r="T105" s="66">
        <f t="shared" si="94"/>
        <v>-1.0999999999999996</v>
      </c>
      <c r="U105" s="66">
        <f t="shared" si="94"/>
        <v>5.2</v>
      </c>
      <c r="V105" s="66">
        <f t="shared" si="94"/>
        <v>0</v>
      </c>
      <c r="W105" s="66">
        <f t="shared" si="94"/>
        <v>-1.4000000000000004</v>
      </c>
      <c r="X105" s="66">
        <f t="shared" si="94"/>
        <v>0</v>
      </c>
      <c r="Y105" s="66">
        <f t="shared" si="94"/>
        <v>3.7</v>
      </c>
      <c r="Z105" s="66">
        <f t="shared" si="94"/>
        <v>1.0999999999999996</v>
      </c>
      <c r="AA105" s="66">
        <f t="shared" si="94"/>
        <v>3.5</v>
      </c>
      <c r="AB105" s="66">
        <f t="shared" si="94"/>
        <v>13.000000000000002</v>
      </c>
      <c r="AC105" s="66">
        <f t="shared" si="94"/>
        <v>0</v>
      </c>
      <c r="AD105" s="66">
        <f t="shared" si="94"/>
        <v>4.9000000000000004</v>
      </c>
      <c r="AE105" s="66">
        <f t="shared" si="94"/>
        <v>4.0000000000000009</v>
      </c>
      <c r="AF105" s="66">
        <f t="shared" si="94"/>
        <v>7.0000000000000009</v>
      </c>
      <c r="AG105" s="66">
        <f t="shared" si="94"/>
        <v>-1.5</v>
      </c>
      <c r="AH105" s="66">
        <f t="shared" ref="AH105:BL105" si="95">(AH46-AH$2)</f>
        <v>0.5</v>
      </c>
      <c r="AI105" s="66">
        <f t="shared" si="95"/>
        <v>-2.1999999999999993</v>
      </c>
      <c r="AJ105" s="66">
        <f t="shared" si="95"/>
        <v>-1.4000000000000004</v>
      </c>
      <c r="AK105" s="66">
        <f t="shared" si="95"/>
        <v>-0.79999999999999982</v>
      </c>
      <c r="AL105" s="66">
        <f t="shared" si="95"/>
        <v>2.2000000000000002</v>
      </c>
      <c r="AM105" s="66">
        <f t="shared" si="95"/>
        <v>6.3</v>
      </c>
      <c r="AN105" s="66">
        <f t="shared" si="95"/>
        <v>11</v>
      </c>
      <c r="AO105" s="66">
        <f t="shared" si="95"/>
        <v>-1.1000000000000005</v>
      </c>
      <c r="AP105" s="66">
        <f t="shared" si="95"/>
        <v>2.3999999999999986</v>
      </c>
      <c r="AQ105" s="66">
        <f t="shared" si="95"/>
        <v>-11.5</v>
      </c>
      <c r="AR105" s="66">
        <f t="shared" si="95"/>
        <v>0</v>
      </c>
      <c r="AS105" s="66">
        <f t="shared" si="95"/>
        <v>-3.3000000000000007</v>
      </c>
      <c r="AT105" s="66">
        <f t="shared" si="95"/>
        <v>3</v>
      </c>
      <c r="AU105" s="66">
        <f t="shared" si="95"/>
        <v>0</v>
      </c>
      <c r="AV105" s="66">
        <f t="shared" si="95"/>
        <v>0</v>
      </c>
      <c r="AW105" s="66">
        <f t="shared" si="95"/>
        <v>0</v>
      </c>
      <c r="AX105" s="66">
        <f t="shared" si="95"/>
        <v>0</v>
      </c>
      <c r="AY105" s="66">
        <f t="shared" si="95"/>
        <v>0</v>
      </c>
      <c r="AZ105" s="66">
        <f t="shared" si="95"/>
        <v>0</v>
      </c>
      <c r="BA105" s="66">
        <f t="shared" si="95"/>
        <v>-4.1666666666666661</v>
      </c>
      <c r="BB105" s="66">
        <f t="shared" si="95"/>
        <v>2.3888888888888893</v>
      </c>
      <c r="BC105" s="66">
        <f t="shared" si="95"/>
        <v>-5.3333333333333339</v>
      </c>
      <c r="BD105" s="66">
        <f t="shared" si="95"/>
        <v>0</v>
      </c>
      <c r="BE105" s="66">
        <f t="shared" si="95"/>
        <v>0</v>
      </c>
      <c r="BF105" s="66">
        <f t="shared" si="95"/>
        <v>-1</v>
      </c>
      <c r="BG105" s="66">
        <f t="shared" si="95"/>
        <v>6.1666666666666661</v>
      </c>
      <c r="BH105" s="66">
        <f t="shared" si="95"/>
        <v>0.27777777777777679</v>
      </c>
      <c r="BI105" s="66">
        <f t="shared" si="95"/>
        <v>-0.55555555555555536</v>
      </c>
      <c r="BJ105" s="66">
        <f t="shared" si="95"/>
        <v>7.833333333333333</v>
      </c>
      <c r="BK105" s="66">
        <f t="shared" si="95"/>
        <v>-17.833333333333332</v>
      </c>
      <c r="BL105" s="66">
        <f t="shared" si="95"/>
        <v>0</v>
      </c>
    </row>
    <row r="106" spans="1:64" x14ac:dyDescent="0.2">
      <c r="A106" s="114">
        <v>0.98888888888888904</v>
      </c>
      <c r="B106" s="66">
        <f t="shared" ref="B106:AG106" si="96">(B47-B$2)</f>
        <v>0</v>
      </c>
      <c r="C106" s="66">
        <f t="shared" si="96"/>
        <v>-0.90000000000000036</v>
      </c>
      <c r="D106" s="66">
        <f t="shared" si="96"/>
        <v>-4.4000000000000021</v>
      </c>
      <c r="E106" s="66">
        <f t="shared" si="96"/>
        <v>-2.5</v>
      </c>
      <c r="F106" s="66">
        <f t="shared" si="96"/>
        <v>3.6000000000000014</v>
      </c>
      <c r="G106" s="66">
        <f t="shared" si="96"/>
        <v>-10.399999999999999</v>
      </c>
      <c r="H106" s="66">
        <f t="shared" si="96"/>
        <v>0</v>
      </c>
      <c r="I106" s="66">
        <f t="shared" si="96"/>
        <v>-5.1999999999999993</v>
      </c>
      <c r="J106" s="66">
        <f t="shared" si="96"/>
        <v>2.3999999999999995</v>
      </c>
      <c r="K106" s="66">
        <f t="shared" si="96"/>
        <v>1.5</v>
      </c>
      <c r="L106" s="66">
        <f t="shared" si="96"/>
        <v>-1.3000000000000007</v>
      </c>
      <c r="M106" s="66">
        <f t="shared" si="96"/>
        <v>2.4999999999999991</v>
      </c>
      <c r="N106" s="66">
        <f t="shared" si="96"/>
        <v>-0.29999999999999893</v>
      </c>
      <c r="O106" s="66">
        <f t="shared" si="96"/>
        <v>0</v>
      </c>
      <c r="P106" s="66">
        <f t="shared" si="96"/>
        <v>0</v>
      </c>
      <c r="Q106" s="66">
        <f t="shared" si="96"/>
        <v>3.8999999999999986</v>
      </c>
      <c r="R106" s="66">
        <f t="shared" si="96"/>
        <v>2.2000000000000002</v>
      </c>
      <c r="S106" s="66">
        <f t="shared" si="96"/>
        <v>-0.20000000000000018</v>
      </c>
      <c r="T106" s="66">
        <f t="shared" si="96"/>
        <v>-1</v>
      </c>
      <c r="U106" s="66">
        <f t="shared" si="96"/>
        <v>5.1000000000000005</v>
      </c>
      <c r="V106" s="66">
        <f t="shared" si="96"/>
        <v>0</v>
      </c>
      <c r="W106" s="66">
        <f t="shared" si="96"/>
        <v>-1.3000000000000007</v>
      </c>
      <c r="X106" s="66">
        <f t="shared" si="96"/>
        <v>0</v>
      </c>
      <c r="Y106" s="66">
        <f t="shared" si="96"/>
        <v>3.4999999999999991</v>
      </c>
      <c r="Z106" s="66">
        <f t="shared" si="96"/>
        <v>1.4000000000000004</v>
      </c>
      <c r="AA106" s="66">
        <f t="shared" si="96"/>
        <v>3.4000000000000004</v>
      </c>
      <c r="AB106" s="66">
        <f t="shared" si="96"/>
        <v>13.1</v>
      </c>
      <c r="AC106" s="66">
        <f t="shared" si="96"/>
        <v>0</v>
      </c>
      <c r="AD106" s="66">
        <f t="shared" si="96"/>
        <v>4.9000000000000004</v>
      </c>
      <c r="AE106" s="66">
        <f t="shared" si="96"/>
        <v>3.5000000000000009</v>
      </c>
      <c r="AF106" s="66">
        <f t="shared" si="96"/>
        <v>6.8999999999999995</v>
      </c>
      <c r="AG106" s="66">
        <f t="shared" si="96"/>
        <v>-1.8999999999999986</v>
      </c>
      <c r="AH106" s="66">
        <f t="shared" ref="AH106:BL106" si="97">(AH47-AH$2)</f>
        <v>0.69999999999999929</v>
      </c>
      <c r="AI106" s="66">
        <f t="shared" si="97"/>
        <v>-2.2999999999999989</v>
      </c>
      <c r="AJ106" s="66">
        <f t="shared" si="97"/>
        <v>-1.7999999999999989</v>
      </c>
      <c r="AK106" s="66">
        <f t="shared" si="97"/>
        <v>-0.70000000000000018</v>
      </c>
      <c r="AL106" s="66">
        <f t="shared" si="97"/>
        <v>2.2999999999999998</v>
      </c>
      <c r="AM106" s="66">
        <f t="shared" si="97"/>
        <v>6.1000000000000005</v>
      </c>
      <c r="AN106" s="66">
        <f t="shared" si="97"/>
        <v>10.3</v>
      </c>
      <c r="AO106" s="66">
        <f t="shared" si="97"/>
        <v>-1.3000000000000007</v>
      </c>
      <c r="AP106" s="66">
        <f t="shared" si="97"/>
        <v>2.2999999999999989</v>
      </c>
      <c r="AQ106" s="66">
        <f t="shared" si="97"/>
        <v>-11.5</v>
      </c>
      <c r="AR106" s="66">
        <f t="shared" si="97"/>
        <v>0</v>
      </c>
      <c r="AS106" s="66">
        <f t="shared" si="97"/>
        <v>-3.7</v>
      </c>
      <c r="AT106" s="66">
        <f t="shared" si="97"/>
        <v>2.8000000000000007</v>
      </c>
      <c r="AU106" s="66">
        <f t="shared" si="97"/>
        <v>0</v>
      </c>
      <c r="AV106" s="66">
        <f t="shared" si="97"/>
        <v>0</v>
      </c>
      <c r="AW106" s="66">
        <f t="shared" si="97"/>
        <v>0</v>
      </c>
      <c r="AX106" s="66">
        <f t="shared" si="97"/>
        <v>0</v>
      </c>
      <c r="AY106" s="66">
        <f t="shared" si="97"/>
        <v>0</v>
      </c>
      <c r="AZ106" s="66">
        <f t="shared" si="97"/>
        <v>0</v>
      </c>
      <c r="BA106" s="66">
        <f t="shared" si="97"/>
        <v>-4.1666666666666661</v>
      </c>
      <c r="BB106" s="66">
        <f t="shared" si="97"/>
        <v>2.7222222222222232</v>
      </c>
      <c r="BC106" s="66">
        <f t="shared" si="97"/>
        <v>-5.5</v>
      </c>
      <c r="BD106" s="66">
        <f t="shared" si="97"/>
        <v>0</v>
      </c>
      <c r="BE106" s="66">
        <f t="shared" si="97"/>
        <v>8.8888888888888893</v>
      </c>
      <c r="BF106" s="66">
        <f t="shared" si="97"/>
        <v>-1.0555555555555554</v>
      </c>
      <c r="BG106" s="66">
        <f t="shared" si="97"/>
        <v>6.1666666666666661</v>
      </c>
      <c r="BH106" s="66">
        <f t="shared" si="97"/>
        <v>0</v>
      </c>
      <c r="BI106" s="66">
        <f t="shared" si="97"/>
        <v>-0.66666666666666607</v>
      </c>
      <c r="BJ106" s="66">
        <f t="shared" si="97"/>
        <v>8.0555555555555571</v>
      </c>
      <c r="BK106" s="66">
        <f t="shared" si="97"/>
        <v>-17.833333333333332</v>
      </c>
      <c r="BL106" s="66">
        <f t="shared" si="97"/>
        <v>0</v>
      </c>
    </row>
    <row r="107" spans="1:64" x14ac:dyDescent="0.2">
      <c r="A107" s="113">
        <v>0.99236111111111103</v>
      </c>
      <c r="B107" s="66">
        <f t="shared" ref="B107:AG107" si="98">(B48-B$2)</f>
        <v>0</v>
      </c>
      <c r="C107" s="66">
        <f t="shared" si="98"/>
        <v>-0.90000000000000036</v>
      </c>
      <c r="D107" s="66">
        <f t="shared" si="98"/>
        <v>-4.6000000000000014</v>
      </c>
      <c r="E107" s="66">
        <f t="shared" si="98"/>
        <v>-2.3000000000000007</v>
      </c>
      <c r="F107" s="66">
        <f t="shared" si="98"/>
        <v>3.1000000000000014</v>
      </c>
      <c r="G107" s="66">
        <f t="shared" si="98"/>
        <v>-10.799999999999999</v>
      </c>
      <c r="H107" s="66">
        <f t="shared" si="98"/>
        <v>0</v>
      </c>
      <c r="I107" s="66">
        <f t="shared" si="98"/>
        <v>-5.3999999999999995</v>
      </c>
      <c r="J107" s="66">
        <f t="shared" si="98"/>
        <v>2.2999999999999998</v>
      </c>
      <c r="K107" s="66">
        <f t="shared" si="98"/>
        <v>1.4000000000000004</v>
      </c>
      <c r="L107" s="66">
        <f t="shared" si="98"/>
        <v>-1.4000000000000004</v>
      </c>
      <c r="M107" s="66">
        <f t="shared" si="98"/>
        <v>2.4999999999999991</v>
      </c>
      <c r="N107" s="66">
        <f t="shared" si="98"/>
        <v>-0.29999999999999893</v>
      </c>
      <c r="O107" s="66">
        <f t="shared" si="98"/>
        <v>0</v>
      </c>
      <c r="P107" s="66">
        <f t="shared" si="98"/>
        <v>0</v>
      </c>
      <c r="Q107" s="66">
        <f t="shared" si="98"/>
        <v>3.8999999999999986</v>
      </c>
      <c r="R107" s="66">
        <f t="shared" si="98"/>
        <v>2.4999999999999991</v>
      </c>
      <c r="S107" s="66">
        <f t="shared" si="98"/>
        <v>-0.29999999999999982</v>
      </c>
      <c r="T107" s="66">
        <f t="shared" si="98"/>
        <v>-0.89999999999999858</v>
      </c>
      <c r="U107" s="66">
        <f t="shared" si="98"/>
        <v>4.9999999999999991</v>
      </c>
      <c r="V107" s="66">
        <f t="shared" si="98"/>
        <v>0</v>
      </c>
      <c r="W107" s="66">
        <f t="shared" si="98"/>
        <v>-1</v>
      </c>
      <c r="X107" s="66">
        <f t="shared" si="98"/>
        <v>0</v>
      </c>
      <c r="Y107" s="66">
        <f t="shared" si="98"/>
        <v>3.3999999999999995</v>
      </c>
      <c r="Z107" s="66">
        <f t="shared" si="98"/>
        <v>1.8000000000000007</v>
      </c>
      <c r="AA107" s="66">
        <f t="shared" si="98"/>
        <v>3.3000000000000007</v>
      </c>
      <c r="AB107" s="66">
        <f t="shared" si="98"/>
        <v>13.200000000000001</v>
      </c>
      <c r="AC107" s="66">
        <f t="shared" si="98"/>
        <v>0</v>
      </c>
      <c r="AD107" s="66">
        <f t="shared" si="98"/>
        <v>4.7999999999999989</v>
      </c>
      <c r="AE107" s="66">
        <f t="shared" si="98"/>
        <v>3.1000000000000005</v>
      </c>
      <c r="AF107" s="66">
        <f t="shared" si="98"/>
        <v>6.8</v>
      </c>
      <c r="AG107" s="66">
        <f t="shared" si="98"/>
        <v>-2.0999999999999996</v>
      </c>
      <c r="AH107" s="66">
        <f t="shared" ref="AH107:BL107" si="99">(AH48-AH$2)</f>
        <v>0.69999999999999929</v>
      </c>
      <c r="AI107" s="66">
        <f t="shared" si="99"/>
        <v>-1.9000000000000004</v>
      </c>
      <c r="AJ107" s="66">
        <f t="shared" si="99"/>
        <v>-2</v>
      </c>
      <c r="AK107" s="66">
        <f t="shared" si="99"/>
        <v>-0.70000000000000018</v>
      </c>
      <c r="AL107" s="66">
        <f t="shared" si="99"/>
        <v>2.3999999999999995</v>
      </c>
      <c r="AM107" s="66">
        <f t="shared" si="99"/>
        <v>6.7</v>
      </c>
      <c r="AN107" s="66">
        <f t="shared" si="99"/>
        <v>9.8999999999999986</v>
      </c>
      <c r="AO107" s="66">
        <f t="shared" si="99"/>
        <v>-1.5</v>
      </c>
      <c r="AP107" s="66">
        <f t="shared" si="99"/>
        <v>2</v>
      </c>
      <c r="AQ107" s="66">
        <f t="shared" si="99"/>
        <v>-11.5</v>
      </c>
      <c r="AR107" s="66">
        <f t="shared" si="99"/>
        <v>0</v>
      </c>
      <c r="AS107" s="66">
        <f t="shared" si="99"/>
        <v>-4</v>
      </c>
      <c r="AT107" s="66">
        <f t="shared" si="99"/>
        <v>2.8000000000000007</v>
      </c>
      <c r="AU107" s="66">
        <f t="shared" si="99"/>
        <v>0</v>
      </c>
      <c r="AV107" s="66">
        <f t="shared" si="99"/>
        <v>0</v>
      </c>
      <c r="AW107" s="66">
        <f t="shared" si="99"/>
        <v>0</v>
      </c>
      <c r="AX107" s="66">
        <f t="shared" si="99"/>
        <v>0</v>
      </c>
      <c r="AY107" s="66">
        <f t="shared" si="99"/>
        <v>0</v>
      </c>
      <c r="AZ107" s="66">
        <f t="shared" si="99"/>
        <v>0</v>
      </c>
      <c r="BA107" s="66">
        <f t="shared" si="99"/>
        <v>-4.1666666666666661</v>
      </c>
      <c r="BB107" s="66">
        <f t="shared" si="99"/>
        <v>2.8888888888888893</v>
      </c>
      <c r="BC107" s="66">
        <f t="shared" si="99"/>
        <v>-5.7222222222222232</v>
      </c>
      <c r="BD107" s="66">
        <f t="shared" si="99"/>
        <v>0</v>
      </c>
      <c r="BE107" s="66">
        <f t="shared" si="99"/>
        <v>8.7777777777777786</v>
      </c>
      <c r="BF107" s="66">
        <f t="shared" si="99"/>
        <v>-1.1111111111111107</v>
      </c>
      <c r="BG107" s="66">
        <f t="shared" si="99"/>
        <v>6.1666666666666661</v>
      </c>
      <c r="BH107" s="66">
        <f t="shared" si="99"/>
        <v>-0.33333333333333393</v>
      </c>
      <c r="BI107" s="66">
        <f t="shared" si="99"/>
        <v>-0.88888888888888928</v>
      </c>
      <c r="BJ107" s="66">
        <f t="shared" si="99"/>
        <v>8.2222222222222214</v>
      </c>
      <c r="BK107" s="66">
        <f t="shared" si="99"/>
        <v>-17.833333333333332</v>
      </c>
      <c r="BL107" s="66">
        <f t="shared" si="99"/>
        <v>0</v>
      </c>
    </row>
    <row r="108" spans="1:64" x14ac:dyDescent="0.2">
      <c r="A108" s="114">
        <v>0.99583333333333302</v>
      </c>
      <c r="B108" s="66">
        <f t="shared" ref="B108:AG108" si="100">(B49-B$2)</f>
        <v>0</v>
      </c>
      <c r="C108" s="66">
        <f t="shared" si="100"/>
        <v>-1.4000000000000004</v>
      </c>
      <c r="D108" s="66">
        <f t="shared" si="100"/>
        <v>-4.8000000000000007</v>
      </c>
      <c r="E108" s="66">
        <f t="shared" si="100"/>
        <v>-2.4000000000000004</v>
      </c>
      <c r="F108" s="66">
        <f t="shared" si="100"/>
        <v>2.7000000000000011</v>
      </c>
      <c r="G108" s="66">
        <f t="shared" si="100"/>
        <v>-11</v>
      </c>
      <c r="H108" s="66">
        <f t="shared" si="100"/>
        <v>0</v>
      </c>
      <c r="I108" s="66">
        <f t="shared" si="100"/>
        <v>-5.3999999999999995</v>
      </c>
      <c r="J108" s="66">
        <f t="shared" si="100"/>
        <v>2.1999999999999993</v>
      </c>
      <c r="K108" s="66">
        <f t="shared" si="100"/>
        <v>1.2999999999999989</v>
      </c>
      <c r="L108" s="66">
        <f t="shared" si="100"/>
        <v>-1.4000000000000004</v>
      </c>
      <c r="M108" s="66">
        <f t="shared" si="100"/>
        <v>2.3999999999999995</v>
      </c>
      <c r="N108" s="66">
        <f t="shared" si="100"/>
        <v>-0.19999999999999929</v>
      </c>
      <c r="O108" s="66">
        <f t="shared" si="100"/>
        <v>0</v>
      </c>
      <c r="P108" s="66">
        <f t="shared" si="100"/>
        <v>0</v>
      </c>
      <c r="Q108" s="66">
        <f t="shared" si="100"/>
        <v>3.8999999999999986</v>
      </c>
      <c r="R108" s="66">
        <f t="shared" si="100"/>
        <v>2.6000000000000005</v>
      </c>
      <c r="S108" s="66">
        <f t="shared" si="100"/>
        <v>-0.59999999999999964</v>
      </c>
      <c r="T108" s="66">
        <f t="shared" si="100"/>
        <v>-0.89999999999999858</v>
      </c>
      <c r="U108" s="66">
        <f t="shared" si="100"/>
        <v>4.8</v>
      </c>
      <c r="V108" s="66">
        <f t="shared" si="100"/>
        <v>0</v>
      </c>
      <c r="W108" s="66">
        <f t="shared" si="100"/>
        <v>-1.1000000000000014</v>
      </c>
      <c r="X108" s="66">
        <f t="shared" si="100"/>
        <v>0</v>
      </c>
      <c r="Y108" s="66">
        <f t="shared" si="100"/>
        <v>3.2</v>
      </c>
      <c r="Z108" s="66">
        <f t="shared" si="100"/>
        <v>2.3000000000000007</v>
      </c>
      <c r="AA108" s="66">
        <f t="shared" si="100"/>
        <v>2.9000000000000004</v>
      </c>
      <c r="AB108" s="66">
        <f t="shared" si="100"/>
        <v>12.799999999999999</v>
      </c>
      <c r="AC108" s="66">
        <f t="shared" si="100"/>
        <v>0</v>
      </c>
      <c r="AD108" s="66">
        <f t="shared" si="100"/>
        <v>4.6999999999999993</v>
      </c>
      <c r="AE108" s="66">
        <f t="shared" si="100"/>
        <v>2.8</v>
      </c>
      <c r="AF108" s="66">
        <f t="shared" si="100"/>
        <v>6.5000000000000009</v>
      </c>
      <c r="AG108" s="66">
        <f t="shared" si="100"/>
        <v>-2.3999999999999986</v>
      </c>
      <c r="AH108" s="66">
        <f t="shared" ref="AH108:BL108" si="101">(AH49-AH$2)</f>
        <v>0.59999999999999964</v>
      </c>
      <c r="AI108" s="66">
        <f t="shared" si="101"/>
        <v>-1.5</v>
      </c>
      <c r="AJ108" s="66">
        <f t="shared" si="101"/>
        <v>-2.1999999999999993</v>
      </c>
      <c r="AK108" s="66">
        <f t="shared" si="101"/>
        <v>-0.59999999999999964</v>
      </c>
      <c r="AL108" s="66">
        <f t="shared" si="101"/>
        <v>2.3999999999999995</v>
      </c>
      <c r="AM108" s="66">
        <f t="shared" si="101"/>
        <v>6.3</v>
      </c>
      <c r="AN108" s="66">
        <f t="shared" si="101"/>
        <v>9.6999999999999993</v>
      </c>
      <c r="AO108" s="66">
        <f t="shared" si="101"/>
        <v>-1.7000000000000002</v>
      </c>
      <c r="AP108" s="66">
        <f t="shared" si="101"/>
        <v>1.7999999999999989</v>
      </c>
      <c r="AQ108" s="66">
        <f t="shared" si="101"/>
        <v>-11.5</v>
      </c>
      <c r="AR108" s="66">
        <f t="shared" si="101"/>
        <v>0</v>
      </c>
      <c r="AS108" s="66">
        <f t="shared" si="101"/>
        <v>-4.2</v>
      </c>
      <c r="AT108" s="66">
        <f t="shared" si="101"/>
        <v>2.8000000000000007</v>
      </c>
      <c r="AU108" s="66">
        <f t="shared" si="101"/>
        <v>0</v>
      </c>
      <c r="AV108" s="66">
        <f t="shared" si="101"/>
        <v>0</v>
      </c>
      <c r="AW108" s="66">
        <f t="shared" si="101"/>
        <v>0</v>
      </c>
      <c r="AX108" s="66">
        <f t="shared" si="101"/>
        <v>0</v>
      </c>
      <c r="AY108" s="66">
        <f t="shared" si="101"/>
        <v>0</v>
      </c>
      <c r="AZ108" s="66">
        <f t="shared" si="101"/>
        <v>0</v>
      </c>
      <c r="BA108" s="66">
        <f t="shared" si="101"/>
        <v>-4.1666666666666661</v>
      </c>
      <c r="BB108" s="66">
        <f t="shared" si="101"/>
        <v>3</v>
      </c>
      <c r="BC108" s="66">
        <f t="shared" si="101"/>
        <v>-5.7777777777777786</v>
      </c>
      <c r="BD108" s="66">
        <f t="shared" si="101"/>
        <v>0</v>
      </c>
      <c r="BE108" s="66">
        <f t="shared" si="101"/>
        <v>8.6666666666666661</v>
      </c>
      <c r="BF108" s="66">
        <f t="shared" si="101"/>
        <v>-1.1666666666666661</v>
      </c>
      <c r="BG108" s="66">
        <f t="shared" si="101"/>
        <v>6.0555555555555554</v>
      </c>
      <c r="BH108" s="66">
        <f t="shared" si="101"/>
        <v>-0.55555555555555713</v>
      </c>
      <c r="BI108" s="66">
        <f t="shared" si="101"/>
        <v>-1.2222222222222214</v>
      </c>
      <c r="BJ108" s="66">
        <f t="shared" si="101"/>
        <v>8.4444444444444429</v>
      </c>
      <c r="BK108" s="66">
        <f t="shared" si="101"/>
        <v>-17.833333333333332</v>
      </c>
      <c r="BL108" s="66">
        <f t="shared" si="101"/>
        <v>0</v>
      </c>
    </row>
    <row r="109" spans="1:64" x14ac:dyDescent="0.2">
      <c r="A109" s="113">
        <v>0.999305555555556</v>
      </c>
      <c r="B109" s="66">
        <f t="shared" ref="B109:AG109" si="102">(B50-B$2)</f>
        <v>0</v>
      </c>
      <c r="C109" s="66">
        <f t="shared" si="102"/>
        <v>-1.9000000000000004</v>
      </c>
      <c r="D109" s="66">
        <f t="shared" si="102"/>
        <v>-4.8000000000000007</v>
      </c>
      <c r="E109" s="66">
        <f t="shared" si="102"/>
        <v>-2.7</v>
      </c>
      <c r="F109" s="66">
        <f t="shared" si="102"/>
        <v>2.4000000000000004</v>
      </c>
      <c r="G109" s="66">
        <f t="shared" si="102"/>
        <v>-11.2</v>
      </c>
      <c r="H109" s="66">
        <f t="shared" si="102"/>
        <v>0</v>
      </c>
      <c r="I109" s="66">
        <f t="shared" si="102"/>
        <v>-5.2999999999999989</v>
      </c>
      <c r="J109" s="66">
        <f t="shared" si="102"/>
        <v>2.0999999999999996</v>
      </c>
      <c r="K109" s="66">
        <f t="shared" si="102"/>
        <v>1.1999999999999993</v>
      </c>
      <c r="L109" s="66">
        <f t="shared" si="102"/>
        <v>-1.5</v>
      </c>
      <c r="M109" s="66">
        <f t="shared" si="102"/>
        <v>2.1000000000000005</v>
      </c>
      <c r="N109" s="66">
        <f t="shared" si="102"/>
        <v>-0.19999999999999929</v>
      </c>
      <c r="O109" s="66">
        <f t="shared" si="102"/>
        <v>0</v>
      </c>
      <c r="P109" s="66">
        <f t="shared" si="102"/>
        <v>0</v>
      </c>
      <c r="Q109" s="66">
        <f t="shared" si="102"/>
        <v>3.7999999999999989</v>
      </c>
      <c r="R109" s="66">
        <f t="shared" si="102"/>
        <v>2.2999999999999998</v>
      </c>
      <c r="S109" s="66">
        <f t="shared" si="102"/>
        <v>-0.90000000000000036</v>
      </c>
      <c r="T109" s="66">
        <f t="shared" si="102"/>
        <v>-0.69999999999999929</v>
      </c>
      <c r="U109" s="66">
        <f t="shared" si="102"/>
        <v>4.6000000000000005</v>
      </c>
      <c r="V109" s="66">
        <f t="shared" si="102"/>
        <v>0</v>
      </c>
      <c r="W109" s="66">
        <f t="shared" si="102"/>
        <v>-1.2000000000000011</v>
      </c>
      <c r="X109" s="66">
        <f t="shared" si="102"/>
        <v>0</v>
      </c>
      <c r="Y109" s="66">
        <f t="shared" si="102"/>
        <v>3.1000000000000005</v>
      </c>
      <c r="Z109" s="66">
        <f t="shared" si="102"/>
        <v>2.6999999999999993</v>
      </c>
      <c r="AA109" s="66">
        <f t="shared" si="102"/>
        <v>2.5</v>
      </c>
      <c r="AB109" s="66">
        <f t="shared" si="102"/>
        <v>12.299999999999999</v>
      </c>
      <c r="AC109" s="66">
        <f t="shared" si="102"/>
        <v>0</v>
      </c>
      <c r="AD109" s="66">
        <f t="shared" si="102"/>
        <v>4.9000000000000004</v>
      </c>
      <c r="AE109" s="66">
        <f t="shared" si="102"/>
        <v>2.5000000000000009</v>
      </c>
      <c r="AF109" s="66">
        <f t="shared" si="102"/>
        <v>6.3999999999999995</v>
      </c>
      <c r="AG109" s="66">
        <f t="shared" si="102"/>
        <v>-2.7999999999999989</v>
      </c>
      <c r="AH109" s="66">
        <f t="shared" ref="AH109:BL109" si="103">(AH50-AH$2)</f>
        <v>0.5</v>
      </c>
      <c r="AI109" s="66">
        <f t="shared" si="103"/>
        <v>-1.6999999999999993</v>
      </c>
      <c r="AJ109" s="66">
        <f t="shared" si="103"/>
        <v>-2.5999999999999996</v>
      </c>
      <c r="AK109" s="66">
        <f t="shared" si="103"/>
        <v>-0.5</v>
      </c>
      <c r="AL109" s="66">
        <f t="shared" si="103"/>
        <v>2.3999999999999995</v>
      </c>
      <c r="AM109" s="66">
        <f t="shared" si="103"/>
        <v>6.1000000000000005</v>
      </c>
      <c r="AN109" s="66">
        <f t="shared" si="103"/>
        <v>9.6000000000000014</v>
      </c>
      <c r="AO109" s="66">
        <f t="shared" si="103"/>
        <v>-1.8000000000000007</v>
      </c>
      <c r="AP109" s="66">
        <f t="shared" si="103"/>
        <v>1.5</v>
      </c>
      <c r="AQ109" s="66">
        <f t="shared" si="103"/>
        <v>-11.5</v>
      </c>
      <c r="AR109" s="66">
        <f t="shared" si="103"/>
        <v>0</v>
      </c>
      <c r="AS109" s="66">
        <f t="shared" si="103"/>
        <v>-4.4000000000000004</v>
      </c>
      <c r="AT109" s="66">
        <f t="shared" si="103"/>
        <v>2.5</v>
      </c>
      <c r="AU109" s="66">
        <f t="shared" si="103"/>
        <v>0</v>
      </c>
      <c r="AV109" s="66">
        <f t="shared" si="103"/>
        <v>0</v>
      </c>
      <c r="AW109" s="66">
        <f t="shared" si="103"/>
        <v>0</v>
      </c>
      <c r="AX109" s="66">
        <f t="shared" si="103"/>
        <v>0</v>
      </c>
      <c r="AY109" s="66">
        <f t="shared" si="103"/>
        <v>0</v>
      </c>
      <c r="AZ109" s="66">
        <f t="shared" si="103"/>
        <v>0</v>
      </c>
      <c r="BA109" s="66">
        <f t="shared" si="103"/>
        <v>-10.055555555555555</v>
      </c>
      <c r="BB109" s="66">
        <f t="shared" si="103"/>
        <v>-12.722222222222221</v>
      </c>
      <c r="BC109" s="66">
        <f t="shared" si="103"/>
        <v>-14.388888888888889</v>
      </c>
      <c r="BD109" s="66">
        <f t="shared" si="103"/>
        <v>0</v>
      </c>
      <c r="BE109" s="66">
        <f t="shared" si="103"/>
        <v>0</v>
      </c>
      <c r="BF109" s="66">
        <f t="shared" si="103"/>
        <v>-9.5</v>
      </c>
      <c r="BG109" s="66">
        <f t="shared" si="103"/>
        <v>-6.0555555555555554</v>
      </c>
      <c r="BH109" s="66">
        <f t="shared" si="103"/>
        <v>-9.7777777777777786</v>
      </c>
      <c r="BI109" s="66">
        <f t="shared" si="103"/>
        <v>-11.5</v>
      </c>
      <c r="BJ109" s="66">
        <f t="shared" si="103"/>
        <v>-5.2222222222222223</v>
      </c>
      <c r="BK109" s="66">
        <f t="shared" si="103"/>
        <v>-17.833333333333332</v>
      </c>
      <c r="BL109" s="66">
        <f t="shared" si="103"/>
        <v>0</v>
      </c>
    </row>
    <row r="119" spans="1:64" ht="37" x14ac:dyDescent="0.45">
      <c r="A119" s="111" t="s">
        <v>150</v>
      </c>
    </row>
    <row r="120" spans="1:64" ht="37" x14ac:dyDescent="0.45">
      <c r="A120" s="111"/>
      <c r="B120" s="97" t="s">
        <v>136</v>
      </c>
      <c r="C120" s="97" t="s">
        <v>97</v>
      </c>
      <c r="D120" s="97" t="s">
        <v>82</v>
      </c>
      <c r="E120" s="97" t="s">
        <v>69</v>
      </c>
      <c r="F120" s="97" t="s">
        <v>76</v>
      </c>
      <c r="G120" s="97" t="s">
        <v>63</v>
      </c>
      <c r="H120" s="97" t="s">
        <v>102</v>
      </c>
      <c r="I120" s="94" t="s">
        <v>81</v>
      </c>
      <c r="J120" s="94" t="s">
        <v>68</v>
      </c>
      <c r="K120" s="94" t="s">
        <v>135</v>
      </c>
      <c r="L120" s="94" t="s">
        <v>105</v>
      </c>
      <c r="M120" s="94" t="s">
        <v>98</v>
      </c>
      <c r="N120" s="94" t="s">
        <v>119</v>
      </c>
      <c r="O120" s="94" t="s">
        <v>92</v>
      </c>
      <c r="P120" s="96" t="s">
        <v>134</v>
      </c>
      <c r="Q120" s="96" t="s">
        <v>100</v>
      </c>
      <c r="R120" s="96" t="s">
        <v>75</v>
      </c>
      <c r="S120" s="96" t="s">
        <v>99</v>
      </c>
      <c r="T120" s="96" t="s">
        <v>74</v>
      </c>
      <c r="U120" s="96" t="s">
        <v>65</v>
      </c>
      <c r="V120" s="96" t="s">
        <v>64</v>
      </c>
      <c r="W120" s="95" t="s">
        <v>109</v>
      </c>
      <c r="X120" s="95" t="s">
        <v>133</v>
      </c>
      <c r="Y120" s="95" t="s">
        <v>79</v>
      </c>
      <c r="Z120" s="95" t="s">
        <v>91</v>
      </c>
      <c r="AA120" s="95" t="s">
        <v>80</v>
      </c>
      <c r="AB120" s="95" t="s">
        <v>73</v>
      </c>
      <c r="AC120" s="95" t="s">
        <v>87</v>
      </c>
      <c r="AD120" s="82" t="s">
        <v>67</v>
      </c>
      <c r="AE120" s="82" t="s">
        <v>107</v>
      </c>
      <c r="AF120" s="82" t="s">
        <v>104</v>
      </c>
      <c r="AG120" s="82" t="s">
        <v>96</v>
      </c>
      <c r="AH120" s="82" t="s">
        <v>118</v>
      </c>
      <c r="AI120" s="82" t="s">
        <v>86</v>
      </c>
      <c r="AJ120" s="82" t="s">
        <v>94</v>
      </c>
      <c r="AK120" s="93" t="s">
        <v>103</v>
      </c>
      <c r="AL120" s="93" t="s">
        <v>85</v>
      </c>
      <c r="AM120" s="93" t="s">
        <v>95</v>
      </c>
      <c r="AN120" s="93" t="s">
        <v>66</v>
      </c>
      <c r="AO120" s="93" t="s">
        <v>121</v>
      </c>
      <c r="AP120" s="93" t="s">
        <v>78</v>
      </c>
      <c r="AQ120" s="93" t="s">
        <v>117</v>
      </c>
      <c r="AR120" s="92" t="s">
        <v>132</v>
      </c>
      <c r="AS120" s="92" t="s">
        <v>72</v>
      </c>
      <c r="AT120" s="92" t="s">
        <v>116</v>
      </c>
      <c r="AU120" s="92" t="s">
        <v>131</v>
      </c>
      <c r="AV120" s="92" t="s">
        <v>130</v>
      </c>
      <c r="AW120" s="92" t="s">
        <v>129</v>
      </c>
      <c r="AX120" s="92" t="s">
        <v>128</v>
      </c>
      <c r="AY120" s="92" t="s">
        <v>149</v>
      </c>
      <c r="AZ120" s="92" t="s">
        <v>148</v>
      </c>
      <c r="BA120" s="92" t="s">
        <v>147</v>
      </c>
      <c r="BB120" s="92" t="s">
        <v>146</v>
      </c>
      <c r="BC120" s="92" t="s">
        <v>145</v>
      </c>
      <c r="BD120" s="92" t="s">
        <v>144</v>
      </c>
      <c r="BE120" s="92" t="s">
        <v>143</v>
      </c>
      <c r="BF120" s="92" t="s">
        <v>142</v>
      </c>
      <c r="BG120" s="92" t="s">
        <v>141</v>
      </c>
      <c r="BH120" s="92" t="s">
        <v>140</v>
      </c>
      <c r="BI120" s="92" t="s">
        <v>139</v>
      </c>
      <c r="BJ120" s="92" t="s">
        <v>138</v>
      </c>
      <c r="BK120" s="92" t="s">
        <v>122</v>
      </c>
      <c r="BL120" s="116" t="s">
        <v>137</v>
      </c>
    </row>
    <row r="121" spans="1:64" x14ac:dyDescent="0.2">
      <c r="J121" s="66">
        <v>0</v>
      </c>
      <c r="AB121" s="66">
        <v>0.70000000000000107</v>
      </c>
      <c r="AC121" s="66">
        <v>0</v>
      </c>
      <c r="AN121" s="66">
        <v>0.10000000000000009</v>
      </c>
      <c r="AQ121" s="66"/>
      <c r="AR121" s="66">
        <v>0</v>
      </c>
      <c r="AU121" s="66"/>
      <c r="AV121" s="66"/>
      <c r="AW121" s="66"/>
      <c r="AX121" s="66"/>
      <c r="AY121" s="66"/>
      <c r="AZ121" s="66"/>
      <c r="BD121" s="66">
        <v>0</v>
      </c>
      <c r="BE121" s="66">
        <v>0</v>
      </c>
      <c r="BJ121" s="66">
        <v>1.666666666666667</v>
      </c>
      <c r="BL121" s="66">
        <v>0</v>
      </c>
    </row>
    <row r="122" spans="1:64" x14ac:dyDescent="0.2">
      <c r="J122" s="66">
        <v>0</v>
      </c>
      <c r="AB122" s="66">
        <v>1</v>
      </c>
      <c r="AC122" s="66">
        <v>0</v>
      </c>
      <c r="AN122" s="66">
        <v>0.29999999999999982</v>
      </c>
      <c r="AQ122" s="66"/>
      <c r="AR122" s="66">
        <v>0</v>
      </c>
      <c r="AU122" s="66"/>
      <c r="AV122" s="66"/>
      <c r="AW122" s="66"/>
      <c r="AX122" s="66"/>
      <c r="AY122" s="66"/>
      <c r="AZ122" s="66"/>
      <c r="BD122" s="66">
        <v>0</v>
      </c>
      <c r="BE122" s="66">
        <v>0</v>
      </c>
      <c r="BJ122" s="66">
        <v>1.7222222222222223</v>
      </c>
      <c r="BL122" s="66">
        <v>0</v>
      </c>
    </row>
    <row r="123" spans="1:64" x14ac:dyDescent="0.2">
      <c r="J123" s="66">
        <v>-0.10000000000000053</v>
      </c>
      <c r="AB123" s="66">
        <v>1.3000000000000007</v>
      </c>
      <c r="AC123" s="66">
        <v>0</v>
      </c>
      <c r="AN123" s="66">
        <v>0.60000000000000053</v>
      </c>
      <c r="AQ123" s="66"/>
      <c r="AR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D123" s="66">
        <v>0</v>
      </c>
      <c r="BE123" s="66">
        <v>0</v>
      </c>
      <c r="BJ123" s="66">
        <v>1.7777777777777777</v>
      </c>
      <c r="BL123" s="66">
        <v>0</v>
      </c>
    </row>
    <row r="124" spans="1:64" x14ac:dyDescent="0.2">
      <c r="J124" s="66">
        <v>0</v>
      </c>
      <c r="AB124" s="66">
        <v>1.7000000000000011</v>
      </c>
      <c r="AC124" s="66">
        <v>0</v>
      </c>
      <c r="AN124" s="66">
        <v>1.1000000000000005</v>
      </c>
      <c r="AQ124" s="66"/>
      <c r="AR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D124" s="66">
        <v>0</v>
      </c>
      <c r="BE124" s="66">
        <v>0</v>
      </c>
      <c r="BJ124" s="66">
        <v>1.9444444444444446</v>
      </c>
      <c r="BL124" s="66">
        <v>0</v>
      </c>
    </row>
    <row r="125" spans="1:64" x14ac:dyDescent="0.2">
      <c r="J125" s="66">
        <v>0</v>
      </c>
    </row>
    <row r="126" spans="1:64" x14ac:dyDescent="0.2">
      <c r="A126" s="11">
        <v>-180</v>
      </c>
      <c r="B126" s="66"/>
      <c r="H126" s="66"/>
      <c r="J126" s="66">
        <v>-0.10000000000000053</v>
      </c>
      <c r="O126" s="66"/>
      <c r="P126" s="66"/>
      <c r="V126" s="66"/>
      <c r="X126" s="66"/>
      <c r="AB126" s="66">
        <v>1.8000000000000007</v>
      </c>
      <c r="AC126" s="66">
        <v>0</v>
      </c>
      <c r="AN126" s="66">
        <v>1.7999999999999998</v>
      </c>
      <c r="AQ126" s="66"/>
      <c r="AR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D126" s="66">
        <v>0</v>
      </c>
      <c r="BE126" s="66">
        <v>0</v>
      </c>
      <c r="BJ126" s="66">
        <v>2.1111111111111107</v>
      </c>
      <c r="BL126" s="66">
        <v>0</v>
      </c>
    </row>
    <row r="127" spans="1:64" x14ac:dyDescent="0.2">
      <c r="A127" s="11">
        <v>-175</v>
      </c>
      <c r="B127" s="66"/>
      <c r="H127" s="66"/>
      <c r="J127" s="66">
        <v>-0.10000000000000053</v>
      </c>
      <c r="O127" s="66"/>
      <c r="P127" s="66"/>
      <c r="V127" s="66"/>
      <c r="X127" s="66"/>
      <c r="AB127" s="66">
        <v>2.2000000000000011</v>
      </c>
      <c r="AC127" s="66">
        <v>0</v>
      </c>
      <c r="AN127" s="66">
        <v>2.1000000000000005</v>
      </c>
      <c r="AQ127" s="66"/>
      <c r="AR127" s="66">
        <v>0</v>
      </c>
      <c r="AT127" s="66">
        <v>-0.29999999999999982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D127" s="66">
        <v>0</v>
      </c>
      <c r="BE127" s="66">
        <v>0</v>
      </c>
      <c r="BH127" s="66">
        <v>0</v>
      </c>
      <c r="BJ127" s="66">
        <v>2.2777777777777777</v>
      </c>
      <c r="BL127" s="66">
        <v>0</v>
      </c>
    </row>
    <row r="128" spans="1:64" x14ac:dyDescent="0.2">
      <c r="A128" s="11">
        <v>-170</v>
      </c>
      <c r="B128" s="66"/>
      <c r="H128" s="66"/>
      <c r="J128" s="66">
        <v>0</v>
      </c>
      <c r="O128" s="66"/>
      <c r="P128" s="66"/>
      <c r="V128" s="66"/>
      <c r="X128" s="66"/>
      <c r="AB128" s="66">
        <v>2.4000000000000004</v>
      </c>
      <c r="AC128" s="66">
        <v>0</v>
      </c>
      <c r="AN128" s="66">
        <v>2.5</v>
      </c>
      <c r="AQ128" s="66"/>
      <c r="AR128" s="66">
        <v>0</v>
      </c>
      <c r="AT128" s="66">
        <v>-0.39999999999999947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D128" s="66">
        <v>0</v>
      </c>
      <c r="BE128" s="66">
        <v>0</v>
      </c>
      <c r="BH128" s="66">
        <v>0.27777777777777679</v>
      </c>
      <c r="BJ128" s="66">
        <v>2.3888888888888884</v>
      </c>
      <c r="BL128" s="66">
        <v>0</v>
      </c>
    </row>
    <row r="129" spans="1:64" x14ac:dyDescent="0.2">
      <c r="A129" s="11">
        <v>-165</v>
      </c>
      <c r="B129" s="66"/>
      <c r="H129" s="66">
        <v>0</v>
      </c>
      <c r="J129" s="66">
        <v>-0.10000000000000053</v>
      </c>
      <c r="K129" s="66">
        <v>0</v>
      </c>
      <c r="O129" s="66"/>
      <c r="P129" s="66"/>
      <c r="V129" s="66"/>
      <c r="X129" s="66"/>
      <c r="AB129" s="66">
        <v>2.5999999999999996</v>
      </c>
      <c r="AC129" s="66">
        <v>0</v>
      </c>
      <c r="AN129" s="66">
        <v>3</v>
      </c>
      <c r="AQ129" s="66"/>
      <c r="AR129" s="66">
        <v>0</v>
      </c>
      <c r="AT129" s="66">
        <v>-0.89999999999999947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D129" s="66">
        <v>0</v>
      </c>
      <c r="BE129" s="66">
        <v>0</v>
      </c>
      <c r="BH129" s="66">
        <v>0.22222222222222143</v>
      </c>
      <c r="BJ129" s="66">
        <v>2.6111111111111107</v>
      </c>
      <c r="BL129" s="66">
        <v>0</v>
      </c>
    </row>
    <row r="130" spans="1:64" x14ac:dyDescent="0.2">
      <c r="A130" s="11">
        <v>-160</v>
      </c>
      <c r="B130" s="66">
        <v>0</v>
      </c>
      <c r="H130" s="66">
        <v>0</v>
      </c>
      <c r="J130" s="66">
        <v>-0.30000000000000071</v>
      </c>
      <c r="K130" s="66">
        <v>0</v>
      </c>
      <c r="O130" s="66"/>
      <c r="P130" s="66"/>
      <c r="V130" s="66"/>
      <c r="X130" s="66"/>
      <c r="AB130" s="66">
        <v>2.8000000000000007</v>
      </c>
      <c r="AC130" s="66">
        <v>0</v>
      </c>
      <c r="AN130" s="66">
        <v>3.4000000000000004</v>
      </c>
      <c r="AQ130" s="66"/>
      <c r="AR130" s="66">
        <v>0</v>
      </c>
      <c r="AT130" s="66">
        <v>-1</v>
      </c>
      <c r="AU130" s="66">
        <v>0</v>
      </c>
      <c r="AV130" s="66">
        <v>0</v>
      </c>
      <c r="AW130" s="66">
        <v>0</v>
      </c>
      <c r="AX130" s="66">
        <v>0</v>
      </c>
      <c r="AY130" s="66">
        <v>0</v>
      </c>
      <c r="AZ130" s="66">
        <v>0</v>
      </c>
      <c r="BD130" s="66">
        <v>0</v>
      </c>
      <c r="BE130" s="66">
        <v>0</v>
      </c>
      <c r="BH130" s="66">
        <v>0.22222222222222143</v>
      </c>
      <c r="BJ130" s="66">
        <v>2.666666666666667</v>
      </c>
      <c r="BL130" s="66">
        <v>0</v>
      </c>
    </row>
    <row r="131" spans="1:64" x14ac:dyDescent="0.2">
      <c r="A131" s="11">
        <v>-155</v>
      </c>
      <c r="B131" s="66">
        <v>0</v>
      </c>
      <c r="H131" s="66">
        <v>0</v>
      </c>
      <c r="J131" s="66">
        <v>-0.5</v>
      </c>
      <c r="K131" s="66">
        <v>-0.10000000000000053</v>
      </c>
      <c r="O131" s="66">
        <v>0</v>
      </c>
      <c r="P131" s="66">
        <v>0</v>
      </c>
      <c r="R131" s="66">
        <v>0</v>
      </c>
      <c r="V131" s="66">
        <v>0</v>
      </c>
      <c r="X131" s="66">
        <v>0</v>
      </c>
      <c r="Y131" s="66">
        <v>0</v>
      </c>
      <c r="AB131" s="66">
        <v>3.2000000000000011</v>
      </c>
      <c r="AC131" s="66">
        <v>0</v>
      </c>
      <c r="AN131" s="66">
        <v>3.9000000000000004</v>
      </c>
      <c r="AQ131" s="66"/>
      <c r="AR131" s="66">
        <v>0</v>
      </c>
      <c r="AT131" s="66">
        <v>-1.0999999999999996</v>
      </c>
      <c r="AU131" s="66">
        <v>0</v>
      </c>
      <c r="AV131" s="66">
        <v>0</v>
      </c>
      <c r="AW131" s="66">
        <v>0</v>
      </c>
      <c r="AX131" s="66">
        <v>0</v>
      </c>
      <c r="AY131" s="66">
        <v>0</v>
      </c>
      <c r="AZ131" s="66">
        <v>0</v>
      </c>
      <c r="BD131" s="66">
        <v>0</v>
      </c>
      <c r="BE131" s="66">
        <v>0</v>
      </c>
      <c r="BH131" s="66">
        <v>0.16666666666666607</v>
      </c>
      <c r="BJ131" s="66">
        <v>2.7222222222222223</v>
      </c>
      <c r="BL131" s="66">
        <v>0</v>
      </c>
    </row>
    <row r="132" spans="1:64" x14ac:dyDescent="0.2">
      <c r="A132" s="11">
        <v>-150</v>
      </c>
      <c r="B132" s="66">
        <v>0</v>
      </c>
      <c r="H132" s="66">
        <v>0</v>
      </c>
      <c r="J132" s="66">
        <v>-0.60000000000000053</v>
      </c>
      <c r="K132" s="66">
        <v>-0.10000000000000053</v>
      </c>
      <c r="O132" s="66">
        <v>0</v>
      </c>
      <c r="P132" s="66">
        <v>0</v>
      </c>
      <c r="Q132" s="66">
        <v>0</v>
      </c>
      <c r="R132" s="66">
        <v>9.9999999999999645E-2</v>
      </c>
      <c r="V132" s="66">
        <v>0</v>
      </c>
      <c r="X132" s="66">
        <v>0</v>
      </c>
      <c r="Y132" s="66">
        <v>9.9999999999999645E-2</v>
      </c>
      <c r="AB132" s="66">
        <v>3.5</v>
      </c>
      <c r="AC132" s="66">
        <v>0</v>
      </c>
      <c r="AN132" s="66">
        <v>4.3</v>
      </c>
      <c r="AQ132" s="66"/>
      <c r="AR132" s="66">
        <v>0</v>
      </c>
      <c r="AT132" s="66">
        <v>-1.0999999999999996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D132" s="66">
        <v>0</v>
      </c>
      <c r="BE132" s="66">
        <v>0</v>
      </c>
      <c r="BH132" s="66">
        <v>0</v>
      </c>
      <c r="BJ132" s="66">
        <v>2.7222222222222223</v>
      </c>
      <c r="BK132" s="66"/>
      <c r="BL132" s="66">
        <v>0</v>
      </c>
    </row>
    <row r="133" spans="1:64" x14ac:dyDescent="0.2">
      <c r="A133" s="11">
        <v>-145</v>
      </c>
      <c r="B133" s="66">
        <v>0</v>
      </c>
      <c r="H133" s="66">
        <v>0</v>
      </c>
      <c r="J133" s="66">
        <v>-0.60000000000000053</v>
      </c>
      <c r="K133" s="66">
        <v>-0.10000000000000053</v>
      </c>
      <c r="O133" s="66">
        <v>0</v>
      </c>
      <c r="P133" s="66">
        <v>0</v>
      </c>
      <c r="Q133" s="66">
        <v>0.29999999999999893</v>
      </c>
      <c r="R133" s="66">
        <v>0.29999999999999982</v>
      </c>
      <c r="V133" s="66">
        <v>0</v>
      </c>
      <c r="X133" s="66">
        <v>0</v>
      </c>
      <c r="Y133" s="66">
        <v>0.20000000000000018</v>
      </c>
      <c r="AA133" s="66">
        <v>0</v>
      </c>
      <c r="AB133" s="66">
        <v>3.4000000000000004</v>
      </c>
      <c r="AC133" s="66">
        <v>0</v>
      </c>
      <c r="AN133" s="66">
        <v>4.8</v>
      </c>
      <c r="AQ133" s="66"/>
      <c r="AR133" s="66">
        <v>0</v>
      </c>
      <c r="AT133" s="66">
        <v>-0.79999999999999982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D133" s="66">
        <v>0</v>
      </c>
      <c r="BE133" s="66">
        <v>0</v>
      </c>
      <c r="BH133" s="66">
        <v>0</v>
      </c>
      <c r="BJ133" s="66">
        <v>2.5</v>
      </c>
      <c r="BK133" s="66"/>
      <c r="BL133" s="66">
        <v>0</v>
      </c>
    </row>
    <row r="134" spans="1:64" x14ac:dyDescent="0.2">
      <c r="A134" s="11">
        <v>-140</v>
      </c>
      <c r="B134" s="66">
        <v>0</v>
      </c>
      <c r="C134" s="66">
        <v>0</v>
      </c>
      <c r="H134" s="66">
        <v>0</v>
      </c>
      <c r="J134" s="66">
        <v>-0.5</v>
      </c>
      <c r="K134" s="66">
        <v>-0.20000000000000018</v>
      </c>
      <c r="M134" s="66">
        <v>0</v>
      </c>
      <c r="O134" s="66">
        <v>0</v>
      </c>
      <c r="P134" s="66">
        <v>0</v>
      </c>
      <c r="Q134" s="66">
        <v>0.5</v>
      </c>
      <c r="R134" s="66">
        <v>0.5</v>
      </c>
      <c r="V134" s="66">
        <v>0</v>
      </c>
      <c r="X134" s="66">
        <v>0</v>
      </c>
      <c r="Y134" s="66">
        <v>0.20000000000000018</v>
      </c>
      <c r="AA134" s="66">
        <v>-9.9999999999999645E-2</v>
      </c>
      <c r="AB134" s="66">
        <v>3.9000000000000004</v>
      </c>
      <c r="AC134" s="66">
        <v>0</v>
      </c>
      <c r="AF134" s="66">
        <v>0</v>
      </c>
      <c r="AN134" s="66">
        <v>5.3999999999999995</v>
      </c>
      <c r="AO134" s="66">
        <v>0</v>
      </c>
      <c r="AQ134" s="66"/>
      <c r="AR134" s="66">
        <v>0</v>
      </c>
      <c r="AT134" s="66">
        <v>-0.39999999999999947</v>
      </c>
      <c r="AU134" s="66">
        <v>0</v>
      </c>
      <c r="AV134" s="66">
        <v>0</v>
      </c>
      <c r="AW134" s="66">
        <v>0</v>
      </c>
      <c r="AX134" s="66">
        <v>0</v>
      </c>
      <c r="AY134" s="66">
        <v>0</v>
      </c>
      <c r="AZ134" s="66">
        <v>0</v>
      </c>
      <c r="BD134" s="66">
        <v>0</v>
      </c>
      <c r="BE134" s="66">
        <v>0</v>
      </c>
      <c r="BH134" s="66">
        <v>0</v>
      </c>
      <c r="BJ134" s="66">
        <v>2.2222222222222223</v>
      </c>
      <c r="BK134" s="66"/>
      <c r="BL134" s="66">
        <v>0</v>
      </c>
    </row>
    <row r="135" spans="1:64" x14ac:dyDescent="0.2">
      <c r="A135" s="11">
        <v>-135</v>
      </c>
      <c r="B135" s="66">
        <v>0</v>
      </c>
      <c r="C135" s="66">
        <v>-0.10000000000000142</v>
      </c>
      <c r="H135" s="66">
        <v>0</v>
      </c>
      <c r="J135" s="66">
        <v>-0.40000000000000036</v>
      </c>
      <c r="K135" s="66">
        <v>-0.30000000000000071</v>
      </c>
      <c r="M135" s="66">
        <v>0.59999999999999964</v>
      </c>
      <c r="O135" s="66">
        <v>0</v>
      </c>
      <c r="P135" s="66">
        <v>0</v>
      </c>
      <c r="Q135" s="66">
        <v>0.39999999999999858</v>
      </c>
      <c r="R135" s="66">
        <v>0.59999999999999964</v>
      </c>
      <c r="V135" s="66">
        <v>0</v>
      </c>
      <c r="X135" s="66">
        <v>0</v>
      </c>
      <c r="Y135" s="66">
        <v>0.39999999999999947</v>
      </c>
      <c r="AA135" s="66">
        <v>0.40000000000000036</v>
      </c>
      <c r="AB135" s="66">
        <v>4.5</v>
      </c>
      <c r="AC135" s="66">
        <v>0</v>
      </c>
      <c r="AF135" s="66">
        <v>0.60000000000000053</v>
      </c>
      <c r="AM135" s="66">
        <v>0</v>
      </c>
      <c r="AN135" s="66">
        <v>6.0000000000000009</v>
      </c>
      <c r="AO135" s="66">
        <v>-9.9999999999999645E-2</v>
      </c>
      <c r="AP135" s="66">
        <v>0</v>
      </c>
      <c r="AQ135" s="66"/>
      <c r="AR135" s="66">
        <v>0</v>
      </c>
      <c r="AT135" s="66">
        <v>0.10000000000000053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D135" s="66">
        <v>0</v>
      </c>
      <c r="BE135" s="66">
        <v>0</v>
      </c>
      <c r="BH135" s="66">
        <v>0.16666666666666607</v>
      </c>
      <c r="BJ135" s="66">
        <v>1.833333333333333</v>
      </c>
      <c r="BK135" s="66"/>
      <c r="BL135" s="66">
        <v>0</v>
      </c>
    </row>
    <row r="136" spans="1:64" x14ac:dyDescent="0.2">
      <c r="A136" s="11">
        <v>-130</v>
      </c>
      <c r="B136" s="66">
        <v>0</v>
      </c>
      <c r="C136" s="66">
        <v>-0.40000000000000036</v>
      </c>
      <c r="H136" s="66">
        <v>0</v>
      </c>
      <c r="J136" s="66">
        <v>-0.30000000000000071</v>
      </c>
      <c r="K136" s="66">
        <v>-0.40000000000000036</v>
      </c>
      <c r="M136" s="66">
        <v>1.3999999999999995</v>
      </c>
      <c r="O136" s="66">
        <v>0</v>
      </c>
      <c r="P136" s="66">
        <v>0</v>
      </c>
      <c r="Q136" s="66">
        <v>0</v>
      </c>
      <c r="R136" s="66">
        <v>0.59999999999999964</v>
      </c>
      <c r="T136" s="66">
        <v>0</v>
      </c>
      <c r="U136" s="66">
        <v>0</v>
      </c>
      <c r="V136" s="66">
        <v>0</v>
      </c>
      <c r="X136" s="66">
        <v>0</v>
      </c>
      <c r="Y136" s="66">
        <v>0.59999999999999964</v>
      </c>
      <c r="AA136" s="66">
        <v>0.90000000000000036</v>
      </c>
      <c r="AB136" s="66">
        <v>4.8000000000000007</v>
      </c>
      <c r="AC136" s="66">
        <v>0</v>
      </c>
      <c r="AE136" s="66">
        <v>0</v>
      </c>
      <c r="AF136" s="66">
        <v>1.2999999999999998</v>
      </c>
      <c r="AM136" s="66">
        <v>0.70000000000000018</v>
      </c>
      <c r="AN136" s="66">
        <v>6.3999999999999995</v>
      </c>
      <c r="AO136" s="66">
        <v>-0.30000000000000071</v>
      </c>
      <c r="AP136" s="66">
        <v>0.39999999999999858</v>
      </c>
      <c r="AQ136" s="66"/>
      <c r="AR136" s="66">
        <v>0</v>
      </c>
      <c r="AT136" s="66">
        <v>0.60000000000000053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D136" s="66">
        <v>0</v>
      </c>
      <c r="BE136" s="66">
        <v>0</v>
      </c>
      <c r="BH136" s="66">
        <v>0.33333333333333215</v>
      </c>
      <c r="BJ136" s="66">
        <v>1.5555555555555554</v>
      </c>
      <c r="BK136" s="66"/>
      <c r="BL136" s="66">
        <v>0</v>
      </c>
    </row>
    <row r="137" spans="1:64" x14ac:dyDescent="0.2">
      <c r="A137" s="11">
        <v>-125</v>
      </c>
      <c r="B137" s="66">
        <v>0</v>
      </c>
      <c r="C137" s="66">
        <v>-0.40000000000000036</v>
      </c>
      <c r="H137" s="66">
        <v>0</v>
      </c>
      <c r="J137" s="66">
        <v>-0.10000000000000053</v>
      </c>
      <c r="K137" s="66">
        <v>-0.5</v>
      </c>
      <c r="M137" s="66">
        <v>2.9999999999999991</v>
      </c>
      <c r="O137" s="66">
        <v>0</v>
      </c>
      <c r="P137" s="66">
        <v>0</v>
      </c>
      <c r="Q137" s="66">
        <v>-0.10000000000000142</v>
      </c>
      <c r="R137" s="66">
        <v>0.29999999999999982</v>
      </c>
      <c r="T137" s="66">
        <v>0.10000000000000142</v>
      </c>
      <c r="U137" s="66">
        <v>0</v>
      </c>
      <c r="V137" s="66">
        <v>0</v>
      </c>
      <c r="X137" s="66">
        <v>0</v>
      </c>
      <c r="Y137" s="66">
        <v>0.70000000000000018</v>
      </c>
      <c r="AA137" s="66">
        <v>1.4000000000000004</v>
      </c>
      <c r="AB137" s="66">
        <v>5.5</v>
      </c>
      <c r="AC137" s="66">
        <v>0</v>
      </c>
      <c r="AE137" s="66">
        <v>-0.20000000000000018</v>
      </c>
      <c r="AF137" s="66">
        <v>1.7000000000000002</v>
      </c>
      <c r="AM137" s="66">
        <v>1.5</v>
      </c>
      <c r="AN137" s="66">
        <v>6.6000000000000005</v>
      </c>
      <c r="AO137" s="66">
        <v>-0.5</v>
      </c>
      <c r="AP137" s="66">
        <v>0.79999999999999893</v>
      </c>
      <c r="AQ137" s="66"/>
      <c r="AR137" s="66">
        <v>0</v>
      </c>
      <c r="AT137" s="66">
        <v>1.2000000000000002</v>
      </c>
      <c r="AU137" s="66">
        <v>0</v>
      </c>
      <c r="AV137" s="66">
        <v>0</v>
      </c>
      <c r="AW137" s="66">
        <v>0</v>
      </c>
      <c r="AX137" s="66">
        <v>0</v>
      </c>
      <c r="AY137" s="66">
        <v>0</v>
      </c>
      <c r="AZ137" s="66">
        <v>0</v>
      </c>
      <c r="BD137" s="66">
        <v>0</v>
      </c>
      <c r="BE137" s="66">
        <v>0</v>
      </c>
      <c r="BF137" s="66">
        <v>0</v>
      </c>
      <c r="BH137" s="66">
        <v>0.33333333333333215</v>
      </c>
      <c r="BJ137" s="66">
        <v>1.666666666666667</v>
      </c>
      <c r="BK137" s="66"/>
      <c r="BL137" s="66">
        <v>0</v>
      </c>
    </row>
    <row r="138" spans="1:64" x14ac:dyDescent="0.2">
      <c r="A138" s="11">
        <v>-120</v>
      </c>
      <c r="B138" s="66">
        <v>0</v>
      </c>
      <c r="C138" s="66">
        <v>-0.10000000000000142</v>
      </c>
      <c r="H138" s="66">
        <v>0</v>
      </c>
      <c r="J138" s="66">
        <v>0.19999999999999929</v>
      </c>
      <c r="K138" s="66">
        <v>-0.60000000000000053</v>
      </c>
      <c r="M138" s="66">
        <v>3.4999999999999991</v>
      </c>
      <c r="O138" s="66">
        <v>0</v>
      </c>
      <c r="P138" s="66">
        <v>0</v>
      </c>
      <c r="Q138" s="66">
        <v>0</v>
      </c>
      <c r="R138" s="66">
        <v>0.39999999999999947</v>
      </c>
      <c r="T138" s="66">
        <v>0.10000000000000142</v>
      </c>
      <c r="U138" s="66">
        <v>0</v>
      </c>
      <c r="V138" s="66">
        <v>0</v>
      </c>
      <c r="X138" s="66">
        <v>0</v>
      </c>
      <c r="Y138" s="66">
        <v>0.59999999999999964</v>
      </c>
      <c r="AA138" s="66">
        <v>1.7000000000000011</v>
      </c>
      <c r="AB138" s="66">
        <v>5.8000000000000007</v>
      </c>
      <c r="AC138" s="66">
        <v>0</v>
      </c>
      <c r="AE138" s="66">
        <v>-0.20000000000000018</v>
      </c>
      <c r="AF138" s="66">
        <v>2.1000000000000005</v>
      </c>
      <c r="AM138" s="66">
        <v>2.1000000000000005</v>
      </c>
      <c r="AN138" s="66">
        <v>7.0000000000000009</v>
      </c>
      <c r="AO138" s="66">
        <v>-0.70000000000000107</v>
      </c>
      <c r="AP138" s="66">
        <v>1</v>
      </c>
      <c r="AQ138" s="66"/>
      <c r="AR138" s="66">
        <v>0</v>
      </c>
      <c r="AT138" s="66">
        <v>1.8000000000000007</v>
      </c>
      <c r="AU138" s="66">
        <v>0</v>
      </c>
      <c r="AV138" s="66">
        <v>0</v>
      </c>
      <c r="AW138" s="66">
        <v>0</v>
      </c>
      <c r="AX138" s="66">
        <v>0</v>
      </c>
      <c r="AY138" s="66">
        <v>0</v>
      </c>
      <c r="AZ138" s="66">
        <v>0</v>
      </c>
      <c r="BD138" s="66">
        <v>0</v>
      </c>
      <c r="BE138" s="66">
        <v>0</v>
      </c>
      <c r="BF138" s="66">
        <v>-0.11111111111111072</v>
      </c>
      <c r="BG138" s="66">
        <v>0</v>
      </c>
      <c r="BH138" s="66">
        <v>0.22222222222222143</v>
      </c>
      <c r="BJ138" s="66">
        <v>1.7222222222222223</v>
      </c>
      <c r="BK138" s="66"/>
      <c r="BL138" s="66">
        <v>0</v>
      </c>
    </row>
    <row r="139" spans="1:64" x14ac:dyDescent="0.2">
      <c r="A139" s="11">
        <v>-115</v>
      </c>
      <c r="B139" s="66">
        <v>0</v>
      </c>
      <c r="C139" s="66">
        <v>0.59999999999999964</v>
      </c>
      <c r="H139" s="66">
        <v>0</v>
      </c>
      <c r="J139" s="66">
        <v>0.5</v>
      </c>
      <c r="K139" s="66">
        <v>-0.60000000000000053</v>
      </c>
      <c r="M139" s="66">
        <v>3.8</v>
      </c>
      <c r="O139" s="66">
        <v>0</v>
      </c>
      <c r="P139" s="66">
        <v>0</v>
      </c>
      <c r="Q139" s="66">
        <v>0</v>
      </c>
      <c r="R139" s="66">
        <v>0.59999999999999964</v>
      </c>
      <c r="T139" s="66">
        <v>0.10000000000000142</v>
      </c>
      <c r="U139" s="66">
        <v>0</v>
      </c>
      <c r="V139" s="66">
        <v>0</v>
      </c>
      <c r="X139" s="66">
        <v>0</v>
      </c>
      <c r="Y139" s="66">
        <v>0.59999999999999964</v>
      </c>
      <c r="AA139" s="66">
        <v>2.2000000000000011</v>
      </c>
      <c r="AB139" s="66">
        <v>6.2000000000000011</v>
      </c>
      <c r="AC139" s="66">
        <v>0</v>
      </c>
      <c r="AE139" s="66">
        <v>-0.20000000000000018</v>
      </c>
      <c r="AF139" s="66">
        <v>2.3999999999999995</v>
      </c>
      <c r="AH139" s="66">
        <v>0</v>
      </c>
      <c r="AM139" s="66">
        <v>2.5</v>
      </c>
      <c r="AN139" s="66">
        <v>7.2</v>
      </c>
      <c r="AO139" s="66">
        <v>-0.80000000000000071</v>
      </c>
      <c r="AP139" s="66">
        <v>1.2999999999999989</v>
      </c>
      <c r="AQ139" s="66"/>
      <c r="AR139" s="66">
        <v>0</v>
      </c>
      <c r="AT139" s="66">
        <v>2.0999999999999996</v>
      </c>
      <c r="AU139" s="66">
        <v>0</v>
      </c>
      <c r="AV139" s="66">
        <v>0</v>
      </c>
      <c r="AW139" s="66">
        <v>0</v>
      </c>
      <c r="AX139" s="66">
        <v>0</v>
      </c>
      <c r="AY139" s="66">
        <v>0</v>
      </c>
      <c r="AZ139" s="66">
        <v>0</v>
      </c>
      <c r="BD139" s="66">
        <v>0</v>
      </c>
      <c r="BE139" s="66">
        <v>0</v>
      </c>
      <c r="BF139" s="66">
        <v>-0.22222222222222143</v>
      </c>
      <c r="BG139" s="66">
        <v>0.27777777777777768</v>
      </c>
      <c r="BH139" s="66">
        <v>0.11111111111111072</v>
      </c>
      <c r="BJ139" s="66">
        <v>1.7777777777777777</v>
      </c>
      <c r="BK139" s="66"/>
      <c r="BL139" s="66">
        <v>0</v>
      </c>
    </row>
    <row r="140" spans="1:64" x14ac:dyDescent="0.2">
      <c r="A140" s="11">
        <v>-110</v>
      </c>
      <c r="B140" s="66">
        <v>0</v>
      </c>
      <c r="C140" s="66">
        <v>0.89999999999999858</v>
      </c>
      <c r="H140" s="66">
        <v>0</v>
      </c>
      <c r="J140" s="66">
        <v>0.89999999999999947</v>
      </c>
      <c r="K140" s="66">
        <v>-0.70000000000000018</v>
      </c>
      <c r="M140" s="66">
        <v>4.2</v>
      </c>
      <c r="O140" s="66">
        <v>0</v>
      </c>
      <c r="P140" s="66">
        <v>0</v>
      </c>
      <c r="Q140" s="66">
        <v>0</v>
      </c>
      <c r="R140" s="66">
        <v>0.70000000000000018</v>
      </c>
      <c r="S140" s="66">
        <v>0</v>
      </c>
      <c r="T140" s="66">
        <v>0</v>
      </c>
      <c r="U140" s="66">
        <v>9.9999999999999645E-2</v>
      </c>
      <c r="V140" s="66">
        <v>0</v>
      </c>
      <c r="X140" s="66">
        <v>0</v>
      </c>
      <c r="Y140" s="66">
        <v>0.70000000000000018</v>
      </c>
      <c r="AA140" s="66">
        <v>2.7000000000000011</v>
      </c>
      <c r="AB140" s="66">
        <v>6.6</v>
      </c>
      <c r="AC140" s="66">
        <v>0</v>
      </c>
      <c r="AE140" s="66">
        <v>-0.20000000000000018</v>
      </c>
      <c r="AF140" s="66">
        <v>2.7</v>
      </c>
      <c r="AH140" s="66">
        <v>-0.20000000000000018</v>
      </c>
      <c r="AM140" s="66">
        <v>2.9000000000000004</v>
      </c>
      <c r="AN140" s="66">
        <v>7.3</v>
      </c>
      <c r="AO140" s="66">
        <v>-1</v>
      </c>
      <c r="AP140" s="66">
        <v>1.5</v>
      </c>
      <c r="AQ140" s="66"/>
      <c r="AR140" s="66">
        <v>0</v>
      </c>
      <c r="AT140" s="66">
        <v>2.3000000000000007</v>
      </c>
      <c r="AU140" s="66">
        <v>0</v>
      </c>
      <c r="AV140" s="66">
        <v>0</v>
      </c>
      <c r="AW140" s="66">
        <v>0</v>
      </c>
      <c r="AX140" s="66">
        <v>0</v>
      </c>
      <c r="AY140" s="66">
        <v>0</v>
      </c>
      <c r="AZ140" s="66">
        <v>0</v>
      </c>
      <c r="BD140" s="66">
        <v>0</v>
      </c>
      <c r="BE140" s="66">
        <v>0</v>
      </c>
      <c r="BF140" s="66">
        <v>-0.16666666666666607</v>
      </c>
      <c r="BG140" s="66">
        <v>0.44444444444444464</v>
      </c>
      <c r="BH140" s="66">
        <v>0</v>
      </c>
      <c r="BJ140" s="66">
        <v>1.8888888888888884</v>
      </c>
      <c r="BK140" s="66"/>
      <c r="BL140" s="66">
        <v>0</v>
      </c>
    </row>
    <row r="141" spans="1:64" x14ac:dyDescent="0.2">
      <c r="A141" s="11">
        <v>-105</v>
      </c>
      <c r="B141" s="66">
        <v>0</v>
      </c>
      <c r="C141" s="66">
        <v>0.69999999999999929</v>
      </c>
      <c r="H141" s="66">
        <v>0</v>
      </c>
      <c r="J141" s="66">
        <v>1.1999999999999993</v>
      </c>
      <c r="K141" s="66">
        <v>-0.70000000000000018</v>
      </c>
      <c r="M141" s="66">
        <v>4.6000000000000005</v>
      </c>
      <c r="O141" s="66">
        <v>0</v>
      </c>
      <c r="P141" s="66">
        <v>0</v>
      </c>
      <c r="Q141" s="66">
        <v>-0.20000000000000107</v>
      </c>
      <c r="R141" s="66">
        <v>0.89999999999999947</v>
      </c>
      <c r="S141" s="66">
        <v>9.9999999999999645E-2</v>
      </c>
      <c r="T141" s="66">
        <v>-9.9999999999999645E-2</v>
      </c>
      <c r="U141" s="66">
        <v>0.20000000000000018</v>
      </c>
      <c r="V141" s="66">
        <v>0</v>
      </c>
      <c r="X141" s="66">
        <v>0</v>
      </c>
      <c r="Y141" s="66">
        <v>0.89999999999999947</v>
      </c>
      <c r="AA141" s="66">
        <v>2.7000000000000011</v>
      </c>
      <c r="AB141" s="66">
        <v>7.3000000000000007</v>
      </c>
      <c r="AC141" s="66">
        <v>0</v>
      </c>
      <c r="AD141" s="66">
        <v>0</v>
      </c>
      <c r="AE141" s="66">
        <v>-9.9999999999999645E-2</v>
      </c>
      <c r="AF141" s="66">
        <v>3.0000000000000009</v>
      </c>
      <c r="AG141" s="66">
        <v>0</v>
      </c>
      <c r="AH141" s="66">
        <v>-0.20000000000000018</v>
      </c>
      <c r="AM141" s="66">
        <v>3.8</v>
      </c>
      <c r="AN141" s="66">
        <v>7.3999999999999995</v>
      </c>
      <c r="AO141" s="66">
        <v>-1.2000000000000002</v>
      </c>
      <c r="AP141" s="66">
        <v>1.8999999999999986</v>
      </c>
      <c r="AQ141" s="66"/>
      <c r="AR141" s="66">
        <v>0</v>
      </c>
      <c r="AT141" s="66">
        <v>2.3000000000000007</v>
      </c>
      <c r="AU141" s="66">
        <v>0</v>
      </c>
      <c r="AV141" s="66">
        <v>0</v>
      </c>
      <c r="AW141" s="66">
        <v>0</v>
      </c>
      <c r="AX141" s="66">
        <v>0</v>
      </c>
      <c r="AY141" s="66">
        <v>0</v>
      </c>
      <c r="AZ141" s="66">
        <v>0</v>
      </c>
      <c r="BD141" s="66">
        <v>0</v>
      </c>
      <c r="BE141" s="66">
        <v>0</v>
      </c>
      <c r="BF141" s="66">
        <v>-0.22222222222222143</v>
      </c>
      <c r="BG141" s="66">
        <v>0.55555555555555536</v>
      </c>
      <c r="BH141" s="66">
        <v>-0.11111111111111249</v>
      </c>
      <c r="BJ141" s="66">
        <v>2.166666666666667</v>
      </c>
      <c r="BK141" s="66"/>
      <c r="BL141" s="66">
        <v>0</v>
      </c>
    </row>
    <row r="142" spans="1:64" x14ac:dyDescent="0.2">
      <c r="A142" s="11">
        <v>-100</v>
      </c>
      <c r="B142" s="66">
        <v>0</v>
      </c>
      <c r="C142" s="66">
        <v>1</v>
      </c>
      <c r="H142" s="66">
        <v>0</v>
      </c>
      <c r="J142" s="66">
        <v>1.5</v>
      </c>
      <c r="K142" s="66">
        <v>-0.80000000000000071</v>
      </c>
      <c r="M142" s="66">
        <v>4.8</v>
      </c>
      <c r="O142" s="66">
        <v>0</v>
      </c>
      <c r="P142" s="66">
        <v>0</v>
      </c>
      <c r="Q142" s="66">
        <v>-0.10000000000000142</v>
      </c>
      <c r="R142" s="66">
        <v>1.3999999999999995</v>
      </c>
      <c r="S142" s="66">
        <v>0.20000000000000018</v>
      </c>
      <c r="T142" s="66">
        <v>-0.39999999999999858</v>
      </c>
      <c r="U142" s="66">
        <v>0.5</v>
      </c>
      <c r="V142" s="66">
        <v>0</v>
      </c>
      <c r="X142" s="66">
        <v>0</v>
      </c>
      <c r="Y142" s="66">
        <v>0.59999999999999964</v>
      </c>
      <c r="AA142" s="66">
        <v>3.1000000000000014</v>
      </c>
      <c r="AB142" s="66">
        <v>8.1</v>
      </c>
      <c r="AC142" s="66">
        <v>0</v>
      </c>
      <c r="AD142" s="66">
        <v>0</v>
      </c>
      <c r="AE142" s="66">
        <v>0.10000000000000053</v>
      </c>
      <c r="AF142" s="66">
        <v>3.3</v>
      </c>
      <c r="AG142" s="66">
        <v>0.30000000000000071</v>
      </c>
      <c r="AH142" s="66">
        <v>-0.20000000000000018</v>
      </c>
      <c r="AM142" s="66">
        <v>4.5000000000000009</v>
      </c>
      <c r="AN142" s="66">
        <v>7.6000000000000005</v>
      </c>
      <c r="AO142" s="66">
        <v>-1.3000000000000007</v>
      </c>
      <c r="AP142" s="66">
        <v>2</v>
      </c>
      <c r="AQ142" s="66"/>
      <c r="AR142" s="66">
        <v>0</v>
      </c>
      <c r="AT142" s="66">
        <v>2.4000000000000004</v>
      </c>
      <c r="AU142" s="66">
        <v>0</v>
      </c>
      <c r="AV142" s="66">
        <v>0</v>
      </c>
      <c r="AW142" s="66">
        <v>0</v>
      </c>
      <c r="AX142" s="66">
        <v>0</v>
      </c>
      <c r="AY142" s="66">
        <v>0</v>
      </c>
      <c r="AZ142" s="66">
        <v>0</v>
      </c>
      <c r="BD142" s="66">
        <v>0</v>
      </c>
      <c r="BE142" s="66">
        <v>0</v>
      </c>
      <c r="BF142" s="66">
        <v>-0.11111111111111072</v>
      </c>
      <c r="BG142" s="66">
        <v>0.88888888888888928</v>
      </c>
      <c r="BH142" s="66">
        <v>-0.22222222222222321</v>
      </c>
      <c r="BJ142" s="66">
        <v>2.4444444444444446</v>
      </c>
      <c r="BK142" s="66"/>
      <c r="BL142" s="66">
        <v>0</v>
      </c>
    </row>
    <row r="143" spans="1:64" x14ac:dyDescent="0.2">
      <c r="A143" s="11">
        <v>-95</v>
      </c>
      <c r="B143" s="66">
        <v>0</v>
      </c>
      <c r="C143" s="66">
        <v>1.5</v>
      </c>
      <c r="E143" s="66">
        <v>0</v>
      </c>
      <c r="H143" s="66">
        <v>0</v>
      </c>
      <c r="J143" s="66">
        <v>1.6999999999999993</v>
      </c>
      <c r="K143" s="66">
        <v>-0.90000000000000036</v>
      </c>
      <c r="M143" s="66">
        <v>4.7</v>
      </c>
      <c r="O143" s="66">
        <v>0</v>
      </c>
      <c r="P143" s="66">
        <v>0</v>
      </c>
      <c r="Q143" s="66">
        <v>9.9999999999999645E-2</v>
      </c>
      <c r="R143" s="66">
        <v>1.6000000000000005</v>
      </c>
      <c r="S143" s="66">
        <v>0.40000000000000036</v>
      </c>
      <c r="T143" s="66">
        <v>-0.5</v>
      </c>
      <c r="U143" s="66">
        <v>0.59999999999999964</v>
      </c>
      <c r="V143" s="66">
        <v>0</v>
      </c>
      <c r="X143" s="66">
        <v>0</v>
      </c>
      <c r="Y143" s="66">
        <v>0.89999999999999947</v>
      </c>
      <c r="Z143" s="66">
        <v>0</v>
      </c>
      <c r="AA143" s="66">
        <v>3.4000000000000004</v>
      </c>
      <c r="AB143" s="66">
        <v>8.5000000000000018</v>
      </c>
      <c r="AC143" s="66">
        <v>0</v>
      </c>
      <c r="AD143" s="66">
        <v>-0.10000000000000053</v>
      </c>
      <c r="AE143" s="66">
        <v>0.29999999999999982</v>
      </c>
      <c r="AF143" s="66">
        <v>3.6000000000000005</v>
      </c>
      <c r="AG143" s="66">
        <v>0.60000000000000142</v>
      </c>
      <c r="AH143" s="66">
        <v>-0.30000000000000071</v>
      </c>
      <c r="AM143" s="66">
        <v>5.1000000000000005</v>
      </c>
      <c r="AN143" s="66">
        <v>7.8</v>
      </c>
      <c r="AO143" s="66">
        <v>-1.5</v>
      </c>
      <c r="AP143" s="66">
        <v>2.1999999999999993</v>
      </c>
      <c r="AQ143" s="66"/>
      <c r="AR143" s="66">
        <v>0</v>
      </c>
      <c r="AT143" s="66">
        <v>2.5</v>
      </c>
      <c r="AU143" s="66">
        <v>0</v>
      </c>
      <c r="AV143" s="66">
        <v>0</v>
      </c>
      <c r="AW143" s="66">
        <v>0</v>
      </c>
      <c r="AX143" s="66">
        <v>0</v>
      </c>
      <c r="AY143" s="66">
        <v>0</v>
      </c>
      <c r="AZ143" s="66">
        <v>0</v>
      </c>
      <c r="BD143" s="66">
        <v>0</v>
      </c>
      <c r="BE143" s="66">
        <v>0</v>
      </c>
      <c r="BF143" s="66">
        <v>-0.33333333333333393</v>
      </c>
      <c r="BG143" s="66">
        <v>1.3888888888888893</v>
      </c>
      <c r="BH143" s="66">
        <v>-0.38888888888888928</v>
      </c>
      <c r="BJ143" s="66">
        <v>2.5555555555555554</v>
      </c>
      <c r="BK143" s="66"/>
      <c r="BL143" s="66">
        <v>0</v>
      </c>
    </row>
    <row r="144" spans="1:64" x14ac:dyDescent="0.2">
      <c r="A144" s="11">
        <v>-90</v>
      </c>
      <c r="B144" s="66">
        <v>0</v>
      </c>
      <c r="C144" s="66">
        <v>1.3999999999999986</v>
      </c>
      <c r="E144" s="66">
        <v>-0.30000000000000071</v>
      </c>
      <c r="H144" s="66">
        <v>0</v>
      </c>
      <c r="J144" s="66">
        <v>1.7999999999999998</v>
      </c>
      <c r="K144" s="66">
        <v>-1</v>
      </c>
      <c r="M144" s="66">
        <v>4.8</v>
      </c>
      <c r="O144" s="66">
        <v>0</v>
      </c>
      <c r="P144" s="66">
        <v>0</v>
      </c>
      <c r="Q144" s="66">
        <v>0.29999999999999893</v>
      </c>
      <c r="R144" s="66">
        <v>1.7000000000000002</v>
      </c>
      <c r="S144" s="66">
        <v>0.79999999999999982</v>
      </c>
      <c r="T144" s="66">
        <v>-0.5</v>
      </c>
      <c r="U144" s="66">
        <v>0.70000000000000018</v>
      </c>
      <c r="V144" s="66">
        <v>0</v>
      </c>
      <c r="X144" s="66">
        <v>0</v>
      </c>
      <c r="Y144" s="66">
        <v>1.5999999999999996</v>
      </c>
      <c r="Z144" s="66">
        <v>0</v>
      </c>
      <c r="AA144" s="66">
        <v>3.8000000000000007</v>
      </c>
      <c r="AB144" s="66">
        <v>8.2000000000000011</v>
      </c>
      <c r="AC144" s="66">
        <v>0</v>
      </c>
      <c r="AD144" s="66">
        <v>0</v>
      </c>
      <c r="AE144" s="66">
        <v>0.40000000000000036</v>
      </c>
      <c r="AF144" s="66">
        <v>4.0000000000000009</v>
      </c>
      <c r="AG144" s="66">
        <v>1.9000000000000021</v>
      </c>
      <c r="AH144" s="66">
        <v>-0.80000000000000071</v>
      </c>
      <c r="AL144" s="66">
        <v>0</v>
      </c>
      <c r="AM144" s="66">
        <v>5.6000000000000005</v>
      </c>
      <c r="AN144" s="66">
        <v>8.1000000000000014</v>
      </c>
      <c r="AO144" s="66">
        <v>-1.7000000000000002</v>
      </c>
      <c r="AP144" s="66">
        <v>2.3999999999999986</v>
      </c>
      <c r="AQ144" s="66"/>
      <c r="AR144" s="66">
        <v>0</v>
      </c>
      <c r="AT144" s="66">
        <v>2.5</v>
      </c>
      <c r="AU144" s="66">
        <v>0</v>
      </c>
      <c r="AV144" s="66">
        <v>0</v>
      </c>
      <c r="AW144" s="66">
        <v>0</v>
      </c>
      <c r="AX144" s="66">
        <v>0</v>
      </c>
      <c r="AY144" s="66">
        <v>0</v>
      </c>
      <c r="AZ144" s="66">
        <v>0</v>
      </c>
      <c r="BD144" s="66">
        <v>0</v>
      </c>
      <c r="BE144" s="66">
        <v>0</v>
      </c>
      <c r="BF144" s="66">
        <v>-0.66666666666666607</v>
      </c>
      <c r="BG144" s="66">
        <v>1.8333333333333339</v>
      </c>
      <c r="BH144" s="66">
        <v>-0.5</v>
      </c>
      <c r="BJ144" s="66">
        <v>2.3888888888888884</v>
      </c>
      <c r="BK144" s="66"/>
      <c r="BL144" s="66">
        <v>0</v>
      </c>
    </row>
    <row r="145" spans="1:64" x14ac:dyDescent="0.2">
      <c r="A145" s="11">
        <v>-85</v>
      </c>
      <c r="B145" s="66">
        <v>0</v>
      </c>
      <c r="C145" s="66">
        <v>1.2999999999999989</v>
      </c>
      <c r="E145" s="66">
        <v>-0.40000000000000036</v>
      </c>
      <c r="F145" s="66">
        <v>0</v>
      </c>
      <c r="H145" s="66">
        <v>0</v>
      </c>
      <c r="J145" s="66">
        <v>1.8999999999999995</v>
      </c>
      <c r="K145" s="66">
        <v>-1</v>
      </c>
      <c r="M145" s="66">
        <v>4.8</v>
      </c>
      <c r="N145" s="66">
        <v>0</v>
      </c>
      <c r="O145" s="66">
        <v>0</v>
      </c>
      <c r="P145" s="66">
        <v>0</v>
      </c>
      <c r="Q145" s="66">
        <v>0.39999999999999858</v>
      </c>
      <c r="R145" s="66">
        <v>1.4999999999999991</v>
      </c>
      <c r="S145" s="66">
        <v>1.2000000000000002</v>
      </c>
      <c r="T145" s="66">
        <v>-0.39999999999999858</v>
      </c>
      <c r="U145" s="66">
        <v>0.5</v>
      </c>
      <c r="V145" s="66">
        <v>0</v>
      </c>
      <c r="X145" s="66">
        <v>0</v>
      </c>
      <c r="Y145" s="66">
        <v>1.8999999999999995</v>
      </c>
      <c r="Z145" s="66">
        <v>0.5</v>
      </c>
      <c r="AA145" s="66">
        <v>4.1000000000000014</v>
      </c>
      <c r="AB145" s="66">
        <v>8.5000000000000018</v>
      </c>
      <c r="AC145" s="66">
        <v>0</v>
      </c>
      <c r="AD145" s="66">
        <v>0.39999999999999947</v>
      </c>
      <c r="AE145" s="66">
        <v>0.5</v>
      </c>
      <c r="AF145" s="66">
        <v>3.5000000000000009</v>
      </c>
      <c r="AG145" s="66">
        <v>2.4000000000000021</v>
      </c>
      <c r="AH145" s="66">
        <v>-1</v>
      </c>
      <c r="AL145" s="66">
        <v>-0.20000000000000018</v>
      </c>
      <c r="AM145" s="66">
        <v>6.3999999999999995</v>
      </c>
      <c r="AN145" s="66">
        <v>8.6000000000000014</v>
      </c>
      <c r="AO145" s="66">
        <v>-1.7000000000000002</v>
      </c>
      <c r="AP145" s="66">
        <v>2.5999999999999996</v>
      </c>
      <c r="AQ145" s="66"/>
      <c r="AR145" s="66">
        <v>0</v>
      </c>
      <c r="AT145" s="66">
        <v>2.5</v>
      </c>
      <c r="AU145" s="66">
        <v>0</v>
      </c>
      <c r="AV145" s="66">
        <v>0</v>
      </c>
      <c r="AW145" s="66">
        <v>0</v>
      </c>
      <c r="AX145" s="66">
        <v>0</v>
      </c>
      <c r="AY145" s="66">
        <v>0</v>
      </c>
      <c r="AZ145" s="66">
        <v>0</v>
      </c>
      <c r="BD145" s="66">
        <v>0</v>
      </c>
      <c r="BE145" s="66">
        <v>0</v>
      </c>
      <c r="BF145" s="66">
        <v>-0.83333333333333393</v>
      </c>
      <c r="BG145" s="66">
        <v>2.2222222222222232</v>
      </c>
      <c r="BH145" s="66">
        <v>-0.61111111111111249</v>
      </c>
      <c r="BJ145" s="66">
        <v>2.7777777777777777</v>
      </c>
      <c r="BK145" s="66"/>
      <c r="BL145" s="66">
        <v>0</v>
      </c>
    </row>
    <row r="146" spans="1:64" x14ac:dyDescent="0.2">
      <c r="A146" s="11">
        <v>-80</v>
      </c>
      <c r="B146" s="66">
        <v>0</v>
      </c>
      <c r="C146" s="66">
        <v>1.2999999999999989</v>
      </c>
      <c r="E146" s="66">
        <v>-0.40000000000000036</v>
      </c>
      <c r="F146" s="66">
        <v>0.60000000000000142</v>
      </c>
      <c r="H146" s="66">
        <v>0</v>
      </c>
      <c r="J146" s="66">
        <v>1.7999999999999998</v>
      </c>
      <c r="K146" s="66">
        <v>-1</v>
      </c>
      <c r="M146" s="66">
        <v>4.4999999999999991</v>
      </c>
      <c r="N146" s="66">
        <v>0</v>
      </c>
      <c r="O146" s="66">
        <v>0</v>
      </c>
      <c r="P146" s="66">
        <v>0</v>
      </c>
      <c r="Q146" s="66">
        <v>0.59999999999999964</v>
      </c>
      <c r="R146" s="66">
        <v>1.9999999999999991</v>
      </c>
      <c r="S146" s="66">
        <v>1.2000000000000002</v>
      </c>
      <c r="T146" s="66">
        <v>-0.29999999999999893</v>
      </c>
      <c r="U146" s="66">
        <v>0.39999999999999947</v>
      </c>
      <c r="V146" s="66">
        <v>0</v>
      </c>
      <c r="X146" s="66">
        <v>0</v>
      </c>
      <c r="Y146" s="66">
        <v>2.4999999999999991</v>
      </c>
      <c r="Z146" s="66">
        <v>0.79999999999999982</v>
      </c>
      <c r="AA146" s="66">
        <v>4.5</v>
      </c>
      <c r="AB146" s="66">
        <v>8.7999999999999989</v>
      </c>
      <c r="AC146" s="66">
        <v>0</v>
      </c>
      <c r="AD146" s="66">
        <v>0.59999999999999964</v>
      </c>
      <c r="AE146" s="66">
        <v>1</v>
      </c>
      <c r="AF146" s="66">
        <v>3.0000000000000009</v>
      </c>
      <c r="AG146" s="66">
        <v>-1</v>
      </c>
      <c r="AH146" s="66">
        <v>-1</v>
      </c>
      <c r="AL146" s="66">
        <v>0.10000000000000053</v>
      </c>
      <c r="AM146" s="66">
        <v>7.3</v>
      </c>
      <c r="AN146" s="66">
        <v>8.8000000000000007</v>
      </c>
      <c r="AO146" s="66">
        <v>-1.8000000000000007</v>
      </c>
      <c r="AP146" s="66">
        <v>2.6999999999999993</v>
      </c>
      <c r="AQ146" s="66"/>
      <c r="AR146" s="66">
        <v>0</v>
      </c>
      <c r="AT146" s="66">
        <v>2.5</v>
      </c>
      <c r="AU146" s="66">
        <v>0</v>
      </c>
      <c r="AV146" s="66">
        <v>0</v>
      </c>
      <c r="AW146" s="66">
        <v>0</v>
      </c>
      <c r="AX146" s="66">
        <v>0</v>
      </c>
      <c r="AY146" s="66">
        <v>0</v>
      </c>
      <c r="AZ146" s="66">
        <v>0</v>
      </c>
      <c r="BD146" s="66">
        <v>0</v>
      </c>
      <c r="BE146" s="66">
        <v>0</v>
      </c>
      <c r="BF146" s="66">
        <v>-1.0555555555555554</v>
      </c>
      <c r="BG146" s="66">
        <v>2.5555555555555554</v>
      </c>
      <c r="BH146" s="66">
        <v>-0.66666666666666785</v>
      </c>
      <c r="BJ146" s="66">
        <v>3.7222222222222223</v>
      </c>
      <c r="BK146" s="66"/>
      <c r="BL146" s="66">
        <v>0</v>
      </c>
    </row>
    <row r="147" spans="1:64" x14ac:dyDescent="0.2">
      <c r="A147" s="11">
        <v>-75</v>
      </c>
      <c r="B147" s="66">
        <v>0</v>
      </c>
      <c r="C147" s="66">
        <v>1.3999999999999986</v>
      </c>
      <c r="E147" s="66">
        <v>-0.20000000000000107</v>
      </c>
      <c r="F147" s="66">
        <v>1.6000000000000014</v>
      </c>
      <c r="H147" s="66">
        <v>0</v>
      </c>
      <c r="J147" s="66">
        <v>1.8999999999999995</v>
      </c>
      <c r="K147" s="66">
        <v>-1.1000000000000005</v>
      </c>
      <c r="M147" s="66">
        <v>3.9999999999999991</v>
      </c>
      <c r="N147" s="66">
        <v>0</v>
      </c>
      <c r="O147" s="66">
        <v>0</v>
      </c>
      <c r="P147" s="66">
        <v>0</v>
      </c>
      <c r="Q147" s="66">
        <v>0.59999999999999964</v>
      </c>
      <c r="R147" s="66">
        <v>2.2000000000000002</v>
      </c>
      <c r="S147" s="66">
        <v>1.2999999999999998</v>
      </c>
      <c r="T147" s="66">
        <v>-9.9999999999999645E-2</v>
      </c>
      <c r="U147" s="66">
        <v>0.5</v>
      </c>
      <c r="V147" s="66">
        <v>0</v>
      </c>
      <c r="X147" s="66">
        <v>0</v>
      </c>
      <c r="Y147" s="66">
        <v>2.8999999999999995</v>
      </c>
      <c r="Z147" s="66">
        <v>1.1999999999999993</v>
      </c>
      <c r="AA147" s="66">
        <v>4.5</v>
      </c>
      <c r="AB147" s="66">
        <v>9.2999999999999989</v>
      </c>
      <c r="AC147" s="66">
        <v>0</v>
      </c>
      <c r="AD147" s="66">
        <v>0.69999999999999929</v>
      </c>
      <c r="AE147" s="66">
        <v>1.5</v>
      </c>
      <c r="AF147" s="66">
        <v>3.3</v>
      </c>
      <c r="AG147" s="66">
        <v>-1.1999999999999993</v>
      </c>
      <c r="AH147" s="66">
        <v>-0.80000000000000071</v>
      </c>
      <c r="AK147" s="66">
        <v>0</v>
      </c>
      <c r="AL147" s="66">
        <v>0.10000000000000053</v>
      </c>
      <c r="AM147" s="66">
        <v>7.2</v>
      </c>
      <c r="AN147" s="66">
        <v>9.1000000000000014</v>
      </c>
      <c r="AO147" s="66">
        <v>-1.6000000000000005</v>
      </c>
      <c r="AP147" s="66">
        <v>2.7999999999999989</v>
      </c>
      <c r="AQ147" s="66"/>
      <c r="AR147" s="66">
        <v>0</v>
      </c>
      <c r="AT147" s="66">
        <v>2.3000000000000007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B147" s="66">
        <v>0</v>
      </c>
      <c r="BD147" s="66">
        <v>0</v>
      </c>
      <c r="BE147" s="66">
        <v>0</v>
      </c>
      <c r="BF147" s="66">
        <v>-1.2777777777777786</v>
      </c>
      <c r="BG147" s="66">
        <v>2.8333333333333339</v>
      </c>
      <c r="BH147" s="66">
        <v>-0.66666666666666785</v>
      </c>
      <c r="BJ147" s="66">
        <v>4.4444444444444438</v>
      </c>
      <c r="BK147" s="66"/>
      <c r="BL147" s="66">
        <v>0</v>
      </c>
    </row>
    <row r="148" spans="1:64" x14ac:dyDescent="0.2">
      <c r="A148" s="11">
        <v>-70</v>
      </c>
      <c r="B148" s="66">
        <v>0</v>
      </c>
      <c r="C148" s="66">
        <v>1.3999999999999986</v>
      </c>
      <c r="E148" s="66">
        <v>-9.9999999999999645E-2</v>
      </c>
      <c r="F148" s="66">
        <v>2.4000000000000004</v>
      </c>
      <c r="H148" s="66">
        <v>0</v>
      </c>
      <c r="J148" s="66">
        <v>1.8999999999999995</v>
      </c>
      <c r="K148" s="66">
        <v>-1.5</v>
      </c>
      <c r="M148" s="66">
        <v>3.2</v>
      </c>
      <c r="N148" s="66">
        <v>0</v>
      </c>
      <c r="O148" s="66">
        <v>0</v>
      </c>
      <c r="P148" s="66">
        <v>0</v>
      </c>
      <c r="Q148" s="66">
        <v>0.79999999999999893</v>
      </c>
      <c r="R148" s="66">
        <v>2.4999999999999991</v>
      </c>
      <c r="S148" s="66">
        <v>1.4000000000000004</v>
      </c>
      <c r="T148" s="66">
        <v>0</v>
      </c>
      <c r="U148" s="66">
        <v>0.39999999999999947</v>
      </c>
      <c r="V148" s="66">
        <v>0</v>
      </c>
      <c r="X148" s="66">
        <v>0</v>
      </c>
      <c r="Y148" s="66">
        <v>3.1000000000000005</v>
      </c>
      <c r="Z148" s="66">
        <v>1.8000000000000007</v>
      </c>
      <c r="AA148" s="66">
        <v>4.6000000000000014</v>
      </c>
      <c r="AB148" s="66">
        <v>9.7000000000000011</v>
      </c>
      <c r="AC148" s="66">
        <v>0</v>
      </c>
      <c r="AD148" s="66">
        <v>1</v>
      </c>
      <c r="AE148" s="66">
        <v>1.9000000000000004</v>
      </c>
      <c r="AF148" s="66">
        <v>3.3999999999999995</v>
      </c>
      <c r="AG148" s="66">
        <v>-1.5</v>
      </c>
      <c r="AH148" s="66">
        <v>-0.60000000000000053</v>
      </c>
      <c r="AJ148" s="66">
        <v>0</v>
      </c>
      <c r="AK148" s="66">
        <v>0</v>
      </c>
      <c r="AL148" s="66">
        <v>0.10000000000000053</v>
      </c>
      <c r="AM148" s="66">
        <v>7.1000000000000005</v>
      </c>
      <c r="AN148" s="66">
        <v>9.5</v>
      </c>
      <c r="AO148" s="66">
        <v>-1.8000000000000007</v>
      </c>
      <c r="AP148" s="66">
        <v>2.6999999999999993</v>
      </c>
      <c r="AQ148" s="66"/>
      <c r="AR148" s="66">
        <v>0</v>
      </c>
      <c r="AT148" s="66">
        <v>2.3000000000000007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B148" s="66">
        <v>0.55555555555555713</v>
      </c>
      <c r="BD148" s="66">
        <v>0</v>
      </c>
      <c r="BE148" s="66">
        <v>0</v>
      </c>
      <c r="BF148" s="66">
        <v>-1.3333333333333339</v>
      </c>
      <c r="BG148" s="66">
        <v>3.0555555555555554</v>
      </c>
      <c r="BH148" s="66">
        <v>-0.61111111111111249</v>
      </c>
      <c r="BJ148" s="66">
        <v>4.9999999999999991</v>
      </c>
      <c r="BK148" s="66"/>
      <c r="BL148" s="66">
        <v>0</v>
      </c>
    </row>
    <row r="149" spans="1:64" x14ac:dyDescent="0.2">
      <c r="A149" s="11">
        <v>-65</v>
      </c>
      <c r="B149" s="66">
        <v>0</v>
      </c>
      <c r="C149" s="66">
        <v>1.0999999999999996</v>
      </c>
      <c r="E149" s="66">
        <v>0</v>
      </c>
      <c r="F149" s="66">
        <v>3.2000000000000011</v>
      </c>
      <c r="H149" s="66">
        <v>0</v>
      </c>
      <c r="J149" s="66">
        <v>1.7999999999999998</v>
      </c>
      <c r="K149" s="66">
        <v>-1.6000000000000005</v>
      </c>
      <c r="M149" s="66">
        <v>3.8999999999999995</v>
      </c>
      <c r="N149" s="66">
        <v>0.10000000000000142</v>
      </c>
      <c r="O149" s="66">
        <v>0</v>
      </c>
      <c r="P149" s="66">
        <v>0</v>
      </c>
      <c r="Q149" s="66">
        <v>0.89999999999999858</v>
      </c>
      <c r="R149" s="66">
        <v>2.7</v>
      </c>
      <c r="S149" s="66">
        <v>1.7999999999999998</v>
      </c>
      <c r="T149" s="66">
        <v>-9.9999999999999645E-2</v>
      </c>
      <c r="U149" s="66">
        <v>0.39999999999999947</v>
      </c>
      <c r="V149" s="66">
        <v>0</v>
      </c>
      <c r="W149" s="66">
        <v>0</v>
      </c>
      <c r="X149" s="66">
        <v>0</v>
      </c>
      <c r="Y149" s="66">
        <v>3.6000000000000005</v>
      </c>
      <c r="Z149" s="66">
        <v>1.4000000000000004</v>
      </c>
      <c r="AA149" s="66">
        <v>4.8000000000000007</v>
      </c>
      <c r="AB149" s="66">
        <v>10.1</v>
      </c>
      <c r="AC149" s="66">
        <v>0</v>
      </c>
      <c r="AD149" s="66">
        <v>1.3999999999999995</v>
      </c>
      <c r="AE149" s="66">
        <v>2.3999999999999995</v>
      </c>
      <c r="AF149" s="66">
        <v>3.8</v>
      </c>
      <c r="AG149" s="66">
        <v>-1.7999999999999989</v>
      </c>
      <c r="AH149" s="66">
        <v>-0.5</v>
      </c>
      <c r="AJ149" s="66">
        <v>0</v>
      </c>
      <c r="AK149" s="66">
        <v>0</v>
      </c>
      <c r="AL149" s="66">
        <v>0</v>
      </c>
      <c r="AM149" s="66">
        <v>7.3</v>
      </c>
      <c r="AN149" s="66">
        <v>10.600000000000001</v>
      </c>
      <c r="AO149" s="66">
        <v>-2</v>
      </c>
      <c r="AP149" s="66">
        <v>2.5999999999999996</v>
      </c>
      <c r="AQ149" s="66"/>
      <c r="AR149" s="66">
        <v>0</v>
      </c>
      <c r="AT149" s="66">
        <v>2.3000000000000007</v>
      </c>
      <c r="AU149" s="66"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B149" s="66">
        <v>1.0555555555555571</v>
      </c>
      <c r="BD149" s="66">
        <v>0</v>
      </c>
      <c r="BE149" s="66">
        <v>0</v>
      </c>
      <c r="BF149" s="66">
        <v>-1.4444444444444446</v>
      </c>
      <c r="BG149" s="66">
        <v>3.2777777777777786</v>
      </c>
      <c r="BH149" s="66">
        <v>-0.27777777777777857</v>
      </c>
      <c r="BJ149" s="66">
        <v>5.5555555555555562</v>
      </c>
      <c r="BK149" s="66"/>
      <c r="BL149" s="66">
        <v>0</v>
      </c>
    </row>
    <row r="150" spans="1:64" x14ac:dyDescent="0.2">
      <c r="A150" s="11">
        <v>-60</v>
      </c>
      <c r="B150" s="66">
        <v>0</v>
      </c>
      <c r="C150" s="66">
        <v>1.1999999999999993</v>
      </c>
      <c r="E150" s="66">
        <v>0.5</v>
      </c>
      <c r="F150" s="66">
        <v>4.2000000000000011</v>
      </c>
      <c r="H150" s="66">
        <v>0</v>
      </c>
      <c r="J150" s="66">
        <v>1.7999999999999998</v>
      </c>
      <c r="K150" s="66">
        <v>-1.7000000000000002</v>
      </c>
      <c r="M150" s="66">
        <v>4.9999999999999991</v>
      </c>
      <c r="N150" s="66">
        <v>0.10000000000000142</v>
      </c>
      <c r="O150" s="66">
        <v>0</v>
      </c>
      <c r="P150" s="66">
        <v>0</v>
      </c>
      <c r="Q150" s="66">
        <v>1</v>
      </c>
      <c r="R150" s="66">
        <v>3.2</v>
      </c>
      <c r="S150" s="66">
        <v>2.2999999999999998</v>
      </c>
      <c r="T150" s="66">
        <v>0</v>
      </c>
      <c r="U150" s="66">
        <v>0.59999999999999964</v>
      </c>
      <c r="V150" s="66">
        <v>0</v>
      </c>
      <c r="W150" s="66">
        <v>0.59999999999999964</v>
      </c>
      <c r="X150" s="66">
        <v>0</v>
      </c>
      <c r="Y150" s="66">
        <v>4.1000000000000005</v>
      </c>
      <c r="Z150" s="66">
        <v>1.4000000000000004</v>
      </c>
      <c r="AA150" s="66">
        <v>4.9000000000000004</v>
      </c>
      <c r="AB150" s="66">
        <v>10.4</v>
      </c>
      <c r="AC150" s="66">
        <v>0</v>
      </c>
      <c r="AD150" s="66">
        <v>1.7999999999999998</v>
      </c>
      <c r="AE150" s="66">
        <v>3.0000000000000009</v>
      </c>
      <c r="AF150" s="66">
        <v>4.3</v>
      </c>
      <c r="AG150" s="66">
        <v>-1.2999999999999989</v>
      </c>
      <c r="AH150" s="66">
        <v>-0.30000000000000071</v>
      </c>
      <c r="AJ150" s="66">
        <v>9.9999999999999645E-2</v>
      </c>
      <c r="AK150" s="66">
        <v>-9.9999999999999645E-2</v>
      </c>
      <c r="AL150" s="66">
        <v>0</v>
      </c>
      <c r="AM150" s="66">
        <v>7.3</v>
      </c>
      <c r="AN150" s="66">
        <v>10.899999999999999</v>
      </c>
      <c r="AO150" s="66">
        <v>-2</v>
      </c>
      <c r="AP150" s="66">
        <v>2.8999999999999986</v>
      </c>
      <c r="AQ150" s="66"/>
      <c r="AR150" s="66">
        <v>0</v>
      </c>
      <c r="AS150" s="66">
        <v>0</v>
      </c>
      <c r="AT150" s="66">
        <v>2.3000000000000007</v>
      </c>
      <c r="AU150" s="66">
        <v>0</v>
      </c>
      <c r="AV150" s="66">
        <v>0</v>
      </c>
      <c r="AW150" s="66">
        <v>0</v>
      </c>
      <c r="AX150" s="66">
        <v>0</v>
      </c>
      <c r="AY150" s="66">
        <v>0</v>
      </c>
      <c r="AZ150" s="66">
        <v>0</v>
      </c>
      <c r="BB150" s="66">
        <v>1.4444444444444446</v>
      </c>
      <c r="BD150" s="66">
        <v>0</v>
      </c>
      <c r="BE150" s="66">
        <v>0</v>
      </c>
      <c r="BF150" s="66">
        <v>-1.666666666666667</v>
      </c>
      <c r="BG150" s="66">
        <v>3.4444444444444446</v>
      </c>
      <c r="BH150" s="66">
        <v>0.22222222222222143</v>
      </c>
      <c r="BJ150" s="66">
        <v>6.1111111111111116</v>
      </c>
      <c r="BK150" s="66"/>
      <c r="BL150" s="66">
        <v>0</v>
      </c>
    </row>
    <row r="151" spans="1:64" x14ac:dyDescent="0.2">
      <c r="A151" s="11">
        <v>-55</v>
      </c>
      <c r="B151" s="66">
        <v>0</v>
      </c>
      <c r="C151" s="66">
        <v>0.89999999999999858</v>
      </c>
      <c r="E151" s="66">
        <v>0.69999999999999929</v>
      </c>
      <c r="F151" s="66">
        <v>5</v>
      </c>
      <c r="H151" s="66">
        <v>0</v>
      </c>
      <c r="J151" s="66">
        <v>1.6999999999999993</v>
      </c>
      <c r="K151" s="66">
        <v>-1.5</v>
      </c>
      <c r="M151" s="66">
        <v>4.6000000000000005</v>
      </c>
      <c r="N151" s="66">
        <v>0.10000000000000142</v>
      </c>
      <c r="O151" s="66">
        <v>0</v>
      </c>
      <c r="P151" s="66">
        <v>0</v>
      </c>
      <c r="Q151" s="66">
        <v>1.0999999999999996</v>
      </c>
      <c r="R151" s="66">
        <v>3.6000000000000005</v>
      </c>
      <c r="S151" s="66">
        <v>2.6999999999999993</v>
      </c>
      <c r="T151" s="66">
        <v>-0.39999999999999858</v>
      </c>
      <c r="U151" s="66">
        <v>1.0999999999999996</v>
      </c>
      <c r="V151" s="66">
        <v>0</v>
      </c>
      <c r="W151" s="66">
        <v>1.3999999999999986</v>
      </c>
      <c r="X151" s="66">
        <v>0</v>
      </c>
      <c r="Y151" s="66">
        <v>4.4999999999999991</v>
      </c>
      <c r="Z151" s="66">
        <v>1.5</v>
      </c>
      <c r="AA151" s="66">
        <v>4.7000000000000011</v>
      </c>
      <c r="AB151" s="66">
        <v>10.700000000000001</v>
      </c>
      <c r="AC151" s="66">
        <v>0</v>
      </c>
      <c r="AD151" s="66">
        <v>1.8999999999999995</v>
      </c>
      <c r="AE151" s="66">
        <v>3.8</v>
      </c>
      <c r="AF151" s="66">
        <v>4.8999999999999995</v>
      </c>
      <c r="AG151" s="66">
        <v>-0.89999999999999858</v>
      </c>
      <c r="AH151" s="66">
        <v>-0.20000000000000018</v>
      </c>
      <c r="AJ151" s="66">
        <v>0.30000000000000071</v>
      </c>
      <c r="AK151" s="66">
        <v>-9.9999999999999645E-2</v>
      </c>
      <c r="AL151" s="66">
        <v>0.10000000000000053</v>
      </c>
      <c r="AM151" s="66">
        <v>7.1000000000000005</v>
      </c>
      <c r="AN151" s="66">
        <v>10.7</v>
      </c>
      <c r="AO151" s="66">
        <v>-1.9000000000000004</v>
      </c>
      <c r="AP151" s="66">
        <v>3</v>
      </c>
      <c r="AQ151" s="66"/>
      <c r="AR151" s="66">
        <v>0</v>
      </c>
      <c r="AS151" s="66">
        <v>0.19999999999999929</v>
      </c>
      <c r="AT151" s="66">
        <v>2.5</v>
      </c>
      <c r="AU151" s="66">
        <v>0</v>
      </c>
      <c r="AV151" s="66">
        <v>0</v>
      </c>
      <c r="AW151" s="66">
        <v>0</v>
      </c>
      <c r="AX151" s="66">
        <v>0</v>
      </c>
      <c r="AY151" s="66">
        <v>0</v>
      </c>
      <c r="AZ151" s="66">
        <v>0</v>
      </c>
      <c r="BB151" s="66">
        <v>1.7222222222222232</v>
      </c>
      <c r="BD151" s="66">
        <v>0</v>
      </c>
      <c r="BE151" s="66">
        <v>0</v>
      </c>
      <c r="BF151" s="66">
        <v>-1.666666666666667</v>
      </c>
      <c r="BG151" s="66">
        <v>3.6111111111111107</v>
      </c>
      <c r="BH151" s="66">
        <v>0.5</v>
      </c>
      <c r="BJ151" s="66">
        <v>6.6111111111111116</v>
      </c>
      <c r="BK151" s="66"/>
      <c r="BL151" s="66">
        <v>0</v>
      </c>
    </row>
    <row r="152" spans="1:64" x14ac:dyDescent="0.2">
      <c r="A152" s="11">
        <v>-50</v>
      </c>
      <c r="B152" s="66">
        <v>0</v>
      </c>
      <c r="C152" s="66">
        <v>1.0999999999999996</v>
      </c>
      <c r="E152" s="66">
        <v>0.19999999999999929</v>
      </c>
      <c r="F152" s="66">
        <v>5.7000000000000011</v>
      </c>
      <c r="H152" s="66">
        <v>0</v>
      </c>
      <c r="J152" s="66">
        <v>1.5999999999999996</v>
      </c>
      <c r="K152" s="66">
        <v>-1.3000000000000007</v>
      </c>
      <c r="M152" s="66">
        <v>3.8</v>
      </c>
      <c r="N152" s="66">
        <v>-0.19999999999999929</v>
      </c>
      <c r="O152" s="66">
        <v>0</v>
      </c>
      <c r="P152" s="66">
        <v>0</v>
      </c>
      <c r="Q152" s="66">
        <v>1.1999999999999993</v>
      </c>
      <c r="R152" s="66">
        <v>4.6000000000000005</v>
      </c>
      <c r="S152" s="66">
        <v>3.0999999999999996</v>
      </c>
      <c r="T152" s="66">
        <v>-0.79999999999999893</v>
      </c>
      <c r="U152" s="66">
        <v>1.7999999999999998</v>
      </c>
      <c r="V152" s="66">
        <v>0</v>
      </c>
      <c r="W152" s="66">
        <v>2</v>
      </c>
      <c r="X152" s="66">
        <v>0</v>
      </c>
      <c r="Y152" s="66">
        <v>4.8999999999999995</v>
      </c>
      <c r="Z152" s="66">
        <v>1.9000000000000004</v>
      </c>
      <c r="AA152" s="66">
        <v>4.7000000000000011</v>
      </c>
      <c r="AB152" s="66">
        <v>11.000000000000002</v>
      </c>
      <c r="AC152" s="66">
        <v>0</v>
      </c>
      <c r="AD152" s="66">
        <v>2</v>
      </c>
      <c r="AE152" s="66">
        <v>4.3</v>
      </c>
      <c r="AF152" s="66">
        <v>5.3999999999999995</v>
      </c>
      <c r="AG152" s="66">
        <v>-0.79999999999999893</v>
      </c>
      <c r="AH152" s="66">
        <v>0.19999999999999929</v>
      </c>
      <c r="AJ152" s="66">
        <v>0.5</v>
      </c>
      <c r="AK152" s="66">
        <v>-9.9999999999999645E-2</v>
      </c>
      <c r="AL152" s="66">
        <v>0.40000000000000036</v>
      </c>
      <c r="AM152" s="66">
        <v>7.3999999999999995</v>
      </c>
      <c r="AN152" s="66">
        <v>10.899999999999999</v>
      </c>
      <c r="AO152" s="66">
        <v>-1.7000000000000002</v>
      </c>
      <c r="AP152" s="66">
        <v>2.8999999999999986</v>
      </c>
      <c r="AQ152" s="66"/>
      <c r="AR152" s="66">
        <v>0</v>
      </c>
      <c r="AS152" s="66">
        <v>0.29999999999999893</v>
      </c>
      <c r="AT152" s="66">
        <v>2.7000000000000011</v>
      </c>
      <c r="AU152" s="66">
        <v>0</v>
      </c>
      <c r="AV152" s="66">
        <v>0</v>
      </c>
      <c r="AW152" s="66">
        <v>0</v>
      </c>
      <c r="AX152" s="66">
        <v>0</v>
      </c>
      <c r="AY152" s="66">
        <v>0</v>
      </c>
      <c r="AZ152" s="66">
        <v>0</v>
      </c>
      <c r="BB152" s="66">
        <v>2.1111111111111125</v>
      </c>
      <c r="BD152" s="66">
        <v>0</v>
      </c>
      <c r="BE152" s="66">
        <v>0</v>
      </c>
      <c r="BF152" s="66">
        <v>-1.4444444444444446</v>
      </c>
      <c r="BG152" s="66">
        <v>3.8888888888888893</v>
      </c>
      <c r="BH152" s="66">
        <v>0.55555555555555536</v>
      </c>
      <c r="BJ152" s="66">
        <v>6.833333333333333</v>
      </c>
      <c r="BK152" s="66"/>
      <c r="BL152" s="66">
        <v>0</v>
      </c>
    </row>
    <row r="153" spans="1:64" x14ac:dyDescent="0.2">
      <c r="A153" s="11">
        <v>-45</v>
      </c>
      <c r="B153" s="66">
        <v>0</v>
      </c>
      <c r="C153" s="66">
        <v>0.29999999999999893</v>
      </c>
      <c r="E153" s="66">
        <v>0.19999999999999929</v>
      </c>
      <c r="F153" s="66">
        <v>6.2000000000000011</v>
      </c>
      <c r="H153" s="66">
        <v>0</v>
      </c>
      <c r="J153" s="66">
        <v>1.5999999999999996</v>
      </c>
      <c r="K153" s="66">
        <v>-1</v>
      </c>
      <c r="M153" s="66">
        <v>3.2</v>
      </c>
      <c r="N153" s="66">
        <v>-0.39999999999999947</v>
      </c>
      <c r="O153" s="66">
        <v>0</v>
      </c>
      <c r="P153" s="66">
        <v>0</v>
      </c>
      <c r="Q153" s="66">
        <v>1.1999999999999993</v>
      </c>
      <c r="R153" s="66">
        <v>5.1000000000000005</v>
      </c>
      <c r="S153" s="66">
        <v>3.3000000000000007</v>
      </c>
      <c r="T153" s="66">
        <v>-1.0999999999999996</v>
      </c>
      <c r="U153" s="66">
        <v>2.6000000000000005</v>
      </c>
      <c r="V153" s="66">
        <v>0</v>
      </c>
      <c r="W153" s="66">
        <v>2.3999999999999986</v>
      </c>
      <c r="X153" s="66">
        <v>0</v>
      </c>
      <c r="Y153" s="66">
        <v>5.2</v>
      </c>
      <c r="Z153" s="66">
        <v>2.0999999999999996</v>
      </c>
      <c r="AA153" s="66">
        <v>4.6000000000000014</v>
      </c>
      <c r="AB153" s="66">
        <v>11.500000000000002</v>
      </c>
      <c r="AC153" s="66">
        <v>0</v>
      </c>
      <c r="AD153" s="66">
        <v>2</v>
      </c>
      <c r="AE153" s="66">
        <v>4.8999999999999995</v>
      </c>
      <c r="AF153" s="66">
        <v>5.6000000000000005</v>
      </c>
      <c r="AG153" s="66">
        <v>-1.0999999999999996</v>
      </c>
      <c r="AH153" s="66">
        <v>0.69999999999999929</v>
      </c>
      <c r="AJ153" s="66">
        <v>0.80000000000000071</v>
      </c>
      <c r="AK153" s="66">
        <v>-9.9999999999999645E-2</v>
      </c>
      <c r="AL153" s="66">
        <v>0.60000000000000053</v>
      </c>
      <c r="AM153" s="66">
        <v>7.5000000000000009</v>
      </c>
      <c r="AN153" s="66">
        <v>11</v>
      </c>
      <c r="AO153" s="66">
        <v>-1.4000000000000004</v>
      </c>
      <c r="AP153" s="66">
        <v>2.8999999999999986</v>
      </c>
      <c r="AQ153" s="66"/>
      <c r="AR153" s="66">
        <v>0</v>
      </c>
      <c r="AS153" s="66">
        <v>0.29999999999999893</v>
      </c>
      <c r="AT153" s="66">
        <v>3</v>
      </c>
      <c r="AU153" s="66">
        <v>0</v>
      </c>
      <c r="AV153" s="66">
        <v>0</v>
      </c>
      <c r="AW153" s="66">
        <v>0</v>
      </c>
      <c r="AX153" s="66">
        <v>0</v>
      </c>
      <c r="AY153" s="66">
        <v>0</v>
      </c>
      <c r="AZ153" s="66">
        <v>0</v>
      </c>
      <c r="BB153" s="66">
        <v>2.6666666666666679</v>
      </c>
      <c r="BD153" s="66">
        <v>0</v>
      </c>
      <c r="BE153" s="66">
        <v>0</v>
      </c>
      <c r="BF153" s="66">
        <v>-1.1111111111111107</v>
      </c>
      <c r="BG153" s="66">
        <v>4.0555555555555554</v>
      </c>
      <c r="BH153" s="66">
        <v>0.94444444444444287</v>
      </c>
      <c r="BJ153" s="66">
        <v>7.1111111111111116</v>
      </c>
      <c r="BK153" s="66"/>
      <c r="BL153" s="66">
        <v>0</v>
      </c>
    </row>
    <row r="154" spans="1:64" x14ac:dyDescent="0.2">
      <c r="A154" s="11">
        <v>-40</v>
      </c>
      <c r="B154" s="66">
        <v>0</v>
      </c>
      <c r="C154" s="66">
        <v>0.19999999999999929</v>
      </c>
      <c r="E154" s="66">
        <v>0.40000000000000036</v>
      </c>
      <c r="F154" s="66">
        <v>6.7000000000000011</v>
      </c>
      <c r="H154" s="66">
        <v>0</v>
      </c>
      <c r="J154" s="66">
        <v>1.5999999999999996</v>
      </c>
      <c r="K154" s="66">
        <v>-0.30000000000000071</v>
      </c>
      <c r="M154" s="66">
        <v>3.2</v>
      </c>
      <c r="N154" s="66">
        <v>0</v>
      </c>
      <c r="O154" s="66">
        <v>0</v>
      </c>
      <c r="P154" s="66">
        <v>0</v>
      </c>
      <c r="Q154" s="66">
        <v>1.0999999999999996</v>
      </c>
      <c r="R154" s="66">
        <v>5.4999999999999991</v>
      </c>
      <c r="S154" s="66">
        <v>3.3000000000000007</v>
      </c>
      <c r="T154" s="66">
        <v>-0.89999999999999858</v>
      </c>
      <c r="U154" s="66">
        <v>3.4999999999999991</v>
      </c>
      <c r="V154" s="66">
        <v>0</v>
      </c>
      <c r="W154" s="66">
        <v>2.7999999999999989</v>
      </c>
      <c r="X154" s="66">
        <v>0</v>
      </c>
      <c r="Y154" s="66">
        <v>5.3999999999999995</v>
      </c>
      <c r="Z154" s="66">
        <v>1.9000000000000004</v>
      </c>
      <c r="AA154" s="66">
        <v>4.6000000000000014</v>
      </c>
      <c r="AB154" s="66">
        <v>12.000000000000002</v>
      </c>
      <c r="AC154" s="66">
        <v>0</v>
      </c>
      <c r="AD154" s="66">
        <v>1.7999999999999998</v>
      </c>
      <c r="AE154" s="66">
        <v>5.5000000000000009</v>
      </c>
      <c r="AF154" s="66">
        <v>5.7</v>
      </c>
      <c r="AG154" s="66">
        <v>-1.7999999999999989</v>
      </c>
      <c r="AH154" s="66">
        <v>1.3999999999999995</v>
      </c>
      <c r="AJ154" s="66">
        <v>1.2000000000000011</v>
      </c>
      <c r="AK154" s="66">
        <v>0.19999999999999929</v>
      </c>
      <c r="AL154" s="66">
        <v>1.2999999999999998</v>
      </c>
      <c r="AM154" s="66">
        <v>7.6000000000000005</v>
      </c>
      <c r="AN154" s="66">
        <v>10.7</v>
      </c>
      <c r="AO154" s="66">
        <v>-1.1000000000000005</v>
      </c>
      <c r="AP154" s="66">
        <v>2.7999999999999989</v>
      </c>
      <c r="AQ154" s="66"/>
      <c r="AR154" s="66">
        <v>0</v>
      </c>
      <c r="AS154" s="66">
        <v>0.40000000000000036</v>
      </c>
      <c r="AT154" s="66">
        <v>3.0999999999999996</v>
      </c>
      <c r="AU154" s="66">
        <v>0</v>
      </c>
      <c r="AV154" s="66">
        <v>0</v>
      </c>
      <c r="AW154" s="66">
        <v>0</v>
      </c>
      <c r="AX154" s="66">
        <v>0</v>
      </c>
      <c r="AY154" s="66">
        <v>0</v>
      </c>
      <c r="AZ154" s="66">
        <v>0</v>
      </c>
      <c r="BB154" s="66">
        <v>3.2222222222222232</v>
      </c>
      <c r="BD154" s="66">
        <v>0</v>
      </c>
      <c r="BE154" s="66">
        <v>0</v>
      </c>
      <c r="BF154" s="66">
        <v>-0.66666666666666607</v>
      </c>
      <c r="BG154" s="66">
        <v>4.1666666666666661</v>
      </c>
      <c r="BH154" s="66">
        <v>1.8888888888888875</v>
      </c>
      <c r="BJ154" s="66">
        <v>7.2777777777777777</v>
      </c>
      <c r="BK154" s="66"/>
      <c r="BL154" s="66">
        <v>0</v>
      </c>
    </row>
    <row r="155" spans="1:64" x14ac:dyDescent="0.2">
      <c r="A155" s="11">
        <v>-35</v>
      </c>
      <c r="B155" s="66">
        <v>0</v>
      </c>
      <c r="C155" s="66">
        <v>0.19999999999999929</v>
      </c>
      <c r="E155" s="66">
        <v>0.79999999999999893</v>
      </c>
      <c r="F155" s="66">
        <v>7.4000000000000021</v>
      </c>
      <c r="H155" s="66">
        <v>0</v>
      </c>
      <c r="J155" s="66">
        <v>1.6999999999999993</v>
      </c>
      <c r="K155" s="66">
        <v>0.29999999999999982</v>
      </c>
      <c r="L155" s="66">
        <v>0</v>
      </c>
      <c r="M155" s="66">
        <v>3.7</v>
      </c>
      <c r="N155" s="66">
        <v>0.10000000000000142</v>
      </c>
      <c r="O155" s="66">
        <v>0</v>
      </c>
      <c r="P155" s="66">
        <v>0</v>
      </c>
      <c r="Q155" s="66">
        <v>1</v>
      </c>
      <c r="R155" s="66">
        <v>5.6000000000000005</v>
      </c>
      <c r="S155" s="66">
        <v>3.5999999999999996</v>
      </c>
      <c r="T155" s="66">
        <v>-0.59999999999999964</v>
      </c>
      <c r="U155" s="66">
        <v>4.1000000000000005</v>
      </c>
      <c r="V155" s="66">
        <v>0</v>
      </c>
      <c r="W155" s="66">
        <v>3.2999999999999989</v>
      </c>
      <c r="X155" s="66">
        <v>0</v>
      </c>
      <c r="Y155" s="66">
        <v>4.7</v>
      </c>
      <c r="Z155" s="66">
        <v>1.9000000000000004</v>
      </c>
      <c r="AA155" s="66">
        <v>4.5</v>
      </c>
      <c r="AB155" s="66">
        <v>12.299999999999999</v>
      </c>
      <c r="AC155" s="66">
        <v>0</v>
      </c>
      <c r="AD155" s="66">
        <v>1.7999999999999998</v>
      </c>
      <c r="AE155" s="66">
        <v>6.3999999999999995</v>
      </c>
      <c r="AF155" s="66">
        <v>5.8999999999999995</v>
      </c>
      <c r="AG155" s="66">
        <v>-1.6999999999999993</v>
      </c>
      <c r="AH155" s="66">
        <v>2</v>
      </c>
      <c r="AJ155" s="66">
        <v>1.5</v>
      </c>
      <c r="AK155" s="66">
        <v>0.19999999999999929</v>
      </c>
      <c r="AL155" s="66">
        <v>2.1000000000000005</v>
      </c>
      <c r="AM155" s="66">
        <v>7.8</v>
      </c>
      <c r="AN155" s="66">
        <v>10.7</v>
      </c>
      <c r="AO155" s="66">
        <v>-0.70000000000000107</v>
      </c>
      <c r="AP155" s="66">
        <v>2.8999999999999986</v>
      </c>
      <c r="AQ155" s="66"/>
      <c r="AR155" s="66">
        <v>0</v>
      </c>
      <c r="AS155" s="66">
        <v>0.5</v>
      </c>
      <c r="AT155" s="66">
        <v>3.0999999999999996</v>
      </c>
      <c r="AU155" s="66">
        <v>0</v>
      </c>
      <c r="AV155" s="66">
        <v>0</v>
      </c>
      <c r="AW155" s="66">
        <v>0</v>
      </c>
      <c r="AX155" s="66">
        <v>0</v>
      </c>
      <c r="AY155" s="66">
        <v>0</v>
      </c>
      <c r="AZ155" s="66">
        <v>0</v>
      </c>
      <c r="BB155" s="66">
        <v>3.7222222222222214</v>
      </c>
      <c r="BD155" s="66">
        <v>0</v>
      </c>
      <c r="BE155" s="66">
        <v>0</v>
      </c>
      <c r="BF155" s="66">
        <v>-0.11111111111111072</v>
      </c>
      <c r="BG155" s="66">
        <v>4.3333333333333339</v>
      </c>
      <c r="BH155" s="66">
        <v>2.2777777777777768</v>
      </c>
      <c r="BJ155" s="66">
        <v>7.4444444444444438</v>
      </c>
      <c r="BK155" s="66"/>
      <c r="BL155" s="66">
        <v>0</v>
      </c>
    </row>
    <row r="156" spans="1:64" x14ac:dyDescent="0.2">
      <c r="A156" s="11">
        <v>-30</v>
      </c>
      <c r="B156" s="66">
        <v>0</v>
      </c>
      <c r="C156" s="66">
        <v>0.5</v>
      </c>
      <c r="E156" s="66">
        <v>1.1999999999999993</v>
      </c>
      <c r="F156" s="66">
        <v>7.9000000000000021</v>
      </c>
      <c r="H156" s="66">
        <v>0</v>
      </c>
      <c r="J156" s="66">
        <v>1.7999999999999998</v>
      </c>
      <c r="K156" s="66">
        <v>0.89999999999999947</v>
      </c>
      <c r="L156" s="66">
        <v>0.29999999999999893</v>
      </c>
      <c r="M156" s="66">
        <v>4.1000000000000005</v>
      </c>
      <c r="N156" s="66">
        <v>-0.19999999999999929</v>
      </c>
      <c r="O156" s="66">
        <v>0</v>
      </c>
      <c r="P156" s="66">
        <v>0</v>
      </c>
      <c r="Q156" s="66">
        <v>0.89999999999999858</v>
      </c>
      <c r="R156" s="66">
        <v>5.9999999999999991</v>
      </c>
      <c r="S156" s="66">
        <v>3.6999999999999993</v>
      </c>
      <c r="T156" s="66">
        <v>-0.29999999999999893</v>
      </c>
      <c r="U156" s="66">
        <v>4.7</v>
      </c>
      <c r="V156" s="66">
        <v>0</v>
      </c>
      <c r="W156" s="66">
        <v>3.7999999999999989</v>
      </c>
      <c r="X156" s="66">
        <v>0</v>
      </c>
      <c r="Y156" s="66">
        <v>3.9999999999999991</v>
      </c>
      <c r="Z156" s="66">
        <v>2</v>
      </c>
      <c r="AA156" s="66">
        <v>4.5</v>
      </c>
      <c r="AB156" s="66">
        <v>12.700000000000001</v>
      </c>
      <c r="AC156" s="66">
        <v>0</v>
      </c>
      <c r="AD156" s="66">
        <v>2.1999999999999993</v>
      </c>
      <c r="AE156" s="66">
        <v>6.8</v>
      </c>
      <c r="AF156" s="66">
        <v>6.1000000000000005</v>
      </c>
      <c r="AG156" s="66">
        <v>-0.89999999999999858</v>
      </c>
      <c r="AH156" s="66">
        <v>2.5999999999999996</v>
      </c>
      <c r="AJ156" s="66">
        <v>1.8000000000000007</v>
      </c>
      <c r="AK156" s="66">
        <v>0.19999999999999929</v>
      </c>
      <c r="AL156" s="66">
        <v>3.0000000000000009</v>
      </c>
      <c r="AM156" s="66">
        <v>8.1999999999999993</v>
      </c>
      <c r="AN156" s="66">
        <v>10.8</v>
      </c>
      <c r="AO156" s="66">
        <v>-0.40000000000000036</v>
      </c>
      <c r="AP156" s="66">
        <v>2.8999999999999986</v>
      </c>
      <c r="AQ156" s="66"/>
      <c r="AR156" s="66">
        <v>0</v>
      </c>
      <c r="AS156" s="66">
        <v>1.1999999999999993</v>
      </c>
      <c r="AT156" s="66">
        <v>3.2000000000000011</v>
      </c>
      <c r="AU156" s="66">
        <v>0</v>
      </c>
      <c r="AV156" s="66">
        <v>0</v>
      </c>
      <c r="AW156" s="66">
        <v>0</v>
      </c>
      <c r="AX156" s="66">
        <v>0</v>
      </c>
      <c r="AY156" s="66">
        <v>0</v>
      </c>
      <c r="AZ156" s="66">
        <v>0</v>
      </c>
      <c r="BB156" s="66">
        <v>3.9444444444444464</v>
      </c>
      <c r="BD156" s="66">
        <v>0</v>
      </c>
      <c r="BE156" s="66">
        <v>0</v>
      </c>
      <c r="BF156" s="66">
        <v>0.5</v>
      </c>
      <c r="BG156" s="66">
        <v>4.3888888888888893</v>
      </c>
      <c r="BH156" s="66">
        <v>2</v>
      </c>
      <c r="BJ156" s="66">
        <v>7.4999999999999991</v>
      </c>
      <c r="BK156" s="66"/>
      <c r="BL156" s="66">
        <v>0</v>
      </c>
    </row>
    <row r="157" spans="1:64" x14ac:dyDescent="0.2">
      <c r="A157" s="11">
        <v>-25</v>
      </c>
      <c r="B157" s="66">
        <v>0</v>
      </c>
      <c r="C157" s="66">
        <v>0.89999999999999858</v>
      </c>
      <c r="E157" s="66">
        <v>1.9000000000000004</v>
      </c>
      <c r="F157" s="66">
        <v>9</v>
      </c>
      <c r="H157" s="66">
        <v>0</v>
      </c>
      <c r="J157" s="66">
        <v>1.8999999999999995</v>
      </c>
      <c r="K157" s="66">
        <v>1.4000000000000004</v>
      </c>
      <c r="L157" s="66">
        <v>0.5</v>
      </c>
      <c r="M157" s="66">
        <v>4.2</v>
      </c>
      <c r="N157" s="66">
        <v>0</v>
      </c>
      <c r="O157" s="66">
        <v>0</v>
      </c>
      <c r="P157" s="66">
        <v>0</v>
      </c>
      <c r="Q157" s="66">
        <v>0.79999999999999893</v>
      </c>
      <c r="R157" s="66">
        <v>6.2</v>
      </c>
      <c r="S157" s="66">
        <v>4.1999999999999993</v>
      </c>
      <c r="T157" s="66">
        <v>0</v>
      </c>
      <c r="U157" s="66">
        <v>5.3</v>
      </c>
      <c r="V157" s="66">
        <v>0</v>
      </c>
      <c r="W157" s="66">
        <v>4.1999999999999993</v>
      </c>
      <c r="X157" s="66">
        <v>0</v>
      </c>
      <c r="Y157" s="66">
        <v>4.7</v>
      </c>
      <c r="Z157" s="66">
        <v>2.1999999999999993</v>
      </c>
      <c r="AA157" s="66">
        <v>4.4000000000000004</v>
      </c>
      <c r="AB157" s="66">
        <v>13.1</v>
      </c>
      <c r="AC157" s="66">
        <v>0</v>
      </c>
      <c r="AD157" s="66">
        <v>2.8</v>
      </c>
      <c r="AE157" s="66">
        <v>6.5000000000000009</v>
      </c>
      <c r="AF157" s="66">
        <v>6.5000000000000009</v>
      </c>
      <c r="AG157" s="66">
        <v>-0.5</v>
      </c>
      <c r="AH157" s="66">
        <v>3.1999999999999993</v>
      </c>
      <c r="AJ157" s="66">
        <v>2.0999999999999996</v>
      </c>
      <c r="AK157" s="66">
        <v>0.19999999999999929</v>
      </c>
      <c r="AL157" s="66">
        <v>2.8</v>
      </c>
      <c r="AM157" s="66">
        <v>8.6999999999999993</v>
      </c>
      <c r="AN157" s="66">
        <v>10.899999999999999</v>
      </c>
      <c r="AO157" s="66">
        <v>-9.9999999999999645E-2</v>
      </c>
      <c r="AP157" s="66">
        <v>3</v>
      </c>
      <c r="AQ157" s="66"/>
      <c r="AR157" s="66">
        <v>0</v>
      </c>
      <c r="AS157" s="66">
        <v>1.5</v>
      </c>
      <c r="AT157" s="66">
        <v>3.3000000000000007</v>
      </c>
      <c r="AU157" s="66">
        <v>0</v>
      </c>
      <c r="AV157" s="66">
        <v>0</v>
      </c>
      <c r="AW157" s="66">
        <v>0</v>
      </c>
      <c r="AX157" s="66">
        <v>0</v>
      </c>
      <c r="AY157" s="66">
        <v>0</v>
      </c>
      <c r="AZ157" s="66">
        <v>0</v>
      </c>
      <c r="BB157" s="66">
        <v>4.3333333333333357</v>
      </c>
      <c r="BD157" s="66">
        <v>0</v>
      </c>
      <c r="BE157" s="66">
        <v>0</v>
      </c>
      <c r="BF157" s="66">
        <v>1.3888888888888893</v>
      </c>
      <c r="BG157" s="66">
        <v>4.4444444444444446</v>
      </c>
      <c r="BH157" s="66">
        <v>2.1111111111111107</v>
      </c>
      <c r="BJ157" s="66">
        <v>7.6111111111111116</v>
      </c>
      <c r="BK157" s="66"/>
      <c r="BL157" s="66">
        <v>0</v>
      </c>
    </row>
    <row r="158" spans="1:64" x14ac:dyDescent="0.2">
      <c r="A158" s="11">
        <v>-20</v>
      </c>
      <c r="B158" s="66">
        <v>0</v>
      </c>
      <c r="C158" s="66">
        <v>1.5</v>
      </c>
      <c r="E158" s="66">
        <v>2.4000000000000004</v>
      </c>
      <c r="F158" s="66">
        <v>9.5</v>
      </c>
      <c r="H158" s="66">
        <v>0</v>
      </c>
      <c r="J158" s="66">
        <v>2</v>
      </c>
      <c r="K158" s="66">
        <v>1.7999999999999989</v>
      </c>
      <c r="L158" s="66">
        <v>0.69999999999999929</v>
      </c>
      <c r="M158" s="66">
        <v>4.4999999999999991</v>
      </c>
      <c r="N158" s="66">
        <v>0.20000000000000107</v>
      </c>
      <c r="O158" s="66">
        <v>0</v>
      </c>
      <c r="P158" s="66">
        <v>0</v>
      </c>
      <c r="Q158" s="66">
        <v>1</v>
      </c>
      <c r="R158" s="66">
        <v>6.3999999999999995</v>
      </c>
      <c r="S158" s="66">
        <v>3.9000000000000004</v>
      </c>
      <c r="T158" s="66">
        <v>0.20000000000000107</v>
      </c>
      <c r="U158" s="66">
        <v>5.8999999999999995</v>
      </c>
      <c r="V158" s="66">
        <v>0</v>
      </c>
      <c r="W158" s="66">
        <v>4.8999999999999986</v>
      </c>
      <c r="X158" s="66">
        <v>0</v>
      </c>
      <c r="Y158" s="66">
        <v>5.2</v>
      </c>
      <c r="Z158" s="66">
        <v>2.3000000000000007</v>
      </c>
      <c r="AA158" s="66">
        <v>4.2000000000000011</v>
      </c>
      <c r="AB158" s="66">
        <v>13.1</v>
      </c>
      <c r="AC158" s="66">
        <v>0</v>
      </c>
      <c r="AD158" s="66">
        <v>3.5999999999999996</v>
      </c>
      <c r="AE158" s="66">
        <v>6.8</v>
      </c>
      <c r="AF158" s="66">
        <v>6.8</v>
      </c>
      <c r="AG158" s="66">
        <v>-0.19999999999999929</v>
      </c>
      <c r="AH158" s="66">
        <v>3.9000000000000004</v>
      </c>
      <c r="AJ158" s="66">
        <v>2.3000000000000007</v>
      </c>
      <c r="AK158" s="66">
        <v>0.19999999999999929</v>
      </c>
      <c r="AL158" s="66">
        <v>3.2</v>
      </c>
      <c r="AM158" s="66">
        <v>8</v>
      </c>
      <c r="AN158" s="66">
        <v>11</v>
      </c>
      <c r="AO158" s="66">
        <v>0.19999999999999929</v>
      </c>
      <c r="AP158" s="66">
        <v>3</v>
      </c>
      <c r="AQ158" s="66"/>
      <c r="AR158" s="66">
        <v>0</v>
      </c>
      <c r="AS158" s="66">
        <v>1.9000000000000004</v>
      </c>
      <c r="AT158" s="66">
        <v>3.2000000000000011</v>
      </c>
      <c r="AU158" s="66">
        <v>0</v>
      </c>
      <c r="AV158" s="66">
        <v>0</v>
      </c>
      <c r="AW158" s="66">
        <v>0</v>
      </c>
      <c r="AX158" s="66">
        <v>0</v>
      </c>
      <c r="AY158" s="66">
        <v>0</v>
      </c>
      <c r="AZ158" s="66">
        <v>0</v>
      </c>
      <c r="BB158" s="66">
        <v>4.7777777777777786</v>
      </c>
      <c r="BD158" s="66">
        <v>0</v>
      </c>
      <c r="BE158" s="66">
        <v>0</v>
      </c>
      <c r="BF158" s="66">
        <v>1.3333333333333339</v>
      </c>
      <c r="BG158" s="66">
        <v>4.4444444444444446</v>
      </c>
      <c r="BH158" s="66">
        <v>2.2777777777777768</v>
      </c>
      <c r="BJ158" s="66">
        <v>7.7777777777777777</v>
      </c>
      <c r="BK158" s="66"/>
      <c r="BL158" s="66">
        <v>0</v>
      </c>
    </row>
    <row r="159" spans="1:64" x14ac:dyDescent="0.2">
      <c r="A159" s="11">
        <v>-15</v>
      </c>
      <c r="B159" s="66">
        <v>0</v>
      </c>
      <c r="C159" s="66">
        <v>2</v>
      </c>
      <c r="E159" s="66">
        <v>2.7999999999999989</v>
      </c>
      <c r="F159" s="66">
        <v>9.9000000000000021</v>
      </c>
      <c r="H159" s="66">
        <v>0</v>
      </c>
      <c r="J159" s="66">
        <v>2.1999999999999993</v>
      </c>
      <c r="K159" s="66">
        <v>2</v>
      </c>
      <c r="L159" s="66">
        <v>0.90000000000000036</v>
      </c>
      <c r="M159" s="66">
        <v>4.7</v>
      </c>
      <c r="N159" s="66">
        <v>0.70000000000000107</v>
      </c>
      <c r="O159" s="66">
        <v>0</v>
      </c>
      <c r="P159" s="66">
        <v>0</v>
      </c>
      <c r="Q159" s="66">
        <v>1.7999999999999989</v>
      </c>
      <c r="R159" s="66">
        <v>6.7</v>
      </c>
      <c r="S159" s="66">
        <v>4.0999999999999996</v>
      </c>
      <c r="T159" s="66">
        <v>0.40000000000000036</v>
      </c>
      <c r="U159" s="66">
        <v>6.2</v>
      </c>
      <c r="V159" s="66">
        <v>0</v>
      </c>
      <c r="W159" s="66">
        <v>4.8999999999999986</v>
      </c>
      <c r="X159" s="66">
        <v>0</v>
      </c>
      <c r="Y159" s="66">
        <v>5.6000000000000005</v>
      </c>
      <c r="Z159" s="66">
        <v>2.4000000000000004</v>
      </c>
      <c r="AA159" s="66">
        <v>4.4000000000000004</v>
      </c>
      <c r="AB159" s="66">
        <v>13.000000000000002</v>
      </c>
      <c r="AC159" s="66">
        <v>0</v>
      </c>
      <c r="AD159" s="66">
        <v>4.4000000000000004</v>
      </c>
      <c r="AE159" s="66">
        <v>7.2</v>
      </c>
      <c r="AF159" s="66">
        <v>7.1000000000000005</v>
      </c>
      <c r="AG159" s="66">
        <v>0</v>
      </c>
      <c r="AH159" s="66">
        <v>4.1999999999999993</v>
      </c>
      <c r="AJ159" s="66">
        <v>2.4000000000000004</v>
      </c>
      <c r="AK159" s="66">
        <v>0.19999999999999929</v>
      </c>
      <c r="AL159" s="66">
        <v>3.5000000000000009</v>
      </c>
      <c r="AM159" s="66">
        <v>8.1999999999999993</v>
      </c>
      <c r="AN159" s="66">
        <v>11</v>
      </c>
      <c r="AO159" s="66">
        <v>0.40000000000000036</v>
      </c>
      <c r="AP159" s="66">
        <v>3</v>
      </c>
      <c r="AQ159" s="66"/>
      <c r="AR159" s="66">
        <v>0</v>
      </c>
      <c r="AS159" s="66">
        <v>2.0999999999999996</v>
      </c>
      <c r="AT159" s="66">
        <v>3.0999999999999996</v>
      </c>
      <c r="AU159" s="66">
        <v>0</v>
      </c>
      <c r="AV159" s="66">
        <v>0</v>
      </c>
      <c r="AW159" s="66">
        <v>0</v>
      </c>
      <c r="AX159" s="66">
        <v>0</v>
      </c>
      <c r="AY159" s="66">
        <v>0</v>
      </c>
      <c r="AZ159" s="66">
        <v>0</v>
      </c>
      <c r="BB159" s="66">
        <v>5.0555555555555571</v>
      </c>
      <c r="BD159" s="66">
        <v>0</v>
      </c>
      <c r="BE159" s="66">
        <v>0</v>
      </c>
      <c r="BF159" s="66">
        <v>1.1666666666666661</v>
      </c>
      <c r="BG159" s="66">
        <v>4.5</v>
      </c>
      <c r="BH159" s="66">
        <v>2.5555555555555554</v>
      </c>
      <c r="BJ159" s="66">
        <v>7.833333333333333</v>
      </c>
      <c r="BK159" s="66"/>
      <c r="BL159" s="66">
        <v>0</v>
      </c>
    </row>
    <row r="160" spans="1:64" x14ac:dyDescent="0.2">
      <c r="A160" s="11">
        <v>-10</v>
      </c>
      <c r="B160" s="66">
        <v>0</v>
      </c>
      <c r="C160" s="66">
        <v>2.2999999999999989</v>
      </c>
      <c r="E160" s="66">
        <v>3</v>
      </c>
      <c r="F160" s="66">
        <v>10.400000000000002</v>
      </c>
      <c r="H160" s="66">
        <v>0</v>
      </c>
      <c r="J160" s="66">
        <v>2.2999999999999998</v>
      </c>
      <c r="K160" s="66">
        <v>2.2999999999999989</v>
      </c>
      <c r="L160" s="66">
        <v>0.69999999999999929</v>
      </c>
      <c r="M160" s="66">
        <v>4.9999999999999991</v>
      </c>
      <c r="N160" s="66">
        <v>1.1000000000000014</v>
      </c>
      <c r="O160" s="66">
        <v>0</v>
      </c>
      <c r="P160" s="66">
        <v>0</v>
      </c>
      <c r="Q160" s="66">
        <v>1.8999999999999986</v>
      </c>
      <c r="R160" s="66">
        <v>6.9999999999999991</v>
      </c>
      <c r="S160" s="66">
        <v>4.4000000000000004</v>
      </c>
      <c r="T160" s="66">
        <v>0.60000000000000142</v>
      </c>
      <c r="U160" s="66">
        <v>6.4999999999999991</v>
      </c>
      <c r="V160" s="66">
        <v>0</v>
      </c>
      <c r="W160" s="66">
        <v>5</v>
      </c>
      <c r="X160" s="66">
        <v>0</v>
      </c>
      <c r="Y160" s="66">
        <v>5.8999999999999995</v>
      </c>
      <c r="Z160" s="66">
        <v>2.5999999999999996</v>
      </c>
      <c r="AA160" s="66">
        <v>5.1000000000000014</v>
      </c>
      <c r="AB160" s="66">
        <v>13.000000000000002</v>
      </c>
      <c r="AC160" s="66">
        <v>0</v>
      </c>
      <c r="AD160" s="66">
        <v>5.2999999999999989</v>
      </c>
      <c r="AE160" s="66">
        <v>7.7</v>
      </c>
      <c r="AF160" s="66">
        <v>7.5000000000000009</v>
      </c>
      <c r="AG160" s="66">
        <v>0.5</v>
      </c>
      <c r="AH160" s="66">
        <v>4.5</v>
      </c>
      <c r="AJ160" s="66">
        <v>2.5999999999999996</v>
      </c>
      <c r="AK160" s="66">
        <v>0.30000000000000071</v>
      </c>
      <c r="AL160" s="66">
        <v>4.0000000000000009</v>
      </c>
      <c r="AM160" s="66">
        <v>8.6000000000000014</v>
      </c>
      <c r="AN160" s="66">
        <v>11.100000000000001</v>
      </c>
      <c r="AO160" s="66">
        <v>0.5</v>
      </c>
      <c r="AP160" s="66">
        <v>3.0999999999999996</v>
      </c>
      <c r="AQ160" s="66">
        <v>0</v>
      </c>
      <c r="AR160" s="66">
        <v>0</v>
      </c>
      <c r="AS160" s="66">
        <v>2</v>
      </c>
      <c r="AT160" s="66">
        <v>3.2000000000000011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B160" s="66">
        <v>5.3333333333333357</v>
      </c>
      <c r="BD160" s="66">
        <v>0</v>
      </c>
      <c r="BE160" s="66">
        <v>8.8888888888888893</v>
      </c>
      <c r="BF160" s="66">
        <v>1.5</v>
      </c>
      <c r="BG160" s="66">
        <v>4.5</v>
      </c>
      <c r="BH160" s="66">
        <v>2.8888888888888875</v>
      </c>
      <c r="BJ160" s="66">
        <v>8.0555555555555571</v>
      </c>
      <c r="BK160" s="66"/>
      <c r="BL160" s="66">
        <v>0</v>
      </c>
    </row>
    <row r="161" spans="1:64" x14ac:dyDescent="0.2">
      <c r="A161" s="11">
        <v>-5</v>
      </c>
      <c r="B161" s="66">
        <v>0</v>
      </c>
      <c r="C161" s="66">
        <v>2.5</v>
      </c>
      <c r="E161" s="66">
        <v>3.2999999999999989</v>
      </c>
      <c r="F161" s="66">
        <v>10.5</v>
      </c>
      <c r="H161" s="66">
        <v>0</v>
      </c>
      <c r="J161" s="66">
        <v>2.5</v>
      </c>
      <c r="K161" s="66">
        <v>2.2999999999999989</v>
      </c>
      <c r="L161" s="66">
        <v>0.79999999999999893</v>
      </c>
      <c r="M161" s="66">
        <v>5.1000000000000005</v>
      </c>
      <c r="N161" s="66">
        <v>1.4000000000000004</v>
      </c>
      <c r="O161" s="66">
        <v>0</v>
      </c>
      <c r="P161" s="66">
        <v>0</v>
      </c>
      <c r="Q161" s="66">
        <v>1.7999999999999989</v>
      </c>
      <c r="R161" s="66">
        <v>6.9999999999999991</v>
      </c>
      <c r="S161" s="66">
        <v>4.4000000000000004</v>
      </c>
      <c r="T161" s="66">
        <v>0.70000000000000107</v>
      </c>
      <c r="U161" s="66">
        <v>6.7</v>
      </c>
      <c r="V161" s="66">
        <v>0</v>
      </c>
      <c r="W161" s="66">
        <v>5.0999999999999996</v>
      </c>
      <c r="X161" s="66">
        <v>0</v>
      </c>
      <c r="Y161" s="66">
        <v>5.9999999999999991</v>
      </c>
      <c r="Z161" s="66">
        <v>2.6999999999999993</v>
      </c>
      <c r="AA161" s="66">
        <v>5.5</v>
      </c>
      <c r="AB161" s="66">
        <v>13.1</v>
      </c>
      <c r="AC161" s="66">
        <v>0</v>
      </c>
      <c r="AD161" s="66">
        <v>6</v>
      </c>
      <c r="AE161" s="66">
        <v>8.3999999999999986</v>
      </c>
      <c r="AF161" s="66">
        <v>7.8</v>
      </c>
      <c r="AG161" s="66">
        <v>0.60000000000000142</v>
      </c>
      <c r="AH161" s="66">
        <v>4.6999999999999993</v>
      </c>
      <c r="AI161" s="66">
        <v>0</v>
      </c>
      <c r="AJ161" s="66">
        <v>2.9000000000000004</v>
      </c>
      <c r="AK161" s="66">
        <v>0.5</v>
      </c>
      <c r="AL161" s="66">
        <v>4.3999999999999995</v>
      </c>
      <c r="AM161" s="66">
        <v>8.8000000000000007</v>
      </c>
      <c r="AN161" s="66">
        <v>11.2</v>
      </c>
      <c r="AO161" s="66">
        <v>0.5</v>
      </c>
      <c r="AP161" s="66">
        <v>3.1999999999999993</v>
      </c>
      <c r="AQ161" s="66">
        <v>9.9999999999999645E-2</v>
      </c>
      <c r="AR161" s="66">
        <v>0</v>
      </c>
      <c r="AS161" s="66">
        <v>2</v>
      </c>
      <c r="AT161" s="66">
        <v>3.4000000000000004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B161" s="66">
        <v>5.7222222222222214</v>
      </c>
      <c r="BD161" s="66">
        <v>0</v>
      </c>
      <c r="BE161" s="66">
        <v>8.7777777777777786</v>
      </c>
      <c r="BF161" s="66">
        <v>2.1111111111111107</v>
      </c>
      <c r="BG161" s="66">
        <v>4.5555555555555554</v>
      </c>
      <c r="BH161" s="66">
        <v>3.1111111111111107</v>
      </c>
      <c r="BJ161" s="66">
        <v>8.2222222222222214</v>
      </c>
      <c r="BK161" s="66"/>
      <c r="BL161" s="66">
        <v>0</v>
      </c>
    </row>
    <row r="162" spans="1:64" x14ac:dyDescent="0.2">
      <c r="A162" s="68">
        <v>0</v>
      </c>
      <c r="B162" s="66">
        <v>0</v>
      </c>
      <c r="C162" s="67">
        <v>2.5999999999999996</v>
      </c>
      <c r="D162" s="67">
        <v>0</v>
      </c>
      <c r="E162" s="67">
        <v>3.5</v>
      </c>
      <c r="F162" s="67">
        <v>10.600000000000001</v>
      </c>
      <c r="G162" s="67">
        <v>0</v>
      </c>
      <c r="H162" s="66">
        <v>0</v>
      </c>
      <c r="I162" s="67">
        <v>0</v>
      </c>
      <c r="J162" s="67">
        <v>2.7999999999999989</v>
      </c>
      <c r="K162" s="67">
        <v>2.4000000000000004</v>
      </c>
      <c r="L162" s="67">
        <v>0.90000000000000036</v>
      </c>
      <c r="M162" s="67">
        <v>5.2</v>
      </c>
      <c r="N162" s="67">
        <v>1.6000000000000014</v>
      </c>
      <c r="O162" s="66">
        <v>0</v>
      </c>
      <c r="P162" s="66">
        <v>0</v>
      </c>
      <c r="Q162" s="67">
        <v>2</v>
      </c>
      <c r="R162" s="67">
        <v>7.1000000000000005</v>
      </c>
      <c r="S162" s="67">
        <v>4.5999999999999996</v>
      </c>
      <c r="T162" s="67">
        <v>0.80000000000000071</v>
      </c>
      <c r="U162" s="67">
        <v>7.1000000000000005</v>
      </c>
      <c r="V162" s="66">
        <v>0</v>
      </c>
      <c r="W162" s="67">
        <v>5.3999999999999986</v>
      </c>
      <c r="X162" s="66">
        <v>0</v>
      </c>
      <c r="Y162" s="67">
        <v>6.1000000000000005</v>
      </c>
      <c r="Z162" s="67">
        <v>2.8000000000000007</v>
      </c>
      <c r="AA162" s="67">
        <v>5.8000000000000007</v>
      </c>
      <c r="AB162" s="67">
        <v>13.200000000000001</v>
      </c>
      <c r="AC162" s="66">
        <v>0</v>
      </c>
      <c r="AD162" s="67">
        <v>6.1999999999999993</v>
      </c>
      <c r="AE162" s="67">
        <v>8.5</v>
      </c>
      <c r="AF162" s="67">
        <v>7.8999999999999995</v>
      </c>
      <c r="AG162" s="67">
        <v>0.69999999999999929</v>
      </c>
      <c r="AH162" s="67">
        <v>4.9000000000000004</v>
      </c>
      <c r="AI162" s="67">
        <v>9.9999999999999645E-2</v>
      </c>
      <c r="AJ162" s="67">
        <v>3.0000000000000018</v>
      </c>
      <c r="AK162" s="67">
        <v>0.59999999999999964</v>
      </c>
      <c r="AL162" s="67">
        <v>4.5000000000000009</v>
      </c>
      <c r="AM162" s="67">
        <v>8.8999999999999986</v>
      </c>
      <c r="AN162" s="67">
        <v>12.100000000000001</v>
      </c>
      <c r="AO162" s="67">
        <v>0.69999999999999929</v>
      </c>
      <c r="AP162" s="67">
        <v>3.2999999999999989</v>
      </c>
      <c r="AQ162" s="67">
        <v>0.19999999999999929</v>
      </c>
      <c r="AR162" s="66">
        <v>0</v>
      </c>
      <c r="AS162" s="67">
        <v>2.2999999999999989</v>
      </c>
      <c r="AT162" s="67">
        <v>3.5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7">
        <v>0</v>
      </c>
      <c r="BB162" s="67">
        <v>5.8888888888888893</v>
      </c>
      <c r="BC162" s="67">
        <v>0</v>
      </c>
      <c r="BD162" s="66">
        <v>0</v>
      </c>
      <c r="BE162" s="66">
        <v>8.6666666666666661</v>
      </c>
      <c r="BF162" s="67">
        <v>2.6111111111111107</v>
      </c>
      <c r="BG162" s="67">
        <v>4.8888888888888893</v>
      </c>
      <c r="BH162" s="67">
        <v>3.1666666666666661</v>
      </c>
      <c r="BI162" s="67">
        <v>0</v>
      </c>
      <c r="BJ162" s="67">
        <v>8.4444444444444429</v>
      </c>
      <c r="BK162" s="67">
        <v>0</v>
      </c>
      <c r="BL162" s="66">
        <v>0</v>
      </c>
    </row>
    <row r="163" spans="1:64" x14ac:dyDescent="0.2">
      <c r="A163" s="11">
        <v>5</v>
      </c>
      <c r="B163" s="66">
        <v>0</v>
      </c>
      <c r="C163" s="66">
        <v>2.5</v>
      </c>
      <c r="D163" s="66">
        <v>-0.20000000000000284</v>
      </c>
      <c r="E163" s="66">
        <v>3.5</v>
      </c>
      <c r="F163" s="66">
        <v>10.5</v>
      </c>
      <c r="G163" s="66">
        <v>-0.30000000000000071</v>
      </c>
      <c r="H163" s="66">
        <v>0</v>
      </c>
      <c r="I163" s="66">
        <v>0</v>
      </c>
      <c r="J163" s="66">
        <v>2.6999999999999993</v>
      </c>
      <c r="K163" s="66">
        <v>2.4000000000000004</v>
      </c>
      <c r="L163" s="66">
        <v>0.90000000000000036</v>
      </c>
      <c r="M163" s="66">
        <v>5.1000000000000005</v>
      </c>
      <c r="N163" s="66">
        <v>1.7000000000000011</v>
      </c>
      <c r="O163" s="66">
        <v>0</v>
      </c>
      <c r="P163" s="66">
        <v>0</v>
      </c>
      <c r="Q163" s="66">
        <v>2</v>
      </c>
      <c r="R163" s="66">
        <v>6.6000000000000005</v>
      </c>
      <c r="S163" s="66">
        <v>4.5999999999999996</v>
      </c>
      <c r="T163" s="66">
        <v>0.80000000000000071</v>
      </c>
      <c r="U163" s="66">
        <v>6.7</v>
      </c>
      <c r="V163" s="66">
        <v>0</v>
      </c>
      <c r="W163" s="66">
        <v>5.0999999999999996</v>
      </c>
      <c r="X163" s="66">
        <v>0</v>
      </c>
      <c r="Y163" s="66">
        <v>6.1000000000000005</v>
      </c>
      <c r="Z163" s="66">
        <v>2.8000000000000007</v>
      </c>
      <c r="AA163" s="66">
        <v>5.8000000000000007</v>
      </c>
      <c r="AB163" s="66">
        <v>12.799999999999999</v>
      </c>
      <c r="AC163" s="66">
        <v>0</v>
      </c>
      <c r="AD163" s="66">
        <v>6.1999999999999993</v>
      </c>
      <c r="AE163" s="66">
        <v>8.1999999999999993</v>
      </c>
      <c r="AF163" s="66">
        <v>7.8999999999999995</v>
      </c>
      <c r="AG163" s="66">
        <v>0.60000000000000142</v>
      </c>
      <c r="AH163" s="66">
        <v>4.9000000000000004</v>
      </c>
      <c r="AI163" s="66">
        <v>-0.19999999999999929</v>
      </c>
      <c r="AJ163" s="66">
        <v>3.0000000000000018</v>
      </c>
      <c r="AK163" s="66">
        <v>0.40000000000000036</v>
      </c>
      <c r="AL163" s="66">
        <v>4.5000000000000009</v>
      </c>
      <c r="AM163" s="66">
        <v>8.8999999999999986</v>
      </c>
      <c r="AN163" s="66">
        <v>12.100000000000001</v>
      </c>
      <c r="AO163" s="66">
        <v>0.69999999999999929</v>
      </c>
      <c r="AP163" s="66">
        <v>3.2999999999999989</v>
      </c>
      <c r="AQ163" s="66">
        <v>0.19999999999999929</v>
      </c>
      <c r="AR163" s="66">
        <v>0</v>
      </c>
      <c r="AS163" s="66">
        <v>2.1999999999999993</v>
      </c>
      <c r="AT163" s="66">
        <v>3.3000000000000007</v>
      </c>
      <c r="AU163" s="66">
        <v>0</v>
      </c>
      <c r="AV163" s="66">
        <v>0</v>
      </c>
      <c r="AW163" s="66">
        <v>0</v>
      </c>
      <c r="AX163" s="66">
        <v>0</v>
      </c>
      <c r="AY163" s="66">
        <v>0</v>
      </c>
      <c r="AZ163" s="66">
        <v>0</v>
      </c>
      <c r="BA163" s="66">
        <v>-0.11111111111111072</v>
      </c>
      <c r="BB163" s="66">
        <v>5.4444444444444464</v>
      </c>
      <c r="BC163" s="66">
        <v>-0.38888888888888928</v>
      </c>
      <c r="BD163" s="66">
        <v>0</v>
      </c>
      <c r="BE163" s="66">
        <v>0</v>
      </c>
      <c r="BF163" s="66">
        <v>2.6111111111111107</v>
      </c>
      <c r="BG163" s="66">
        <v>4.7222222222222232</v>
      </c>
      <c r="BH163" s="66">
        <v>3</v>
      </c>
      <c r="BI163" s="66">
        <v>-0.5</v>
      </c>
      <c r="BJ163" s="66">
        <v>-5.2222222222222223</v>
      </c>
      <c r="BK163" s="66">
        <v>-0.38888888888888928</v>
      </c>
      <c r="BL163" s="66">
        <v>0</v>
      </c>
    </row>
    <row r="164" spans="1:64" x14ac:dyDescent="0.2">
      <c r="A164" s="11">
        <v>10</v>
      </c>
      <c r="B164" s="66">
        <v>0</v>
      </c>
      <c r="C164" s="66">
        <v>2.5</v>
      </c>
      <c r="D164" s="66">
        <v>0</v>
      </c>
      <c r="E164" s="66">
        <v>3.1999999999999993</v>
      </c>
      <c r="F164" s="66">
        <v>10.400000000000002</v>
      </c>
      <c r="G164" s="66">
        <v>-0.59999999999999787</v>
      </c>
      <c r="H164" s="66">
        <v>0</v>
      </c>
      <c r="I164" s="66">
        <v>-0.19999999999999929</v>
      </c>
      <c r="J164" s="66">
        <v>2.6999999999999993</v>
      </c>
      <c r="K164" s="66">
        <v>2.4000000000000004</v>
      </c>
      <c r="L164" s="66">
        <v>0.79999999999999893</v>
      </c>
      <c r="M164" s="66">
        <v>4.9999999999999991</v>
      </c>
      <c r="N164" s="66">
        <v>1.7000000000000011</v>
      </c>
      <c r="O164" s="66">
        <v>0</v>
      </c>
      <c r="P164" s="66">
        <v>0</v>
      </c>
      <c r="Q164" s="66">
        <v>1.6999999999999993</v>
      </c>
      <c r="R164" s="66">
        <v>5.8999999999999995</v>
      </c>
      <c r="S164" s="66">
        <v>4.3000000000000007</v>
      </c>
      <c r="T164" s="66">
        <v>0.70000000000000107</v>
      </c>
      <c r="U164" s="66">
        <v>6.3999999999999995</v>
      </c>
      <c r="V164" s="66">
        <v>0</v>
      </c>
      <c r="W164" s="66">
        <v>4.8999999999999986</v>
      </c>
      <c r="X164" s="66">
        <v>0</v>
      </c>
      <c r="Y164" s="66">
        <v>5.9999999999999991</v>
      </c>
      <c r="Z164" s="66">
        <v>2.4000000000000004</v>
      </c>
      <c r="AA164" s="66">
        <v>5.6000000000000014</v>
      </c>
      <c r="AB164" s="66">
        <v>12.299999999999999</v>
      </c>
      <c r="AC164" s="66">
        <v>0</v>
      </c>
      <c r="AD164" s="66">
        <v>6.1</v>
      </c>
      <c r="AE164" s="66">
        <v>8.3999999999999986</v>
      </c>
      <c r="AF164" s="66">
        <v>7.8999999999999995</v>
      </c>
      <c r="AG164" s="66">
        <v>0.20000000000000107</v>
      </c>
      <c r="AH164" s="66">
        <v>4.7999999999999989</v>
      </c>
      <c r="AI164" s="66">
        <v>-9.9999999999999645E-2</v>
      </c>
      <c r="AJ164" s="66">
        <v>2.7000000000000011</v>
      </c>
      <c r="AK164" s="66">
        <v>9.9999999999999645E-2</v>
      </c>
      <c r="AL164" s="66">
        <v>4.3</v>
      </c>
      <c r="AM164" s="66">
        <v>8.8000000000000007</v>
      </c>
      <c r="AN164" s="66">
        <v>11.7</v>
      </c>
      <c r="AO164" s="66">
        <v>0.69999999999999929</v>
      </c>
      <c r="AP164" s="66">
        <v>3.2999999999999989</v>
      </c>
      <c r="AQ164" s="66"/>
      <c r="AS164" s="66">
        <v>2</v>
      </c>
      <c r="AT164" s="66">
        <v>3.2000000000000011</v>
      </c>
      <c r="BA164" s="66">
        <v>-0.33333333333333393</v>
      </c>
      <c r="BB164" s="66">
        <v>5.1111111111111107</v>
      </c>
      <c r="BC164" s="66">
        <v>-0.55555555555555536</v>
      </c>
      <c r="BF164" s="66">
        <v>2.3888888888888893</v>
      </c>
      <c r="BG164" s="66">
        <v>4.6666666666666661</v>
      </c>
      <c r="BH164" s="66">
        <v>2.7777777777777768</v>
      </c>
      <c r="BI164" s="66">
        <v>-0.94444444444444464</v>
      </c>
      <c r="BK164" s="66">
        <v>-0.5</v>
      </c>
    </row>
    <row r="165" spans="1:64" x14ac:dyDescent="0.2">
      <c r="A165" s="11">
        <v>15</v>
      </c>
      <c r="B165" s="66">
        <v>0</v>
      </c>
      <c r="C165" s="66">
        <v>2.2999999999999989</v>
      </c>
      <c r="D165" s="66">
        <v>-0.30000000000000071</v>
      </c>
      <c r="E165" s="66">
        <v>2.4000000000000004</v>
      </c>
      <c r="F165" s="66">
        <v>10.100000000000001</v>
      </c>
      <c r="G165" s="66">
        <v>-0.89999999999999858</v>
      </c>
      <c r="H165" s="66">
        <v>0</v>
      </c>
      <c r="I165" s="66">
        <v>-0.39999999999999858</v>
      </c>
      <c r="J165" s="66">
        <v>2.5</v>
      </c>
      <c r="K165" s="66">
        <v>2.4000000000000004</v>
      </c>
      <c r="L165" s="66">
        <v>0</v>
      </c>
      <c r="M165" s="66">
        <v>4.4999999999999991</v>
      </c>
      <c r="N165" s="66">
        <v>1.6000000000000014</v>
      </c>
      <c r="O165" s="66">
        <v>0</v>
      </c>
      <c r="P165" s="66">
        <v>0</v>
      </c>
      <c r="Q165" s="66">
        <v>1.5999999999999996</v>
      </c>
      <c r="R165" s="66">
        <v>5.2</v>
      </c>
      <c r="S165" s="66">
        <v>3.6999999999999993</v>
      </c>
      <c r="T165" s="66">
        <v>0.5</v>
      </c>
      <c r="U165" s="66">
        <v>6.8999999999999995</v>
      </c>
      <c r="V165" s="66">
        <v>0</v>
      </c>
      <c r="W165" s="66">
        <v>4.6999999999999993</v>
      </c>
      <c r="X165" s="66">
        <v>0</v>
      </c>
      <c r="Y165" s="66">
        <v>5.8999999999999995</v>
      </c>
      <c r="Z165" s="66">
        <v>2.3000000000000007</v>
      </c>
      <c r="AA165" s="66">
        <v>5.4</v>
      </c>
      <c r="AC165" s="66">
        <v>0</v>
      </c>
      <c r="AD165" s="66">
        <v>5.9</v>
      </c>
      <c r="AE165" s="66">
        <v>8.5</v>
      </c>
      <c r="AF165" s="66">
        <v>7.6000000000000005</v>
      </c>
      <c r="AG165" s="66">
        <v>0.20000000000000107</v>
      </c>
      <c r="AH165" s="66">
        <v>4.0999999999999996</v>
      </c>
      <c r="AI165" s="66">
        <v>-9.9999999999999645E-2</v>
      </c>
      <c r="AJ165" s="66">
        <v>2.3000000000000007</v>
      </c>
      <c r="AK165" s="66">
        <v>-0.19999999999999929</v>
      </c>
      <c r="AL165" s="66">
        <v>4.3</v>
      </c>
      <c r="AM165" s="66">
        <v>8.6999999999999993</v>
      </c>
      <c r="AN165" s="66">
        <v>11</v>
      </c>
      <c r="AO165" s="66">
        <v>0.69999999999999929</v>
      </c>
      <c r="AP165" s="66">
        <v>3.2999999999999989</v>
      </c>
      <c r="AS165" s="66">
        <v>1.7999999999999989</v>
      </c>
      <c r="AT165" s="66">
        <v>3</v>
      </c>
      <c r="BA165" s="66">
        <v>-0.83333333333333393</v>
      </c>
      <c r="BB165" s="66">
        <v>5</v>
      </c>
      <c r="BC165" s="66">
        <v>-0.55555555555555536</v>
      </c>
      <c r="BF165" s="66">
        <v>2.2222222222222214</v>
      </c>
      <c r="BG165" s="66">
        <v>4.7777777777777786</v>
      </c>
      <c r="BH165" s="66">
        <v>2.1666666666666661</v>
      </c>
      <c r="BI165" s="66">
        <v>-1.1111111111111107</v>
      </c>
      <c r="BK165" s="66">
        <v>-0.61111111111111072</v>
      </c>
    </row>
    <row r="166" spans="1:64" x14ac:dyDescent="0.2">
      <c r="A166" s="11">
        <v>20</v>
      </c>
      <c r="B166" s="66">
        <v>0</v>
      </c>
      <c r="C166" s="66">
        <v>2.0999999999999996</v>
      </c>
      <c r="D166" s="66">
        <v>-0.5</v>
      </c>
      <c r="E166" s="66">
        <v>2.5999999999999996</v>
      </c>
      <c r="F166" s="66">
        <v>9.8000000000000007</v>
      </c>
      <c r="G166" s="66">
        <v>-1</v>
      </c>
      <c r="H166" s="66">
        <v>0</v>
      </c>
      <c r="I166" s="66">
        <v>-0.59999999999999964</v>
      </c>
      <c r="J166" s="66">
        <v>2.3999999999999995</v>
      </c>
      <c r="K166" s="66">
        <v>2.2999999999999989</v>
      </c>
      <c r="L166" s="66">
        <v>0.19999999999999929</v>
      </c>
      <c r="M166" s="66">
        <v>4.3999999999999995</v>
      </c>
      <c r="N166" s="66">
        <v>1.4000000000000004</v>
      </c>
      <c r="O166" s="66">
        <v>0</v>
      </c>
      <c r="P166" s="66">
        <v>0</v>
      </c>
      <c r="Q166" s="66">
        <v>1.6999999999999993</v>
      </c>
      <c r="R166" s="66">
        <v>4.8999999999999995</v>
      </c>
      <c r="S166" s="66">
        <v>3.0999999999999996</v>
      </c>
      <c r="T166" s="66">
        <v>0.40000000000000036</v>
      </c>
      <c r="U166" s="66">
        <v>6.9999999999999991</v>
      </c>
      <c r="V166" s="66">
        <v>0</v>
      </c>
      <c r="W166" s="66">
        <v>4.6999999999999993</v>
      </c>
      <c r="X166" s="66">
        <v>0</v>
      </c>
      <c r="Y166" s="66">
        <v>5.6000000000000005</v>
      </c>
      <c r="Z166" s="66">
        <v>2.3000000000000007</v>
      </c>
      <c r="AA166" s="66">
        <v>5.2000000000000011</v>
      </c>
      <c r="AC166" s="66">
        <v>0</v>
      </c>
      <c r="AD166" s="66">
        <v>5.6999999999999993</v>
      </c>
      <c r="AE166" s="66">
        <v>8.3000000000000007</v>
      </c>
      <c r="AF166" s="66">
        <v>7.3999999999999995</v>
      </c>
      <c r="AG166" s="66">
        <v>0.10000000000000142</v>
      </c>
      <c r="AH166" s="66">
        <v>3.2999999999999989</v>
      </c>
      <c r="AI166" s="66">
        <v>-0.29999999999999893</v>
      </c>
      <c r="AJ166" s="66">
        <v>2.2000000000000011</v>
      </c>
      <c r="AK166" s="66">
        <v>-0.40000000000000036</v>
      </c>
      <c r="AL166" s="66">
        <v>4.2</v>
      </c>
      <c r="AM166" s="66">
        <v>8.6000000000000014</v>
      </c>
      <c r="AN166" s="66">
        <v>10.3</v>
      </c>
      <c r="AO166" s="66">
        <v>0.69999999999999929</v>
      </c>
      <c r="AP166" s="66">
        <v>3.2999999999999989</v>
      </c>
      <c r="AS166" s="66">
        <v>1.5</v>
      </c>
      <c r="AT166" s="66">
        <v>3</v>
      </c>
      <c r="BA166" s="66">
        <v>-1.2777777777777768</v>
      </c>
      <c r="BB166" s="66">
        <v>4.6666666666666679</v>
      </c>
      <c r="BC166" s="66">
        <v>-0.77777777777777857</v>
      </c>
      <c r="BF166" s="66">
        <v>2.0555555555555554</v>
      </c>
      <c r="BG166" s="66">
        <v>4.9444444444444446</v>
      </c>
      <c r="BH166" s="66">
        <v>1.8888888888888875</v>
      </c>
      <c r="BI166" s="66">
        <v>-1.5</v>
      </c>
      <c r="BK166" s="66">
        <v>-1.1111111111111107</v>
      </c>
    </row>
    <row r="167" spans="1:64" x14ac:dyDescent="0.2">
      <c r="A167" s="11">
        <v>25</v>
      </c>
      <c r="B167" s="66">
        <v>0</v>
      </c>
      <c r="C167" s="66">
        <v>1.8999999999999986</v>
      </c>
      <c r="D167" s="66">
        <v>-0.5</v>
      </c>
      <c r="E167" s="66">
        <v>2.0999999999999996</v>
      </c>
      <c r="F167" s="66">
        <v>9.6000000000000014</v>
      </c>
      <c r="G167" s="66">
        <v>-1.0999999999999979</v>
      </c>
      <c r="H167" s="66">
        <v>0</v>
      </c>
      <c r="I167" s="66">
        <v>-1</v>
      </c>
      <c r="J167" s="66">
        <v>2.2999999999999998</v>
      </c>
      <c r="K167" s="66">
        <v>2</v>
      </c>
      <c r="L167" s="66">
        <v>0.5</v>
      </c>
      <c r="M167" s="66">
        <v>4.4999999999999991</v>
      </c>
      <c r="N167" s="66">
        <v>1.2000000000000011</v>
      </c>
      <c r="O167" s="66">
        <v>0</v>
      </c>
      <c r="P167" s="66">
        <v>0</v>
      </c>
      <c r="Q167" s="66">
        <v>1.6999999999999993</v>
      </c>
      <c r="R167" s="66">
        <v>4.4999999999999991</v>
      </c>
      <c r="S167" s="66">
        <v>2.5999999999999996</v>
      </c>
      <c r="T167" s="66">
        <v>0.20000000000000107</v>
      </c>
      <c r="U167" s="66">
        <v>6.8999999999999995</v>
      </c>
      <c r="V167" s="66">
        <v>0</v>
      </c>
      <c r="W167" s="66">
        <v>4.5999999999999996</v>
      </c>
      <c r="X167" s="66">
        <v>0</v>
      </c>
      <c r="Y167" s="66">
        <v>5.3999999999999995</v>
      </c>
      <c r="Z167" s="66">
        <v>1.8000000000000007</v>
      </c>
      <c r="AA167" s="66">
        <v>5.1000000000000014</v>
      </c>
      <c r="AC167" s="66">
        <v>0</v>
      </c>
      <c r="AD167" s="66">
        <v>5.4</v>
      </c>
      <c r="AE167" s="66">
        <v>8</v>
      </c>
      <c r="AF167" s="66">
        <v>7.3</v>
      </c>
      <c r="AG167" s="66">
        <v>-0.19999999999999929</v>
      </c>
      <c r="AH167" s="66">
        <v>2.6999999999999993</v>
      </c>
      <c r="AI167" s="66">
        <v>-0.40000000000000036</v>
      </c>
      <c r="AJ167" s="66">
        <v>2.2000000000000011</v>
      </c>
      <c r="AK167" s="66">
        <v>-0.59999999999999964</v>
      </c>
      <c r="AL167" s="66">
        <v>4.1000000000000005</v>
      </c>
      <c r="AM167" s="66">
        <v>8.5</v>
      </c>
      <c r="AN167" s="66">
        <v>9.8999999999999986</v>
      </c>
      <c r="AO167" s="66">
        <v>0.59999999999999964</v>
      </c>
      <c r="AP167" s="66">
        <v>3.2999999999999989</v>
      </c>
      <c r="AS167" s="66">
        <v>1.2999999999999989</v>
      </c>
      <c r="AT167" s="66">
        <v>3</v>
      </c>
      <c r="BA167" s="66">
        <v>-1.5</v>
      </c>
      <c r="BB167" s="66">
        <v>4.3888888888888893</v>
      </c>
      <c r="BC167" s="66">
        <v>-1.0555555555555554</v>
      </c>
      <c r="BF167" s="66">
        <v>1.8333333333333339</v>
      </c>
      <c r="BG167" s="66">
        <v>5.2222222222222232</v>
      </c>
      <c r="BH167" s="66">
        <v>1.6111111111111107</v>
      </c>
      <c r="BI167" s="66">
        <v>-1.9444444444444446</v>
      </c>
      <c r="BK167" s="66">
        <v>-1.5555555555555536</v>
      </c>
    </row>
    <row r="168" spans="1:64" x14ac:dyDescent="0.2">
      <c r="A168" s="11">
        <v>30</v>
      </c>
      <c r="B168" s="66">
        <v>0</v>
      </c>
      <c r="C168" s="66">
        <v>1.5</v>
      </c>
      <c r="D168" s="66">
        <v>-0.80000000000000071</v>
      </c>
      <c r="E168" s="66">
        <v>2.1999999999999993</v>
      </c>
      <c r="F168" s="66">
        <v>8.4000000000000021</v>
      </c>
      <c r="G168" s="66">
        <v>-1.3999999999999986</v>
      </c>
      <c r="H168" s="66">
        <v>0</v>
      </c>
      <c r="I168" s="66">
        <v>-1.5</v>
      </c>
      <c r="J168" s="66">
        <v>2.1999999999999993</v>
      </c>
      <c r="K168" s="66">
        <v>2</v>
      </c>
      <c r="L168" s="66">
        <v>0.40000000000000036</v>
      </c>
      <c r="M168" s="66">
        <v>4.2</v>
      </c>
      <c r="N168" s="66">
        <v>1.1000000000000014</v>
      </c>
      <c r="O168" s="66">
        <v>0</v>
      </c>
      <c r="P168" s="66">
        <v>0</v>
      </c>
      <c r="Q168" s="66">
        <v>1.6999999999999993</v>
      </c>
      <c r="R168" s="66">
        <v>4.2</v>
      </c>
      <c r="S168" s="66">
        <v>2.2000000000000002</v>
      </c>
      <c r="T168" s="66">
        <v>0.20000000000000107</v>
      </c>
      <c r="U168" s="66">
        <v>6.8</v>
      </c>
      <c r="V168" s="66">
        <v>0</v>
      </c>
      <c r="W168" s="66">
        <v>4.5</v>
      </c>
      <c r="X168" s="66">
        <v>0</v>
      </c>
      <c r="Y168" s="66">
        <v>5.1000000000000005</v>
      </c>
      <c r="Z168" s="66">
        <v>1.8000000000000007</v>
      </c>
      <c r="AA168" s="66">
        <v>5.1000000000000014</v>
      </c>
      <c r="AC168" s="66">
        <v>0</v>
      </c>
      <c r="AD168" s="66">
        <v>5.1999999999999993</v>
      </c>
      <c r="AE168" s="66">
        <v>7.6000000000000005</v>
      </c>
      <c r="AF168" s="66">
        <v>7.0000000000000009</v>
      </c>
      <c r="AG168" s="66">
        <v>0</v>
      </c>
      <c r="AH168" s="66">
        <v>2.1999999999999993</v>
      </c>
      <c r="AI168" s="66">
        <v>-0.40000000000000036</v>
      </c>
      <c r="AJ168" s="66">
        <v>2.0999999999999996</v>
      </c>
      <c r="AK168" s="66">
        <v>-0.70000000000000018</v>
      </c>
      <c r="AL168" s="66">
        <v>3.8999999999999995</v>
      </c>
      <c r="AM168" s="66">
        <v>8.1999999999999993</v>
      </c>
      <c r="AN168" s="66">
        <v>9.6999999999999993</v>
      </c>
      <c r="AO168" s="66">
        <v>0.5</v>
      </c>
      <c r="AP168" s="66">
        <v>3.0999999999999996</v>
      </c>
      <c r="AS168" s="66">
        <v>1.0999999999999996</v>
      </c>
      <c r="AT168" s="66">
        <v>3</v>
      </c>
      <c r="BA168" s="66">
        <v>-1.7777777777777768</v>
      </c>
      <c r="BB168" s="66">
        <v>4.2777777777777786</v>
      </c>
      <c r="BC168" s="66">
        <v>-1.2777777777777786</v>
      </c>
      <c r="BF168" s="66">
        <v>1.6111111111111107</v>
      </c>
      <c r="BG168" s="66">
        <v>5.5555555555555554</v>
      </c>
      <c r="BH168" s="66">
        <v>1.2777777777777768</v>
      </c>
      <c r="BI168" s="66">
        <v>-2.1666666666666661</v>
      </c>
      <c r="BK168" s="66">
        <v>-1.5555555555555536</v>
      </c>
    </row>
    <row r="169" spans="1:64" x14ac:dyDescent="0.2">
      <c r="A169" s="11">
        <v>35</v>
      </c>
      <c r="B169" s="66">
        <v>0</v>
      </c>
      <c r="C169" s="66">
        <v>1.1999999999999993</v>
      </c>
      <c r="D169" s="66">
        <v>-0.90000000000000213</v>
      </c>
      <c r="E169" s="66">
        <v>2.6999999999999993</v>
      </c>
      <c r="F169" s="66">
        <v>8.8000000000000007</v>
      </c>
      <c r="G169" s="66">
        <v>-1.5</v>
      </c>
      <c r="H169" s="66">
        <v>0</v>
      </c>
      <c r="I169" s="66">
        <v>-2</v>
      </c>
      <c r="J169" s="66">
        <v>2.0999999999999996</v>
      </c>
      <c r="K169" s="66">
        <v>1.9000000000000004</v>
      </c>
      <c r="L169" s="66">
        <v>0.29999999999999893</v>
      </c>
      <c r="M169" s="66">
        <v>3.8</v>
      </c>
      <c r="N169" s="66">
        <v>0.90000000000000036</v>
      </c>
      <c r="O169" s="66">
        <v>0</v>
      </c>
      <c r="P169" s="66">
        <v>0</v>
      </c>
      <c r="Q169" s="66">
        <v>1.7999999999999989</v>
      </c>
      <c r="R169" s="66">
        <v>3.8999999999999995</v>
      </c>
      <c r="S169" s="66">
        <v>1.9000000000000004</v>
      </c>
      <c r="T169" s="66">
        <v>0.30000000000000071</v>
      </c>
      <c r="U169" s="66">
        <v>6.6000000000000005</v>
      </c>
      <c r="V169" s="66">
        <v>0</v>
      </c>
      <c r="W169" s="66">
        <v>4.3999999999999986</v>
      </c>
      <c r="X169" s="66">
        <v>0</v>
      </c>
      <c r="Y169" s="66">
        <v>4.8999999999999995</v>
      </c>
      <c r="Z169" s="66">
        <v>1.8000000000000007</v>
      </c>
      <c r="AA169" s="66">
        <v>4.9000000000000004</v>
      </c>
      <c r="AC169" s="66">
        <v>0</v>
      </c>
      <c r="AD169" s="66">
        <v>5.0999999999999996</v>
      </c>
      <c r="AE169" s="66">
        <v>7.3</v>
      </c>
      <c r="AF169" s="66">
        <v>6.8</v>
      </c>
      <c r="AG169" s="66">
        <v>0</v>
      </c>
      <c r="AH169" s="66">
        <v>1.7999999999999998</v>
      </c>
      <c r="AI169" s="66">
        <v>-0.5</v>
      </c>
      <c r="AJ169" s="66">
        <v>2.0999999999999996</v>
      </c>
      <c r="AK169" s="66">
        <v>-0.79999999999999982</v>
      </c>
      <c r="AL169" s="66">
        <v>3.6000000000000005</v>
      </c>
      <c r="AM169" s="66">
        <v>8</v>
      </c>
      <c r="AN169" s="66">
        <v>9.6000000000000014</v>
      </c>
      <c r="AO169" s="66">
        <v>0.5</v>
      </c>
      <c r="AP169" s="66">
        <v>2.8999999999999986</v>
      </c>
      <c r="AS169" s="66">
        <v>0.90000000000000036</v>
      </c>
      <c r="AT169" s="66">
        <v>3</v>
      </c>
      <c r="BA169" s="66">
        <v>-2.0555555555555554</v>
      </c>
      <c r="BB169" s="66">
        <v>3.9444444444444464</v>
      </c>
      <c r="BC169" s="66">
        <v>-1.5</v>
      </c>
      <c r="BF169" s="66">
        <v>1.4444444444444446</v>
      </c>
      <c r="BG169" s="66">
        <v>5.6666666666666661</v>
      </c>
      <c r="BH169" s="66">
        <v>0.94444444444444287</v>
      </c>
      <c r="BI169" s="66">
        <v>-2.2777777777777786</v>
      </c>
      <c r="BK169" s="66">
        <v>-1.1111111111111107</v>
      </c>
    </row>
    <row r="170" spans="1:64" x14ac:dyDescent="0.2">
      <c r="A170" s="11">
        <v>40</v>
      </c>
      <c r="B170" s="66">
        <v>0</v>
      </c>
      <c r="C170" s="66">
        <v>1.1999999999999993</v>
      </c>
      <c r="D170" s="66">
        <v>-0.90000000000000213</v>
      </c>
      <c r="E170" s="66">
        <v>2.5</v>
      </c>
      <c r="F170" s="66">
        <v>9.1000000000000014</v>
      </c>
      <c r="G170" s="66">
        <v>-2.5999999999999996</v>
      </c>
      <c r="H170" s="66">
        <v>0</v>
      </c>
      <c r="I170" s="66">
        <v>-2.3999999999999986</v>
      </c>
      <c r="K170" s="66">
        <v>1.7999999999999989</v>
      </c>
      <c r="L170" s="66">
        <v>0.19999999999999929</v>
      </c>
      <c r="M170" s="66">
        <v>3.4999999999999991</v>
      </c>
      <c r="N170" s="66">
        <v>0.70000000000000107</v>
      </c>
      <c r="O170" s="66">
        <v>0</v>
      </c>
      <c r="P170" s="66">
        <v>0</v>
      </c>
      <c r="Q170" s="66">
        <v>2</v>
      </c>
      <c r="R170" s="66">
        <v>3.6000000000000005</v>
      </c>
      <c r="S170" s="66">
        <v>1.5999999999999996</v>
      </c>
      <c r="T170" s="66">
        <v>0.40000000000000036</v>
      </c>
      <c r="U170" s="66">
        <v>6.3999999999999995</v>
      </c>
      <c r="V170" s="66">
        <v>0</v>
      </c>
      <c r="W170" s="66">
        <v>4.2999999999999989</v>
      </c>
      <c r="X170" s="66">
        <v>0</v>
      </c>
      <c r="Y170" s="66">
        <v>4.7</v>
      </c>
      <c r="Z170" s="66">
        <v>1.8000000000000007</v>
      </c>
      <c r="AA170" s="66">
        <v>4.7000000000000011</v>
      </c>
      <c r="AC170" s="66">
        <v>0</v>
      </c>
      <c r="AD170" s="66">
        <v>5</v>
      </c>
      <c r="AE170" s="66">
        <v>6.0000000000000009</v>
      </c>
      <c r="AF170" s="66">
        <v>6.6000000000000005</v>
      </c>
      <c r="AG170" s="66">
        <v>-0.39999999999999858</v>
      </c>
      <c r="AH170" s="66">
        <v>1.6999999999999993</v>
      </c>
      <c r="AI170" s="66">
        <v>-0.59999999999999964</v>
      </c>
      <c r="AJ170" s="66">
        <v>2.4000000000000004</v>
      </c>
      <c r="AK170" s="66">
        <v>-0.90000000000000036</v>
      </c>
      <c r="AL170" s="66">
        <v>3.3999999999999995</v>
      </c>
      <c r="AM170" s="66">
        <v>7.8</v>
      </c>
      <c r="AO170" s="66">
        <v>0.5</v>
      </c>
      <c r="AP170" s="66">
        <v>2.7999999999999989</v>
      </c>
      <c r="AS170" s="66">
        <v>1.0999999999999996</v>
      </c>
      <c r="AT170" s="66">
        <v>3</v>
      </c>
      <c r="BA170" s="66">
        <v>-2.1666666666666661</v>
      </c>
      <c r="BB170" s="66">
        <v>3.8333333333333357</v>
      </c>
      <c r="BC170" s="66">
        <v>-1.6666666666666679</v>
      </c>
      <c r="BF170" s="66">
        <v>1.2777777777777786</v>
      </c>
      <c r="BG170" s="66">
        <v>5.6666666666666661</v>
      </c>
      <c r="BH170" s="66">
        <v>0.61111111111111072</v>
      </c>
      <c r="BI170" s="66">
        <v>-2.4444444444444446</v>
      </c>
      <c r="BK170" s="66">
        <v>-0.77777777777777501</v>
      </c>
    </row>
    <row r="171" spans="1:64" x14ac:dyDescent="0.2">
      <c r="A171" s="11">
        <v>45</v>
      </c>
      <c r="B171" s="66">
        <v>0</v>
      </c>
      <c r="C171" s="66">
        <v>1.1999999999999993</v>
      </c>
      <c r="D171" s="66">
        <v>-1.2000000000000028</v>
      </c>
      <c r="E171" s="66">
        <v>2.2999999999999989</v>
      </c>
      <c r="F171" s="66">
        <v>9.4000000000000021</v>
      </c>
      <c r="G171" s="66">
        <v>-3</v>
      </c>
      <c r="H171" s="66">
        <v>0</v>
      </c>
      <c r="I171" s="66">
        <v>-2.5999999999999996</v>
      </c>
      <c r="K171" s="66">
        <v>1.7999999999999989</v>
      </c>
      <c r="L171" s="66">
        <v>-9.9999999999999645E-2</v>
      </c>
      <c r="M171" s="66">
        <v>3.3999999999999995</v>
      </c>
      <c r="N171" s="66">
        <v>0.80000000000000071</v>
      </c>
      <c r="O171" s="66">
        <v>0</v>
      </c>
      <c r="P171" s="66">
        <v>0</v>
      </c>
      <c r="Q171" s="66">
        <v>2.2999999999999989</v>
      </c>
      <c r="R171" s="66">
        <v>3.2</v>
      </c>
      <c r="S171" s="66">
        <v>1.2000000000000002</v>
      </c>
      <c r="T171" s="66">
        <v>0.20000000000000107</v>
      </c>
      <c r="U171" s="66">
        <v>6.1000000000000005</v>
      </c>
      <c r="V171" s="66">
        <v>0</v>
      </c>
      <c r="W171" s="66">
        <v>4.1999999999999993</v>
      </c>
      <c r="X171" s="66">
        <v>0</v>
      </c>
      <c r="Y171" s="66">
        <v>4.4999999999999991</v>
      </c>
      <c r="Z171" s="66">
        <v>1.9000000000000004</v>
      </c>
      <c r="AA171" s="66">
        <v>4.5</v>
      </c>
      <c r="AC171" s="66">
        <v>0</v>
      </c>
      <c r="AD171" s="66">
        <v>5</v>
      </c>
      <c r="AE171" s="66">
        <v>5.8</v>
      </c>
      <c r="AF171" s="66">
        <v>6.6000000000000005</v>
      </c>
      <c r="AG171" s="66">
        <v>-0.79999999999999893</v>
      </c>
      <c r="AH171" s="66">
        <v>1.5</v>
      </c>
      <c r="AI171" s="66">
        <v>-0.59999999999999964</v>
      </c>
      <c r="AJ171" s="66">
        <v>2.5999999999999996</v>
      </c>
      <c r="AK171" s="66">
        <v>-1.0999999999999996</v>
      </c>
      <c r="AL171" s="66">
        <v>3.1000000000000005</v>
      </c>
      <c r="AM171" s="66">
        <v>7.7</v>
      </c>
      <c r="AO171" s="66">
        <v>0.5</v>
      </c>
      <c r="AP171" s="66">
        <v>2.6999999999999993</v>
      </c>
      <c r="AS171" s="66">
        <v>0.90000000000000036</v>
      </c>
      <c r="AT171" s="66">
        <v>2.8000000000000007</v>
      </c>
      <c r="BA171" s="66">
        <v>-2.0555555555555554</v>
      </c>
      <c r="BB171" s="66">
        <v>3.7777777777777786</v>
      </c>
      <c r="BC171" s="66">
        <v>-2.0555555555555554</v>
      </c>
      <c r="BF171" s="66">
        <v>0.88888888888888928</v>
      </c>
      <c r="BG171" s="66">
        <v>6.0555555555555554</v>
      </c>
      <c r="BH171" s="66">
        <v>0.27777777777777679</v>
      </c>
      <c r="BI171" s="66">
        <v>-2.3888888888888893</v>
      </c>
      <c r="BK171" s="66">
        <v>-0.83333333333333215</v>
      </c>
    </row>
    <row r="172" spans="1:64" x14ac:dyDescent="0.2">
      <c r="A172" s="11">
        <v>50</v>
      </c>
      <c r="B172" s="66">
        <v>0</v>
      </c>
      <c r="C172" s="66">
        <v>1.0999999999999996</v>
      </c>
      <c r="D172" s="66">
        <v>-1.3000000000000007</v>
      </c>
      <c r="E172" s="66">
        <v>2.1999999999999993</v>
      </c>
      <c r="F172" s="66">
        <v>9.6000000000000014</v>
      </c>
      <c r="G172" s="66">
        <v>-3.3999999999999986</v>
      </c>
      <c r="H172" s="66">
        <v>0</v>
      </c>
      <c r="I172" s="66">
        <v>-2.8999999999999986</v>
      </c>
      <c r="K172" s="66">
        <v>1.7999999999999989</v>
      </c>
      <c r="L172" s="66">
        <v>-0.30000000000000071</v>
      </c>
      <c r="M172" s="66">
        <v>3.2</v>
      </c>
      <c r="N172" s="66">
        <v>0.70000000000000107</v>
      </c>
      <c r="O172" s="66">
        <v>0</v>
      </c>
      <c r="P172" s="66">
        <v>0</v>
      </c>
      <c r="Q172" s="66">
        <v>2.5</v>
      </c>
      <c r="R172" s="66">
        <v>2.9999999999999991</v>
      </c>
      <c r="S172" s="66">
        <v>1.0999999999999996</v>
      </c>
      <c r="T172" s="66">
        <v>-9.9999999999999645E-2</v>
      </c>
      <c r="U172" s="66">
        <v>5.8</v>
      </c>
      <c r="V172" s="66">
        <v>0</v>
      </c>
      <c r="W172" s="66">
        <v>4.3999999999999986</v>
      </c>
      <c r="X172" s="66">
        <v>0</v>
      </c>
      <c r="Y172" s="66">
        <v>4.2</v>
      </c>
      <c r="Z172" s="66">
        <v>1.6999999999999993</v>
      </c>
      <c r="AA172" s="66">
        <v>4.4000000000000004</v>
      </c>
      <c r="AC172" s="66">
        <v>0</v>
      </c>
      <c r="AD172" s="66">
        <v>4.9000000000000004</v>
      </c>
      <c r="AE172" s="66">
        <v>5.6000000000000005</v>
      </c>
      <c r="AF172" s="66">
        <v>6.6000000000000005</v>
      </c>
      <c r="AG172" s="66">
        <v>-1</v>
      </c>
      <c r="AH172" s="66">
        <v>1.3999999999999995</v>
      </c>
      <c r="AI172" s="66">
        <v>-0.59999999999999964</v>
      </c>
      <c r="AJ172" s="66">
        <v>2.7999999999999989</v>
      </c>
      <c r="AK172" s="66">
        <v>-1.0999999999999996</v>
      </c>
      <c r="AL172" s="66">
        <v>2.8999999999999995</v>
      </c>
      <c r="AM172" s="66">
        <v>7.3999999999999995</v>
      </c>
      <c r="AO172" s="66">
        <v>0.29999999999999893</v>
      </c>
      <c r="AP172" s="66">
        <v>2.7999999999999989</v>
      </c>
      <c r="AS172" s="66">
        <v>0.40000000000000036</v>
      </c>
      <c r="AT172" s="66">
        <v>2.8000000000000007</v>
      </c>
      <c r="BA172" s="66">
        <v>-1.8888888888888893</v>
      </c>
      <c r="BB172" s="66">
        <v>3.7222222222222214</v>
      </c>
      <c r="BC172" s="66">
        <v>-2.4444444444444446</v>
      </c>
      <c r="BF172" s="66">
        <v>0.55555555555555536</v>
      </c>
      <c r="BG172" s="66">
        <v>6.5</v>
      </c>
      <c r="BH172" s="66">
        <v>0</v>
      </c>
      <c r="BI172" s="66">
        <v>-2.6111111111111107</v>
      </c>
      <c r="BK172" s="66">
        <v>-1.1666666666666643</v>
      </c>
    </row>
    <row r="173" spans="1:64" x14ac:dyDescent="0.2">
      <c r="A173" s="11">
        <v>55</v>
      </c>
      <c r="B173" s="66">
        <v>0</v>
      </c>
      <c r="C173" s="66">
        <v>1.2999999999999989</v>
      </c>
      <c r="D173" s="66">
        <v>-1.5</v>
      </c>
      <c r="E173" s="66">
        <v>1.9000000000000004</v>
      </c>
      <c r="F173" s="66">
        <v>9.6000000000000014</v>
      </c>
      <c r="G173" s="66">
        <v>-3.6999999999999993</v>
      </c>
      <c r="H173" s="66">
        <v>0</v>
      </c>
      <c r="I173" s="66">
        <v>-3.0999999999999996</v>
      </c>
      <c r="K173" s="66">
        <v>1.5999999999999996</v>
      </c>
      <c r="L173" s="66">
        <v>-0.80000000000000071</v>
      </c>
      <c r="M173" s="66">
        <v>3.1000000000000005</v>
      </c>
      <c r="N173" s="66">
        <v>0.5</v>
      </c>
      <c r="O173" s="66">
        <v>0</v>
      </c>
      <c r="P173" s="66">
        <v>0</v>
      </c>
      <c r="Q173" s="66">
        <v>2.5</v>
      </c>
      <c r="R173" s="66">
        <v>2.7</v>
      </c>
      <c r="S173" s="66">
        <v>1.0999999999999996</v>
      </c>
      <c r="T173" s="66">
        <v>-0.5</v>
      </c>
      <c r="U173" s="66">
        <v>5.6000000000000005</v>
      </c>
      <c r="V173" s="66">
        <v>0</v>
      </c>
      <c r="W173" s="66">
        <v>4.5</v>
      </c>
      <c r="X173" s="66">
        <v>0</v>
      </c>
      <c r="Y173" s="66">
        <v>3.9999999999999991</v>
      </c>
      <c r="Z173" s="66">
        <v>1.5999999999999996</v>
      </c>
      <c r="AA173" s="66">
        <v>4.4000000000000004</v>
      </c>
      <c r="AC173" s="66">
        <v>0</v>
      </c>
      <c r="AD173" s="66">
        <v>5</v>
      </c>
      <c r="AE173" s="66">
        <v>5.5000000000000009</v>
      </c>
      <c r="AF173" s="66">
        <v>6.8</v>
      </c>
      <c r="AG173" s="66">
        <v>-1</v>
      </c>
      <c r="AH173" s="66">
        <v>1.1999999999999993</v>
      </c>
      <c r="AI173" s="66">
        <v>-0.90000000000000036</v>
      </c>
      <c r="AJ173" s="66">
        <v>2.9000000000000004</v>
      </c>
      <c r="AK173" s="66">
        <v>-1.2999999999999998</v>
      </c>
      <c r="AL173" s="66">
        <v>2.7</v>
      </c>
      <c r="AM173" s="66">
        <v>6.8999999999999995</v>
      </c>
      <c r="AO173" s="66">
        <v>0</v>
      </c>
      <c r="AP173" s="66">
        <v>2.5</v>
      </c>
      <c r="AS173" s="66">
        <v>-0.20000000000000107</v>
      </c>
      <c r="AT173" s="66">
        <v>2.8000000000000007</v>
      </c>
      <c r="BA173" s="66">
        <v>-1.7222222222222214</v>
      </c>
      <c r="BB173" s="66">
        <v>3.7777777777777786</v>
      </c>
      <c r="BC173" s="66">
        <v>-2.6111111111111107</v>
      </c>
      <c r="BF173" s="66">
        <v>0.22222222222222143</v>
      </c>
      <c r="BG173" s="66">
        <v>6.6666666666666661</v>
      </c>
      <c r="BH173" s="66">
        <v>-0.33333333333333393</v>
      </c>
      <c r="BI173" s="66">
        <v>-2.8333333333333339</v>
      </c>
      <c r="BK173" s="66">
        <v>-1.3888888888888893</v>
      </c>
    </row>
    <row r="174" spans="1:64" x14ac:dyDescent="0.2">
      <c r="A174" s="11">
        <v>60</v>
      </c>
      <c r="B174" s="66">
        <v>0</v>
      </c>
      <c r="C174" s="66">
        <v>0.29999999999999893</v>
      </c>
      <c r="D174" s="66">
        <v>-1.6000000000000014</v>
      </c>
      <c r="E174" s="66">
        <v>1.4000000000000004</v>
      </c>
      <c r="F174" s="66">
        <v>9.3000000000000007</v>
      </c>
      <c r="G174" s="66">
        <v>-3.7999999999999989</v>
      </c>
      <c r="H174" s="66">
        <v>0</v>
      </c>
      <c r="I174" s="66">
        <v>-3.1999999999999993</v>
      </c>
      <c r="K174" s="66">
        <v>1.5</v>
      </c>
      <c r="L174" s="66">
        <v>-1</v>
      </c>
      <c r="M174" s="66">
        <v>2.9999999999999991</v>
      </c>
      <c r="N174" s="66">
        <v>0.30000000000000071</v>
      </c>
      <c r="O174" s="66">
        <v>0</v>
      </c>
      <c r="P174" s="66">
        <v>0</v>
      </c>
      <c r="Q174" s="66">
        <v>2.8999999999999986</v>
      </c>
      <c r="R174" s="66">
        <v>2.4999999999999991</v>
      </c>
      <c r="S174" s="66">
        <v>1.2000000000000002</v>
      </c>
      <c r="T174" s="66">
        <v>-0.59999999999999964</v>
      </c>
      <c r="U174" s="66">
        <v>5.4999999999999991</v>
      </c>
      <c r="V174" s="66">
        <v>0</v>
      </c>
      <c r="W174" s="66">
        <v>4.2999999999999989</v>
      </c>
      <c r="X174" s="66">
        <v>0</v>
      </c>
      <c r="Y174" s="66">
        <v>3.8999999999999995</v>
      </c>
      <c r="Z174" s="66">
        <v>1.4000000000000004</v>
      </c>
      <c r="AA174" s="66">
        <v>4.4000000000000004</v>
      </c>
      <c r="AC174" s="66">
        <v>0</v>
      </c>
      <c r="AD174" s="66">
        <v>5.4</v>
      </c>
      <c r="AE174" s="66">
        <v>5.3999999999999995</v>
      </c>
      <c r="AF174" s="66">
        <v>7.0000000000000009</v>
      </c>
      <c r="AG174" s="66">
        <v>-0.79999999999999893</v>
      </c>
      <c r="AH174" s="66">
        <v>1</v>
      </c>
      <c r="AI174" s="66">
        <v>-1</v>
      </c>
      <c r="AJ174" s="66">
        <v>2.9000000000000004</v>
      </c>
      <c r="AK174" s="66">
        <v>-1.4000000000000004</v>
      </c>
      <c r="AL174" s="66">
        <v>2.5000000000000009</v>
      </c>
      <c r="AM174" s="66">
        <v>6.7</v>
      </c>
      <c r="AO174" s="66">
        <v>-9.9999999999999645E-2</v>
      </c>
      <c r="AP174" s="66">
        <v>2.2999999999999989</v>
      </c>
      <c r="AS174" s="66">
        <v>-0.59999999999999964</v>
      </c>
      <c r="AT174" s="66">
        <v>2.5</v>
      </c>
      <c r="BA174" s="66">
        <v>-1.5</v>
      </c>
      <c r="BB174" s="66">
        <v>3.7222222222222214</v>
      </c>
      <c r="BC174" s="66">
        <v>-2.6666666666666679</v>
      </c>
      <c r="BF174" s="66">
        <v>0</v>
      </c>
      <c r="BG174" s="66">
        <v>6.8333333333333339</v>
      </c>
      <c r="BH174" s="66">
        <v>-0.55555555555555713</v>
      </c>
      <c r="BI174" s="66">
        <v>-2.7777777777777786</v>
      </c>
      <c r="BK174" s="66">
        <v>-1.3888888888888893</v>
      </c>
    </row>
    <row r="175" spans="1:64" x14ac:dyDescent="0.2">
      <c r="A175" s="11">
        <v>65</v>
      </c>
      <c r="B175" s="66">
        <v>0</v>
      </c>
      <c r="C175" s="66">
        <v>-0.30000000000000071</v>
      </c>
      <c r="D175" s="66">
        <v>-1.9000000000000021</v>
      </c>
      <c r="E175" s="66">
        <v>0.79999999999999893</v>
      </c>
      <c r="F175" s="66">
        <v>9.1999999999999993</v>
      </c>
      <c r="G175" s="66">
        <v>-3.8999999999999986</v>
      </c>
      <c r="H175" s="66">
        <v>0</v>
      </c>
      <c r="I175" s="66">
        <v>-3.5</v>
      </c>
      <c r="K175" s="66">
        <v>1.4000000000000004</v>
      </c>
      <c r="L175" s="66">
        <v>-1.1000000000000005</v>
      </c>
      <c r="M175" s="66">
        <v>2.8999999999999995</v>
      </c>
      <c r="N175" s="66">
        <v>0.10000000000000142</v>
      </c>
      <c r="O175" s="66">
        <v>0</v>
      </c>
      <c r="P175" s="66">
        <v>0</v>
      </c>
      <c r="Q175" s="66">
        <v>3.2999999999999989</v>
      </c>
      <c r="R175" s="66">
        <v>2.2000000000000002</v>
      </c>
      <c r="S175" s="66">
        <v>1.2000000000000002</v>
      </c>
      <c r="T175" s="66">
        <v>-0.79999999999999893</v>
      </c>
      <c r="U175" s="66">
        <v>5.3999999999999995</v>
      </c>
      <c r="V175" s="66">
        <v>0</v>
      </c>
      <c r="W175" s="66">
        <v>3.8999999999999986</v>
      </c>
      <c r="X175" s="66">
        <v>0</v>
      </c>
      <c r="Y175" s="66">
        <v>3.7</v>
      </c>
      <c r="Z175" s="66">
        <v>1.1999999999999993</v>
      </c>
      <c r="AA175" s="66">
        <v>4.1000000000000014</v>
      </c>
      <c r="AC175" s="66">
        <v>0</v>
      </c>
      <c r="AD175" s="66">
        <v>5.6</v>
      </c>
      <c r="AE175" s="66">
        <v>5.2</v>
      </c>
      <c r="AF175" s="66">
        <v>7.1000000000000005</v>
      </c>
      <c r="AG175" s="66">
        <v>-0.39999999999999858</v>
      </c>
      <c r="AH175" s="66">
        <v>0.89999999999999947</v>
      </c>
      <c r="AI175" s="66">
        <v>-1.1999999999999993</v>
      </c>
      <c r="AJ175" s="66">
        <v>2.7999999999999989</v>
      </c>
      <c r="AK175" s="66">
        <v>-1.2999999999999998</v>
      </c>
      <c r="AL175" s="66">
        <v>2.3999999999999995</v>
      </c>
      <c r="AM175" s="66">
        <v>6.3</v>
      </c>
      <c r="AO175" s="66">
        <v>-0.40000000000000036</v>
      </c>
      <c r="AP175" s="66">
        <v>2.0999999999999996</v>
      </c>
      <c r="AS175" s="66">
        <v>-0.40000000000000036</v>
      </c>
      <c r="BA175" s="66">
        <v>-1.2222222222222214</v>
      </c>
      <c r="BB175" s="66">
        <v>3.2777777777777786</v>
      </c>
      <c r="BC175" s="66">
        <v>-3.1111111111111107</v>
      </c>
      <c r="BF175" s="66">
        <v>-0.27777777777777857</v>
      </c>
      <c r="BG175" s="66">
        <v>6.8888888888888893</v>
      </c>
      <c r="BH175" s="66">
        <v>-9.7777777777777786</v>
      </c>
      <c r="BI175" s="66">
        <v>-3.1666666666666661</v>
      </c>
      <c r="BK175" s="66">
        <v>-1.6111111111111107</v>
      </c>
    </row>
    <row r="176" spans="1:64" x14ac:dyDescent="0.2">
      <c r="A176" s="11">
        <v>70</v>
      </c>
      <c r="B176" s="66">
        <v>0</v>
      </c>
      <c r="C176" s="66">
        <v>-0.70000000000000107</v>
      </c>
      <c r="D176" s="66">
        <v>-2.1000000000000014</v>
      </c>
      <c r="E176" s="66">
        <v>-0.20000000000000107</v>
      </c>
      <c r="F176" s="66">
        <v>8.9000000000000021</v>
      </c>
      <c r="G176" s="66">
        <v>-3.8999999999999986</v>
      </c>
      <c r="H176" s="66">
        <v>0</v>
      </c>
      <c r="I176" s="66">
        <v>-3.6999999999999993</v>
      </c>
      <c r="K176" s="66">
        <v>1.2999999999999989</v>
      </c>
      <c r="L176" s="66">
        <v>-1.4000000000000004</v>
      </c>
      <c r="M176" s="66">
        <v>2.8999999999999995</v>
      </c>
      <c r="N176" s="66">
        <v>0</v>
      </c>
      <c r="O176" s="66">
        <v>0</v>
      </c>
      <c r="P176" s="66">
        <v>0</v>
      </c>
      <c r="Q176" s="66">
        <v>3.5999999999999996</v>
      </c>
      <c r="R176" s="66">
        <v>2.2000000000000002</v>
      </c>
      <c r="S176" s="66">
        <v>1.0999999999999996</v>
      </c>
      <c r="T176" s="66">
        <v>-0.89999999999999858</v>
      </c>
      <c r="U176" s="66">
        <v>5.2</v>
      </c>
      <c r="V176" s="66">
        <v>0</v>
      </c>
      <c r="W176" s="66">
        <v>3.5999999999999996</v>
      </c>
      <c r="X176" s="66">
        <v>0</v>
      </c>
      <c r="Y176" s="66">
        <v>3.4999999999999991</v>
      </c>
      <c r="Z176" s="66">
        <v>1.5</v>
      </c>
      <c r="AA176" s="66">
        <v>3.9000000000000004</v>
      </c>
      <c r="AC176" s="66">
        <v>0</v>
      </c>
      <c r="AD176" s="66">
        <v>5.5</v>
      </c>
      <c r="AE176" s="66">
        <v>4.8</v>
      </c>
      <c r="AF176" s="66">
        <v>7.2</v>
      </c>
      <c r="AG176" s="66">
        <v>-0.5</v>
      </c>
      <c r="AH176" s="66">
        <v>0.79999999999999982</v>
      </c>
      <c r="AI176" s="66">
        <v>-1.2999999999999989</v>
      </c>
      <c r="AJ176" s="66">
        <v>2.3000000000000007</v>
      </c>
      <c r="AK176" s="66">
        <v>-1.2999999999999998</v>
      </c>
      <c r="AL176" s="66">
        <v>2.3999999999999995</v>
      </c>
      <c r="AM176" s="66">
        <v>5.7</v>
      </c>
      <c r="AO176" s="66">
        <v>-0.70000000000000107</v>
      </c>
      <c r="AP176" s="66">
        <v>1.8999999999999986</v>
      </c>
      <c r="AS176" s="66">
        <v>-0.20000000000000107</v>
      </c>
      <c r="BA176" s="66">
        <v>-1.0555555555555554</v>
      </c>
      <c r="BB176" s="66">
        <v>2.9444444444444446</v>
      </c>
      <c r="BC176" s="66">
        <v>-2.8888888888888893</v>
      </c>
      <c r="BF176" s="66">
        <v>-0.5</v>
      </c>
      <c r="BG176" s="66">
        <v>6.8333333333333339</v>
      </c>
      <c r="BI176" s="66">
        <v>-3.1111111111111107</v>
      </c>
      <c r="BK176" s="66">
        <v>-2.0555555555555536</v>
      </c>
    </row>
    <row r="177" spans="1:63" x14ac:dyDescent="0.2">
      <c r="A177" s="11">
        <v>75</v>
      </c>
      <c r="B177" s="66">
        <v>0</v>
      </c>
      <c r="C177" s="66">
        <v>-1.2000000000000011</v>
      </c>
      <c r="D177" s="66">
        <v>-2.3000000000000007</v>
      </c>
      <c r="E177" s="66">
        <v>-0.59999999999999964</v>
      </c>
      <c r="F177" s="66">
        <v>8.5</v>
      </c>
      <c r="G177" s="66">
        <v>-3.8999999999999986</v>
      </c>
      <c r="H177" s="66">
        <v>0</v>
      </c>
      <c r="I177" s="66">
        <v>-3.8999999999999986</v>
      </c>
      <c r="K177" s="66">
        <v>1.1999999999999993</v>
      </c>
      <c r="L177" s="66">
        <v>-1.4000000000000004</v>
      </c>
      <c r="M177" s="66">
        <v>2.8</v>
      </c>
      <c r="N177" s="66">
        <v>-9.9999999999999645E-2</v>
      </c>
      <c r="O177" s="66">
        <v>0</v>
      </c>
      <c r="P177" s="66">
        <v>0</v>
      </c>
      <c r="Q177" s="66">
        <v>3.8999999999999986</v>
      </c>
      <c r="R177" s="66">
        <v>2.4999999999999991</v>
      </c>
      <c r="S177" s="66">
        <v>1.0999999999999996</v>
      </c>
      <c r="T177" s="66">
        <v>-1</v>
      </c>
      <c r="U177" s="66">
        <v>5.3</v>
      </c>
      <c r="V177" s="66">
        <v>0</v>
      </c>
      <c r="W177" s="66">
        <v>3.2999999999999989</v>
      </c>
      <c r="X177" s="66">
        <v>0</v>
      </c>
      <c r="Y177" s="66">
        <v>3.3999999999999995</v>
      </c>
      <c r="Z177" s="66">
        <v>1.4000000000000004</v>
      </c>
      <c r="AA177" s="66">
        <v>3.5</v>
      </c>
      <c r="AD177" s="66">
        <v>5.4</v>
      </c>
      <c r="AE177" s="66">
        <v>4.7</v>
      </c>
      <c r="AF177" s="66">
        <v>7.1000000000000005</v>
      </c>
      <c r="AG177" s="66">
        <v>-0.79999999999999893</v>
      </c>
      <c r="AH177" s="66">
        <v>1.0999999999999996</v>
      </c>
      <c r="AI177" s="66">
        <v>-1.4000000000000004</v>
      </c>
      <c r="AJ177" s="66">
        <v>2</v>
      </c>
      <c r="AK177" s="66">
        <v>-1.2999999999999998</v>
      </c>
      <c r="AL177" s="66">
        <v>2.2999999999999998</v>
      </c>
      <c r="AM177" s="66">
        <v>5.3</v>
      </c>
      <c r="AO177" s="66">
        <v>-0.90000000000000036</v>
      </c>
      <c r="AP177" s="66">
        <v>2</v>
      </c>
      <c r="AS177" s="66">
        <v>-0.5</v>
      </c>
      <c r="BA177" s="66">
        <v>-0.77777777777777679</v>
      </c>
      <c r="BB177" s="66">
        <v>2.9444444444444446</v>
      </c>
      <c r="BC177" s="66">
        <v>-2.3888888888888893</v>
      </c>
      <c r="BF177" s="66">
        <v>-0.72222222222222143</v>
      </c>
      <c r="BG177" s="66">
        <v>6.6666666666666661</v>
      </c>
      <c r="BI177" s="66">
        <v>-3.0555555555555554</v>
      </c>
      <c r="BK177" s="66">
        <v>-2.6666666666666661</v>
      </c>
    </row>
    <row r="178" spans="1:63" x14ac:dyDescent="0.2">
      <c r="A178" s="11">
        <v>80</v>
      </c>
      <c r="B178" s="66">
        <v>0</v>
      </c>
      <c r="C178" s="66">
        <v>-1.2000000000000011</v>
      </c>
      <c r="D178" s="66">
        <v>-2.3000000000000007</v>
      </c>
      <c r="E178" s="66">
        <v>-1</v>
      </c>
      <c r="F178" s="66">
        <v>8.1000000000000014</v>
      </c>
      <c r="G178" s="66">
        <v>-4</v>
      </c>
      <c r="H178" s="66">
        <v>0</v>
      </c>
      <c r="I178" s="66">
        <v>-3.8999999999999986</v>
      </c>
      <c r="L178" s="66">
        <v>-1.1000000000000005</v>
      </c>
      <c r="M178" s="66">
        <v>2.7</v>
      </c>
      <c r="N178" s="66">
        <v>-0.29999999999999893</v>
      </c>
      <c r="O178" s="66">
        <v>0</v>
      </c>
      <c r="P178" s="66">
        <v>0</v>
      </c>
      <c r="Q178" s="66">
        <v>3.8999999999999986</v>
      </c>
      <c r="R178" s="66">
        <v>2.6000000000000005</v>
      </c>
      <c r="S178" s="66">
        <v>1</v>
      </c>
      <c r="T178" s="66">
        <v>-1.0999999999999996</v>
      </c>
      <c r="U178" s="66">
        <v>5.3999999999999995</v>
      </c>
      <c r="V178" s="66">
        <v>0</v>
      </c>
      <c r="W178" s="66">
        <v>3</v>
      </c>
      <c r="X178" s="66">
        <v>0</v>
      </c>
      <c r="Y178" s="66">
        <v>3.2</v>
      </c>
      <c r="Z178" s="66">
        <v>1.3000000000000007</v>
      </c>
      <c r="AA178" s="66">
        <v>3.4000000000000004</v>
      </c>
      <c r="AD178" s="66">
        <v>5.4</v>
      </c>
      <c r="AE178" s="66">
        <v>4.6000000000000005</v>
      </c>
      <c r="AF178" s="66">
        <v>7.0000000000000009</v>
      </c>
      <c r="AG178" s="66">
        <v>-1</v>
      </c>
      <c r="AH178" s="66">
        <v>1</v>
      </c>
      <c r="AI178" s="66">
        <v>-1.5</v>
      </c>
      <c r="AJ178" s="66">
        <v>1.5999999999999996</v>
      </c>
      <c r="AK178" s="66">
        <v>-1.2999999999999998</v>
      </c>
      <c r="AL178" s="66">
        <v>2.2000000000000002</v>
      </c>
      <c r="AM178" s="66">
        <v>6.0000000000000009</v>
      </c>
      <c r="AO178" s="66">
        <v>-1.1000000000000005</v>
      </c>
      <c r="AP178" s="66">
        <v>2.3999999999999986</v>
      </c>
      <c r="AS178" s="66">
        <v>-0.59999999999999964</v>
      </c>
      <c r="BA178" s="66">
        <v>-0.61111111111111072</v>
      </c>
      <c r="BB178" s="66">
        <v>3.4444444444444464</v>
      </c>
      <c r="BC178" s="66">
        <v>-2.6666666666666679</v>
      </c>
      <c r="BF178" s="66">
        <v>-0.88888888888888928</v>
      </c>
      <c r="BG178" s="66">
        <v>6.2777777777777786</v>
      </c>
      <c r="BI178" s="66">
        <v>-3.1111111111111107</v>
      </c>
      <c r="BK178" s="66">
        <v>-3.2777777777777768</v>
      </c>
    </row>
    <row r="179" spans="1:63" x14ac:dyDescent="0.2">
      <c r="A179" s="11">
        <v>85</v>
      </c>
      <c r="B179" s="66">
        <v>0</v>
      </c>
      <c r="C179" s="66">
        <v>-0.90000000000000036</v>
      </c>
      <c r="D179" s="66">
        <v>-2.2000000000000011</v>
      </c>
      <c r="E179" s="66">
        <v>-1.3000000000000007</v>
      </c>
      <c r="F179" s="66">
        <v>7.6999999999999993</v>
      </c>
      <c r="G179" s="66">
        <v>-4.0999999999999996</v>
      </c>
      <c r="H179" s="66">
        <v>0</v>
      </c>
      <c r="I179" s="66">
        <v>-3.7999999999999989</v>
      </c>
      <c r="L179" s="66">
        <v>-0.70000000000000107</v>
      </c>
      <c r="M179" s="66">
        <v>2.4999999999999991</v>
      </c>
      <c r="N179" s="66">
        <v>-0.29999999999999893</v>
      </c>
      <c r="O179" s="66">
        <v>0</v>
      </c>
      <c r="P179" s="66">
        <v>0</v>
      </c>
      <c r="Q179" s="66">
        <v>3.8999999999999986</v>
      </c>
      <c r="R179" s="66">
        <v>2.2999999999999998</v>
      </c>
      <c r="S179" s="66">
        <v>0.79999999999999982</v>
      </c>
      <c r="T179" s="66">
        <v>-1.0999999999999996</v>
      </c>
      <c r="U179" s="66">
        <v>5.3</v>
      </c>
      <c r="V179" s="66">
        <v>0</v>
      </c>
      <c r="W179" s="66">
        <v>2.8999999999999986</v>
      </c>
      <c r="X179" s="66">
        <v>0</v>
      </c>
      <c r="Y179" s="66">
        <v>3.1000000000000005</v>
      </c>
      <c r="Z179" s="66">
        <v>1.1999999999999993</v>
      </c>
      <c r="AA179" s="66">
        <v>3.3000000000000007</v>
      </c>
      <c r="AD179" s="66">
        <v>5.4</v>
      </c>
      <c r="AE179" s="66">
        <v>4.3999999999999995</v>
      </c>
      <c r="AF179" s="66">
        <v>6.8999999999999995</v>
      </c>
      <c r="AG179" s="66">
        <v>-0.89999999999999858</v>
      </c>
      <c r="AH179" s="66">
        <v>0.79999999999999982</v>
      </c>
      <c r="AI179" s="66">
        <v>-1.5</v>
      </c>
      <c r="AJ179" s="66">
        <v>1.5</v>
      </c>
      <c r="AK179" s="66">
        <v>-1.2999999999999998</v>
      </c>
      <c r="AL179" s="66">
        <v>2.1000000000000005</v>
      </c>
      <c r="AM179" s="66">
        <v>6.3</v>
      </c>
      <c r="AO179" s="66">
        <v>-1.3000000000000007</v>
      </c>
      <c r="AP179" s="66">
        <v>2.3999999999999986</v>
      </c>
      <c r="AS179" s="66">
        <v>-0.90000000000000036</v>
      </c>
      <c r="BA179" s="66">
        <v>-0.5</v>
      </c>
      <c r="BB179" s="66">
        <v>3.0555555555555571</v>
      </c>
      <c r="BC179" s="66">
        <v>-2.8888888888888893</v>
      </c>
      <c r="BF179" s="66">
        <v>-1.0555555555555554</v>
      </c>
      <c r="BG179" s="66">
        <v>6.1666666666666661</v>
      </c>
      <c r="BI179" s="66">
        <v>-3.1111111111111107</v>
      </c>
    </row>
    <row r="180" spans="1:63" x14ac:dyDescent="0.2">
      <c r="A180" s="11">
        <v>90</v>
      </c>
      <c r="B180" s="66">
        <v>0</v>
      </c>
      <c r="C180" s="66">
        <v>-0.90000000000000036</v>
      </c>
      <c r="D180" s="66">
        <v>-2.4000000000000021</v>
      </c>
      <c r="E180" s="66">
        <v>-1.6000000000000005</v>
      </c>
      <c r="F180" s="66">
        <v>7.5</v>
      </c>
      <c r="G180" s="66">
        <v>-4.2999999999999989</v>
      </c>
      <c r="H180" s="66">
        <v>0</v>
      </c>
      <c r="I180" s="66">
        <v>-3.5</v>
      </c>
      <c r="L180" s="66">
        <v>-0.70000000000000107</v>
      </c>
      <c r="M180" s="66">
        <v>2.4999999999999991</v>
      </c>
      <c r="N180" s="66">
        <v>-0.39999999999999947</v>
      </c>
      <c r="O180" s="66">
        <v>0</v>
      </c>
      <c r="P180" s="66">
        <v>0</v>
      </c>
      <c r="Q180" s="66">
        <v>3.7999999999999989</v>
      </c>
      <c r="S180" s="66">
        <v>0.40000000000000036</v>
      </c>
      <c r="T180" s="66">
        <v>-1.0999999999999996</v>
      </c>
      <c r="U180" s="66">
        <v>5.2</v>
      </c>
      <c r="V180" s="66">
        <v>0</v>
      </c>
      <c r="W180" s="66">
        <v>2.5999999999999996</v>
      </c>
      <c r="X180" s="66">
        <v>0</v>
      </c>
      <c r="Z180" s="66">
        <v>1</v>
      </c>
      <c r="AA180" s="66">
        <v>2.9000000000000004</v>
      </c>
      <c r="AD180" s="66">
        <v>5.2999999999999989</v>
      </c>
      <c r="AE180" s="66">
        <v>4.0000000000000009</v>
      </c>
      <c r="AF180" s="66">
        <v>6.8</v>
      </c>
      <c r="AG180" s="66">
        <v>-0.59999999999999964</v>
      </c>
      <c r="AH180" s="66">
        <v>0.69999999999999929</v>
      </c>
      <c r="AI180" s="66">
        <v>-1.5</v>
      </c>
      <c r="AJ180" s="66">
        <v>1.7000000000000011</v>
      </c>
      <c r="AK180" s="66">
        <v>-1.2999999999999998</v>
      </c>
      <c r="AL180" s="66">
        <v>2.1000000000000005</v>
      </c>
      <c r="AM180" s="66">
        <v>6.1000000000000005</v>
      </c>
      <c r="AO180" s="66">
        <v>-1.5</v>
      </c>
      <c r="AP180" s="66">
        <v>2.2999999999999989</v>
      </c>
      <c r="AS180" s="66">
        <v>-1.2000000000000011</v>
      </c>
      <c r="BA180" s="66">
        <v>-0.5</v>
      </c>
      <c r="BB180" s="66">
        <v>3.2777777777777786</v>
      </c>
      <c r="BC180" s="66">
        <v>-2.8333333333333339</v>
      </c>
      <c r="BF180" s="66">
        <v>-1.1111111111111107</v>
      </c>
      <c r="BG180" s="66">
        <v>6.1666666666666661</v>
      </c>
      <c r="BI180" s="66">
        <v>-3.0555555555555554</v>
      </c>
    </row>
    <row r="181" spans="1:63" x14ac:dyDescent="0.2">
      <c r="A181" s="11">
        <v>95</v>
      </c>
      <c r="B181" s="66">
        <v>0</v>
      </c>
      <c r="C181" s="66">
        <v>-1.4000000000000004</v>
      </c>
      <c r="D181" s="66">
        <v>-2.2000000000000011</v>
      </c>
      <c r="E181" s="66">
        <v>-1.8000000000000007</v>
      </c>
      <c r="F181" s="66">
        <v>7.2000000000000011</v>
      </c>
      <c r="G181" s="66">
        <v>-4.5</v>
      </c>
      <c r="H181" s="66">
        <v>0</v>
      </c>
      <c r="I181" s="66">
        <v>-3.2999999999999989</v>
      </c>
      <c r="L181" s="66">
        <v>-0.70000000000000107</v>
      </c>
      <c r="M181" s="66">
        <v>2.3999999999999995</v>
      </c>
      <c r="N181" s="66">
        <v>-0.39999999999999947</v>
      </c>
      <c r="O181" s="66">
        <v>0</v>
      </c>
      <c r="P181" s="66">
        <v>0</v>
      </c>
      <c r="S181" s="66">
        <v>9.9999999999999645E-2</v>
      </c>
      <c r="T181" s="66">
        <v>-1</v>
      </c>
      <c r="U181" s="66">
        <v>5.1000000000000005</v>
      </c>
      <c r="V181" s="66">
        <v>0</v>
      </c>
      <c r="W181" s="66">
        <v>2.5</v>
      </c>
      <c r="X181" s="66">
        <v>0</v>
      </c>
      <c r="Z181" s="66">
        <v>0.79999999999999982</v>
      </c>
      <c r="AA181" s="66">
        <v>2.5</v>
      </c>
      <c r="AD181" s="66">
        <v>5.1999999999999993</v>
      </c>
      <c r="AE181" s="66">
        <v>3.5000000000000009</v>
      </c>
      <c r="AF181" s="66">
        <v>6.5000000000000009</v>
      </c>
      <c r="AG181" s="66">
        <v>-0.5</v>
      </c>
      <c r="AH181" s="66">
        <v>0.59999999999999964</v>
      </c>
      <c r="AI181" s="66">
        <v>-1.2999999999999989</v>
      </c>
      <c r="AJ181" s="66">
        <v>1.9000000000000004</v>
      </c>
      <c r="AK181" s="66">
        <v>-1.5</v>
      </c>
      <c r="AL181" s="66">
        <v>2.1000000000000005</v>
      </c>
      <c r="AM181" s="66">
        <v>6.7</v>
      </c>
      <c r="AO181" s="66">
        <v>-1.7000000000000002</v>
      </c>
      <c r="AP181" s="66">
        <v>2</v>
      </c>
      <c r="AS181" s="66">
        <v>-1.5</v>
      </c>
      <c r="BA181" s="66">
        <v>-0.55555555555555536</v>
      </c>
      <c r="BB181" s="66">
        <v>3.1111111111111125</v>
      </c>
      <c r="BC181" s="66">
        <v>-2.6666666666666679</v>
      </c>
      <c r="BF181" s="66">
        <v>-1</v>
      </c>
      <c r="BG181" s="66">
        <v>6.1111111111111107</v>
      </c>
      <c r="BI181" s="66">
        <v>-3.2777777777777786</v>
      </c>
    </row>
    <row r="182" spans="1:63" x14ac:dyDescent="0.2">
      <c r="A182" s="11">
        <v>100</v>
      </c>
      <c r="B182" s="66">
        <v>0</v>
      </c>
      <c r="C182" s="66">
        <v>-1.9000000000000004</v>
      </c>
      <c r="D182" s="66">
        <v>-2.4000000000000021</v>
      </c>
      <c r="E182" s="66">
        <v>-2.1000000000000005</v>
      </c>
      <c r="F182" s="66">
        <v>6.9</v>
      </c>
      <c r="G182" s="66">
        <v>-4.7999999999999989</v>
      </c>
      <c r="H182" s="66">
        <v>0</v>
      </c>
      <c r="I182" s="66">
        <v>-3.0999999999999996</v>
      </c>
      <c r="L182" s="66">
        <v>-1</v>
      </c>
      <c r="M182" s="66">
        <v>2.1000000000000005</v>
      </c>
      <c r="N182" s="66">
        <v>-0.39999999999999947</v>
      </c>
      <c r="O182" s="66">
        <v>0</v>
      </c>
      <c r="P182" s="66">
        <v>0</v>
      </c>
      <c r="S182" s="66">
        <v>-0.20000000000000018</v>
      </c>
      <c r="T182" s="66">
        <v>-0.89999999999999858</v>
      </c>
      <c r="U182" s="66">
        <v>4.9999999999999991</v>
      </c>
      <c r="V182" s="66">
        <v>0</v>
      </c>
      <c r="W182" s="66">
        <v>2</v>
      </c>
      <c r="X182" s="66">
        <v>0</v>
      </c>
      <c r="Z182" s="66">
        <v>0.79999999999999982</v>
      </c>
      <c r="AD182" s="66">
        <v>5</v>
      </c>
      <c r="AE182" s="66">
        <v>3.1000000000000005</v>
      </c>
      <c r="AF182" s="66">
        <v>6.3999999999999995</v>
      </c>
      <c r="AG182" s="66">
        <v>-0.59999999999999964</v>
      </c>
      <c r="AH182" s="66">
        <v>0.5</v>
      </c>
      <c r="AI182" s="66">
        <v>-1.1999999999999993</v>
      </c>
      <c r="AJ182" s="66">
        <v>1.9000000000000004</v>
      </c>
      <c r="AK182" s="66">
        <v>-1.5999999999999996</v>
      </c>
      <c r="AL182" s="66">
        <v>2</v>
      </c>
      <c r="AM182" s="66">
        <v>6.3</v>
      </c>
      <c r="AO182" s="66">
        <v>-1.8000000000000007</v>
      </c>
      <c r="AP182" s="66">
        <v>1.7999999999999989</v>
      </c>
      <c r="AS182" s="66">
        <v>-1.6000000000000005</v>
      </c>
      <c r="BA182" s="66">
        <v>-0.61111111111111072</v>
      </c>
      <c r="BB182" s="66">
        <v>3.0555555555555571</v>
      </c>
      <c r="BC182" s="66">
        <v>-2.4444444444444446</v>
      </c>
      <c r="BF182" s="66">
        <v>-1.0555555555555554</v>
      </c>
      <c r="BG182" s="66">
        <v>6.1666666666666661</v>
      </c>
      <c r="BI182" s="66">
        <v>-3.6111111111111107</v>
      </c>
    </row>
    <row r="183" spans="1:63" x14ac:dyDescent="0.2">
      <c r="A183" s="11">
        <v>105</v>
      </c>
      <c r="B183" s="66">
        <v>0</v>
      </c>
      <c r="D183" s="66">
        <v>-2.9000000000000021</v>
      </c>
      <c r="E183" s="66">
        <v>-2.4000000000000004</v>
      </c>
      <c r="F183" s="66">
        <v>6.7000000000000011</v>
      </c>
      <c r="G183" s="66">
        <v>-5</v>
      </c>
      <c r="H183" s="66">
        <v>0</v>
      </c>
      <c r="I183" s="66">
        <v>-2.8999999999999986</v>
      </c>
      <c r="L183" s="66">
        <v>-1.1000000000000005</v>
      </c>
      <c r="N183" s="66">
        <v>-0.49999999999999911</v>
      </c>
      <c r="O183" s="66">
        <v>0</v>
      </c>
      <c r="P183" s="66">
        <v>0</v>
      </c>
      <c r="S183" s="66">
        <v>-0.29999999999999982</v>
      </c>
      <c r="T183" s="66">
        <v>-0.89999999999999858</v>
      </c>
      <c r="U183" s="66">
        <v>4.8</v>
      </c>
      <c r="V183" s="66">
        <v>0</v>
      </c>
      <c r="W183" s="66">
        <v>1.5</v>
      </c>
      <c r="X183" s="66">
        <v>0</v>
      </c>
      <c r="Z183" s="66">
        <v>0.79999999999999982</v>
      </c>
      <c r="AD183" s="66">
        <v>5</v>
      </c>
      <c r="AE183" s="66">
        <v>2.8</v>
      </c>
      <c r="AG183" s="66">
        <v>-1</v>
      </c>
      <c r="AH183" s="66">
        <v>0.5</v>
      </c>
      <c r="AI183" s="66">
        <v>-1.1999999999999993</v>
      </c>
      <c r="AJ183" s="66">
        <v>1.8000000000000007</v>
      </c>
      <c r="AK183" s="66">
        <v>-1.5999999999999996</v>
      </c>
      <c r="AL183" s="66">
        <v>2.1000000000000005</v>
      </c>
      <c r="AM183" s="66">
        <v>6.1000000000000005</v>
      </c>
      <c r="AP183" s="66">
        <v>1.5</v>
      </c>
      <c r="AS183" s="66">
        <v>-1.8000000000000007</v>
      </c>
      <c r="BA183" s="66">
        <v>-0.72222222222222143</v>
      </c>
      <c r="BB183" s="66">
        <v>3.1111111111111125</v>
      </c>
      <c r="BC183" s="66">
        <v>-2.1666666666666679</v>
      </c>
      <c r="BF183" s="66">
        <v>-1.1111111111111107</v>
      </c>
      <c r="BG183" s="66">
        <v>6.1666666666666661</v>
      </c>
      <c r="BI183" s="66">
        <v>-4.166666666666667</v>
      </c>
    </row>
    <row r="184" spans="1:63" x14ac:dyDescent="0.2">
      <c r="A184" s="11">
        <v>110</v>
      </c>
      <c r="B184" s="66">
        <v>0</v>
      </c>
      <c r="D184" s="66">
        <v>-3.2000000000000011</v>
      </c>
      <c r="E184" s="66">
        <v>-2.6000000000000005</v>
      </c>
      <c r="F184" s="66">
        <v>6.4</v>
      </c>
      <c r="G184" s="66">
        <v>-5.2999999999999989</v>
      </c>
      <c r="H184" s="66">
        <v>0</v>
      </c>
      <c r="I184" s="66">
        <v>-2.8999999999999986</v>
      </c>
      <c r="L184" s="66">
        <v>-1</v>
      </c>
      <c r="N184" s="66">
        <v>-0.49999999999999911</v>
      </c>
      <c r="O184" s="66">
        <v>0</v>
      </c>
      <c r="P184" s="66">
        <v>0</v>
      </c>
      <c r="S184" s="66">
        <v>-0.40000000000000036</v>
      </c>
      <c r="T184" s="66">
        <v>-0.69999999999999929</v>
      </c>
      <c r="U184" s="66">
        <v>4.6000000000000005</v>
      </c>
      <c r="V184" s="66">
        <v>0</v>
      </c>
      <c r="W184" s="66">
        <v>1</v>
      </c>
      <c r="X184" s="66">
        <v>0</v>
      </c>
      <c r="Z184" s="66">
        <v>1.3000000000000007</v>
      </c>
      <c r="AD184" s="66">
        <v>4.9000000000000004</v>
      </c>
      <c r="AE184" s="66">
        <v>2.5000000000000009</v>
      </c>
      <c r="AG184" s="66">
        <v>-1.2999999999999989</v>
      </c>
      <c r="AH184" s="66">
        <v>0.69999999999999929</v>
      </c>
      <c r="AI184" s="66">
        <v>-1.2999999999999989</v>
      </c>
      <c r="AJ184" s="66">
        <v>1.7000000000000011</v>
      </c>
      <c r="AK184" s="66">
        <v>-1.4000000000000004</v>
      </c>
      <c r="AL184" s="66">
        <v>2.1000000000000005</v>
      </c>
      <c r="AS184" s="66">
        <v>-1.9000000000000004</v>
      </c>
      <c r="BA184" s="66">
        <v>-0.83333333333333393</v>
      </c>
      <c r="BB184" s="66">
        <v>3.1111111111111125</v>
      </c>
      <c r="BC184" s="66">
        <v>-2.3888888888888893</v>
      </c>
      <c r="BF184" s="66">
        <v>-1.1666666666666661</v>
      </c>
      <c r="BG184" s="66">
        <v>6.1666666666666661</v>
      </c>
      <c r="BI184" s="66">
        <v>-4.666666666666667</v>
      </c>
    </row>
    <row r="185" spans="1:63" x14ac:dyDescent="0.2">
      <c r="A185" s="11">
        <v>115</v>
      </c>
      <c r="B185" s="66">
        <v>0</v>
      </c>
      <c r="D185" s="66">
        <v>-2.9000000000000021</v>
      </c>
      <c r="E185" s="66">
        <v>-2.8000000000000007</v>
      </c>
      <c r="F185" s="66">
        <v>5.9</v>
      </c>
      <c r="G185" s="66">
        <v>-5.5</v>
      </c>
      <c r="H185" s="66">
        <v>0</v>
      </c>
      <c r="I185" s="66">
        <v>-3.2999999999999989</v>
      </c>
      <c r="L185" s="66">
        <v>-1.1000000000000005</v>
      </c>
      <c r="N185" s="66">
        <v>-0.59999999999999964</v>
      </c>
      <c r="O185" s="66">
        <v>0</v>
      </c>
      <c r="P185" s="66">
        <v>0</v>
      </c>
      <c r="S185" s="66">
        <v>-0.20000000000000018</v>
      </c>
      <c r="W185" s="66">
        <v>0.69999999999999929</v>
      </c>
      <c r="Z185" s="66">
        <v>1.0999999999999996</v>
      </c>
      <c r="AD185" s="66">
        <v>4.9000000000000004</v>
      </c>
      <c r="AG185" s="66">
        <v>-1.5</v>
      </c>
      <c r="AH185" s="66">
        <v>0.69999999999999929</v>
      </c>
      <c r="AI185" s="66">
        <v>-1.4000000000000004</v>
      </c>
      <c r="AJ185" s="66">
        <v>1.5999999999999996</v>
      </c>
      <c r="AK185" s="66">
        <v>-1.2000000000000002</v>
      </c>
      <c r="AL185" s="66">
        <v>2.1000000000000005</v>
      </c>
      <c r="AS185" s="66">
        <v>-2</v>
      </c>
      <c r="BA185" s="66">
        <v>-0.94444444444444464</v>
      </c>
      <c r="BB185" s="66">
        <v>3.1111111111111125</v>
      </c>
      <c r="BC185" s="66">
        <v>-2.6111111111111107</v>
      </c>
      <c r="BF185" s="66">
        <v>-9.5</v>
      </c>
      <c r="BG185" s="66">
        <v>6.0555555555555554</v>
      </c>
      <c r="BI185" s="66">
        <v>-4.9444444444444446</v>
      </c>
    </row>
    <row r="186" spans="1:63" x14ac:dyDescent="0.2">
      <c r="A186" s="145">
        <v>120</v>
      </c>
      <c r="B186" s="66">
        <v>0</v>
      </c>
      <c r="D186" s="66">
        <v>-2.4000000000000021</v>
      </c>
      <c r="E186" s="66">
        <v>-2.8000000000000007</v>
      </c>
      <c r="F186" s="66">
        <v>5.5</v>
      </c>
      <c r="G186" s="66">
        <v>-5.6999999999999993</v>
      </c>
      <c r="H186" s="66">
        <v>0</v>
      </c>
      <c r="I186" s="66">
        <v>-3.5999999999999996</v>
      </c>
      <c r="L186" s="66">
        <v>-1.1000000000000005</v>
      </c>
      <c r="N186" s="66">
        <v>-0.59999999999999964</v>
      </c>
      <c r="O186" s="66">
        <v>0</v>
      </c>
      <c r="P186" s="66">
        <v>0</v>
      </c>
      <c r="S186" s="66">
        <v>-0.29999999999999982</v>
      </c>
      <c r="W186" s="66">
        <v>0.39999999999999858</v>
      </c>
      <c r="Z186" s="66">
        <v>0.90000000000000036</v>
      </c>
      <c r="AD186" s="66">
        <v>4.9000000000000004</v>
      </c>
      <c r="AG186" s="66">
        <v>-1.8999999999999986</v>
      </c>
      <c r="AH186" s="66">
        <v>0.59999999999999964</v>
      </c>
      <c r="AI186" s="66">
        <v>-1.5</v>
      </c>
      <c r="AJ186" s="66">
        <v>1.4000000000000004</v>
      </c>
      <c r="AK186" s="66">
        <v>-1.0999999999999996</v>
      </c>
      <c r="AL186" s="66">
        <v>2.2000000000000002</v>
      </c>
      <c r="AS186" s="66">
        <v>-2.2000000000000002</v>
      </c>
      <c r="BA186" s="66">
        <v>-0.94444444444444464</v>
      </c>
      <c r="BB186" s="66">
        <v>2.9444444444444446</v>
      </c>
      <c r="BC186" s="66">
        <v>-2.5</v>
      </c>
      <c r="BG186" s="66">
        <v>-6.0555555555555554</v>
      </c>
      <c r="BI186" s="66">
        <v>-5.3888888888888893</v>
      </c>
    </row>
    <row r="187" spans="1:63" x14ac:dyDescent="0.2">
      <c r="A187" s="101">
        <v>125</v>
      </c>
      <c r="D187" s="66">
        <v>-2.7000000000000011</v>
      </c>
      <c r="E187" s="66">
        <v>-2.8000000000000007</v>
      </c>
      <c r="F187" s="66">
        <v>5.1000000000000014</v>
      </c>
      <c r="G187" s="66">
        <v>-5.8999999999999986</v>
      </c>
      <c r="I187" s="66">
        <v>-4</v>
      </c>
      <c r="L187" s="66">
        <v>-1.1000000000000005</v>
      </c>
      <c r="N187" s="66">
        <v>-0.59999999999999964</v>
      </c>
      <c r="O187" s="66">
        <v>0</v>
      </c>
      <c r="P187" s="66">
        <v>0</v>
      </c>
      <c r="S187" s="66">
        <v>-0.59999999999999964</v>
      </c>
      <c r="W187" s="66">
        <v>0.29999999999999893</v>
      </c>
      <c r="Z187" s="66">
        <v>1.0999999999999996</v>
      </c>
      <c r="AD187" s="66">
        <v>4.7999999999999989</v>
      </c>
      <c r="AG187" s="66">
        <v>-2.0999999999999996</v>
      </c>
      <c r="AH187" s="66">
        <v>0.5</v>
      </c>
      <c r="AI187" s="66">
        <v>-1.6999999999999993</v>
      </c>
      <c r="AJ187" s="66">
        <v>1.2000000000000011</v>
      </c>
      <c r="AK187" s="66">
        <v>-1.2000000000000002</v>
      </c>
      <c r="AL187" s="66">
        <v>2.2000000000000002</v>
      </c>
      <c r="AS187" s="66">
        <v>-2.3000000000000007</v>
      </c>
      <c r="BA187" s="66">
        <v>-1.1666666666666661</v>
      </c>
      <c r="BB187" s="66">
        <v>2.7222222222222232</v>
      </c>
      <c r="BC187" s="66">
        <v>-2.1666666666666679</v>
      </c>
      <c r="BI187" s="66">
        <v>-5.666666666666667</v>
      </c>
    </row>
    <row r="188" spans="1:63" x14ac:dyDescent="0.2">
      <c r="A188" s="100">
        <v>130</v>
      </c>
      <c r="D188" s="66">
        <v>-3.0000000000000018</v>
      </c>
      <c r="E188" s="66">
        <v>-2.5</v>
      </c>
      <c r="F188" s="66">
        <v>4.7000000000000011</v>
      </c>
      <c r="G188" s="66">
        <v>-6.1</v>
      </c>
      <c r="I188" s="66">
        <v>-4.0999999999999996</v>
      </c>
      <c r="L188" s="66">
        <v>-1</v>
      </c>
      <c r="N188" s="66">
        <v>-0.49999999999999911</v>
      </c>
      <c r="O188" s="66">
        <v>0</v>
      </c>
      <c r="P188" s="66">
        <v>0</v>
      </c>
      <c r="S188" s="66">
        <v>-0.90000000000000036</v>
      </c>
      <c r="W188" s="66">
        <v>0</v>
      </c>
      <c r="Z188" s="66">
        <v>1.4000000000000004</v>
      </c>
      <c r="AD188" s="66">
        <v>4.6999999999999993</v>
      </c>
      <c r="AG188" s="66">
        <v>-2.3999999999999986</v>
      </c>
      <c r="AI188" s="66">
        <v>-1.5999999999999996</v>
      </c>
      <c r="AJ188" s="66">
        <v>0.80000000000000071</v>
      </c>
      <c r="AK188" s="66">
        <v>-1.0999999999999996</v>
      </c>
      <c r="AL188" s="66">
        <v>2.2000000000000002</v>
      </c>
      <c r="AS188" s="66">
        <v>-2.4000000000000004</v>
      </c>
      <c r="BA188" s="66">
        <v>-1.3888888888888893</v>
      </c>
      <c r="BB188" s="66">
        <v>2.7777777777777786</v>
      </c>
      <c r="BC188" s="66">
        <v>-1.8333333333333339</v>
      </c>
      <c r="BI188" s="66">
        <v>-5.833333333333333</v>
      </c>
    </row>
    <row r="189" spans="1:63" x14ac:dyDescent="0.2">
      <c r="A189" s="100">
        <v>135</v>
      </c>
      <c r="D189" s="66">
        <v>-3.5000000000000018</v>
      </c>
      <c r="E189" s="66">
        <v>-2.3000000000000007</v>
      </c>
      <c r="F189" s="66">
        <v>4.2000000000000011</v>
      </c>
      <c r="G189" s="66">
        <v>-6.3999999999999986</v>
      </c>
      <c r="I189" s="66">
        <v>-4.0999999999999996</v>
      </c>
      <c r="L189" s="66">
        <v>-1</v>
      </c>
      <c r="N189" s="66">
        <v>-0.39999999999999947</v>
      </c>
      <c r="O189" s="66">
        <v>0</v>
      </c>
      <c r="P189" s="66">
        <v>0</v>
      </c>
      <c r="W189" s="66">
        <v>-0.30000000000000071</v>
      </c>
      <c r="Z189" s="66">
        <v>1.8000000000000007</v>
      </c>
      <c r="AD189" s="66">
        <v>4.9000000000000004</v>
      </c>
      <c r="AG189" s="66">
        <v>-2.7999999999999989</v>
      </c>
      <c r="AI189" s="66">
        <v>-1.5999999999999996</v>
      </c>
      <c r="AJ189" s="66">
        <v>-0.29999999999999893</v>
      </c>
      <c r="AK189" s="66">
        <v>-0.90000000000000036</v>
      </c>
      <c r="AL189" s="66">
        <v>2.2999999999999998</v>
      </c>
      <c r="AS189" s="66">
        <v>-2.5</v>
      </c>
      <c r="BA189" s="66">
        <v>-1.7777777777777768</v>
      </c>
      <c r="BB189" s="66">
        <v>2.4444444444444446</v>
      </c>
      <c r="BC189" s="66">
        <v>-1.6111111111111107</v>
      </c>
      <c r="BI189" s="66">
        <v>-6.1111111111111107</v>
      </c>
    </row>
    <row r="190" spans="1:63" x14ac:dyDescent="0.2">
      <c r="A190" s="100">
        <v>140</v>
      </c>
      <c r="D190" s="66">
        <v>-4.0000000000000018</v>
      </c>
      <c r="E190" s="66">
        <v>-2.4000000000000004</v>
      </c>
      <c r="F190" s="66">
        <v>3.6000000000000014</v>
      </c>
      <c r="G190" s="66">
        <v>-6.5</v>
      </c>
      <c r="I190" s="66">
        <v>-4.2999999999999989</v>
      </c>
      <c r="L190" s="66">
        <v>-1</v>
      </c>
      <c r="N190" s="66">
        <v>-0.29999999999999893</v>
      </c>
      <c r="O190" s="66">
        <v>0</v>
      </c>
      <c r="P190" s="66">
        <v>0</v>
      </c>
      <c r="W190" s="66">
        <v>-0.70000000000000107</v>
      </c>
      <c r="Z190" s="66">
        <v>2.3000000000000007</v>
      </c>
      <c r="AI190" s="66">
        <v>-1.6999999999999993</v>
      </c>
      <c r="AJ190" s="66">
        <v>-0.59999999999999964</v>
      </c>
      <c r="AK190" s="66">
        <v>-0.79999999999999982</v>
      </c>
      <c r="AL190" s="66">
        <v>2.3999999999999995</v>
      </c>
      <c r="AS190" s="66">
        <v>-2.5</v>
      </c>
      <c r="BA190" s="66">
        <v>-2.1666666666666661</v>
      </c>
      <c r="BB190" s="66">
        <v>2.3333333333333339</v>
      </c>
      <c r="BC190" s="66">
        <v>-1.3333333333333339</v>
      </c>
      <c r="BI190" s="66">
        <v>-6.333333333333333</v>
      </c>
    </row>
    <row r="191" spans="1:63" x14ac:dyDescent="0.2">
      <c r="A191" s="100">
        <v>145</v>
      </c>
      <c r="D191" s="66">
        <v>-4.2000000000000011</v>
      </c>
      <c r="E191" s="66">
        <v>-2.7</v>
      </c>
      <c r="F191" s="66">
        <v>3.1000000000000014</v>
      </c>
      <c r="G191" s="66">
        <v>-6.6</v>
      </c>
      <c r="I191" s="66">
        <v>-4.2999999999999989</v>
      </c>
      <c r="L191" s="66">
        <v>-0.90000000000000036</v>
      </c>
      <c r="N191" s="66">
        <v>-0.29999999999999893</v>
      </c>
      <c r="O191" s="66">
        <v>0</v>
      </c>
      <c r="P191" s="66">
        <v>0</v>
      </c>
      <c r="W191" s="66">
        <v>-1</v>
      </c>
      <c r="Z191" s="66">
        <v>2.6999999999999993</v>
      </c>
      <c r="AI191" s="66">
        <v>-1.7999999999999989</v>
      </c>
      <c r="AJ191" s="66">
        <v>-1</v>
      </c>
      <c r="AK191" s="66">
        <v>-0.79999999999999982</v>
      </c>
      <c r="AL191" s="66">
        <v>2.3999999999999995</v>
      </c>
      <c r="AS191" s="66">
        <v>-2.3000000000000007</v>
      </c>
      <c r="BA191" s="66">
        <v>-2.3888888888888884</v>
      </c>
      <c r="BB191" s="66">
        <v>2.3888888888888893</v>
      </c>
      <c r="BC191" s="66">
        <v>-1.2222222222222232</v>
      </c>
      <c r="BI191" s="66">
        <v>-6.5</v>
      </c>
    </row>
    <row r="192" spans="1:63" x14ac:dyDescent="0.2">
      <c r="A192" s="100">
        <v>150</v>
      </c>
      <c r="D192" s="66">
        <v>-4.2000000000000011</v>
      </c>
      <c r="F192" s="66">
        <v>2.7000000000000011</v>
      </c>
      <c r="G192" s="66">
        <v>-6.7999999999999989</v>
      </c>
      <c r="I192" s="66">
        <v>-4.3999999999999995</v>
      </c>
      <c r="L192" s="66">
        <v>-0.90000000000000036</v>
      </c>
      <c r="N192" s="66">
        <v>-0.19999999999999929</v>
      </c>
      <c r="O192" s="66">
        <v>0</v>
      </c>
      <c r="P192" s="66">
        <v>0</v>
      </c>
      <c r="W192" s="66">
        <v>-1.2000000000000011</v>
      </c>
      <c r="AI192" s="66">
        <v>-1.9000000000000004</v>
      </c>
      <c r="AJ192" s="66">
        <v>-1.4000000000000004</v>
      </c>
      <c r="AK192" s="66">
        <v>-0.70000000000000018</v>
      </c>
      <c r="AL192" s="66">
        <v>2.3999999999999995</v>
      </c>
      <c r="AS192" s="66">
        <v>-2.4000000000000004</v>
      </c>
      <c r="BA192" s="66">
        <v>-2.333333333333333</v>
      </c>
      <c r="BB192" s="66">
        <v>2.7222222222222232</v>
      </c>
      <c r="BC192" s="66">
        <v>-1.4444444444444446</v>
      </c>
      <c r="BI192" s="66">
        <v>-6.5</v>
      </c>
    </row>
    <row r="193" spans="1:61" x14ac:dyDescent="0.2">
      <c r="A193" s="100">
        <v>155</v>
      </c>
      <c r="D193" s="66">
        <v>-4.1000000000000014</v>
      </c>
      <c r="F193" s="66">
        <v>2.4000000000000004</v>
      </c>
      <c r="G193" s="66">
        <v>-6.8999999999999986</v>
      </c>
      <c r="I193" s="66">
        <v>-4.5999999999999996</v>
      </c>
      <c r="L193" s="66">
        <v>-0.80000000000000071</v>
      </c>
      <c r="N193" s="66">
        <v>-0.19999999999999929</v>
      </c>
      <c r="O193" s="66">
        <v>0</v>
      </c>
      <c r="P193" s="66">
        <v>0</v>
      </c>
      <c r="W193" s="66">
        <v>-1.4000000000000004</v>
      </c>
      <c r="AI193" s="66">
        <v>-1.9000000000000004</v>
      </c>
      <c r="AJ193" s="66">
        <v>-1.7999999999999989</v>
      </c>
      <c r="AK193" s="66">
        <v>-0.70000000000000018</v>
      </c>
      <c r="AS193" s="66">
        <v>-2.8000000000000007</v>
      </c>
      <c r="BA193" s="66">
        <v>-2.2777777777777777</v>
      </c>
      <c r="BB193" s="66">
        <v>2.8888888888888893</v>
      </c>
      <c r="BC193" s="66">
        <v>-1.8888888888888893</v>
      </c>
      <c r="BI193" s="66">
        <v>-6.5555555555555554</v>
      </c>
    </row>
    <row r="194" spans="1:61" x14ac:dyDescent="0.2">
      <c r="A194" s="100">
        <v>160</v>
      </c>
      <c r="D194" s="66">
        <v>-3.8000000000000007</v>
      </c>
      <c r="G194" s="66">
        <v>-7.1</v>
      </c>
      <c r="I194" s="66">
        <v>-4.7999999999999989</v>
      </c>
      <c r="L194" s="66">
        <v>-0.80000000000000071</v>
      </c>
      <c r="O194" s="66">
        <v>0</v>
      </c>
      <c r="P194" s="66">
        <v>0</v>
      </c>
      <c r="W194" s="66">
        <v>-1.3000000000000007</v>
      </c>
      <c r="AI194" s="66">
        <v>-1.9000000000000004</v>
      </c>
      <c r="AJ194" s="66">
        <v>-2</v>
      </c>
      <c r="AK194" s="66">
        <v>-0.59999999999999964</v>
      </c>
      <c r="AS194" s="66">
        <v>-3.3000000000000007</v>
      </c>
      <c r="BA194" s="66">
        <v>-2.4444444444444446</v>
      </c>
      <c r="BB194" s="66">
        <v>3</v>
      </c>
      <c r="BC194" s="66">
        <v>-2.3333333333333339</v>
      </c>
      <c r="BI194" s="66">
        <v>-6.333333333333333</v>
      </c>
    </row>
    <row r="195" spans="1:61" x14ac:dyDescent="0.2">
      <c r="A195" s="100">
        <v>165</v>
      </c>
      <c r="D195" s="66">
        <v>-3.5000000000000018</v>
      </c>
      <c r="G195" s="66">
        <v>-7.3999999999999986</v>
      </c>
      <c r="I195" s="66">
        <v>-4.7999999999999989</v>
      </c>
      <c r="L195" s="66">
        <v>-0.80000000000000071</v>
      </c>
      <c r="O195" s="66">
        <v>0</v>
      </c>
      <c r="P195" s="66">
        <v>0</v>
      </c>
      <c r="W195" s="66">
        <v>-1</v>
      </c>
      <c r="AI195" s="66">
        <v>-1.5</v>
      </c>
      <c r="AJ195" s="66">
        <v>-2.1999999999999993</v>
      </c>
      <c r="AK195" s="66">
        <v>-0.5</v>
      </c>
      <c r="AS195" s="66">
        <v>-3.7</v>
      </c>
      <c r="BA195" s="66">
        <v>-2.5555555555555554</v>
      </c>
      <c r="BB195" s="66">
        <v>-12.722222222222221</v>
      </c>
      <c r="BC195" s="66">
        <v>-2.7777777777777786</v>
      </c>
      <c r="BI195" s="66">
        <v>-5.833333333333333</v>
      </c>
    </row>
    <row r="196" spans="1:61" x14ac:dyDescent="0.2">
      <c r="A196" s="100">
        <v>170</v>
      </c>
      <c r="D196" s="66">
        <v>-3.5000000000000018</v>
      </c>
      <c r="G196" s="66">
        <v>-7.8999999999999986</v>
      </c>
      <c r="I196" s="66">
        <v>-4.8999999999999995</v>
      </c>
      <c r="L196" s="66">
        <v>-0.80000000000000071</v>
      </c>
      <c r="W196" s="66">
        <v>-1.1000000000000014</v>
      </c>
      <c r="AI196" s="66">
        <v>-1.4000000000000004</v>
      </c>
      <c r="AJ196" s="66">
        <v>-2.5999999999999996</v>
      </c>
      <c r="AS196" s="66">
        <v>-4</v>
      </c>
      <c r="BA196" s="66">
        <v>-2.7777777777777777</v>
      </c>
      <c r="BC196" s="66">
        <v>-3.6666666666666679</v>
      </c>
      <c r="BI196" s="66">
        <v>-5.0555555555555554</v>
      </c>
    </row>
    <row r="197" spans="1:61" x14ac:dyDescent="0.2">
      <c r="A197" s="100">
        <v>175</v>
      </c>
      <c r="D197" s="66">
        <v>-3.8000000000000007</v>
      </c>
      <c r="G197" s="66">
        <v>-8</v>
      </c>
      <c r="I197" s="66">
        <v>-5.0999999999999996</v>
      </c>
      <c r="L197" s="66">
        <v>-0.70000000000000107</v>
      </c>
      <c r="W197" s="66">
        <v>-1.2000000000000011</v>
      </c>
      <c r="AI197" s="66">
        <v>-1.2999999999999989</v>
      </c>
      <c r="AS197" s="66">
        <v>-4.2</v>
      </c>
      <c r="BA197" s="66">
        <v>-2.9444444444444446</v>
      </c>
      <c r="BC197" s="66">
        <v>-4.0555555555555554</v>
      </c>
      <c r="BI197" s="66">
        <v>-4.3888888888888893</v>
      </c>
    </row>
    <row r="198" spans="1:61" x14ac:dyDescent="0.2">
      <c r="A198" s="100">
        <v>180</v>
      </c>
      <c r="D198" s="66">
        <v>-4.3000000000000007</v>
      </c>
      <c r="G198" s="66">
        <v>-8.1</v>
      </c>
      <c r="I198" s="66">
        <v>-5.2999999999999989</v>
      </c>
      <c r="L198" s="66">
        <v>-0.80000000000000071</v>
      </c>
      <c r="AI198" s="66">
        <v>-1.4000000000000004</v>
      </c>
      <c r="AS198" s="66">
        <v>-4.4000000000000004</v>
      </c>
      <c r="BA198" s="66">
        <v>-3.1111111111111107</v>
      </c>
      <c r="BC198" s="66">
        <v>-4.3333333333333339</v>
      </c>
      <c r="BI198" s="66">
        <v>-3.833333333333333</v>
      </c>
    </row>
    <row r="199" spans="1:61" x14ac:dyDescent="0.2">
      <c r="D199" s="66">
        <v>-4.4000000000000021</v>
      </c>
      <c r="G199" s="66">
        <v>-8.3999999999999986</v>
      </c>
      <c r="I199" s="66">
        <v>-5.6999999999999993</v>
      </c>
      <c r="L199" s="66">
        <v>-1.1000000000000005</v>
      </c>
      <c r="AI199" s="66">
        <v>-1.4000000000000004</v>
      </c>
      <c r="BA199" s="66">
        <v>-3.2777777777777777</v>
      </c>
      <c r="BC199" s="66">
        <v>-4.6111111111111107</v>
      </c>
      <c r="BI199" s="66">
        <v>-3.2777777777777786</v>
      </c>
    </row>
    <row r="200" spans="1:61" x14ac:dyDescent="0.2">
      <c r="D200" s="66">
        <v>-4.4000000000000021</v>
      </c>
      <c r="G200" s="66">
        <v>-8.7999999999999989</v>
      </c>
      <c r="I200" s="66">
        <v>-6.1</v>
      </c>
      <c r="L200" s="66">
        <v>-1.3000000000000007</v>
      </c>
      <c r="AI200" s="66">
        <v>-1.5999999999999996</v>
      </c>
      <c r="BA200" s="66">
        <v>-3.2222222222222223</v>
      </c>
      <c r="BC200" s="66">
        <v>-4.8333333333333339</v>
      </c>
      <c r="BI200" s="66">
        <v>-3</v>
      </c>
    </row>
    <row r="201" spans="1:61" x14ac:dyDescent="0.2">
      <c r="D201" s="66">
        <v>-4.2000000000000011</v>
      </c>
      <c r="G201" s="66">
        <v>-9.1</v>
      </c>
      <c r="I201" s="66">
        <v>-6.1999999999999993</v>
      </c>
      <c r="L201" s="66">
        <v>-1.4000000000000004</v>
      </c>
      <c r="AI201" s="66">
        <v>-2</v>
      </c>
      <c r="BA201" s="66">
        <v>-3.2777777777777777</v>
      </c>
      <c r="BC201" s="66">
        <v>-5</v>
      </c>
      <c r="BI201" s="66">
        <v>-2.3888888888888893</v>
      </c>
    </row>
    <row r="202" spans="1:61" x14ac:dyDescent="0.2">
      <c r="D202" s="66">
        <v>-4.1000000000000014</v>
      </c>
      <c r="G202" s="66">
        <v>-9.3999999999999986</v>
      </c>
      <c r="I202" s="66">
        <v>-6.1</v>
      </c>
      <c r="L202" s="66">
        <v>-1.4000000000000004</v>
      </c>
      <c r="AI202" s="66">
        <v>-1.9000000000000004</v>
      </c>
      <c r="BA202" s="66">
        <v>-3.3888888888888884</v>
      </c>
      <c r="BC202" s="66">
        <v>-4.9444444444444446</v>
      </c>
      <c r="BI202" s="66">
        <v>-1.6111111111111107</v>
      </c>
    </row>
    <row r="203" spans="1:61" x14ac:dyDescent="0.2">
      <c r="D203" s="66">
        <v>-4.2000000000000011</v>
      </c>
      <c r="G203" s="66">
        <v>-9.6</v>
      </c>
      <c r="I203" s="66">
        <v>-5.9999999999999991</v>
      </c>
      <c r="L203" s="66">
        <v>-1.5</v>
      </c>
      <c r="AI203" s="66">
        <v>-1.9000000000000004</v>
      </c>
      <c r="BA203" s="66">
        <v>-3.6111111111111107</v>
      </c>
      <c r="BC203" s="66">
        <v>-4.5555555555555554</v>
      </c>
      <c r="BI203" s="66">
        <v>-1.0555555555555554</v>
      </c>
    </row>
    <row r="204" spans="1:61" x14ac:dyDescent="0.2">
      <c r="D204" s="66">
        <v>-4.1000000000000014</v>
      </c>
      <c r="G204" s="66">
        <v>-9.8999999999999986</v>
      </c>
      <c r="I204" s="66">
        <v>-5.7999999999999989</v>
      </c>
      <c r="AI204" s="66">
        <v>-2.0999999999999996</v>
      </c>
      <c r="BA204" s="66">
        <v>-3.9444444444444446</v>
      </c>
      <c r="BC204" s="66">
        <v>-4.8888888888888893</v>
      </c>
      <c r="BI204" s="66">
        <v>-0.77777777777777857</v>
      </c>
    </row>
    <row r="205" spans="1:61" x14ac:dyDescent="0.2">
      <c r="D205" s="66">
        <v>-4.2000000000000011</v>
      </c>
      <c r="G205" s="66">
        <v>-10.1</v>
      </c>
      <c r="I205" s="66">
        <v>-5.6</v>
      </c>
      <c r="AI205" s="66">
        <v>-2.1999999999999993</v>
      </c>
      <c r="BA205" s="66">
        <v>-4.0555555555555554</v>
      </c>
      <c r="BC205" s="66">
        <v>-5.2222222222222232</v>
      </c>
      <c r="BI205" s="66">
        <v>-0.66666666666666607</v>
      </c>
    </row>
    <row r="206" spans="1:61" x14ac:dyDescent="0.2">
      <c r="D206" s="66">
        <v>-4.3000000000000007</v>
      </c>
      <c r="G206" s="66">
        <v>-10.199999999999999</v>
      </c>
      <c r="I206" s="66">
        <v>-5.2999999999999989</v>
      </c>
      <c r="AI206" s="66">
        <v>-2.2999999999999989</v>
      </c>
      <c r="BA206" s="66">
        <v>-4.1666666666666661</v>
      </c>
      <c r="BC206" s="66">
        <v>-5.3333333333333339</v>
      </c>
      <c r="BI206" s="66">
        <v>-0.55555555555555536</v>
      </c>
    </row>
    <row r="207" spans="1:61" x14ac:dyDescent="0.2">
      <c r="D207" s="66">
        <v>-4.4000000000000021</v>
      </c>
      <c r="G207" s="66">
        <v>-10.399999999999999</v>
      </c>
      <c r="I207" s="66">
        <v>-5.1999999999999993</v>
      </c>
      <c r="AI207" s="66">
        <v>-1.9000000000000004</v>
      </c>
      <c r="BA207" s="66">
        <v>-4.1666666666666661</v>
      </c>
      <c r="BC207" s="66">
        <v>-5.5</v>
      </c>
      <c r="BI207" s="66">
        <v>-0.66666666666666607</v>
      </c>
    </row>
    <row r="208" spans="1:61" x14ac:dyDescent="0.2">
      <c r="D208" s="66">
        <v>-4.6000000000000014</v>
      </c>
      <c r="G208" s="66">
        <v>-10.799999999999999</v>
      </c>
      <c r="I208" s="66">
        <v>-5.3999999999999995</v>
      </c>
      <c r="AI208" s="66">
        <v>-1.5</v>
      </c>
      <c r="BA208" s="66">
        <v>-4.1666666666666661</v>
      </c>
      <c r="BC208" s="66">
        <v>-5.7222222222222232</v>
      </c>
      <c r="BI208" s="66">
        <v>-0.88888888888888928</v>
      </c>
    </row>
    <row r="209" spans="1:64" x14ac:dyDescent="0.2">
      <c r="D209" s="66">
        <v>-4.8000000000000007</v>
      </c>
      <c r="G209" s="66">
        <v>-11</v>
      </c>
      <c r="I209" s="66">
        <v>-5.3999999999999995</v>
      </c>
      <c r="AI209" s="66">
        <v>-1.6999999999999993</v>
      </c>
      <c r="BA209" s="66">
        <v>-4.1666666666666661</v>
      </c>
      <c r="BC209" s="66">
        <v>-5.7777777777777786</v>
      </c>
      <c r="BI209" s="66">
        <v>-1.2222222222222214</v>
      </c>
    </row>
    <row r="210" spans="1:64" x14ac:dyDescent="0.2">
      <c r="D210" s="66">
        <v>-4.8000000000000007</v>
      </c>
      <c r="G210" s="66">
        <v>-11.2</v>
      </c>
      <c r="I210" s="66">
        <v>-5.2999999999999989</v>
      </c>
      <c r="BA210" s="66">
        <v>-10.055555555555555</v>
      </c>
      <c r="BC210" s="66">
        <v>-14.388888888888889</v>
      </c>
      <c r="BI210" s="66">
        <v>-11.5</v>
      </c>
    </row>
    <row r="211" spans="1:64" ht="32" x14ac:dyDescent="0.2">
      <c r="A211" s="16" t="s">
        <v>56</v>
      </c>
      <c r="B211" s="15">
        <f>STDEV(B140:B188)</f>
        <v>0</v>
      </c>
      <c r="C211" s="15">
        <f t="shared" ref="C211:AH211" si="104">STDEV(C$126:C$198)</f>
        <v>1.1262672378953684</v>
      </c>
      <c r="D211" s="15">
        <f t="shared" si="104"/>
        <v>1.3282278378309909</v>
      </c>
      <c r="E211" s="15">
        <f t="shared" si="104"/>
        <v>2.0143300400391393</v>
      </c>
      <c r="F211" s="15">
        <f t="shared" si="104"/>
        <v>2.9123578473965992</v>
      </c>
      <c r="G211" s="15">
        <f t="shared" si="104"/>
        <v>2.3604855203732749</v>
      </c>
      <c r="H211" s="15">
        <f t="shared" si="104"/>
        <v>0</v>
      </c>
      <c r="I211" s="15">
        <f t="shared" si="104"/>
        <v>1.4948460002838306</v>
      </c>
      <c r="J211" s="15">
        <f t="shared" si="104"/>
        <v>1.0966289880450539</v>
      </c>
      <c r="K211" s="15">
        <f t="shared" si="104"/>
        <v>1.3756971022019355</v>
      </c>
      <c r="L211" s="15">
        <f t="shared" si="104"/>
        <v>0.74184431046717347</v>
      </c>
      <c r="M211" s="15">
        <f t="shared" si="104"/>
        <v>1.1539786248742494</v>
      </c>
      <c r="N211" s="15">
        <f t="shared" si="104"/>
        <v>0.69001010541747265</v>
      </c>
      <c r="O211" s="15">
        <f t="shared" si="104"/>
        <v>0</v>
      </c>
      <c r="P211" s="15">
        <f t="shared" si="104"/>
        <v>0</v>
      </c>
      <c r="Q211" s="15">
        <f t="shared" si="104"/>
        <v>1.1873017199303892</v>
      </c>
      <c r="R211" s="15">
        <f t="shared" si="104"/>
        <v>2.1959203825573037</v>
      </c>
      <c r="S211" s="15">
        <f t="shared" si="104"/>
        <v>1.6340576972136358</v>
      </c>
      <c r="T211" s="15">
        <f t="shared" si="104"/>
        <v>0.56642151559888088</v>
      </c>
      <c r="U211" s="15">
        <f t="shared" si="104"/>
        <v>2.6474878992869346</v>
      </c>
      <c r="V211" s="15">
        <f t="shared" si="104"/>
        <v>0</v>
      </c>
      <c r="W211" s="15">
        <f t="shared" si="104"/>
        <v>2.2339963733001831</v>
      </c>
      <c r="X211" s="15">
        <f t="shared" si="104"/>
        <v>0</v>
      </c>
      <c r="Y211" s="15">
        <f t="shared" si="104"/>
        <v>2.0361298656844014</v>
      </c>
      <c r="Z211" s="15">
        <f t="shared" si="104"/>
        <v>0.67716646533087421</v>
      </c>
      <c r="AA211" s="15">
        <f t="shared" si="104"/>
        <v>1.4737989460348131</v>
      </c>
      <c r="AB211" s="15">
        <f t="shared" si="104"/>
        <v>3.8910048867021589</v>
      </c>
      <c r="AC211" s="15">
        <f t="shared" si="104"/>
        <v>0</v>
      </c>
      <c r="AD211" s="15">
        <f t="shared" si="104"/>
        <v>2.0581140234042725</v>
      </c>
      <c r="AE211" s="15">
        <f t="shared" si="104"/>
        <v>2.9149217326513224</v>
      </c>
      <c r="AF211" s="15">
        <f t="shared" si="104"/>
        <v>2.173195944282269</v>
      </c>
      <c r="AG211" s="15">
        <f t="shared" si="104"/>
        <v>0.99444460279455027</v>
      </c>
      <c r="AH211" s="15">
        <f t="shared" si="104"/>
        <v>1.7343493555436953</v>
      </c>
      <c r="AI211" s="15">
        <f t="shared" ref="AI211:BL211" si="105">STDEV(AI$126:AI$198)</f>
        <v>0.59771970671474772</v>
      </c>
      <c r="AJ211" s="15">
        <f t="shared" si="105"/>
        <v>1.5017223671595268</v>
      </c>
      <c r="AK211" s="15">
        <f t="shared" si="105"/>
        <v>0.65589944475708561</v>
      </c>
      <c r="AL211" s="15">
        <f t="shared" si="105"/>
        <v>1.3761884165415468</v>
      </c>
      <c r="AM211" s="15">
        <f t="shared" si="105"/>
        <v>2.2165694828064475</v>
      </c>
      <c r="AN211" s="15">
        <f t="shared" si="105"/>
        <v>3.0010524933185145</v>
      </c>
      <c r="AO211" s="15">
        <f t="shared" si="105"/>
        <v>0.92907495505413551</v>
      </c>
      <c r="AP211" s="15">
        <f t="shared" si="105"/>
        <v>0.77622516720606449</v>
      </c>
      <c r="AQ211" s="15">
        <f t="shared" si="105"/>
        <v>9.5742710775633469E-2</v>
      </c>
      <c r="AR211" s="15">
        <f t="shared" si="105"/>
        <v>0</v>
      </c>
      <c r="AS211" s="15">
        <f t="shared" si="105"/>
        <v>1.9234300957750801</v>
      </c>
      <c r="AT211" s="15">
        <f t="shared" si="105"/>
        <v>1.4442414387259961</v>
      </c>
      <c r="AU211" s="15">
        <f t="shared" si="105"/>
        <v>0</v>
      </c>
      <c r="AV211" s="15">
        <f t="shared" si="105"/>
        <v>0</v>
      </c>
      <c r="AW211" s="15">
        <f t="shared" si="105"/>
        <v>0</v>
      </c>
      <c r="AX211" s="15">
        <f t="shared" si="105"/>
        <v>0</v>
      </c>
      <c r="AY211" s="15">
        <f t="shared" si="105"/>
        <v>0</v>
      </c>
      <c r="AZ211" s="15">
        <f t="shared" si="105"/>
        <v>0</v>
      </c>
      <c r="BA211" s="15">
        <f t="shared" si="105"/>
        <v>0.83813818894733594</v>
      </c>
      <c r="BB211" s="15">
        <f t="shared" si="105"/>
        <v>2.6180458441669949</v>
      </c>
      <c r="BC211" s="15">
        <f t="shared" si="105"/>
        <v>0.98544913561673886</v>
      </c>
      <c r="BD211" s="15">
        <f t="shared" si="105"/>
        <v>0</v>
      </c>
      <c r="BE211" s="15">
        <f t="shared" si="105"/>
        <v>2.3988978409265536</v>
      </c>
      <c r="BF211" s="15">
        <f t="shared" si="105"/>
        <v>1.865894649005098</v>
      </c>
      <c r="BG211" s="15">
        <f t="shared" si="105"/>
        <v>2.4324226173096744</v>
      </c>
      <c r="BH211" s="15">
        <f t="shared" si="105"/>
        <v>1.9014155735497522</v>
      </c>
      <c r="BI211" s="15">
        <f t="shared" si="105"/>
        <v>1.8507804708593285</v>
      </c>
      <c r="BJ211" s="15">
        <f t="shared" si="105"/>
        <v>2.9061516903754416</v>
      </c>
      <c r="BK211" s="15">
        <f t="shared" si="105"/>
        <v>0.82185725427547851</v>
      </c>
      <c r="BL211" s="15">
        <f t="shared" si="105"/>
        <v>0</v>
      </c>
    </row>
    <row r="212" spans="1:64" x14ac:dyDescent="0.2">
      <c r="A212" s="11" t="s">
        <v>55</v>
      </c>
      <c r="B212" s="15">
        <f>((B$152+B$153)/2 * ($A$153-$A$152) + (B$154+B$155)/2 * ($A$155-$A$154) + (B$156+B$157)/2 * ($A$157-$A$156) + (B$158+B$159)/2 * ($A$159-$A$158) + (B$160+B$161)/2 * ($A$161-$A$160) + (B$162+B$163)/2 * ($A$163-$A$162) + (B$164+B$165)/2 * ($A$165-$A$164) + (B$166+B$167)/2 * ($A$167-$A$166) + (B$168+B$169)/2 * ($A$169-$A$168) + (B$170+B$171)/2 * ($A$171-$A$170) + (B$172+B$173)/2 * ($A$173-$A$172) + (B$174+B$175)/2 * ($A$175-$A$174) + (B$175+B$176)/2 * ($A$176-$A$175))</f>
        <v>0</v>
      </c>
      <c r="C212" s="15">
        <f t="shared" ref="C212:AH212" si="106">((C$126+C$127)/2 * ($A$127 - $A$126) + (C$128+C$129)/2 * ($A$129 - $A$128) + (C$130+C$131)/2 * ($A$131 - $A$130) + (C$132+C$133)/2 * ($A$133 - $A$132) + (C$134+C$135)/2 * ($A$135 - $A$134) + (C$136+C$137)/2 * ($A$137 - $A$136) + (C$138+C$139)/2 * ($A$139 - $A$138)+  (C$140+C$141)/2 * ($A$141 - $A$140) + (C$142+C$143)/2 * ($A$143 - $A$142) + (C$144+C$145)/2 * ($A$145 - $A$144) + (C$146+C$147)/2 * ($A$147-$A$146) + (C$148+C$149)/2 * ($A$149-$A$148) + (C$150+C$151)/2 *( $A$151-$A$150) + (C$152+C$153)/2 * ($A$153-$A$152) + (C$154+C$155)/2 * ($A$155-$A$154) + (C$156+C$157)/2 * ($A$157-$A$156) + (C$158+C$159)/2 * ($A$159-$A$158) + (C$160+C$161)/2 * ($A$161-$A$160) + (C$161+C$162)/2 * ($A$162-$A$161))</f>
        <v>75.749999999999957</v>
      </c>
      <c r="D212" s="15">
        <f t="shared" si="106"/>
        <v>0</v>
      </c>
      <c r="E212" s="15">
        <f t="shared" si="106"/>
        <v>56.999999999999986</v>
      </c>
      <c r="F212" s="15">
        <f t="shared" si="106"/>
        <v>303.25</v>
      </c>
      <c r="G212" s="15">
        <f t="shared" si="106"/>
        <v>0</v>
      </c>
      <c r="H212" s="15">
        <f t="shared" si="106"/>
        <v>0</v>
      </c>
      <c r="I212" s="15">
        <f t="shared" si="106"/>
        <v>0</v>
      </c>
      <c r="J212" s="15">
        <f t="shared" si="106"/>
        <v>103.74999999999997</v>
      </c>
      <c r="K212" s="15">
        <f t="shared" si="106"/>
        <v>-8.2500000000000231</v>
      </c>
      <c r="L212" s="15">
        <f t="shared" si="106"/>
        <v>13.999999999999991</v>
      </c>
      <c r="M212" s="15">
        <f t="shared" si="106"/>
        <v>293</v>
      </c>
      <c r="N212" s="15">
        <f t="shared" si="106"/>
        <v>15.000000000000032</v>
      </c>
      <c r="O212" s="15">
        <f t="shared" si="106"/>
        <v>0</v>
      </c>
      <c r="P212" s="15">
        <f t="shared" si="106"/>
        <v>0</v>
      </c>
      <c r="Q212" s="15">
        <f t="shared" si="106"/>
        <v>57.749999999999943</v>
      </c>
      <c r="R212" s="15">
        <f t="shared" si="106"/>
        <v>254</v>
      </c>
      <c r="S212" s="15">
        <f t="shared" si="106"/>
        <v>151</v>
      </c>
      <c r="T212" s="15">
        <f t="shared" si="106"/>
        <v>-6.9999999999999458</v>
      </c>
      <c r="U212" s="15">
        <f t="shared" si="106"/>
        <v>167.75</v>
      </c>
      <c r="V212" s="15">
        <f t="shared" si="106"/>
        <v>0</v>
      </c>
      <c r="W212" s="15">
        <f t="shared" si="106"/>
        <v>127.24999999999997</v>
      </c>
      <c r="X212" s="15">
        <f t="shared" si="106"/>
        <v>0</v>
      </c>
      <c r="Y212" s="15">
        <f t="shared" si="106"/>
        <v>236</v>
      </c>
      <c r="Z212" s="15">
        <f t="shared" si="106"/>
        <v>90.250000000000014</v>
      </c>
      <c r="AA212" s="15">
        <f t="shared" si="106"/>
        <v>280.25</v>
      </c>
      <c r="AB212" s="15">
        <f t="shared" si="106"/>
        <v>774.75</v>
      </c>
      <c r="AC212" s="15">
        <f t="shared" si="106"/>
        <v>0</v>
      </c>
      <c r="AD212" s="15">
        <f t="shared" si="106"/>
        <v>129.5</v>
      </c>
      <c r="AE212" s="15">
        <f t="shared" si="106"/>
        <v>238.5</v>
      </c>
      <c r="AF212" s="15">
        <f t="shared" si="106"/>
        <v>327.5</v>
      </c>
      <c r="AG212" s="15">
        <f t="shared" si="106"/>
        <v>-17.74999999999995</v>
      </c>
      <c r="AH212" s="15">
        <f t="shared" si="106"/>
        <v>77.249999999999972</v>
      </c>
      <c r="AI212" s="15">
        <f t="shared" ref="AI212:BL212" si="107">((AI$126+AI$127)/2 * ($A$127 - $A$126) + (AI$128+AI$129)/2 * ($A$129 - $A$128) + (AI$130+AI$131)/2 * ($A$131 - $A$130) + (AI$132+AI$133)/2 * ($A$133 - $A$132) + (AI$134+AI$135)/2 * ($A$135 - $A$134) + (AI$136+AI$137)/2 * ($A$137 - $A$136) + (AI$138+AI$139)/2 * ($A$139 - $A$138)+  (AI$140+AI$141)/2 * ($A$141 - $A$140) + (AI$142+AI$143)/2 * ($A$143 - $A$142) + (AI$144+AI$145)/2 * ($A$145 - $A$144) + (AI$146+AI$147)/2 * ($A$147-$A$146) + (AI$148+AI$149)/2 * ($A$149-$A$148) + (AI$150+AI$151)/2 *( $A$151-$A$150) + (AI$152+AI$153)/2 * ($A$153-$A$152) + (AI$154+AI$155)/2 * ($A$155-$A$154) + (AI$156+AI$157)/2 * ($A$157-$A$156) + (AI$158+AI$159)/2 * ($A$159-$A$158) + (AI$160+AI$161)/2 * ($A$161-$A$160) + (AI$161+AI$162)/2 * ($A$162-$A$161))</f>
        <v>0.24999999999999911</v>
      </c>
      <c r="AJ212" s="15">
        <f t="shared" si="107"/>
        <v>61.000000000000021</v>
      </c>
      <c r="AK212" s="15">
        <f t="shared" si="107"/>
        <v>6.7499999999999938</v>
      </c>
      <c r="AL212" s="15">
        <f t="shared" si="107"/>
        <v>86.000000000000014</v>
      </c>
      <c r="AM212" s="15">
        <f t="shared" si="107"/>
        <v>442.25</v>
      </c>
      <c r="AN212" s="15">
        <f t="shared" si="107"/>
        <v>758.5</v>
      </c>
      <c r="AO212" s="15">
        <f t="shared" si="107"/>
        <v>-61.250000000000014</v>
      </c>
      <c r="AP212" s="15">
        <f t="shared" si="107"/>
        <v>172.49999999999997</v>
      </c>
      <c r="AQ212" s="15">
        <f t="shared" si="107"/>
        <v>0.99999999999999645</v>
      </c>
      <c r="AR212" s="15">
        <f t="shared" si="107"/>
        <v>0</v>
      </c>
      <c r="AS212" s="15">
        <f t="shared" si="107"/>
        <v>41.749999999999986</v>
      </c>
      <c r="AT212" s="15">
        <f t="shared" si="107"/>
        <v>166.75000000000003</v>
      </c>
      <c r="AU212" s="15">
        <f t="shared" si="107"/>
        <v>0</v>
      </c>
      <c r="AV212" s="15">
        <f t="shared" si="107"/>
        <v>0</v>
      </c>
      <c r="AW212" s="15">
        <f t="shared" si="107"/>
        <v>0</v>
      </c>
      <c r="AX212" s="15">
        <f t="shared" si="107"/>
        <v>0</v>
      </c>
      <c r="AY212" s="15">
        <f t="shared" si="107"/>
        <v>0</v>
      </c>
      <c r="AZ212" s="15">
        <f t="shared" si="107"/>
        <v>0</v>
      </c>
      <c r="BA212" s="15">
        <f t="shared" si="107"/>
        <v>0</v>
      </c>
      <c r="BB212" s="15">
        <f t="shared" si="107"/>
        <v>143.19444444444449</v>
      </c>
      <c r="BC212" s="15">
        <f t="shared" si="107"/>
        <v>0</v>
      </c>
      <c r="BD212" s="15">
        <f t="shared" si="107"/>
        <v>0</v>
      </c>
      <c r="BE212" s="15">
        <f t="shared" si="107"/>
        <v>87.777777777777771</v>
      </c>
      <c r="BF212" s="15">
        <f t="shared" si="107"/>
        <v>-4.3055555555555536</v>
      </c>
      <c r="BG212" s="15">
        <f t="shared" si="107"/>
        <v>197.7777777777778</v>
      </c>
      <c r="BH212" s="15">
        <f t="shared" si="107"/>
        <v>64.027777777777715</v>
      </c>
      <c r="BI212" s="15">
        <f t="shared" si="107"/>
        <v>0</v>
      </c>
      <c r="BJ212" s="15">
        <f t="shared" si="107"/>
        <v>421.94444444444446</v>
      </c>
      <c r="BK212" s="15">
        <f t="shared" si="107"/>
        <v>0</v>
      </c>
      <c r="BL212" s="15">
        <f t="shared" si="107"/>
        <v>0</v>
      </c>
    </row>
    <row r="213" spans="1:64" x14ac:dyDescent="0.2">
      <c r="A213" s="11" t="s">
        <v>54</v>
      </c>
      <c r="B213" s="140">
        <f>((B$176+B$177)/2*($A$177-$A$176)+(B$178+B$179)/2*($A$179-$A$178)+(B$180+B$181)/2*($A$181-$A$180)+(B$182+B$183)/2*($A$183-$A$182)+(B$184+B$185)/2*($A$185-$A$184)+(B$186+B$187)/2*($A$187-$A$186) + (B$188+B$189)/2 * ($A$189-$A$188) + (B$190+B$191)/2 * ($A$191-$A$190) + (B$192+B$193)/2 * ($A$193-$A$192) + (B$194+B$195)/2 * ($A$195-$A$194) + (B$196+B$197)/2 * ($A$197-$A$196) + (B$198+B$199)/2 * ($A$199-$A$198) + (B$199+B$200)/2 * ($A$200-$A$199))</f>
        <v>0</v>
      </c>
      <c r="C213" s="15">
        <f t="shared" ref="C213:AH213" si="108">((C$162+C$163)/2 * ($A$163-$A$162) + (C$164+C$165)/2 * ($A$165-$A$164) + (C$166+C$167)/2 * ($A$167-$A$166) + (C$168+C$169)/2 * ($A$169-$A$168) + (C$170+C$171)/2 * ($A$171-$A$170) + (C$172+C$173)/2 * ($A$173-$A$172) + (C$174+C$175)/2 * ($A$175-$A$174) + (C$175+C$176)/2 * ($A$176-$A$175) + (C$177+C$178)/2 * ($A$178-$A$177) + (C$179+C$180)/2 * ($A$180-$A$179) + (C$181+C$182)/2 * ($A$182-$A$181) + (C$183+C$184)/2 * ($A$184-$A$183) + (C$185+C$186)/2 * ($A$186-$A$185) + (C$187+C$188)/2 * ($A$188-$A$187) + (C$189+C$190)/2 * ($A$190-$A$189) + (C$191+C$192)/2 * ($A$192-$A$191) + (C$193+C$194)/2 * ($A$194-$A$193) + (C$195+C$196)/2 * ($A$196-$A$195) + (C$197+C$198)/2 * ($A$198-$A$197))</f>
        <v>32.249999999999964</v>
      </c>
      <c r="D213" s="15">
        <f t="shared" si="108"/>
        <v>-213.50000000000009</v>
      </c>
      <c r="E213" s="15">
        <f t="shared" si="108"/>
        <v>5.4999999999999964</v>
      </c>
      <c r="F213" s="15">
        <f t="shared" si="108"/>
        <v>621.75</v>
      </c>
      <c r="G213" s="15">
        <f t="shared" si="108"/>
        <v>-414.5</v>
      </c>
      <c r="H213" s="15">
        <f t="shared" si="108"/>
        <v>0</v>
      </c>
      <c r="I213" s="15">
        <f t="shared" si="108"/>
        <v>-298.75</v>
      </c>
      <c r="J213" s="15">
        <f t="shared" si="108"/>
        <v>49.249999999999986</v>
      </c>
      <c r="K213" s="15">
        <f t="shared" si="108"/>
        <v>78.999999999999986</v>
      </c>
      <c r="L213" s="15">
        <f t="shared" si="108"/>
        <v>-55.25000000000005</v>
      </c>
      <c r="M213" s="15">
        <f t="shared" si="108"/>
        <v>191.5</v>
      </c>
      <c r="N213" s="15">
        <f t="shared" si="108"/>
        <v>19.500000000000071</v>
      </c>
      <c r="O213" s="15">
        <f t="shared" si="108"/>
        <v>0</v>
      </c>
      <c r="P213" s="15">
        <f t="shared" si="108"/>
        <v>0</v>
      </c>
      <c r="Q213" s="15">
        <f t="shared" si="108"/>
        <v>130.24999999999997</v>
      </c>
      <c r="R213" s="15">
        <f t="shared" si="108"/>
        <v>178.25</v>
      </c>
      <c r="S213" s="15">
        <f t="shared" si="108"/>
        <v>93</v>
      </c>
      <c r="T213" s="15">
        <f t="shared" si="108"/>
        <v>-17.499999999999961</v>
      </c>
      <c r="U213" s="15">
        <f t="shared" si="108"/>
        <v>351.25</v>
      </c>
      <c r="V213" s="15">
        <f t="shared" si="108"/>
        <v>0</v>
      </c>
      <c r="W213" s="15">
        <f t="shared" si="108"/>
        <v>205.99999999999997</v>
      </c>
      <c r="X213" s="15">
        <f t="shared" si="108"/>
        <v>0</v>
      </c>
      <c r="Y213" s="15">
        <f t="shared" si="108"/>
        <v>217.5</v>
      </c>
      <c r="Z213" s="15">
        <f t="shared" si="108"/>
        <v>125.50000000000001</v>
      </c>
      <c r="AA213" s="15">
        <f t="shared" si="108"/>
        <v>232.50000000000003</v>
      </c>
      <c r="AB213" s="15">
        <f t="shared" si="108"/>
        <v>95.75</v>
      </c>
      <c r="AC213" s="15">
        <f t="shared" si="108"/>
        <v>0</v>
      </c>
      <c r="AD213" s="15">
        <f t="shared" si="108"/>
        <v>384</v>
      </c>
      <c r="AE213" s="15">
        <f t="shared" si="108"/>
        <v>344.75</v>
      </c>
      <c r="AF213" s="15">
        <f t="shared" si="108"/>
        <v>388.75</v>
      </c>
      <c r="AG213" s="15">
        <f t="shared" si="108"/>
        <v>-52.749999999999957</v>
      </c>
      <c r="AH213" s="15">
        <f t="shared" si="108"/>
        <v>114.5</v>
      </c>
      <c r="AI213" s="15">
        <f t="shared" ref="AI213:BL213" si="109">((AI$162+AI$163)/2 * ($A$163-$A$162) + (AI$164+AI$165)/2 * ($A$165-$A$164) + (AI$166+AI$167)/2 * ($A$167-$A$166) + (AI$168+AI$169)/2 * ($A$169-$A$168) + (AI$170+AI$171)/2 * ($A$171-$A$170) + (AI$172+AI$173)/2 * ($A$173-$A$172) + (AI$174+AI$175)/2 * ($A$175-$A$174) + (AI$175+AI$176)/2 * ($A$176-$A$175) + (AI$177+AI$178)/2 * ($A$178-$A$177) + (AI$179+AI$180)/2 * ($A$180-$A$179) + (AI$181+AI$182)/2 * ($A$182-$A$181) + (AI$183+AI$184)/2 * ($A$184-$A$183) + (AI$185+AI$186)/2 * ($A$186-$A$185) + (AI$187+AI$188)/2 * ($A$188-$A$187) + (AI$189+AI$190)/2 * ($A$190-$A$189) + (AI$191+AI$192)/2 * ($A$192-$A$191) + (AI$193+AI$194)/2 * ($A$194-$A$193) + (AI$195+AI$196)/2 * ($A$196-$A$195) + (AI$197+AI$198)/2 * ($A$198-$A$197))</f>
        <v>-106.99999999999997</v>
      </c>
      <c r="AJ213" s="15">
        <f t="shared" si="109"/>
        <v>120.75000000000003</v>
      </c>
      <c r="AK213" s="15">
        <f t="shared" si="109"/>
        <v>-80.5</v>
      </c>
      <c r="AL213" s="15">
        <f t="shared" si="109"/>
        <v>226</v>
      </c>
      <c r="AM213" s="15">
        <f t="shared" si="109"/>
        <v>415.5</v>
      </c>
      <c r="AN213" s="15">
        <f t="shared" si="109"/>
        <v>216</v>
      </c>
      <c r="AO213" s="15">
        <f t="shared" si="109"/>
        <v>-8.7500000000000231</v>
      </c>
      <c r="AP213" s="15">
        <f t="shared" si="109"/>
        <v>148.49999999999997</v>
      </c>
      <c r="AQ213" s="15">
        <f t="shared" si="109"/>
        <v>0.99999999999999645</v>
      </c>
      <c r="AR213" s="15">
        <f t="shared" si="109"/>
        <v>0</v>
      </c>
      <c r="AS213" s="15">
        <f t="shared" si="109"/>
        <v>-93.250000000000028</v>
      </c>
      <c r="AT213" s="15">
        <f t="shared" si="109"/>
        <v>97.25</v>
      </c>
      <c r="AU213" s="15">
        <f t="shared" si="109"/>
        <v>0</v>
      </c>
      <c r="AV213" s="15">
        <f t="shared" si="109"/>
        <v>0</v>
      </c>
      <c r="AW213" s="15">
        <f t="shared" si="109"/>
        <v>0</v>
      </c>
      <c r="AX213" s="15">
        <f t="shared" si="109"/>
        <v>0</v>
      </c>
      <c r="AY213" s="15">
        <f t="shared" si="109"/>
        <v>0</v>
      </c>
      <c r="AZ213" s="15">
        <f t="shared" si="109"/>
        <v>0</v>
      </c>
      <c r="BA213" s="15">
        <f t="shared" si="109"/>
        <v>-137.63888888888889</v>
      </c>
      <c r="BB213" s="15">
        <f t="shared" si="109"/>
        <v>266.94444444444457</v>
      </c>
      <c r="BC213" s="15">
        <f t="shared" si="109"/>
        <v>-202.22222222222226</v>
      </c>
      <c r="BD213" s="15">
        <f t="shared" si="109"/>
        <v>0</v>
      </c>
      <c r="BE213" s="15">
        <f t="shared" si="109"/>
        <v>21.666666666666664</v>
      </c>
      <c r="BF213" s="15">
        <f t="shared" si="109"/>
        <v>2.6388888888888857</v>
      </c>
      <c r="BG213" s="15">
        <f t="shared" si="109"/>
        <v>356.66666666666663</v>
      </c>
      <c r="BH213" s="15">
        <f t="shared" si="109"/>
        <v>-6.8055555555555785</v>
      </c>
      <c r="BI213" s="15">
        <f t="shared" si="109"/>
        <v>-350.69444444444446</v>
      </c>
      <c r="BJ213" s="15">
        <f t="shared" si="109"/>
        <v>8.0555555555555518</v>
      </c>
      <c r="BK213" s="15">
        <f t="shared" si="109"/>
        <v>-59.027777777777736</v>
      </c>
      <c r="BL213" s="15">
        <f t="shared" si="109"/>
        <v>0</v>
      </c>
    </row>
    <row r="214" spans="1:64" ht="48" x14ac:dyDescent="0.2">
      <c r="A214" s="16" t="s">
        <v>152</v>
      </c>
      <c r="B214" s="140">
        <f>(B$176-B$152)/($A$176-$A$152)</f>
        <v>0</v>
      </c>
      <c r="C214" s="149">
        <f>(C$162-C$134)/($A$162-$A$134)</f>
        <v>1.8571428571428569E-2</v>
      </c>
      <c r="D214" s="149">
        <f>(D$162-D$134)/($A$162-$A$134)</f>
        <v>0</v>
      </c>
      <c r="E214" s="137">
        <f>(E$162-E$143)/($A$162-$A$143)</f>
        <v>3.6842105263157891E-2</v>
      </c>
      <c r="F214" s="140">
        <f>(F$162-F$145)/($A$162-$A$145)</f>
        <v>0.12470588235294119</v>
      </c>
      <c r="G214" s="140"/>
      <c r="H214" s="140">
        <f>(H$162-H$143)/($A$162-$A$143)</f>
        <v>0</v>
      </c>
      <c r="I214" s="140"/>
      <c r="J214" s="149">
        <f>(J$162-J$126)/($A$162-$A$126)</f>
        <v>1.6111111111111107E-2</v>
      </c>
      <c r="K214" s="149">
        <f>(K$162-K$129)/($A$162-$A$129)</f>
        <v>1.4545454545454547E-2</v>
      </c>
      <c r="L214" s="137">
        <f>(L$162-L$155)/($A$162-$A$155)</f>
        <v>2.5714285714285724E-2</v>
      </c>
      <c r="M214" s="137">
        <f>(M$162-M$134)/($A$162-$A$134)</f>
        <v>3.7142857142857144E-2</v>
      </c>
      <c r="N214" s="149">
        <f>(N$162-N$145)/($A$162-$A$145)</f>
        <v>1.8823529411764722E-2</v>
      </c>
      <c r="O214" s="140">
        <f>(O$162-O$143)/($A$162-$A$143)</f>
        <v>0</v>
      </c>
      <c r="P214" s="140">
        <f>(P$162-P$143)/($A$162-$A$143)</f>
        <v>0</v>
      </c>
      <c r="Q214" s="149">
        <f>(Q$162-Q$132)/($A$162-$A$132)</f>
        <v>1.3333333333333334E-2</v>
      </c>
      <c r="R214" s="159">
        <f>(R$162-R$131)/($A$162-$A$131)</f>
        <v>4.5806451612903226E-2</v>
      </c>
      <c r="S214" s="137">
        <f>(S$162-S$140)/($A$162-$A$140)</f>
        <v>4.1818181818181817E-2</v>
      </c>
      <c r="T214" s="149">
        <f>(T$162-T$136)/($A$162-$A$136)</f>
        <v>6.153846153846159E-3</v>
      </c>
      <c r="U214" s="159">
        <f>(U$162-U$136)/($A$162-$A$136)</f>
        <v>5.4615384615384621E-2</v>
      </c>
      <c r="V214" s="140">
        <f>(V$162-V$136)/($A$162-$A$136)</f>
        <v>0</v>
      </c>
      <c r="W214" s="142">
        <f>(W$162-W$149)/($A$162-$A$149)</f>
        <v>8.3076923076923048E-2</v>
      </c>
      <c r="X214" s="140">
        <f>(X$162-X$136)/($A$162-$A$136)</f>
        <v>0</v>
      </c>
      <c r="Y214" s="137">
        <f>(Y$162-Y$131)/($A$162-$A$131)</f>
        <v>3.9354838709677424E-2</v>
      </c>
      <c r="Z214" s="137">
        <f>(Z$162-Z$143)/($A$162-$A$143)</f>
        <v>2.9473684210526322E-2</v>
      </c>
      <c r="AA214" s="137">
        <f>(AA$162-AA$133)/($A$162-$A$133)</f>
        <v>4.0000000000000008E-2</v>
      </c>
      <c r="AB214" s="159">
        <f>(AB$162-AB$126)/($A$162-$A$126)</f>
        <v>6.3333333333333339E-2</v>
      </c>
      <c r="AC214" s="140">
        <f>(AC$162-AC$136)/($A$162-$A$136)</f>
        <v>0</v>
      </c>
      <c r="AD214" s="159">
        <f>(AD$162-AD$141)/($A$162-$A$141)</f>
        <v>5.9047619047619043E-2</v>
      </c>
      <c r="AE214" s="142">
        <f>(AE$162-AE$136)/($A$162-$A$136)</f>
        <v>6.5384615384615388E-2</v>
      </c>
      <c r="AF214" s="159">
        <f>(AF$162-AF$136)/($A$162-$A$136)</f>
        <v>5.0769230769230768E-2</v>
      </c>
      <c r="AG214" s="149">
        <f>(AG$162-AG$141)/($A$162-$A$141)</f>
        <v>6.6666666666666602E-3</v>
      </c>
      <c r="AH214" s="137">
        <f>(AH$162-AH$139)/($A$162-$A$139)</f>
        <v>4.2608695652173914E-2</v>
      </c>
      <c r="AI214" s="140"/>
      <c r="AJ214" s="137">
        <f>(AJ$162-AJ$148)/($A$162-$A$148)</f>
        <v>4.2857142857142885E-2</v>
      </c>
      <c r="AK214" s="149">
        <f>(AK$162-AK$147)/($A$162-$A$147)</f>
        <v>7.999999999999995E-3</v>
      </c>
      <c r="AL214" s="159">
        <f>(AL$162-AL$144)/($A$162-$A$144)</f>
        <v>5.000000000000001E-2</v>
      </c>
      <c r="AM214" s="159">
        <f>(AM$162-AM$136)/($A$162-$A$136)</f>
        <v>6.3076923076923072E-2</v>
      </c>
      <c r="AN214" s="137">
        <f>(AN$162-AN$136)/($A$162-$A$136)</f>
        <v>4.3846153846153861E-2</v>
      </c>
      <c r="AO214" s="149">
        <f>(AO$162-AO$136)/($A$162-$A$136)</f>
        <v>7.6923076923076927E-3</v>
      </c>
      <c r="AP214" s="149">
        <f>(AP$162-AP$136)/($A$162-$A$136)</f>
        <v>2.230769230769231E-2</v>
      </c>
      <c r="AQ214" s="149">
        <f>(AQ$162-AQ$160)/($A$162-$A$160)</f>
        <v>1.9999999999999928E-2</v>
      </c>
      <c r="AR214" s="140">
        <f>(AR$162-AR$136)/($A$162-$A$136)</f>
        <v>0</v>
      </c>
      <c r="AS214" s="137">
        <f>(AS$162-AS$150)/($A$162-$A$150)</f>
        <v>3.8333333333333316E-2</v>
      </c>
      <c r="AT214" s="149">
        <f t="shared" ref="AT214:BA214" si="110">(AT$162-AT$136)/($A$162-$A$136)</f>
        <v>2.2307692307692303E-2</v>
      </c>
      <c r="AU214" s="140">
        <f t="shared" si="110"/>
        <v>0</v>
      </c>
      <c r="AV214" s="140">
        <f t="shared" si="110"/>
        <v>0</v>
      </c>
      <c r="AW214" s="140">
        <f t="shared" si="110"/>
        <v>0</v>
      </c>
      <c r="AX214" s="140">
        <f t="shared" si="110"/>
        <v>0</v>
      </c>
      <c r="AY214" s="140">
        <f t="shared" si="110"/>
        <v>0</v>
      </c>
      <c r="AZ214" s="140">
        <f t="shared" si="110"/>
        <v>0</v>
      </c>
      <c r="BA214" s="140">
        <f t="shared" si="110"/>
        <v>0</v>
      </c>
      <c r="BB214" s="140">
        <f>(BB$162-BB$147)/($A$162-$A$147)</f>
        <v>7.8518518518518529E-2</v>
      </c>
      <c r="BC214" s="140">
        <f>(BC$162-BC$136)/($A$162-$A$136)</f>
        <v>0</v>
      </c>
      <c r="BD214" s="140">
        <f>(BD$162-BD$136)/($A$162-$A$136)</f>
        <v>0</v>
      </c>
      <c r="BE214" s="142">
        <f>(BE$162-BE$136)/($A$162-$A$136)</f>
        <v>6.6666666666666666E-2</v>
      </c>
      <c r="BF214" s="149">
        <f>(BF$162-BF$137)/($A$162-$A$137)</f>
        <v>2.0888888888888887E-2</v>
      </c>
      <c r="BG214" s="137">
        <f>(BG$162-BG$138)/($A$162-$A$138)</f>
        <v>4.0740740740740744E-2</v>
      </c>
      <c r="BH214" s="149">
        <f>(BH$162-BH$136)/($A$162-$A$136)</f>
        <v>2.1794871794871801E-2</v>
      </c>
      <c r="BI214" s="140">
        <f>(BI$162-BI$136)/($A$162-$A$136)</f>
        <v>0</v>
      </c>
      <c r="BJ214" s="159">
        <f>(BJ$162-BJ$136)/($A$162-$A$136)</f>
        <v>5.2991452991452984E-2</v>
      </c>
      <c r="BK214" s="140">
        <f>(BK$162-BK$136)/($A$162-$A$136)</f>
        <v>0</v>
      </c>
      <c r="BL214" s="140">
        <f>(BL$162-BL$136)/($A$162-$A$136)</f>
        <v>0</v>
      </c>
    </row>
    <row r="215" spans="1:64" ht="48" x14ac:dyDescent="0.2">
      <c r="A215" s="16" t="s">
        <v>151</v>
      </c>
      <c r="B215" s="140">
        <f>(B$200-B$176)/($A$200-$A$176)</f>
        <v>0</v>
      </c>
      <c r="C215" s="140">
        <f>(C$182-C$162)/($A$182-$A$162)</f>
        <v>-4.4999999999999998E-2</v>
      </c>
      <c r="D215" s="140">
        <f>(D$198-D$162)/($A$198-$A$162)</f>
        <v>-2.3888888888888894E-2</v>
      </c>
      <c r="E215" s="140">
        <f>(E$191-E$162)/($A$191-$A$162)</f>
        <v>-4.275862068965517E-2</v>
      </c>
      <c r="F215" s="140">
        <f>(F$193-F$162)/($A$193-$A$162)</f>
        <v>-5.2903225806451619E-2</v>
      </c>
      <c r="G215" s="140">
        <f>(G$198-G$162)/($A$198-$A$162)</f>
        <v>-4.4999999999999998E-2</v>
      </c>
      <c r="H215" s="140">
        <f>(H$198-H$162)/($A$198-$A$162)</f>
        <v>0</v>
      </c>
      <c r="I215" s="140">
        <f>(I$198-I$162)/($A$198-$A$162)</f>
        <v>-2.944444444444444E-2</v>
      </c>
      <c r="J215" s="140">
        <f>(J$169-J$162)/($A$169-$A$162)</f>
        <v>-1.999999999999998E-2</v>
      </c>
      <c r="K215" s="140">
        <f>(K$177-K$162)/($A$177-$A$162)</f>
        <v>-1.6000000000000014E-2</v>
      </c>
      <c r="L215" s="140">
        <f>(L$198-L$162)/($A$198-$A$162)</f>
        <v>-9.4444444444444497E-3</v>
      </c>
      <c r="M215" s="140">
        <f>(M$182-M$162)/($A$182-$A$162)</f>
        <v>-3.0999999999999996E-2</v>
      </c>
      <c r="N215" s="140">
        <f>(N$193-N$162)/($A$193-$A$162)</f>
        <v>-1.1612903225806456E-2</v>
      </c>
      <c r="O215" s="140">
        <f>(O$198-O$162)/($A$198-$A$162)</f>
        <v>0</v>
      </c>
      <c r="P215" s="140">
        <f>(P$198-P$162)/($A$198-$A$162)</f>
        <v>0</v>
      </c>
      <c r="Q215" s="140">
        <f>(Q$180-Q$162)/($A$180-$A$162)</f>
        <v>1.9999999999999987E-2</v>
      </c>
      <c r="R215" s="140">
        <f>(R$179-R$162)/($A$179-$A$162)</f>
        <v>-5.6470588235294127E-2</v>
      </c>
      <c r="S215" s="140">
        <f>(S$188-S$162)/($A$188-$A$162)</f>
        <v>-4.230769230769231E-2</v>
      </c>
      <c r="T215" s="140">
        <f>(T$184-T$162)/($A$184-$A$162)</f>
        <v>-1.3636363636363636E-2</v>
      </c>
      <c r="U215" s="140">
        <f>(U$184-U$162)/($A$184-$A$162)</f>
        <v>-2.2727272727272728E-2</v>
      </c>
      <c r="V215" s="140">
        <f>(V$198-V$162)/($A$198-$A$162)</f>
        <v>0</v>
      </c>
      <c r="W215" s="140">
        <f>(W$197-W$162)/($A$197-$A$162)</f>
        <v>-3.7714285714285714E-2</v>
      </c>
      <c r="X215" s="140">
        <f>(X$198-X$162)/($A$198-$A$162)</f>
        <v>0</v>
      </c>
      <c r="Y215" s="140">
        <f>(Y$179-Y$162)/($A$179-$A$162)</f>
        <v>-3.5294117647058823E-2</v>
      </c>
      <c r="Z215" s="140">
        <f>(Z$179-Z$162)/($A$179-$A$162)</f>
        <v>-1.8823529411764722E-2</v>
      </c>
      <c r="AA215" s="140">
        <f>(AA$181-AA$162)/($A$181-$A$162)</f>
        <v>-3.4736842105263163E-2</v>
      </c>
      <c r="AB215" s="140">
        <f>(AB$164-AB$162)/($A$164-$A$162)</f>
        <v>-9.0000000000000219E-2</v>
      </c>
      <c r="AC215" s="140">
        <f>(AC$198-AC$162)/($A$198-$A$162)</f>
        <v>0</v>
      </c>
      <c r="AD215" s="140">
        <f>(AD$189-AD$162)/($A$189-$A$162)</f>
        <v>-9.6296296296296217E-3</v>
      </c>
      <c r="AE215" s="140">
        <f>(AE$184-AE$162)/($A$184-$A$162)</f>
        <v>-5.4545454545454536E-2</v>
      </c>
      <c r="AF215" s="140">
        <f>(AF$182-AF$162)/($A$182-$A$162)</f>
        <v>-1.4999999999999999E-2</v>
      </c>
      <c r="AG215" s="140">
        <f>(AG$189-AG$162)/($A$189-$A$162)</f>
        <v>-2.5925925925925911E-2</v>
      </c>
      <c r="AH215" s="140">
        <f>(AH$187-AH$162)/($A$187-$A$162)</f>
        <v>-3.5200000000000002E-2</v>
      </c>
      <c r="AI215" s="140">
        <f>(AI$198-AI$162)/($A$198-$A$162)</f>
        <v>-8.3333333333333332E-3</v>
      </c>
      <c r="AJ215" s="140">
        <f>(AJ$196-AJ$162)/($A$196-$A$162)</f>
        <v>-3.2941176470588245E-2</v>
      </c>
      <c r="AK215" s="140">
        <f>(AK$195-AK$162)/($A$195-$A$162)</f>
        <v>-6.6666666666666645E-3</v>
      </c>
      <c r="AL215" s="140">
        <f>(AL$192-AL$162)/($A$192-$A$162)</f>
        <v>-1.4000000000000009E-2</v>
      </c>
      <c r="AM215" s="140">
        <f>(AM$183-AM$162)/($A$183-$A$162)</f>
        <v>-2.6666666666666648E-2</v>
      </c>
      <c r="AN215" s="140">
        <f>(AN$169-AN$162)/($A$169-$A$162)</f>
        <v>-7.1428571428571425E-2</v>
      </c>
      <c r="AO215" s="140">
        <f>(AO$182-AO$162)/($A$182-$A$162)</f>
        <v>-2.5000000000000001E-2</v>
      </c>
      <c r="AP215" s="140">
        <f>(AP$183-AP$162)/($A$183-$A$162)</f>
        <v>-1.7142857142857133E-2</v>
      </c>
      <c r="AQ215" s="140">
        <f>(AQ$163-AQ$162)/($A$163-$A$162)</f>
        <v>0</v>
      </c>
      <c r="AR215" s="140">
        <f>(AR$198-AR$162)/($A$198-$A$162)</f>
        <v>0</v>
      </c>
      <c r="AS215" s="140">
        <f>(AS$198-AS$162)/($A$198-$A$162)</f>
        <v>-3.7222222222222219E-2</v>
      </c>
      <c r="AT215" s="140">
        <f>(AT$174-AT$162)/($A$174-$A$162)</f>
        <v>-1.6666666666666666E-2</v>
      </c>
      <c r="AU215" s="140">
        <f t="shared" ref="AU215:BA215" si="111">(AU$198-AU$162)/($A$198-$A$162)</f>
        <v>0</v>
      </c>
      <c r="AV215" s="140">
        <f t="shared" si="111"/>
        <v>0</v>
      </c>
      <c r="AW215" s="140">
        <f t="shared" si="111"/>
        <v>0</v>
      </c>
      <c r="AX215" s="140">
        <f t="shared" si="111"/>
        <v>0</v>
      </c>
      <c r="AY215" s="140">
        <f t="shared" si="111"/>
        <v>0</v>
      </c>
      <c r="AZ215" s="140">
        <f t="shared" si="111"/>
        <v>0</v>
      </c>
      <c r="BA215" s="140">
        <f t="shared" si="111"/>
        <v>-1.7283950617283949E-2</v>
      </c>
      <c r="BB215" s="140">
        <f>(BB$195-BB$162)/($A$195-$A$162)</f>
        <v>-0.11279461279461279</v>
      </c>
      <c r="BC215" s="140">
        <f>(BC$198-BC$162)/($A$198-$A$162)</f>
        <v>-2.4074074074074078E-2</v>
      </c>
      <c r="BD215" s="140">
        <f>(BD$198-BD$162)/($A$198-$A$162)</f>
        <v>0</v>
      </c>
      <c r="BE215" s="140">
        <f>(BE$198-BE$162)/($A$198-$A$162)</f>
        <v>-4.8148148148148148E-2</v>
      </c>
      <c r="BF215" s="140">
        <f>(BF$185-BF$162)/($A$185-$A$162)</f>
        <v>-0.10531400966183574</v>
      </c>
      <c r="BG215" s="140">
        <f>(BG$186-BG$162)/($A$186-$A$162)</f>
        <v>-9.1203703703703703E-2</v>
      </c>
      <c r="BH215" s="140">
        <f>(BH$175-BH$162)/($A$175-$A$162)</f>
        <v>-0.19914529914529916</v>
      </c>
      <c r="BI215" s="140">
        <f>(BI$198-BI$162)/($A$198-$A$162)</f>
        <v>-2.1296296296296296E-2</v>
      </c>
      <c r="BJ215" s="140">
        <f>(BJ$163-BJ$162)/($A$163-$A$162)</f>
        <v>-2.7333333333333329</v>
      </c>
      <c r="BK215" s="140">
        <f>(BK$178-BK$162)/($A$178-$A$162)</f>
        <v>-4.0972222222222208E-2</v>
      </c>
      <c r="BL215" s="140">
        <f>(BL$198-BL$162)/($A$198-$A$162)</f>
        <v>0</v>
      </c>
    </row>
    <row r="216" spans="1:64" ht="53" customHeight="1" x14ac:dyDescent="0.2">
      <c r="A216" s="16" t="s">
        <v>51</v>
      </c>
      <c r="B216" s="140">
        <f>((B$153-B$152)+(B$154-B$153)+(B$155-B$154)+(B$156-B$155)+(B$157-B$156)+(B$158-B$157)+(B$159-B$158)+(B$160-B$159)+(B$161-B$160)+(B$162-B$161)+(B$163-B$162)+(B$164-B$163)+(B$165-B$164)+(B$166-B$165)+(B$167-B$166)+(B$168-B$167)+(B$169-B$168)+(B$171-B$169)+(B$171-B$170)+(B$172-B$171)+(B$173-B$172)+(B$174-B$173)+(B$175-B$174)+(B$176-B$175))</f>
        <v>0</v>
      </c>
      <c r="C216" s="140">
        <f t="shared" ref="C216:AH216" si="112">((C$127-C$126)+(C$128-C$127)+(C$129-C$128)+(C$130-C$129)+(C$131-C$130)+(C$132-C$131)+(C$133-C$132)+(C$134-C$133)+(C$135-C$134)+(C$136-C$135)+(C$137-C$136)+(C$138-C$137)+(C$139-C$138)+(C$140-C$139) + (C$141-C$140)+(C$142-C$141)+(C$143-C$142)+(C$144-C$143)+(C$145-C$144)+(C$146-C$145)+(C$147-C$146)+(C$148-C$147)+(C$149-C$148)+(C$150-C$149) + (C$151-C$150)+(C$152-C$151)+(C$153-C$152)+(C$154-C$153)+(C$155-C$154)+(C$156-C$155)+(C$157-C$156)+(C$158-C$157)+(C$159-C$158)+(C$160-C$159)+(C$161-C$160)+(C$162-C$161))</f>
        <v>2.5999999999999996</v>
      </c>
      <c r="D216" s="140">
        <f t="shared" si="112"/>
        <v>0</v>
      </c>
      <c r="E216" s="140">
        <f t="shared" si="112"/>
        <v>3.5</v>
      </c>
      <c r="F216" s="140">
        <f t="shared" si="112"/>
        <v>10.600000000000001</v>
      </c>
      <c r="G216" s="140">
        <f t="shared" si="112"/>
        <v>0</v>
      </c>
      <c r="H216" s="140">
        <f t="shared" si="112"/>
        <v>0</v>
      </c>
      <c r="I216" s="140">
        <f t="shared" si="112"/>
        <v>0</v>
      </c>
      <c r="J216" s="140">
        <f t="shared" si="112"/>
        <v>2.8999999999999995</v>
      </c>
      <c r="K216" s="140">
        <f t="shared" si="112"/>
        <v>2.4000000000000004</v>
      </c>
      <c r="L216" s="140">
        <f t="shared" si="112"/>
        <v>0.90000000000000036</v>
      </c>
      <c r="M216" s="140">
        <f t="shared" si="112"/>
        <v>5.2</v>
      </c>
      <c r="N216" s="140">
        <f t="shared" si="112"/>
        <v>1.6000000000000014</v>
      </c>
      <c r="O216" s="140">
        <f t="shared" si="112"/>
        <v>0</v>
      </c>
      <c r="P216" s="140">
        <f t="shared" si="112"/>
        <v>0</v>
      </c>
      <c r="Q216" s="140">
        <f t="shared" si="112"/>
        <v>2</v>
      </c>
      <c r="R216" s="140">
        <f t="shared" si="112"/>
        <v>7.1000000000000005</v>
      </c>
      <c r="S216" s="140">
        <f t="shared" si="112"/>
        <v>4.5999999999999996</v>
      </c>
      <c r="T216" s="140">
        <f t="shared" si="112"/>
        <v>0.80000000000000071</v>
      </c>
      <c r="U216" s="140">
        <f t="shared" si="112"/>
        <v>7.1000000000000005</v>
      </c>
      <c r="V216" s="140">
        <f t="shared" si="112"/>
        <v>0</v>
      </c>
      <c r="W216" s="140">
        <f t="shared" si="112"/>
        <v>5.3999999999999986</v>
      </c>
      <c r="X216" s="140">
        <f t="shared" si="112"/>
        <v>0</v>
      </c>
      <c r="Y216" s="140">
        <f t="shared" si="112"/>
        <v>6.1000000000000005</v>
      </c>
      <c r="Z216" s="140">
        <f t="shared" si="112"/>
        <v>2.8000000000000007</v>
      </c>
      <c r="AA216" s="140">
        <f t="shared" si="112"/>
        <v>5.8000000000000007</v>
      </c>
      <c r="AB216" s="140">
        <f t="shared" si="112"/>
        <v>11.4</v>
      </c>
      <c r="AC216" s="140">
        <f t="shared" si="112"/>
        <v>0</v>
      </c>
      <c r="AD216" s="140">
        <f t="shared" si="112"/>
        <v>6.1999999999999993</v>
      </c>
      <c r="AE216" s="140">
        <f t="shared" si="112"/>
        <v>8.5</v>
      </c>
      <c r="AF216" s="140">
        <f t="shared" si="112"/>
        <v>7.8999999999999995</v>
      </c>
      <c r="AG216" s="140">
        <f t="shared" si="112"/>
        <v>0.69999999999999929</v>
      </c>
      <c r="AH216" s="140">
        <f t="shared" si="112"/>
        <v>4.9000000000000004</v>
      </c>
      <c r="AI216" s="140">
        <f t="shared" ref="AI216:BL216" si="113">((AI$127-AI$126)+(AI$128-AI$127)+(AI$129-AI$128)+(AI$130-AI$129)+(AI$131-AI$130)+(AI$132-AI$131)+(AI$133-AI$132)+(AI$134-AI$133)+(AI$135-AI$134)+(AI$136-AI$135)+(AI$137-AI$136)+(AI$138-AI$137)+(AI$139-AI$138)+(AI$140-AI$139) + (AI$141-AI$140)+(AI$142-AI$141)+(AI$143-AI$142)+(AI$144-AI$143)+(AI$145-AI$144)+(AI$146-AI$145)+(AI$147-AI$146)+(AI$148-AI$147)+(AI$149-AI$148)+(AI$150-AI$149) + (AI$151-AI$150)+(AI$152-AI$151)+(AI$153-AI$152)+(AI$154-AI$153)+(AI$155-AI$154)+(AI$156-AI$155)+(AI$157-AI$156)+(AI$158-AI$157)+(AI$159-AI$158)+(AI$160-AI$159)+(AI$161-AI$160)+(AI$162-AI$161))</f>
        <v>9.9999999999999645E-2</v>
      </c>
      <c r="AJ216" s="140">
        <f t="shared" si="113"/>
        <v>3.0000000000000018</v>
      </c>
      <c r="AK216" s="140">
        <f t="shared" si="113"/>
        <v>0.59999999999999964</v>
      </c>
      <c r="AL216" s="140">
        <f t="shared" si="113"/>
        <v>4.5000000000000009</v>
      </c>
      <c r="AM216" s="140">
        <f t="shared" si="113"/>
        <v>8.8999999999999986</v>
      </c>
      <c r="AN216" s="140">
        <f t="shared" si="113"/>
        <v>10.3</v>
      </c>
      <c r="AO216" s="140">
        <f t="shared" si="113"/>
        <v>0.69999999999999929</v>
      </c>
      <c r="AP216" s="140">
        <f t="shared" si="113"/>
        <v>3.2999999999999989</v>
      </c>
      <c r="AQ216" s="140">
        <f t="shared" si="113"/>
        <v>0.19999999999999929</v>
      </c>
      <c r="AR216" s="140">
        <f t="shared" si="113"/>
        <v>0</v>
      </c>
      <c r="AS216" s="140">
        <f t="shared" si="113"/>
        <v>2.2999999999999989</v>
      </c>
      <c r="AT216" s="140">
        <f t="shared" si="113"/>
        <v>3.5</v>
      </c>
      <c r="AU216" s="140">
        <f t="shared" si="113"/>
        <v>0</v>
      </c>
      <c r="AV216" s="140">
        <f t="shared" si="113"/>
        <v>0</v>
      </c>
      <c r="AW216" s="140">
        <f t="shared" si="113"/>
        <v>0</v>
      </c>
      <c r="AX216" s="140">
        <f t="shared" si="113"/>
        <v>0</v>
      </c>
      <c r="AY216" s="140">
        <f t="shared" si="113"/>
        <v>0</v>
      </c>
      <c r="AZ216" s="140">
        <f t="shared" si="113"/>
        <v>0</v>
      </c>
      <c r="BA216" s="140">
        <f t="shared" si="113"/>
        <v>0</v>
      </c>
      <c r="BB216" s="140">
        <f t="shared" si="113"/>
        <v>5.8888888888888893</v>
      </c>
      <c r="BC216" s="140">
        <f t="shared" si="113"/>
        <v>0</v>
      </c>
      <c r="BD216" s="140">
        <f t="shared" si="113"/>
        <v>0</v>
      </c>
      <c r="BE216" s="140">
        <f t="shared" si="113"/>
        <v>8.6666666666666661</v>
      </c>
      <c r="BF216" s="140">
        <f t="shared" si="113"/>
        <v>2.6111111111111107</v>
      </c>
      <c r="BG216" s="140">
        <f t="shared" si="113"/>
        <v>4.8888888888888893</v>
      </c>
      <c r="BH216" s="140">
        <f t="shared" si="113"/>
        <v>3.1666666666666661</v>
      </c>
      <c r="BI216" s="140">
        <f t="shared" si="113"/>
        <v>0</v>
      </c>
      <c r="BJ216" s="140">
        <f t="shared" si="113"/>
        <v>6.3333333333333321</v>
      </c>
      <c r="BK216" s="140">
        <f t="shared" si="113"/>
        <v>0</v>
      </c>
      <c r="BL216" s="140">
        <f t="shared" si="113"/>
        <v>0</v>
      </c>
    </row>
    <row r="217" spans="1:64" ht="32" x14ac:dyDescent="0.2">
      <c r="A217" s="16" t="s">
        <v>50</v>
      </c>
      <c r="B217" s="15">
        <f>((B$177-B$176)+(B$178-B$177)+(B$179-B$178)+(B$180-B$179)+(B$181-B$180)+(B$182-B$181)+(B$183-B$182)+(B$184-B$183)+(B$185-B$184)+(B$186-B$185)+(B$187-B$186)+(B176-B175)+(B$189-B$188)+(B$190-B$189)+(B$191-B$190)+(B$192-B$191)+(B$193-B$192)+(B$194-B$193)+(B$195-B$194)+(B$196-B$195)+(B$197-B$196)+(B$198-B$197)+(B$199-B$198)+(B$200-B$199))</f>
        <v>0</v>
      </c>
      <c r="C217" s="140">
        <f t="shared" ref="C217:AH217" si="114">((C$163-C$162)+(C$164-C$163)+(C$165-C$164)+(C$166-C$165)+(C$167-C$166)+(C$168-C$167)+(C$169-C$168)+(C$170-C$169)+(C$171-C$170)+(C$172-C$171)+(C$173-C$172)+(C$174-C$173)+(C$175-C$174)+(C$176-C$175) + (C$177-C$176)+(C$178-C$177)+(C$179-C$178)+(C$180-C$179)+(C$181-C$180)+(C$182-C$181)+(C$183-C$184)+(C$184-C$183)+(C$185-C$184)+(C$186-C$185) + (C$187-C$186)+(C$188-C$187)+(C$189-C$188)+(C$190-C$189)+(C$191-C$190)+(C$192-C$191)+(C$193-C$192)+(C$194-C$193)+(C$195-C$194)+(C$196-C$195)+(C$197-C$196)+(C$198-C$197))</f>
        <v>-4.5</v>
      </c>
      <c r="D217" s="140">
        <f t="shared" si="114"/>
        <v>-3.5000000000000018</v>
      </c>
      <c r="E217" s="140">
        <f t="shared" si="114"/>
        <v>-3</v>
      </c>
      <c r="F217" s="140">
        <f t="shared" si="114"/>
        <v>-10.100000000000001</v>
      </c>
      <c r="G217" s="140">
        <f t="shared" si="114"/>
        <v>-7.6</v>
      </c>
      <c r="H217" s="140">
        <f t="shared" si="114"/>
        <v>0</v>
      </c>
      <c r="I217" s="140">
        <f t="shared" si="114"/>
        <v>-5.5</v>
      </c>
      <c r="J217" s="140">
        <f t="shared" si="114"/>
        <v>-2.7999999999999989</v>
      </c>
      <c r="K217" s="140">
        <f t="shared" si="114"/>
        <v>-2.4000000000000004</v>
      </c>
      <c r="L217" s="140">
        <f t="shared" si="114"/>
        <v>-1.7000000000000011</v>
      </c>
      <c r="M217" s="140">
        <f t="shared" si="114"/>
        <v>-3.0999999999999996</v>
      </c>
      <c r="N217" s="140">
        <f t="shared" si="114"/>
        <v>-1.5000000000000018</v>
      </c>
      <c r="O217" s="140">
        <f t="shared" si="114"/>
        <v>0</v>
      </c>
      <c r="P217" s="140">
        <f t="shared" si="114"/>
        <v>0</v>
      </c>
      <c r="Q217" s="140">
        <f t="shared" si="114"/>
        <v>-2</v>
      </c>
      <c r="R217" s="140">
        <f t="shared" si="114"/>
        <v>-7.1000000000000005</v>
      </c>
      <c r="S217" s="140">
        <f t="shared" si="114"/>
        <v>-4.3999999999999995</v>
      </c>
      <c r="T217" s="140">
        <f t="shared" si="114"/>
        <v>-1</v>
      </c>
      <c r="U217" s="140">
        <f t="shared" si="114"/>
        <v>-6.700000000000002</v>
      </c>
      <c r="V217" s="140">
        <f t="shared" si="114"/>
        <v>0</v>
      </c>
      <c r="W217" s="140">
        <f t="shared" si="114"/>
        <v>-4.3999999999999986</v>
      </c>
      <c r="X217" s="140">
        <f t="shared" si="114"/>
        <v>0</v>
      </c>
      <c r="Y217" s="140">
        <f t="shared" si="114"/>
        <v>-6.1000000000000005</v>
      </c>
      <c r="Z217" s="140">
        <f t="shared" si="114"/>
        <v>-3.3000000000000016</v>
      </c>
      <c r="AA217" s="140">
        <f t="shared" si="114"/>
        <v>-5.8000000000000007</v>
      </c>
      <c r="AB217" s="140">
        <f t="shared" si="114"/>
        <v>-13.200000000000001</v>
      </c>
      <c r="AC217" s="140">
        <f t="shared" si="114"/>
        <v>0</v>
      </c>
      <c r="AD217" s="140">
        <f t="shared" si="114"/>
        <v>-6.1</v>
      </c>
      <c r="AE217" s="140">
        <f t="shared" si="114"/>
        <v>-7.9</v>
      </c>
      <c r="AF217" s="140">
        <f t="shared" si="114"/>
        <v>-1.5</v>
      </c>
      <c r="AG217" s="140">
        <f t="shared" si="114"/>
        <v>0</v>
      </c>
      <c r="AH217" s="140">
        <f t="shared" si="114"/>
        <v>-5.0999999999999996</v>
      </c>
      <c r="AI217" s="140">
        <f t="shared" ref="AI217:BL217" si="115">((AI$163-AI$162)+(AI$164-AI$163)+(AI$165-AI$164)+(AI$166-AI$165)+(AI$167-AI$166)+(AI$168-AI$167)+(AI$169-AI$168)+(AI$170-AI$169)+(AI$171-AI$170)+(AI$172-AI$171)+(AI$173-AI$172)+(AI$174-AI$173)+(AI$175-AI$174)+(AI$176-AI$175) + (AI$177-AI$176)+(AI$178-AI$177)+(AI$179-AI$178)+(AI$180-AI$179)+(AI$181-AI$180)+(AI$182-AI$181)+(AI$183-AI$184)+(AI$184-AI$183)+(AI$185-AI$184)+(AI$186-AI$185) + (AI$187-AI$186)+(AI$188-AI$187)+(AI$189-AI$188)+(AI$190-AI$189)+(AI$191-AI$190)+(AI$192-AI$191)+(AI$193-AI$192)+(AI$194-AI$193)+(AI$195-AI$194)+(AI$196-AI$195)+(AI$197-AI$196)+(AI$198-AI$197))</f>
        <v>-1.4000000000000004</v>
      </c>
      <c r="AJ217" s="140">
        <f t="shared" si="115"/>
        <v>-2.8000000000000025</v>
      </c>
      <c r="AK217" s="140">
        <f t="shared" si="115"/>
        <v>-0.79999999999999893</v>
      </c>
      <c r="AL217" s="140">
        <f t="shared" si="115"/>
        <v>-4.6000000000000014</v>
      </c>
      <c r="AM217" s="140">
        <f t="shared" si="115"/>
        <v>-2.5999999999999988</v>
      </c>
      <c r="AN217" s="140">
        <f t="shared" si="115"/>
        <v>-12.100000000000001</v>
      </c>
      <c r="AO217" s="140">
        <f t="shared" si="115"/>
        <v>-2.5</v>
      </c>
      <c r="AP217" s="140">
        <f t="shared" si="115"/>
        <v>-1.5</v>
      </c>
      <c r="AQ217" s="140">
        <f t="shared" si="115"/>
        <v>-0.19999999999999929</v>
      </c>
      <c r="AR217" s="140">
        <f t="shared" si="115"/>
        <v>0</v>
      </c>
      <c r="AS217" s="140">
        <f t="shared" si="115"/>
        <v>-6.3999999999999995</v>
      </c>
      <c r="AT217" s="140">
        <f t="shared" si="115"/>
        <v>-3.5</v>
      </c>
      <c r="AU217" s="140">
        <f t="shared" si="115"/>
        <v>0</v>
      </c>
      <c r="AV217" s="140">
        <f t="shared" si="115"/>
        <v>0</v>
      </c>
      <c r="AW217" s="140">
        <f t="shared" si="115"/>
        <v>0</v>
      </c>
      <c r="AX217" s="140">
        <f t="shared" si="115"/>
        <v>0</v>
      </c>
      <c r="AY217" s="140">
        <f t="shared" si="115"/>
        <v>0</v>
      </c>
      <c r="AZ217" s="140">
        <f t="shared" si="115"/>
        <v>0</v>
      </c>
      <c r="BA217" s="140">
        <f t="shared" si="115"/>
        <v>-2.8888888888888875</v>
      </c>
      <c r="BB217" s="140">
        <f t="shared" si="115"/>
        <v>-5.9444444444444429</v>
      </c>
      <c r="BC217" s="140">
        <f t="shared" si="115"/>
        <v>-4.3888888888888893</v>
      </c>
      <c r="BD217" s="140">
        <f t="shared" si="115"/>
        <v>0</v>
      </c>
      <c r="BE217" s="140">
        <f t="shared" si="115"/>
        <v>-8.6666666666666661</v>
      </c>
      <c r="BF217" s="140">
        <f t="shared" si="115"/>
        <v>-2.5</v>
      </c>
      <c r="BG217" s="140">
        <f t="shared" si="115"/>
        <v>-4.8888888888888893</v>
      </c>
      <c r="BH217" s="140">
        <f t="shared" si="115"/>
        <v>-3.1666666666666661</v>
      </c>
      <c r="BI217" s="140">
        <f t="shared" si="115"/>
        <v>-2.7777777777777768</v>
      </c>
      <c r="BJ217" s="140">
        <f t="shared" si="115"/>
        <v>-8.4444444444444429</v>
      </c>
      <c r="BK217" s="140">
        <f t="shared" si="115"/>
        <v>0</v>
      </c>
      <c r="BL217" s="140">
        <f t="shared" si="115"/>
        <v>0</v>
      </c>
    </row>
    <row r="218" spans="1:64" x14ac:dyDescent="0.2">
      <c r="A218" s="11" t="s">
        <v>49</v>
      </c>
      <c r="B218" s="15">
        <f t="shared" ref="B218:AG218" si="116">MAX(B140:B188)</f>
        <v>0</v>
      </c>
      <c r="C218" s="15">
        <f t="shared" si="116"/>
        <v>2.5999999999999996</v>
      </c>
      <c r="D218" s="15">
        <f t="shared" si="116"/>
        <v>0</v>
      </c>
      <c r="E218" s="15">
        <f t="shared" si="116"/>
        <v>3.5</v>
      </c>
      <c r="F218" s="15">
        <f t="shared" si="116"/>
        <v>10.600000000000001</v>
      </c>
      <c r="G218" s="15">
        <f t="shared" si="116"/>
        <v>0</v>
      </c>
      <c r="H218" s="15">
        <f t="shared" si="116"/>
        <v>0</v>
      </c>
      <c r="I218" s="15">
        <f t="shared" si="116"/>
        <v>0</v>
      </c>
      <c r="J218" s="15">
        <f t="shared" si="116"/>
        <v>2.7999999999999989</v>
      </c>
      <c r="K218" s="15">
        <f t="shared" si="116"/>
        <v>2.4000000000000004</v>
      </c>
      <c r="L218" s="15">
        <f t="shared" si="116"/>
        <v>0.90000000000000036</v>
      </c>
      <c r="M218" s="15">
        <f t="shared" si="116"/>
        <v>5.2</v>
      </c>
      <c r="N218" s="15">
        <f t="shared" si="116"/>
        <v>1.7000000000000011</v>
      </c>
      <c r="O218" s="15">
        <f t="shared" si="116"/>
        <v>0</v>
      </c>
      <c r="P218" s="15">
        <f t="shared" si="116"/>
        <v>0</v>
      </c>
      <c r="Q218" s="15">
        <f t="shared" si="116"/>
        <v>3.8999999999999986</v>
      </c>
      <c r="R218" s="15">
        <f t="shared" si="116"/>
        <v>7.1000000000000005</v>
      </c>
      <c r="S218" s="15">
        <f t="shared" si="116"/>
        <v>4.5999999999999996</v>
      </c>
      <c r="T218" s="15">
        <f t="shared" si="116"/>
        <v>0.80000000000000071</v>
      </c>
      <c r="U218" s="15">
        <f t="shared" si="116"/>
        <v>7.1000000000000005</v>
      </c>
      <c r="V218" s="15">
        <f t="shared" si="116"/>
        <v>0</v>
      </c>
      <c r="W218" s="15">
        <f t="shared" si="116"/>
        <v>5.3999999999999986</v>
      </c>
      <c r="X218" s="15">
        <f t="shared" si="116"/>
        <v>0</v>
      </c>
      <c r="Y218" s="15">
        <f t="shared" si="116"/>
        <v>6.1000000000000005</v>
      </c>
      <c r="Z218" s="15">
        <f t="shared" si="116"/>
        <v>2.8000000000000007</v>
      </c>
      <c r="AA218" s="15">
        <f t="shared" si="116"/>
        <v>5.8000000000000007</v>
      </c>
      <c r="AB218" s="15">
        <f t="shared" si="116"/>
        <v>13.200000000000001</v>
      </c>
      <c r="AC218" s="15">
        <f t="shared" si="116"/>
        <v>0</v>
      </c>
      <c r="AD218" s="15">
        <f t="shared" si="116"/>
        <v>6.1999999999999993</v>
      </c>
      <c r="AE218" s="15">
        <f t="shared" si="116"/>
        <v>8.5</v>
      </c>
      <c r="AF218" s="15">
        <f t="shared" si="116"/>
        <v>7.8999999999999995</v>
      </c>
      <c r="AG218" s="15">
        <f t="shared" si="116"/>
        <v>2.4000000000000021</v>
      </c>
      <c r="AH218" s="15">
        <f t="shared" ref="AH218:BL218" si="117">MAX(AH140:AH188)</f>
        <v>4.9000000000000004</v>
      </c>
      <c r="AI218" s="15">
        <f t="shared" si="117"/>
        <v>9.9999999999999645E-2</v>
      </c>
      <c r="AJ218" s="15">
        <f t="shared" si="117"/>
        <v>3.0000000000000018</v>
      </c>
      <c r="AK218" s="15">
        <f t="shared" si="117"/>
        <v>0.59999999999999964</v>
      </c>
      <c r="AL218" s="15">
        <f t="shared" si="117"/>
        <v>4.5000000000000009</v>
      </c>
      <c r="AM218" s="15">
        <f t="shared" si="117"/>
        <v>8.8999999999999986</v>
      </c>
      <c r="AN218" s="15">
        <f t="shared" si="117"/>
        <v>12.100000000000001</v>
      </c>
      <c r="AO218" s="15">
        <f t="shared" si="117"/>
        <v>0.69999999999999929</v>
      </c>
      <c r="AP218" s="15">
        <f t="shared" si="117"/>
        <v>3.2999999999999989</v>
      </c>
      <c r="AQ218" s="15">
        <f t="shared" si="117"/>
        <v>0.19999999999999929</v>
      </c>
      <c r="AR218" s="15">
        <f t="shared" si="117"/>
        <v>0</v>
      </c>
      <c r="AS218" s="15">
        <f t="shared" si="117"/>
        <v>2.2999999999999989</v>
      </c>
      <c r="AT218" s="15">
        <f t="shared" si="117"/>
        <v>3.5</v>
      </c>
      <c r="AU218" s="15">
        <f t="shared" si="117"/>
        <v>0</v>
      </c>
      <c r="AV218" s="15">
        <f t="shared" si="117"/>
        <v>0</v>
      </c>
      <c r="AW218" s="15">
        <f t="shared" si="117"/>
        <v>0</v>
      </c>
      <c r="AX218" s="15">
        <f t="shared" si="117"/>
        <v>0</v>
      </c>
      <c r="AY218" s="15">
        <f t="shared" si="117"/>
        <v>0</v>
      </c>
      <c r="AZ218" s="15">
        <f t="shared" si="117"/>
        <v>0</v>
      </c>
      <c r="BA218" s="15">
        <f t="shared" si="117"/>
        <v>0</v>
      </c>
      <c r="BB218" s="15">
        <f t="shared" si="117"/>
        <v>5.8888888888888893</v>
      </c>
      <c r="BC218" s="15">
        <f t="shared" si="117"/>
        <v>0</v>
      </c>
      <c r="BD218" s="15">
        <f t="shared" si="117"/>
        <v>0</v>
      </c>
      <c r="BE218" s="15">
        <f t="shared" si="117"/>
        <v>8.8888888888888893</v>
      </c>
      <c r="BF218" s="15">
        <f t="shared" si="117"/>
        <v>2.6111111111111107</v>
      </c>
      <c r="BG218" s="15">
        <f t="shared" si="117"/>
        <v>6.8888888888888893</v>
      </c>
      <c r="BH218" s="15">
        <f t="shared" si="117"/>
        <v>3.1666666666666661</v>
      </c>
      <c r="BI218" s="15">
        <f t="shared" si="117"/>
        <v>0</v>
      </c>
      <c r="BJ218" s="15">
        <f t="shared" si="117"/>
        <v>8.4444444444444429</v>
      </c>
      <c r="BK218" s="15">
        <f t="shared" si="117"/>
        <v>0</v>
      </c>
      <c r="BL218" s="15">
        <f t="shared" si="117"/>
        <v>0</v>
      </c>
    </row>
    <row r="219" spans="1:64" x14ac:dyDescent="0.2">
      <c r="B219" s="15"/>
    </row>
    <row r="220" spans="1:64" x14ac:dyDescent="0.2">
      <c r="B220" s="15"/>
    </row>
    <row r="221" spans="1:64" ht="21" x14ac:dyDescent="0.25">
      <c r="A221" s="98" t="s">
        <v>83</v>
      </c>
      <c r="S221" s="19" t="s">
        <v>71</v>
      </c>
    </row>
    <row r="222" spans="1:64" ht="32" x14ac:dyDescent="0.2">
      <c r="A222" s="41"/>
      <c r="B222" s="71" t="s">
        <v>68</v>
      </c>
      <c r="C222" s="71" t="s">
        <v>119</v>
      </c>
      <c r="D222" s="71" t="s">
        <v>100</v>
      </c>
      <c r="E222" s="71" t="s">
        <v>121</v>
      </c>
      <c r="F222" s="71" t="s">
        <v>78</v>
      </c>
      <c r="G222" s="70" t="s">
        <v>116</v>
      </c>
      <c r="H222" s="70" t="s">
        <v>142</v>
      </c>
      <c r="I222" s="70" t="s">
        <v>140</v>
      </c>
      <c r="J222" s="71" t="s">
        <v>135</v>
      </c>
      <c r="K222" s="71" t="s">
        <v>74</v>
      </c>
      <c r="L222" s="71" t="s">
        <v>96</v>
      </c>
      <c r="M222" s="71" t="s">
        <v>103</v>
      </c>
      <c r="N222" s="71" t="s">
        <v>117</v>
      </c>
      <c r="O222" s="71" t="s">
        <v>97</v>
      </c>
      <c r="T222" s="157" t="s">
        <v>69</v>
      </c>
      <c r="U222" s="158" t="s">
        <v>105</v>
      </c>
      <c r="V222" s="158" t="s">
        <v>98</v>
      </c>
      <c r="W222" s="157" t="s">
        <v>99</v>
      </c>
      <c r="X222" s="157" t="s">
        <v>79</v>
      </c>
      <c r="Y222" s="157" t="s">
        <v>91</v>
      </c>
      <c r="Z222" s="157" t="s">
        <v>80</v>
      </c>
      <c r="AA222" s="157" t="s">
        <v>118</v>
      </c>
      <c r="AB222" s="157" t="s">
        <v>94</v>
      </c>
      <c r="AC222" s="157" t="s">
        <v>66</v>
      </c>
      <c r="AD222" s="157" t="s">
        <v>72</v>
      </c>
      <c r="AE222" s="157" t="s">
        <v>141</v>
      </c>
    </row>
    <row r="223" spans="1:64" x14ac:dyDescent="0.2">
      <c r="A223" s="11">
        <v>-180</v>
      </c>
      <c r="B223" s="66">
        <v>-0.10000000000000053</v>
      </c>
      <c r="G223" s="66">
        <v>0</v>
      </c>
      <c r="N223" s="66"/>
      <c r="S223" s="11">
        <v>-180</v>
      </c>
      <c r="T223" s="15"/>
      <c r="U223" s="15"/>
      <c r="V223" s="15"/>
      <c r="W223" s="15"/>
      <c r="X223" s="15"/>
      <c r="Y223" s="15"/>
      <c r="Z223" s="15"/>
      <c r="AA223" s="15"/>
      <c r="AB223" s="15"/>
      <c r="AC223" s="15">
        <v>1.7999999999999998</v>
      </c>
      <c r="AD223" s="15"/>
      <c r="AE223" s="15"/>
    </row>
    <row r="224" spans="1:64" x14ac:dyDescent="0.2">
      <c r="A224" s="11">
        <v>-175</v>
      </c>
      <c r="B224" s="66">
        <v>-0.10000000000000053</v>
      </c>
      <c r="G224" s="66">
        <v>-0.29999999999999982</v>
      </c>
      <c r="I224" s="66">
        <v>0</v>
      </c>
      <c r="N224" s="66"/>
      <c r="S224" s="11">
        <v>-175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>
        <v>2.1000000000000005</v>
      </c>
      <c r="AD224" s="15"/>
      <c r="AE224" s="15"/>
    </row>
    <row r="225" spans="1:31" x14ac:dyDescent="0.2">
      <c r="A225" s="11">
        <v>-170</v>
      </c>
      <c r="B225" s="66">
        <v>0</v>
      </c>
      <c r="G225" s="66">
        <v>-0.39999999999999947</v>
      </c>
      <c r="I225" s="66">
        <v>0.27777777777777679</v>
      </c>
      <c r="N225" s="66"/>
      <c r="S225" s="11">
        <v>-170</v>
      </c>
      <c r="T225" s="15"/>
      <c r="U225" s="15"/>
      <c r="V225" s="15"/>
      <c r="W225" s="15"/>
      <c r="X225" s="15"/>
      <c r="Y225" s="15"/>
      <c r="Z225" s="15"/>
      <c r="AA225" s="15"/>
      <c r="AB225" s="15"/>
      <c r="AC225" s="15">
        <v>2.5</v>
      </c>
      <c r="AD225" s="15"/>
      <c r="AE225" s="15"/>
    </row>
    <row r="226" spans="1:31" x14ac:dyDescent="0.2">
      <c r="A226" s="11">
        <v>-165</v>
      </c>
      <c r="B226" s="66">
        <v>-0.10000000000000053</v>
      </c>
      <c r="G226" s="66">
        <v>-0.89999999999999947</v>
      </c>
      <c r="I226" s="66">
        <v>0.22222222222222143</v>
      </c>
      <c r="J226" s="66">
        <v>0</v>
      </c>
      <c r="N226" s="66"/>
      <c r="S226" s="11">
        <v>-165</v>
      </c>
      <c r="T226" s="15"/>
      <c r="U226" s="15"/>
      <c r="V226" s="15"/>
      <c r="W226" s="15"/>
      <c r="X226" s="15"/>
      <c r="Y226" s="15"/>
      <c r="Z226" s="15"/>
      <c r="AA226" s="15"/>
      <c r="AB226" s="15"/>
      <c r="AC226" s="15">
        <v>3</v>
      </c>
      <c r="AD226" s="15"/>
      <c r="AE226" s="15"/>
    </row>
    <row r="227" spans="1:31" x14ac:dyDescent="0.2">
      <c r="A227" s="11">
        <v>-160</v>
      </c>
      <c r="B227" s="66">
        <v>-0.30000000000000071</v>
      </c>
      <c r="G227" s="66">
        <v>-1</v>
      </c>
      <c r="I227" s="66">
        <v>0.22222222222222143</v>
      </c>
      <c r="J227" s="66">
        <v>0</v>
      </c>
      <c r="N227" s="66"/>
      <c r="S227" s="11">
        <v>-160</v>
      </c>
      <c r="T227" s="15"/>
      <c r="U227" s="15"/>
      <c r="V227" s="15"/>
      <c r="W227" s="15"/>
      <c r="X227" s="15"/>
      <c r="Y227" s="15"/>
      <c r="Z227" s="15"/>
      <c r="AA227" s="15"/>
      <c r="AB227" s="15"/>
      <c r="AC227" s="15">
        <v>3.4000000000000004</v>
      </c>
      <c r="AD227" s="15"/>
      <c r="AE227" s="15"/>
    </row>
    <row r="228" spans="1:31" x14ac:dyDescent="0.2">
      <c r="A228" s="11">
        <v>-155</v>
      </c>
      <c r="B228" s="66">
        <v>-0.5</v>
      </c>
      <c r="G228" s="66">
        <v>-1.0999999999999996</v>
      </c>
      <c r="I228" s="66">
        <v>0.16666666666666607</v>
      </c>
      <c r="J228" s="66">
        <v>-0.10000000000000053</v>
      </c>
      <c r="N228" s="66"/>
      <c r="S228" s="11">
        <v>-155</v>
      </c>
      <c r="T228" s="15"/>
      <c r="U228" s="15"/>
      <c r="V228" s="15"/>
      <c r="W228" s="15"/>
      <c r="X228" s="15">
        <v>0</v>
      </c>
      <c r="Y228" s="15"/>
      <c r="Z228" s="15"/>
      <c r="AA228" s="15"/>
      <c r="AB228" s="15"/>
      <c r="AC228" s="15">
        <v>3.9000000000000004</v>
      </c>
      <c r="AD228" s="15"/>
      <c r="AE228" s="15"/>
    </row>
    <row r="229" spans="1:31" x14ac:dyDescent="0.2">
      <c r="A229" s="11">
        <v>-150</v>
      </c>
      <c r="B229" s="66">
        <v>-0.60000000000000053</v>
      </c>
      <c r="D229" s="66">
        <v>0</v>
      </c>
      <c r="G229" s="66">
        <v>-1.0999999999999996</v>
      </c>
      <c r="I229" s="66">
        <v>0</v>
      </c>
      <c r="J229" s="66">
        <v>-0.10000000000000053</v>
      </c>
      <c r="N229" s="66"/>
      <c r="S229" s="11">
        <v>-150</v>
      </c>
      <c r="T229" s="15"/>
      <c r="U229" s="15"/>
      <c r="V229" s="15"/>
      <c r="W229" s="15"/>
      <c r="X229" s="15">
        <v>9.9999999999999645E-2</v>
      </c>
      <c r="Y229" s="15"/>
      <c r="Z229" s="15"/>
      <c r="AA229" s="15"/>
      <c r="AB229" s="15"/>
      <c r="AC229" s="15">
        <v>4.3</v>
      </c>
      <c r="AD229" s="15"/>
      <c r="AE229" s="15"/>
    </row>
    <row r="230" spans="1:31" x14ac:dyDescent="0.2">
      <c r="A230" s="11">
        <v>-145</v>
      </c>
      <c r="B230" s="66">
        <v>-0.60000000000000053</v>
      </c>
      <c r="D230" s="66">
        <v>0.29999999999999893</v>
      </c>
      <c r="G230" s="66">
        <v>-0.79999999999999982</v>
      </c>
      <c r="I230" s="66">
        <v>0</v>
      </c>
      <c r="J230" s="66">
        <v>-0.10000000000000053</v>
      </c>
      <c r="N230" s="66"/>
      <c r="S230" s="11">
        <v>-145</v>
      </c>
      <c r="T230" s="15"/>
      <c r="U230" s="15"/>
      <c r="V230" s="15"/>
      <c r="W230" s="15"/>
      <c r="X230" s="15">
        <v>0.20000000000000018</v>
      </c>
      <c r="Y230" s="15"/>
      <c r="Z230" s="15">
        <v>0</v>
      </c>
      <c r="AA230" s="15"/>
      <c r="AB230" s="15"/>
      <c r="AC230" s="15">
        <v>4.8</v>
      </c>
      <c r="AD230" s="15"/>
      <c r="AE230" s="15"/>
    </row>
    <row r="231" spans="1:31" x14ac:dyDescent="0.2">
      <c r="A231" s="11">
        <v>-140</v>
      </c>
      <c r="B231" s="66">
        <v>-0.5</v>
      </c>
      <c r="D231" s="66">
        <v>0.5</v>
      </c>
      <c r="E231" s="66">
        <v>0</v>
      </c>
      <c r="G231" s="66">
        <v>-0.39999999999999947</v>
      </c>
      <c r="I231" s="66">
        <v>0</v>
      </c>
      <c r="J231" s="66">
        <v>-0.20000000000000018</v>
      </c>
      <c r="N231" s="66"/>
      <c r="O231" s="66">
        <v>0</v>
      </c>
      <c r="S231" s="11">
        <v>-140</v>
      </c>
      <c r="T231" s="15"/>
      <c r="U231" s="15"/>
      <c r="V231" s="15">
        <v>0</v>
      </c>
      <c r="W231" s="15"/>
      <c r="X231" s="15">
        <v>0.20000000000000018</v>
      </c>
      <c r="Y231" s="15"/>
      <c r="Z231" s="15">
        <v>-9.9999999999999645E-2</v>
      </c>
      <c r="AA231" s="15"/>
      <c r="AB231" s="15"/>
      <c r="AC231" s="15">
        <v>5.3999999999999995</v>
      </c>
      <c r="AD231" s="15"/>
      <c r="AE231" s="15"/>
    </row>
    <row r="232" spans="1:31" x14ac:dyDescent="0.2">
      <c r="A232" s="11">
        <v>-135</v>
      </c>
      <c r="B232" s="66">
        <v>-0.40000000000000036</v>
      </c>
      <c r="D232" s="66">
        <v>0.39999999999999858</v>
      </c>
      <c r="E232" s="66">
        <v>-9.9999999999999645E-2</v>
      </c>
      <c r="F232" s="66">
        <v>0</v>
      </c>
      <c r="G232" s="66">
        <v>0.10000000000000053</v>
      </c>
      <c r="I232" s="66">
        <v>0.16666666666666607</v>
      </c>
      <c r="J232" s="66">
        <v>-0.30000000000000071</v>
      </c>
      <c r="N232" s="66"/>
      <c r="O232" s="66">
        <v>-0.10000000000000142</v>
      </c>
      <c r="S232" s="11">
        <v>-135</v>
      </c>
      <c r="T232" s="15"/>
      <c r="U232" s="15"/>
      <c r="V232" s="15">
        <v>0.59999999999999964</v>
      </c>
      <c r="W232" s="15"/>
      <c r="X232" s="15">
        <v>0.39999999999999947</v>
      </c>
      <c r="Y232" s="15"/>
      <c r="Z232" s="15">
        <v>0.40000000000000036</v>
      </c>
      <c r="AA232" s="15"/>
      <c r="AB232" s="15"/>
      <c r="AC232" s="15">
        <v>6.0000000000000009</v>
      </c>
      <c r="AD232" s="15"/>
      <c r="AE232" s="15"/>
    </row>
    <row r="233" spans="1:31" x14ac:dyDescent="0.2">
      <c r="A233" s="11">
        <v>-130</v>
      </c>
      <c r="B233" s="66">
        <v>-0.30000000000000071</v>
      </c>
      <c r="D233" s="66">
        <v>0</v>
      </c>
      <c r="E233" s="66">
        <v>-0.30000000000000071</v>
      </c>
      <c r="F233" s="66">
        <v>0.39999999999999858</v>
      </c>
      <c r="G233" s="66">
        <v>0.60000000000000053</v>
      </c>
      <c r="I233" s="66">
        <v>0.33333333333333215</v>
      </c>
      <c r="J233" s="66">
        <v>-0.40000000000000036</v>
      </c>
      <c r="K233" s="66">
        <v>0</v>
      </c>
      <c r="N233" s="66"/>
      <c r="O233" s="66">
        <v>-0.40000000000000036</v>
      </c>
      <c r="S233" s="11">
        <v>-130</v>
      </c>
      <c r="T233" s="15"/>
      <c r="U233" s="15"/>
      <c r="V233" s="15">
        <v>1.3999999999999995</v>
      </c>
      <c r="W233" s="15"/>
      <c r="X233" s="15">
        <v>0.59999999999999964</v>
      </c>
      <c r="Y233" s="15"/>
      <c r="Z233" s="15">
        <v>0.90000000000000036</v>
      </c>
      <c r="AA233" s="15"/>
      <c r="AB233" s="15"/>
      <c r="AC233" s="15">
        <v>6.3999999999999995</v>
      </c>
      <c r="AD233" s="15"/>
      <c r="AE233" s="15"/>
    </row>
    <row r="234" spans="1:31" x14ac:dyDescent="0.2">
      <c r="A234" s="11">
        <v>-125</v>
      </c>
      <c r="B234" s="66">
        <v>-0.10000000000000053</v>
      </c>
      <c r="D234" s="66">
        <v>-0.10000000000000142</v>
      </c>
      <c r="E234" s="66">
        <v>-0.5</v>
      </c>
      <c r="F234" s="66">
        <v>0.79999999999999893</v>
      </c>
      <c r="G234" s="66">
        <v>1.2000000000000002</v>
      </c>
      <c r="H234" s="66">
        <v>0</v>
      </c>
      <c r="I234" s="66">
        <v>0.33333333333333215</v>
      </c>
      <c r="J234" s="66">
        <v>-0.5</v>
      </c>
      <c r="K234" s="66">
        <v>0.10000000000000142</v>
      </c>
      <c r="N234" s="66"/>
      <c r="O234" s="66">
        <v>-0.40000000000000036</v>
      </c>
      <c r="S234" s="11">
        <v>-125</v>
      </c>
      <c r="T234" s="15"/>
      <c r="U234" s="15"/>
      <c r="V234" s="15">
        <v>2.9999999999999991</v>
      </c>
      <c r="W234" s="15"/>
      <c r="X234" s="15">
        <v>0.70000000000000018</v>
      </c>
      <c r="Y234" s="15"/>
      <c r="Z234" s="15">
        <v>1.4000000000000004</v>
      </c>
      <c r="AA234" s="15"/>
      <c r="AB234" s="15"/>
      <c r="AC234" s="15">
        <v>6.6000000000000005</v>
      </c>
      <c r="AD234" s="15"/>
      <c r="AE234" s="15"/>
    </row>
    <row r="235" spans="1:31" x14ac:dyDescent="0.2">
      <c r="A235" s="11">
        <v>-120</v>
      </c>
      <c r="B235" s="66">
        <v>0.19999999999999929</v>
      </c>
      <c r="D235" s="66">
        <v>0</v>
      </c>
      <c r="E235" s="66">
        <v>-0.70000000000000107</v>
      </c>
      <c r="F235" s="66">
        <v>1</v>
      </c>
      <c r="G235" s="66">
        <v>1.8000000000000007</v>
      </c>
      <c r="H235" s="66">
        <v>-0.11111111111111072</v>
      </c>
      <c r="I235" s="66">
        <v>0.22222222222222143</v>
      </c>
      <c r="J235" s="66">
        <v>-0.60000000000000053</v>
      </c>
      <c r="K235" s="66">
        <v>0.10000000000000142</v>
      </c>
      <c r="N235" s="66"/>
      <c r="O235" s="66">
        <v>-0.10000000000000142</v>
      </c>
      <c r="S235" s="11">
        <v>-120</v>
      </c>
      <c r="T235" s="15"/>
      <c r="U235" s="15"/>
      <c r="V235" s="15">
        <v>3.4999999999999991</v>
      </c>
      <c r="W235" s="15"/>
      <c r="X235" s="15">
        <v>0.59999999999999964</v>
      </c>
      <c r="Y235" s="15"/>
      <c r="Z235" s="15">
        <v>1.7000000000000011</v>
      </c>
      <c r="AA235" s="15"/>
      <c r="AB235" s="15"/>
      <c r="AC235" s="15">
        <v>7.0000000000000009</v>
      </c>
      <c r="AD235" s="15"/>
      <c r="AE235" s="15">
        <v>0</v>
      </c>
    </row>
    <row r="236" spans="1:31" x14ac:dyDescent="0.2">
      <c r="A236" s="11">
        <v>-115</v>
      </c>
      <c r="B236" s="66">
        <v>0.5</v>
      </c>
      <c r="D236" s="66">
        <v>0</v>
      </c>
      <c r="E236" s="66">
        <v>-0.80000000000000071</v>
      </c>
      <c r="F236" s="66">
        <v>1.2999999999999989</v>
      </c>
      <c r="G236" s="66">
        <v>2.0999999999999996</v>
      </c>
      <c r="H236" s="66">
        <v>-0.22222222222222143</v>
      </c>
      <c r="I236" s="66">
        <v>0.11111111111111072</v>
      </c>
      <c r="J236" s="66">
        <v>-0.60000000000000053</v>
      </c>
      <c r="K236" s="66">
        <v>0.10000000000000142</v>
      </c>
      <c r="N236" s="66"/>
      <c r="O236" s="66">
        <v>0.59999999999999964</v>
      </c>
      <c r="S236" s="11">
        <v>-115</v>
      </c>
      <c r="T236" s="15"/>
      <c r="U236" s="15"/>
      <c r="V236" s="15">
        <v>3.8</v>
      </c>
      <c r="W236" s="15"/>
      <c r="X236" s="15">
        <v>0.59999999999999964</v>
      </c>
      <c r="Y236" s="15"/>
      <c r="Z236" s="15">
        <v>2.2000000000000011</v>
      </c>
      <c r="AA236" s="15">
        <v>0</v>
      </c>
      <c r="AB236" s="15"/>
      <c r="AC236" s="15">
        <v>7.2</v>
      </c>
      <c r="AD236" s="15"/>
      <c r="AE236" s="15">
        <v>0.27777777777777768</v>
      </c>
    </row>
    <row r="237" spans="1:31" x14ac:dyDescent="0.2">
      <c r="A237" s="11">
        <v>-110</v>
      </c>
      <c r="B237" s="66">
        <v>0.89999999999999947</v>
      </c>
      <c r="D237" s="66">
        <v>0</v>
      </c>
      <c r="E237" s="66">
        <v>-1</v>
      </c>
      <c r="F237" s="66">
        <v>1.5</v>
      </c>
      <c r="G237" s="66">
        <v>2.3000000000000007</v>
      </c>
      <c r="H237" s="66">
        <v>-0.16666666666666607</v>
      </c>
      <c r="I237" s="66">
        <v>0</v>
      </c>
      <c r="J237" s="66">
        <v>-0.70000000000000018</v>
      </c>
      <c r="K237" s="66">
        <v>0</v>
      </c>
      <c r="N237" s="66"/>
      <c r="O237" s="66">
        <v>0.89999999999999858</v>
      </c>
      <c r="S237" s="11">
        <v>-110</v>
      </c>
      <c r="T237" s="15"/>
      <c r="U237" s="15"/>
      <c r="V237" s="15">
        <v>4.2</v>
      </c>
      <c r="W237" s="15">
        <v>0</v>
      </c>
      <c r="X237" s="15">
        <v>0.70000000000000018</v>
      </c>
      <c r="Y237" s="15"/>
      <c r="Z237" s="15">
        <v>2.7000000000000011</v>
      </c>
      <c r="AA237" s="15">
        <v>-0.20000000000000018</v>
      </c>
      <c r="AB237" s="15"/>
      <c r="AC237" s="15">
        <v>7.3</v>
      </c>
      <c r="AD237" s="15"/>
      <c r="AE237" s="15">
        <v>0.44444444444444464</v>
      </c>
    </row>
    <row r="238" spans="1:31" x14ac:dyDescent="0.2">
      <c r="A238" s="11">
        <v>-105</v>
      </c>
      <c r="B238" s="66">
        <v>1.1999999999999993</v>
      </c>
      <c r="D238" s="66">
        <v>-0.20000000000000107</v>
      </c>
      <c r="E238" s="66">
        <v>-1.2000000000000002</v>
      </c>
      <c r="F238" s="66">
        <v>1.8999999999999986</v>
      </c>
      <c r="G238" s="66">
        <v>2.3000000000000007</v>
      </c>
      <c r="H238" s="66">
        <v>-0.22222222222222143</v>
      </c>
      <c r="I238" s="66">
        <v>-0.11111111111111249</v>
      </c>
      <c r="J238" s="66">
        <v>-0.70000000000000018</v>
      </c>
      <c r="K238" s="66">
        <v>-9.9999999999999645E-2</v>
      </c>
      <c r="L238" s="66">
        <v>0</v>
      </c>
      <c r="N238" s="66"/>
      <c r="O238" s="66">
        <v>0.69999999999999929</v>
      </c>
      <c r="S238" s="11">
        <v>-105</v>
      </c>
      <c r="T238" s="15"/>
      <c r="U238" s="15"/>
      <c r="V238" s="15">
        <v>4.6000000000000005</v>
      </c>
      <c r="W238" s="15">
        <v>9.9999999999999645E-2</v>
      </c>
      <c r="X238" s="15">
        <v>0.89999999999999947</v>
      </c>
      <c r="Y238" s="15"/>
      <c r="Z238" s="15">
        <v>2.7000000000000011</v>
      </c>
      <c r="AA238" s="15">
        <v>-0.20000000000000018</v>
      </c>
      <c r="AB238" s="15"/>
      <c r="AC238" s="15">
        <v>7.3999999999999995</v>
      </c>
      <c r="AD238" s="15"/>
      <c r="AE238" s="15">
        <v>0.55555555555555536</v>
      </c>
    </row>
    <row r="239" spans="1:31" x14ac:dyDescent="0.2">
      <c r="A239" s="11">
        <v>-100</v>
      </c>
      <c r="B239" s="66">
        <v>1.5</v>
      </c>
      <c r="D239" s="66">
        <v>-0.10000000000000142</v>
      </c>
      <c r="E239" s="66">
        <v>-1.3000000000000007</v>
      </c>
      <c r="F239" s="66">
        <v>2</v>
      </c>
      <c r="G239" s="66">
        <v>2.4000000000000004</v>
      </c>
      <c r="H239" s="66">
        <v>-0.11111111111111072</v>
      </c>
      <c r="I239" s="66">
        <v>-0.22222222222222321</v>
      </c>
      <c r="J239" s="66">
        <v>-0.80000000000000071</v>
      </c>
      <c r="K239" s="66">
        <v>-0.39999999999999858</v>
      </c>
      <c r="L239" s="66">
        <v>0.30000000000000071</v>
      </c>
      <c r="N239" s="66"/>
      <c r="O239" s="66">
        <v>1</v>
      </c>
      <c r="S239" s="11">
        <v>-100</v>
      </c>
      <c r="T239" s="15"/>
      <c r="U239" s="15"/>
      <c r="V239" s="15">
        <v>4.8</v>
      </c>
      <c r="W239" s="15">
        <v>0.20000000000000018</v>
      </c>
      <c r="X239" s="15">
        <v>0.59999999999999964</v>
      </c>
      <c r="Y239" s="15"/>
      <c r="Z239" s="15">
        <v>3.1000000000000014</v>
      </c>
      <c r="AA239" s="15">
        <v>-0.20000000000000018</v>
      </c>
      <c r="AB239" s="15"/>
      <c r="AC239" s="15">
        <v>7.6000000000000005</v>
      </c>
      <c r="AD239" s="15"/>
      <c r="AE239" s="15">
        <v>0.88888888888888928</v>
      </c>
    </row>
    <row r="240" spans="1:31" x14ac:dyDescent="0.2">
      <c r="A240" s="11">
        <v>-95</v>
      </c>
      <c r="B240" s="66">
        <v>1.6999999999999993</v>
      </c>
      <c r="D240" s="66">
        <v>9.9999999999999645E-2</v>
      </c>
      <c r="E240" s="66">
        <v>-1.5</v>
      </c>
      <c r="F240" s="66">
        <v>2.1999999999999993</v>
      </c>
      <c r="G240" s="66">
        <v>2.5</v>
      </c>
      <c r="H240" s="66">
        <v>-0.33333333333333393</v>
      </c>
      <c r="I240" s="66">
        <v>-0.38888888888888928</v>
      </c>
      <c r="J240" s="66">
        <v>-0.90000000000000036</v>
      </c>
      <c r="K240" s="66">
        <v>-0.5</v>
      </c>
      <c r="L240" s="66">
        <v>0.60000000000000142</v>
      </c>
      <c r="N240" s="66"/>
      <c r="O240" s="66">
        <v>1.5</v>
      </c>
      <c r="S240" s="11">
        <v>-95</v>
      </c>
      <c r="T240" s="15">
        <v>0</v>
      </c>
      <c r="U240" s="15"/>
      <c r="V240" s="15">
        <v>4.7</v>
      </c>
      <c r="W240" s="15">
        <v>0.40000000000000036</v>
      </c>
      <c r="X240" s="15">
        <v>0.89999999999999947</v>
      </c>
      <c r="Y240" s="15">
        <v>0</v>
      </c>
      <c r="Z240" s="15">
        <v>3.4000000000000004</v>
      </c>
      <c r="AA240" s="15">
        <v>-0.30000000000000071</v>
      </c>
      <c r="AB240" s="15"/>
      <c r="AC240" s="15">
        <v>7.8</v>
      </c>
      <c r="AD240" s="15"/>
      <c r="AE240" s="15">
        <v>1.3888888888888893</v>
      </c>
    </row>
    <row r="241" spans="1:31" x14ac:dyDescent="0.2">
      <c r="A241" s="11">
        <v>-90</v>
      </c>
      <c r="B241" s="66">
        <v>1.7999999999999998</v>
      </c>
      <c r="D241" s="66">
        <v>0.29999999999999893</v>
      </c>
      <c r="E241" s="66">
        <v>-1.7000000000000002</v>
      </c>
      <c r="F241" s="66">
        <v>2.3999999999999986</v>
      </c>
      <c r="G241" s="66">
        <v>2.5</v>
      </c>
      <c r="H241" s="66">
        <v>-0.66666666666666607</v>
      </c>
      <c r="I241" s="66">
        <v>-0.5</v>
      </c>
      <c r="J241" s="66">
        <v>-1</v>
      </c>
      <c r="K241" s="66">
        <v>-0.5</v>
      </c>
      <c r="L241" s="66">
        <v>1.9000000000000021</v>
      </c>
      <c r="N241" s="66"/>
      <c r="O241" s="66">
        <v>1.3999999999999986</v>
      </c>
      <c r="S241" s="11">
        <v>-90</v>
      </c>
      <c r="T241" s="15">
        <v>-0.30000000000000071</v>
      </c>
      <c r="U241" s="15"/>
      <c r="V241" s="15">
        <v>4.8</v>
      </c>
      <c r="W241" s="15">
        <v>0.79999999999999982</v>
      </c>
      <c r="X241" s="15">
        <v>1.5999999999999996</v>
      </c>
      <c r="Y241" s="15">
        <v>0</v>
      </c>
      <c r="Z241" s="15">
        <v>3.8000000000000007</v>
      </c>
      <c r="AA241" s="15">
        <v>-0.80000000000000071</v>
      </c>
      <c r="AB241" s="15"/>
      <c r="AC241" s="15">
        <v>8.1000000000000014</v>
      </c>
      <c r="AD241" s="15"/>
      <c r="AE241" s="15">
        <v>1.8333333333333339</v>
      </c>
    </row>
    <row r="242" spans="1:31" x14ac:dyDescent="0.2">
      <c r="A242" s="11">
        <v>-85</v>
      </c>
      <c r="B242" s="66">
        <v>1.8999999999999995</v>
      </c>
      <c r="C242" s="66">
        <v>0</v>
      </c>
      <c r="D242" s="66">
        <v>0.39999999999999858</v>
      </c>
      <c r="E242" s="66">
        <v>-1.7000000000000002</v>
      </c>
      <c r="F242" s="66">
        <v>2.5999999999999996</v>
      </c>
      <c r="G242" s="66">
        <v>2.5</v>
      </c>
      <c r="H242" s="66">
        <v>-0.83333333333333393</v>
      </c>
      <c r="I242" s="66">
        <v>-0.61111111111111249</v>
      </c>
      <c r="J242" s="66">
        <v>-1</v>
      </c>
      <c r="K242" s="66">
        <v>-0.39999999999999858</v>
      </c>
      <c r="L242" s="66">
        <v>2.4000000000000021</v>
      </c>
      <c r="N242" s="66"/>
      <c r="O242" s="66">
        <v>1.2999999999999989</v>
      </c>
      <c r="S242" s="11">
        <v>-85</v>
      </c>
      <c r="T242" s="15">
        <v>-0.40000000000000036</v>
      </c>
      <c r="U242" s="15"/>
      <c r="V242" s="15">
        <v>4.8</v>
      </c>
      <c r="W242" s="15">
        <v>1.2000000000000002</v>
      </c>
      <c r="X242" s="15">
        <v>1.8999999999999995</v>
      </c>
      <c r="Y242" s="15">
        <v>0.5</v>
      </c>
      <c r="Z242" s="15">
        <v>4.1000000000000014</v>
      </c>
      <c r="AA242" s="15">
        <v>-1</v>
      </c>
      <c r="AB242" s="15"/>
      <c r="AC242" s="15">
        <v>8.6000000000000014</v>
      </c>
      <c r="AD242" s="15"/>
      <c r="AE242" s="15">
        <v>2.2222222222222232</v>
      </c>
    </row>
    <row r="243" spans="1:31" x14ac:dyDescent="0.2">
      <c r="A243" s="11">
        <v>-80</v>
      </c>
      <c r="B243" s="66">
        <v>1.7999999999999998</v>
      </c>
      <c r="C243" s="66">
        <v>0</v>
      </c>
      <c r="D243" s="66">
        <v>0.59999999999999964</v>
      </c>
      <c r="E243" s="66">
        <v>-1.8000000000000007</v>
      </c>
      <c r="F243" s="66">
        <v>2.6999999999999993</v>
      </c>
      <c r="G243" s="66">
        <v>2.5</v>
      </c>
      <c r="H243" s="66">
        <v>-1.0555555555555554</v>
      </c>
      <c r="I243" s="66">
        <v>-0.66666666666666785</v>
      </c>
      <c r="J243" s="66">
        <v>-1</v>
      </c>
      <c r="K243" s="66">
        <v>-0.29999999999999893</v>
      </c>
      <c r="L243" s="66">
        <v>-1</v>
      </c>
      <c r="N243" s="66"/>
      <c r="O243" s="66">
        <v>1.2999999999999989</v>
      </c>
      <c r="S243" s="11">
        <v>-80</v>
      </c>
      <c r="T243" s="15">
        <v>-0.40000000000000036</v>
      </c>
      <c r="U243" s="15"/>
      <c r="V243" s="15">
        <v>4.4999999999999991</v>
      </c>
      <c r="W243" s="15">
        <v>1.2000000000000002</v>
      </c>
      <c r="X243" s="15">
        <v>2.4999999999999991</v>
      </c>
      <c r="Y243" s="15">
        <v>0.79999999999999982</v>
      </c>
      <c r="Z243" s="15">
        <v>4.5</v>
      </c>
      <c r="AA243" s="15">
        <v>-1</v>
      </c>
      <c r="AB243" s="15"/>
      <c r="AC243" s="15">
        <v>8.8000000000000007</v>
      </c>
      <c r="AD243" s="15"/>
      <c r="AE243" s="15">
        <v>2.5555555555555554</v>
      </c>
    </row>
    <row r="244" spans="1:31" x14ac:dyDescent="0.2">
      <c r="A244" s="11">
        <v>-75</v>
      </c>
      <c r="B244" s="66">
        <v>1.8999999999999995</v>
      </c>
      <c r="C244" s="66">
        <v>0</v>
      </c>
      <c r="D244" s="66">
        <v>0.59999999999999964</v>
      </c>
      <c r="E244" s="66">
        <v>-1.6000000000000005</v>
      </c>
      <c r="F244" s="66">
        <v>2.7999999999999989</v>
      </c>
      <c r="G244" s="66">
        <v>2.3000000000000007</v>
      </c>
      <c r="H244" s="66">
        <v>-1.2777777777777786</v>
      </c>
      <c r="I244" s="66">
        <v>-0.66666666666666785</v>
      </c>
      <c r="J244" s="66">
        <v>-1.1000000000000005</v>
      </c>
      <c r="K244" s="66">
        <v>-9.9999999999999645E-2</v>
      </c>
      <c r="L244" s="66">
        <v>-1.1999999999999993</v>
      </c>
      <c r="M244" s="66">
        <v>0</v>
      </c>
      <c r="N244" s="66"/>
      <c r="O244" s="66">
        <v>1.3999999999999986</v>
      </c>
      <c r="S244" s="11">
        <v>-75</v>
      </c>
      <c r="T244" s="15">
        <v>-0.20000000000000107</v>
      </c>
      <c r="U244" s="15"/>
      <c r="V244" s="15">
        <v>3.9999999999999991</v>
      </c>
      <c r="W244" s="15">
        <v>1.2999999999999998</v>
      </c>
      <c r="X244" s="15">
        <v>2.8999999999999995</v>
      </c>
      <c r="Y244" s="15">
        <v>1.1999999999999993</v>
      </c>
      <c r="Z244" s="15">
        <v>4.5</v>
      </c>
      <c r="AA244" s="15">
        <v>-0.80000000000000071</v>
      </c>
      <c r="AB244" s="15"/>
      <c r="AC244" s="15">
        <v>9.1000000000000014</v>
      </c>
      <c r="AD244" s="15"/>
      <c r="AE244" s="15">
        <v>2.8333333333333339</v>
      </c>
    </row>
    <row r="245" spans="1:31" x14ac:dyDescent="0.2">
      <c r="A245" s="11">
        <v>-70</v>
      </c>
      <c r="B245" s="66">
        <v>1.8999999999999995</v>
      </c>
      <c r="C245" s="66">
        <v>0</v>
      </c>
      <c r="D245" s="66">
        <v>0.79999999999999893</v>
      </c>
      <c r="E245" s="66">
        <v>-1.8000000000000007</v>
      </c>
      <c r="F245" s="66">
        <v>2.6999999999999993</v>
      </c>
      <c r="G245" s="66">
        <v>2.3000000000000007</v>
      </c>
      <c r="H245" s="66">
        <v>-1.3333333333333339</v>
      </c>
      <c r="I245" s="66">
        <v>-0.61111111111111249</v>
      </c>
      <c r="J245" s="66">
        <v>-1.5</v>
      </c>
      <c r="K245" s="66">
        <v>0</v>
      </c>
      <c r="L245" s="66">
        <v>-1.5</v>
      </c>
      <c r="M245" s="66">
        <v>0</v>
      </c>
      <c r="N245" s="66"/>
      <c r="O245" s="66">
        <v>1.3999999999999986</v>
      </c>
      <c r="S245" s="11">
        <v>-70</v>
      </c>
      <c r="T245" s="15">
        <v>-9.9999999999999645E-2</v>
      </c>
      <c r="U245" s="15"/>
      <c r="V245" s="15">
        <v>3.2</v>
      </c>
      <c r="W245" s="15">
        <v>1.4000000000000004</v>
      </c>
      <c r="X245" s="15">
        <v>3.1000000000000005</v>
      </c>
      <c r="Y245" s="15">
        <v>1.8000000000000007</v>
      </c>
      <c r="Z245" s="15">
        <v>4.6000000000000014</v>
      </c>
      <c r="AA245" s="15">
        <v>-0.60000000000000053</v>
      </c>
      <c r="AB245" s="15">
        <v>0</v>
      </c>
      <c r="AC245" s="15">
        <v>9.5</v>
      </c>
      <c r="AD245" s="15"/>
      <c r="AE245" s="15">
        <v>3.0555555555555554</v>
      </c>
    </row>
    <row r="246" spans="1:31" x14ac:dyDescent="0.2">
      <c r="A246" s="11">
        <v>-65</v>
      </c>
      <c r="B246" s="66">
        <v>1.7999999999999998</v>
      </c>
      <c r="C246" s="66">
        <v>0.10000000000000142</v>
      </c>
      <c r="D246" s="66">
        <v>0.89999999999999858</v>
      </c>
      <c r="E246" s="66">
        <v>-2</v>
      </c>
      <c r="F246" s="66">
        <v>2.5999999999999996</v>
      </c>
      <c r="G246" s="66">
        <v>2.3000000000000007</v>
      </c>
      <c r="H246" s="66">
        <v>-1.4444444444444446</v>
      </c>
      <c r="I246" s="66">
        <v>-0.27777777777777857</v>
      </c>
      <c r="J246" s="66">
        <v>-1.6000000000000005</v>
      </c>
      <c r="K246" s="66">
        <v>-9.9999999999999645E-2</v>
      </c>
      <c r="L246" s="66">
        <v>-1.7999999999999989</v>
      </c>
      <c r="M246" s="66">
        <v>0</v>
      </c>
      <c r="N246" s="66"/>
      <c r="O246" s="66">
        <v>1.0999999999999996</v>
      </c>
      <c r="S246" s="11">
        <v>-65</v>
      </c>
      <c r="T246" s="15">
        <v>0</v>
      </c>
      <c r="U246" s="15"/>
      <c r="V246" s="15">
        <v>3.8999999999999995</v>
      </c>
      <c r="W246" s="15">
        <v>1.7999999999999998</v>
      </c>
      <c r="X246" s="15">
        <v>3.6000000000000005</v>
      </c>
      <c r="Y246" s="15">
        <v>1.4000000000000004</v>
      </c>
      <c r="Z246" s="15">
        <v>4.8000000000000007</v>
      </c>
      <c r="AA246" s="15">
        <v>-0.5</v>
      </c>
      <c r="AB246" s="15">
        <v>0</v>
      </c>
      <c r="AC246" s="15">
        <v>10.600000000000001</v>
      </c>
      <c r="AD246" s="15"/>
      <c r="AE246" s="15">
        <v>3.2777777777777786</v>
      </c>
    </row>
    <row r="247" spans="1:31" x14ac:dyDescent="0.2">
      <c r="A247" s="11">
        <v>-60</v>
      </c>
      <c r="B247" s="66">
        <v>1.7999999999999998</v>
      </c>
      <c r="C247" s="66">
        <v>0.10000000000000142</v>
      </c>
      <c r="D247" s="66">
        <v>1</v>
      </c>
      <c r="E247" s="66">
        <v>-2</v>
      </c>
      <c r="F247" s="66">
        <v>2.8999999999999986</v>
      </c>
      <c r="G247" s="66">
        <v>2.3000000000000007</v>
      </c>
      <c r="H247" s="66">
        <v>-1.666666666666667</v>
      </c>
      <c r="I247" s="66">
        <v>0.22222222222222143</v>
      </c>
      <c r="J247" s="66">
        <v>-1.7000000000000002</v>
      </c>
      <c r="K247" s="66">
        <v>0</v>
      </c>
      <c r="L247" s="66">
        <v>-1.2999999999999989</v>
      </c>
      <c r="M247" s="66">
        <v>-9.9999999999999645E-2</v>
      </c>
      <c r="N247" s="66"/>
      <c r="O247" s="66">
        <v>1.1999999999999993</v>
      </c>
      <c r="S247" s="11">
        <v>-60</v>
      </c>
      <c r="T247" s="15">
        <v>0.5</v>
      </c>
      <c r="U247" s="15"/>
      <c r="V247" s="15">
        <v>4.9999999999999991</v>
      </c>
      <c r="W247" s="15">
        <v>2.2999999999999998</v>
      </c>
      <c r="X247" s="15">
        <v>4.1000000000000005</v>
      </c>
      <c r="Y247" s="15">
        <v>1.4000000000000004</v>
      </c>
      <c r="Z247" s="15">
        <v>4.9000000000000004</v>
      </c>
      <c r="AA247" s="15">
        <v>-0.30000000000000071</v>
      </c>
      <c r="AB247" s="15">
        <v>9.9999999999999645E-2</v>
      </c>
      <c r="AC247" s="15">
        <v>10.899999999999999</v>
      </c>
      <c r="AD247" s="15">
        <v>0</v>
      </c>
      <c r="AE247" s="15">
        <v>3.4444444444444446</v>
      </c>
    </row>
    <row r="248" spans="1:31" x14ac:dyDescent="0.2">
      <c r="A248" s="11">
        <v>-55</v>
      </c>
      <c r="B248" s="66">
        <v>1.6999999999999993</v>
      </c>
      <c r="C248" s="66">
        <v>0.10000000000000142</v>
      </c>
      <c r="D248" s="66">
        <v>1.0999999999999996</v>
      </c>
      <c r="E248" s="66">
        <v>-1.9000000000000004</v>
      </c>
      <c r="F248" s="66">
        <v>3</v>
      </c>
      <c r="G248" s="66">
        <v>2.5</v>
      </c>
      <c r="H248" s="66">
        <v>-1.666666666666667</v>
      </c>
      <c r="I248" s="66">
        <v>0.5</v>
      </c>
      <c r="J248" s="66">
        <v>-1.5</v>
      </c>
      <c r="K248" s="66">
        <v>-0.39999999999999858</v>
      </c>
      <c r="L248" s="66">
        <v>-0.89999999999999858</v>
      </c>
      <c r="M248" s="66">
        <v>-9.9999999999999645E-2</v>
      </c>
      <c r="N248" s="66"/>
      <c r="O248" s="66">
        <v>0.89999999999999858</v>
      </c>
      <c r="S248" s="11">
        <v>-55</v>
      </c>
      <c r="T248" s="15">
        <v>0.69999999999999929</v>
      </c>
      <c r="U248" s="15"/>
      <c r="V248" s="15">
        <v>4.6000000000000005</v>
      </c>
      <c r="W248" s="15">
        <v>2.6999999999999993</v>
      </c>
      <c r="X248" s="15">
        <v>4.4999999999999991</v>
      </c>
      <c r="Y248" s="15">
        <v>1.5</v>
      </c>
      <c r="Z248" s="15">
        <v>4.7000000000000011</v>
      </c>
      <c r="AA248" s="15">
        <v>-0.20000000000000018</v>
      </c>
      <c r="AB248" s="15">
        <v>0.30000000000000071</v>
      </c>
      <c r="AC248" s="15">
        <v>10.7</v>
      </c>
      <c r="AD248" s="15">
        <v>0.19999999999999929</v>
      </c>
      <c r="AE248" s="15">
        <v>3.6111111111111107</v>
      </c>
    </row>
    <row r="249" spans="1:31" x14ac:dyDescent="0.2">
      <c r="A249" s="11">
        <v>-50</v>
      </c>
      <c r="B249" s="66">
        <v>1.5999999999999996</v>
      </c>
      <c r="C249" s="66">
        <v>-0.19999999999999929</v>
      </c>
      <c r="D249" s="66">
        <v>1.1999999999999993</v>
      </c>
      <c r="E249" s="66">
        <v>-1.7000000000000002</v>
      </c>
      <c r="F249" s="66">
        <v>2.8999999999999986</v>
      </c>
      <c r="G249" s="66">
        <v>2.7000000000000011</v>
      </c>
      <c r="H249" s="66">
        <v>-1.4444444444444446</v>
      </c>
      <c r="I249" s="66">
        <v>0.55555555555555536</v>
      </c>
      <c r="J249" s="66">
        <v>-1.3000000000000007</v>
      </c>
      <c r="K249" s="66">
        <v>-0.79999999999999893</v>
      </c>
      <c r="L249" s="66">
        <v>-0.79999999999999893</v>
      </c>
      <c r="M249" s="66">
        <v>-9.9999999999999645E-2</v>
      </c>
      <c r="N249" s="66"/>
      <c r="O249" s="66">
        <v>1.0999999999999996</v>
      </c>
      <c r="S249" s="11">
        <v>-50</v>
      </c>
      <c r="T249" s="15">
        <v>0.19999999999999929</v>
      </c>
      <c r="U249" s="15"/>
      <c r="V249" s="15">
        <v>3.8</v>
      </c>
      <c r="W249" s="15">
        <v>3.0999999999999996</v>
      </c>
      <c r="X249" s="15">
        <v>4.8999999999999995</v>
      </c>
      <c r="Y249" s="15">
        <v>1.9000000000000004</v>
      </c>
      <c r="Z249" s="15">
        <v>4.7000000000000011</v>
      </c>
      <c r="AA249" s="15">
        <v>0.19999999999999929</v>
      </c>
      <c r="AB249" s="15">
        <v>0.5</v>
      </c>
      <c r="AC249" s="15">
        <v>10.899999999999999</v>
      </c>
      <c r="AD249" s="15">
        <v>0.29999999999999893</v>
      </c>
      <c r="AE249" s="15">
        <v>3.8888888888888893</v>
      </c>
    </row>
    <row r="250" spans="1:31" x14ac:dyDescent="0.2">
      <c r="A250" s="11">
        <v>-45</v>
      </c>
      <c r="B250" s="66">
        <v>1.5999999999999996</v>
      </c>
      <c r="C250" s="66">
        <v>-0.39999999999999947</v>
      </c>
      <c r="D250" s="66">
        <v>1.1999999999999993</v>
      </c>
      <c r="E250" s="66">
        <v>-1.4000000000000004</v>
      </c>
      <c r="F250" s="66">
        <v>2.8999999999999986</v>
      </c>
      <c r="G250" s="66">
        <v>3</v>
      </c>
      <c r="H250" s="66">
        <v>-1.1111111111111107</v>
      </c>
      <c r="I250" s="66">
        <v>0.94444444444444287</v>
      </c>
      <c r="J250" s="66">
        <v>-1</v>
      </c>
      <c r="K250" s="66">
        <v>-1.0999999999999996</v>
      </c>
      <c r="L250" s="66">
        <v>-1.0999999999999996</v>
      </c>
      <c r="M250" s="66">
        <v>-9.9999999999999645E-2</v>
      </c>
      <c r="N250" s="66"/>
      <c r="O250" s="66">
        <v>0.29999999999999893</v>
      </c>
      <c r="S250" s="11">
        <v>-45</v>
      </c>
      <c r="T250" s="15">
        <v>0.19999999999999929</v>
      </c>
      <c r="U250" s="15"/>
      <c r="V250" s="15">
        <v>3.2</v>
      </c>
      <c r="W250" s="15">
        <v>3.3000000000000007</v>
      </c>
      <c r="X250" s="15">
        <v>5.2</v>
      </c>
      <c r="Y250" s="15">
        <v>2.0999999999999996</v>
      </c>
      <c r="Z250" s="15">
        <v>4.6000000000000014</v>
      </c>
      <c r="AA250" s="15">
        <v>0.69999999999999929</v>
      </c>
      <c r="AB250" s="15">
        <v>0.80000000000000071</v>
      </c>
      <c r="AC250" s="15">
        <v>11</v>
      </c>
      <c r="AD250" s="15">
        <v>0.29999999999999893</v>
      </c>
      <c r="AE250" s="15">
        <v>4.0555555555555554</v>
      </c>
    </row>
    <row r="251" spans="1:31" x14ac:dyDescent="0.2">
      <c r="A251" s="11">
        <v>-40</v>
      </c>
      <c r="B251" s="66">
        <v>1.5999999999999996</v>
      </c>
      <c r="C251" s="66">
        <v>0</v>
      </c>
      <c r="D251" s="66">
        <v>1.0999999999999996</v>
      </c>
      <c r="E251" s="66">
        <v>-1.1000000000000005</v>
      </c>
      <c r="F251" s="66">
        <v>2.7999999999999989</v>
      </c>
      <c r="G251" s="66">
        <v>3.0999999999999996</v>
      </c>
      <c r="H251" s="66">
        <v>-0.66666666666666607</v>
      </c>
      <c r="I251" s="66">
        <v>1.8888888888888875</v>
      </c>
      <c r="J251" s="66">
        <v>-0.30000000000000071</v>
      </c>
      <c r="K251" s="66">
        <v>-0.89999999999999858</v>
      </c>
      <c r="L251" s="66">
        <v>-1.7999999999999989</v>
      </c>
      <c r="M251" s="66">
        <v>0.19999999999999929</v>
      </c>
      <c r="N251" s="66"/>
      <c r="O251" s="66">
        <v>0.19999999999999929</v>
      </c>
      <c r="S251" s="11">
        <v>-40</v>
      </c>
      <c r="T251" s="15">
        <v>0.40000000000000036</v>
      </c>
      <c r="U251" s="15"/>
      <c r="V251" s="15">
        <v>3.2</v>
      </c>
      <c r="W251" s="15">
        <v>3.3000000000000007</v>
      </c>
      <c r="X251" s="15">
        <v>5.3999999999999995</v>
      </c>
      <c r="Y251" s="15">
        <v>1.9000000000000004</v>
      </c>
      <c r="Z251" s="15">
        <v>4.6000000000000014</v>
      </c>
      <c r="AA251" s="15">
        <v>1.3999999999999995</v>
      </c>
      <c r="AB251" s="15">
        <v>1.2000000000000011</v>
      </c>
      <c r="AC251" s="15">
        <v>10.7</v>
      </c>
      <c r="AD251" s="15">
        <v>0.40000000000000036</v>
      </c>
      <c r="AE251" s="15">
        <v>4.1666666666666661</v>
      </c>
    </row>
    <row r="252" spans="1:31" x14ac:dyDescent="0.2">
      <c r="A252" s="11">
        <v>-35</v>
      </c>
      <c r="B252" s="66">
        <v>1.6999999999999993</v>
      </c>
      <c r="C252" s="66">
        <v>0.10000000000000142</v>
      </c>
      <c r="D252" s="66">
        <v>1</v>
      </c>
      <c r="E252" s="66">
        <v>-0.70000000000000107</v>
      </c>
      <c r="F252" s="66">
        <v>2.8999999999999986</v>
      </c>
      <c r="G252" s="66">
        <v>3.0999999999999996</v>
      </c>
      <c r="H252" s="66">
        <v>-0.11111111111111072</v>
      </c>
      <c r="I252" s="66">
        <v>2.2777777777777768</v>
      </c>
      <c r="J252" s="66">
        <v>0.29999999999999982</v>
      </c>
      <c r="K252" s="66">
        <v>-0.59999999999999964</v>
      </c>
      <c r="L252" s="66">
        <v>-1.6999999999999993</v>
      </c>
      <c r="M252" s="66">
        <v>0.19999999999999929</v>
      </c>
      <c r="N252" s="66"/>
      <c r="O252" s="66">
        <v>0.19999999999999929</v>
      </c>
      <c r="S252" s="11">
        <v>-35</v>
      </c>
      <c r="T252" s="15">
        <v>0.79999999999999893</v>
      </c>
      <c r="U252" s="15">
        <v>0</v>
      </c>
      <c r="V252" s="15">
        <v>3.7</v>
      </c>
      <c r="W252" s="15">
        <v>3.5999999999999996</v>
      </c>
      <c r="X252" s="15">
        <v>4.7</v>
      </c>
      <c r="Y252" s="15">
        <v>1.9000000000000004</v>
      </c>
      <c r="Z252" s="15">
        <v>4.5</v>
      </c>
      <c r="AA252" s="15">
        <v>2</v>
      </c>
      <c r="AB252" s="15">
        <v>1.5</v>
      </c>
      <c r="AC252" s="15">
        <v>10.7</v>
      </c>
      <c r="AD252" s="15">
        <v>0.5</v>
      </c>
      <c r="AE252" s="15">
        <v>4.3333333333333339</v>
      </c>
    </row>
    <row r="253" spans="1:31" x14ac:dyDescent="0.2">
      <c r="A253" s="11">
        <v>-30</v>
      </c>
      <c r="B253" s="66">
        <v>1.7999999999999998</v>
      </c>
      <c r="C253" s="66">
        <v>-0.19999999999999929</v>
      </c>
      <c r="D253" s="66">
        <v>0.89999999999999858</v>
      </c>
      <c r="E253" s="66">
        <v>-0.40000000000000036</v>
      </c>
      <c r="F253" s="66">
        <v>2.8999999999999986</v>
      </c>
      <c r="G253" s="66">
        <v>3.2000000000000011</v>
      </c>
      <c r="H253" s="66">
        <v>0.5</v>
      </c>
      <c r="I253" s="66">
        <v>2</v>
      </c>
      <c r="J253" s="66">
        <v>0.89999999999999947</v>
      </c>
      <c r="K253" s="66">
        <v>-0.29999999999999893</v>
      </c>
      <c r="L253" s="66">
        <v>-0.89999999999999858</v>
      </c>
      <c r="M253" s="66">
        <v>0.19999999999999929</v>
      </c>
      <c r="N253" s="66"/>
      <c r="O253" s="66">
        <v>0.5</v>
      </c>
      <c r="S253" s="11">
        <v>-30</v>
      </c>
      <c r="T253" s="15">
        <v>1.1999999999999993</v>
      </c>
      <c r="U253" s="15">
        <v>0.29999999999999893</v>
      </c>
      <c r="V253" s="15">
        <v>4.1000000000000005</v>
      </c>
      <c r="W253" s="15">
        <v>3.6999999999999993</v>
      </c>
      <c r="X253" s="15">
        <v>3.9999999999999991</v>
      </c>
      <c r="Y253" s="15">
        <v>2</v>
      </c>
      <c r="Z253" s="15">
        <v>4.5</v>
      </c>
      <c r="AA253" s="15">
        <v>2.5999999999999996</v>
      </c>
      <c r="AB253" s="15">
        <v>1.8000000000000007</v>
      </c>
      <c r="AC253" s="15">
        <v>10.8</v>
      </c>
      <c r="AD253" s="15">
        <v>1.1999999999999993</v>
      </c>
      <c r="AE253" s="15">
        <v>4.3888888888888893</v>
      </c>
    </row>
    <row r="254" spans="1:31" x14ac:dyDescent="0.2">
      <c r="A254" s="11">
        <v>-25</v>
      </c>
      <c r="B254" s="66">
        <v>1.8999999999999995</v>
      </c>
      <c r="C254" s="66">
        <v>0</v>
      </c>
      <c r="D254" s="66">
        <v>0.79999999999999893</v>
      </c>
      <c r="E254" s="66">
        <v>-9.9999999999999645E-2</v>
      </c>
      <c r="F254" s="66">
        <v>3</v>
      </c>
      <c r="G254" s="66">
        <v>3.3000000000000007</v>
      </c>
      <c r="H254" s="66">
        <v>1.3888888888888893</v>
      </c>
      <c r="I254" s="66">
        <v>2.1111111111111107</v>
      </c>
      <c r="J254" s="66">
        <v>1.4000000000000004</v>
      </c>
      <c r="K254" s="66">
        <v>0</v>
      </c>
      <c r="L254" s="66">
        <v>-0.5</v>
      </c>
      <c r="M254" s="66">
        <v>0.19999999999999929</v>
      </c>
      <c r="N254" s="66"/>
      <c r="O254" s="66">
        <v>0.89999999999999858</v>
      </c>
      <c r="S254" s="11">
        <v>-25</v>
      </c>
      <c r="T254" s="15">
        <v>1.9000000000000004</v>
      </c>
      <c r="U254" s="15">
        <v>0.5</v>
      </c>
      <c r="V254" s="15">
        <v>4.2</v>
      </c>
      <c r="W254" s="15">
        <v>4.1999999999999993</v>
      </c>
      <c r="X254" s="15">
        <v>4.7</v>
      </c>
      <c r="Y254" s="15">
        <v>2.1999999999999993</v>
      </c>
      <c r="Z254" s="15">
        <v>4.4000000000000004</v>
      </c>
      <c r="AA254" s="15">
        <v>3.1999999999999993</v>
      </c>
      <c r="AB254" s="15">
        <v>2.0999999999999996</v>
      </c>
      <c r="AC254" s="15">
        <v>10.899999999999999</v>
      </c>
      <c r="AD254" s="15">
        <v>1.5</v>
      </c>
      <c r="AE254" s="15">
        <v>4.4444444444444446</v>
      </c>
    </row>
    <row r="255" spans="1:31" x14ac:dyDescent="0.2">
      <c r="A255" s="11">
        <v>-20</v>
      </c>
      <c r="B255" s="66">
        <v>2</v>
      </c>
      <c r="C255" s="66">
        <v>0.20000000000000107</v>
      </c>
      <c r="D255" s="66">
        <v>1</v>
      </c>
      <c r="E255" s="66">
        <v>0.19999999999999929</v>
      </c>
      <c r="F255" s="66">
        <v>3</v>
      </c>
      <c r="G255" s="66">
        <v>3.2000000000000011</v>
      </c>
      <c r="H255" s="66">
        <v>1.3333333333333339</v>
      </c>
      <c r="I255" s="66">
        <v>2.2777777777777768</v>
      </c>
      <c r="J255" s="66">
        <v>1.7999999999999989</v>
      </c>
      <c r="K255" s="66">
        <v>0.20000000000000107</v>
      </c>
      <c r="L255" s="66">
        <v>-0.19999999999999929</v>
      </c>
      <c r="M255" s="66">
        <v>0.19999999999999929</v>
      </c>
      <c r="N255" s="66"/>
      <c r="O255" s="66">
        <v>1.5</v>
      </c>
      <c r="S255" s="11">
        <v>-20</v>
      </c>
      <c r="T255" s="15">
        <v>2.4000000000000004</v>
      </c>
      <c r="U255" s="15">
        <v>0.69999999999999929</v>
      </c>
      <c r="V255" s="15">
        <v>4.4999999999999991</v>
      </c>
      <c r="W255" s="15">
        <v>3.9000000000000004</v>
      </c>
      <c r="X255" s="15">
        <v>5.2</v>
      </c>
      <c r="Y255" s="15">
        <v>2.3000000000000007</v>
      </c>
      <c r="Z255" s="15">
        <v>4.2000000000000011</v>
      </c>
      <c r="AA255" s="15">
        <v>3.9000000000000004</v>
      </c>
      <c r="AB255" s="15">
        <v>2.3000000000000007</v>
      </c>
      <c r="AC255" s="15">
        <v>11</v>
      </c>
      <c r="AD255" s="15">
        <v>1.9000000000000004</v>
      </c>
      <c r="AE255" s="15">
        <v>4.4444444444444446</v>
      </c>
    </row>
    <row r="256" spans="1:31" x14ac:dyDescent="0.2">
      <c r="A256" s="11">
        <v>-15</v>
      </c>
      <c r="B256" s="66">
        <v>2.1999999999999993</v>
      </c>
      <c r="C256" s="66">
        <v>0.70000000000000107</v>
      </c>
      <c r="D256" s="66">
        <v>1.7999999999999989</v>
      </c>
      <c r="E256" s="66">
        <v>0.40000000000000036</v>
      </c>
      <c r="F256" s="66">
        <v>3</v>
      </c>
      <c r="G256" s="66">
        <v>3.0999999999999996</v>
      </c>
      <c r="H256" s="66">
        <v>1.1666666666666661</v>
      </c>
      <c r="I256" s="66">
        <v>2.5555555555555554</v>
      </c>
      <c r="J256" s="66">
        <v>2</v>
      </c>
      <c r="K256" s="66">
        <v>0.40000000000000036</v>
      </c>
      <c r="L256" s="66">
        <v>0</v>
      </c>
      <c r="M256" s="66">
        <v>0.19999999999999929</v>
      </c>
      <c r="N256" s="66"/>
      <c r="O256" s="66">
        <v>2</v>
      </c>
      <c r="S256" s="11">
        <v>-15</v>
      </c>
      <c r="T256" s="15">
        <v>2.7999999999999989</v>
      </c>
      <c r="U256" s="15">
        <v>0.90000000000000036</v>
      </c>
      <c r="V256" s="15">
        <v>4.7</v>
      </c>
      <c r="W256" s="15">
        <v>4.0999999999999996</v>
      </c>
      <c r="X256" s="15">
        <v>5.6000000000000005</v>
      </c>
      <c r="Y256" s="15">
        <v>2.4000000000000004</v>
      </c>
      <c r="Z256" s="15">
        <v>4.4000000000000004</v>
      </c>
      <c r="AA256" s="15">
        <v>4.1999999999999993</v>
      </c>
      <c r="AB256" s="15">
        <v>2.4000000000000004</v>
      </c>
      <c r="AC256" s="15">
        <v>11</v>
      </c>
      <c r="AD256" s="15">
        <v>2.0999999999999996</v>
      </c>
      <c r="AE256" s="15">
        <v>4.5</v>
      </c>
    </row>
    <row r="257" spans="1:31" x14ac:dyDescent="0.2">
      <c r="A257" s="11">
        <v>-10</v>
      </c>
      <c r="B257" s="66">
        <v>2.2999999999999998</v>
      </c>
      <c r="C257" s="66">
        <v>1.1000000000000014</v>
      </c>
      <c r="D257" s="66">
        <v>1.8999999999999986</v>
      </c>
      <c r="E257" s="66">
        <v>0.5</v>
      </c>
      <c r="F257" s="66">
        <v>3.0999999999999996</v>
      </c>
      <c r="G257" s="66">
        <v>3.2000000000000011</v>
      </c>
      <c r="H257" s="66">
        <v>1.5</v>
      </c>
      <c r="I257" s="66">
        <v>2.8888888888888875</v>
      </c>
      <c r="J257" s="66">
        <v>2.2999999999999989</v>
      </c>
      <c r="K257" s="66">
        <v>0.60000000000000142</v>
      </c>
      <c r="L257" s="66">
        <v>0.5</v>
      </c>
      <c r="M257" s="66">
        <v>0.30000000000000071</v>
      </c>
      <c r="N257" s="66">
        <v>0</v>
      </c>
      <c r="O257" s="66">
        <v>2.2999999999999989</v>
      </c>
      <c r="S257" s="11">
        <v>-10</v>
      </c>
      <c r="T257" s="15">
        <v>3</v>
      </c>
      <c r="U257" s="15">
        <v>0.69999999999999929</v>
      </c>
      <c r="V257" s="15">
        <v>4.9999999999999991</v>
      </c>
      <c r="W257" s="15">
        <v>4.4000000000000004</v>
      </c>
      <c r="X257" s="15">
        <v>5.8999999999999995</v>
      </c>
      <c r="Y257" s="15">
        <v>2.5999999999999996</v>
      </c>
      <c r="Z257" s="15">
        <v>5.1000000000000014</v>
      </c>
      <c r="AA257" s="15">
        <v>4.5</v>
      </c>
      <c r="AB257" s="15">
        <v>2.5999999999999996</v>
      </c>
      <c r="AC257" s="15">
        <v>11.100000000000001</v>
      </c>
      <c r="AD257" s="15">
        <v>2</v>
      </c>
      <c r="AE257" s="15">
        <v>4.5</v>
      </c>
    </row>
    <row r="258" spans="1:31" x14ac:dyDescent="0.2">
      <c r="A258" s="11">
        <v>-5</v>
      </c>
      <c r="B258" s="66">
        <v>2.5</v>
      </c>
      <c r="C258" s="66">
        <v>1.4000000000000004</v>
      </c>
      <c r="D258" s="66">
        <v>1.7999999999999989</v>
      </c>
      <c r="E258" s="66">
        <v>0.5</v>
      </c>
      <c r="F258" s="66">
        <v>3.1999999999999993</v>
      </c>
      <c r="G258" s="66">
        <v>3.4000000000000004</v>
      </c>
      <c r="H258" s="66">
        <v>2.1111111111111107</v>
      </c>
      <c r="I258" s="66">
        <v>3.1111111111111107</v>
      </c>
      <c r="J258" s="66">
        <v>2.2999999999999989</v>
      </c>
      <c r="K258" s="66">
        <v>0.70000000000000107</v>
      </c>
      <c r="L258" s="66">
        <v>0.60000000000000142</v>
      </c>
      <c r="M258" s="66">
        <v>0.5</v>
      </c>
      <c r="N258" s="66">
        <v>9.9999999999999645E-2</v>
      </c>
      <c r="O258" s="66">
        <v>2.5</v>
      </c>
      <c r="S258" s="11">
        <v>-5</v>
      </c>
      <c r="T258" s="15">
        <v>3.2999999999999989</v>
      </c>
      <c r="U258" s="15">
        <v>0.79999999999999893</v>
      </c>
      <c r="V258" s="15">
        <v>5.1000000000000005</v>
      </c>
      <c r="W258" s="15">
        <v>4.4000000000000004</v>
      </c>
      <c r="X258" s="15">
        <v>5.9999999999999991</v>
      </c>
      <c r="Y258" s="15">
        <v>2.6999999999999993</v>
      </c>
      <c r="Z258" s="15">
        <v>5.5</v>
      </c>
      <c r="AA258" s="15">
        <v>4.6999999999999993</v>
      </c>
      <c r="AB258" s="15">
        <v>2.9000000000000004</v>
      </c>
      <c r="AC258" s="15">
        <v>11.2</v>
      </c>
      <c r="AD258" s="15">
        <v>2</v>
      </c>
      <c r="AE258" s="15">
        <v>4.5555555555555554</v>
      </c>
    </row>
    <row r="259" spans="1:31" x14ac:dyDescent="0.2">
      <c r="A259" s="68">
        <v>0</v>
      </c>
      <c r="B259" s="67">
        <v>2.7999999999999989</v>
      </c>
      <c r="C259" s="67">
        <v>1.6000000000000014</v>
      </c>
      <c r="D259" s="67">
        <v>2</v>
      </c>
      <c r="E259" s="67">
        <v>0.69999999999999929</v>
      </c>
      <c r="F259" s="67">
        <v>3.2999999999999989</v>
      </c>
      <c r="G259" s="67">
        <v>3.5</v>
      </c>
      <c r="H259" s="67">
        <v>2.6111111111111107</v>
      </c>
      <c r="I259" s="67">
        <v>3.1666666666666661</v>
      </c>
      <c r="J259" s="67">
        <v>2.4000000000000004</v>
      </c>
      <c r="K259" s="67">
        <v>0.80000000000000071</v>
      </c>
      <c r="L259" s="67">
        <v>0.69999999999999929</v>
      </c>
      <c r="M259" s="67">
        <v>0.59999999999999964</v>
      </c>
      <c r="N259" s="67">
        <v>0.19999999999999929</v>
      </c>
      <c r="O259" s="67">
        <v>2.5999999999999996</v>
      </c>
      <c r="S259" s="68">
        <v>0</v>
      </c>
      <c r="T259" s="156">
        <v>3.5</v>
      </c>
      <c r="U259" s="156">
        <v>0.90000000000000036</v>
      </c>
      <c r="V259" s="156">
        <v>5.2</v>
      </c>
      <c r="W259" s="156">
        <v>4.5999999999999996</v>
      </c>
      <c r="X259" s="156">
        <v>6.1000000000000005</v>
      </c>
      <c r="Y259" s="156">
        <v>2.8000000000000007</v>
      </c>
      <c r="Z259" s="156">
        <v>5.8000000000000007</v>
      </c>
      <c r="AA259" s="156">
        <v>4.9000000000000004</v>
      </c>
      <c r="AB259" s="156">
        <v>3.0000000000000018</v>
      </c>
      <c r="AC259" s="156">
        <v>12.100000000000001</v>
      </c>
      <c r="AD259" s="156">
        <v>2.2999999999999989</v>
      </c>
      <c r="AE259" s="156">
        <v>4.8888888888888893</v>
      </c>
    </row>
    <row r="260" spans="1:31" x14ac:dyDescent="0.2">
      <c r="A260" s="11">
        <v>5</v>
      </c>
      <c r="B260" s="66">
        <v>2.6999999999999993</v>
      </c>
      <c r="C260" s="66">
        <v>1.7000000000000011</v>
      </c>
      <c r="D260" s="66">
        <v>2</v>
      </c>
      <c r="E260" s="66">
        <v>0.69999999999999929</v>
      </c>
      <c r="F260" s="66">
        <v>3.2999999999999989</v>
      </c>
      <c r="G260" s="66">
        <v>3.3000000000000007</v>
      </c>
      <c r="H260" s="66">
        <v>2.6111111111111107</v>
      </c>
      <c r="I260" s="66">
        <v>3</v>
      </c>
      <c r="J260" s="66">
        <v>2.4000000000000004</v>
      </c>
      <c r="K260" s="66">
        <v>0.80000000000000071</v>
      </c>
      <c r="L260" s="66">
        <v>0.60000000000000142</v>
      </c>
      <c r="M260" s="66">
        <v>0.40000000000000036</v>
      </c>
      <c r="N260" s="66">
        <v>0.19999999999999929</v>
      </c>
      <c r="O260" s="66">
        <v>2.5</v>
      </c>
      <c r="S260" s="11">
        <v>5</v>
      </c>
      <c r="T260" s="15">
        <v>3.5</v>
      </c>
      <c r="U260" s="15">
        <v>0.90000000000000036</v>
      </c>
      <c r="V260" s="15">
        <v>5.1000000000000005</v>
      </c>
      <c r="W260" s="15">
        <v>4.5999999999999996</v>
      </c>
      <c r="X260" s="15">
        <v>6.1000000000000005</v>
      </c>
      <c r="Y260" s="15">
        <v>2.8000000000000007</v>
      </c>
      <c r="Z260" s="15">
        <v>5.8000000000000007</v>
      </c>
      <c r="AA260" s="15">
        <v>4.9000000000000004</v>
      </c>
      <c r="AB260" s="15">
        <v>3.0000000000000018</v>
      </c>
      <c r="AC260" s="15">
        <v>12.100000000000001</v>
      </c>
      <c r="AD260" s="15">
        <v>2.1999999999999993</v>
      </c>
      <c r="AE260" s="15">
        <v>4.7222222222222232</v>
      </c>
    </row>
    <row r="261" spans="1:31" x14ac:dyDescent="0.2">
      <c r="A261" s="11">
        <v>10</v>
      </c>
      <c r="B261" s="66">
        <v>2.6999999999999993</v>
      </c>
      <c r="C261" s="66">
        <v>1.7000000000000011</v>
      </c>
      <c r="D261" s="66">
        <v>1.6999999999999993</v>
      </c>
      <c r="E261" s="66">
        <v>0.69999999999999929</v>
      </c>
      <c r="F261" s="66">
        <v>3.2999999999999989</v>
      </c>
      <c r="G261" s="66">
        <v>3.2000000000000011</v>
      </c>
      <c r="H261" s="66">
        <v>2.3888888888888893</v>
      </c>
      <c r="I261" s="66">
        <v>2.7777777777777768</v>
      </c>
      <c r="J261" s="66">
        <v>2.4000000000000004</v>
      </c>
      <c r="K261" s="66">
        <v>0.70000000000000107</v>
      </c>
      <c r="L261" s="66">
        <v>0.20000000000000107</v>
      </c>
      <c r="M261" s="66">
        <v>9.9999999999999645E-2</v>
      </c>
      <c r="N261" s="66"/>
      <c r="O261" s="66">
        <v>2.5</v>
      </c>
      <c r="S261" s="11">
        <v>10</v>
      </c>
      <c r="T261" s="15">
        <v>3.1999999999999993</v>
      </c>
      <c r="U261" s="15">
        <v>0.79999999999999893</v>
      </c>
      <c r="V261" s="15">
        <v>4.9999999999999991</v>
      </c>
      <c r="W261" s="15">
        <v>4.3000000000000007</v>
      </c>
      <c r="X261" s="15">
        <v>5.9999999999999991</v>
      </c>
      <c r="Y261" s="15">
        <v>2.4000000000000004</v>
      </c>
      <c r="Z261" s="15">
        <v>5.6000000000000014</v>
      </c>
      <c r="AA261" s="15">
        <v>4.7999999999999989</v>
      </c>
      <c r="AB261" s="15">
        <v>2.7000000000000011</v>
      </c>
      <c r="AC261" s="15">
        <v>11.7</v>
      </c>
      <c r="AD261" s="15">
        <v>2</v>
      </c>
      <c r="AE261" s="15">
        <v>4.6666666666666661</v>
      </c>
    </row>
    <row r="262" spans="1:31" x14ac:dyDescent="0.2">
      <c r="A262" s="11">
        <v>15</v>
      </c>
      <c r="B262" s="66">
        <v>2.5</v>
      </c>
      <c r="C262" s="66">
        <v>1.6000000000000014</v>
      </c>
      <c r="D262" s="66">
        <v>1.5999999999999996</v>
      </c>
      <c r="E262" s="66">
        <v>0.69999999999999929</v>
      </c>
      <c r="F262" s="66">
        <v>3.2999999999999989</v>
      </c>
      <c r="G262" s="66">
        <v>3</v>
      </c>
      <c r="H262" s="66">
        <v>2.2222222222222214</v>
      </c>
      <c r="I262" s="66">
        <v>2.1666666666666661</v>
      </c>
      <c r="J262" s="66">
        <v>2.4000000000000004</v>
      </c>
      <c r="K262" s="66">
        <v>0.5</v>
      </c>
      <c r="L262" s="66">
        <v>0.20000000000000107</v>
      </c>
      <c r="M262" s="66">
        <v>-0.19999999999999929</v>
      </c>
      <c r="O262" s="66">
        <v>2.2999999999999989</v>
      </c>
      <c r="S262" s="11">
        <v>15</v>
      </c>
      <c r="T262" s="15">
        <v>2.4000000000000004</v>
      </c>
      <c r="U262" s="15">
        <v>0</v>
      </c>
      <c r="V262" s="15">
        <v>4.4999999999999991</v>
      </c>
      <c r="W262" s="15">
        <v>3.6999999999999993</v>
      </c>
      <c r="X262" s="15">
        <v>5.8999999999999995</v>
      </c>
      <c r="Y262" s="15">
        <v>2.3000000000000007</v>
      </c>
      <c r="Z262" s="15">
        <v>5.4</v>
      </c>
      <c r="AA262" s="15">
        <v>4.0999999999999996</v>
      </c>
      <c r="AB262" s="15">
        <v>2.3000000000000007</v>
      </c>
      <c r="AC262" s="15">
        <v>11</v>
      </c>
      <c r="AD262" s="15">
        <v>1.7999999999999989</v>
      </c>
      <c r="AE262" s="15">
        <v>4.7777777777777786</v>
      </c>
    </row>
    <row r="263" spans="1:31" x14ac:dyDescent="0.2">
      <c r="A263" s="11">
        <v>20</v>
      </c>
      <c r="B263" s="66">
        <v>2.3999999999999995</v>
      </c>
      <c r="C263" s="66">
        <v>1.4000000000000004</v>
      </c>
      <c r="D263" s="66">
        <v>1.6999999999999993</v>
      </c>
      <c r="E263" s="66">
        <v>0.69999999999999929</v>
      </c>
      <c r="F263" s="66">
        <v>3.2999999999999989</v>
      </c>
      <c r="G263" s="66">
        <v>3</v>
      </c>
      <c r="H263" s="66">
        <v>2.0555555555555554</v>
      </c>
      <c r="I263" s="66">
        <v>1.8888888888888875</v>
      </c>
      <c r="J263" s="66">
        <v>2.2999999999999989</v>
      </c>
      <c r="K263" s="66">
        <v>0.40000000000000036</v>
      </c>
      <c r="L263" s="66">
        <v>0.10000000000000142</v>
      </c>
      <c r="M263" s="66">
        <v>-0.40000000000000036</v>
      </c>
      <c r="O263" s="66">
        <v>2.0999999999999996</v>
      </c>
      <c r="S263" s="11">
        <v>20</v>
      </c>
      <c r="T263" s="15">
        <v>2.5999999999999996</v>
      </c>
      <c r="U263" s="15">
        <v>0.19999999999999929</v>
      </c>
      <c r="V263" s="15">
        <v>4.3999999999999995</v>
      </c>
      <c r="W263" s="15">
        <v>3.0999999999999996</v>
      </c>
      <c r="X263" s="15">
        <v>5.6000000000000005</v>
      </c>
      <c r="Y263" s="15">
        <v>2.3000000000000007</v>
      </c>
      <c r="Z263" s="15">
        <v>5.2000000000000011</v>
      </c>
      <c r="AA263" s="15">
        <v>3.2999999999999989</v>
      </c>
      <c r="AB263" s="15">
        <v>2.2000000000000011</v>
      </c>
      <c r="AC263" s="15">
        <v>10.3</v>
      </c>
      <c r="AD263" s="15">
        <v>1.5</v>
      </c>
      <c r="AE263" s="15">
        <v>4.9444444444444446</v>
      </c>
    </row>
    <row r="264" spans="1:31" x14ac:dyDescent="0.2">
      <c r="A264" s="11">
        <v>25</v>
      </c>
      <c r="B264" s="66">
        <v>2.2999999999999998</v>
      </c>
      <c r="C264" s="66">
        <v>1.2000000000000011</v>
      </c>
      <c r="D264" s="66">
        <v>1.6999999999999993</v>
      </c>
      <c r="E264" s="66">
        <v>0.59999999999999964</v>
      </c>
      <c r="F264" s="66">
        <v>3.2999999999999989</v>
      </c>
      <c r="G264" s="66">
        <v>3</v>
      </c>
      <c r="H264" s="66">
        <v>1.8333333333333339</v>
      </c>
      <c r="I264" s="66">
        <v>1.6111111111111107</v>
      </c>
      <c r="J264" s="66">
        <v>2</v>
      </c>
      <c r="K264" s="66">
        <v>0.20000000000000107</v>
      </c>
      <c r="L264" s="66">
        <v>-0.19999999999999929</v>
      </c>
      <c r="M264" s="66">
        <v>-0.59999999999999964</v>
      </c>
      <c r="O264" s="66">
        <v>1.8999999999999986</v>
      </c>
      <c r="S264" s="11">
        <v>25</v>
      </c>
      <c r="T264" s="15">
        <v>2.0999999999999996</v>
      </c>
      <c r="U264" s="15">
        <v>0.5</v>
      </c>
      <c r="V264" s="15">
        <v>4.4999999999999991</v>
      </c>
      <c r="W264" s="15">
        <v>2.5999999999999996</v>
      </c>
      <c r="X264" s="15">
        <v>5.3999999999999995</v>
      </c>
      <c r="Y264" s="15">
        <v>1.8000000000000007</v>
      </c>
      <c r="Z264" s="15">
        <v>5.1000000000000014</v>
      </c>
      <c r="AA264" s="15">
        <v>2.6999999999999993</v>
      </c>
      <c r="AB264" s="15">
        <v>2.2000000000000011</v>
      </c>
      <c r="AC264" s="15">
        <v>9.8999999999999986</v>
      </c>
      <c r="AD264" s="15">
        <v>1.2999999999999989</v>
      </c>
      <c r="AE264" s="15">
        <v>5.2222222222222232</v>
      </c>
    </row>
    <row r="265" spans="1:31" x14ac:dyDescent="0.2">
      <c r="A265" s="11">
        <v>30</v>
      </c>
      <c r="B265" s="66">
        <v>2.1999999999999993</v>
      </c>
      <c r="C265" s="66">
        <v>1.1000000000000014</v>
      </c>
      <c r="D265" s="66">
        <v>1.6999999999999993</v>
      </c>
      <c r="E265" s="66">
        <v>0.5</v>
      </c>
      <c r="F265" s="66">
        <v>3.0999999999999996</v>
      </c>
      <c r="G265" s="66">
        <v>3</v>
      </c>
      <c r="H265" s="66">
        <v>1.6111111111111107</v>
      </c>
      <c r="I265" s="66">
        <v>1.2777777777777768</v>
      </c>
      <c r="J265" s="66">
        <v>2</v>
      </c>
      <c r="K265" s="66">
        <v>0.20000000000000107</v>
      </c>
      <c r="L265" s="66">
        <v>0</v>
      </c>
      <c r="M265" s="66">
        <v>-0.70000000000000018</v>
      </c>
      <c r="O265" s="66">
        <v>1.5</v>
      </c>
      <c r="S265" s="11">
        <v>30</v>
      </c>
      <c r="T265" s="15">
        <v>2.1999999999999993</v>
      </c>
      <c r="U265" s="15">
        <v>0.40000000000000036</v>
      </c>
      <c r="V265" s="15">
        <v>4.2</v>
      </c>
      <c r="W265" s="15">
        <v>2.2000000000000002</v>
      </c>
      <c r="X265" s="15">
        <v>5.1000000000000005</v>
      </c>
      <c r="Y265" s="15">
        <v>1.8000000000000007</v>
      </c>
      <c r="Z265" s="15">
        <v>5.1000000000000014</v>
      </c>
      <c r="AA265" s="15">
        <v>2.1999999999999993</v>
      </c>
      <c r="AB265" s="15">
        <v>2.0999999999999996</v>
      </c>
      <c r="AC265" s="15">
        <v>9.6999999999999993</v>
      </c>
      <c r="AD265" s="15">
        <v>1.0999999999999996</v>
      </c>
      <c r="AE265" s="15">
        <v>5.5555555555555554</v>
      </c>
    </row>
    <row r="266" spans="1:31" x14ac:dyDescent="0.2">
      <c r="A266" s="11">
        <v>35</v>
      </c>
      <c r="B266" s="66">
        <v>2.0999999999999996</v>
      </c>
      <c r="C266" s="66">
        <v>0.90000000000000036</v>
      </c>
      <c r="D266" s="66">
        <v>1.7999999999999989</v>
      </c>
      <c r="E266" s="66">
        <v>0.5</v>
      </c>
      <c r="F266" s="66">
        <v>2.8999999999999986</v>
      </c>
      <c r="G266" s="66">
        <v>3</v>
      </c>
      <c r="H266" s="66">
        <v>1.4444444444444446</v>
      </c>
      <c r="I266" s="66">
        <v>0.94444444444444287</v>
      </c>
      <c r="J266" s="66">
        <v>1.9000000000000004</v>
      </c>
      <c r="K266" s="66">
        <v>0.30000000000000071</v>
      </c>
      <c r="L266" s="66">
        <v>0</v>
      </c>
      <c r="M266" s="66">
        <v>-0.79999999999999982</v>
      </c>
      <c r="O266" s="66">
        <v>1.1999999999999993</v>
      </c>
      <c r="S266" s="11">
        <v>35</v>
      </c>
      <c r="T266" s="15">
        <v>2.6999999999999993</v>
      </c>
      <c r="U266" s="15">
        <v>0.29999999999999893</v>
      </c>
      <c r="V266" s="15">
        <v>3.8</v>
      </c>
      <c r="W266" s="15">
        <v>1.9000000000000004</v>
      </c>
      <c r="X266" s="15">
        <v>4.8999999999999995</v>
      </c>
      <c r="Y266" s="15">
        <v>1.8000000000000007</v>
      </c>
      <c r="Z266" s="15">
        <v>4.9000000000000004</v>
      </c>
      <c r="AA266" s="15">
        <v>1.7999999999999998</v>
      </c>
      <c r="AB266" s="15">
        <v>2.0999999999999996</v>
      </c>
      <c r="AC266" s="15">
        <v>9.6000000000000014</v>
      </c>
      <c r="AD266" s="15">
        <v>0.90000000000000036</v>
      </c>
      <c r="AE266" s="15">
        <v>5.6666666666666661</v>
      </c>
    </row>
    <row r="267" spans="1:31" x14ac:dyDescent="0.2">
      <c r="A267" s="11">
        <v>40</v>
      </c>
      <c r="C267" s="66">
        <v>0.70000000000000107</v>
      </c>
      <c r="D267" s="66">
        <v>2</v>
      </c>
      <c r="E267" s="66">
        <v>0.5</v>
      </c>
      <c r="F267" s="66">
        <v>2.7999999999999989</v>
      </c>
      <c r="G267" s="66">
        <v>3</v>
      </c>
      <c r="H267" s="66">
        <v>1.2777777777777786</v>
      </c>
      <c r="I267" s="66">
        <v>0.61111111111111072</v>
      </c>
      <c r="J267" s="66">
        <v>1.7999999999999989</v>
      </c>
      <c r="K267" s="66">
        <v>0.40000000000000036</v>
      </c>
      <c r="L267" s="66">
        <v>-0.39999999999999858</v>
      </c>
      <c r="M267" s="66">
        <v>-0.90000000000000036</v>
      </c>
      <c r="O267" s="66">
        <v>1.1999999999999993</v>
      </c>
      <c r="S267" s="11">
        <v>40</v>
      </c>
      <c r="T267" s="15">
        <v>2.5</v>
      </c>
      <c r="U267" s="15">
        <v>0.19999999999999929</v>
      </c>
      <c r="V267" s="15">
        <v>3.4999999999999991</v>
      </c>
      <c r="W267" s="15">
        <v>1.5999999999999996</v>
      </c>
      <c r="X267" s="15">
        <v>4.7</v>
      </c>
      <c r="Y267" s="15">
        <v>1.8000000000000007</v>
      </c>
      <c r="Z267" s="15">
        <v>4.7000000000000011</v>
      </c>
      <c r="AA267" s="15">
        <v>1.6999999999999993</v>
      </c>
      <c r="AB267" s="15">
        <v>2.4000000000000004</v>
      </c>
      <c r="AC267" s="15"/>
      <c r="AD267" s="15">
        <v>1.0999999999999996</v>
      </c>
      <c r="AE267" s="15">
        <v>5.6666666666666661</v>
      </c>
    </row>
    <row r="268" spans="1:31" x14ac:dyDescent="0.2">
      <c r="A268" s="11">
        <v>45</v>
      </c>
      <c r="C268" s="66">
        <v>0.80000000000000071</v>
      </c>
      <c r="D268" s="66">
        <v>2.2999999999999989</v>
      </c>
      <c r="E268" s="66">
        <v>0.5</v>
      </c>
      <c r="F268" s="66">
        <v>2.6999999999999993</v>
      </c>
      <c r="G268" s="66">
        <v>2.8000000000000007</v>
      </c>
      <c r="H268" s="66">
        <v>0.88888888888888928</v>
      </c>
      <c r="I268" s="66">
        <v>0.27777777777777679</v>
      </c>
      <c r="J268" s="66">
        <v>1.7999999999999989</v>
      </c>
      <c r="K268" s="66">
        <v>0.20000000000000107</v>
      </c>
      <c r="L268" s="66">
        <v>-0.79999999999999893</v>
      </c>
      <c r="M268" s="66">
        <v>-1.0999999999999996</v>
      </c>
      <c r="O268" s="66">
        <v>1.1999999999999993</v>
      </c>
      <c r="S268" s="11">
        <v>45</v>
      </c>
      <c r="T268" s="15">
        <v>2.2999999999999989</v>
      </c>
      <c r="U268" s="15">
        <v>-9.9999999999999645E-2</v>
      </c>
      <c r="V268" s="15">
        <v>3.3999999999999995</v>
      </c>
      <c r="W268" s="15">
        <v>1.2000000000000002</v>
      </c>
      <c r="X268" s="15">
        <v>4.4999999999999991</v>
      </c>
      <c r="Y268" s="15">
        <v>1.9000000000000004</v>
      </c>
      <c r="Z268" s="15">
        <v>4.5</v>
      </c>
      <c r="AA268" s="15">
        <v>1.5</v>
      </c>
      <c r="AB268" s="15">
        <v>2.5999999999999996</v>
      </c>
      <c r="AC268" s="15"/>
      <c r="AD268" s="15">
        <v>0.90000000000000036</v>
      </c>
      <c r="AE268" s="15">
        <v>6.0555555555555554</v>
      </c>
    </row>
    <row r="269" spans="1:31" x14ac:dyDescent="0.2">
      <c r="A269" s="11">
        <v>50</v>
      </c>
      <c r="C269" s="66">
        <v>0.70000000000000107</v>
      </c>
      <c r="D269" s="66">
        <v>2.5</v>
      </c>
      <c r="E269" s="66">
        <v>0.29999999999999893</v>
      </c>
      <c r="F269" s="66">
        <v>2.7999999999999989</v>
      </c>
      <c r="G269" s="66">
        <v>2.8000000000000007</v>
      </c>
      <c r="H269" s="66">
        <v>0.55555555555555536</v>
      </c>
      <c r="I269" s="66">
        <v>0</v>
      </c>
      <c r="J269" s="66">
        <v>1.7999999999999989</v>
      </c>
      <c r="K269" s="66">
        <v>-9.9999999999999645E-2</v>
      </c>
      <c r="L269" s="66">
        <v>-1</v>
      </c>
      <c r="M269" s="66">
        <v>-1.0999999999999996</v>
      </c>
      <c r="O269" s="66">
        <v>1.0999999999999996</v>
      </c>
      <c r="S269" s="11">
        <v>50</v>
      </c>
      <c r="T269" s="15">
        <v>2.1999999999999993</v>
      </c>
      <c r="U269" s="15">
        <v>-0.30000000000000071</v>
      </c>
      <c r="V269" s="15">
        <v>3.2</v>
      </c>
      <c r="W269" s="15">
        <v>1.0999999999999996</v>
      </c>
      <c r="X269" s="15">
        <v>4.2</v>
      </c>
      <c r="Y269" s="15">
        <v>1.6999999999999993</v>
      </c>
      <c r="Z269" s="15">
        <v>4.4000000000000004</v>
      </c>
      <c r="AA269" s="15">
        <v>1.3999999999999995</v>
      </c>
      <c r="AB269" s="15">
        <v>2.7999999999999989</v>
      </c>
      <c r="AC269" s="15"/>
      <c r="AD269" s="15">
        <v>0.40000000000000036</v>
      </c>
      <c r="AE269" s="15">
        <v>6.5</v>
      </c>
    </row>
    <row r="270" spans="1:31" x14ac:dyDescent="0.2">
      <c r="A270" s="11">
        <v>55</v>
      </c>
      <c r="C270" s="66">
        <v>0.5</v>
      </c>
      <c r="D270" s="66">
        <v>2.5</v>
      </c>
      <c r="E270" s="66">
        <v>0</v>
      </c>
      <c r="F270" s="66">
        <v>2.5</v>
      </c>
      <c r="G270" s="66">
        <v>2.8000000000000007</v>
      </c>
      <c r="H270" s="66">
        <v>0.22222222222222143</v>
      </c>
      <c r="I270" s="66">
        <v>-0.33333333333333393</v>
      </c>
      <c r="J270" s="66">
        <v>1.5999999999999996</v>
      </c>
      <c r="K270" s="66">
        <v>-0.5</v>
      </c>
      <c r="L270" s="66">
        <v>-1</v>
      </c>
      <c r="M270" s="66">
        <v>-1.2999999999999998</v>
      </c>
      <c r="O270" s="66">
        <v>1.2999999999999989</v>
      </c>
      <c r="S270" s="11">
        <v>55</v>
      </c>
      <c r="T270" s="15">
        <v>1.9000000000000004</v>
      </c>
      <c r="U270" s="15">
        <v>-0.80000000000000071</v>
      </c>
      <c r="V270" s="15">
        <v>3.1000000000000005</v>
      </c>
      <c r="W270" s="15">
        <v>1.0999999999999996</v>
      </c>
      <c r="X270" s="15">
        <v>3.9999999999999991</v>
      </c>
      <c r="Y270" s="15">
        <v>1.5999999999999996</v>
      </c>
      <c r="Z270" s="15">
        <v>4.4000000000000004</v>
      </c>
      <c r="AA270" s="15">
        <v>1.1999999999999993</v>
      </c>
      <c r="AB270" s="15">
        <v>2.9000000000000004</v>
      </c>
      <c r="AC270" s="15"/>
      <c r="AD270" s="15">
        <v>-0.20000000000000107</v>
      </c>
      <c r="AE270" s="15">
        <v>6.6666666666666661</v>
      </c>
    </row>
    <row r="271" spans="1:31" x14ac:dyDescent="0.2">
      <c r="A271" s="11">
        <v>60</v>
      </c>
      <c r="C271" s="66">
        <v>0.30000000000000071</v>
      </c>
      <c r="D271" s="66">
        <v>2.8999999999999986</v>
      </c>
      <c r="E271" s="66">
        <v>-9.9999999999999645E-2</v>
      </c>
      <c r="F271" s="66">
        <v>2.2999999999999989</v>
      </c>
      <c r="G271" s="66">
        <v>2.5</v>
      </c>
      <c r="H271" s="66">
        <v>0</v>
      </c>
      <c r="I271" s="66">
        <v>-0.55555555555555713</v>
      </c>
      <c r="J271" s="66">
        <v>1.5</v>
      </c>
      <c r="K271" s="66">
        <v>-0.59999999999999964</v>
      </c>
      <c r="L271" s="66">
        <v>-0.79999999999999893</v>
      </c>
      <c r="M271" s="66">
        <v>-1.4000000000000004</v>
      </c>
      <c r="O271" s="66">
        <v>0.29999999999999893</v>
      </c>
      <c r="S271" s="11">
        <v>60</v>
      </c>
      <c r="T271" s="15">
        <v>1.4000000000000004</v>
      </c>
      <c r="U271" s="15">
        <v>-1</v>
      </c>
      <c r="V271" s="15">
        <v>2.9999999999999991</v>
      </c>
      <c r="W271" s="15">
        <v>1.2000000000000002</v>
      </c>
      <c r="X271" s="15">
        <v>3.8999999999999995</v>
      </c>
      <c r="Y271" s="15">
        <v>1.4000000000000004</v>
      </c>
      <c r="Z271" s="15">
        <v>4.4000000000000004</v>
      </c>
      <c r="AA271" s="15">
        <v>1</v>
      </c>
      <c r="AB271" s="15">
        <v>2.9000000000000004</v>
      </c>
      <c r="AC271" s="15"/>
      <c r="AD271" s="15">
        <v>-0.59999999999999964</v>
      </c>
      <c r="AE271" s="15">
        <v>6.8333333333333339</v>
      </c>
    </row>
    <row r="272" spans="1:31" x14ac:dyDescent="0.2">
      <c r="A272" s="11">
        <v>65</v>
      </c>
      <c r="C272" s="66">
        <v>0.10000000000000142</v>
      </c>
      <c r="D272" s="66">
        <v>3.2999999999999989</v>
      </c>
      <c r="E272" s="66">
        <v>-0.40000000000000036</v>
      </c>
      <c r="F272" s="66">
        <v>2.0999999999999996</v>
      </c>
      <c r="H272" s="66">
        <v>-0.27777777777777857</v>
      </c>
      <c r="I272" s="66">
        <v>-9.7777777777777786</v>
      </c>
      <c r="J272" s="66">
        <v>1.4000000000000004</v>
      </c>
      <c r="K272" s="66">
        <v>-0.79999999999999893</v>
      </c>
      <c r="L272" s="66">
        <v>-0.39999999999999858</v>
      </c>
      <c r="M272" s="66">
        <v>-1.2999999999999998</v>
      </c>
      <c r="O272" s="66">
        <v>-0.30000000000000071</v>
      </c>
      <c r="S272" s="11">
        <v>65</v>
      </c>
      <c r="T272" s="15">
        <v>0.79999999999999893</v>
      </c>
      <c r="U272" s="15">
        <v>-1.1000000000000005</v>
      </c>
      <c r="V272" s="15">
        <v>2.8999999999999995</v>
      </c>
      <c r="W272" s="15">
        <v>1.2000000000000002</v>
      </c>
      <c r="X272" s="15">
        <v>3.7</v>
      </c>
      <c r="Y272" s="15">
        <v>1.1999999999999993</v>
      </c>
      <c r="Z272" s="15">
        <v>4.1000000000000014</v>
      </c>
      <c r="AA272" s="15">
        <v>0.89999999999999947</v>
      </c>
      <c r="AB272" s="15">
        <v>2.7999999999999989</v>
      </c>
      <c r="AC272" s="15"/>
      <c r="AD272" s="15">
        <v>-0.40000000000000036</v>
      </c>
      <c r="AE272" s="15">
        <v>6.8888888888888893</v>
      </c>
    </row>
    <row r="273" spans="1:31" x14ac:dyDescent="0.2">
      <c r="A273" s="11">
        <v>70</v>
      </c>
      <c r="C273" s="66">
        <v>0</v>
      </c>
      <c r="D273" s="66">
        <v>3.5999999999999996</v>
      </c>
      <c r="E273" s="66">
        <v>-0.70000000000000107</v>
      </c>
      <c r="F273" s="66">
        <v>1.8999999999999986</v>
      </c>
      <c r="H273" s="66">
        <v>-0.5</v>
      </c>
      <c r="J273" s="66">
        <v>1.2999999999999989</v>
      </c>
      <c r="K273" s="66">
        <v>-0.89999999999999858</v>
      </c>
      <c r="L273" s="66">
        <v>-0.5</v>
      </c>
      <c r="M273" s="66">
        <v>-1.2999999999999998</v>
      </c>
      <c r="O273" s="66">
        <v>-0.70000000000000107</v>
      </c>
      <c r="S273" s="11">
        <v>70</v>
      </c>
      <c r="T273" s="15">
        <v>-0.20000000000000107</v>
      </c>
      <c r="U273" s="15">
        <v>-1.4000000000000004</v>
      </c>
      <c r="V273" s="15">
        <v>2.8999999999999995</v>
      </c>
      <c r="W273" s="15">
        <v>1.0999999999999996</v>
      </c>
      <c r="X273" s="15">
        <v>3.4999999999999991</v>
      </c>
      <c r="Y273" s="15">
        <v>1.5</v>
      </c>
      <c r="Z273" s="15">
        <v>3.9000000000000004</v>
      </c>
      <c r="AA273" s="15">
        <v>0.79999999999999982</v>
      </c>
      <c r="AB273" s="15">
        <v>2.3000000000000007</v>
      </c>
      <c r="AC273" s="15"/>
      <c r="AD273" s="15">
        <v>-0.20000000000000107</v>
      </c>
      <c r="AE273" s="15">
        <v>6.8333333333333339</v>
      </c>
    </row>
    <row r="274" spans="1:31" x14ac:dyDescent="0.2">
      <c r="A274" s="11">
        <v>75</v>
      </c>
      <c r="C274" s="66">
        <v>-9.9999999999999645E-2</v>
      </c>
      <c r="D274" s="66">
        <v>3.8999999999999986</v>
      </c>
      <c r="E274" s="66">
        <v>-0.90000000000000036</v>
      </c>
      <c r="F274" s="66">
        <v>2</v>
      </c>
      <c r="H274" s="66">
        <v>-0.72222222222222143</v>
      </c>
      <c r="J274" s="66">
        <v>1.1999999999999993</v>
      </c>
      <c r="K274" s="66">
        <v>-1</v>
      </c>
      <c r="L274" s="66">
        <v>-0.79999999999999893</v>
      </c>
      <c r="M274" s="66">
        <v>-1.2999999999999998</v>
      </c>
      <c r="O274" s="66">
        <v>-1.2000000000000011</v>
      </c>
      <c r="S274" s="11">
        <v>75</v>
      </c>
      <c r="T274" s="15">
        <v>-0.59999999999999964</v>
      </c>
      <c r="U274" s="15">
        <v>-1.4000000000000004</v>
      </c>
      <c r="V274" s="15">
        <v>2.8</v>
      </c>
      <c r="W274" s="15">
        <v>1.0999999999999996</v>
      </c>
      <c r="X274" s="15">
        <v>3.3999999999999995</v>
      </c>
      <c r="Y274" s="15">
        <v>1.4000000000000004</v>
      </c>
      <c r="Z274" s="15">
        <v>3.5</v>
      </c>
      <c r="AA274" s="15">
        <v>1.0999999999999996</v>
      </c>
      <c r="AB274" s="15">
        <v>2</v>
      </c>
      <c r="AC274" s="15"/>
      <c r="AD274" s="15">
        <v>-0.5</v>
      </c>
      <c r="AE274" s="15">
        <v>6.6666666666666661</v>
      </c>
    </row>
    <row r="275" spans="1:31" x14ac:dyDescent="0.2">
      <c r="A275" s="11">
        <v>80</v>
      </c>
      <c r="C275" s="66">
        <v>-0.29999999999999893</v>
      </c>
      <c r="D275" s="66">
        <v>3.8999999999999986</v>
      </c>
      <c r="E275" s="66">
        <v>-1.1000000000000005</v>
      </c>
      <c r="F275" s="66">
        <v>2.3999999999999986</v>
      </c>
      <c r="H275" s="66">
        <v>-0.88888888888888928</v>
      </c>
      <c r="K275" s="66">
        <v>-1.0999999999999996</v>
      </c>
      <c r="L275" s="66">
        <v>-1</v>
      </c>
      <c r="M275" s="66">
        <v>-1.2999999999999998</v>
      </c>
      <c r="O275" s="66">
        <v>-1.2000000000000011</v>
      </c>
      <c r="S275" s="11">
        <v>80</v>
      </c>
      <c r="T275" s="15">
        <v>-1</v>
      </c>
      <c r="U275" s="15">
        <v>-1.1000000000000005</v>
      </c>
      <c r="V275" s="15">
        <v>2.7</v>
      </c>
      <c r="W275" s="15">
        <v>1</v>
      </c>
      <c r="X275" s="15">
        <v>3.2</v>
      </c>
      <c r="Y275" s="15">
        <v>1.3000000000000007</v>
      </c>
      <c r="Z275" s="15">
        <v>3.4000000000000004</v>
      </c>
      <c r="AA275" s="15">
        <v>1</v>
      </c>
      <c r="AB275" s="15">
        <v>1.5999999999999996</v>
      </c>
      <c r="AC275" s="15"/>
      <c r="AD275" s="15">
        <v>-0.59999999999999964</v>
      </c>
      <c r="AE275" s="15">
        <v>6.2777777777777786</v>
      </c>
    </row>
    <row r="276" spans="1:31" x14ac:dyDescent="0.2">
      <c r="A276" s="11">
        <v>85</v>
      </c>
      <c r="C276" s="66">
        <v>-0.29999999999999893</v>
      </c>
      <c r="D276" s="66">
        <v>3.8999999999999986</v>
      </c>
      <c r="E276" s="66">
        <v>-1.3000000000000007</v>
      </c>
      <c r="F276" s="66">
        <v>2.3999999999999986</v>
      </c>
      <c r="H276" s="66">
        <v>-1.0555555555555554</v>
      </c>
      <c r="K276" s="66">
        <v>-1.0999999999999996</v>
      </c>
      <c r="L276" s="66">
        <v>-0.89999999999999858</v>
      </c>
      <c r="M276" s="66">
        <v>-1.2999999999999998</v>
      </c>
      <c r="O276" s="66">
        <v>-0.90000000000000036</v>
      </c>
      <c r="S276" s="11">
        <v>85</v>
      </c>
      <c r="T276" s="15">
        <v>-1.3000000000000007</v>
      </c>
      <c r="U276" s="15">
        <v>-0.70000000000000107</v>
      </c>
      <c r="V276" s="15">
        <v>2.4999999999999991</v>
      </c>
      <c r="W276" s="15">
        <v>0.79999999999999982</v>
      </c>
      <c r="X276" s="15">
        <v>3.1000000000000005</v>
      </c>
      <c r="Y276" s="15">
        <v>1.1999999999999993</v>
      </c>
      <c r="Z276" s="15">
        <v>3.3000000000000007</v>
      </c>
      <c r="AA276" s="15">
        <v>0.79999999999999982</v>
      </c>
      <c r="AB276" s="15">
        <v>1.5</v>
      </c>
      <c r="AC276" s="15"/>
      <c r="AD276" s="15">
        <v>-0.90000000000000036</v>
      </c>
      <c r="AE276" s="15">
        <v>6.1666666666666661</v>
      </c>
    </row>
    <row r="277" spans="1:31" x14ac:dyDescent="0.2">
      <c r="A277" s="11">
        <v>90</v>
      </c>
      <c r="C277" s="66">
        <v>-0.39999999999999947</v>
      </c>
      <c r="D277" s="66">
        <v>3.7999999999999989</v>
      </c>
      <c r="E277" s="66">
        <v>-1.5</v>
      </c>
      <c r="F277" s="66">
        <v>2.2999999999999989</v>
      </c>
      <c r="H277" s="66">
        <v>-1.1111111111111107</v>
      </c>
      <c r="K277" s="66">
        <v>-1.0999999999999996</v>
      </c>
      <c r="L277" s="66">
        <v>-0.59999999999999964</v>
      </c>
      <c r="M277" s="66">
        <v>-1.2999999999999998</v>
      </c>
      <c r="O277" s="66">
        <v>-0.90000000000000036</v>
      </c>
      <c r="S277" s="11">
        <v>90</v>
      </c>
      <c r="T277" s="15">
        <v>-1.6000000000000005</v>
      </c>
      <c r="U277" s="15">
        <v>-0.70000000000000107</v>
      </c>
      <c r="V277" s="15">
        <v>2.4999999999999991</v>
      </c>
      <c r="W277" s="15">
        <v>0.40000000000000036</v>
      </c>
      <c r="X277" s="15"/>
      <c r="Y277" s="15">
        <v>1</v>
      </c>
      <c r="Z277" s="15">
        <v>2.9000000000000004</v>
      </c>
      <c r="AA277" s="15">
        <v>0.69999999999999929</v>
      </c>
      <c r="AB277" s="15">
        <v>1.7000000000000011</v>
      </c>
      <c r="AC277" s="15"/>
      <c r="AD277" s="15">
        <v>-1.2000000000000011</v>
      </c>
      <c r="AE277" s="15">
        <v>6.1666666666666661</v>
      </c>
    </row>
    <row r="278" spans="1:31" x14ac:dyDescent="0.2">
      <c r="A278" s="11">
        <v>95</v>
      </c>
      <c r="C278" s="66">
        <v>-0.39999999999999947</v>
      </c>
      <c r="E278" s="66">
        <v>-1.7000000000000002</v>
      </c>
      <c r="F278" s="66">
        <v>2</v>
      </c>
      <c r="H278" s="66">
        <v>-1</v>
      </c>
      <c r="K278" s="66">
        <v>-1</v>
      </c>
      <c r="L278" s="66">
        <v>-0.5</v>
      </c>
      <c r="M278" s="66">
        <v>-1.5</v>
      </c>
      <c r="O278" s="66">
        <v>-1.4000000000000004</v>
      </c>
      <c r="S278" s="11">
        <v>95</v>
      </c>
      <c r="T278" s="15">
        <v>-1.8000000000000007</v>
      </c>
      <c r="U278" s="15">
        <v>-0.70000000000000107</v>
      </c>
      <c r="V278" s="15">
        <v>2.3999999999999995</v>
      </c>
      <c r="W278" s="15">
        <v>9.9999999999999645E-2</v>
      </c>
      <c r="X278" s="15"/>
      <c r="Y278" s="15">
        <v>0.79999999999999982</v>
      </c>
      <c r="Z278" s="15">
        <v>2.5</v>
      </c>
      <c r="AA278" s="15">
        <v>0.59999999999999964</v>
      </c>
      <c r="AB278" s="15">
        <v>1.9000000000000004</v>
      </c>
      <c r="AC278" s="15"/>
      <c r="AD278" s="15">
        <v>-1.5</v>
      </c>
      <c r="AE278" s="15">
        <v>6.1111111111111107</v>
      </c>
    </row>
    <row r="279" spans="1:31" x14ac:dyDescent="0.2">
      <c r="A279" s="11">
        <v>100</v>
      </c>
      <c r="C279" s="66">
        <v>-0.39999999999999947</v>
      </c>
      <c r="E279" s="66">
        <v>-1.8000000000000007</v>
      </c>
      <c r="F279" s="66">
        <v>1.7999999999999989</v>
      </c>
      <c r="H279" s="66">
        <v>-1.0555555555555554</v>
      </c>
      <c r="K279" s="66">
        <v>-0.89999999999999858</v>
      </c>
      <c r="L279" s="66">
        <v>-0.59999999999999964</v>
      </c>
      <c r="M279" s="66">
        <v>-1.5999999999999996</v>
      </c>
      <c r="O279" s="66">
        <v>-1.9000000000000004</v>
      </c>
      <c r="S279" s="11">
        <v>100</v>
      </c>
      <c r="T279" s="15">
        <v>-2.1000000000000005</v>
      </c>
      <c r="U279" s="15">
        <v>-1</v>
      </c>
      <c r="V279" s="15">
        <v>2.1000000000000005</v>
      </c>
      <c r="W279" s="15">
        <v>-0.20000000000000018</v>
      </c>
      <c r="X279" s="15"/>
      <c r="Y279" s="15">
        <v>0.79999999999999982</v>
      </c>
      <c r="Z279" s="15"/>
      <c r="AA279" s="15">
        <v>0.5</v>
      </c>
      <c r="AB279" s="15">
        <v>1.9000000000000004</v>
      </c>
      <c r="AC279" s="15"/>
      <c r="AD279" s="15">
        <v>-1.6000000000000005</v>
      </c>
      <c r="AE279" s="15">
        <v>6.1666666666666661</v>
      </c>
    </row>
    <row r="280" spans="1:31" x14ac:dyDescent="0.2">
      <c r="A280" s="11">
        <v>105</v>
      </c>
      <c r="C280" s="66">
        <v>-0.49999999999999911</v>
      </c>
      <c r="F280" s="66">
        <v>1.5</v>
      </c>
      <c r="H280" s="66">
        <v>-1.1111111111111107</v>
      </c>
      <c r="K280" s="66">
        <v>-0.89999999999999858</v>
      </c>
      <c r="L280" s="66">
        <v>-1</v>
      </c>
      <c r="M280" s="66">
        <v>-1.5999999999999996</v>
      </c>
      <c r="S280" s="11">
        <v>105</v>
      </c>
      <c r="T280" s="15">
        <v>-2.4000000000000004</v>
      </c>
      <c r="U280" s="15">
        <v>-1.1000000000000005</v>
      </c>
      <c r="V280" s="15"/>
      <c r="W280" s="15">
        <v>-0.29999999999999982</v>
      </c>
      <c r="X280" s="15"/>
      <c r="Y280" s="15">
        <v>0.79999999999999982</v>
      </c>
      <c r="Z280" s="15"/>
      <c r="AA280" s="15">
        <v>0.5</v>
      </c>
      <c r="AB280" s="15">
        <v>1.8000000000000007</v>
      </c>
      <c r="AC280" s="15"/>
      <c r="AD280" s="15">
        <v>-1.8000000000000007</v>
      </c>
      <c r="AE280" s="15">
        <v>6.1666666666666661</v>
      </c>
    </row>
    <row r="281" spans="1:31" x14ac:dyDescent="0.2">
      <c r="A281" s="11">
        <v>110</v>
      </c>
      <c r="C281" s="66">
        <v>-0.49999999999999911</v>
      </c>
      <c r="H281" s="66">
        <v>-1.1666666666666661</v>
      </c>
      <c r="K281" s="66">
        <v>-0.69999999999999929</v>
      </c>
      <c r="L281" s="66">
        <v>-1.2999999999999989</v>
      </c>
      <c r="M281" s="66">
        <v>-1.4000000000000004</v>
      </c>
      <c r="S281" s="11">
        <v>110</v>
      </c>
      <c r="T281" s="15">
        <v>-2.6000000000000005</v>
      </c>
      <c r="U281" s="15">
        <v>-1</v>
      </c>
      <c r="V281" s="15"/>
      <c r="W281" s="15">
        <v>-0.40000000000000036</v>
      </c>
      <c r="X281" s="15"/>
      <c r="Y281" s="15">
        <v>1.3000000000000007</v>
      </c>
      <c r="Z281" s="15"/>
      <c r="AA281" s="15">
        <v>0.69999999999999929</v>
      </c>
      <c r="AB281" s="15">
        <v>1.7000000000000011</v>
      </c>
      <c r="AC281" s="15"/>
      <c r="AD281" s="15">
        <v>-1.9000000000000004</v>
      </c>
      <c r="AE281" s="15">
        <v>6.1666666666666661</v>
      </c>
    </row>
    <row r="282" spans="1:31" x14ac:dyDescent="0.2">
      <c r="A282" s="11">
        <v>115</v>
      </c>
      <c r="C282" s="66">
        <v>-0.59999999999999964</v>
      </c>
      <c r="H282" s="66">
        <v>-9.5</v>
      </c>
      <c r="L282" s="66">
        <v>-1.5</v>
      </c>
      <c r="M282" s="66">
        <v>-1.2000000000000002</v>
      </c>
      <c r="S282" s="11">
        <v>115</v>
      </c>
      <c r="T282" s="15">
        <v>-2.8000000000000007</v>
      </c>
      <c r="U282" s="15">
        <v>-1.1000000000000005</v>
      </c>
      <c r="V282" s="15"/>
      <c r="W282" s="15">
        <v>-0.20000000000000018</v>
      </c>
      <c r="X282" s="15"/>
      <c r="Y282" s="15">
        <v>1.0999999999999996</v>
      </c>
      <c r="Z282" s="15"/>
      <c r="AA282" s="15">
        <v>0.69999999999999929</v>
      </c>
      <c r="AB282" s="15">
        <v>1.5999999999999996</v>
      </c>
      <c r="AC282" s="15"/>
      <c r="AD282" s="15">
        <v>-2</v>
      </c>
      <c r="AE282" s="15">
        <v>6.0555555555555554</v>
      </c>
    </row>
    <row r="283" spans="1:31" x14ac:dyDescent="0.2">
      <c r="A283" s="11">
        <v>120</v>
      </c>
      <c r="C283" s="66">
        <v>-0.59999999999999964</v>
      </c>
      <c r="L283" s="66">
        <v>-1.8999999999999986</v>
      </c>
      <c r="M283" s="66">
        <v>-1.0999999999999996</v>
      </c>
      <c r="S283" s="11">
        <v>120</v>
      </c>
      <c r="T283" s="15">
        <v>-2.8000000000000007</v>
      </c>
      <c r="U283" s="15">
        <v>-1.1000000000000005</v>
      </c>
      <c r="V283" s="15"/>
      <c r="W283" s="15">
        <v>-0.29999999999999982</v>
      </c>
      <c r="X283" s="15"/>
      <c r="Y283" s="15">
        <v>0.90000000000000036</v>
      </c>
      <c r="Z283" s="15"/>
      <c r="AA283" s="15">
        <v>0.59999999999999964</v>
      </c>
      <c r="AB283" s="15">
        <v>1.4000000000000004</v>
      </c>
      <c r="AC283" s="15"/>
      <c r="AD283" s="15">
        <v>-2.2000000000000002</v>
      </c>
      <c r="AE283" s="15">
        <v>-6.0555555555555554</v>
      </c>
    </row>
    <row r="284" spans="1:31" x14ac:dyDescent="0.2">
      <c r="A284" s="11">
        <v>125</v>
      </c>
      <c r="C284" s="66">
        <v>-0.59999999999999964</v>
      </c>
      <c r="L284" s="66">
        <v>-2.0999999999999996</v>
      </c>
      <c r="M284" s="66">
        <v>-1.2000000000000002</v>
      </c>
      <c r="S284" s="11">
        <v>125</v>
      </c>
      <c r="T284" s="15">
        <v>-2.8000000000000007</v>
      </c>
      <c r="U284" s="15">
        <v>-1.1000000000000005</v>
      </c>
      <c r="V284" s="15"/>
      <c r="W284" s="15">
        <v>-0.59999999999999964</v>
      </c>
      <c r="X284" s="15"/>
      <c r="Y284" s="15">
        <v>1.0999999999999996</v>
      </c>
      <c r="Z284" s="15"/>
      <c r="AA284" s="15">
        <v>0.5</v>
      </c>
      <c r="AB284" s="15">
        <v>1.2000000000000011</v>
      </c>
      <c r="AC284" s="15"/>
      <c r="AD284" s="15">
        <v>-2.3000000000000007</v>
      </c>
      <c r="AE284" s="15"/>
    </row>
    <row r="285" spans="1:31" x14ac:dyDescent="0.2">
      <c r="A285" s="11">
        <v>130</v>
      </c>
      <c r="C285" s="66">
        <v>-0.49999999999999911</v>
      </c>
      <c r="L285" s="66">
        <v>-2.3999999999999986</v>
      </c>
      <c r="M285" s="66">
        <v>-1.0999999999999996</v>
      </c>
      <c r="S285" s="11">
        <v>130</v>
      </c>
      <c r="T285" s="15">
        <v>-2.5</v>
      </c>
      <c r="U285" s="15">
        <v>-1</v>
      </c>
      <c r="V285" s="15"/>
      <c r="W285" s="15">
        <v>-0.90000000000000036</v>
      </c>
      <c r="X285" s="15"/>
      <c r="Y285" s="15">
        <v>1.4000000000000004</v>
      </c>
      <c r="Z285" s="15"/>
      <c r="AA285" s="15"/>
      <c r="AB285" s="15">
        <v>0.80000000000000071</v>
      </c>
      <c r="AC285" s="15"/>
      <c r="AD285" s="15">
        <v>-2.4000000000000004</v>
      </c>
      <c r="AE285" s="15"/>
    </row>
    <row r="286" spans="1:31" x14ac:dyDescent="0.2">
      <c r="A286" s="11">
        <v>135</v>
      </c>
      <c r="C286" s="66">
        <v>-0.39999999999999947</v>
      </c>
      <c r="L286" s="66">
        <v>-2.7999999999999989</v>
      </c>
      <c r="M286" s="66">
        <v>-0.90000000000000036</v>
      </c>
      <c r="S286" s="11">
        <v>135</v>
      </c>
      <c r="T286" s="15">
        <v>-2.3000000000000007</v>
      </c>
      <c r="U286" s="15">
        <v>-1</v>
      </c>
      <c r="V286" s="15"/>
      <c r="W286" s="15"/>
      <c r="X286" s="15"/>
      <c r="Y286" s="15">
        <v>1.8000000000000007</v>
      </c>
      <c r="Z286" s="15"/>
      <c r="AA286" s="15"/>
      <c r="AB286" s="15">
        <v>-0.29999999999999893</v>
      </c>
      <c r="AC286" s="15"/>
      <c r="AD286" s="15">
        <v>-2.5</v>
      </c>
      <c r="AE286" s="15"/>
    </row>
    <row r="287" spans="1:31" x14ac:dyDescent="0.2">
      <c r="A287" s="11">
        <v>140</v>
      </c>
      <c r="C287" s="66">
        <v>-0.29999999999999893</v>
      </c>
      <c r="M287" s="66">
        <v>-0.79999999999999982</v>
      </c>
      <c r="S287" s="11">
        <v>140</v>
      </c>
      <c r="T287" s="15">
        <v>-2.4000000000000004</v>
      </c>
      <c r="U287" s="15">
        <v>-1</v>
      </c>
      <c r="V287" s="15"/>
      <c r="W287" s="15"/>
      <c r="X287" s="15"/>
      <c r="Y287" s="15">
        <v>2.3000000000000007</v>
      </c>
      <c r="Z287" s="15"/>
      <c r="AA287" s="15"/>
      <c r="AB287" s="15">
        <v>-0.59999999999999964</v>
      </c>
      <c r="AC287" s="15"/>
      <c r="AD287" s="15">
        <v>-2.5</v>
      </c>
      <c r="AE287" s="15"/>
    </row>
    <row r="288" spans="1:31" x14ac:dyDescent="0.2">
      <c r="A288" s="11">
        <v>145</v>
      </c>
      <c r="C288" s="66">
        <v>-0.29999999999999893</v>
      </c>
      <c r="M288" s="66">
        <v>-0.79999999999999982</v>
      </c>
      <c r="S288" s="11">
        <v>145</v>
      </c>
      <c r="T288" s="15">
        <v>-2.7</v>
      </c>
      <c r="U288" s="15">
        <v>-0.90000000000000036</v>
      </c>
      <c r="V288" s="15"/>
      <c r="W288" s="15"/>
      <c r="X288" s="15"/>
      <c r="Y288" s="15">
        <v>2.6999999999999993</v>
      </c>
      <c r="Z288" s="15"/>
      <c r="AA288" s="15"/>
      <c r="AB288" s="15">
        <v>-1</v>
      </c>
      <c r="AC288" s="15"/>
      <c r="AD288" s="15">
        <v>-2.3000000000000007</v>
      </c>
      <c r="AE288" s="15"/>
    </row>
    <row r="289" spans="1:31" x14ac:dyDescent="0.2">
      <c r="A289" s="11">
        <v>150</v>
      </c>
      <c r="C289" s="66">
        <v>-0.19999999999999929</v>
      </c>
      <c r="M289" s="66">
        <v>-0.70000000000000018</v>
      </c>
      <c r="S289" s="11">
        <v>150</v>
      </c>
      <c r="T289" s="15"/>
      <c r="U289" s="15">
        <v>-0.90000000000000036</v>
      </c>
      <c r="V289" s="15"/>
      <c r="W289" s="15"/>
      <c r="X289" s="15"/>
      <c r="Y289" s="15"/>
      <c r="Z289" s="15"/>
      <c r="AA289" s="15"/>
      <c r="AB289" s="15">
        <v>-1.4000000000000004</v>
      </c>
      <c r="AC289" s="15"/>
      <c r="AD289" s="15">
        <v>-2.4000000000000004</v>
      </c>
      <c r="AE289" s="15"/>
    </row>
    <row r="290" spans="1:31" x14ac:dyDescent="0.2">
      <c r="A290" s="11">
        <v>155</v>
      </c>
      <c r="C290" s="66">
        <v>-0.19999999999999929</v>
      </c>
      <c r="M290" s="66">
        <v>-0.70000000000000018</v>
      </c>
      <c r="S290" s="11">
        <v>155</v>
      </c>
      <c r="T290" s="15"/>
      <c r="U290" s="15">
        <v>-0.80000000000000071</v>
      </c>
      <c r="V290" s="15"/>
      <c r="W290" s="15"/>
      <c r="X290" s="15"/>
      <c r="Y290" s="15"/>
      <c r="Z290" s="15"/>
      <c r="AA290" s="15"/>
      <c r="AB290" s="15">
        <v>-1.7999999999999989</v>
      </c>
      <c r="AC290" s="15"/>
      <c r="AD290" s="15">
        <v>-2.8000000000000007</v>
      </c>
      <c r="AE290" s="15"/>
    </row>
    <row r="291" spans="1:31" x14ac:dyDescent="0.2">
      <c r="A291" s="11">
        <v>160</v>
      </c>
      <c r="M291" s="66">
        <v>-0.59999999999999964</v>
      </c>
      <c r="S291" s="11">
        <v>160</v>
      </c>
      <c r="T291" s="15"/>
      <c r="U291" s="15">
        <v>-0.80000000000000071</v>
      </c>
      <c r="V291" s="15"/>
      <c r="W291" s="15"/>
      <c r="X291" s="15"/>
      <c r="Y291" s="15"/>
      <c r="Z291" s="15"/>
      <c r="AA291" s="15"/>
      <c r="AB291" s="15">
        <v>-2</v>
      </c>
      <c r="AC291" s="15"/>
      <c r="AD291" s="15">
        <v>-3.3000000000000007</v>
      </c>
      <c r="AE291" s="15"/>
    </row>
    <row r="292" spans="1:31" x14ac:dyDescent="0.2">
      <c r="A292" s="11">
        <v>165</v>
      </c>
      <c r="M292" s="66">
        <v>-0.5</v>
      </c>
      <c r="S292" s="11">
        <v>165</v>
      </c>
      <c r="T292" s="15"/>
      <c r="U292" s="15">
        <v>-0.80000000000000071</v>
      </c>
      <c r="V292" s="15"/>
      <c r="W292" s="15"/>
      <c r="X292" s="15"/>
      <c r="Y292" s="15"/>
      <c r="Z292" s="15"/>
      <c r="AA292" s="15"/>
      <c r="AB292" s="15">
        <v>-2.1999999999999993</v>
      </c>
      <c r="AC292" s="15"/>
      <c r="AD292" s="15">
        <v>-3.7</v>
      </c>
      <c r="AE292" s="15"/>
    </row>
    <row r="293" spans="1:31" x14ac:dyDescent="0.2">
      <c r="A293" s="11">
        <v>170</v>
      </c>
      <c r="S293" s="11">
        <v>170</v>
      </c>
      <c r="T293" s="15"/>
      <c r="U293" s="15">
        <v>-0.80000000000000071</v>
      </c>
      <c r="V293" s="15"/>
      <c r="W293" s="15"/>
      <c r="X293" s="15"/>
      <c r="Y293" s="15"/>
      <c r="Z293" s="15"/>
      <c r="AA293" s="15"/>
      <c r="AB293" s="15">
        <v>-2.5999999999999996</v>
      </c>
      <c r="AC293" s="15"/>
      <c r="AD293" s="15">
        <v>-4</v>
      </c>
      <c r="AE293" s="15"/>
    </row>
    <row r="294" spans="1:31" x14ac:dyDescent="0.2">
      <c r="A294" s="11">
        <v>175</v>
      </c>
      <c r="S294" s="11">
        <v>175</v>
      </c>
      <c r="T294" s="15"/>
      <c r="U294" s="15">
        <v>-0.70000000000000107</v>
      </c>
      <c r="V294" s="15"/>
      <c r="W294" s="15"/>
      <c r="X294" s="15"/>
      <c r="Y294" s="15"/>
      <c r="Z294" s="15"/>
      <c r="AA294" s="15"/>
      <c r="AB294" s="15"/>
      <c r="AC294" s="15"/>
      <c r="AD294" s="15">
        <v>-4.2</v>
      </c>
      <c r="AE294" s="15"/>
    </row>
    <row r="295" spans="1:31" x14ac:dyDescent="0.2">
      <c r="A295" s="11">
        <v>180</v>
      </c>
      <c r="S295" s="11">
        <v>180</v>
      </c>
      <c r="T295" s="15"/>
      <c r="U295" s="15">
        <v>-0.80000000000000071</v>
      </c>
      <c r="V295" s="15"/>
      <c r="W295" s="15"/>
      <c r="X295" s="15"/>
      <c r="Y295" s="15"/>
      <c r="Z295" s="15"/>
      <c r="AA295" s="15"/>
      <c r="AB295" s="15"/>
      <c r="AC295" s="15"/>
      <c r="AD295" s="15">
        <v>-4.4000000000000004</v>
      </c>
      <c r="AE295" s="15"/>
    </row>
    <row r="296" spans="1:31" ht="32" x14ac:dyDescent="0.2">
      <c r="A296" s="16" t="s">
        <v>56</v>
      </c>
      <c r="B296" s="15">
        <f>STDEV(C$126:C$198)</f>
        <v>1.1262672378953684</v>
      </c>
      <c r="C296" s="15">
        <f>STDEV(E$126:E$198)</f>
        <v>2.0143300400391393</v>
      </c>
      <c r="D296" s="15">
        <f>STDEV(F$126:F$198)</f>
        <v>2.9123578473965992</v>
      </c>
      <c r="E296" s="15">
        <f>STDEV(J$126:J$198)</f>
        <v>1.0966289880450539</v>
      </c>
      <c r="F296" s="15">
        <f>STDEV(K$126:K$198)</f>
        <v>1.3756971022019355</v>
      </c>
      <c r="G296" s="15">
        <f>STDEV(M$126:M$198)</f>
        <v>1.1539786248742494</v>
      </c>
      <c r="H296" s="15">
        <f>STDEV(N$126:N$198)</f>
        <v>0.69001010541747265</v>
      </c>
      <c r="I296" s="15">
        <f>STDEV(O$126:O$198)</f>
        <v>0</v>
      </c>
      <c r="J296" s="15">
        <f>STDEV(D$126:D$198)</f>
        <v>1.3282278378309909</v>
      </c>
      <c r="K296" s="15">
        <f>STDEV(G$126:G$198)</f>
        <v>2.3604855203732749</v>
      </c>
      <c r="L296" s="15">
        <f>STDEV(H$126:H$198)</f>
        <v>0</v>
      </c>
      <c r="M296" s="15">
        <f>STDEV(I$126:I$198)</f>
        <v>1.4948460002838306</v>
      </c>
      <c r="N296" s="15">
        <f>STDEV(L$126:L$198)</f>
        <v>0.74184431046717347</v>
      </c>
      <c r="O296" s="15">
        <f>STDEV(B$126:B$198)</f>
        <v>0</v>
      </c>
      <c r="S296" s="16" t="s">
        <v>56</v>
      </c>
      <c r="T296" s="15">
        <v>2.0143300400391393</v>
      </c>
      <c r="U296" s="15">
        <v>0.74184431046717347</v>
      </c>
      <c r="V296" s="15">
        <v>1.1539786248742494</v>
      </c>
      <c r="W296" s="15">
        <v>1.6340576972136358</v>
      </c>
      <c r="X296" s="15">
        <v>2.0361298656844014</v>
      </c>
      <c r="Y296" s="15">
        <v>0.67716646533087421</v>
      </c>
      <c r="Z296" s="15">
        <v>1.4737989460348131</v>
      </c>
      <c r="AA296" s="15">
        <v>1.7343493555436953</v>
      </c>
      <c r="AB296" s="15">
        <v>1.5017223671595268</v>
      </c>
      <c r="AC296" s="15">
        <v>3.0010524933185145</v>
      </c>
      <c r="AD296" s="15">
        <v>1.9234300957750801</v>
      </c>
      <c r="AE296" s="15">
        <v>2.4324226173096744</v>
      </c>
    </row>
    <row r="297" spans="1:31" x14ac:dyDescent="0.2">
      <c r="A297" s="11" t="s">
        <v>55</v>
      </c>
      <c r="B297" s="15">
        <f>((C$126+C$127)/2 * ($A$127 - $A$126) + (C$128+C$129)/2 * ($A$129 - $A$128) + (C$130+C$131)/2 * ($A$131 - $A$130) + (C$132+C$133)/2 * ($A$133 - $A$132) + (C$134+C$135)/2 * ($A$135 - $A$134) + (C$136+C$137)/2 * ($A$137 - $A$136) + (C$138+C$139)/2 * ($A$139 - $A$138)+  (C$140+C$141)/2 * ($A$141 - $A$140) + (C$142+C$143)/2 * ($A$143 - $A$142) + (C$144+C$145)/2 * ($A$145 - $A$144) + (C$146+C$147)/2 * ($A$147-$A$146) + (C$148+C$149)/2 * ($A$149-$A$148) + (C$150+C$151)/2 *( $A$151-$A$150) + (C$152+C$153)/2 * ($A$153-$A$152) + (C$154+C$155)/2 * ($A$155-$A$154) + (C$156+C$157)/2 * ($A$157-$A$156) + (C$158+C$159)/2 * ($A$159-$A$158) + (C$160+C$161)/2 * ($A$161-$A$160) + (C$161+C$162)/2 * ($A$162-$A$161))</f>
        <v>75.749999999999957</v>
      </c>
      <c r="C297" s="155">
        <f>((E$126+E$127)/2 * ($A$127 - $A$126) + (E$128+E$129)/2 * ($A$129 - $A$128) + (E$130+E$131)/2 * ($A$131 - $A$130) + (E$132+E$133)/2 * ($A$133 - $A$132) + (E$134+E$135)/2 * ($A$135 - $A$134) + (E$136+E$137)/2 * ($A$137 - $A$136) + (E$138+E$139)/2 * ($A$139 - $A$138)+  (E$140+E$141)/2 * ($A$141 - $A$140) + (E$142+E$143)/2 * ($A$143 - $A$142) + (E$144+E$145)/2 * ($A$145 - $A$144) + (E$146+E$147)/2 * ($A$147-$A$146) + (E$148+E$149)/2 * ($A$149-$A$148) + (E$150+E$151)/2 *( $A$151-$A$150) + (E$152+E$153)/2 * ($A$153-$A$152) + (E$154+E$155)/2 * ($A$155-$A$154) + (E$156+E$157)/2 * ($A$157-$A$156) + (E$158+E$159)/2 * ($A$159-$A$158) + (E$160+E$161)/2 * ($A$161-$A$160) + (E$161+E$162)/2 * ($A$162-$A$161))</f>
        <v>56.999999999999986</v>
      </c>
      <c r="D297" s="15">
        <f>((F$126+F$127)/2 * ($A$127 - $A$126) + (F$128+F$129)/2 * ($A$129 - $A$128) + (F$130+F$131)/2 * ($A$131 - $A$130) + (F$132+F$133)/2 * ($A$133 - $A$132) + (F$134+F$135)/2 * ($A$135 - $A$134) + (F$136+F$137)/2 * ($A$137 - $A$136) + (F$138+F$139)/2 * ($A$139 - $A$138)+  (F$140+F$141)/2 * ($A$141 - $A$140) + (F$142+F$143)/2 * ($A$143 - $A$142) + (F$144+F$145)/2 * ($A$145 - $A$144) + (F$146+F$147)/2 * ($A$147-$A$146) + (F$148+F$149)/2 * ($A$149-$A$148) + (F$150+F$151)/2 *( $A$151-$A$150) + (F$152+F$153)/2 * ($A$153-$A$152) + (F$154+F$155)/2 * ($A$155-$A$154) + (F$156+F$157)/2 * ($A$157-$A$156) + (F$158+F$159)/2 * ($A$159-$A$158) + (F$160+F$161)/2 * ($A$161-$A$160) + (F$161+F$162)/2 * ($A$162-$A$161))</f>
        <v>303.25</v>
      </c>
      <c r="E297" s="155">
        <f>((J$126+J$127)/2 * ($A$127 - $A$126) + (J$128+J$129)/2 * ($A$129 - $A$128) + (J$130+J$131)/2 * ($A$131 - $A$130) + (J$132+J$133)/2 * ($A$133 - $A$132) + (J$134+J$135)/2 * ($A$135 - $A$134) + (J$136+J$137)/2 * ($A$137 - $A$136) + (J$138+J$139)/2 * ($A$139 - $A$138)+  (J$140+J$141)/2 * ($A$141 - $A$140) + (J$142+J$143)/2 * ($A$143 - $A$142) + (J$144+J$145)/2 * ($A$145 - $A$144) + (J$146+J$147)/2 * ($A$147-$A$146) + (J$148+J$149)/2 * ($A$149-$A$148) + (J$150+J$151)/2 *( $A$151-$A$150) + (J$152+J$153)/2 * ($A$153-$A$152) + (J$154+J$155)/2 * ($A$155-$A$154) + (J$156+J$157)/2 * ($A$157-$A$156) + (J$158+J$159)/2 * ($A$159-$A$158) + (J$160+J$161)/2 * ($A$161-$A$160) + (J$161+J$162)/2 * ($A$162-$A$161))</f>
        <v>103.74999999999997</v>
      </c>
      <c r="F297" s="15">
        <f>((K$126+K$127)/2 * ($A$127 - $A$126) + (K$128+K$129)/2 * ($A$129 - $A$128) + (K$130+K$131)/2 * ($A$131 - $A$130) + (K$132+K$133)/2 * ($A$133 - $A$132) + (K$134+K$135)/2 * ($A$135 - $A$134) + (K$136+K$137)/2 * ($A$137 - $A$136) + (K$138+K$139)/2 * ($A$139 - $A$138)+  (K$140+K$141)/2 * ($A$141 - $A$140) + (K$142+K$143)/2 * ($A$143 - $A$142) + (K$144+K$145)/2 * ($A$145 - $A$144) + (K$146+K$147)/2 * ($A$147-$A$146) + (K$148+K$149)/2 * ($A$149-$A$148) + (K$150+K$151)/2 *( $A$151-$A$150) + (K$152+K$153)/2 * ($A$153-$A$152) + (K$154+K$155)/2 * ($A$155-$A$154) + (K$156+K$157)/2 * ($A$157-$A$156) + (K$158+K$159)/2 * ($A$159-$A$158) + (K$160+K$161)/2 * ($A$161-$A$160) + (K$161+K$162)/2 * ($A$162-$A$161))</f>
        <v>-8.2500000000000231</v>
      </c>
      <c r="G297" s="15">
        <f>((M$126+M$127)/2 * ($A$127 - $A$126) + (M$128+M$129)/2 * ($A$129 - $A$128) + (M$130+M$131)/2 * ($A$131 - $A$130) + (M$132+M$133)/2 * ($A$133 - $A$132) + (M$134+M$135)/2 * ($A$135 - $A$134) + (M$136+M$137)/2 * ($A$137 - $A$136) + (M$138+M$139)/2 * ($A$139 - $A$138)+  (M$140+M$141)/2 * ($A$141 - $A$140) + (M$142+M$143)/2 * ($A$143 - $A$142) + (M$144+M$145)/2 * ($A$145 - $A$144) + (M$146+M$147)/2 * ($A$147-$A$146) + (M$148+M$149)/2 * ($A$149-$A$148) + (M$150+M$151)/2 *( $A$151-$A$150) + (M$152+M$153)/2 * ($A$153-$A$152) + (M$154+M$155)/2 * ($A$155-$A$154) + (M$156+M$157)/2 * ($A$157-$A$156) + (M$158+M$159)/2 * ($A$159-$A$158) + (M$160+M$161)/2 * ($A$161-$A$160) + (M$161+M$162)/2 * ($A$162-$A$161))</f>
        <v>293</v>
      </c>
      <c r="H297" s="155">
        <f>((N$126+N$127)/2 * ($A$127 - $A$126) + (N$128+N$129)/2 * ($A$129 - $A$128) + (N$130+N$131)/2 * ($A$131 - $A$130) + (N$132+N$133)/2 * ($A$133 - $A$132) + (N$134+N$135)/2 * ($A$135 - $A$134) + (N$136+N$137)/2 * ($A$137 - $A$136) + (N$138+N$139)/2 * ($A$139 - $A$138)+  (N$140+N$141)/2 * ($A$141 - $A$140) + (N$142+N$143)/2 * ($A$143 - $A$142) + (N$144+N$145)/2 * ($A$145 - $A$144) + (N$146+N$147)/2 * ($A$147-$A$146) + (N$148+N$149)/2 * ($A$149-$A$148) + (N$150+N$151)/2 *( $A$151-$A$150) + (N$152+N$153)/2 * ($A$153-$A$152) + (N$154+N$155)/2 * ($A$155-$A$154) + (N$156+N$157)/2 * ($A$157-$A$156) + (N$158+N$159)/2 * ($A$159-$A$158) + (N$160+N$161)/2 * ($A$161-$A$160) + (N$161+N$162)/2 * ($A$162-$A$161))</f>
        <v>15.000000000000032</v>
      </c>
      <c r="I297" s="154">
        <f>((O$126+O$127)/2 * ($A$127 - $A$126) + (O$128+O$129)/2 * ($A$129 - $A$128) + (O$130+O$131)/2 * ($A$131 - $A$130) + (O$132+O$133)/2 * ($A$133 - $A$132) + (O$134+O$135)/2 * ($A$135 - $A$134) + (O$136+O$137)/2 * ($A$137 - $A$136) + (O$138+O$139)/2 * ($A$139 - $A$138)+  (O$140+O$141)/2 * ($A$141 - $A$140) + (O$142+O$143)/2 * ($A$143 - $A$142) + (O$144+O$145)/2 * ($A$145 - $A$144) + (O$146+O$147)/2 * ($A$147-$A$146) + (O$148+O$149)/2 * ($A$149-$A$148) + (O$150+O$151)/2 *( $A$151-$A$150) + (O$152+O$153)/2 * ($A$153-$A$152) + (O$154+O$155)/2 * ($A$155-$A$154) + (O$156+O$157)/2 * ($A$157-$A$156) + (O$158+O$159)/2 * ($A$159-$A$158) + (O$160+O$161)/2 * ($A$161-$A$160) + (O$161+O$162)/2 * ($A$162-$A$161))</f>
        <v>0</v>
      </c>
      <c r="J297" s="154">
        <f>((D$126+D$127)/2 * ($A$127 - $A$126) + (D$128+D$129)/2 * ($A$129 - $A$128) + (D$130+D$131)/2 * ($A$131 - $A$130) + (D$132+D$133)/2 * ($A$133 - $A$132) + (D$134+D$135)/2 * ($A$135 - $A$134) + (D$136+D$137)/2 * ($A$137 - $A$136) + (D$138+D$139)/2 * ($A$139 - $A$138)+  (D$140+D$141)/2 * ($A$141 - $A$140) + (D$142+D$143)/2 * ($A$143 - $A$142) + (D$144+D$145)/2 * ($A$145 - $A$144) + (D$146+D$147)/2 * ($A$147-$A$146) + (D$148+D$149)/2 * ($A$149-$A$148) + (D$150+D$151)/2 *( $A$151-$A$150) + (D$152+D$153)/2 * ($A$153-$A$152) + (D$154+D$155)/2 * ($A$155-$A$154) + (D$156+D$157)/2 * ($A$157-$A$156) + (D$158+D$159)/2 * ($A$159-$A$158) + (D$160+D$161)/2 * ($A$161-$A$160) + (D$161+D$162)/2 * ($A$162-$A$161))</f>
        <v>0</v>
      </c>
      <c r="K297" s="154">
        <f>((G$126+G$127)/2 * ($A$127 - $A$126) + (G$128+G$129)/2 * ($A$129 - $A$128) + (G$130+G$131)/2 * ($A$131 - $A$130) + (G$132+G$133)/2 * ($A$133 - $A$132) + (G$134+G$135)/2 * ($A$135 - $A$134) + (G$136+G$137)/2 * ($A$137 - $A$136) + (G$138+G$139)/2 * ($A$139 - $A$138)+  (G$140+G$141)/2 * ($A$141 - $A$140) + (G$142+G$143)/2 * ($A$143 - $A$142) + (G$144+G$145)/2 * ($A$145 - $A$144) + (G$146+G$147)/2 * ($A$147-$A$146) + (G$148+G$149)/2 * ($A$149-$A$148) + (G$150+G$151)/2 *( $A$151-$A$150) + (G$152+G$153)/2 * ($A$153-$A$152) + (G$154+G$155)/2 * ($A$155-$A$154) + (G$156+G$157)/2 * ($A$157-$A$156) + (G$158+G$159)/2 * ($A$159-$A$158) + (G$160+G$161)/2 * ($A$161-$A$160) + (G$161+G$162)/2 * ($A$162-$A$161))</f>
        <v>0</v>
      </c>
      <c r="L297" s="154">
        <f>((H$126+H$127)/2 * ($A$127 - $A$126) + (H$128+H$129)/2 * ($A$129 - $A$128) + (H$130+H$131)/2 * ($A$131 - $A$130) + (H$132+H$133)/2 * ($A$133 - $A$132) + (H$134+H$135)/2 * ($A$135 - $A$134) + (H$136+H$137)/2 * ($A$137 - $A$136) + (H$138+H$139)/2 * ($A$139 - $A$138)+  (H$140+H$141)/2 * ($A$141 - $A$140) + (H$142+H$143)/2 * ($A$143 - $A$142) + (H$144+H$145)/2 * ($A$145 - $A$144) + (H$146+H$147)/2 * ($A$147-$A$146) + (H$148+H$149)/2 * ($A$149-$A$148) + (H$150+H$151)/2 *( $A$151-$A$150) + (H$152+H$153)/2 * ($A$153-$A$152) + (H$154+H$155)/2 * ($A$155-$A$154) + (H$156+H$157)/2 * ($A$157-$A$156) + (H$158+H$159)/2 * ($A$159-$A$158) + (H$160+H$161)/2 * ($A$161-$A$160) + (H$161+H$162)/2 * ($A$162-$A$161))</f>
        <v>0</v>
      </c>
      <c r="M297" s="154">
        <f>((I$126+I$127)/2 * ($A$127 - $A$126) + (I$128+I$129)/2 * ($A$129 - $A$128) + (I$130+I$131)/2 * ($A$131 - $A$130) + (I$132+I$133)/2 * ($A$133 - $A$132) + (I$134+I$135)/2 * ($A$135 - $A$134) + (I$136+I$137)/2 * ($A$137 - $A$136) + (I$138+I$139)/2 * ($A$139 - $A$138)+  (I$140+I$141)/2 * ($A$141 - $A$140) + (I$142+I$143)/2 * ($A$143 - $A$142) + (I$144+I$145)/2 * ($A$145 - $A$144) + (I$146+I$147)/2 * ($A$147-$A$146) + (I$148+I$149)/2 * ($A$149-$A$148) + (I$150+I$151)/2 *( $A$151-$A$150) + (I$152+I$153)/2 * ($A$153-$A$152) + (I$154+I$155)/2 * ($A$155-$A$154) + (I$156+I$157)/2 * ($A$157-$A$156) + (I$158+I$159)/2 * ($A$159-$A$158) + (I$160+I$161)/2 * ($A$161-$A$160) + (I$161+I$162)/2 * ($A$162-$A$161))</f>
        <v>0</v>
      </c>
      <c r="N297" s="154">
        <f>((L$126+L$127)/2 * ($A$127 - $A$126) + (L$128+L$129)/2 * ($A$129 - $A$128) + (L$130+L$131)/2 * ($A$131 - $A$130) + (L$132+L$133)/2 * ($A$133 - $A$132) + (L$134+L$135)/2 * ($A$135 - $A$134) + (L$136+L$137)/2 * ($A$137 - $A$136) + (L$138+L$139)/2 * ($A$139 - $A$138)+  (L$140+L$141)/2 * ($A$141 - $A$140) + (L$142+L$143)/2 * ($A$143 - $A$142) + (L$144+L$145)/2 * ($A$145 - $A$144) + (L$146+L$147)/2 * ($A$147-$A$146) + (L$148+L$149)/2 * ($A$149-$A$148) + (L$150+L$151)/2 *( $A$151-$A$150) + (L$152+L$153)/2 * ($A$153-$A$152) + (L$154+L$155)/2 * ($A$155-$A$154) + (L$156+L$157)/2 * ($A$157-$A$156) + (L$158+L$159)/2 * ($A$159-$A$158) + (L$160+L$161)/2 * ($A$161-$A$160) + (L$161+L$162)/2 * ($A$162-$A$161))</f>
        <v>13.999999999999991</v>
      </c>
      <c r="O297" s="154">
        <f>((B$126+B$127)/2 * ($A$127 - $A$126) + (B$128+B$129)/2 * ($A$129 - $A$128) + (B$130+B$131)/2 * ($A$131 - $A$130) + (B$132+B$133)/2 * ($A$133 - $A$132) + (B$134+B$135)/2 * ($A$135 - $A$134) + (B$136+B$137)/2 * ($A$137 - $A$136) + (B$138+B$139)/2 * ($A$139 - $A$138)+  (B$140+B$141)/2 * ($A$141 - $A$140) + (B$142+B$143)/2 * ($A$143 - $A$142) + (B$144+B$145)/2 * ($A$145 - $A$144) + (B$146+B$147)/2 * ($A$147-$A$146) + (B$148+B$149)/2 * ($A$149-$A$148) + (B$150+B$151)/2 *( $A$151-$A$150) + (B$152+B$153)/2 * ($A$153-$A$152) + (B$154+B$155)/2 * ($A$155-$A$154) + (B$156+B$157)/2 * ($A$157-$A$156) + (B$158+B$159)/2 * ($A$159-$A$158) + (B$160+B$161)/2 * ($A$161-$A$160) + (B$161+B$162)/2 * ($A$162-$A$161))</f>
        <v>0</v>
      </c>
      <c r="S297" s="11" t="s">
        <v>55</v>
      </c>
      <c r="T297" s="15">
        <v>56.999999999999986</v>
      </c>
      <c r="U297" s="15">
        <v>13.999999999999991</v>
      </c>
      <c r="V297" s="15">
        <v>293</v>
      </c>
      <c r="W297" s="15">
        <v>151</v>
      </c>
      <c r="X297" s="15">
        <v>236</v>
      </c>
      <c r="Y297" s="15">
        <v>90.250000000000014</v>
      </c>
      <c r="Z297" s="15">
        <v>280.25</v>
      </c>
      <c r="AA297" s="15">
        <v>77.249999999999972</v>
      </c>
      <c r="AB297" s="15">
        <v>61.000000000000021</v>
      </c>
      <c r="AC297" s="15">
        <v>758.5</v>
      </c>
      <c r="AD297" s="15">
        <v>41.749999999999986</v>
      </c>
      <c r="AE297" s="15">
        <v>197.7777777777778</v>
      </c>
    </row>
    <row r="298" spans="1:31" x14ac:dyDescent="0.2">
      <c r="A298" s="11" t="s">
        <v>54</v>
      </c>
      <c r="B298" s="15">
        <f>((C$162+C$163)/2 * ($A$163-$A$162) + (C$164+C$165)/2 * ($A$165-$A$164) + (C$166+C$167)/2 * ($A$167-$A$166) + (C$168+C$169)/2 * ($A$169-$A$168) + (C$170+C$171)/2 * ($A$171-$A$170) + (C$172+C$173)/2 * ($A$173-$A$172) + (C$174+C$175)/2 * ($A$175-$A$174) + (C$175+C$176)/2 * ($A$176-$A$175) + (C$177+C$178)/2 * ($A$178-$A$177) + (C$179+C$180)/2 * ($A$180-$A$179) + (C$181+C$182)/2 * ($A$182-$A$181) + (C$183+C$184)/2 * ($A$184-$A$183) + (C$185+C$186)/2 * ($A$186-$A$185) + (C$187+C$188)/2 * ($A$188-$A$187) + (C$189+C$190)/2 * ($A$190-$A$189) + (C$191+C$192)/2 * ($A$192-$A$191) + (C$193+C$194)/2 * ($A$194-$A$193) + (C$195+C$196)/2 * ($A$196-$A$195) + (C$197+C$198)/2 * ($A$198-$A$197))</f>
        <v>32.249999999999964</v>
      </c>
      <c r="C298" s="15">
        <f>((E$162+E$163)/2 * ($A$163-$A$162) + (E$164+E$165)/2 * ($A$165-$A$164) + (E$166+E$167)/2 * ($A$167-$A$166) + (E$168+E$169)/2 * ($A$169-$A$168) + (E$170+E$171)/2 * ($A$171-$A$170) + (E$172+E$173)/2 * ($A$173-$A$172) + (E$174+E$175)/2 * ($A$175-$A$174) + (E$175+E$176)/2 * ($A$176-$A$175) + (E$177+E$178)/2 * ($A$178-$A$177) + (E$179+E$180)/2 * ($A$180-$A$179) + (E$181+E$182)/2 * ($A$182-$A$181) + (E$183+E$184)/2 * ($A$184-$A$183) + (E$185+E$186)/2 * ($A$186-$A$185) + (E$187+E$188)/2 * ($A$188-$A$187) + (E$189+E$190)/2 * ($A$190-$A$189) + (E$191+E$192)/2 * ($A$192-$A$191) + (E$193+E$194)/2 * ($A$194-$A$193) + (E$195+E$196)/2 * ($A$196-$A$195) + (E$197+E$198)/2 * ($A$198-$A$197))</f>
        <v>5.4999999999999964</v>
      </c>
      <c r="D298" s="15">
        <f>((F$162+F$163)/2 * ($A$163-$A$162) + (F$164+F$165)/2 * ($A$165-$A$164) + (F$166+F$167)/2 * ($A$167-$A$166) + (F$168+F$169)/2 * ($A$169-$A$168) + (F$170+F$171)/2 * ($A$171-$A$170) + (F$172+F$173)/2 * ($A$173-$A$172) + (F$174+F$175)/2 * ($A$175-$A$174) + (F$175+F$176)/2 * ($A$176-$A$175) + (F$177+F$178)/2 * ($A$178-$A$177) + (F$179+F$180)/2 * ($A$180-$A$179) + (F$181+F$182)/2 * ($A$182-$A$181) + (F$183+F$184)/2 * ($A$184-$A$183) + (F$185+F$186)/2 * ($A$186-$A$185) + (F$187+F$188)/2 * ($A$188-$A$187) + (F$189+F$190)/2 * ($A$190-$A$189) + (F$191+F$192)/2 * ($A$192-$A$191) + (F$193+F$194)/2 * ($A$194-$A$193) + (F$195+F$196)/2 * ($A$196-$A$195) + (F$197+F$198)/2 * ($A$198-$A$197))</f>
        <v>621.75</v>
      </c>
      <c r="E298" s="15">
        <f>((J$162+J$163)/2 * ($A$163-$A$162) + (J$164+J$165)/2 * ($A$165-$A$164) + (J$166+J$167)/2 * ($A$167-$A$166) + (J$168+J$169)/2 * ($A$169-$A$168) + (J$170+J$171)/2 * ($A$171-$A$170) + (J$172+J$173)/2 * ($A$173-$A$172) + (J$174+J$175)/2 * ($A$175-$A$174) + (J$175+J$176)/2 * ($A$176-$A$175) + (J$177+J$178)/2 * ($A$178-$A$177) + (J$179+J$180)/2 * ($A$180-$A$179) + (J$181+J$182)/2 * ($A$182-$A$181) + (J$183+J$184)/2 * ($A$184-$A$183) + (J$185+J$186)/2 * ($A$186-$A$185) + (J$187+J$188)/2 * ($A$188-$A$187) + (J$189+J$190)/2 * ($A$190-$A$189) + (J$191+J$192)/2 * ($A$192-$A$191) + (J$193+J$194)/2 * ($A$194-$A$193) + (J$195+J$196)/2 * ($A$196-$A$195) + (J$197+J$198)/2 * ($A$198-$A$197))</f>
        <v>49.249999999999986</v>
      </c>
      <c r="F298" s="15">
        <f>((K$162+K$163)/2 * ($A$163-$A$162) + (K$164+K$165)/2 * ($A$165-$A$164) + (K$166+K$167)/2 * ($A$167-$A$166) + (K$168+K$169)/2 * ($A$169-$A$168) + (K$170+K$171)/2 * ($A$171-$A$170) + (K$172+K$173)/2 * ($A$173-$A$172) + (K$174+K$175)/2 * ($A$175-$A$174) + (K$175+K$176)/2 * ($A$176-$A$175) + (K$177+K$178)/2 * ($A$178-$A$177) + (K$179+K$180)/2 * ($A$180-$A$179) + (K$181+K$182)/2 * ($A$182-$A$181) + (K$183+K$184)/2 * ($A$184-$A$183) + (K$185+K$186)/2 * ($A$186-$A$185) + (K$187+K$188)/2 * ($A$188-$A$187) + (K$189+K$190)/2 * ($A$190-$A$189) + (K$191+K$192)/2 * ($A$192-$A$191) + (K$193+K$194)/2 * ($A$194-$A$193) + (K$195+K$196)/2 * ($A$196-$A$195) + (K$197+K$198)/2 * ($A$198-$A$197))</f>
        <v>78.999999999999986</v>
      </c>
      <c r="G298" s="15">
        <f>((M$162+M$163)/2 * ($A$163-$A$162) + (M$164+M$165)/2 * ($A$165-$A$164) + (M$166+M$167)/2 * ($A$167-$A$166) + (M$168+M$169)/2 * ($A$169-$A$168) + (M$170+M$171)/2 * ($A$171-$A$170) + (M$172+M$173)/2 * ($A$173-$A$172) + (M$174+M$175)/2 * ($A$175-$A$174) + (M$175+M$176)/2 * ($A$176-$A$175) + (M$177+M$178)/2 * ($A$178-$A$177) + (M$179+M$180)/2 * ($A$180-$A$179) + (M$181+M$182)/2 * ($A$182-$A$181) + (M$183+M$184)/2 * ($A$184-$A$183) + (M$185+M$186)/2 * ($A$186-$A$185) + (M$187+M$188)/2 * ($A$188-$A$187) + (M$189+M$190)/2 * ($A$190-$A$189) + (M$191+M$192)/2 * ($A$192-$A$191) + (M$193+M$194)/2 * ($A$194-$A$193) + (M$195+M$196)/2 * ($A$196-$A$195) + (M$197+M$198)/2 * ($A$198-$A$197))</f>
        <v>191.5</v>
      </c>
      <c r="H298" s="15">
        <f>((N$162+N$163)/2 * ($A$163-$A$162) + (N$164+N$165)/2 * ($A$165-$A$164) + (N$166+N$167)/2 * ($A$167-$A$166) + (N$168+N$169)/2 * ($A$169-$A$168) + (N$170+N$171)/2 * ($A$171-$A$170) + (N$172+N$173)/2 * ($A$173-$A$172) + (N$174+N$175)/2 * ($A$175-$A$174) + (N$175+N$176)/2 * ($A$176-$A$175) + (N$177+N$178)/2 * ($A$178-$A$177) + (N$179+N$180)/2 * ($A$180-$A$179) + (N$181+N$182)/2 * ($A$182-$A$181) + (N$183+N$184)/2 * ($A$184-$A$183) + (N$185+N$186)/2 * ($A$186-$A$185) + (N$187+N$188)/2 * ($A$188-$A$187) + (N$189+N$190)/2 * ($A$190-$A$189) + (N$191+N$192)/2 * ($A$192-$A$191) + (N$193+N$194)/2 * ($A$194-$A$193) + (N$195+N$196)/2 * ($A$196-$A$195) + (N$197+N$198)/2 * ($A$198-$A$197))</f>
        <v>19.500000000000071</v>
      </c>
      <c r="I298" s="15">
        <f>((O$162+O$163)/2 * ($A$163-$A$162) + (O$164+O$165)/2 * ($A$165-$A$164) + (O$166+O$167)/2 * ($A$167-$A$166) + (O$168+O$169)/2 * ($A$169-$A$168) + (O$170+O$171)/2 * ($A$171-$A$170) + (O$172+O$173)/2 * ($A$173-$A$172) + (O$174+O$175)/2 * ($A$175-$A$174) + (O$175+O$176)/2 * ($A$176-$A$175) + (O$177+O$178)/2 * ($A$178-$A$177) + (O$179+O$180)/2 * ($A$180-$A$179) + (O$181+O$182)/2 * ($A$182-$A$181) + (O$183+O$184)/2 * ($A$184-$A$183) + (O$185+O$186)/2 * ($A$186-$A$185) + (O$187+O$188)/2 * ($A$188-$A$187) + (O$189+O$190)/2 * ($A$190-$A$189) + (O$191+O$192)/2 * ($A$192-$A$191) + (O$193+O$194)/2 * ($A$194-$A$193) + (O$195+O$196)/2 * ($A$196-$A$195) + (O$197+O$198)/2 * ($A$198-$A$197))</f>
        <v>0</v>
      </c>
      <c r="J298" s="15">
        <f>((D$162+D$163)/2 * ($A$163-$A$162) + (D$164+D$165)/2 * ($A$165-$A$164) + (D$166+D$167)/2 * ($A$167-$A$166) + (D$168+D$169)/2 * ($A$169-$A$168) + (D$170+D$171)/2 * ($A$171-$A$170) + (D$172+D$173)/2 * ($A$173-$A$172) + (D$174+D$175)/2 * ($A$175-$A$174) + (D$175+D$176)/2 * ($A$176-$A$175) + (D$177+D$178)/2 * ($A$178-$A$177) + (D$179+D$180)/2 * ($A$180-$A$179) + (D$181+D$182)/2 * ($A$182-$A$181) + (D$183+D$184)/2 * ($A$184-$A$183) + (D$185+D$186)/2 * ($A$186-$A$185) + (D$187+D$188)/2 * ($A$188-$A$187) + (D$189+D$190)/2 * ($A$190-$A$189) + (D$191+D$192)/2 * ($A$192-$A$191) + (D$193+D$194)/2 * ($A$194-$A$193) + (D$195+D$196)/2 * ($A$196-$A$195) + (D$197+D$198)/2 * ($A$198-$A$197))</f>
        <v>-213.50000000000009</v>
      </c>
      <c r="K298" s="15">
        <f>((G$162+G$163)/2 * ($A$163-$A$162) + (G$164+G$165)/2 * ($A$165-$A$164) + (G$166+G$167)/2 * ($A$167-$A$166) + (G$168+G$169)/2 * ($A$169-$A$168) + (G$170+G$171)/2 * ($A$171-$A$170) + (G$172+G$173)/2 * ($A$173-$A$172) + (G$174+G$175)/2 * ($A$175-$A$174) + (G$175+G$176)/2 * ($A$176-$A$175) + (G$177+G$178)/2 * ($A$178-$A$177) + (G$179+G$180)/2 * ($A$180-$A$179) + (G$181+G$182)/2 * ($A$182-$A$181) + (G$183+G$184)/2 * ($A$184-$A$183) + (G$185+G$186)/2 * ($A$186-$A$185) + (G$187+G$188)/2 * ($A$188-$A$187) + (G$189+G$190)/2 * ($A$190-$A$189) + (G$191+G$192)/2 * ($A$192-$A$191) + (G$193+G$194)/2 * ($A$194-$A$193) + (G$195+G$196)/2 * ($A$196-$A$195) + (G$197+G$198)/2 * ($A$198-$A$197))</f>
        <v>-414.5</v>
      </c>
      <c r="L298" s="15">
        <f>((H$162+H$163)/2 * ($A$163-$A$162) + (H$164+H$165)/2 * ($A$165-$A$164) + (H$166+H$167)/2 * ($A$167-$A$166) + (H$168+H$169)/2 * ($A$169-$A$168) + (H$170+H$171)/2 * ($A$171-$A$170) + (H$172+H$173)/2 * ($A$173-$A$172) + (H$174+H$175)/2 * ($A$175-$A$174) + (H$175+H$176)/2 * ($A$176-$A$175) + (H$177+H$178)/2 * ($A$178-$A$177) + (H$179+H$180)/2 * ($A$180-$A$179) + (H$181+H$182)/2 * ($A$182-$A$181) + (H$183+H$184)/2 * ($A$184-$A$183) + (H$185+H$186)/2 * ($A$186-$A$185) + (H$187+H$188)/2 * ($A$188-$A$187) + (H$189+H$190)/2 * ($A$190-$A$189) + (H$191+H$192)/2 * ($A$192-$A$191) + (H$193+H$194)/2 * ($A$194-$A$193) + (H$195+H$196)/2 * ($A$196-$A$195) + (H$197+H$198)/2 * ($A$198-$A$197))</f>
        <v>0</v>
      </c>
      <c r="M298" s="15">
        <f>((I$162+I$163)/2 * ($A$163-$A$162) + (I$164+I$165)/2 * ($A$165-$A$164) + (I$166+I$167)/2 * ($A$167-$A$166) + (I$168+I$169)/2 * ($A$169-$A$168) + (I$170+I$171)/2 * ($A$171-$A$170) + (I$172+I$173)/2 * ($A$173-$A$172) + (I$174+I$175)/2 * ($A$175-$A$174) + (I$175+I$176)/2 * ($A$176-$A$175) + (I$177+I$178)/2 * ($A$178-$A$177) + (I$179+I$180)/2 * ($A$180-$A$179) + (I$181+I$182)/2 * ($A$182-$A$181) + (I$183+I$184)/2 * ($A$184-$A$183) + (I$185+I$186)/2 * ($A$186-$A$185) + (I$187+I$188)/2 * ($A$188-$A$187) + (I$189+I$190)/2 * ($A$190-$A$189) + (I$191+I$192)/2 * ($A$192-$A$191) + (I$193+I$194)/2 * ($A$194-$A$193) + (I$195+I$196)/2 * ($A$196-$A$195) + (I$197+I$198)/2 * ($A$198-$A$197))</f>
        <v>-298.75</v>
      </c>
      <c r="N298" s="15">
        <f>((L$162+L$163)/2 * ($A$163-$A$162) + (L$164+L$165)/2 * ($A$165-$A$164) + (L$166+L$167)/2 * ($A$167-$A$166) + (L$168+L$169)/2 * ($A$169-$A$168) + (L$170+L$171)/2 * ($A$171-$A$170) + (L$172+L$173)/2 * ($A$173-$A$172) + (L$174+L$175)/2 * ($A$175-$A$174) + (L$175+L$176)/2 * ($A$176-$A$175) + (L$177+L$178)/2 * ($A$178-$A$177) + (L$179+L$180)/2 * ($A$180-$A$179) + (L$181+L$182)/2 * ($A$182-$A$181) + (L$183+L$184)/2 * ($A$184-$A$183) + (L$185+L$186)/2 * ($A$186-$A$185) + (L$187+L$188)/2 * ($A$188-$A$187) + (L$189+L$190)/2 * ($A$190-$A$189) + (L$191+L$192)/2 * ($A$192-$A$191) + (L$193+L$194)/2 * ($A$194-$A$193) + (L$195+L$196)/2 * ($A$196-$A$195) + (L$197+L$198)/2 * ($A$198-$A$197))</f>
        <v>-55.25000000000005</v>
      </c>
      <c r="O298" s="15">
        <f>((B$162+B$163)/2 * ($A$163-$A$162) + (B$164+B$165)/2 * ($A$165-$A$164) + (B$166+B$167)/2 * ($A$167-$A$166) + (B$168+B$169)/2 * ($A$169-$A$168) + (B$170+B$171)/2 * ($A$171-$A$170) + (B$172+B$173)/2 * ($A$173-$A$172) + (B$174+B$175)/2 * ($A$175-$A$174) + (B$175+B$176)/2 * ($A$176-$A$175) + (B$177+B$178)/2 * ($A$178-$A$177) + (B$179+B$180)/2 * ($A$180-$A$179) + (B$181+B$182)/2 * ($A$182-$A$181) + (B$183+B$184)/2 * ($A$184-$A$183) + (B$185+B$186)/2 * ($A$186-$A$185) + (B$187+B$188)/2 * ($A$188-$A$187) + (B$189+B$190)/2 * ($A$190-$A$189) + (B$191+B$192)/2 * ($A$192-$A$191) + (B$193+B$194)/2 * ($A$194-$A$193) + (B$195+B$196)/2 * ($A$196-$A$195) + (B$197+B$198)/2 * ($A$198-$A$197))</f>
        <v>0</v>
      </c>
      <c r="S298" s="11" t="s">
        <v>54</v>
      </c>
      <c r="T298" s="15">
        <v>5.4999999999999964</v>
      </c>
      <c r="U298" s="15">
        <v>-55.25000000000005</v>
      </c>
      <c r="V298" s="15">
        <v>191.5</v>
      </c>
      <c r="W298" s="15">
        <v>93</v>
      </c>
      <c r="X298" s="15">
        <v>217.5</v>
      </c>
      <c r="Y298" s="15">
        <v>125.50000000000001</v>
      </c>
      <c r="Z298" s="15">
        <v>232.50000000000003</v>
      </c>
      <c r="AA298" s="15">
        <v>114.5</v>
      </c>
      <c r="AB298" s="15">
        <v>120.75000000000003</v>
      </c>
      <c r="AC298" s="15">
        <v>216</v>
      </c>
      <c r="AD298" s="15">
        <v>-93.250000000000028</v>
      </c>
      <c r="AE298" s="15">
        <v>356.66666666666663</v>
      </c>
    </row>
    <row r="299" spans="1:31" ht="48" x14ac:dyDescent="0.2">
      <c r="A299" s="16" t="s">
        <v>152</v>
      </c>
      <c r="B299" s="149">
        <f>(B$259-B$231)/($A$259-$A$231)</f>
        <v>2.3571428571428563E-2</v>
      </c>
      <c r="C299" s="149">
        <f>(C$259-C$231)/($A$259-$A$231)</f>
        <v>1.1428571428571439E-2</v>
      </c>
      <c r="D299" s="149">
        <f>(D$259-D$231)/($A$259-$A$231)</f>
        <v>1.0714285714285714E-2</v>
      </c>
      <c r="E299" s="149">
        <f>(E$259-E$231)/($A$259-$A$231)</f>
        <v>4.9999999999999949E-3</v>
      </c>
      <c r="F299" s="149">
        <f>(F$259-F$232)/($A$259-$A$232)</f>
        <v>2.4444444444444435E-2</v>
      </c>
      <c r="G299" s="149">
        <f>(G$259-G$223)/($A$259-$A$223)</f>
        <v>1.9444444444444445E-2</v>
      </c>
      <c r="H299" s="149">
        <f>(H$259-H$234)/($A$259-$A$234)</f>
        <v>2.0888888888888887E-2</v>
      </c>
      <c r="I299" s="149">
        <f>(I$259-I$224)/($A$259-$A$224)</f>
        <v>1.8095238095238091E-2</v>
      </c>
      <c r="J299" s="149">
        <f>(J$259-J$231)/($A$259-$A$231)</f>
        <v>1.8571428571428576E-2</v>
      </c>
      <c r="K299" s="149">
        <f>(K$259-K$231)/($A$259-$A$231)</f>
        <v>5.7142857142857195E-3</v>
      </c>
      <c r="L299" s="149">
        <f>(L$259-L$238)/($A$259-$A$238)</f>
        <v>6.6666666666666602E-3</v>
      </c>
      <c r="M299" s="149">
        <f>(M$259-M$244)/($A$259-$A$244)</f>
        <v>7.999999999999995E-3</v>
      </c>
      <c r="N299" s="149">
        <f>(N$259-N$257)/($A$259-$A$257)</f>
        <v>1.9999999999999928E-2</v>
      </c>
      <c r="O299" s="149">
        <f>(O$259-O$231)/($A$259-$A$231)</f>
        <v>1.8571428571428569E-2</v>
      </c>
      <c r="S299" s="16" t="s">
        <v>152</v>
      </c>
      <c r="T299" s="15">
        <v>3.6842105263157891E-2</v>
      </c>
      <c r="U299" s="15">
        <v>2.5714285714285724E-2</v>
      </c>
      <c r="V299" s="15">
        <v>3.7142857142857144E-2</v>
      </c>
      <c r="W299" s="15">
        <v>4.1818181818181817E-2</v>
      </c>
      <c r="X299" s="15">
        <v>3.9354838709677424E-2</v>
      </c>
      <c r="Y299" s="15">
        <v>2.9473684210526322E-2</v>
      </c>
      <c r="Z299" s="15">
        <v>4.0000000000000008E-2</v>
      </c>
      <c r="AA299" s="15">
        <v>4.2608695652173914E-2</v>
      </c>
      <c r="AB299" s="15">
        <v>4.2857142857142885E-2</v>
      </c>
      <c r="AC299" s="15">
        <v>4.3846153846153861E-2</v>
      </c>
      <c r="AD299" s="15">
        <v>3.8333333333333316E-2</v>
      </c>
      <c r="AE299" s="15">
        <v>4.0740740740740744E-2</v>
      </c>
    </row>
    <row r="300" spans="1:31" ht="48" x14ac:dyDescent="0.2">
      <c r="A300" s="16" t="s">
        <v>151</v>
      </c>
      <c r="B300" s="140">
        <v>-1.999999999999998E-2</v>
      </c>
      <c r="C300" s="140">
        <v>-1.1612903225806456E-2</v>
      </c>
      <c r="D300" s="140">
        <v>1.9999999999999987E-2</v>
      </c>
      <c r="E300" s="140">
        <v>-2.5000000000000001E-2</v>
      </c>
      <c r="F300" s="140">
        <v>-1.7142857142857133E-2</v>
      </c>
      <c r="G300" s="140">
        <v>-1.6666666666666666E-2</v>
      </c>
      <c r="H300" s="140">
        <v>-0.10531400966183574</v>
      </c>
      <c r="I300" s="140">
        <v>-0.19914529914529916</v>
      </c>
      <c r="J300" s="140">
        <v>-1.6000000000000014E-2</v>
      </c>
      <c r="K300" s="140">
        <v>-1.3636363636363636E-2</v>
      </c>
      <c r="L300" s="140">
        <v>-2.5925925925925911E-2</v>
      </c>
      <c r="M300" s="140">
        <v>-6.6666666666666645E-3</v>
      </c>
      <c r="N300" s="140">
        <v>0</v>
      </c>
      <c r="O300" s="140">
        <v>-4.4999999999999998E-2</v>
      </c>
      <c r="S300" s="16" t="s">
        <v>151</v>
      </c>
      <c r="T300" s="15">
        <v>-4.275862068965517E-2</v>
      </c>
      <c r="U300" s="15">
        <v>-9.4444444444444497E-3</v>
      </c>
      <c r="V300" s="15">
        <v>-3.0999999999999996E-2</v>
      </c>
      <c r="W300" s="15">
        <v>-4.230769230769231E-2</v>
      </c>
      <c r="X300" s="15">
        <v>-3.5294117647058823E-2</v>
      </c>
      <c r="Y300" s="15">
        <v>-1.8823529411764722E-2</v>
      </c>
      <c r="Z300" s="15">
        <v>-3.4736842105263163E-2</v>
      </c>
      <c r="AA300" s="15">
        <v>-3.5200000000000002E-2</v>
      </c>
      <c r="AB300" s="15">
        <v>-3.2941176470588245E-2</v>
      </c>
      <c r="AC300" s="15">
        <v>-7.1428571428571425E-2</v>
      </c>
      <c r="AD300" s="15">
        <v>-3.7222222222222219E-2</v>
      </c>
      <c r="AE300" s="15">
        <v>-9.1203703703703703E-2</v>
      </c>
    </row>
    <row r="301" spans="1:31" ht="32" x14ac:dyDescent="0.2">
      <c r="A301" s="16" t="s">
        <v>51</v>
      </c>
      <c r="B301" s="140">
        <v>2.8999999999999995</v>
      </c>
      <c r="C301" s="140">
        <v>1.6000000000000014</v>
      </c>
      <c r="D301" s="140">
        <v>2</v>
      </c>
      <c r="E301" s="140">
        <v>0.69999999999999929</v>
      </c>
      <c r="F301" s="140">
        <v>3.2999999999999989</v>
      </c>
      <c r="G301" s="140">
        <v>3.5</v>
      </c>
      <c r="H301" s="140">
        <v>2.6111111111111107</v>
      </c>
      <c r="I301" s="140">
        <v>3.1666666666666661</v>
      </c>
      <c r="J301" s="140">
        <v>2.4000000000000004</v>
      </c>
      <c r="K301" s="140">
        <v>0.80000000000000071</v>
      </c>
      <c r="L301" s="140">
        <v>0.69999999999999929</v>
      </c>
      <c r="M301" s="140">
        <v>0.59999999999999964</v>
      </c>
      <c r="N301" s="140">
        <v>0.19999999999999929</v>
      </c>
      <c r="O301" s="140">
        <v>2.5999999999999996</v>
      </c>
      <c r="S301" s="16" t="s">
        <v>51</v>
      </c>
      <c r="T301" s="15">
        <v>3.5</v>
      </c>
      <c r="U301" s="15">
        <v>0.90000000000000036</v>
      </c>
      <c r="V301" s="15">
        <v>5.2</v>
      </c>
      <c r="W301" s="15">
        <v>4.5999999999999996</v>
      </c>
      <c r="X301" s="15">
        <v>6.1000000000000005</v>
      </c>
      <c r="Y301" s="15">
        <v>2.8000000000000007</v>
      </c>
      <c r="Z301" s="15">
        <v>5.8000000000000007</v>
      </c>
      <c r="AA301" s="15">
        <v>4.9000000000000004</v>
      </c>
      <c r="AB301" s="15">
        <v>3.0000000000000018</v>
      </c>
      <c r="AC301" s="15">
        <v>10.3</v>
      </c>
      <c r="AD301" s="15">
        <v>2.2999999999999989</v>
      </c>
      <c r="AE301" s="15">
        <v>4.8888888888888893</v>
      </c>
    </row>
    <row r="302" spans="1:31" ht="32" x14ac:dyDescent="0.2">
      <c r="A302" s="16" t="s">
        <v>50</v>
      </c>
      <c r="B302" s="140">
        <v>-2.7999999999999989</v>
      </c>
      <c r="C302" s="140">
        <v>-1.5000000000000018</v>
      </c>
      <c r="D302" s="140">
        <v>-2</v>
      </c>
      <c r="E302" s="140">
        <v>-2.5</v>
      </c>
      <c r="F302" s="140">
        <v>-1.5</v>
      </c>
      <c r="G302" s="140">
        <v>-3.5</v>
      </c>
      <c r="H302" s="140">
        <v>-2.5</v>
      </c>
      <c r="I302" s="140">
        <v>-3.1666666666666661</v>
      </c>
      <c r="J302" s="140">
        <v>-2.4000000000000004</v>
      </c>
      <c r="K302" s="140">
        <v>-1</v>
      </c>
      <c r="L302" s="140">
        <v>0</v>
      </c>
      <c r="M302" s="140">
        <v>-0.79999999999999893</v>
      </c>
      <c r="N302" s="140">
        <v>-0.19999999999999929</v>
      </c>
      <c r="O302" s="140">
        <v>-4.5</v>
      </c>
      <c r="S302" s="16" t="s">
        <v>50</v>
      </c>
      <c r="T302" s="15">
        <v>-3</v>
      </c>
      <c r="U302" s="15">
        <v>-1.7000000000000011</v>
      </c>
      <c r="V302" s="15">
        <v>-3.0999999999999996</v>
      </c>
      <c r="W302" s="15">
        <v>-4.3999999999999995</v>
      </c>
      <c r="X302" s="15">
        <v>-6.1000000000000005</v>
      </c>
      <c r="Y302" s="15">
        <v>-3.3000000000000016</v>
      </c>
      <c r="Z302" s="15">
        <v>-5.8000000000000007</v>
      </c>
      <c r="AA302" s="15">
        <v>-5.0999999999999996</v>
      </c>
      <c r="AB302" s="15">
        <v>-2.8000000000000025</v>
      </c>
      <c r="AC302" s="15">
        <v>-12.100000000000001</v>
      </c>
      <c r="AD302" s="15">
        <v>-6.3999999999999995</v>
      </c>
      <c r="AE302" s="15">
        <v>-4.8888888888888893</v>
      </c>
    </row>
    <row r="303" spans="1:31" x14ac:dyDescent="0.2">
      <c r="A303" s="11" t="s">
        <v>49</v>
      </c>
      <c r="B303" s="15">
        <v>2.7999999999999989</v>
      </c>
      <c r="C303" s="15">
        <v>1.7000000000000011</v>
      </c>
      <c r="D303" s="15">
        <v>3.8999999999999986</v>
      </c>
      <c r="E303" s="15">
        <v>0.69999999999999929</v>
      </c>
      <c r="F303" s="15">
        <v>3.2999999999999989</v>
      </c>
      <c r="G303" s="15">
        <v>3.5</v>
      </c>
      <c r="H303" s="15">
        <v>2.6111111111111107</v>
      </c>
      <c r="I303" s="15">
        <v>3.1666666666666661</v>
      </c>
      <c r="J303" s="15">
        <v>2.4000000000000004</v>
      </c>
      <c r="K303" s="15">
        <v>0.80000000000000071</v>
      </c>
      <c r="L303" s="15">
        <v>2.4000000000000021</v>
      </c>
      <c r="M303" s="15">
        <v>0.59999999999999964</v>
      </c>
      <c r="N303" s="15">
        <v>0.19999999999999929</v>
      </c>
      <c r="O303" s="15">
        <v>2.5999999999999996</v>
      </c>
      <c r="S303" s="11" t="s">
        <v>49</v>
      </c>
      <c r="T303" s="15">
        <v>3.5</v>
      </c>
      <c r="U303" s="15">
        <v>0.90000000000000036</v>
      </c>
      <c r="V303" s="15">
        <v>5.2</v>
      </c>
      <c r="W303" s="15">
        <v>4.5999999999999996</v>
      </c>
      <c r="X303" s="15">
        <v>6.1000000000000005</v>
      </c>
      <c r="Y303" s="15">
        <v>2.8000000000000007</v>
      </c>
      <c r="Z303" s="15">
        <v>5.8000000000000007</v>
      </c>
      <c r="AA303" s="15">
        <v>4.9000000000000004</v>
      </c>
      <c r="AB303" s="15">
        <v>3.0000000000000018</v>
      </c>
      <c r="AC303" s="15">
        <v>12.100000000000001</v>
      </c>
      <c r="AD303" s="15">
        <v>2.2999999999999989</v>
      </c>
      <c r="AE303" s="15">
        <v>6.8888888888888893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D176-9417-E145-957A-3F74FB97EEBE}">
  <dimension ref="A1:DL187"/>
  <sheetViews>
    <sheetView topLeftCell="B1" zoomScale="112" zoomScaleNormal="120" workbookViewId="0">
      <selection activeCell="B1" sqref="B1:B85"/>
    </sheetView>
  </sheetViews>
  <sheetFormatPr baseColWidth="10" defaultRowHeight="16" x14ac:dyDescent="0.2"/>
  <cols>
    <col min="1" max="1" width="0" hidden="1" customWidth="1"/>
    <col min="2" max="2" width="24.6640625" customWidth="1"/>
    <col min="3" max="3" width="12.5" customWidth="1"/>
    <col min="4" max="5" width="12.1640625" bestFit="1" customWidth="1"/>
    <col min="6" max="7" width="11.6640625" bestFit="1" customWidth="1"/>
    <col min="8" max="9" width="12.1640625" bestFit="1" customWidth="1"/>
    <col min="24" max="24" width="11" customWidth="1"/>
    <col min="66" max="67" width="12.1640625" customWidth="1"/>
    <col min="68" max="69" width="11.6640625" customWidth="1"/>
    <col min="70" max="71" width="12.1640625" customWidth="1"/>
    <col min="116" max="116" width="12.1640625" bestFit="1" customWidth="1"/>
  </cols>
  <sheetData>
    <row r="1" spans="1:116" s="205" customFormat="1" ht="32" x14ac:dyDescent="0.2">
      <c r="A1" s="204" t="s">
        <v>155</v>
      </c>
      <c r="B1" s="152" t="s">
        <v>155</v>
      </c>
      <c r="C1" s="152" t="s">
        <v>136</v>
      </c>
      <c r="D1" s="152" t="s">
        <v>97</v>
      </c>
      <c r="E1" s="152" t="s">
        <v>82</v>
      </c>
      <c r="F1" s="152" t="s">
        <v>69</v>
      </c>
      <c r="G1" s="152" t="s">
        <v>76</v>
      </c>
      <c r="H1" s="152" t="s">
        <v>63</v>
      </c>
      <c r="I1" s="152" t="s">
        <v>102</v>
      </c>
      <c r="J1" s="152" t="s">
        <v>81</v>
      </c>
      <c r="K1" s="152" t="s">
        <v>68</v>
      </c>
      <c r="L1" s="152" t="s">
        <v>135</v>
      </c>
      <c r="M1" s="152" t="s">
        <v>105</v>
      </c>
      <c r="N1" s="152" t="s">
        <v>98</v>
      </c>
      <c r="O1" s="152" t="s">
        <v>119</v>
      </c>
      <c r="P1" s="152" t="s">
        <v>92</v>
      </c>
      <c r="Q1" s="152" t="s">
        <v>100</v>
      </c>
      <c r="R1" s="152" t="s">
        <v>75</v>
      </c>
      <c r="S1" s="152" t="s">
        <v>99</v>
      </c>
      <c r="T1" s="152" t="s">
        <v>74</v>
      </c>
      <c r="U1" s="152" t="s">
        <v>65</v>
      </c>
      <c r="V1" s="152" t="s">
        <v>64</v>
      </c>
      <c r="W1" s="152" t="s">
        <v>109</v>
      </c>
      <c r="X1" s="152" t="s">
        <v>133</v>
      </c>
      <c r="Y1" s="152" t="s">
        <v>79</v>
      </c>
      <c r="Z1" s="152" t="s">
        <v>91</v>
      </c>
      <c r="AA1" s="152" t="s">
        <v>80</v>
      </c>
      <c r="AB1" s="152" t="s">
        <v>73</v>
      </c>
      <c r="AC1" s="152" t="s">
        <v>87</v>
      </c>
      <c r="AD1" s="152" t="s">
        <v>67</v>
      </c>
      <c r="AE1" s="152" t="s">
        <v>107</v>
      </c>
      <c r="AF1" s="152" t="s">
        <v>104</v>
      </c>
      <c r="AG1" s="152" t="s">
        <v>96</v>
      </c>
      <c r="AH1" s="152" t="s">
        <v>118</v>
      </c>
      <c r="AI1" s="152" t="s">
        <v>86</v>
      </c>
      <c r="AJ1" s="152" t="s">
        <v>94</v>
      </c>
      <c r="AK1" s="152" t="s">
        <v>103</v>
      </c>
      <c r="AL1" s="152" t="s">
        <v>85</v>
      </c>
      <c r="AM1" s="152" t="s">
        <v>95</v>
      </c>
      <c r="AN1" s="152" t="s">
        <v>66</v>
      </c>
      <c r="AO1" s="152" t="s">
        <v>121</v>
      </c>
      <c r="AP1" s="152" t="s">
        <v>78</v>
      </c>
      <c r="AQ1" s="152" t="s">
        <v>117</v>
      </c>
      <c r="AR1" s="152" t="s">
        <v>132</v>
      </c>
      <c r="AS1" s="152" t="s">
        <v>72</v>
      </c>
      <c r="AT1" s="152" t="s">
        <v>116</v>
      </c>
      <c r="AU1" s="152" t="s">
        <v>131</v>
      </c>
      <c r="AV1" s="152" t="s">
        <v>130</v>
      </c>
      <c r="AW1" s="152" t="s">
        <v>129</v>
      </c>
      <c r="AX1" s="152" t="s">
        <v>128</v>
      </c>
      <c r="AY1" s="152" t="s">
        <v>149</v>
      </c>
      <c r="AZ1" s="152" t="s">
        <v>148</v>
      </c>
      <c r="BA1" s="152" t="s">
        <v>147</v>
      </c>
      <c r="BB1" s="152" t="s">
        <v>84</v>
      </c>
      <c r="BC1" s="152" t="s">
        <v>239</v>
      </c>
      <c r="BD1" s="152" t="s">
        <v>241</v>
      </c>
      <c r="BE1" s="152" t="s">
        <v>143</v>
      </c>
      <c r="BF1" s="152" t="s">
        <v>70</v>
      </c>
      <c r="BG1" s="152" t="s">
        <v>244</v>
      </c>
      <c r="BH1" s="152" t="s">
        <v>246</v>
      </c>
      <c r="BI1" s="152" t="s">
        <v>77</v>
      </c>
      <c r="BJ1" s="152" t="s">
        <v>249</v>
      </c>
      <c r="BK1" s="152" t="s">
        <v>251</v>
      </c>
      <c r="BL1" s="151" t="s">
        <v>137</v>
      </c>
      <c r="BN1" s="152" t="s">
        <v>202</v>
      </c>
      <c r="BO1" s="152" t="s">
        <v>203</v>
      </c>
      <c r="BP1" s="152" t="s">
        <v>204</v>
      </c>
      <c r="BQ1" s="152" t="s">
        <v>205</v>
      </c>
      <c r="BR1" s="152" t="s">
        <v>206</v>
      </c>
      <c r="BS1" s="152" t="s">
        <v>207</v>
      </c>
      <c r="BT1" s="152" t="s">
        <v>208</v>
      </c>
      <c r="BU1" s="152" t="s">
        <v>209</v>
      </c>
      <c r="BV1" s="152" t="s">
        <v>210</v>
      </c>
      <c r="BW1" s="152" t="s">
        <v>211</v>
      </c>
      <c r="BX1" s="152" t="s">
        <v>212</v>
      </c>
      <c r="BY1" s="152" t="s">
        <v>213</v>
      </c>
      <c r="BZ1" s="152" t="s">
        <v>214</v>
      </c>
      <c r="CA1" s="152" t="s">
        <v>253</v>
      </c>
      <c r="CB1" s="152" t="s">
        <v>254</v>
      </c>
      <c r="CC1" s="152" t="s">
        <v>255</v>
      </c>
      <c r="CD1" s="152" t="s">
        <v>256</v>
      </c>
      <c r="CE1" s="152" t="s">
        <v>257</v>
      </c>
      <c r="CF1" s="152" t="s">
        <v>258</v>
      </c>
      <c r="CG1" s="152" t="s">
        <v>215</v>
      </c>
      <c r="CH1" s="152" t="s">
        <v>216</v>
      </c>
      <c r="CI1" s="152" t="s">
        <v>217</v>
      </c>
      <c r="CJ1" s="152" t="s">
        <v>218</v>
      </c>
      <c r="CK1" s="152" t="s">
        <v>219</v>
      </c>
      <c r="CL1" s="152" t="s">
        <v>220</v>
      </c>
      <c r="CM1" s="152" t="s">
        <v>221</v>
      </c>
      <c r="CN1" s="152" t="s">
        <v>222</v>
      </c>
      <c r="CO1" s="152" t="s">
        <v>223</v>
      </c>
      <c r="CP1" s="152" t="s">
        <v>224</v>
      </c>
      <c r="CQ1" s="152" t="s">
        <v>225</v>
      </c>
      <c r="CR1" s="152" t="s">
        <v>226</v>
      </c>
      <c r="CS1" s="152" t="s">
        <v>227</v>
      </c>
      <c r="CT1" s="152" t="s">
        <v>228</v>
      </c>
      <c r="CU1" s="152" t="s">
        <v>229</v>
      </c>
      <c r="CV1" s="152" t="s">
        <v>230</v>
      </c>
      <c r="CW1" s="152" t="s">
        <v>231</v>
      </c>
      <c r="CX1" s="152" t="s">
        <v>232</v>
      </c>
      <c r="CY1" s="152" t="s">
        <v>233</v>
      </c>
      <c r="CZ1" s="152" t="s">
        <v>234</v>
      </c>
      <c r="DA1" s="152" t="s">
        <v>235</v>
      </c>
      <c r="DB1" s="152" t="s">
        <v>236</v>
      </c>
      <c r="DC1" s="152" t="s">
        <v>237</v>
      </c>
      <c r="DD1" s="152" t="s">
        <v>238</v>
      </c>
      <c r="DE1" s="152" t="s">
        <v>240</v>
      </c>
      <c r="DF1" s="152" t="s">
        <v>242</v>
      </c>
      <c r="DG1" s="152" t="s">
        <v>243</v>
      </c>
      <c r="DH1" s="152" t="s">
        <v>245</v>
      </c>
      <c r="DI1" s="152" t="s">
        <v>247</v>
      </c>
      <c r="DJ1" s="152" t="s">
        <v>248</v>
      </c>
      <c r="DK1" s="152" t="s">
        <v>250</v>
      </c>
      <c r="DL1" s="152" t="s">
        <v>252</v>
      </c>
    </row>
    <row r="2" spans="1:116" x14ac:dyDescent="0.2">
      <c r="A2" s="160">
        <v>0.29097222222222202</v>
      </c>
      <c r="B2" s="192">
        <v>-190</v>
      </c>
      <c r="H2" s="122">
        <v>4.9000000000000004</v>
      </c>
      <c r="BR2" s="237">
        <f t="shared" ref="BR2:BR40" si="0">($B2*H$93)+H$99</f>
        <v>4.1723076923076921</v>
      </c>
    </row>
    <row r="3" spans="1:116" x14ac:dyDescent="0.2">
      <c r="A3" s="160">
        <v>0.29444444444444501</v>
      </c>
      <c r="B3" s="192">
        <v>-185</v>
      </c>
      <c r="H3" s="134">
        <v>4.8</v>
      </c>
      <c r="BR3" s="237">
        <f t="shared" si="0"/>
        <v>4.2782995951417</v>
      </c>
    </row>
    <row r="4" spans="1:116" x14ac:dyDescent="0.2">
      <c r="A4" s="160">
        <v>0.297916666666667</v>
      </c>
      <c r="B4" s="192">
        <v>-180</v>
      </c>
      <c r="H4" s="134">
        <v>4.8</v>
      </c>
      <c r="BR4" s="237">
        <f t="shared" si="0"/>
        <v>4.3842914979757079</v>
      </c>
    </row>
    <row r="5" spans="1:116" x14ac:dyDescent="0.2">
      <c r="A5" s="160">
        <v>0.30138888888888898</v>
      </c>
      <c r="B5" s="192">
        <v>-175</v>
      </c>
      <c r="H5" s="134">
        <v>4.7</v>
      </c>
      <c r="AQ5" s="134">
        <v>4.8</v>
      </c>
      <c r="AR5" s="239"/>
      <c r="BA5" s="212">
        <v>3.4444444444444446</v>
      </c>
      <c r="BR5" s="237">
        <f t="shared" si="0"/>
        <v>4.4902834008097159</v>
      </c>
      <c r="CZ5" s="237">
        <f t="shared" ref="CZ5:CZ17" si="1">($B5*AQ$93)+AQ$99</f>
        <v>4.2426280035224551</v>
      </c>
      <c r="DC5" s="237">
        <f>($B5*BA$93)+BA$99</f>
        <v>1.8579055220017278</v>
      </c>
    </row>
    <row r="6" spans="1:116" x14ac:dyDescent="0.2">
      <c r="A6" s="160">
        <v>0.30486111111111103</v>
      </c>
      <c r="B6" s="192">
        <v>-170</v>
      </c>
      <c r="H6" s="134">
        <v>4.5999999999999996</v>
      </c>
      <c r="AQ6" s="134">
        <v>4.4000000000000004</v>
      </c>
      <c r="AR6" s="239"/>
      <c r="BA6" s="66">
        <v>3.5</v>
      </c>
      <c r="BR6" s="237">
        <f t="shared" si="0"/>
        <v>4.5962753036437238</v>
      </c>
      <c r="CZ6" s="237">
        <f t="shared" si="1"/>
        <v>4.4814100605646701</v>
      </c>
      <c r="DC6" s="237">
        <f>($B6*BA$93)+BA$99</f>
        <v>2.0762510785159636</v>
      </c>
    </row>
    <row r="7" spans="1:116" x14ac:dyDescent="0.2">
      <c r="A7" s="160">
        <v>0.30833333333333401</v>
      </c>
      <c r="B7" s="192">
        <v>-165</v>
      </c>
      <c r="H7" s="134">
        <v>4.5999999999999996</v>
      </c>
      <c r="AQ7" s="134">
        <v>4.4000000000000004</v>
      </c>
      <c r="AR7" s="239"/>
      <c r="BA7" s="66">
        <v>3.4444444444444446</v>
      </c>
      <c r="BR7" s="237">
        <f t="shared" si="0"/>
        <v>4.7022672064777318</v>
      </c>
      <c r="CZ7" s="237">
        <f t="shared" si="1"/>
        <v>4.720192117606886</v>
      </c>
      <c r="DC7" s="237">
        <f>($B7*BA$93)+BA$99</f>
        <v>2.2945966350302003</v>
      </c>
    </row>
    <row r="8" spans="1:116" x14ac:dyDescent="0.2">
      <c r="A8" s="160">
        <v>0.311805555555556</v>
      </c>
      <c r="B8" s="192">
        <v>-160</v>
      </c>
      <c r="H8" s="134">
        <v>4.4000000000000004</v>
      </c>
      <c r="AC8" s="134">
        <v>4.9000000000000004</v>
      </c>
      <c r="AQ8" s="134">
        <v>4.5999999999999996</v>
      </c>
      <c r="AR8" s="239"/>
      <c r="BA8" s="66">
        <v>3.5</v>
      </c>
      <c r="BB8" s="189"/>
      <c r="BR8" s="237">
        <f t="shared" si="0"/>
        <v>4.8082591093117397</v>
      </c>
      <c r="CL8" s="237">
        <f t="shared" ref="CL8:CL40" si="2">($B8*AC$93)+AC$99</f>
        <v>10.499465240641712</v>
      </c>
      <c r="CZ8" s="237">
        <f t="shared" si="1"/>
        <v>4.9589741746491018</v>
      </c>
      <c r="DC8" s="237">
        <f>($B8*BA$93)+BA$99</f>
        <v>2.5129421915444361</v>
      </c>
      <c r="DD8" s="189"/>
    </row>
    <row r="9" spans="1:116" x14ac:dyDescent="0.2">
      <c r="A9" s="160">
        <v>0.31527777777777799</v>
      </c>
      <c r="B9" s="192">
        <v>-155</v>
      </c>
      <c r="H9" s="134">
        <v>4.4000000000000004</v>
      </c>
      <c r="AC9" s="134">
        <v>12.2</v>
      </c>
      <c r="AQ9" s="134">
        <v>4.9000000000000004</v>
      </c>
      <c r="AR9" s="239"/>
      <c r="BA9" s="133"/>
      <c r="BB9" s="189"/>
      <c r="BR9" s="237">
        <f t="shared" si="0"/>
        <v>4.9142510121457486</v>
      </c>
      <c r="CL9" s="237">
        <f t="shared" si="2"/>
        <v>10.690106951871659</v>
      </c>
      <c r="CZ9" s="237">
        <f t="shared" si="1"/>
        <v>5.1977562316913177</v>
      </c>
      <c r="DC9" s="11"/>
      <c r="DD9" s="189"/>
    </row>
    <row r="10" spans="1:116" x14ac:dyDescent="0.2">
      <c r="A10" s="160">
        <v>0.31874999999999998</v>
      </c>
      <c r="B10" s="192">
        <v>-150</v>
      </c>
      <c r="H10" s="134">
        <v>4.4000000000000004</v>
      </c>
      <c r="AC10" s="134">
        <v>12.5</v>
      </c>
      <c r="AQ10" s="134">
        <v>4.9000000000000004</v>
      </c>
      <c r="AR10" s="239"/>
      <c r="BA10" s="133"/>
      <c r="BB10" s="189"/>
      <c r="BR10" s="237">
        <f t="shared" si="0"/>
        <v>5.0202429149797565</v>
      </c>
      <c r="CL10" s="237">
        <f t="shared" si="2"/>
        <v>10.880748663101606</v>
      </c>
      <c r="CZ10" s="237">
        <f t="shared" si="1"/>
        <v>5.4365382887335327</v>
      </c>
      <c r="DC10" s="11"/>
      <c r="DD10" s="189"/>
    </row>
    <row r="11" spans="1:116" x14ac:dyDescent="0.2">
      <c r="A11" s="160">
        <v>0.32222222222222202</v>
      </c>
      <c r="B11" s="192">
        <v>-145</v>
      </c>
      <c r="H11" s="134">
        <v>4.4000000000000004</v>
      </c>
      <c r="AC11" s="134">
        <v>11.9</v>
      </c>
      <c r="AF11" s="161">
        <v>4.7</v>
      </c>
      <c r="AQ11" s="134">
        <v>5</v>
      </c>
      <c r="AR11" s="239"/>
      <c r="BA11" s="133"/>
      <c r="BB11" s="189"/>
      <c r="BJ11" s="132">
        <v>5.333333333333333</v>
      </c>
      <c r="BR11" s="237">
        <f t="shared" si="0"/>
        <v>5.1262348178137644</v>
      </c>
      <c r="CL11" s="237">
        <f t="shared" si="2"/>
        <v>11.071390374331552</v>
      </c>
      <c r="CO11" s="237">
        <f t="shared" ref="CO11:CO40" si="3">($B11*AF$93)+AF$99</f>
        <v>5.0703225806451622</v>
      </c>
      <c r="CZ11" s="237">
        <f t="shared" si="1"/>
        <v>5.6753203457757486</v>
      </c>
      <c r="DC11" s="11"/>
      <c r="DD11" s="189"/>
      <c r="DK11" s="237">
        <f t="shared" ref="DK11:DK40" si="4">($B11*BJ$93)+BJ$99</f>
        <v>5.0860215053763458</v>
      </c>
    </row>
    <row r="12" spans="1:116" x14ac:dyDescent="0.2">
      <c r="A12" s="160">
        <v>0.32569444444444501</v>
      </c>
      <c r="B12" s="192">
        <v>-140</v>
      </c>
      <c r="H12" s="134">
        <v>4.4000000000000004</v>
      </c>
      <c r="AC12" s="134">
        <v>11.1</v>
      </c>
      <c r="AF12" s="134">
        <v>4.7</v>
      </c>
      <c r="AQ12" s="134">
        <v>5.0999999999999996</v>
      </c>
      <c r="AR12" s="239"/>
      <c r="AT12" s="161"/>
      <c r="BA12" s="132">
        <v>3.7222222222222223</v>
      </c>
      <c r="BB12" s="189"/>
      <c r="BJ12" s="132">
        <v>5.4444444444444446</v>
      </c>
      <c r="BR12" s="237">
        <f t="shared" si="0"/>
        <v>5.2322267206477733</v>
      </c>
      <c r="BZ12" s="11"/>
      <c r="CL12" s="237">
        <f t="shared" si="2"/>
        <v>11.262032085561497</v>
      </c>
      <c r="CO12" s="237">
        <f t="shared" si="3"/>
        <v>5.278242491657398</v>
      </c>
      <c r="CZ12" s="237">
        <f t="shared" si="1"/>
        <v>5.9141024028179636</v>
      </c>
      <c r="DB12" s="161"/>
      <c r="DC12" s="237">
        <f t="shared" ref="DC12:DC40" si="5">($B12*BA$93)+BA$99</f>
        <v>3.386324417601382</v>
      </c>
      <c r="DD12" s="189"/>
      <c r="DK12" s="237">
        <f t="shared" si="4"/>
        <v>5.4029786182177748</v>
      </c>
    </row>
    <row r="13" spans="1:116" x14ac:dyDescent="0.2">
      <c r="A13" s="160">
        <v>0.329166666666667</v>
      </c>
      <c r="B13" s="192">
        <v>-135</v>
      </c>
      <c r="H13" s="134">
        <v>4.5999999999999996</v>
      </c>
      <c r="AC13" s="134">
        <v>11.4</v>
      </c>
      <c r="AF13" s="134">
        <v>4.7</v>
      </c>
      <c r="AN13" s="161"/>
      <c r="AQ13" s="134">
        <v>5.2</v>
      </c>
      <c r="AR13" s="239"/>
      <c r="AT13" s="161"/>
      <c r="BA13" s="132">
        <v>3.8333333333333335</v>
      </c>
      <c r="BB13" s="189"/>
      <c r="BD13" s="132">
        <v>5.6111111111111107</v>
      </c>
      <c r="BJ13" s="132">
        <v>5.5555555555555554</v>
      </c>
      <c r="BR13" s="237">
        <f t="shared" si="0"/>
        <v>5.3382186234817812</v>
      </c>
      <c r="BZ13" s="161"/>
      <c r="CL13" s="237">
        <f t="shared" si="2"/>
        <v>11.452673796791444</v>
      </c>
      <c r="CO13" s="237">
        <f t="shared" si="3"/>
        <v>5.4861624026696338</v>
      </c>
      <c r="CW13" s="161"/>
      <c r="CZ13" s="237">
        <f t="shared" si="1"/>
        <v>6.1528844598601795</v>
      </c>
      <c r="DB13" s="161"/>
      <c r="DC13" s="237">
        <f t="shared" si="5"/>
        <v>3.6046699741156187</v>
      </c>
      <c r="DD13" s="189"/>
      <c r="DF13" s="237">
        <f t="shared" ref="DF13:DF40" si="6">($B13*BD$93)+BD$99</f>
        <v>4.6878762999452634</v>
      </c>
      <c r="DK13" s="237">
        <f t="shared" si="4"/>
        <v>5.7199357310592038</v>
      </c>
    </row>
    <row r="14" spans="1:116" x14ac:dyDescent="0.2">
      <c r="A14" s="114">
        <v>0.33263888888888898</v>
      </c>
      <c r="B14" s="240">
        <v>-130</v>
      </c>
      <c r="C14" s="11"/>
      <c r="H14" s="134">
        <v>4.7</v>
      </c>
      <c r="J14" s="133"/>
      <c r="O14" s="134"/>
      <c r="P14" s="133"/>
      <c r="U14" s="133"/>
      <c r="W14" s="134"/>
      <c r="X14" s="133"/>
      <c r="Y14" s="133"/>
      <c r="AA14" s="134"/>
      <c r="AB14" s="134"/>
      <c r="AC14" s="134">
        <v>12.4</v>
      </c>
      <c r="AF14" s="134">
        <v>5.6</v>
      </c>
      <c r="AG14" s="134"/>
      <c r="AJ14" s="134"/>
      <c r="AM14" s="134"/>
      <c r="AN14" s="134"/>
      <c r="AQ14" s="134">
        <v>5.2</v>
      </c>
      <c r="AR14" s="239"/>
      <c r="AS14" s="134"/>
      <c r="AU14" s="133"/>
      <c r="AV14" s="133"/>
      <c r="AW14" s="133"/>
      <c r="AX14" s="133"/>
      <c r="AY14" s="133"/>
      <c r="AZ14" s="133"/>
      <c r="BA14" s="132">
        <v>3.9444444444444446</v>
      </c>
      <c r="BB14" s="133"/>
      <c r="BD14" s="132">
        <v>5.6111111111111107</v>
      </c>
      <c r="BE14" s="133"/>
      <c r="BJ14" s="132">
        <v>5.7777777777777777</v>
      </c>
      <c r="BK14" s="133"/>
      <c r="BL14" s="131"/>
      <c r="BR14" s="237">
        <f t="shared" si="0"/>
        <v>5.4442105263157892</v>
      </c>
      <c r="BT14" s="11"/>
      <c r="BY14" s="134"/>
      <c r="BZ14" s="133"/>
      <c r="CE14" s="11"/>
      <c r="CG14" s="134"/>
      <c r="CH14" s="11"/>
      <c r="CJ14" s="134"/>
      <c r="CK14" s="134"/>
      <c r="CL14" s="237">
        <f t="shared" si="2"/>
        <v>11.643315508021391</v>
      </c>
      <c r="CO14" s="237">
        <f t="shared" si="3"/>
        <v>5.6940823136818697</v>
      </c>
      <c r="CP14" s="161"/>
      <c r="CS14" s="161"/>
      <c r="CV14" s="134"/>
      <c r="CW14" s="161"/>
      <c r="CZ14" s="237">
        <f t="shared" si="1"/>
        <v>6.3916665169023954</v>
      </c>
      <c r="DA14" s="161"/>
      <c r="DC14" s="237">
        <f t="shared" si="5"/>
        <v>3.8230155306298546</v>
      </c>
      <c r="DD14" s="11"/>
      <c r="DF14" s="237">
        <f t="shared" si="6"/>
        <v>4.9628109225810357</v>
      </c>
      <c r="DK14" s="237">
        <f t="shared" si="4"/>
        <v>6.0368928439006329</v>
      </c>
      <c r="DL14" s="133"/>
    </row>
    <row r="15" spans="1:116" x14ac:dyDescent="0.2">
      <c r="A15" s="114">
        <v>0.33611111111111103</v>
      </c>
      <c r="B15" s="240">
        <v>-125</v>
      </c>
      <c r="C15" s="11"/>
      <c r="H15" s="134">
        <v>4.8</v>
      </c>
      <c r="J15" s="133"/>
      <c r="O15" s="134"/>
      <c r="P15" s="133"/>
      <c r="U15" s="133"/>
      <c r="W15" s="134"/>
      <c r="X15" s="133"/>
      <c r="Y15" s="133"/>
      <c r="AA15" s="134"/>
      <c r="AB15" s="134"/>
      <c r="AC15" s="134">
        <v>12.7</v>
      </c>
      <c r="AF15" s="134">
        <v>6</v>
      </c>
      <c r="AG15" s="134"/>
      <c r="AI15" s="134">
        <v>5.2</v>
      </c>
      <c r="AJ15" s="134"/>
      <c r="AM15" s="134"/>
      <c r="AN15" s="134"/>
      <c r="AQ15" s="134">
        <v>5.3</v>
      </c>
      <c r="AR15" s="239"/>
      <c r="AS15" s="134"/>
      <c r="AU15" s="133"/>
      <c r="AV15" s="133"/>
      <c r="AW15" s="133"/>
      <c r="AX15" s="133"/>
      <c r="AY15" s="133"/>
      <c r="AZ15" s="133"/>
      <c r="BA15" s="132">
        <v>4.166666666666667</v>
      </c>
      <c r="BD15" s="132">
        <v>5.666666666666667</v>
      </c>
      <c r="BE15" s="133"/>
      <c r="BJ15" s="132">
        <v>5.9444444444444446</v>
      </c>
      <c r="BK15" s="133"/>
      <c r="BL15" s="131"/>
      <c r="BR15" s="237">
        <f t="shared" si="0"/>
        <v>5.5502024291497971</v>
      </c>
      <c r="BT15" s="11"/>
      <c r="BY15" s="134"/>
      <c r="BZ15" s="133"/>
      <c r="CE15" s="11"/>
      <c r="CG15" s="134"/>
      <c r="CH15" s="11"/>
      <c r="CJ15" s="134"/>
      <c r="CK15" s="134"/>
      <c r="CL15" s="237">
        <f t="shared" si="2"/>
        <v>11.833957219251339</v>
      </c>
      <c r="CO15" s="237">
        <f t="shared" si="3"/>
        <v>5.9020022246941055</v>
      </c>
      <c r="CP15" s="161"/>
      <c r="CR15" s="237">
        <f t="shared" ref="CR15:CR40" si="7">($B15*AI$93)+AI$99</f>
        <v>4.6299145299145312</v>
      </c>
      <c r="CS15" s="161"/>
      <c r="CV15" s="134"/>
      <c r="CW15" s="161"/>
      <c r="CZ15" s="237">
        <f t="shared" si="1"/>
        <v>6.6304485739446104</v>
      </c>
      <c r="DA15" s="161"/>
      <c r="DC15" s="237">
        <f t="shared" si="5"/>
        <v>4.0413610871440913</v>
      </c>
      <c r="DF15" s="237">
        <f t="shared" si="6"/>
        <v>5.237745545216808</v>
      </c>
      <c r="DK15" s="237">
        <f t="shared" si="4"/>
        <v>6.353849956742061</v>
      </c>
      <c r="DL15" s="133"/>
    </row>
    <row r="16" spans="1:116" x14ac:dyDescent="0.2">
      <c r="A16" s="114">
        <v>0.33958333333333302</v>
      </c>
      <c r="B16" s="240">
        <v>-120</v>
      </c>
      <c r="C16" s="11"/>
      <c r="H16" s="134">
        <v>4.9000000000000004</v>
      </c>
      <c r="J16" s="133"/>
      <c r="O16" s="134"/>
      <c r="P16" s="133"/>
      <c r="U16" s="133"/>
      <c r="W16" s="134"/>
      <c r="X16" s="133"/>
      <c r="Y16" s="133"/>
      <c r="AA16" s="134"/>
      <c r="AB16" s="134"/>
      <c r="AC16" s="134">
        <v>12.6</v>
      </c>
      <c r="AF16" s="134">
        <v>6.8</v>
      </c>
      <c r="AG16" s="134"/>
      <c r="AI16" s="134">
        <v>5.2</v>
      </c>
      <c r="AM16" s="134"/>
      <c r="AP16" s="134">
        <v>4.3</v>
      </c>
      <c r="AQ16" s="134">
        <v>5.4</v>
      </c>
      <c r="AR16" s="239"/>
      <c r="AS16" s="134"/>
      <c r="AU16" s="133"/>
      <c r="AV16" s="133"/>
      <c r="AW16" s="133"/>
      <c r="AX16" s="133"/>
      <c r="AY16" s="133"/>
      <c r="AZ16" s="133"/>
      <c r="BA16" s="132">
        <v>4.6111111111111107</v>
      </c>
      <c r="BB16" s="132">
        <v>7.3888888888888902</v>
      </c>
      <c r="BD16" s="132">
        <v>5.6111111111111107</v>
      </c>
      <c r="BE16" s="133"/>
      <c r="BJ16" s="132">
        <v>6.0555555555555554</v>
      </c>
      <c r="BK16" s="133"/>
      <c r="BL16" s="131"/>
      <c r="BR16" s="237">
        <f t="shared" si="0"/>
        <v>5.6561943319838051</v>
      </c>
      <c r="BT16" s="11"/>
      <c r="BY16" s="134"/>
      <c r="BZ16" s="133"/>
      <c r="CE16" s="11"/>
      <c r="CG16" s="134"/>
      <c r="CH16" s="11"/>
      <c r="CJ16" s="134"/>
      <c r="CK16" s="134"/>
      <c r="CL16" s="237">
        <f t="shared" si="2"/>
        <v>12.024598930481284</v>
      </c>
      <c r="CO16" s="237">
        <f t="shared" si="3"/>
        <v>6.1099221357063414</v>
      </c>
      <c r="CP16" s="161"/>
      <c r="CR16" s="237">
        <f t="shared" si="7"/>
        <v>4.8727179487179502</v>
      </c>
      <c r="CV16" s="161"/>
      <c r="CY16" s="237">
        <f t="shared" ref="CY16:CY40" si="8">($B16*AP$93)+AP$99</f>
        <v>3.8667692307692318</v>
      </c>
      <c r="CZ16" s="237">
        <f t="shared" si="1"/>
        <v>6.8692306309868263</v>
      </c>
      <c r="DA16" s="161"/>
      <c r="DC16" s="237">
        <f t="shared" si="5"/>
        <v>4.2597066436583271</v>
      </c>
      <c r="DD16" s="237">
        <f t="shared" ref="DD16:DD40" si="9">($B16*BB$93)+BB$99</f>
        <v>7.2627350427350441</v>
      </c>
      <c r="DF16" s="237">
        <f t="shared" si="6"/>
        <v>5.5126801678525794</v>
      </c>
      <c r="DK16" s="237">
        <f t="shared" si="4"/>
        <v>6.67080706958349</v>
      </c>
      <c r="DL16" s="133"/>
    </row>
    <row r="17" spans="1:116" x14ac:dyDescent="0.2">
      <c r="A17" s="114">
        <v>0.343055555555556</v>
      </c>
      <c r="B17" s="240">
        <v>-115</v>
      </c>
      <c r="C17" s="11"/>
      <c r="H17" s="134">
        <v>5.0999999999999996</v>
      </c>
      <c r="J17" s="133"/>
      <c r="M17" s="162">
        <v>3.6</v>
      </c>
      <c r="O17" s="134"/>
      <c r="P17" s="133"/>
      <c r="U17" s="133"/>
      <c r="W17" s="134"/>
      <c r="X17" s="133"/>
      <c r="Y17" s="133"/>
      <c r="AA17" s="134"/>
      <c r="AB17" s="134"/>
      <c r="AC17" s="134">
        <v>12.6</v>
      </c>
      <c r="AF17" s="134">
        <v>7.6</v>
      </c>
      <c r="AG17" s="134"/>
      <c r="AI17" s="134">
        <v>5.2</v>
      </c>
      <c r="AM17" s="134"/>
      <c r="AP17" s="134">
        <v>4.4000000000000004</v>
      </c>
      <c r="AQ17" s="134">
        <v>5.4</v>
      </c>
      <c r="AR17" s="239"/>
      <c r="AS17" s="134"/>
      <c r="AU17" s="133"/>
      <c r="AV17" s="133"/>
      <c r="AW17" s="133"/>
      <c r="AX17" s="133"/>
      <c r="AY17" s="133"/>
      <c r="AZ17" s="133"/>
      <c r="BA17" s="132">
        <v>4.9444444444444446</v>
      </c>
      <c r="BB17" s="132">
        <v>7.4444444444444446</v>
      </c>
      <c r="BD17" s="132">
        <v>5.6111111111111107</v>
      </c>
      <c r="BE17" s="133"/>
      <c r="BJ17" s="132">
        <v>6.2222222222222223</v>
      </c>
      <c r="BK17" s="133"/>
      <c r="BL17" s="131"/>
      <c r="BR17" s="237">
        <f t="shared" si="0"/>
        <v>5.762186234817813</v>
      </c>
      <c r="BT17" s="11"/>
      <c r="BW17" s="237">
        <f t="shared" ref="BW17:BW40" si="10">($B17*M$93)+M$99</f>
        <v>3.1450000000000005</v>
      </c>
      <c r="BY17" s="134"/>
      <c r="BZ17" s="133"/>
      <c r="CE17" s="11"/>
      <c r="CG17" s="134"/>
      <c r="CH17" s="11"/>
      <c r="CJ17" s="134"/>
      <c r="CK17" s="134"/>
      <c r="CL17" s="237">
        <f t="shared" si="2"/>
        <v>12.215240641711231</v>
      </c>
      <c r="CO17" s="237">
        <f t="shared" si="3"/>
        <v>6.3178420467185772</v>
      </c>
      <c r="CP17" s="161"/>
      <c r="CR17" s="237">
        <f t="shared" si="7"/>
        <v>5.1155213675213682</v>
      </c>
      <c r="CV17" s="161"/>
      <c r="CY17" s="237">
        <f t="shared" si="8"/>
        <v>4.0931538461538466</v>
      </c>
      <c r="CZ17" s="237">
        <f t="shared" si="1"/>
        <v>7.1080126880290422</v>
      </c>
      <c r="DA17" s="161"/>
      <c r="DC17" s="237">
        <f t="shared" si="5"/>
        <v>4.4780522001725638</v>
      </c>
      <c r="DD17" s="237">
        <f t="shared" si="9"/>
        <v>7.4346581196581214</v>
      </c>
      <c r="DF17" s="237">
        <f t="shared" si="6"/>
        <v>5.7876147904883517</v>
      </c>
      <c r="DK17" s="237">
        <f t="shared" si="4"/>
        <v>6.9877641824249181</v>
      </c>
      <c r="DL17" s="133"/>
    </row>
    <row r="18" spans="1:116" x14ac:dyDescent="0.2">
      <c r="A18" s="114">
        <v>0.34652777777777799</v>
      </c>
      <c r="B18" s="240">
        <v>-110</v>
      </c>
      <c r="C18" s="11"/>
      <c r="H18" s="134">
        <v>5.2</v>
      </c>
      <c r="J18" s="133"/>
      <c r="M18" s="161">
        <v>3.6</v>
      </c>
      <c r="O18" s="134"/>
      <c r="P18" s="133"/>
      <c r="U18" s="133"/>
      <c r="W18" s="134"/>
      <c r="X18" s="133"/>
      <c r="AA18" s="134"/>
      <c r="AB18" s="134"/>
      <c r="AC18" s="134">
        <v>12.4</v>
      </c>
      <c r="AF18" s="134">
        <v>8.4</v>
      </c>
      <c r="AG18" s="134"/>
      <c r="AI18" s="134">
        <v>4.5999999999999996</v>
      </c>
      <c r="AM18" s="134"/>
      <c r="AP18" s="134">
        <v>4.4000000000000004</v>
      </c>
      <c r="AQ18" s="134"/>
      <c r="AR18" s="239"/>
      <c r="AS18" s="134"/>
      <c r="AU18" s="133"/>
      <c r="AV18" s="133"/>
      <c r="AW18" s="133"/>
      <c r="AX18" s="133"/>
      <c r="AY18" s="133"/>
      <c r="AZ18" s="133"/>
      <c r="BA18" s="132">
        <v>5.5</v>
      </c>
      <c r="BB18" s="132">
        <v>7.3888888888888893</v>
      </c>
      <c r="BD18" s="132">
        <v>5.5555555555555554</v>
      </c>
      <c r="BE18" s="133"/>
      <c r="BJ18" s="132">
        <v>6.333333333333333</v>
      </c>
      <c r="BK18" s="133"/>
      <c r="BL18" s="131"/>
      <c r="BR18" s="237">
        <f t="shared" si="0"/>
        <v>5.8681781376518209</v>
      </c>
      <c r="BT18" s="11"/>
      <c r="BW18" s="237">
        <f t="shared" si="10"/>
        <v>3.3604347826086967</v>
      </c>
      <c r="BY18" s="134"/>
      <c r="BZ18" s="133"/>
      <c r="CE18" s="11"/>
      <c r="CG18" s="134"/>
      <c r="CJ18" s="134"/>
      <c r="CK18" s="134"/>
      <c r="CL18" s="237">
        <f t="shared" si="2"/>
        <v>12.405882352941177</v>
      </c>
      <c r="CO18" s="237">
        <f t="shared" si="3"/>
        <v>6.525761957730813</v>
      </c>
      <c r="CP18" s="161"/>
      <c r="CR18" s="237">
        <f t="shared" si="7"/>
        <v>5.3583247863247871</v>
      </c>
      <c r="CV18" s="161"/>
      <c r="CY18" s="237">
        <f t="shared" si="8"/>
        <v>4.3195384615384622</v>
      </c>
      <c r="CZ18" s="237"/>
      <c r="DA18" s="161"/>
      <c r="DC18" s="237">
        <f t="shared" si="5"/>
        <v>4.6963977566868005</v>
      </c>
      <c r="DD18" s="237">
        <f t="shared" si="9"/>
        <v>7.6065811965811978</v>
      </c>
      <c r="DF18" s="237">
        <f t="shared" si="6"/>
        <v>6.062549413124124</v>
      </c>
      <c r="DK18" s="237">
        <f t="shared" si="4"/>
        <v>7.3047212952663472</v>
      </c>
      <c r="DL18" s="133"/>
    </row>
    <row r="19" spans="1:116" x14ac:dyDescent="0.2">
      <c r="A19" s="114">
        <v>0.35</v>
      </c>
      <c r="B19" s="240">
        <v>-105</v>
      </c>
      <c r="C19" s="11"/>
      <c r="H19" s="134">
        <v>5.3</v>
      </c>
      <c r="J19" s="133"/>
      <c r="M19" s="161">
        <v>3.5</v>
      </c>
      <c r="O19" s="134"/>
      <c r="P19" s="133"/>
      <c r="U19" s="133"/>
      <c r="W19" s="134"/>
      <c r="X19" s="133"/>
      <c r="Y19" s="134">
        <v>7.6</v>
      </c>
      <c r="AA19" s="134"/>
      <c r="AB19" s="134"/>
      <c r="AC19" s="134">
        <v>12.3</v>
      </c>
      <c r="AF19" s="134">
        <v>9.1</v>
      </c>
      <c r="AG19" s="134"/>
      <c r="AI19" s="134">
        <v>4.7</v>
      </c>
      <c r="AM19" s="134"/>
      <c r="AP19" s="134">
        <v>4.5999999999999996</v>
      </c>
      <c r="AQ19" s="134"/>
      <c r="AR19" s="239"/>
      <c r="AS19" s="134"/>
      <c r="AU19" s="133"/>
      <c r="AV19" s="133"/>
      <c r="AW19" s="133"/>
      <c r="AX19" s="133"/>
      <c r="AY19" s="133"/>
      <c r="AZ19" s="133"/>
      <c r="BA19" s="132">
        <v>6.0555555555555554</v>
      </c>
      <c r="BB19" s="132">
        <v>7.2777777777777777</v>
      </c>
      <c r="BD19" s="132">
        <v>5.5555555555555554</v>
      </c>
      <c r="BE19" s="133"/>
      <c r="BJ19" s="132">
        <v>6.3888888888888893</v>
      </c>
      <c r="BK19" s="133"/>
      <c r="BL19" s="131"/>
      <c r="BR19" s="237">
        <f t="shared" si="0"/>
        <v>5.9741700404858289</v>
      </c>
      <c r="BT19" s="11"/>
      <c r="BW19" s="237">
        <f t="shared" si="10"/>
        <v>3.575869565217392</v>
      </c>
      <c r="BY19" s="134"/>
      <c r="BZ19" s="133"/>
      <c r="CE19" s="11"/>
      <c r="CG19" s="134"/>
      <c r="CH19" s="237">
        <f t="shared" ref="CH19:CH40" si="11">($B19*Y$93)+Y$99</f>
        <v>8.3181818181818183</v>
      </c>
      <c r="CJ19" s="134"/>
      <c r="CK19" s="134"/>
      <c r="CL19" s="237">
        <f t="shared" si="2"/>
        <v>12.596524064171124</v>
      </c>
      <c r="CO19" s="237">
        <f t="shared" si="3"/>
        <v>6.733681868743048</v>
      </c>
      <c r="CP19" s="161"/>
      <c r="CR19" s="237">
        <f t="shared" si="7"/>
        <v>5.6011282051282061</v>
      </c>
      <c r="CV19" s="161"/>
      <c r="CY19" s="237">
        <f t="shared" si="8"/>
        <v>4.5459230769230778</v>
      </c>
      <c r="CZ19" s="237"/>
      <c r="DA19" s="161"/>
      <c r="DC19" s="237">
        <f t="shared" si="5"/>
        <v>4.9147433132010363</v>
      </c>
      <c r="DD19" s="237">
        <f t="shared" si="9"/>
        <v>7.7785042735042751</v>
      </c>
      <c r="DF19" s="237">
        <f t="shared" si="6"/>
        <v>6.3374840357598963</v>
      </c>
      <c r="DK19" s="237">
        <f t="shared" si="4"/>
        <v>7.6216784081077762</v>
      </c>
      <c r="DL19" s="133"/>
    </row>
    <row r="20" spans="1:116" x14ac:dyDescent="0.2">
      <c r="A20" s="114">
        <v>0.35347222222222202</v>
      </c>
      <c r="B20" s="240">
        <v>-100</v>
      </c>
      <c r="C20" s="11"/>
      <c r="H20" s="134">
        <v>5.4</v>
      </c>
      <c r="I20" s="122">
        <v>6.6</v>
      </c>
      <c r="J20" s="133"/>
      <c r="M20" s="161">
        <v>3.9</v>
      </c>
      <c r="O20" s="134"/>
      <c r="P20" s="133"/>
      <c r="S20" s="162">
        <v>7.7</v>
      </c>
      <c r="U20" s="133"/>
      <c r="W20" s="134"/>
      <c r="X20" s="133"/>
      <c r="Y20" s="134">
        <v>7.8</v>
      </c>
      <c r="AA20" s="134"/>
      <c r="AB20" s="134"/>
      <c r="AC20" s="134">
        <v>12.6</v>
      </c>
      <c r="AF20" s="134">
        <v>9.6</v>
      </c>
      <c r="AG20" s="134"/>
      <c r="AI20" s="134">
        <v>4.7</v>
      </c>
      <c r="AK20" s="161">
        <v>7.9</v>
      </c>
      <c r="AL20" s="134">
        <v>7.4</v>
      </c>
      <c r="AM20" s="134"/>
      <c r="AP20" s="134">
        <v>4.7</v>
      </c>
      <c r="AQ20" s="134"/>
      <c r="AR20" s="239"/>
      <c r="AS20" s="134"/>
      <c r="AU20" s="133"/>
      <c r="AV20" s="133"/>
      <c r="AW20" s="133"/>
      <c r="AX20" s="133"/>
      <c r="AY20" s="133"/>
      <c r="AZ20" s="133"/>
      <c r="BA20" s="132">
        <v>6.2222222222222223</v>
      </c>
      <c r="BB20" s="132">
        <v>7.5555555555555554</v>
      </c>
      <c r="BD20" s="132">
        <v>5.5555555555555554</v>
      </c>
      <c r="BE20" s="133"/>
      <c r="BJ20" s="132">
        <v>6.5555555555555554</v>
      </c>
      <c r="BK20" s="133"/>
      <c r="BL20" s="131"/>
      <c r="BR20" s="237">
        <f t="shared" si="0"/>
        <v>6.0801619433198368</v>
      </c>
      <c r="BS20" s="237">
        <f t="shared" ref="BS20:BS40" si="12">($B20*I$93)+I$99</f>
        <v>5.1376623376623378</v>
      </c>
      <c r="BT20" s="11"/>
      <c r="BW20" s="237">
        <f t="shared" si="10"/>
        <v>3.7913043478260873</v>
      </c>
      <c r="BY20" s="134"/>
      <c r="BZ20" s="133"/>
      <c r="CC20" s="237">
        <f t="shared" ref="CC20:CC40" si="13">($B20*S$93)+S$99</f>
        <v>6.6558441558441572</v>
      </c>
      <c r="CE20" s="11"/>
      <c r="CG20" s="134"/>
      <c r="CH20" s="237">
        <f t="shared" si="11"/>
        <v>8.5792207792207797</v>
      </c>
      <c r="CJ20" s="134"/>
      <c r="CK20" s="134"/>
      <c r="CL20" s="237">
        <f t="shared" si="2"/>
        <v>12.787165775401071</v>
      </c>
      <c r="CO20" s="237">
        <f t="shared" si="3"/>
        <v>6.9416017797552838</v>
      </c>
      <c r="CP20" s="161"/>
      <c r="CR20" s="237">
        <f t="shared" si="7"/>
        <v>5.843931623931625</v>
      </c>
      <c r="CT20" s="237">
        <f t="shared" ref="CT20:CT40" si="14">($B20*AK$93)+AK$99</f>
        <v>8.4116883116883123</v>
      </c>
      <c r="CU20" s="237">
        <f t="shared" ref="CU20:CU40" si="15">($B20*AL$93)+AL$99</f>
        <v>6.3337662337662337</v>
      </c>
      <c r="CV20" s="161"/>
      <c r="CY20" s="237">
        <f t="shared" si="8"/>
        <v>4.7723076923076935</v>
      </c>
      <c r="CZ20" s="237"/>
      <c r="DA20" s="161"/>
      <c r="DC20" s="237">
        <f t="shared" si="5"/>
        <v>5.133088869715273</v>
      </c>
      <c r="DD20" s="237">
        <f t="shared" si="9"/>
        <v>7.9504273504273524</v>
      </c>
      <c r="DF20" s="237">
        <f t="shared" si="6"/>
        <v>6.6124186583956686</v>
      </c>
      <c r="DK20" s="237">
        <f t="shared" si="4"/>
        <v>7.9386355209492043</v>
      </c>
      <c r="DL20" s="133"/>
    </row>
    <row r="21" spans="1:116" x14ac:dyDescent="0.2">
      <c r="A21" s="114">
        <v>0.35694444444444501</v>
      </c>
      <c r="B21" s="240">
        <v>-95</v>
      </c>
      <c r="C21" s="11"/>
      <c r="H21" s="134">
        <v>5.6</v>
      </c>
      <c r="I21" s="134">
        <v>6.6</v>
      </c>
      <c r="J21" s="133"/>
      <c r="M21" s="161">
        <v>3.8</v>
      </c>
      <c r="P21" s="133"/>
      <c r="S21" s="161">
        <v>7.9</v>
      </c>
      <c r="U21" s="133"/>
      <c r="W21" s="134"/>
      <c r="X21" s="133"/>
      <c r="Y21" s="134">
        <v>8.1</v>
      </c>
      <c r="AA21" s="134"/>
      <c r="AB21" s="134"/>
      <c r="AC21" s="134">
        <v>12.8</v>
      </c>
      <c r="AF21" s="134">
        <v>9.9</v>
      </c>
      <c r="AG21" s="134"/>
      <c r="AI21" s="134">
        <v>4.7</v>
      </c>
      <c r="AK21" s="134">
        <v>8.8000000000000007</v>
      </c>
      <c r="AL21" s="134">
        <v>7.5</v>
      </c>
      <c r="AM21" s="134"/>
      <c r="AO21" s="134">
        <v>7.2</v>
      </c>
      <c r="AP21" s="134">
        <v>4.8</v>
      </c>
      <c r="AQ21" s="134"/>
      <c r="AR21" s="239"/>
      <c r="AS21" s="134"/>
      <c r="AU21" s="133"/>
      <c r="AV21" s="133"/>
      <c r="AW21" s="133"/>
      <c r="AX21" s="133"/>
      <c r="AY21" s="133"/>
      <c r="AZ21" s="133"/>
      <c r="BA21" s="132">
        <v>6.6111111111111107</v>
      </c>
      <c r="BB21" s="132">
        <v>7.7777777777777777</v>
      </c>
      <c r="BD21" s="132">
        <v>5.7777777777777777</v>
      </c>
      <c r="BE21" s="133"/>
      <c r="BI21" s="132">
        <v>5.8333333333333304</v>
      </c>
      <c r="BJ21" s="132">
        <v>6.666666666666667</v>
      </c>
      <c r="BK21" s="133"/>
      <c r="BL21" s="131"/>
      <c r="BR21" s="237">
        <f t="shared" si="0"/>
        <v>6.1861538461538457</v>
      </c>
      <c r="BS21" s="237">
        <f t="shared" si="12"/>
        <v>5.5307792207792206</v>
      </c>
      <c r="BT21" s="11"/>
      <c r="BW21" s="237">
        <f t="shared" si="10"/>
        <v>4.0067391304347835</v>
      </c>
      <c r="BZ21" s="133"/>
      <c r="CC21" s="237">
        <f t="shared" si="13"/>
        <v>6.9980519480519492</v>
      </c>
      <c r="CE21" s="11"/>
      <c r="CG21" s="134"/>
      <c r="CH21" s="237">
        <f t="shared" si="11"/>
        <v>8.8402597402597412</v>
      </c>
      <c r="CJ21" s="134"/>
      <c r="CK21" s="134"/>
      <c r="CL21" s="237">
        <f t="shared" si="2"/>
        <v>12.977807486631017</v>
      </c>
      <c r="CO21" s="237">
        <f t="shared" si="3"/>
        <v>7.1495216907675196</v>
      </c>
      <c r="CP21" s="161"/>
      <c r="CR21" s="237">
        <f t="shared" si="7"/>
        <v>6.0867350427350431</v>
      </c>
      <c r="CT21" s="237">
        <f t="shared" si="14"/>
        <v>8.6161038961038958</v>
      </c>
      <c r="CU21" s="237">
        <f t="shared" si="15"/>
        <v>6.5920779220779222</v>
      </c>
      <c r="CV21" s="161"/>
      <c r="CX21" s="237">
        <f t="shared" ref="CX21:CX40" si="16">($B21*AO$93)+AO$99</f>
        <v>6.2085714285714291</v>
      </c>
      <c r="CY21" s="237">
        <f t="shared" si="8"/>
        <v>4.9986923076923082</v>
      </c>
      <c r="CZ21" s="237"/>
      <c r="DA21" s="161"/>
      <c r="DC21" s="237">
        <f t="shared" si="5"/>
        <v>5.3514344262295088</v>
      </c>
      <c r="DD21" s="237">
        <f t="shared" si="9"/>
        <v>8.1223504273504297</v>
      </c>
      <c r="DF21" s="237">
        <f t="shared" si="6"/>
        <v>6.8873532810314408</v>
      </c>
      <c r="DJ21" s="237">
        <f t="shared" ref="DJ21:DJ40" si="17">($B21*BI$93)+BI$99</f>
        <v>5.3428571428571425</v>
      </c>
      <c r="DK21" s="237">
        <f t="shared" si="4"/>
        <v>8.2555926337906342</v>
      </c>
      <c r="DL21" s="133"/>
    </row>
    <row r="22" spans="1:116" x14ac:dyDescent="0.2">
      <c r="A22" s="114">
        <v>0.360416666666667</v>
      </c>
      <c r="B22" s="240">
        <v>-90</v>
      </c>
      <c r="C22" s="11"/>
      <c r="H22" s="134">
        <v>5.6</v>
      </c>
      <c r="I22" s="134">
        <v>6.6</v>
      </c>
      <c r="J22" s="133"/>
      <c r="M22" s="161">
        <v>3.8</v>
      </c>
      <c r="P22" s="133"/>
      <c r="S22" s="161">
        <v>8.3000000000000007</v>
      </c>
      <c r="U22" s="133"/>
      <c r="W22" s="134"/>
      <c r="X22" s="133"/>
      <c r="Y22" s="134">
        <v>8.4</v>
      </c>
      <c r="AA22" s="134"/>
      <c r="AB22" s="134"/>
      <c r="AC22" s="134">
        <v>12.8</v>
      </c>
      <c r="AF22" s="134">
        <v>10.4</v>
      </c>
      <c r="AG22" s="134"/>
      <c r="AI22" s="134">
        <v>5.0999999999999996</v>
      </c>
      <c r="AJ22" s="134">
        <v>7.9</v>
      </c>
      <c r="AK22" s="134">
        <v>9.1999999999999993</v>
      </c>
      <c r="AL22" s="134">
        <v>7.6</v>
      </c>
      <c r="AM22" s="134"/>
      <c r="AO22" s="134">
        <v>7.5</v>
      </c>
      <c r="AP22" s="134">
        <v>4.8</v>
      </c>
      <c r="AQ22" s="134"/>
      <c r="AR22" s="239"/>
      <c r="AS22" s="134"/>
      <c r="AU22" s="133"/>
      <c r="AV22" s="133"/>
      <c r="AW22" s="133"/>
      <c r="AX22" s="133"/>
      <c r="AY22" s="133"/>
      <c r="AZ22" s="133"/>
      <c r="BA22" s="132">
        <v>7.0555555555555554</v>
      </c>
      <c r="BB22" s="132">
        <v>7.833333333333333</v>
      </c>
      <c r="BD22" s="132">
        <v>5.8888888888888893</v>
      </c>
      <c r="BE22" s="133"/>
      <c r="BI22" s="132">
        <v>6.2222222222222223</v>
      </c>
      <c r="BJ22" s="132">
        <v>6.6111111111111107</v>
      </c>
      <c r="BK22" s="133"/>
      <c r="BL22" s="131"/>
      <c r="BR22" s="237">
        <f t="shared" si="0"/>
        <v>6.2921457489878536</v>
      </c>
      <c r="BS22" s="237">
        <f t="shared" si="12"/>
        <v>5.9238961038961042</v>
      </c>
      <c r="BT22" s="11"/>
      <c r="BW22" s="237">
        <f t="shared" si="10"/>
        <v>4.2221739130434788</v>
      </c>
      <c r="BZ22" s="133"/>
      <c r="CC22" s="237">
        <f t="shared" si="13"/>
        <v>7.3402597402597412</v>
      </c>
      <c r="CE22" s="11"/>
      <c r="CG22" s="134"/>
      <c r="CH22" s="237">
        <f t="shared" si="11"/>
        <v>9.1012987012987026</v>
      </c>
      <c r="CJ22" s="134"/>
      <c r="CK22" s="134"/>
      <c r="CL22" s="237">
        <f t="shared" si="2"/>
        <v>13.168449197860964</v>
      </c>
      <c r="CO22" s="237">
        <f t="shared" si="3"/>
        <v>7.3574416017797564</v>
      </c>
      <c r="CP22" s="161"/>
      <c r="CR22" s="237">
        <f t="shared" si="7"/>
        <v>6.329538461538462</v>
      </c>
      <c r="CS22" s="237">
        <f t="shared" ref="CS22:CS40" si="18">($B22*AJ$93)+AJ$99</f>
        <v>7.8884210526315783</v>
      </c>
      <c r="CT22" s="237">
        <f t="shared" si="14"/>
        <v>8.8205194805194811</v>
      </c>
      <c r="CU22" s="237">
        <f t="shared" si="15"/>
        <v>6.8503896103896107</v>
      </c>
      <c r="CV22" s="161"/>
      <c r="CX22" s="237">
        <f t="shared" si="16"/>
        <v>6.5554887218045117</v>
      </c>
      <c r="CY22" s="237">
        <f t="shared" si="8"/>
        <v>5.2250769230769238</v>
      </c>
      <c r="CZ22" s="237"/>
      <c r="DA22" s="161"/>
      <c r="DC22" s="237">
        <f t="shared" si="5"/>
        <v>5.5697799827437455</v>
      </c>
      <c r="DD22" s="237">
        <f t="shared" si="9"/>
        <v>8.2942735042735052</v>
      </c>
      <c r="DF22" s="237">
        <f t="shared" si="6"/>
        <v>7.1622879036672122</v>
      </c>
      <c r="DJ22" s="237">
        <f t="shared" si="17"/>
        <v>5.6435254803675852</v>
      </c>
      <c r="DK22" s="237">
        <f t="shared" si="4"/>
        <v>8.5725497466320615</v>
      </c>
      <c r="DL22" s="133"/>
    </row>
    <row r="23" spans="1:116" x14ac:dyDescent="0.2">
      <c r="A23" s="114">
        <v>0.36388888888888898</v>
      </c>
      <c r="B23" s="240">
        <v>-85</v>
      </c>
      <c r="C23" s="133"/>
      <c r="D23" s="133"/>
      <c r="G23" s="162">
        <v>6.3</v>
      </c>
      <c r="H23" s="134">
        <v>5.5</v>
      </c>
      <c r="I23" s="134">
        <v>6.7</v>
      </c>
      <c r="J23" s="208">
        <v>9.9</v>
      </c>
      <c r="M23" s="134">
        <v>4.2</v>
      </c>
      <c r="N23" s="162">
        <v>5.7</v>
      </c>
      <c r="O23" s="122">
        <v>4.9000000000000004</v>
      </c>
      <c r="P23" s="133"/>
      <c r="Q23" s="162">
        <v>7</v>
      </c>
      <c r="S23" s="161">
        <v>8.4</v>
      </c>
      <c r="U23" s="133"/>
      <c r="W23" s="134"/>
      <c r="X23" s="133"/>
      <c r="Y23" s="134">
        <v>8.1999999999999993</v>
      </c>
      <c r="AA23" s="134"/>
      <c r="AB23" s="134"/>
      <c r="AC23" s="134">
        <v>13.1</v>
      </c>
      <c r="AF23" s="134">
        <v>10.7</v>
      </c>
      <c r="AG23" s="134"/>
      <c r="AI23" s="134">
        <v>5.4</v>
      </c>
      <c r="AJ23" s="134">
        <v>8</v>
      </c>
      <c r="AK23" s="134">
        <v>9.4</v>
      </c>
      <c r="AL23" s="134">
        <v>6.9</v>
      </c>
      <c r="AM23" s="134"/>
      <c r="AO23" s="134">
        <v>7.7</v>
      </c>
      <c r="AP23" s="134">
        <v>4.9000000000000004</v>
      </c>
      <c r="AQ23" s="134"/>
      <c r="AR23" s="239"/>
      <c r="AS23" s="134"/>
      <c r="AU23" s="133"/>
      <c r="AV23" s="133"/>
      <c r="AW23" s="133"/>
      <c r="AX23" s="133"/>
      <c r="AY23" s="133"/>
      <c r="AZ23" s="133"/>
      <c r="BA23" s="132">
        <v>7.333333333333333</v>
      </c>
      <c r="BB23" s="132">
        <v>8.2777777777777786</v>
      </c>
      <c r="BD23" s="132">
        <v>6.1111111111111107</v>
      </c>
      <c r="BE23" s="133"/>
      <c r="BI23" s="132">
        <v>6.3888888888888893</v>
      </c>
      <c r="BJ23" s="132">
        <v>8</v>
      </c>
      <c r="BK23" s="133"/>
      <c r="BL23" s="131"/>
      <c r="BN23" s="11"/>
      <c r="BQ23" s="237">
        <f t="shared" ref="BQ23:BQ39" si="19">($B23*G$93)+G$99</f>
        <v>5.26842105263158</v>
      </c>
      <c r="BR23" s="237">
        <f t="shared" si="0"/>
        <v>6.3981376518218616</v>
      </c>
      <c r="BS23" s="237">
        <f t="shared" si="12"/>
        <v>6.317012987012987</v>
      </c>
      <c r="BT23" s="237">
        <f t="shared" ref="BT23:BT40" si="20">($B23*J$93)+J$99</f>
        <v>8.6333333333333329</v>
      </c>
      <c r="BW23" s="237">
        <f t="shared" si="10"/>
        <v>4.437608695652175</v>
      </c>
      <c r="BX23" s="237">
        <f t="shared" ref="BX23:BX40" si="21">($B23*N$93)+N$99</f>
        <v>4.5035087719298232</v>
      </c>
      <c r="BY23" s="237">
        <f t="shared" ref="BY23:BY40" si="22">($B23*O$93)+O$99</f>
        <v>3.9105263157894745</v>
      </c>
      <c r="BZ23" s="133"/>
      <c r="CA23" s="237">
        <f t="shared" ref="CA23:CA40" si="23">($B23*Q$93)+Q$99</f>
        <v>5.9738299531981296</v>
      </c>
      <c r="CC23" s="237">
        <f t="shared" si="13"/>
        <v>7.682467532467534</v>
      </c>
      <c r="CE23" s="11"/>
      <c r="CG23" s="134"/>
      <c r="CH23" s="237">
        <f t="shared" si="11"/>
        <v>9.3623376623376622</v>
      </c>
      <c r="CJ23" s="134"/>
      <c r="CK23" s="134"/>
      <c r="CL23" s="237">
        <f t="shared" si="2"/>
        <v>13.359090909090909</v>
      </c>
      <c r="CO23" s="237">
        <f t="shared" si="3"/>
        <v>7.5653615127919913</v>
      </c>
      <c r="CP23" s="161"/>
      <c r="CR23" s="237">
        <f t="shared" si="7"/>
        <v>6.5723418803418809</v>
      </c>
      <c r="CS23" s="237">
        <f t="shared" si="18"/>
        <v>8.133508771929824</v>
      </c>
      <c r="CT23" s="237">
        <f t="shared" si="14"/>
        <v>9.0249350649350646</v>
      </c>
      <c r="CU23" s="237">
        <f t="shared" si="15"/>
        <v>7.1087012987012992</v>
      </c>
      <c r="CV23" s="161"/>
      <c r="CX23" s="237">
        <f t="shared" si="16"/>
        <v>6.9024060150375943</v>
      </c>
      <c r="CY23" s="237">
        <f t="shared" si="8"/>
        <v>5.4514615384615395</v>
      </c>
      <c r="CZ23" s="237"/>
      <c r="DA23" s="161"/>
      <c r="DC23" s="237">
        <f t="shared" si="5"/>
        <v>5.7881255392579813</v>
      </c>
      <c r="DD23" s="237">
        <f t="shared" si="9"/>
        <v>8.4661965811965825</v>
      </c>
      <c r="DF23" s="237">
        <f t="shared" si="6"/>
        <v>7.4372225263029845</v>
      </c>
      <c r="DJ23" s="237">
        <f t="shared" si="17"/>
        <v>5.9441938178780278</v>
      </c>
      <c r="DK23" s="237">
        <f t="shared" si="4"/>
        <v>8.8895068594734905</v>
      </c>
      <c r="DL23" s="133"/>
    </row>
    <row r="24" spans="1:116" x14ac:dyDescent="0.2">
      <c r="A24" s="114">
        <v>0.36736111111111103</v>
      </c>
      <c r="B24" s="240">
        <v>-80</v>
      </c>
      <c r="C24" s="134"/>
      <c r="D24" s="133"/>
      <c r="G24" s="134">
        <v>6.4</v>
      </c>
      <c r="H24" s="134">
        <v>5.6</v>
      </c>
      <c r="I24" s="134">
        <v>7.1</v>
      </c>
      <c r="J24" s="133">
        <v>9.6999999999999993</v>
      </c>
      <c r="K24" s="162">
        <v>8.8000000000000007</v>
      </c>
      <c r="M24" s="134">
        <v>4.4000000000000004</v>
      </c>
      <c r="N24" s="134">
        <v>5.7</v>
      </c>
      <c r="O24" s="134">
        <v>4.9000000000000004</v>
      </c>
      <c r="P24" s="133"/>
      <c r="Q24" s="161">
        <v>7</v>
      </c>
      <c r="S24" s="161">
        <v>8.1999999999999993</v>
      </c>
      <c r="U24" s="133"/>
      <c r="W24" s="134"/>
      <c r="X24" s="133"/>
      <c r="Y24" s="134">
        <v>7.9</v>
      </c>
      <c r="AA24" s="134"/>
      <c r="AB24" s="134"/>
      <c r="AC24" s="134">
        <v>13.4</v>
      </c>
      <c r="AF24" s="134">
        <v>10.8</v>
      </c>
      <c r="AI24" s="134">
        <v>5.5</v>
      </c>
      <c r="AJ24" s="134">
        <v>8.1</v>
      </c>
      <c r="AK24" s="134">
        <v>9.4</v>
      </c>
      <c r="AL24" s="134">
        <v>6.9</v>
      </c>
      <c r="AM24" s="134"/>
      <c r="AO24" s="134">
        <v>7.6</v>
      </c>
      <c r="AP24" s="134">
        <v>5</v>
      </c>
      <c r="AQ24" s="134"/>
      <c r="AR24" s="239"/>
      <c r="AS24" s="134"/>
      <c r="AU24" s="133"/>
      <c r="AV24" s="133"/>
      <c r="AW24" s="133"/>
      <c r="AX24" s="133"/>
      <c r="AY24" s="133"/>
      <c r="AZ24" s="133"/>
      <c r="BA24" s="132">
        <v>7.4444444444444446</v>
      </c>
      <c r="BB24" s="132">
        <v>8.3888888888888893</v>
      </c>
      <c r="BD24" s="132">
        <v>6.5555555555555554</v>
      </c>
      <c r="BE24" s="133"/>
      <c r="BI24" s="132">
        <v>6.5555555555555554</v>
      </c>
      <c r="BJ24" s="132">
        <v>8.1666666666666661</v>
      </c>
      <c r="BK24" s="133"/>
      <c r="BL24" s="131"/>
      <c r="BN24" s="11"/>
      <c r="BQ24" s="237">
        <f t="shared" si="19"/>
        <v>5.6938080495356047</v>
      </c>
      <c r="BR24" s="237">
        <f t="shared" si="0"/>
        <v>6.5041295546558695</v>
      </c>
      <c r="BS24" s="237">
        <f t="shared" si="12"/>
        <v>6.7101298701298706</v>
      </c>
      <c r="BT24" s="237">
        <f t="shared" si="20"/>
        <v>8.9549019607843121</v>
      </c>
      <c r="BU24" s="237">
        <f t="shared" ref="BU24:BU40" si="24">($B24*K$93)+K$99</f>
        <v>7.8725490196078454</v>
      </c>
      <c r="BW24" s="237">
        <f t="shared" si="10"/>
        <v>4.6530434782608703</v>
      </c>
      <c r="BX24" s="237">
        <f t="shared" si="21"/>
        <v>4.9209494324045391</v>
      </c>
      <c r="BY24" s="237">
        <f t="shared" si="22"/>
        <v>4.3628482972136231</v>
      </c>
      <c r="BZ24" s="133"/>
      <c r="CA24" s="237">
        <f t="shared" si="23"/>
        <v>6.2577223088923573</v>
      </c>
      <c r="CC24" s="237">
        <f t="shared" si="13"/>
        <v>8.0246753246753251</v>
      </c>
      <c r="CE24" s="11"/>
      <c r="CG24" s="134"/>
      <c r="CH24" s="237">
        <f t="shared" si="11"/>
        <v>9.6233766233766236</v>
      </c>
      <c r="CJ24" s="134"/>
      <c r="CK24" s="134"/>
      <c r="CL24" s="237">
        <f t="shared" si="2"/>
        <v>13.549732620320857</v>
      </c>
      <c r="CO24" s="237">
        <f t="shared" si="3"/>
        <v>7.7732814238042272</v>
      </c>
      <c r="CR24" s="237">
        <f t="shared" si="7"/>
        <v>6.8151452991452999</v>
      </c>
      <c r="CS24" s="237">
        <f t="shared" si="18"/>
        <v>8.3785964912280697</v>
      </c>
      <c r="CT24" s="237">
        <f t="shared" si="14"/>
        <v>9.2293506493506499</v>
      </c>
      <c r="CU24" s="237">
        <f t="shared" si="15"/>
        <v>7.3670129870129877</v>
      </c>
      <c r="CV24" s="161"/>
      <c r="CX24" s="237">
        <f t="shared" si="16"/>
        <v>7.2493233082706769</v>
      </c>
      <c r="CY24" s="237">
        <f t="shared" si="8"/>
        <v>5.6778461538461542</v>
      </c>
      <c r="CZ24" s="237"/>
      <c r="DA24" s="161"/>
      <c r="DC24" s="237">
        <f t="shared" si="5"/>
        <v>6.006471095772218</v>
      </c>
      <c r="DD24" s="237">
        <f t="shared" si="9"/>
        <v>8.6381196581196598</v>
      </c>
      <c r="DF24" s="237">
        <f t="shared" si="6"/>
        <v>7.7121571489387568</v>
      </c>
      <c r="DJ24" s="237">
        <f t="shared" si="17"/>
        <v>6.2448621553884704</v>
      </c>
      <c r="DK24" s="237">
        <f t="shared" si="4"/>
        <v>9.2064639723149195</v>
      </c>
      <c r="DL24" s="133"/>
    </row>
    <row r="25" spans="1:116" x14ac:dyDescent="0.2">
      <c r="A25" s="114">
        <v>0.37083333333333302</v>
      </c>
      <c r="B25" s="240">
        <v>-75</v>
      </c>
      <c r="C25" s="134"/>
      <c r="D25" s="133"/>
      <c r="E25" s="122">
        <v>9.6</v>
      </c>
      <c r="G25" s="134">
        <v>6.8</v>
      </c>
      <c r="H25" s="134">
        <v>6.2</v>
      </c>
      <c r="I25" s="134">
        <v>7.2</v>
      </c>
      <c r="J25" s="133">
        <v>9.4</v>
      </c>
      <c r="K25" s="161">
        <v>9</v>
      </c>
      <c r="M25" s="134">
        <v>4.7</v>
      </c>
      <c r="N25" s="134">
        <v>5.7</v>
      </c>
      <c r="O25" s="134">
        <v>5</v>
      </c>
      <c r="P25" s="133"/>
      <c r="Q25" s="161">
        <v>7.1</v>
      </c>
      <c r="S25" s="161">
        <v>8.3000000000000007</v>
      </c>
      <c r="U25" s="133"/>
      <c r="W25" s="134"/>
      <c r="X25" s="133"/>
      <c r="Y25" s="134">
        <v>7.8</v>
      </c>
      <c r="Z25" s="161">
        <v>5.5</v>
      </c>
      <c r="AA25" s="134"/>
      <c r="AB25" s="134"/>
      <c r="AC25" s="134">
        <v>13.6</v>
      </c>
      <c r="AF25" s="134">
        <v>10.7</v>
      </c>
      <c r="AG25" s="134">
        <v>10.1</v>
      </c>
      <c r="AI25" s="134">
        <v>5.7</v>
      </c>
      <c r="AJ25" s="134">
        <v>8.1999999999999993</v>
      </c>
      <c r="AK25" s="134">
        <v>9.6999999999999993</v>
      </c>
      <c r="AL25" s="134">
        <v>7.1</v>
      </c>
      <c r="AO25" s="134">
        <v>7.6</v>
      </c>
      <c r="AP25" s="134">
        <v>5.3</v>
      </c>
      <c r="AQ25" s="134">
        <v>7.2</v>
      </c>
      <c r="AR25" s="239"/>
      <c r="AS25" s="134"/>
      <c r="AU25" s="133"/>
      <c r="AV25" s="133"/>
      <c r="AW25" s="133"/>
      <c r="AX25" s="133"/>
      <c r="AY25" s="133"/>
      <c r="AZ25" s="133"/>
      <c r="BA25" s="132">
        <v>7.9444444444444446</v>
      </c>
      <c r="BB25" s="132">
        <v>8.3888888888888893</v>
      </c>
      <c r="BC25" s="132">
        <v>9.5555555555555554</v>
      </c>
      <c r="BD25" s="132">
        <v>7</v>
      </c>
      <c r="BE25" s="133"/>
      <c r="BI25" s="132">
        <v>7.166666666666667</v>
      </c>
      <c r="BJ25" s="132">
        <v>8.2222222222222214</v>
      </c>
      <c r="BK25" s="133"/>
      <c r="BL25" s="131"/>
      <c r="BN25" s="133"/>
      <c r="BO25" s="236">
        <f t="shared" ref="BO25:BO40" si="25">($B25*$E$93)+E$99</f>
        <v>9.8558823529411761</v>
      </c>
      <c r="BQ25" s="237">
        <f t="shared" si="19"/>
        <v>6.1191950464396294</v>
      </c>
      <c r="BR25" s="237">
        <f t="shared" si="0"/>
        <v>6.6101214574898783</v>
      </c>
      <c r="BS25" s="237">
        <f t="shared" si="12"/>
        <v>7.1032467532467534</v>
      </c>
      <c r="BT25" s="237">
        <f t="shared" si="20"/>
        <v>9.2764705882352914</v>
      </c>
      <c r="BU25" s="237">
        <f t="shared" si="24"/>
        <v>8.3867647058823547</v>
      </c>
      <c r="BW25" s="237">
        <f t="shared" si="10"/>
        <v>4.8684782608695656</v>
      </c>
      <c r="BX25" s="237">
        <f t="shared" si="21"/>
        <v>5.3383900928792558</v>
      </c>
      <c r="BY25" s="237">
        <f t="shared" si="22"/>
        <v>4.8151702786377717</v>
      </c>
      <c r="BZ25" s="133"/>
      <c r="CA25" s="237">
        <f t="shared" si="23"/>
        <v>6.5416146645865849</v>
      </c>
      <c r="CC25" s="237">
        <f t="shared" si="13"/>
        <v>8.3668831168831179</v>
      </c>
      <c r="CE25" s="11"/>
      <c r="CG25" s="134"/>
      <c r="CH25" s="237">
        <f t="shared" si="11"/>
        <v>9.884415584415585</v>
      </c>
      <c r="CI25" s="237">
        <f t="shared" ref="CI25:CI40" si="26">($B25*Z$93)+Z$99</f>
        <v>5.8889705882352947</v>
      </c>
      <c r="CJ25" s="134"/>
      <c r="CK25" s="134"/>
      <c r="CL25" s="237">
        <f t="shared" si="2"/>
        <v>13.740374331550804</v>
      </c>
      <c r="CO25" s="237">
        <f t="shared" si="3"/>
        <v>7.981201334816463</v>
      </c>
      <c r="CP25" s="237">
        <f t="shared" ref="CP25:CP40" si="27">($B25*AG$93)+AG$99</f>
        <v>10.268382352941176</v>
      </c>
      <c r="CR25" s="237">
        <f t="shared" si="7"/>
        <v>7.0579487179487188</v>
      </c>
      <c r="CS25" s="237">
        <f t="shared" si="18"/>
        <v>8.6236842105263154</v>
      </c>
      <c r="CT25" s="237">
        <f t="shared" si="14"/>
        <v>9.4337662337662334</v>
      </c>
      <c r="CU25" s="237">
        <f t="shared" si="15"/>
        <v>7.6253246753246753</v>
      </c>
      <c r="CX25" s="237">
        <f t="shared" si="16"/>
        <v>7.5962406015037596</v>
      </c>
      <c r="CY25" s="237">
        <f t="shared" si="8"/>
        <v>5.9042307692307698</v>
      </c>
      <c r="CZ25" s="237">
        <f t="shared" ref="CZ25:CZ40" si="28">($B25*AQ$93)+AQ$99</f>
        <v>9.0182691443667657</v>
      </c>
      <c r="DA25" s="161"/>
      <c r="DC25" s="237">
        <f t="shared" si="5"/>
        <v>6.2248166522864548</v>
      </c>
      <c r="DD25" s="237">
        <f t="shared" si="9"/>
        <v>8.8100427350427353</v>
      </c>
      <c r="DE25" s="237">
        <f t="shared" ref="DE25:DE40" si="29">($B25*BC$93)+BC$99</f>
        <v>8.6192810457516345</v>
      </c>
      <c r="DF25" s="237">
        <f t="shared" si="6"/>
        <v>7.9870917715745291</v>
      </c>
      <c r="DJ25" s="237">
        <f t="shared" si="17"/>
        <v>6.5455304928989131</v>
      </c>
      <c r="DK25" s="237">
        <f t="shared" si="4"/>
        <v>9.5234210851563468</v>
      </c>
      <c r="DL25" s="133"/>
    </row>
    <row r="26" spans="1:116" x14ac:dyDescent="0.2">
      <c r="A26" s="114">
        <v>0.374305555555556</v>
      </c>
      <c r="B26" s="240">
        <v>-70</v>
      </c>
      <c r="C26" s="134"/>
      <c r="D26" s="133"/>
      <c r="E26" s="134">
        <v>9.8000000000000007</v>
      </c>
      <c r="F26" s="162">
        <v>5.8</v>
      </c>
      <c r="G26" s="134">
        <v>6.9</v>
      </c>
      <c r="H26" s="134">
        <v>6.4</v>
      </c>
      <c r="I26" s="134">
        <v>7.2</v>
      </c>
      <c r="J26" s="133">
        <v>9.6</v>
      </c>
      <c r="K26" s="161">
        <v>9.1</v>
      </c>
      <c r="M26" s="134">
        <v>5.3</v>
      </c>
      <c r="N26" s="134">
        <v>5.8</v>
      </c>
      <c r="O26" s="134">
        <v>5.3</v>
      </c>
      <c r="P26" s="133"/>
      <c r="Q26" s="133"/>
      <c r="R26" s="162">
        <v>7.9</v>
      </c>
      <c r="S26" s="134">
        <v>8</v>
      </c>
      <c r="W26" s="134"/>
      <c r="X26" s="133"/>
      <c r="Y26" s="134">
        <v>7.7</v>
      </c>
      <c r="Z26" s="161">
        <v>5.6</v>
      </c>
      <c r="AA26" s="134"/>
      <c r="AB26" s="134"/>
      <c r="AC26" s="134">
        <v>13.8</v>
      </c>
      <c r="AF26" s="134">
        <v>10.8</v>
      </c>
      <c r="AG26" s="134">
        <v>10.1</v>
      </c>
      <c r="AI26" s="134">
        <v>5.7</v>
      </c>
      <c r="AJ26" s="134">
        <v>8.6</v>
      </c>
      <c r="AK26" s="134">
        <v>9.6</v>
      </c>
      <c r="AL26" s="134">
        <v>7.4</v>
      </c>
      <c r="AO26" s="134">
        <v>7.8</v>
      </c>
      <c r="AP26" s="134">
        <v>5.4</v>
      </c>
      <c r="AQ26" s="134">
        <v>7.4</v>
      </c>
      <c r="AR26" s="239"/>
      <c r="AS26" s="134"/>
      <c r="AU26" s="133"/>
      <c r="AV26" s="133"/>
      <c r="AW26" s="133"/>
      <c r="AX26" s="133"/>
      <c r="AY26" s="133"/>
      <c r="AZ26" s="133"/>
      <c r="BA26" s="132">
        <v>8.6111111111111107</v>
      </c>
      <c r="BB26" s="132">
        <v>8.0555555555555554</v>
      </c>
      <c r="BC26" s="132">
        <v>9.7777777777777786</v>
      </c>
      <c r="BD26" s="132">
        <v>7.5555555555555554</v>
      </c>
      <c r="BE26" s="133"/>
      <c r="BI26" s="132">
        <v>7.333333333333333</v>
      </c>
      <c r="BJ26" s="132">
        <v>8.2222222222222214</v>
      </c>
      <c r="BK26" s="132">
        <v>5.8333333333333304</v>
      </c>
      <c r="BL26" s="131"/>
      <c r="BN26" s="133"/>
      <c r="BO26" s="236">
        <f t="shared" si="25"/>
        <v>10.158823529411766</v>
      </c>
      <c r="BP26" s="237">
        <f t="shared" ref="BP26:BP40" si="30">($B26*$F$93)+F$99</f>
        <v>4.5600000000000005</v>
      </c>
      <c r="BQ26" s="237">
        <f t="shared" si="19"/>
        <v>6.5445820433436541</v>
      </c>
      <c r="BR26" s="237">
        <f t="shared" si="0"/>
        <v>6.7161133603238863</v>
      </c>
      <c r="BS26" s="237">
        <f t="shared" si="12"/>
        <v>7.4963636363636361</v>
      </c>
      <c r="BT26" s="237">
        <f t="shared" si="20"/>
        <v>9.5980392156862742</v>
      </c>
      <c r="BU26" s="237">
        <f t="shared" si="24"/>
        <v>8.900980392156864</v>
      </c>
      <c r="BW26" s="237">
        <f t="shared" si="10"/>
        <v>5.0839130434782618</v>
      </c>
      <c r="BX26" s="237">
        <f t="shared" si="21"/>
        <v>5.7558307533539717</v>
      </c>
      <c r="BY26" s="237">
        <f t="shared" si="22"/>
        <v>5.2674922600619203</v>
      </c>
      <c r="BZ26" s="133"/>
      <c r="CA26" s="237">
        <f t="shared" si="23"/>
        <v>6.8255070202808126</v>
      </c>
      <c r="CB26" s="237">
        <f t="shared" ref="CB26:CB40" si="31">($B26*R$93)+R$99</f>
        <v>7.7350000000000003</v>
      </c>
      <c r="CC26" s="237">
        <f t="shared" si="13"/>
        <v>8.7090909090909108</v>
      </c>
      <c r="CG26" s="134"/>
      <c r="CH26" s="237">
        <f t="shared" si="11"/>
        <v>10.145454545454546</v>
      </c>
      <c r="CI26" s="237">
        <f t="shared" si="26"/>
        <v>5.9897058823529417</v>
      </c>
      <c r="CJ26" s="134"/>
      <c r="CK26" s="134"/>
      <c r="CL26" s="237">
        <f t="shared" si="2"/>
        <v>13.931016042780749</v>
      </c>
      <c r="CO26" s="237">
        <f t="shared" si="3"/>
        <v>8.1891212458286979</v>
      </c>
      <c r="CP26" s="237">
        <f t="shared" si="27"/>
        <v>10.383823529411764</v>
      </c>
      <c r="CR26" s="237">
        <f t="shared" si="7"/>
        <v>7.3007521367521377</v>
      </c>
      <c r="CS26" s="237">
        <f t="shared" si="18"/>
        <v>8.8687719298245611</v>
      </c>
      <c r="CT26" s="237">
        <f t="shared" si="14"/>
        <v>9.6381818181818186</v>
      </c>
      <c r="CU26" s="237">
        <f t="shared" si="15"/>
        <v>7.8836363636363638</v>
      </c>
      <c r="CX26" s="237">
        <f t="shared" si="16"/>
        <v>7.9431578947368422</v>
      </c>
      <c r="CY26" s="237">
        <f t="shared" si="8"/>
        <v>6.1306153846153855</v>
      </c>
      <c r="CZ26" s="237">
        <f t="shared" si="28"/>
        <v>9.2570512014089807</v>
      </c>
      <c r="DA26" s="161"/>
      <c r="DC26" s="237">
        <f t="shared" si="5"/>
        <v>6.4431622088006915</v>
      </c>
      <c r="DD26" s="237">
        <f t="shared" si="9"/>
        <v>8.9819658119658126</v>
      </c>
      <c r="DE26" s="237">
        <f t="shared" si="29"/>
        <v>8.7705882352941185</v>
      </c>
      <c r="DF26" s="237">
        <f t="shared" si="6"/>
        <v>8.2620263942103005</v>
      </c>
      <c r="DJ26" s="237">
        <f t="shared" si="17"/>
        <v>6.8461988304093557</v>
      </c>
      <c r="DK26" s="237">
        <f t="shared" si="4"/>
        <v>9.8403781979977758</v>
      </c>
      <c r="DL26" s="237">
        <f t="shared" ref="DL26:DL40" si="32">($B26*BK$93)+BK$99</f>
        <v>6.8944444444444439</v>
      </c>
    </row>
    <row r="27" spans="1:116" x14ac:dyDescent="0.2">
      <c r="A27" s="114">
        <v>0.37777777777777799</v>
      </c>
      <c r="B27" s="240">
        <v>-65</v>
      </c>
      <c r="C27" s="134"/>
      <c r="D27" s="133"/>
      <c r="E27" s="134">
        <v>10.3</v>
      </c>
      <c r="F27" s="134">
        <v>5.9</v>
      </c>
      <c r="G27" s="134">
        <v>7.2</v>
      </c>
      <c r="H27" s="134">
        <v>6.7</v>
      </c>
      <c r="I27" s="134">
        <v>7.6</v>
      </c>
      <c r="J27" s="133">
        <v>10.199999999999999</v>
      </c>
      <c r="K27" s="134">
        <v>9.6999999999999993</v>
      </c>
      <c r="L27" s="162">
        <v>4.2</v>
      </c>
      <c r="M27" s="134">
        <v>5.4</v>
      </c>
      <c r="N27" s="134">
        <v>6.2</v>
      </c>
      <c r="O27" s="134">
        <v>5.5</v>
      </c>
      <c r="P27" s="133"/>
      <c r="Q27" s="134">
        <v>6.4</v>
      </c>
      <c r="R27" s="161">
        <v>7.9</v>
      </c>
      <c r="S27" s="134">
        <v>8.4</v>
      </c>
      <c r="U27" s="134">
        <v>8.5</v>
      </c>
      <c r="W27" s="134"/>
      <c r="X27" s="133"/>
      <c r="Y27" s="134">
        <v>7.9</v>
      </c>
      <c r="Z27" s="161">
        <v>6.2</v>
      </c>
      <c r="AA27" s="134"/>
      <c r="AB27" s="134">
        <v>6.2</v>
      </c>
      <c r="AC27" s="134">
        <v>14</v>
      </c>
      <c r="AF27" s="134">
        <v>10.8</v>
      </c>
      <c r="AG27" s="134">
        <v>9.9</v>
      </c>
      <c r="AI27" s="134">
        <v>6.1</v>
      </c>
      <c r="AJ27" s="134">
        <v>8.6</v>
      </c>
      <c r="AK27" s="134">
        <v>9.5</v>
      </c>
      <c r="AL27" s="134">
        <v>8.1</v>
      </c>
      <c r="AN27" s="134">
        <v>9.4</v>
      </c>
      <c r="AO27" s="134">
        <v>8.1</v>
      </c>
      <c r="AP27" s="134">
        <v>5.7</v>
      </c>
      <c r="AQ27" s="134">
        <v>7.7</v>
      </c>
      <c r="AR27" s="239"/>
      <c r="AS27" s="134"/>
      <c r="AU27" s="133"/>
      <c r="AV27" s="133"/>
      <c r="AW27" s="133"/>
      <c r="AX27" s="133"/>
      <c r="AY27" s="133"/>
      <c r="AZ27" s="133"/>
      <c r="BA27" s="132">
        <v>9.2222222222222214</v>
      </c>
      <c r="BB27" s="132">
        <v>8.2222222222222214</v>
      </c>
      <c r="BC27" s="132">
        <v>7.8888888888888893</v>
      </c>
      <c r="BD27" s="132">
        <v>7.7777777777777777</v>
      </c>
      <c r="BE27" s="133"/>
      <c r="BI27" s="132">
        <v>7.9444444444444446</v>
      </c>
      <c r="BJ27" s="132">
        <v>8.4444444444444446</v>
      </c>
      <c r="BK27" s="132">
        <v>6.833333333333333</v>
      </c>
      <c r="BL27" s="131"/>
      <c r="BN27" s="133"/>
      <c r="BO27" s="236">
        <f t="shared" si="25"/>
        <v>10.461764705882354</v>
      </c>
      <c r="BP27" s="237">
        <f t="shared" si="30"/>
        <v>5.0842857142857145</v>
      </c>
      <c r="BQ27" s="237">
        <f t="shared" si="19"/>
        <v>6.9699690402476788</v>
      </c>
      <c r="BR27" s="237">
        <f t="shared" si="0"/>
        <v>6.8221052631578942</v>
      </c>
      <c r="BS27" s="237">
        <f t="shared" si="12"/>
        <v>7.8894805194805198</v>
      </c>
      <c r="BT27" s="237">
        <f t="shared" si="20"/>
        <v>9.9196078431372534</v>
      </c>
      <c r="BU27" s="237">
        <f t="shared" si="24"/>
        <v>9.4151960784313751</v>
      </c>
      <c r="BV27" s="237">
        <f t="shared" ref="BV27:BV40" si="33">($B27*L$93)+L$99</f>
        <v>3.1828571428571433</v>
      </c>
      <c r="BW27" s="237">
        <f t="shared" si="10"/>
        <v>5.2993478260869562</v>
      </c>
      <c r="BX27" s="237">
        <f t="shared" si="21"/>
        <v>6.1732714138286884</v>
      </c>
      <c r="BY27" s="237">
        <f t="shared" si="22"/>
        <v>5.7198142414860689</v>
      </c>
      <c r="BZ27" s="133"/>
      <c r="CA27" s="237">
        <f t="shared" si="23"/>
        <v>7.1093993759750402</v>
      </c>
      <c r="CB27" s="237">
        <f t="shared" si="31"/>
        <v>7.9539285714285715</v>
      </c>
      <c r="CC27" s="237">
        <f t="shared" si="13"/>
        <v>9.0512987012987018</v>
      </c>
      <c r="CE27" s="237">
        <f t="shared" ref="CE27:CE40" si="34">($B27*U$93)+U$99</f>
        <v>8.4228571428571435</v>
      </c>
      <c r="CG27" s="134"/>
      <c r="CH27" s="237">
        <f t="shared" si="11"/>
        <v>10.406493506493508</v>
      </c>
      <c r="CI27" s="237">
        <f t="shared" si="26"/>
        <v>6.0904411764705886</v>
      </c>
      <c r="CJ27" s="134"/>
      <c r="CK27" s="237">
        <f t="shared" ref="CK27:CK40" si="35">($B27*AB$93)+AB$99</f>
        <v>5.3200000000000021</v>
      </c>
      <c r="CL27" s="237">
        <f t="shared" si="2"/>
        <v>14.121657754010696</v>
      </c>
      <c r="CO27" s="237">
        <f t="shared" si="3"/>
        <v>8.3970411568409347</v>
      </c>
      <c r="CP27" s="237">
        <f t="shared" si="27"/>
        <v>10.499264705882354</v>
      </c>
      <c r="CR27" s="237">
        <f t="shared" si="7"/>
        <v>7.5435555555555558</v>
      </c>
      <c r="CS27" s="237">
        <f t="shared" si="18"/>
        <v>9.1138596491228068</v>
      </c>
      <c r="CT27" s="237">
        <f t="shared" si="14"/>
        <v>9.8425974025974021</v>
      </c>
      <c r="CU27" s="237">
        <f t="shared" si="15"/>
        <v>8.1419480519480523</v>
      </c>
      <c r="CW27" s="237">
        <f t="shared" ref="CW27:CW40" si="36">($B27*AN$93)+AN$99</f>
        <v>8.9228571428571435</v>
      </c>
      <c r="CX27" s="237">
        <f t="shared" si="16"/>
        <v>8.2900751879699257</v>
      </c>
      <c r="CY27" s="237">
        <f t="shared" si="8"/>
        <v>6.3570000000000011</v>
      </c>
      <c r="CZ27" s="237">
        <f t="shared" si="28"/>
        <v>9.4958332584511975</v>
      </c>
      <c r="DA27" s="161"/>
      <c r="DC27" s="237">
        <f t="shared" si="5"/>
        <v>6.6615077653149273</v>
      </c>
      <c r="DD27" s="237">
        <f t="shared" si="9"/>
        <v>9.1538888888888899</v>
      </c>
      <c r="DE27" s="237">
        <f t="shared" si="29"/>
        <v>8.9218954248366025</v>
      </c>
      <c r="DF27" s="237">
        <f t="shared" si="6"/>
        <v>8.5369610168460728</v>
      </c>
      <c r="DJ27" s="237">
        <f t="shared" si="17"/>
        <v>7.1468671679197993</v>
      </c>
      <c r="DK27" s="237">
        <f t="shared" si="4"/>
        <v>10.157335310839205</v>
      </c>
      <c r="DL27" s="237">
        <f t="shared" si="32"/>
        <v>6.9297619047619037</v>
      </c>
    </row>
    <row r="28" spans="1:116" x14ac:dyDescent="0.2">
      <c r="A28" s="114">
        <v>0.38124999999999998</v>
      </c>
      <c r="B28" s="240">
        <v>-60</v>
      </c>
      <c r="C28" s="134"/>
      <c r="D28" s="133"/>
      <c r="E28" s="134">
        <v>10.6</v>
      </c>
      <c r="F28" s="134">
        <v>5.5</v>
      </c>
      <c r="G28" s="134">
        <v>7.9</v>
      </c>
      <c r="H28" s="134">
        <v>6.8</v>
      </c>
      <c r="I28" s="134">
        <v>8</v>
      </c>
      <c r="J28" s="133">
        <v>10.8</v>
      </c>
      <c r="K28" s="134">
        <v>10.3</v>
      </c>
      <c r="L28" s="161">
        <v>4.2</v>
      </c>
      <c r="M28" s="134">
        <v>5.5</v>
      </c>
      <c r="N28" s="134">
        <v>6.9</v>
      </c>
      <c r="O28" s="134">
        <v>5.9</v>
      </c>
      <c r="P28" s="133"/>
      <c r="Q28" s="134">
        <v>6.8</v>
      </c>
      <c r="R28" s="161">
        <v>8.1</v>
      </c>
      <c r="S28" s="134">
        <v>9.4</v>
      </c>
      <c r="U28" s="134">
        <v>8.5</v>
      </c>
      <c r="W28" s="134"/>
      <c r="X28" s="133"/>
      <c r="Y28" s="134">
        <v>8.1</v>
      </c>
      <c r="Z28" s="134">
        <v>6.2</v>
      </c>
      <c r="AA28" s="134">
        <v>6.3</v>
      </c>
      <c r="AB28" s="134">
        <v>6.3</v>
      </c>
      <c r="AC28" s="134">
        <v>14.3</v>
      </c>
      <c r="AE28" s="134">
        <v>6.3</v>
      </c>
      <c r="AF28" s="134">
        <v>10.8</v>
      </c>
      <c r="AG28" s="134">
        <v>9.8000000000000007</v>
      </c>
      <c r="AH28" s="161">
        <v>4.9000000000000004</v>
      </c>
      <c r="AI28" s="134">
        <v>6.6</v>
      </c>
      <c r="AJ28" s="134">
        <v>8.6999999999999993</v>
      </c>
      <c r="AK28" s="134">
        <v>9.4</v>
      </c>
      <c r="AL28" s="134">
        <v>8.6999999999999993</v>
      </c>
      <c r="AN28" s="134">
        <v>9.6</v>
      </c>
      <c r="AO28" s="134">
        <v>8.3000000000000007</v>
      </c>
      <c r="AP28" s="134">
        <v>6</v>
      </c>
      <c r="AQ28" s="134">
        <v>7.9</v>
      </c>
      <c r="AR28" s="239"/>
      <c r="AS28" s="134"/>
      <c r="AU28" s="133"/>
      <c r="AV28" s="133"/>
      <c r="AW28" s="133"/>
      <c r="AX28" s="133"/>
      <c r="AY28" s="133"/>
      <c r="AZ28" s="133"/>
      <c r="BA28" s="132">
        <v>9.4444444444444446</v>
      </c>
      <c r="BB28" s="132">
        <v>8.3888888888888893</v>
      </c>
      <c r="BC28" s="132">
        <v>7.8888888888888893</v>
      </c>
      <c r="BD28" s="132">
        <v>8.1111111111111107</v>
      </c>
      <c r="BE28" s="133"/>
      <c r="BI28" s="132">
        <v>8.7777777777777786</v>
      </c>
      <c r="BJ28" s="132">
        <v>8.8333333333333339</v>
      </c>
      <c r="BK28" s="132">
        <v>6.5555555555555554</v>
      </c>
      <c r="BL28" s="131"/>
      <c r="BN28" s="133"/>
      <c r="BO28" s="236">
        <f t="shared" si="25"/>
        <v>10.764705882352942</v>
      </c>
      <c r="BP28" s="237">
        <f t="shared" si="30"/>
        <v>5.6085714285714285</v>
      </c>
      <c r="BQ28" s="237">
        <f t="shared" si="19"/>
        <v>7.3953560371517035</v>
      </c>
      <c r="BR28" s="237">
        <f t="shared" si="0"/>
        <v>6.9280971659919022</v>
      </c>
      <c r="BS28" s="237">
        <f t="shared" si="12"/>
        <v>8.2825974025974034</v>
      </c>
      <c r="BT28" s="237">
        <f t="shared" si="20"/>
        <v>10.241176470588234</v>
      </c>
      <c r="BU28" s="237">
        <f t="shared" si="24"/>
        <v>9.9294117647058826</v>
      </c>
      <c r="BV28" s="237">
        <f t="shared" si="33"/>
        <v>3.8149450549450554</v>
      </c>
      <c r="BW28" s="237">
        <f t="shared" si="10"/>
        <v>5.5147826086956524</v>
      </c>
      <c r="BX28" s="237">
        <f t="shared" si="21"/>
        <v>6.5907120743034042</v>
      </c>
      <c r="BY28" s="237">
        <f t="shared" si="22"/>
        <v>6.1721362229102175</v>
      </c>
      <c r="BZ28" s="133"/>
      <c r="CA28" s="237">
        <f t="shared" si="23"/>
        <v>7.3932917316692679</v>
      </c>
      <c r="CB28" s="237">
        <f t="shared" si="31"/>
        <v>8.1728571428571435</v>
      </c>
      <c r="CC28" s="237">
        <f t="shared" si="13"/>
        <v>9.3935064935064947</v>
      </c>
      <c r="CE28" s="237">
        <f t="shared" si="34"/>
        <v>8.5287912087912083</v>
      </c>
      <c r="CG28" s="134"/>
      <c r="CH28" s="237">
        <f t="shared" si="11"/>
        <v>10.667532467532467</v>
      </c>
      <c r="CI28" s="237">
        <f t="shared" si="26"/>
        <v>6.1911764705882355</v>
      </c>
      <c r="CJ28" s="237">
        <f t="shared" ref="CJ28:CJ40" si="37">($B28*AA$93)+AA$99</f>
        <v>5.5461538461538469</v>
      </c>
      <c r="CK28" s="237">
        <f t="shared" si="35"/>
        <v>5.7415384615384628</v>
      </c>
      <c r="CL28" s="237">
        <f t="shared" si="2"/>
        <v>14.312299465240642</v>
      </c>
      <c r="CN28" s="237">
        <f t="shared" ref="CN28:CN40" si="38">($B28*AE$93)+AE$99</f>
        <v>5.8835164835164839</v>
      </c>
      <c r="CO28" s="237">
        <f t="shared" si="3"/>
        <v>8.6049610678531714</v>
      </c>
      <c r="CP28" s="237">
        <f t="shared" si="27"/>
        <v>10.614705882352942</v>
      </c>
      <c r="CQ28" s="237">
        <f t="shared" ref="CQ28:CQ40" si="39">($B28*AH$93)+AH$99</f>
        <v>6.6791208791208785</v>
      </c>
      <c r="CR28" s="237">
        <f t="shared" si="7"/>
        <v>7.7863589743589747</v>
      </c>
      <c r="CS28" s="237">
        <f t="shared" si="18"/>
        <v>9.3589473684210525</v>
      </c>
      <c r="CT28" s="237">
        <f t="shared" si="14"/>
        <v>10.047012987012987</v>
      </c>
      <c r="CU28" s="237">
        <f t="shared" si="15"/>
        <v>8.4002597402597399</v>
      </c>
      <c r="CW28" s="237">
        <f t="shared" si="36"/>
        <v>9.4364835164835164</v>
      </c>
      <c r="CX28" s="237">
        <f t="shared" si="16"/>
        <v>8.6369924812030074</v>
      </c>
      <c r="CY28" s="237">
        <f t="shared" si="8"/>
        <v>6.5833846153846167</v>
      </c>
      <c r="CZ28" s="237">
        <f t="shared" si="28"/>
        <v>9.7346153154934125</v>
      </c>
      <c r="DA28" s="161"/>
      <c r="DC28" s="237">
        <f t="shared" si="5"/>
        <v>6.8798533218291631</v>
      </c>
      <c r="DD28" s="237">
        <f t="shared" si="9"/>
        <v>9.3258119658119671</v>
      </c>
      <c r="DE28" s="237">
        <f t="shared" si="29"/>
        <v>9.0732026143790865</v>
      </c>
      <c r="DF28" s="237">
        <f t="shared" si="6"/>
        <v>8.8118956394818451</v>
      </c>
      <c r="DJ28" s="237">
        <f t="shared" si="17"/>
        <v>7.4475355054302419</v>
      </c>
      <c r="DK28" s="237">
        <f t="shared" si="4"/>
        <v>10.474292423680634</v>
      </c>
      <c r="DL28" s="237">
        <f t="shared" si="32"/>
        <v>6.9650793650793643</v>
      </c>
    </row>
    <row r="29" spans="1:116" x14ac:dyDescent="0.2">
      <c r="A29" s="114">
        <v>0.38472222222222202</v>
      </c>
      <c r="B29" s="240">
        <v>-55</v>
      </c>
      <c r="C29" s="134"/>
      <c r="D29" s="133"/>
      <c r="E29" s="134">
        <v>10.6</v>
      </c>
      <c r="F29" s="134">
        <v>5.6</v>
      </c>
      <c r="G29" s="134">
        <v>8.6999999999999993</v>
      </c>
      <c r="H29" s="134">
        <v>6.7</v>
      </c>
      <c r="I29" s="134">
        <v>8.6</v>
      </c>
      <c r="J29" s="133">
        <v>11.3</v>
      </c>
      <c r="K29" s="134">
        <v>10.9</v>
      </c>
      <c r="L29" s="161">
        <v>4.3</v>
      </c>
      <c r="M29" s="134">
        <v>6.3</v>
      </c>
      <c r="N29" s="134">
        <v>7.6</v>
      </c>
      <c r="O29" s="134">
        <v>6.7</v>
      </c>
      <c r="P29" s="133"/>
      <c r="Q29" s="134">
        <v>7.4</v>
      </c>
      <c r="R29" s="161">
        <v>7.8</v>
      </c>
      <c r="S29" s="134">
        <v>9.9</v>
      </c>
      <c r="U29" s="134">
        <v>8.6</v>
      </c>
      <c r="W29" s="134"/>
      <c r="X29" s="133"/>
      <c r="Y29" s="134">
        <v>8.4</v>
      </c>
      <c r="Z29" s="134">
        <v>6.1</v>
      </c>
      <c r="AA29" s="134">
        <v>6.4</v>
      </c>
      <c r="AB29" s="134">
        <v>6.5</v>
      </c>
      <c r="AC29" s="134">
        <v>14.8</v>
      </c>
      <c r="AD29" s="134">
        <v>6.9</v>
      </c>
      <c r="AE29" s="134">
        <v>6.5</v>
      </c>
      <c r="AF29" s="134">
        <v>10.9</v>
      </c>
      <c r="AG29" s="134">
        <v>10</v>
      </c>
      <c r="AH29" s="161">
        <v>9.1999999999999993</v>
      </c>
      <c r="AI29" s="134">
        <v>6.9</v>
      </c>
      <c r="AJ29" s="134">
        <v>8.4</v>
      </c>
      <c r="AK29" s="134">
        <v>9.3000000000000007</v>
      </c>
      <c r="AL29" s="134">
        <v>9.6</v>
      </c>
      <c r="AM29" s="134">
        <v>9.6</v>
      </c>
      <c r="AN29" s="134">
        <v>9.9</v>
      </c>
      <c r="AO29" s="134">
        <v>8.5</v>
      </c>
      <c r="AP29" s="134">
        <v>6.2</v>
      </c>
      <c r="AQ29" s="134">
        <v>8.1999999999999993</v>
      </c>
      <c r="AR29" s="239"/>
      <c r="AS29" s="134"/>
      <c r="AU29" s="133"/>
      <c r="AV29" s="133"/>
      <c r="AW29" s="133"/>
      <c r="AX29" s="133"/>
      <c r="AY29" s="133"/>
      <c r="AZ29" s="133"/>
      <c r="BA29" s="132">
        <v>9.3333333333333339</v>
      </c>
      <c r="BB29" s="132">
        <v>8.6111111111111107</v>
      </c>
      <c r="BC29" s="132">
        <v>8.1666666666666661</v>
      </c>
      <c r="BD29" s="132">
        <v>8.2777777777777786</v>
      </c>
      <c r="BE29" s="133"/>
      <c r="BI29" s="132">
        <v>9.2777777777777786</v>
      </c>
      <c r="BJ29" s="132">
        <v>9.1111111111111107</v>
      </c>
      <c r="BK29" s="132">
        <v>6.6111111111111107</v>
      </c>
      <c r="BL29" s="131"/>
      <c r="BN29" s="133"/>
      <c r="BO29" s="236">
        <f t="shared" si="25"/>
        <v>11.06764705882353</v>
      </c>
      <c r="BP29" s="237">
        <f t="shared" si="30"/>
        <v>6.1328571428571435</v>
      </c>
      <c r="BQ29" s="237">
        <f t="shared" si="19"/>
        <v>7.8207430340557282</v>
      </c>
      <c r="BR29" s="237">
        <f t="shared" si="0"/>
        <v>7.0340890688259101</v>
      </c>
      <c r="BS29" s="237">
        <f t="shared" si="12"/>
        <v>8.6757142857142853</v>
      </c>
      <c r="BT29" s="237">
        <f t="shared" si="20"/>
        <v>10.562745098039215</v>
      </c>
      <c r="BU29" s="237">
        <f t="shared" si="24"/>
        <v>10.443627450980394</v>
      </c>
      <c r="BV29" s="237">
        <f t="shared" si="33"/>
        <v>4.4470329670329676</v>
      </c>
      <c r="BW29" s="237">
        <f t="shared" si="10"/>
        <v>5.7302173913043486</v>
      </c>
      <c r="BX29" s="237">
        <f t="shared" si="21"/>
        <v>7.008152734778121</v>
      </c>
      <c r="BY29" s="237">
        <f t="shared" si="22"/>
        <v>6.6244582043343661</v>
      </c>
      <c r="BZ29" s="133"/>
      <c r="CA29" s="237">
        <f t="shared" si="23"/>
        <v>7.6771840873634964</v>
      </c>
      <c r="CB29" s="237">
        <f t="shared" si="31"/>
        <v>8.3917857142857137</v>
      </c>
      <c r="CC29" s="237">
        <f t="shared" si="13"/>
        <v>9.7357142857142875</v>
      </c>
      <c r="CE29" s="237">
        <f t="shared" si="34"/>
        <v>8.634725274725275</v>
      </c>
      <c r="CG29" s="134"/>
      <c r="CH29" s="237">
        <f t="shared" si="11"/>
        <v>10.928571428571429</v>
      </c>
      <c r="CI29" s="237">
        <f t="shared" si="26"/>
        <v>6.2919117647058833</v>
      </c>
      <c r="CJ29" s="237">
        <f t="shared" si="37"/>
        <v>5.9923076923076932</v>
      </c>
      <c r="CK29" s="237">
        <f t="shared" si="35"/>
        <v>6.1630769230769245</v>
      </c>
      <c r="CL29" s="237">
        <f t="shared" si="2"/>
        <v>14.502941176470589</v>
      </c>
      <c r="CM29" s="237">
        <f t="shared" ref="CM29:CM40" si="40">($B29*AD$93)+AD$99</f>
        <v>6.5153846153846153</v>
      </c>
      <c r="CN29" s="237">
        <f t="shared" si="38"/>
        <v>6.45989010989011</v>
      </c>
      <c r="CO29" s="237">
        <f t="shared" si="3"/>
        <v>8.8128809788654063</v>
      </c>
      <c r="CP29" s="237">
        <f t="shared" si="27"/>
        <v>10.73014705882353</v>
      </c>
      <c r="CQ29" s="237">
        <f t="shared" si="39"/>
        <v>7.4225274725274719</v>
      </c>
      <c r="CR29" s="237">
        <f t="shared" si="7"/>
        <v>8.0291623931623928</v>
      </c>
      <c r="CS29" s="237">
        <f t="shared" si="18"/>
        <v>9.6040350877192981</v>
      </c>
      <c r="CT29" s="237">
        <f t="shared" si="14"/>
        <v>10.251428571428571</v>
      </c>
      <c r="CU29" s="237">
        <f t="shared" si="15"/>
        <v>8.6585714285714293</v>
      </c>
      <c r="CV29" s="237">
        <f t="shared" ref="CV29:CV40" si="41">($B29*AM$93)+AM$99</f>
        <v>9.115384615384615</v>
      </c>
      <c r="CW29" s="237">
        <f t="shared" si="36"/>
        <v>9.950109890109891</v>
      </c>
      <c r="CX29" s="237">
        <f t="shared" si="16"/>
        <v>8.983909774436091</v>
      </c>
      <c r="CY29" s="237">
        <f t="shared" si="8"/>
        <v>6.8097692307692315</v>
      </c>
      <c r="CZ29" s="237">
        <f t="shared" si="28"/>
        <v>9.9733973725356293</v>
      </c>
      <c r="DA29" s="161"/>
      <c r="DC29" s="237">
        <f t="shared" si="5"/>
        <v>7.0981988783433998</v>
      </c>
      <c r="DD29" s="237">
        <f t="shared" si="9"/>
        <v>9.4977350427350444</v>
      </c>
      <c r="DE29" s="237">
        <f t="shared" si="29"/>
        <v>9.2245098039215687</v>
      </c>
      <c r="DF29" s="237">
        <f t="shared" si="6"/>
        <v>9.0868302621176174</v>
      </c>
      <c r="DJ29" s="237">
        <f t="shared" si="17"/>
        <v>7.7482038429406845</v>
      </c>
      <c r="DK29" s="237">
        <f t="shared" si="4"/>
        <v>10.791249536522063</v>
      </c>
      <c r="DL29" s="237">
        <f t="shared" si="32"/>
        <v>7.000396825396825</v>
      </c>
    </row>
    <row r="30" spans="1:116" x14ac:dyDescent="0.2">
      <c r="A30" s="114">
        <v>0.38819444444444501</v>
      </c>
      <c r="B30" s="240">
        <v>-50</v>
      </c>
      <c r="C30" s="134"/>
      <c r="D30" s="122">
        <v>10.9</v>
      </c>
      <c r="E30" s="134">
        <v>10.6</v>
      </c>
      <c r="F30" s="134">
        <v>5.8</v>
      </c>
      <c r="G30" s="134">
        <v>8.6999999999999993</v>
      </c>
      <c r="H30" s="134">
        <v>6.8</v>
      </c>
      <c r="I30" s="134">
        <v>9.1999999999999993</v>
      </c>
      <c r="J30" s="133">
        <v>11.9</v>
      </c>
      <c r="K30" s="134">
        <v>11.1</v>
      </c>
      <c r="L30" s="134">
        <v>4.9000000000000004</v>
      </c>
      <c r="M30" s="134">
        <v>6.3</v>
      </c>
      <c r="N30" s="134">
        <v>8.3000000000000007</v>
      </c>
      <c r="O30" s="134">
        <v>7.6</v>
      </c>
      <c r="P30" s="133"/>
      <c r="Q30" s="134">
        <v>8.1</v>
      </c>
      <c r="R30" s="134">
        <v>7.2</v>
      </c>
      <c r="S30" s="134">
        <v>10.199999999999999</v>
      </c>
      <c r="T30" s="134">
        <v>8.4</v>
      </c>
      <c r="U30" s="134">
        <v>8.6999999999999993</v>
      </c>
      <c r="W30" s="134"/>
      <c r="X30" s="133"/>
      <c r="Y30" s="134">
        <v>8.5</v>
      </c>
      <c r="Z30" s="134">
        <v>5.9</v>
      </c>
      <c r="AA30" s="134">
        <v>6.7</v>
      </c>
      <c r="AB30" s="134">
        <v>6.7</v>
      </c>
      <c r="AC30" s="134">
        <v>15.1</v>
      </c>
      <c r="AD30" s="134">
        <v>7.4</v>
      </c>
      <c r="AE30" s="134">
        <v>6.8</v>
      </c>
      <c r="AF30" s="134">
        <v>11.2</v>
      </c>
      <c r="AG30" s="134">
        <v>9.8000000000000007</v>
      </c>
      <c r="AH30" s="134">
        <v>9.5</v>
      </c>
      <c r="AI30" s="134">
        <v>7</v>
      </c>
      <c r="AJ30" s="134">
        <v>8.4</v>
      </c>
      <c r="AK30" s="134">
        <v>9.3000000000000007</v>
      </c>
      <c r="AL30" s="134">
        <v>10.1</v>
      </c>
      <c r="AM30" s="134">
        <v>9.3000000000000007</v>
      </c>
      <c r="AN30" s="134">
        <v>10.3</v>
      </c>
      <c r="AO30" s="134">
        <v>8.9</v>
      </c>
      <c r="AP30" s="134">
        <v>6.4</v>
      </c>
      <c r="AQ30" s="134">
        <v>8.6</v>
      </c>
      <c r="AR30" s="239"/>
      <c r="AS30" s="134"/>
      <c r="AU30" s="133"/>
      <c r="AV30" s="133"/>
      <c r="AW30" s="133"/>
      <c r="AX30" s="133"/>
      <c r="AY30" s="133"/>
      <c r="AZ30" s="133"/>
      <c r="BA30" s="132">
        <v>9.1666666666666661</v>
      </c>
      <c r="BB30" s="132">
        <v>8.6111111111111107</v>
      </c>
      <c r="BC30" s="132">
        <v>8.4444444444444446</v>
      </c>
      <c r="BD30" s="132">
        <v>8.3333333333333339</v>
      </c>
      <c r="BE30" s="133"/>
      <c r="BI30" s="132">
        <v>9.6666666666666661</v>
      </c>
      <c r="BJ30" s="132">
        <v>9.4444444444444446</v>
      </c>
      <c r="BK30" s="132">
        <v>6.7777777777777777</v>
      </c>
      <c r="BL30" s="131"/>
      <c r="BN30" s="236">
        <f t="shared" ref="BN30:BN39" si="42">($B30*$D$93)+$D$99</f>
        <v>10.863636363636363</v>
      </c>
      <c r="BO30" s="236">
        <f t="shared" si="25"/>
        <v>11.370588235294118</v>
      </c>
      <c r="BP30" s="237">
        <f t="shared" si="30"/>
        <v>6.6571428571428575</v>
      </c>
      <c r="BQ30" s="237">
        <f t="shared" si="19"/>
        <v>8.2461300309597529</v>
      </c>
      <c r="BR30" s="237">
        <f t="shared" si="0"/>
        <v>7.1400809716599181</v>
      </c>
      <c r="BS30" s="237">
        <f t="shared" si="12"/>
        <v>9.0688311688311689</v>
      </c>
      <c r="BT30" s="237">
        <f t="shared" si="20"/>
        <v>10.884313725490195</v>
      </c>
      <c r="BU30" s="237">
        <f t="shared" si="24"/>
        <v>10.957843137254903</v>
      </c>
      <c r="BV30" s="237">
        <f t="shared" si="33"/>
        <v>5.0791208791208797</v>
      </c>
      <c r="BW30" s="237">
        <f t="shared" si="10"/>
        <v>5.945652173913043</v>
      </c>
      <c r="BX30" s="237">
        <f t="shared" si="21"/>
        <v>7.4255933952528368</v>
      </c>
      <c r="BY30" s="237">
        <f t="shared" si="22"/>
        <v>7.0767801857585146</v>
      </c>
      <c r="BZ30" s="133"/>
      <c r="CA30" s="237">
        <f t="shared" si="23"/>
        <v>7.9610764430577241</v>
      </c>
      <c r="CB30" s="237">
        <f t="shared" si="31"/>
        <v>8.6107142857142858</v>
      </c>
      <c r="CC30" s="237">
        <f t="shared" si="13"/>
        <v>10.077922077922079</v>
      </c>
      <c r="CD30" s="237">
        <f t="shared" ref="CD30:CD40" si="43">($B30*T$93)+T$99</f>
        <v>8.3181818181818183</v>
      </c>
      <c r="CE30" s="237">
        <f t="shared" si="34"/>
        <v>8.7406593406593416</v>
      </c>
      <c r="CG30" s="134"/>
      <c r="CH30" s="237">
        <f t="shared" si="11"/>
        <v>11.18961038961039</v>
      </c>
      <c r="CI30" s="237">
        <f t="shared" si="26"/>
        <v>6.3926470588235293</v>
      </c>
      <c r="CJ30" s="237">
        <f t="shared" si="37"/>
        <v>6.4384615384615387</v>
      </c>
      <c r="CK30" s="237">
        <f t="shared" si="35"/>
        <v>6.5846153846153861</v>
      </c>
      <c r="CL30" s="237">
        <f t="shared" si="2"/>
        <v>14.693582887700536</v>
      </c>
      <c r="CM30" s="237">
        <f t="shared" si="40"/>
        <v>7.1230769230769226</v>
      </c>
      <c r="CN30" s="237">
        <f t="shared" si="38"/>
        <v>7.036263736263737</v>
      </c>
      <c r="CO30" s="237">
        <f t="shared" si="3"/>
        <v>9.0208008898776413</v>
      </c>
      <c r="CP30" s="237">
        <f t="shared" si="27"/>
        <v>10.845588235294118</v>
      </c>
      <c r="CQ30" s="237">
        <f t="shared" si="39"/>
        <v>8.1659340659340671</v>
      </c>
      <c r="CR30" s="237">
        <f t="shared" si="7"/>
        <v>8.2719658119658117</v>
      </c>
      <c r="CS30" s="237">
        <f t="shared" si="18"/>
        <v>9.8491228070175438</v>
      </c>
      <c r="CT30" s="237">
        <f t="shared" si="14"/>
        <v>10.455844155844156</v>
      </c>
      <c r="CU30" s="237">
        <f t="shared" si="15"/>
        <v>8.9168831168831169</v>
      </c>
      <c r="CV30" s="237">
        <f t="shared" si="41"/>
        <v>9.3230769230769237</v>
      </c>
      <c r="CW30" s="237">
        <f t="shared" si="36"/>
        <v>10.463736263736264</v>
      </c>
      <c r="CX30" s="237">
        <f t="shared" si="16"/>
        <v>9.3308270676691727</v>
      </c>
      <c r="CY30" s="237">
        <f t="shared" si="8"/>
        <v>7.0361538461538471</v>
      </c>
      <c r="CZ30" s="237">
        <f t="shared" si="28"/>
        <v>10.212179429577844</v>
      </c>
      <c r="DA30" s="161"/>
      <c r="DC30" s="237">
        <f t="shared" si="5"/>
        <v>7.3165444348576365</v>
      </c>
      <c r="DD30" s="237">
        <f t="shared" si="9"/>
        <v>9.6696581196581199</v>
      </c>
      <c r="DE30" s="237">
        <f t="shared" si="29"/>
        <v>9.3758169934640527</v>
      </c>
      <c r="DF30" s="237">
        <f t="shared" si="6"/>
        <v>9.3617648847533896</v>
      </c>
      <c r="DJ30" s="237">
        <f t="shared" si="17"/>
        <v>8.0488721804511272</v>
      </c>
      <c r="DK30" s="237">
        <f t="shared" si="4"/>
        <v>11.108206649363492</v>
      </c>
      <c r="DL30" s="237">
        <f t="shared" si="32"/>
        <v>7.0357142857142856</v>
      </c>
    </row>
    <row r="31" spans="1:116" x14ac:dyDescent="0.2">
      <c r="A31" s="114">
        <v>0.391666666666667</v>
      </c>
      <c r="B31" s="240">
        <v>-45</v>
      </c>
      <c r="C31" s="134"/>
      <c r="D31" s="134">
        <v>11</v>
      </c>
      <c r="E31" s="134">
        <v>10.3</v>
      </c>
      <c r="F31" s="134">
        <v>6.3</v>
      </c>
      <c r="G31" s="134">
        <v>9.1999999999999993</v>
      </c>
      <c r="H31" s="134">
        <v>7</v>
      </c>
      <c r="I31" s="134">
        <v>9.8000000000000007</v>
      </c>
      <c r="J31" s="133">
        <v>12.6</v>
      </c>
      <c r="K31" s="134">
        <v>11.7</v>
      </c>
      <c r="L31" s="134">
        <v>5.3</v>
      </c>
      <c r="M31" s="134">
        <v>6.5</v>
      </c>
      <c r="N31" s="134">
        <v>8.9</v>
      </c>
      <c r="O31" s="134">
        <v>8.3000000000000007</v>
      </c>
      <c r="P31" s="133"/>
      <c r="Q31" s="134">
        <v>8.5</v>
      </c>
      <c r="R31" s="134">
        <v>7.1</v>
      </c>
      <c r="S31" s="134">
        <v>10.6</v>
      </c>
      <c r="T31" s="134">
        <v>8.8000000000000007</v>
      </c>
      <c r="U31" s="134">
        <v>8.9</v>
      </c>
      <c r="W31" s="134"/>
      <c r="X31" s="133"/>
      <c r="Y31" s="134">
        <v>8.8000000000000007</v>
      </c>
      <c r="Z31" s="134">
        <v>6.1</v>
      </c>
      <c r="AA31" s="134">
        <v>7.1</v>
      </c>
      <c r="AB31" s="134">
        <v>7.4</v>
      </c>
      <c r="AC31" s="134">
        <v>15.3</v>
      </c>
      <c r="AD31" s="134">
        <v>7.8</v>
      </c>
      <c r="AE31" s="134">
        <v>7.2</v>
      </c>
      <c r="AF31" s="134">
        <v>11.2</v>
      </c>
      <c r="AG31" s="134">
        <v>9.6</v>
      </c>
      <c r="AH31" s="134">
        <v>9.8000000000000007</v>
      </c>
      <c r="AI31" s="134">
        <v>7.3</v>
      </c>
      <c r="AJ31" s="134">
        <v>8.6999999999999993</v>
      </c>
      <c r="AK31" s="134">
        <v>9.6</v>
      </c>
      <c r="AL31" s="134">
        <v>10.4</v>
      </c>
      <c r="AM31" s="134">
        <v>9.1999999999999993</v>
      </c>
      <c r="AN31" s="134">
        <v>10.8</v>
      </c>
      <c r="AO31" s="134">
        <v>9.6999999999999993</v>
      </c>
      <c r="AP31" s="134">
        <v>6.7</v>
      </c>
      <c r="AQ31" s="134">
        <v>9.1999999999999993</v>
      </c>
      <c r="AR31" s="239"/>
      <c r="AS31" s="122">
        <v>7.1</v>
      </c>
      <c r="AT31" s="122">
        <v>8.1999999999999993</v>
      </c>
      <c r="AU31" s="133"/>
      <c r="AV31" s="133"/>
      <c r="AW31" s="133"/>
      <c r="AX31" s="133"/>
      <c r="AY31" s="133"/>
      <c r="AZ31" s="133"/>
      <c r="BA31" s="132">
        <v>9.0555555555555554</v>
      </c>
      <c r="BB31" s="132">
        <v>8.8333333333333339</v>
      </c>
      <c r="BC31" s="132">
        <v>8.7777777777777786</v>
      </c>
      <c r="BD31" s="132">
        <v>8.5555555555555554</v>
      </c>
      <c r="BE31" s="133"/>
      <c r="BI31" s="132">
        <v>9.9444444444444446</v>
      </c>
      <c r="BJ31" s="132">
        <v>9.8888888888888893</v>
      </c>
      <c r="BK31" s="132">
        <v>6.9444444444444446</v>
      </c>
      <c r="BL31" s="131"/>
      <c r="BN31" s="236">
        <f t="shared" si="42"/>
        <v>11.047272727272727</v>
      </c>
      <c r="BO31" s="236">
        <f t="shared" si="25"/>
        <v>11.673529411764706</v>
      </c>
      <c r="BP31" s="237">
        <f t="shared" si="30"/>
        <v>7.1814285714285715</v>
      </c>
      <c r="BQ31" s="237">
        <f t="shared" si="19"/>
        <v>8.6715170278637785</v>
      </c>
      <c r="BR31" s="237">
        <f t="shared" si="0"/>
        <v>7.246072874493926</v>
      </c>
      <c r="BS31" s="237">
        <f t="shared" si="12"/>
        <v>9.4619480519480526</v>
      </c>
      <c r="BT31" s="237">
        <f t="shared" si="20"/>
        <v>11.205882352941176</v>
      </c>
      <c r="BU31" s="237">
        <f t="shared" si="24"/>
        <v>11.472058823529412</v>
      </c>
      <c r="BV31" s="237">
        <f t="shared" si="33"/>
        <v>5.7112087912087919</v>
      </c>
      <c r="BW31" s="237">
        <f t="shared" si="10"/>
        <v>6.1610869565217392</v>
      </c>
      <c r="BX31" s="237">
        <f t="shared" si="21"/>
        <v>7.8430340557275535</v>
      </c>
      <c r="BY31" s="237">
        <f t="shared" si="22"/>
        <v>7.5291021671826632</v>
      </c>
      <c r="BZ31" s="133"/>
      <c r="CA31" s="237">
        <f t="shared" si="23"/>
        <v>8.2449687987519518</v>
      </c>
      <c r="CB31" s="237">
        <f t="shared" si="31"/>
        <v>8.8296428571428578</v>
      </c>
      <c r="CC31" s="237">
        <f t="shared" si="13"/>
        <v>10.42012987012987</v>
      </c>
      <c r="CD31" s="237">
        <f t="shared" si="43"/>
        <v>8.7263636363636365</v>
      </c>
      <c r="CE31" s="237">
        <f t="shared" si="34"/>
        <v>8.8465934065934064</v>
      </c>
      <c r="CG31" s="134"/>
      <c r="CH31" s="237">
        <f t="shared" si="11"/>
        <v>11.450649350649352</v>
      </c>
      <c r="CI31" s="237">
        <f t="shared" si="26"/>
        <v>6.4933823529411772</v>
      </c>
      <c r="CJ31" s="237">
        <f t="shared" si="37"/>
        <v>6.884615384615385</v>
      </c>
      <c r="CK31" s="237">
        <f t="shared" si="35"/>
        <v>7.0061538461538477</v>
      </c>
      <c r="CL31" s="237">
        <f t="shared" si="2"/>
        <v>14.884224598930484</v>
      </c>
      <c r="CM31" s="237">
        <f t="shared" si="40"/>
        <v>7.7307692307692308</v>
      </c>
      <c r="CN31" s="237">
        <f t="shared" si="38"/>
        <v>7.6126373626373631</v>
      </c>
      <c r="CO31" s="237">
        <f t="shared" si="3"/>
        <v>9.228720800889878</v>
      </c>
      <c r="CP31" s="237">
        <f t="shared" si="27"/>
        <v>10.961029411764706</v>
      </c>
      <c r="CQ31" s="237">
        <f t="shared" si="39"/>
        <v>8.9093406593406606</v>
      </c>
      <c r="CR31" s="237">
        <f t="shared" si="7"/>
        <v>8.5147692307692306</v>
      </c>
      <c r="CS31" s="237">
        <f t="shared" si="18"/>
        <v>10.09421052631579</v>
      </c>
      <c r="CT31" s="237">
        <f t="shared" si="14"/>
        <v>10.66025974025974</v>
      </c>
      <c r="CU31" s="237">
        <f t="shared" si="15"/>
        <v>9.1751948051948062</v>
      </c>
      <c r="CV31" s="237">
        <f t="shared" si="41"/>
        <v>9.5307692307692307</v>
      </c>
      <c r="CW31" s="237">
        <f t="shared" si="36"/>
        <v>10.977362637362639</v>
      </c>
      <c r="CX31" s="237">
        <f t="shared" si="16"/>
        <v>9.6777443609022562</v>
      </c>
      <c r="CY31" s="237">
        <f t="shared" si="8"/>
        <v>7.2625384615384618</v>
      </c>
      <c r="CZ31" s="237">
        <f t="shared" si="28"/>
        <v>10.450961486620059</v>
      </c>
      <c r="DA31" s="237">
        <f t="shared" ref="DA31:DA40" si="44">($B31*AS$93)+AS$99</f>
        <v>6.8072727272727285</v>
      </c>
      <c r="DB31" s="237">
        <f t="shared" ref="DB31:DB40" si="45">($B31*AT$93)+AT$99</f>
        <v>7.2890909090909091</v>
      </c>
      <c r="DC31" s="237">
        <f t="shared" si="5"/>
        <v>7.5348899913718732</v>
      </c>
      <c r="DD31" s="237">
        <f t="shared" si="9"/>
        <v>9.8415811965811972</v>
      </c>
      <c r="DE31" s="237">
        <f t="shared" si="29"/>
        <v>9.5271241830065367</v>
      </c>
      <c r="DF31" s="237">
        <f t="shared" si="6"/>
        <v>9.6366995073891619</v>
      </c>
      <c r="DJ31" s="237">
        <f t="shared" si="17"/>
        <v>8.3495405179615698</v>
      </c>
      <c r="DK31" s="237">
        <f t="shared" si="4"/>
        <v>11.425163762204921</v>
      </c>
      <c r="DL31" s="237">
        <f t="shared" si="32"/>
        <v>7.0710317460317453</v>
      </c>
    </row>
    <row r="32" spans="1:116" x14ac:dyDescent="0.2">
      <c r="A32" s="114">
        <v>0.39513888888888898</v>
      </c>
      <c r="B32" s="240">
        <v>-40</v>
      </c>
      <c r="C32" s="134"/>
      <c r="D32" s="134">
        <v>11.2</v>
      </c>
      <c r="E32" s="134">
        <v>10.1</v>
      </c>
      <c r="F32" s="134">
        <v>6.9</v>
      </c>
      <c r="G32" s="134">
        <v>9.6</v>
      </c>
      <c r="H32" s="134">
        <v>7.2</v>
      </c>
      <c r="I32" s="134">
        <v>10.199999999999999</v>
      </c>
      <c r="J32" s="133">
        <v>12.9</v>
      </c>
      <c r="K32" s="134">
        <v>12.1</v>
      </c>
      <c r="L32" s="134">
        <v>5.9</v>
      </c>
      <c r="M32" s="134">
        <v>6.8</v>
      </c>
      <c r="N32" s="134">
        <v>9.5</v>
      </c>
      <c r="O32" s="134">
        <v>8.8000000000000007</v>
      </c>
      <c r="P32" s="133"/>
      <c r="Q32" s="134">
        <v>8.8000000000000007</v>
      </c>
      <c r="R32" s="134">
        <v>7.4</v>
      </c>
      <c r="S32" s="134">
        <v>11.2</v>
      </c>
      <c r="T32" s="134">
        <v>9.1999999999999993</v>
      </c>
      <c r="U32" s="134">
        <v>9</v>
      </c>
      <c r="W32" s="134"/>
      <c r="X32" s="133"/>
      <c r="Y32" s="134">
        <v>9.1</v>
      </c>
      <c r="Z32" s="134">
        <v>6.4</v>
      </c>
      <c r="AA32" s="134">
        <v>7.6</v>
      </c>
      <c r="AB32" s="134">
        <v>7.7</v>
      </c>
      <c r="AC32" s="134">
        <v>15.6</v>
      </c>
      <c r="AD32" s="134">
        <v>8.4</v>
      </c>
      <c r="AE32" s="134">
        <v>7.7</v>
      </c>
      <c r="AF32" s="134">
        <v>10.8</v>
      </c>
      <c r="AG32" s="134">
        <v>10.3</v>
      </c>
      <c r="AH32" s="134">
        <v>9.3000000000000007</v>
      </c>
      <c r="AI32" s="134">
        <v>7.8</v>
      </c>
      <c r="AJ32" s="134">
        <v>9.1</v>
      </c>
      <c r="AK32" s="134">
        <v>10.1</v>
      </c>
      <c r="AL32" s="134">
        <v>10.5</v>
      </c>
      <c r="AM32" s="134">
        <v>9.4</v>
      </c>
      <c r="AN32" s="134">
        <v>11.5</v>
      </c>
      <c r="AO32" s="134">
        <v>10.6</v>
      </c>
      <c r="AP32" s="134">
        <v>7.1</v>
      </c>
      <c r="AQ32" s="134">
        <v>9.6999999999999993</v>
      </c>
      <c r="AR32" s="239"/>
      <c r="AS32" s="134">
        <v>6.9</v>
      </c>
      <c r="AT32" s="134">
        <v>8.3000000000000007</v>
      </c>
      <c r="AU32" s="133"/>
      <c r="AV32" s="133"/>
      <c r="AW32" s="133"/>
      <c r="AX32" s="133"/>
      <c r="AY32" s="133"/>
      <c r="AZ32" s="133"/>
      <c r="BA32" s="132">
        <v>9.1111111111111107</v>
      </c>
      <c r="BB32" s="132">
        <v>9.0555555555555554</v>
      </c>
      <c r="BC32" s="132">
        <v>9.1111111111111107</v>
      </c>
      <c r="BD32" s="132">
        <v>8.8333333333333339</v>
      </c>
      <c r="BE32" s="133"/>
      <c r="BF32" s="132">
        <v>9.2222222222222214</v>
      </c>
      <c r="BI32" s="132">
        <v>10.055555555555555</v>
      </c>
      <c r="BJ32" s="132">
        <v>10.555555555555555</v>
      </c>
      <c r="BK32" s="132">
        <v>6.666666666666667</v>
      </c>
      <c r="BL32" s="131"/>
      <c r="BN32" s="236">
        <f t="shared" si="42"/>
        <v>11.230909090909091</v>
      </c>
      <c r="BO32" s="236">
        <f t="shared" si="25"/>
        <v>11.976470588235294</v>
      </c>
      <c r="BP32" s="237">
        <f t="shared" si="30"/>
        <v>7.7057142857142864</v>
      </c>
      <c r="BQ32" s="237">
        <f t="shared" si="19"/>
        <v>9.0969040247678024</v>
      </c>
      <c r="BR32" s="237">
        <f t="shared" si="0"/>
        <v>7.3520647773279348</v>
      </c>
      <c r="BS32" s="237">
        <f t="shared" si="12"/>
        <v>9.8550649350649344</v>
      </c>
      <c r="BT32" s="237">
        <f t="shared" si="20"/>
        <v>11.527450980392157</v>
      </c>
      <c r="BU32" s="237">
        <f t="shared" si="24"/>
        <v>11.986274509803923</v>
      </c>
      <c r="BV32" s="237">
        <f t="shared" si="33"/>
        <v>6.343296703296704</v>
      </c>
      <c r="BW32" s="237">
        <f t="shared" si="10"/>
        <v>6.3765217391304354</v>
      </c>
      <c r="BX32" s="237">
        <f t="shared" si="21"/>
        <v>8.2604747162022694</v>
      </c>
      <c r="BY32" s="237">
        <f t="shared" si="22"/>
        <v>7.9814241486068109</v>
      </c>
      <c r="BZ32" s="133"/>
      <c r="CA32" s="237">
        <f t="shared" si="23"/>
        <v>8.5288611544461794</v>
      </c>
      <c r="CB32" s="237">
        <f t="shared" si="31"/>
        <v>9.0485714285714298</v>
      </c>
      <c r="CC32" s="237">
        <f t="shared" si="13"/>
        <v>10.762337662337663</v>
      </c>
      <c r="CD32" s="237">
        <f t="shared" si="43"/>
        <v>9.1345454545454547</v>
      </c>
      <c r="CE32" s="237">
        <f t="shared" si="34"/>
        <v>8.9525274725274731</v>
      </c>
      <c r="CG32" s="134"/>
      <c r="CH32" s="237">
        <f t="shared" si="11"/>
        <v>11.711688311688313</v>
      </c>
      <c r="CI32" s="237">
        <f t="shared" si="26"/>
        <v>6.5941176470588241</v>
      </c>
      <c r="CJ32" s="237">
        <f t="shared" si="37"/>
        <v>7.3307692307692314</v>
      </c>
      <c r="CK32" s="237">
        <f t="shared" si="35"/>
        <v>7.4276923076923094</v>
      </c>
      <c r="CL32" s="237">
        <f t="shared" si="2"/>
        <v>15.074866310160429</v>
      </c>
      <c r="CM32" s="237">
        <f t="shared" si="40"/>
        <v>8.3384615384615373</v>
      </c>
      <c r="CN32" s="237">
        <f t="shared" si="38"/>
        <v>8.1890109890109883</v>
      </c>
      <c r="CO32" s="237">
        <f t="shared" si="3"/>
        <v>9.436640711902113</v>
      </c>
      <c r="CP32" s="237">
        <f t="shared" si="27"/>
        <v>11.076470588235294</v>
      </c>
      <c r="CQ32" s="237">
        <f t="shared" si="39"/>
        <v>9.6527472527472522</v>
      </c>
      <c r="CR32" s="237">
        <f t="shared" si="7"/>
        <v>8.7575726495726496</v>
      </c>
      <c r="CS32" s="237">
        <f t="shared" si="18"/>
        <v>10.339298245614035</v>
      </c>
      <c r="CT32" s="237">
        <f t="shared" si="14"/>
        <v>10.864675324675325</v>
      </c>
      <c r="CU32" s="237">
        <f t="shared" si="15"/>
        <v>9.4335064935064938</v>
      </c>
      <c r="CV32" s="237">
        <f t="shared" si="41"/>
        <v>9.7384615384615394</v>
      </c>
      <c r="CW32" s="237">
        <f t="shared" si="36"/>
        <v>11.490989010989011</v>
      </c>
      <c r="CX32" s="237">
        <f t="shared" si="16"/>
        <v>10.02466165413534</v>
      </c>
      <c r="CY32" s="237">
        <f t="shared" si="8"/>
        <v>7.4889230769230775</v>
      </c>
      <c r="CZ32" s="237">
        <f t="shared" si="28"/>
        <v>10.689743543662274</v>
      </c>
      <c r="DA32" s="237">
        <f t="shared" si="44"/>
        <v>7.2509090909090919</v>
      </c>
      <c r="DB32" s="237">
        <f t="shared" si="45"/>
        <v>8.1903030303030313</v>
      </c>
      <c r="DC32" s="237">
        <f t="shared" si="5"/>
        <v>7.753235547886109</v>
      </c>
      <c r="DD32" s="237">
        <f t="shared" si="9"/>
        <v>10.013504273504275</v>
      </c>
      <c r="DE32" s="237">
        <f t="shared" si="29"/>
        <v>9.6784313725490208</v>
      </c>
      <c r="DF32" s="237">
        <f t="shared" si="6"/>
        <v>9.9116341300249342</v>
      </c>
      <c r="DG32" s="237">
        <f t="shared" ref="DG32:DG40" si="46">($B32*BF$93)+BF$99</f>
        <v>9.3555555555555543</v>
      </c>
      <c r="DJ32" s="237">
        <f t="shared" si="17"/>
        <v>8.6502088554720125</v>
      </c>
      <c r="DK32" s="237">
        <f t="shared" si="4"/>
        <v>11.74212087504635</v>
      </c>
      <c r="DL32" s="237">
        <f t="shared" si="32"/>
        <v>7.106349206349206</v>
      </c>
    </row>
    <row r="33" spans="1:116" x14ac:dyDescent="0.2">
      <c r="A33" s="114">
        <v>0.39861111111111103</v>
      </c>
      <c r="B33" s="240">
        <v>-35</v>
      </c>
      <c r="C33" s="134"/>
      <c r="D33" s="134">
        <v>11.4</v>
      </c>
      <c r="E33" s="134">
        <v>10.4</v>
      </c>
      <c r="F33" s="134">
        <v>7.6</v>
      </c>
      <c r="G33" s="134">
        <v>10.4</v>
      </c>
      <c r="H33" s="134">
        <v>7.3</v>
      </c>
      <c r="I33" s="134">
        <v>10.8</v>
      </c>
      <c r="J33" s="133">
        <v>13.3</v>
      </c>
      <c r="K33" s="134">
        <v>13.2</v>
      </c>
      <c r="L33" s="134">
        <v>6.5</v>
      </c>
      <c r="M33" s="134">
        <v>6.5</v>
      </c>
      <c r="N33" s="134">
        <v>10</v>
      </c>
      <c r="O33" s="134">
        <v>8.8000000000000007</v>
      </c>
      <c r="P33" s="133"/>
      <c r="Q33" s="134">
        <v>8.8000000000000007</v>
      </c>
      <c r="R33" s="134">
        <v>7.9</v>
      </c>
      <c r="S33" s="134">
        <v>12.1</v>
      </c>
      <c r="T33" s="134">
        <v>9.6999999999999993</v>
      </c>
      <c r="U33" s="134">
        <v>9.1</v>
      </c>
      <c r="W33" s="134"/>
      <c r="X33" s="133"/>
      <c r="Y33" s="134">
        <v>9.6</v>
      </c>
      <c r="Z33" s="134">
        <v>6.6</v>
      </c>
      <c r="AA33" s="134">
        <v>7.9</v>
      </c>
      <c r="AB33" s="134">
        <v>8.1</v>
      </c>
      <c r="AC33" s="134">
        <v>15.3</v>
      </c>
      <c r="AD33" s="134">
        <v>9</v>
      </c>
      <c r="AE33" s="134">
        <v>8.8000000000000007</v>
      </c>
      <c r="AF33" s="134">
        <v>10.6</v>
      </c>
      <c r="AG33" s="134">
        <v>10.6</v>
      </c>
      <c r="AH33" s="134">
        <v>10.1</v>
      </c>
      <c r="AI33" s="134">
        <v>8.1</v>
      </c>
      <c r="AJ33" s="134">
        <v>9.1999999999999993</v>
      </c>
      <c r="AK33" s="134">
        <v>10.7</v>
      </c>
      <c r="AL33" s="134">
        <v>10.8</v>
      </c>
      <c r="AM33" s="134">
        <v>9.6</v>
      </c>
      <c r="AN33" s="134">
        <v>12.2</v>
      </c>
      <c r="AO33" s="134">
        <v>11</v>
      </c>
      <c r="AP33" s="134">
        <v>7.4</v>
      </c>
      <c r="AQ33" s="134">
        <v>10.3</v>
      </c>
      <c r="AR33" s="239"/>
      <c r="AS33" s="134">
        <v>7.1</v>
      </c>
      <c r="AT33" s="134">
        <v>8.5</v>
      </c>
      <c r="AU33" s="133"/>
      <c r="AV33" s="133"/>
      <c r="AW33" s="133"/>
      <c r="AX33" s="133"/>
      <c r="AY33" s="133"/>
      <c r="AZ33" s="133"/>
      <c r="BA33" s="132">
        <v>9.1111111111111107</v>
      </c>
      <c r="BB33" s="132">
        <v>9.3888888888888893</v>
      </c>
      <c r="BC33" s="132">
        <v>9.2222222222222214</v>
      </c>
      <c r="BD33" s="132">
        <v>9.2777777777777786</v>
      </c>
      <c r="BE33" s="133"/>
      <c r="BF33" s="132">
        <v>9.9444444444444446</v>
      </c>
      <c r="BG33" s="132">
        <v>7.5555555555555554</v>
      </c>
      <c r="BI33" s="132">
        <v>10.277777777777779</v>
      </c>
      <c r="BJ33" s="132">
        <v>11.166666666666666</v>
      </c>
      <c r="BK33" s="132">
        <v>6.166666666666667</v>
      </c>
      <c r="BL33" s="131"/>
      <c r="BN33" s="236">
        <f t="shared" si="42"/>
        <v>11.414545454545454</v>
      </c>
      <c r="BO33" s="236">
        <f t="shared" si="25"/>
        <v>12.279411764705882</v>
      </c>
      <c r="BP33" s="237">
        <f t="shared" si="30"/>
        <v>8.23</v>
      </c>
      <c r="BQ33" s="237">
        <f t="shared" si="19"/>
        <v>9.5222910216718262</v>
      </c>
      <c r="BR33" s="237">
        <f t="shared" si="0"/>
        <v>7.4580566801619428</v>
      </c>
      <c r="BS33" s="237">
        <f t="shared" si="12"/>
        <v>10.248181818181818</v>
      </c>
      <c r="BT33" s="237">
        <f t="shared" si="20"/>
        <v>11.849019607843136</v>
      </c>
      <c r="BU33" s="237">
        <f t="shared" si="24"/>
        <v>12.500490196078433</v>
      </c>
      <c r="BV33" s="237">
        <f t="shared" si="33"/>
        <v>6.9753846153846162</v>
      </c>
      <c r="BW33" s="237">
        <f t="shared" si="10"/>
        <v>6.5919565217391307</v>
      </c>
      <c r="BX33" s="237">
        <f t="shared" si="21"/>
        <v>8.6779153766769852</v>
      </c>
      <c r="BY33" s="237">
        <f t="shared" si="22"/>
        <v>8.4337461300309595</v>
      </c>
      <c r="BZ33" s="133"/>
      <c r="CA33" s="237">
        <f t="shared" si="23"/>
        <v>8.8127535101404071</v>
      </c>
      <c r="CB33" s="237">
        <f t="shared" si="31"/>
        <v>9.2675000000000001</v>
      </c>
      <c r="CC33" s="237">
        <f t="shared" si="13"/>
        <v>11.104545454545455</v>
      </c>
      <c r="CD33" s="237">
        <f t="shared" si="43"/>
        <v>9.5427272727272729</v>
      </c>
      <c r="CE33" s="237">
        <f t="shared" si="34"/>
        <v>9.0584615384615397</v>
      </c>
      <c r="CG33" s="134"/>
      <c r="CH33" s="237">
        <f t="shared" si="11"/>
        <v>11.972727272727273</v>
      </c>
      <c r="CI33" s="237">
        <f t="shared" si="26"/>
        <v>6.694852941176471</v>
      </c>
      <c r="CJ33" s="237">
        <f t="shared" si="37"/>
        <v>7.7769230769230777</v>
      </c>
      <c r="CK33" s="237">
        <f t="shared" si="35"/>
        <v>7.8492307692307701</v>
      </c>
      <c r="CL33" s="237">
        <f t="shared" si="2"/>
        <v>15.265508021390376</v>
      </c>
      <c r="CM33" s="237">
        <f t="shared" si="40"/>
        <v>8.9461538461538446</v>
      </c>
      <c r="CN33" s="237">
        <f t="shared" si="38"/>
        <v>8.7653846153846153</v>
      </c>
      <c r="CO33" s="237">
        <f t="shared" si="3"/>
        <v>9.6445606229143497</v>
      </c>
      <c r="CP33" s="237">
        <f t="shared" si="27"/>
        <v>11.191911764705882</v>
      </c>
      <c r="CQ33" s="237">
        <f t="shared" si="39"/>
        <v>10.396153846153846</v>
      </c>
      <c r="CR33" s="237">
        <f t="shared" si="7"/>
        <v>9.0003760683760685</v>
      </c>
      <c r="CS33" s="237">
        <f t="shared" si="18"/>
        <v>10.584385964912281</v>
      </c>
      <c r="CT33" s="237">
        <f t="shared" si="14"/>
        <v>11.069090909090908</v>
      </c>
      <c r="CU33" s="237">
        <f t="shared" si="15"/>
        <v>9.6918181818181814</v>
      </c>
      <c r="CV33" s="237">
        <f t="shared" si="41"/>
        <v>9.9461538461538463</v>
      </c>
      <c r="CW33" s="237">
        <f t="shared" si="36"/>
        <v>12.004615384615384</v>
      </c>
      <c r="CX33" s="237">
        <f t="shared" si="16"/>
        <v>10.371578947368421</v>
      </c>
      <c r="CY33" s="237">
        <f t="shared" si="8"/>
        <v>7.7153076923076931</v>
      </c>
      <c r="CZ33" s="237">
        <f t="shared" si="28"/>
        <v>10.928525600704491</v>
      </c>
      <c r="DA33" s="237">
        <f t="shared" si="44"/>
        <v>7.6945454545454552</v>
      </c>
      <c r="DB33" s="237">
        <f t="shared" si="45"/>
        <v>9.0915151515151535</v>
      </c>
      <c r="DC33" s="237">
        <f t="shared" si="5"/>
        <v>7.9715811044003457</v>
      </c>
      <c r="DD33" s="237">
        <f t="shared" si="9"/>
        <v>10.185427350427352</v>
      </c>
      <c r="DE33" s="237">
        <f t="shared" si="29"/>
        <v>9.829738562091503</v>
      </c>
      <c r="DF33" s="237">
        <f t="shared" si="6"/>
        <v>10.186568752660706</v>
      </c>
      <c r="DG33" s="237">
        <f t="shared" si="46"/>
        <v>9.7833333333333332</v>
      </c>
      <c r="DH33" s="237">
        <f t="shared" ref="DH33:DH40" si="47">($B33*BG$93)+BG$99</f>
        <v>7.125</v>
      </c>
      <c r="DJ33" s="237">
        <f t="shared" si="17"/>
        <v>8.9508771929824551</v>
      </c>
      <c r="DK33" s="237">
        <f t="shared" si="4"/>
        <v>12.059077987887777</v>
      </c>
      <c r="DL33" s="237">
        <f t="shared" si="32"/>
        <v>7.1416666666666666</v>
      </c>
    </row>
    <row r="34" spans="1:116" x14ac:dyDescent="0.2">
      <c r="A34" s="114">
        <v>0.40208333333333302</v>
      </c>
      <c r="B34" s="240">
        <v>-30</v>
      </c>
      <c r="C34" s="134"/>
      <c r="D34" s="134">
        <v>11.3</v>
      </c>
      <c r="E34" s="134">
        <v>11</v>
      </c>
      <c r="F34" s="134">
        <v>8.5</v>
      </c>
      <c r="G34" s="134">
        <v>11.2</v>
      </c>
      <c r="H34" s="134">
        <v>7.4</v>
      </c>
      <c r="I34" s="134">
        <v>11.4</v>
      </c>
      <c r="J34" s="133">
        <v>13.8</v>
      </c>
      <c r="K34" s="134">
        <v>14.2</v>
      </c>
      <c r="L34" s="134">
        <v>7.2</v>
      </c>
      <c r="M34" s="134">
        <v>6.8</v>
      </c>
      <c r="N34" s="134">
        <v>10.7</v>
      </c>
      <c r="O34" s="134">
        <v>9.3000000000000007</v>
      </c>
      <c r="P34" s="133"/>
      <c r="Q34" s="134">
        <v>9.1999999999999993</v>
      </c>
      <c r="R34" s="134">
        <v>8</v>
      </c>
      <c r="S34" s="134">
        <v>12.4</v>
      </c>
      <c r="T34" s="134">
        <v>10.1</v>
      </c>
      <c r="U34" s="134">
        <v>9.1999999999999993</v>
      </c>
      <c r="W34" s="134"/>
      <c r="X34" s="133"/>
      <c r="Y34" s="134">
        <v>9.3000000000000007</v>
      </c>
      <c r="Z34" s="134">
        <v>6.6</v>
      </c>
      <c r="AA34" s="134">
        <v>8.6</v>
      </c>
      <c r="AB34" s="134">
        <v>8.9</v>
      </c>
      <c r="AC34" s="134">
        <v>14.8</v>
      </c>
      <c r="AD34" s="134">
        <v>9.6</v>
      </c>
      <c r="AE34" s="134">
        <v>9.3000000000000007</v>
      </c>
      <c r="AF34" s="134">
        <v>10.5</v>
      </c>
      <c r="AG34" s="134">
        <v>10.3</v>
      </c>
      <c r="AH34" s="134">
        <v>11.1</v>
      </c>
      <c r="AI34" s="134">
        <v>8.4</v>
      </c>
      <c r="AJ34" s="134">
        <v>9.8000000000000007</v>
      </c>
      <c r="AK34" s="134">
        <v>11.1</v>
      </c>
      <c r="AL34" s="134">
        <v>11</v>
      </c>
      <c r="AM34" s="134">
        <v>9.6999999999999993</v>
      </c>
      <c r="AN34" s="134">
        <v>12.8</v>
      </c>
      <c r="AO34" s="134">
        <v>11.4</v>
      </c>
      <c r="AP34" s="134">
        <v>7.9</v>
      </c>
      <c r="AQ34" s="134">
        <v>10.7</v>
      </c>
      <c r="AR34" s="239"/>
      <c r="AS34" s="134">
        <v>7.2</v>
      </c>
      <c r="AT34" s="134">
        <v>8.9</v>
      </c>
      <c r="AU34" s="133"/>
      <c r="AV34" s="133"/>
      <c r="AW34" s="133"/>
      <c r="AX34" s="133"/>
      <c r="AY34" s="133"/>
      <c r="AZ34" s="133"/>
      <c r="BA34" s="132">
        <v>9.1111111111111107</v>
      </c>
      <c r="BB34" s="132">
        <v>10.055555555555555</v>
      </c>
      <c r="BC34" s="132">
        <v>9.3888888888888893</v>
      </c>
      <c r="BD34" s="132">
        <v>9.8888888888888893</v>
      </c>
      <c r="BE34" s="133"/>
      <c r="BF34" s="132">
        <v>10.555555555555555</v>
      </c>
      <c r="BG34" s="132">
        <v>8.2777777777777786</v>
      </c>
      <c r="BI34" s="132">
        <v>10.444444444444445</v>
      </c>
      <c r="BJ34" s="132">
        <v>12.166666666666666</v>
      </c>
      <c r="BK34" s="132">
        <v>5.7777777777777777</v>
      </c>
      <c r="BL34" s="131"/>
      <c r="BN34" s="236">
        <f t="shared" si="42"/>
        <v>11.598181818181818</v>
      </c>
      <c r="BO34" s="236">
        <f t="shared" si="25"/>
        <v>12.58235294117647</v>
      </c>
      <c r="BP34" s="237">
        <f t="shared" si="30"/>
        <v>8.7542857142857144</v>
      </c>
      <c r="BQ34" s="237">
        <f t="shared" si="19"/>
        <v>9.9476780185758518</v>
      </c>
      <c r="BR34" s="237">
        <f t="shared" si="0"/>
        <v>7.5640485829959507</v>
      </c>
      <c r="BS34" s="237">
        <f t="shared" si="12"/>
        <v>10.641298701298702</v>
      </c>
      <c r="BT34" s="237">
        <f t="shared" si="20"/>
        <v>12.170588235294117</v>
      </c>
      <c r="BU34" s="237">
        <f t="shared" si="24"/>
        <v>13.014705882352942</v>
      </c>
      <c r="BV34" s="237">
        <f t="shared" si="33"/>
        <v>7.6074725274725274</v>
      </c>
      <c r="BW34" s="237">
        <f t="shared" si="10"/>
        <v>6.807391304347826</v>
      </c>
      <c r="BX34" s="237">
        <f t="shared" si="21"/>
        <v>9.0953560371517028</v>
      </c>
      <c r="BY34" s="237">
        <f t="shared" si="22"/>
        <v>8.8860681114551081</v>
      </c>
      <c r="BZ34" s="133"/>
      <c r="CA34" s="237">
        <f t="shared" si="23"/>
        <v>9.0966458658346347</v>
      </c>
      <c r="CB34" s="237">
        <f t="shared" si="31"/>
        <v>9.4864285714285721</v>
      </c>
      <c r="CC34" s="237">
        <f t="shared" si="13"/>
        <v>11.446753246753246</v>
      </c>
      <c r="CD34" s="237">
        <f t="shared" si="43"/>
        <v>9.9509090909090911</v>
      </c>
      <c r="CE34" s="237">
        <f t="shared" si="34"/>
        <v>9.1643956043956045</v>
      </c>
      <c r="CG34" s="134"/>
      <c r="CH34" s="237">
        <f t="shared" si="11"/>
        <v>12.233766233766234</v>
      </c>
      <c r="CI34" s="237">
        <f t="shared" si="26"/>
        <v>6.7955882352941179</v>
      </c>
      <c r="CJ34" s="237">
        <f t="shared" si="37"/>
        <v>8.2230769230769241</v>
      </c>
      <c r="CK34" s="237">
        <f t="shared" si="35"/>
        <v>8.2707692307692326</v>
      </c>
      <c r="CL34" s="237">
        <f t="shared" si="2"/>
        <v>15.456149732620322</v>
      </c>
      <c r="CM34" s="237">
        <f t="shared" si="40"/>
        <v>9.5538461538461537</v>
      </c>
      <c r="CN34" s="237">
        <f t="shared" si="38"/>
        <v>9.3417582417582423</v>
      </c>
      <c r="CO34" s="237">
        <f t="shared" si="3"/>
        <v>9.8524805339265846</v>
      </c>
      <c r="CP34" s="237">
        <f t="shared" si="27"/>
        <v>11.30735294117647</v>
      </c>
      <c r="CQ34" s="237">
        <f t="shared" si="39"/>
        <v>11.139560439560439</v>
      </c>
      <c r="CR34" s="237">
        <f t="shared" si="7"/>
        <v>9.2431794871794875</v>
      </c>
      <c r="CS34" s="237">
        <f t="shared" si="18"/>
        <v>10.829473684210527</v>
      </c>
      <c r="CT34" s="237">
        <f t="shared" si="14"/>
        <v>11.273506493506494</v>
      </c>
      <c r="CU34" s="237">
        <f t="shared" si="15"/>
        <v>9.9501298701298708</v>
      </c>
      <c r="CV34" s="237">
        <f t="shared" si="41"/>
        <v>10.153846153846153</v>
      </c>
      <c r="CW34" s="237">
        <f t="shared" si="36"/>
        <v>12.518241758241759</v>
      </c>
      <c r="CX34" s="237">
        <f t="shared" si="16"/>
        <v>10.718496240601503</v>
      </c>
      <c r="CY34" s="237">
        <f t="shared" si="8"/>
        <v>7.9416923076923087</v>
      </c>
      <c r="CZ34" s="237">
        <f t="shared" si="28"/>
        <v>11.167307657746706</v>
      </c>
      <c r="DA34" s="237">
        <f t="shared" si="44"/>
        <v>8.1381818181818186</v>
      </c>
      <c r="DB34" s="237">
        <f t="shared" si="45"/>
        <v>9.9927272727272722</v>
      </c>
      <c r="DC34" s="237">
        <f t="shared" si="5"/>
        <v>8.1899266609145815</v>
      </c>
      <c r="DD34" s="237">
        <f t="shared" si="9"/>
        <v>10.357350427350427</v>
      </c>
      <c r="DE34" s="237">
        <f t="shared" si="29"/>
        <v>9.981045751633987</v>
      </c>
      <c r="DF34" s="237">
        <f t="shared" si="6"/>
        <v>10.461503375296477</v>
      </c>
      <c r="DG34" s="237">
        <f t="shared" si="46"/>
        <v>10.211111111111112</v>
      </c>
      <c r="DH34" s="237">
        <f t="shared" si="47"/>
        <v>7.8214285714285712</v>
      </c>
      <c r="DJ34" s="237">
        <f t="shared" si="17"/>
        <v>9.2515455304928977</v>
      </c>
      <c r="DK34" s="237">
        <f t="shared" si="4"/>
        <v>12.376035100729206</v>
      </c>
      <c r="DL34" s="237">
        <f t="shared" si="32"/>
        <v>7.1769841269841272</v>
      </c>
    </row>
    <row r="35" spans="1:116" x14ac:dyDescent="0.2">
      <c r="A35" s="114">
        <v>0.405555555555556</v>
      </c>
      <c r="B35" s="240">
        <v>-25</v>
      </c>
      <c r="C35" s="134"/>
      <c r="D35" s="134">
        <v>11.4</v>
      </c>
      <c r="E35" s="134">
        <v>11.6</v>
      </c>
      <c r="F35" s="134">
        <v>9.6</v>
      </c>
      <c r="G35" s="134">
        <v>11.5</v>
      </c>
      <c r="H35" s="134">
        <v>7.5</v>
      </c>
      <c r="I35" s="134">
        <v>12.3</v>
      </c>
      <c r="J35" s="133">
        <v>14</v>
      </c>
      <c r="K35" s="134">
        <v>14.6</v>
      </c>
      <c r="L35" s="134">
        <v>7.8</v>
      </c>
      <c r="M35" s="134">
        <v>7.1</v>
      </c>
      <c r="N35" s="134">
        <v>10.6</v>
      </c>
      <c r="O35" s="134">
        <v>9.8000000000000007</v>
      </c>
      <c r="P35" s="133"/>
      <c r="Q35" s="134">
        <v>9.9</v>
      </c>
      <c r="R35" s="134">
        <v>8.4</v>
      </c>
      <c r="S35" s="134">
        <v>12.7</v>
      </c>
      <c r="T35" s="134">
        <v>10.5</v>
      </c>
      <c r="U35" s="134">
        <v>9.3000000000000007</v>
      </c>
      <c r="W35" s="134"/>
      <c r="X35" s="133"/>
      <c r="Y35" s="134">
        <v>10</v>
      </c>
      <c r="Z35" s="134">
        <v>6.1</v>
      </c>
      <c r="AA35" s="134">
        <v>9.3000000000000007</v>
      </c>
      <c r="AB35" s="134">
        <v>9.6999999999999993</v>
      </c>
      <c r="AC35" s="134">
        <v>15.1</v>
      </c>
      <c r="AD35" s="134">
        <v>10.4</v>
      </c>
      <c r="AE35" s="134">
        <v>9.6</v>
      </c>
      <c r="AF35" s="134">
        <v>10.6</v>
      </c>
      <c r="AG35" s="134">
        <v>10.4</v>
      </c>
      <c r="AH35" s="134">
        <v>12.1</v>
      </c>
      <c r="AI35" s="134">
        <v>8.6999999999999993</v>
      </c>
      <c r="AJ35" s="134">
        <v>10.199999999999999</v>
      </c>
      <c r="AK35" s="134">
        <v>11.5</v>
      </c>
      <c r="AL35" s="134">
        <v>10.9</v>
      </c>
      <c r="AM35" s="134">
        <v>9.6999999999999993</v>
      </c>
      <c r="AN35" s="134">
        <v>13.4</v>
      </c>
      <c r="AO35" s="134">
        <v>11.8</v>
      </c>
      <c r="AP35" s="134">
        <v>8.1999999999999993</v>
      </c>
      <c r="AQ35" s="134">
        <v>11.1</v>
      </c>
      <c r="AR35" s="239"/>
      <c r="AS35" s="134">
        <v>7.3</v>
      </c>
      <c r="AT35" s="134">
        <v>10.1</v>
      </c>
      <c r="AU35" s="133"/>
      <c r="AV35" s="133"/>
      <c r="AW35" s="133"/>
      <c r="AX35" s="133"/>
      <c r="AY35" s="133"/>
      <c r="AZ35" s="133"/>
      <c r="BA35" s="132">
        <v>9.1666666666666661</v>
      </c>
      <c r="BB35" s="132">
        <v>10.111111111111111</v>
      </c>
      <c r="BC35" s="132">
        <v>9.8333333333333339</v>
      </c>
      <c r="BD35" s="132">
        <v>10.611111111111111</v>
      </c>
      <c r="BE35" s="133"/>
      <c r="BF35" s="132">
        <v>11</v>
      </c>
      <c r="BG35" s="132">
        <v>9.0555555555555554</v>
      </c>
      <c r="BH35" s="132">
        <v>9.1666666666666661</v>
      </c>
      <c r="BI35" s="132">
        <v>10.555555555555555</v>
      </c>
      <c r="BJ35" s="132">
        <v>12.944444444444445</v>
      </c>
      <c r="BK35" s="132">
        <v>5.5555555555555554</v>
      </c>
      <c r="BL35" s="131"/>
      <c r="BN35" s="236">
        <f t="shared" si="42"/>
        <v>11.781818181818181</v>
      </c>
      <c r="BO35" s="236">
        <f t="shared" si="25"/>
        <v>12.88529411764706</v>
      </c>
      <c r="BP35" s="237">
        <f t="shared" si="30"/>
        <v>9.2785714285714285</v>
      </c>
      <c r="BQ35" s="237">
        <f t="shared" si="19"/>
        <v>10.373065015479877</v>
      </c>
      <c r="BR35" s="237">
        <f t="shared" si="0"/>
        <v>7.6700404858299587</v>
      </c>
      <c r="BS35" s="237">
        <f t="shared" si="12"/>
        <v>11.034415584415584</v>
      </c>
      <c r="BT35" s="237">
        <f t="shared" si="20"/>
        <v>12.492156862745098</v>
      </c>
      <c r="BU35" s="237">
        <f t="shared" si="24"/>
        <v>13.528921568627453</v>
      </c>
      <c r="BV35" s="237">
        <f t="shared" si="33"/>
        <v>8.2395604395604405</v>
      </c>
      <c r="BW35" s="237">
        <f t="shared" si="10"/>
        <v>7.0228260869565213</v>
      </c>
      <c r="BX35" s="237">
        <f t="shared" si="21"/>
        <v>9.5127966976264187</v>
      </c>
      <c r="BY35" s="237">
        <f t="shared" si="22"/>
        <v>9.3383900928792567</v>
      </c>
      <c r="BZ35" s="133"/>
      <c r="CA35" s="237">
        <f t="shared" si="23"/>
        <v>9.3805382215288624</v>
      </c>
      <c r="CB35" s="237">
        <f t="shared" si="31"/>
        <v>9.7053571428571441</v>
      </c>
      <c r="CC35" s="237">
        <f t="shared" si="13"/>
        <v>11.788961038961039</v>
      </c>
      <c r="CD35" s="237">
        <f t="shared" si="43"/>
        <v>10.359090909090909</v>
      </c>
      <c r="CE35" s="237">
        <f t="shared" si="34"/>
        <v>9.2703296703296711</v>
      </c>
      <c r="CG35" s="134"/>
      <c r="CH35" s="237">
        <f t="shared" si="11"/>
        <v>12.494805194805195</v>
      </c>
      <c r="CI35" s="237">
        <f t="shared" si="26"/>
        <v>6.8963235294117649</v>
      </c>
      <c r="CJ35" s="237">
        <f t="shared" si="37"/>
        <v>8.6692307692307686</v>
      </c>
      <c r="CK35" s="237">
        <f t="shared" si="35"/>
        <v>8.6923076923076934</v>
      </c>
      <c r="CL35" s="237">
        <f t="shared" si="2"/>
        <v>15.646791443850269</v>
      </c>
      <c r="CM35" s="237">
        <f t="shared" si="40"/>
        <v>10.161538461538461</v>
      </c>
      <c r="CN35" s="237">
        <f t="shared" si="38"/>
        <v>9.9181318681318693</v>
      </c>
      <c r="CO35" s="237">
        <f t="shared" si="3"/>
        <v>10.060400444938821</v>
      </c>
      <c r="CP35" s="237">
        <f t="shared" si="27"/>
        <v>11.422794117647058</v>
      </c>
      <c r="CQ35" s="237">
        <f t="shared" si="39"/>
        <v>11.882967032967032</v>
      </c>
      <c r="CR35" s="237">
        <f t="shared" si="7"/>
        <v>9.4859829059829064</v>
      </c>
      <c r="CS35" s="237">
        <f t="shared" si="18"/>
        <v>11.074561403508772</v>
      </c>
      <c r="CT35" s="237">
        <f t="shared" si="14"/>
        <v>11.477922077922077</v>
      </c>
      <c r="CU35" s="237">
        <f t="shared" si="15"/>
        <v>10.208441558441558</v>
      </c>
      <c r="CV35" s="237">
        <f t="shared" si="41"/>
        <v>10.361538461538462</v>
      </c>
      <c r="CW35" s="237">
        <f t="shared" si="36"/>
        <v>13.031868131868132</v>
      </c>
      <c r="CX35" s="237">
        <f t="shared" si="16"/>
        <v>11.065413533834587</v>
      </c>
      <c r="CY35" s="237">
        <f t="shared" si="8"/>
        <v>8.1680769230769243</v>
      </c>
      <c r="CZ35" s="237">
        <f t="shared" si="28"/>
        <v>11.406089714788923</v>
      </c>
      <c r="DA35" s="237">
        <f t="shared" si="44"/>
        <v>8.581818181818182</v>
      </c>
      <c r="DB35" s="237">
        <f t="shared" si="45"/>
        <v>10.893939393939394</v>
      </c>
      <c r="DC35" s="237">
        <f t="shared" si="5"/>
        <v>8.4082722174288183</v>
      </c>
      <c r="DD35" s="237">
        <f t="shared" si="9"/>
        <v>10.529273504273505</v>
      </c>
      <c r="DE35" s="237">
        <f t="shared" si="29"/>
        <v>10.132352941176471</v>
      </c>
      <c r="DF35" s="237">
        <f t="shared" si="6"/>
        <v>10.736437997932249</v>
      </c>
      <c r="DG35" s="237">
        <f t="shared" si="46"/>
        <v>10.638888888888889</v>
      </c>
      <c r="DH35" s="237">
        <f t="shared" si="47"/>
        <v>8.5178571428571423</v>
      </c>
      <c r="DI35" s="237">
        <f t="shared" ref="DI35:DI40" si="48">($B35*BH$93)+BH$99</f>
        <v>9.1666666666666661</v>
      </c>
      <c r="DJ35" s="237">
        <f t="shared" si="17"/>
        <v>9.5522138680033422</v>
      </c>
      <c r="DK35" s="237">
        <f t="shared" si="4"/>
        <v>12.692992213570635</v>
      </c>
      <c r="DL35" s="237">
        <f t="shared" si="32"/>
        <v>7.212301587301587</v>
      </c>
    </row>
    <row r="36" spans="1:116" x14ac:dyDescent="0.2">
      <c r="A36" s="114">
        <v>0.40902777777777799</v>
      </c>
      <c r="B36" s="240">
        <v>-20</v>
      </c>
      <c r="C36" s="134"/>
      <c r="D36" s="134">
        <v>11.8</v>
      </c>
      <c r="E36" s="134">
        <v>12.3</v>
      </c>
      <c r="F36" s="134">
        <v>10.1</v>
      </c>
      <c r="G36" s="134">
        <v>11.9</v>
      </c>
      <c r="H36" s="134">
        <v>7.7</v>
      </c>
      <c r="I36" s="134">
        <v>12.6</v>
      </c>
      <c r="J36" s="133">
        <v>13.9</v>
      </c>
      <c r="K36" s="134">
        <v>14.6</v>
      </c>
      <c r="L36" s="134">
        <v>8.9</v>
      </c>
      <c r="M36" s="134">
        <v>7.2</v>
      </c>
      <c r="N36" s="134">
        <v>10.7</v>
      </c>
      <c r="O36" s="134">
        <v>10.3</v>
      </c>
      <c r="P36" s="133"/>
      <c r="Q36" s="134">
        <v>10.3</v>
      </c>
      <c r="R36" s="134">
        <v>9</v>
      </c>
      <c r="S36" s="134">
        <v>12.9</v>
      </c>
      <c r="T36" s="134">
        <v>10.9</v>
      </c>
      <c r="U36" s="134">
        <v>9.4</v>
      </c>
      <c r="W36" s="134"/>
      <c r="X36" s="133"/>
      <c r="Y36" s="134">
        <v>10.6</v>
      </c>
      <c r="Z36" s="134">
        <v>5.9</v>
      </c>
      <c r="AA36" s="134">
        <v>10</v>
      </c>
      <c r="AB36" s="134">
        <v>10.199999999999999</v>
      </c>
      <c r="AC36" s="134">
        <v>15.2</v>
      </c>
      <c r="AD36" s="134">
        <v>10.7</v>
      </c>
      <c r="AE36" s="134">
        <v>9.9</v>
      </c>
      <c r="AF36" s="134">
        <v>10.6</v>
      </c>
      <c r="AG36" s="134">
        <v>10.3</v>
      </c>
      <c r="AH36" s="134">
        <v>12.8</v>
      </c>
      <c r="AI36" s="134">
        <v>9</v>
      </c>
      <c r="AJ36" s="134">
        <v>10.6</v>
      </c>
      <c r="AK36" s="134">
        <v>11.9</v>
      </c>
      <c r="AL36" s="134">
        <v>11</v>
      </c>
      <c r="AM36" s="134">
        <v>10.199999999999999</v>
      </c>
      <c r="AN36" s="134">
        <v>14</v>
      </c>
      <c r="AO36" s="134">
        <v>12.1</v>
      </c>
      <c r="AP36" s="134">
        <v>8.4</v>
      </c>
      <c r="AQ36" s="134">
        <v>11.5</v>
      </c>
      <c r="AR36" s="239"/>
      <c r="AS36" s="134">
        <v>8</v>
      </c>
      <c r="AT36" s="134">
        <v>11.4</v>
      </c>
      <c r="AU36" s="133"/>
      <c r="AV36" s="133"/>
      <c r="AW36" s="133"/>
      <c r="AX36" s="133"/>
      <c r="AY36" s="133"/>
      <c r="AZ36" s="133"/>
      <c r="BA36" s="132">
        <v>9.1666666666666661</v>
      </c>
      <c r="BB36" s="132">
        <v>10.5</v>
      </c>
      <c r="BC36" s="132">
        <v>10.166666666666666</v>
      </c>
      <c r="BD36" s="132">
        <v>11.444444444444445</v>
      </c>
      <c r="BE36" s="133"/>
      <c r="BF36" s="132">
        <v>11.388888888888889</v>
      </c>
      <c r="BG36" s="132">
        <v>10.166666666666666</v>
      </c>
      <c r="BH36" s="132">
        <v>9.6111111111111107</v>
      </c>
      <c r="BI36" s="132">
        <v>10.777777777777779</v>
      </c>
      <c r="BJ36" s="132">
        <v>12.722222222222221</v>
      </c>
      <c r="BK36" s="132">
        <v>5.833333333333333</v>
      </c>
      <c r="BL36" s="131"/>
      <c r="BN36" s="236">
        <f t="shared" si="42"/>
        <v>11.965454545454545</v>
      </c>
      <c r="BO36" s="236">
        <f t="shared" si="25"/>
        <v>13.188235294117648</v>
      </c>
      <c r="BP36" s="237">
        <f t="shared" si="30"/>
        <v>9.8028571428571425</v>
      </c>
      <c r="BQ36" s="237">
        <f t="shared" si="19"/>
        <v>10.798452012383901</v>
      </c>
      <c r="BR36" s="237">
        <f t="shared" si="0"/>
        <v>7.7760323886639666</v>
      </c>
      <c r="BS36" s="237">
        <f t="shared" si="12"/>
        <v>11.427532467532467</v>
      </c>
      <c r="BT36" s="237">
        <f t="shared" si="20"/>
        <v>12.813725490196077</v>
      </c>
      <c r="BU36" s="237">
        <f t="shared" si="24"/>
        <v>14.043137254901962</v>
      </c>
      <c r="BV36" s="237">
        <f t="shared" si="33"/>
        <v>8.8716483516483517</v>
      </c>
      <c r="BW36" s="237">
        <f t="shared" si="10"/>
        <v>7.2382608695652175</v>
      </c>
      <c r="BX36" s="237">
        <f t="shared" si="21"/>
        <v>9.9302373581011345</v>
      </c>
      <c r="BY36" s="237">
        <f t="shared" si="22"/>
        <v>9.7907120743034053</v>
      </c>
      <c r="BZ36" s="133"/>
      <c r="CA36" s="237">
        <f t="shared" si="23"/>
        <v>9.6644305772230901</v>
      </c>
      <c r="CB36" s="237">
        <f t="shared" si="31"/>
        <v>9.9242857142857144</v>
      </c>
      <c r="CC36" s="237">
        <f t="shared" si="13"/>
        <v>12.131168831168832</v>
      </c>
      <c r="CD36" s="237">
        <f t="shared" si="43"/>
        <v>10.767272727272728</v>
      </c>
      <c r="CE36" s="237">
        <f t="shared" si="34"/>
        <v>9.3762637362637378</v>
      </c>
      <c r="CG36" s="134"/>
      <c r="CH36" s="237">
        <f t="shared" si="11"/>
        <v>12.755844155844157</v>
      </c>
      <c r="CI36" s="237">
        <f t="shared" si="26"/>
        <v>6.9970588235294118</v>
      </c>
      <c r="CJ36" s="237">
        <f t="shared" si="37"/>
        <v>9.1153846153846168</v>
      </c>
      <c r="CK36" s="237">
        <f t="shared" si="35"/>
        <v>9.1138461538461542</v>
      </c>
      <c r="CL36" s="237">
        <f t="shared" si="2"/>
        <v>15.837433155080216</v>
      </c>
      <c r="CM36" s="237">
        <f t="shared" si="40"/>
        <v>10.769230769230768</v>
      </c>
      <c r="CN36" s="237">
        <f t="shared" si="38"/>
        <v>10.494505494505495</v>
      </c>
      <c r="CO36" s="237">
        <f t="shared" si="3"/>
        <v>10.268320355951056</v>
      </c>
      <c r="CP36" s="237">
        <f t="shared" si="27"/>
        <v>11.538235294117648</v>
      </c>
      <c r="CQ36" s="237">
        <f t="shared" si="39"/>
        <v>12.626373626373626</v>
      </c>
      <c r="CR36" s="237">
        <f t="shared" si="7"/>
        <v>9.7287863247863235</v>
      </c>
      <c r="CS36" s="237">
        <f t="shared" si="18"/>
        <v>11.319649122807018</v>
      </c>
      <c r="CT36" s="237">
        <f t="shared" si="14"/>
        <v>11.682337662337662</v>
      </c>
      <c r="CU36" s="237">
        <f t="shared" si="15"/>
        <v>10.466753246753246</v>
      </c>
      <c r="CV36" s="237">
        <f t="shared" si="41"/>
        <v>10.569230769230769</v>
      </c>
      <c r="CW36" s="237">
        <f t="shared" si="36"/>
        <v>13.545494505494506</v>
      </c>
      <c r="CX36" s="237">
        <f t="shared" si="16"/>
        <v>11.41233082706767</v>
      </c>
      <c r="CY36" s="237">
        <f t="shared" si="8"/>
        <v>8.39446153846154</v>
      </c>
      <c r="CZ36" s="237">
        <f t="shared" si="28"/>
        <v>11.644871771831138</v>
      </c>
      <c r="DA36" s="237">
        <f t="shared" si="44"/>
        <v>9.0254545454545472</v>
      </c>
      <c r="DB36" s="237">
        <f t="shared" si="45"/>
        <v>11.795151515151517</v>
      </c>
      <c r="DC36" s="237">
        <f t="shared" si="5"/>
        <v>8.626617773943055</v>
      </c>
      <c r="DD36" s="237">
        <f t="shared" si="9"/>
        <v>10.701196581196582</v>
      </c>
      <c r="DE36" s="237">
        <f t="shared" si="29"/>
        <v>10.283660130718955</v>
      </c>
      <c r="DF36" s="237">
        <f t="shared" si="6"/>
        <v>11.011372620568022</v>
      </c>
      <c r="DG36" s="237">
        <f t="shared" si="46"/>
        <v>11.066666666666666</v>
      </c>
      <c r="DH36" s="237">
        <f t="shared" si="47"/>
        <v>9.2142857142857153</v>
      </c>
      <c r="DI36" s="237">
        <f t="shared" si="48"/>
        <v>9.4777777777777779</v>
      </c>
      <c r="DJ36" s="237">
        <f t="shared" si="17"/>
        <v>9.8528822055137848</v>
      </c>
      <c r="DK36" s="237">
        <f t="shared" si="4"/>
        <v>13.009949326412064</v>
      </c>
      <c r="DL36" s="237">
        <f t="shared" si="32"/>
        <v>7.2476190476190476</v>
      </c>
    </row>
    <row r="37" spans="1:116" x14ac:dyDescent="0.2">
      <c r="A37" s="114">
        <v>0.41249999999999998</v>
      </c>
      <c r="B37" s="240">
        <v>-15</v>
      </c>
      <c r="C37" s="134"/>
      <c r="D37" s="134">
        <v>12.1</v>
      </c>
      <c r="E37" s="134">
        <v>13.1</v>
      </c>
      <c r="F37" s="134">
        <v>10.8</v>
      </c>
      <c r="G37" s="134">
        <v>12.2</v>
      </c>
      <c r="H37" s="134">
        <v>7.9</v>
      </c>
      <c r="I37" s="134">
        <v>12.8</v>
      </c>
      <c r="J37" s="133">
        <v>13.9</v>
      </c>
      <c r="K37" s="134">
        <v>15.2</v>
      </c>
      <c r="L37" s="134">
        <v>9.9</v>
      </c>
      <c r="M37" s="134">
        <v>7.2</v>
      </c>
      <c r="N37" s="134">
        <v>11.1</v>
      </c>
      <c r="O37" s="134">
        <v>10.5</v>
      </c>
      <c r="P37" s="133"/>
      <c r="Q37" s="134">
        <v>10.7</v>
      </c>
      <c r="R37" s="134">
        <v>9.5</v>
      </c>
      <c r="S37" s="134">
        <v>13.2</v>
      </c>
      <c r="T37" s="134">
        <v>11.4</v>
      </c>
      <c r="U37" s="134">
        <v>9.5</v>
      </c>
      <c r="V37" s="134">
        <v>7.2</v>
      </c>
      <c r="X37" s="133"/>
      <c r="Y37" s="134">
        <v>11.8</v>
      </c>
      <c r="Z37" s="134">
        <v>6.7</v>
      </c>
      <c r="AA37" s="134">
        <v>10.4</v>
      </c>
      <c r="AB37" s="134">
        <v>10.4</v>
      </c>
      <c r="AC37" s="134">
        <v>15.7</v>
      </c>
      <c r="AD37" s="134">
        <v>11.6</v>
      </c>
      <c r="AE37" s="134">
        <v>10.9</v>
      </c>
      <c r="AF37" s="134">
        <v>10.7</v>
      </c>
      <c r="AG37" s="134">
        <v>10.6</v>
      </c>
      <c r="AH37" s="134">
        <v>13.7</v>
      </c>
      <c r="AI37" s="134">
        <v>9.5</v>
      </c>
      <c r="AJ37" s="134">
        <v>11.3</v>
      </c>
      <c r="AK37" s="134">
        <v>12.1</v>
      </c>
      <c r="AL37" s="134">
        <v>11</v>
      </c>
      <c r="AM37" s="134">
        <v>10.7</v>
      </c>
      <c r="AN37" s="134">
        <v>14.3</v>
      </c>
      <c r="AO37" s="134">
        <v>12.4</v>
      </c>
      <c r="AP37" s="134">
        <v>8.6999999999999993</v>
      </c>
      <c r="AQ37" s="134">
        <v>11.9</v>
      </c>
      <c r="AR37" s="239"/>
      <c r="AS37" s="134">
        <v>8.9</v>
      </c>
      <c r="AT37" s="134">
        <v>12.5</v>
      </c>
      <c r="AU37" s="133"/>
      <c r="AV37" s="133"/>
      <c r="AW37" s="133"/>
      <c r="AX37" s="133"/>
      <c r="AY37" s="133"/>
      <c r="AZ37" s="133"/>
      <c r="BA37" s="132">
        <v>9.3333333333333339</v>
      </c>
      <c r="BB37" s="132">
        <v>10.944444444444445</v>
      </c>
      <c r="BC37" s="132">
        <v>10.388888888888889</v>
      </c>
      <c r="BD37" s="132">
        <v>11.777777777777779</v>
      </c>
      <c r="BE37" s="133"/>
      <c r="BF37" s="132">
        <v>11.722222222222221</v>
      </c>
      <c r="BG37" s="132">
        <v>11.222222222222221</v>
      </c>
      <c r="BH37" s="132">
        <v>10</v>
      </c>
      <c r="BI37" s="132">
        <v>10.833333333333334</v>
      </c>
      <c r="BJ37" s="132">
        <v>12.888888888888889</v>
      </c>
      <c r="BK37" s="132">
        <v>6.6111111111111107</v>
      </c>
      <c r="BL37" s="131"/>
      <c r="BN37" s="236">
        <f t="shared" si="42"/>
        <v>12.149090909090908</v>
      </c>
      <c r="BO37" s="236">
        <f t="shared" si="25"/>
        <v>13.491176470588236</v>
      </c>
      <c r="BP37" s="237">
        <f t="shared" si="30"/>
        <v>10.327142857142857</v>
      </c>
      <c r="BQ37" s="237">
        <f t="shared" si="19"/>
        <v>11.223839009287925</v>
      </c>
      <c r="BR37" s="237">
        <f t="shared" si="0"/>
        <v>7.8820242914979755</v>
      </c>
      <c r="BS37" s="237">
        <f t="shared" si="12"/>
        <v>11.820649350649351</v>
      </c>
      <c r="BT37" s="237">
        <f t="shared" si="20"/>
        <v>13.135294117647058</v>
      </c>
      <c r="BU37" s="237">
        <f t="shared" si="24"/>
        <v>14.557352941176472</v>
      </c>
      <c r="BV37" s="237">
        <f t="shared" si="33"/>
        <v>9.5037362637362648</v>
      </c>
      <c r="BW37" s="237">
        <f t="shared" si="10"/>
        <v>7.4536956521739128</v>
      </c>
      <c r="BX37" s="237">
        <f t="shared" si="21"/>
        <v>10.34767801857585</v>
      </c>
      <c r="BY37" s="237">
        <f t="shared" si="22"/>
        <v>10.243034055727554</v>
      </c>
      <c r="BZ37" s="133"/>
      <c r="CA37" s="237">
        <f t="shared" si="23"/>
        <v>9.9483229329173177</v>
      </c>
      <c r="CB37" s="237">
        <f t="shared" si="31"/>
        <v>10.143214285714286</v>
      </c>
      <c r="CC37" s="237">
        <f t="shared" si="13"/>
        <v>12.473376623376623</v>
      </c>
      <c r="CD37" s="237">
        <f t="shared" si="43"/>
        <v>11.175454545454546</v>
      </c>
      <c r="CE37" s="237">
        <f t="shared" si="34"/>
        <v>9.4821978021978026</v>
      </c>
      <c r="CF37" s="237">
        <f>($B37*V$93)+V$99</f>
        <v>7.1400000000000006</v>
      </c>
      <c r="CH37" s="237">
        <f t="shared" si="11"/>
        <v>13.016883116883118</v>
      </c>
      <c r="CI37" s="237">
        <f t="shared" si="26"/>
        <v>7.0977941176470596</v>
      </c>
      <c r="CJ37" s="237">
        <f t="shared" si="37"/>
        <v>9.5615384615384613</v>
      </c>
      <c r="CK37" s="237">
        <f t="shared" si="35"/>
        <v>9.5353846153846167</v>
      </c>
      <c r="CL37" s="237">
        <f t="shared" si="2"/>
        <v>16.028074866310163</v>
      </c>
      <c r="CM37" s="237">
        <f t="shared" si="40"/>
        <v>11.376923076923077</v>
      </c>
      <c r="CN37" s="237">
        <f t="shared" si="38"/>
        <v>11.070879120879122</v>
      </c>
      <c r="CO37" s="237">
        <f t="shared" si="3"/>
        <v>10.476240266963293</v>
      </c>
      <c r="CP37" s="237">
        <f t="shared" si="27"/>
        <v>11.653676470588236</v>
      </c>
      <c r="CQ37" s="237">
        <f t="shared" si="39"/>
        <v>13.369780219780219</v>
      </c>
      <c r="CR37" s="237">
        <f t="shared" si="7"/>
        <v>9.9715897435897425</v>
      </c>
      <c r="CS37" s="237">
        <f t="shared" si="18"/>
        <v>11.564736842105264</v>
      </c>
      <c r="CT37" s="237">
        <f t="shared" si="14"/>
        <v>11.886753246753246</v>
      </c>
      <c r="CU37" s="237">
        <f t="shared" si="15"/>
        <v>10.725064935064935</v>
      </c>
      <c r="CV37" s="237">
        <f t="shared" si="41"/>
        <v>10.776923076923078</v>
      </c>
      <c r="CW37" s="237">
        <f t="shared" si="36"/>
        <v>14.059120879120879</v>
      </c>
      <c r="CX37" s="237">
        <f t="shared" si="16"/>
        <v>11.759248120300752</v>
      </c>
      <c r="CY37" s="237">
        <f t="shared" si="8"/>
        <v>8.6208461538461538</v>
      </c>
      <c r="CZ37" s="237">
        <f t="shared" si="28"/>
        <v>11.883653828873353</v>
      </c>
      <c r="DA37" s="237">
        <f t="shared" si="44"/>
        <v>9.4690909090909106</v>
      </c>
      <c r="DB37" s="237">
        <f t="shared" si="45"/>
        <v>12.696363636363637</v>
      </c>
      <c r="DC37" s="237">
        <f t="shared" si="5"/>
        <v>8.8449633304572917</v>
      </c>
      <c r="DD37" s="237">
        <f t="shared" si="9"/>
        <v>10.873119658119659</v>
      </c>
      <c r="DE37" s="237">
        <f t="shared" si="29"/>
        <v>10.434967320261439</v>
      </c>
      <c r="DF37" s="237">
        <f t="shared" si="6"/>
        <v>11.286307243203794</v>
      </c>
      <c r="DG37" s="237">
        <f t="shared" si="46"/>
        <v>11.494444444444445</v>
      </c>
      <c r="DH37" s="237">
        <f t="shared" si="47"/>
        <v>9.9107142857142847</v>
      </c>
      <c r="DI37" s="237">
        <f t="shared" si="48"/>
        <v>9.7888888888888879</v>
      </c>
      <c r="DJ37" s="237">
        <f t="shared" si="17"/>
        <v>10.153550543024227</v>
      </c>
      <c r="DK37" s="237">
        <f t="shared" si="4"/>
        <v>13.326906439253493</v>
      </c>
      <c r="DL37" s="237">
        <f t="shared" si="32"/>
        <v>7.2829365079365083</v>
      </c>
    </row>
    <row r="38" spans="1:116" x14ac:dyDescent="0.2">
      <c r="A38" s="114">
        <v>0.41597222222222202</v>
      </c>
      <c r="B38" s="240">
        <v>-10</v>
      </c>
      <c r="C38" s="134"/>
      <c r="D38" s="134">
        <v>12.3</v>
      </c>
      <c r="E38" s="134">
        <v>13.6</v>
      </c>
      <c r="F38" s="134">
        <v>11.1</v>
      </c>
      <c r="G38" s="134">
        <v>12.3</v>
      </c>
      <c r="H38" s="134">
        <v>8</v>
      </c>
      <c r="I38" s="134">
        <v>12.7</v>
      </c>
      <c r="J38" s="133">
        <v>13.8</v>
      </c>
      <c r="K38" s="134">
        <v>15.7</v>
      </c>
      <c r="L38" s="134">
        <v>10.7</v>
      </c>
      <c r="M38" s="134">
        <v>7.6</v>
      </c>
      <c r="N38" s="134">
        <v>11.3</v>
      </c>
      <c r="O38" s="134">
        <v>11.2</v>
      </c>
      <c r="P38" s="122">
        <v>6.3</v>
      </c>
      <c r="Q38" s="134">
        <v>10.7</v>
      </c>
      <c r="R38" s="134">
        <v>10.1</v>
      </c>
      <c r="S38" s="134">
        <v>13.2</v>
      </c>
      <c r="T38" s="134">
        <v>11.7</v>
      </c>
      <c r="U38" s="134">
        <v>9.6</v>
      </c>
      <c r="V38" s="134">
        <v>7.3</v>
      </c>
      <c r="W38" s="134">
        <v>10.7</v>
      </c>
      <c r="X38" s="239"/>
      <c r="Y38" s="134">
        <v>12.9</v>
      </c>
      <c r="Z38" s="134">
        <v>7.3</v>
      </c>
      <c r="AA38" s="134">
        <v>10.7</v>
      </c>
      <c r="AB38" s="134">
        <v>10.6</v>
      </c>
      <c r="AC38" s="134">
        <v>16</v>
      </c>
      <c r="AD38" s="134">
        <v>12.4</v>
      </c>
      <c r="AE38" s="134">
        <v>11.7</v>
      </c>
      <c r="AF38" s="134">
        <v>10.9</v>
      </c>
      <c r="AG38" s="134">
        <v>11.1</v>
      </c>
      <c r="AH38" s="134">
        <v>14.6</v>
      </c>
      <c r="AI38" s="134">
        <v>9.9</v>
      </c>
      <c r="AJ38" s="134">
        <v>11.8</v>
      </c>
      <c r="AK38" s="134">
        <v>12.3</v>
      </c>
      <c r="AL38" s="134">
        <v>11</v>
      </c>
      <c r="AM38" s="134">
        <v>11.1</v>
      </c>
      <c r="AN38" s="134">
        <v>14.6</v>
      </c>
      <c r="AO38" s="134">
        <v>12.7</v>
      </c>
      <c r="AP38" s="134">
        <v>8.9</v>
      </c>
      <c r="AQ38" s="134">
        <v>12.3</v>
      </c>
      <c r="AR38" s="239"/>
      <c r="AS38" s="134">
        <v>9.3000000000000007</v>
      </c>
      <c r="AT38" s="134">
        <v>13.9</v>
      </c>
      <c r="AU38" s="133"/>
      <c r="AV38" s="133"/>
      <c r="AW38" s="133"/>
      <c r="AX38" s="133"/>
      <c r="AY38" s="133"/>
      <c r="AZ38" s="133"/>
      <c r="BA38" s="132">
        <v>9.4444444444444446</v>
      </c>
      <c r="BB38" s="132">
        <v>11.055555555555555</v>
      </c>
      <c r="BC38" s="132">
        <v>10.444444444444445</v>
      </c>
      <c r="BD38" s="132">
        <v>11.944444444444445</v>
      </c>
      <c r="BE38" s="133"/>
      <c r="BF38" s="132">
        <v>12.166666666666666</v>
      </c>
      <c r="BG38" s="132">
        <v>11.722222222222221</v>
      </c>
      <c r="BH38" s="132">
        <v>10.277777777777779</v>
      </c>
      <c r="BI38" s="132">
        <v>10.888888888888889</v>
      </c>
      <c r="BJ38" s="132">
        <v>13.222222222222221</v>
      </c>
      <c r="BK38" s="132">
        <v>7.0555555555555554</v>
      </c>
      <c r="BL38" s="131"/>
      <c r="BN38" s="236">
        <f t="shared" si="42"/>
        <v>12.332727272727272</v>
      </c>
      <c r="BO38" s="236">
        <f t="shared" si="25"/>
        <v>13.794117647058824</v>
      </c>
      <c r="BP38" s="237">
        <f t="shared" si="30"/>
        <v>10.851428571428572</v>
      </c>
      <c r="BQ38" s="237">
        <f t="shared" si="19"/>
        <v>11.649226006191951</v>
      </c>
      <c r="BR38" s="237">
        <f t="shared" si="0"/>
        <v>7.9880161943319834</v>
      </c>
      <c r="BS38" s="237">
        <f t="shared" si="12"/>
        <v>12.213766233766234</v>
      </c>
      <c r="BT38" s="237">
        <f t="shared" si="20"/>
        <v>13.456862745098039</v>
      </c>
      <c r="BU38" s="237">
        <f t="shared" si="24"/>
        <v>15.071568627450983</v>
      </c>
      <c r="BV38" s="237">
        <f t="shared" si="33"/>
        <v>10.135824175824176</v>
      </c>
      <c r="BW38" s="237">
        <f t="shared" si="10"/>
        <v>7.6691304347826081</v>
      </c>
      <c r="BX38" s="237">
        <f t="shared" si="21"/>
        <v>10.765118679050566</v>
      </c>
      <c r="BY38" s="237">
        <f t="shared" si="22"/>
        <v>10.695356037151702</v>
      </c>
      <c r="BZ38" s="237">
        <f>($B38*P$93)+P$99</f>
        <v>6.3</v>
      </c>
      <c r="CA38" s="237">
        <f t="shared" si="23"/>
        <v>10.232215288611545</v>
      </c>
      <c r="CB38" s="237">
        <f t="shared" si="31"/>
        <v>10.362142857142858</v>
      </c>
      <c r="CC38" s="237">
        <f t="shared" si="13"/>
        <v>12.815584415584416</v>
      </c>
      <c r="CD38" s="237">
        <f t="shared" si="43"/>
        <v>11.583636363636364</v>
      </c>
      <c r="CE38" s="237">
        <f t="shared" si="34"/>
        <v>9.5881318681318692</v>
      </c>
      <c r="CF38" s="237">
        <f>($B38*V$93)+V$99</f>
        <v>7.36</v>
      </c>
      <c r="CG38" s="237">
        <f>($B38*W$93)+W$99</f>
        <v>10.7</v>
      </c>
      <c r="CH38" s="237">
        <f t="shared" si="11"/>
        <v>13.277922077922078</v>
      </c>
      <c r="CI38" s="237">
        <f t="shared" si="26"/>
        <v>7.1985294117647065</v>
      </c>
      <c r="CJ38" s="237">
        <f t="shared" si="37"/>
        <v>10.007692307692308</v>
      </c>
      <c r="CK38" s="237">
        <f t="shared" si="35"/>
        <v>9.9569230769230774</v>
      </c>
      <c r="CL38" s="237">
        <f t="shared" si="2"/>
        <v>16.218716577540107</v>
      </c>
      <c r="CM38" s="237">
        <f t="shared" si="40"/>
        <v>11.984615384615385</v>
      </c>
      <c r="CN38" s="237">
        <f t="shared" si="38"/>
        <v>11.647252747252749</v>
      </c>
      <c r="CO38" s="237">
        <f t="shared" si="3"/>
        <v>10.684160177975528</v>
      </c>
      <c r="CP38" s="237">
        <f t="shared" si="27"/>
        <v>11.769117647058824</v>
      </c>
      <c r="CQ38" s="237">
        <f t="shared" si="39"/>
        <v>14.113186813186813</v>
      </c>
      <c r="CR38" s="237">
        <f t="shared" si="7"/>
        <v>10.214393162393161</v>
      </c>
      <c r="CS38" s="237">
        <f t="shared" si="18"/>
        <v>11.809824561403509</v>
      </c>
      <c r="CT38" s="237">
        <f t="shared" si="14"/>
        <v>12.091168831168831</v>
      </c>
      <c r="CU38" s="237">
        <f t="shared" si="15"/>
        <v>10.983376623376623</v>
      </c>
      <c r="CV38" s="237">
        <f t="shared" si="41"/>
        <v>10.984615384615385</v>
      </c>
      <c r="CW38" s="237">
        <f t="shared" si="36"/>
        <v>14.572747252747252</v>
      </c>
      <c r="CX38" s="237">
        <f t="shared" si="16"/>
        <v>12.106165413533835</v>
      </c>
      <c r="CY38" s="237">
        <f t="shared" si="8"/>
        <v>8.8472307692307695</v>
      </c>
      <c r="CZ38" s="237">
        <f t="shared" si="28"/>
        <v>12.122435885915568</v>
      </c>
      <c r="DA38" s="237">
        <f t="shared" si="44"/>
        <v>9.9127272727272739</v>
      </c>
      <c r="DB38" s="237">
        <f t="shared" si="45"/>
        <v>13.597575757575758</v>
      </c>
      <c r="DC38" s="237">
        <f t="shared" si="5"/>
        <v>9.0633088869715266</v>
      </c>
      <c r="DD38" s="237">
        <f t="shared" si="9"/>
        <v>11.045042735042735</v>
      </c>
      <c r="DE38" s="237">
        <f t="shared" si="29"/>
        <v>10.586274509803921</v>
      </c>
      <c r="DF38" s="237">
        <f t="shared" si="6"/>
        <v>11.561241865839566</v>
      </c>
      <c r="DG38" s="237">
        <f t="shared" si="46"/>
        <v>11.922222222222222</v>
      </c>
      <c r="DH38" s="237">
        <f t="shared" si="47"/>
        <v>10.607142857142858</v>
      </c>
      <c r="DI38" s="237">
        <f t="shared" si="48"/>
        <v>10.1</v>
      </c>
      <c r="DJ38" s="237">
        <f t="shared" si="17"/>
        <v>10.45421888053467</v>
      </c>
      <c r="DK38" s="237">
        <f t="shared" si="4"/>
        <v>13.643863552094921</v>
      </c>
      <c r="DL38" s="237">
        <f t="shared" si="32"/>
        <v>7.3182539682539689</v>
      </c>
    </row>
    <row r="39" spans="1:116" x14ac:dyDescent="0.2">
      <c r="A39" s="114">
        <v>0.41944444444444501</v>
      </c>
      <c r="B39" s="240">
        <v>-5</v>
      </c>
      <c r="C39" s="134"/>
      <c r="D39" s="134">
        <v>12.5</v>
      </c>
      <c r="E39" s="134">
        <v>14.1</v>
      </c>
      <c r="F39" s="134">
        <v>11.6</v>
      </c>
      <c r="G39" s="134">
        <v>12.5</v>
      </c>
      <c r="H39" s="134">
        <v>8.1</v>
      </c>
      <c r="I39" s="134">
        <v>12.9</v>
      </c>
      <c r="J39" s="133">
        <v>13.9</v>
      </c>
      <c r="K39" s="134">
        <v>15.9</v>
      </c>
      <c r="L39" s="134">
        <v>11.2</v>
      </c>
      <c r="M39" s="134">
        <v>8</v>
      </c>
      <c r="N39" s="134">
        <v>11.4</v>
      </c>
      <c r="O39" s="134">
        <v>11.5</v>
      </c>
      <c r="P39" s="134">
        <v>6.7</v>
      </c>
      <c r="Q39" s="134">
        <v>10.7</v>
      </c>
      <c r="R39" s="134">
        <v>10.5</v>
      </c>
      <c r="S39" s="134">
        <v>13.4</v>
      </c>
      <c r="T39" s="134">
        <v>12.1</v>
      </c>
      <c r="U39" s="134">
        <v>9.6999999999999993</v>
      </c>
      <c r="V39" s="134">
        <v>7.7</v>
      </c>
      <c r="W39" s="134">
        <v>10.7</v>
      </c>
      <c r="X39" s="239"/>
      <c r="Y39" s="134">
        <v>13.6</v>
      </c>
      <c r="Z39" s="134">
        <v>7.3</v>
      </c>
      <c r="AA39" s="134">
        <v>10.7</v>
      </c>
      <c r="AB39" s="134">
        <v>10.7</v>
      </c>
      <c r="AC39" s="134">
        <v>16.399999999999999</v>
      </c>
      <c r="AD39" s="134">
        <v>13</v>
      </c>
      <c r="AE39" s="134">
        <v>12.5</v>
      </c>
      <c r="AF39" s="134">
        <v>11</v>
      </c>
      <c r="AG39" s="134">
        <v>11.8</v>
      </c>
      <c r="AH39" s="134">
        <v>15.2</v>
      </c>
      <c r="AI39" s="134">
        <v>10.5</v>
      </c>
      <c r="AJ39" s="134">
        <v>12.2</v>
      </c>
      <c r="AK39" s="134">
        <v>12.4</v>
      </c>
      <c r="AL39" s="134">
        <v>11</v>
      </c>
      <c r="AM39" s="134">
        <v>11.3</v>
      </c>
      <c r="AN39" s="134">
        <v>15.1</v>
      </c>
      <c r="AO39" s="134">
        <v>12.7</v>
      </c>
      <c r="AP39" s="134">
        <v>9.1999999999999993</v>
      </c>
      <c r="AQ39" s="134">
        <v>12.5</v>
      </c>
      <c r="AR39" s="239"/>
      <c r="AS39" s="134">
        <v>10.199999999999999</v>
      </c>
      <c r="AT39" s="134">
        <v>14.7</v>
      </c>
      <c r="AU39" s="133"/>
      <c r="AV39" s="133"/>
      <c r="AW39" s="133"/>
      <c r="AX39" s="133"/>
      <c r="AY39" s="133"/>
      <c r="AZ39" s="133"/>
      <c r="BA39" s="132">
        <v>9.4444444444444446</v>
      </c>
      <c r="BB39" s="132">
        <v>11.222222222222221</v>
      </c>
      <c r="BC39" s="132">
        <v>10.5</v>
      </c>
      <c r="BD39" s="132">
        <v>12</v>
      </c>
      <c r="BE39" s="133"/>
      <c r="BF39" s="132">
        <v>12.444444444444445</v>
      </c>
      <c r="BG39" s="132">
        <v>11.944444444444445</v>
      </c>
      <c r="BH39" s="132">
        <v>10.555555555555555</v>
      </c>
      <c r="BI39" s="132">
        <v>11</v>
      </c>
      <c r="BJ39" s="132">
        <v>13.777777777777779</v>
      </c>
      <c r="BK39" s="132">
        <v>7.333333333333333</v>
      </c>
      <c r="BL39" s="131"/>
      <c r="BN39" s="236">
        <f t="shared" si="42"/>
        <v>12.516363636363636</v>
      </c>
      <c r="BO39" s="236">
        <f t="shared" si="25"/>
        <v>14.097058823529412</v>
      </c>
      <c r="BP39" s="237">
        <f t="shared" si="30"/>
        <v>11.375714285714286</v>
      </c>
      <c r="BQ39" s="237">
        <f t="shared" si="19"/>
        <v>12.074613003095976</v>
      </c>
      <c r="BR39" s="237">
        <f t="shared" si="0"/>
        <v>8.0940080971659913</v>
      </c>
      <c r="BS39" s="237">
        <f t="shared" si="12"/>
        <v>12.606883116883116</v>
      </c>
      <c r="BT39" s="237">
        <f t="shared" si="20"/>
        <v>13.778431372549019</v>
      </c>
      <c r="BU39" s="237">
        <f t="shared" si="24"/>
        <v>15.585784313725492</v>
      </c>
      <c r="BV39" s="237">
        <f t="shared" si="33"/>
        <v>10.767912087912089</v>
      </c>
      <c r="BW39" s="237">
        <f t="shared" si="10"/>
        <v>7.8845652173913043</v>
      </c>
      <c r="BX39" s="237">
        <f t="shared" si="21"/>
        <v>11.182559339525284</v>
      </c>
      <c r="BY39" s="237">
        <f t="shared" si="22"/>
        <v>11.147678018575851</v>
      </c>
      <c r="BZ39" s="237">
        <f>($B39*P$93)+P$99</f>
        <v>6.6999999999999993</v>
      </c>
      <c r="CA39" s="237">
        <f t="shared" si="23"/>
        <v>10.516107644305773</v>
      </c>
      <c r="CB39" s="237">
        <f t="shared" si="31"/>
        <v>10.581071428571429</v>
      </c>
      <c r="CC39" s="237">
        <f t="shared" si="13"/>
        <v>13.157792207792207</v>
      </c>
      <c r="CD39" s="237">
        <f t="shared" si="43"/>
        <v>11.991818181818182</v>
      </c>
      <c r="CE39" s="237">
        <f t="shared" si="34"/>
        <v>9.6940659340659341</v>
      </c>
      <c r="CF39" s="237">
        <f>($B39*V$93)+V$99</f>
        <v>7.58</v>
      </c>
      <c r="CG39" s="237">
        <f>($B39*W$93)+W$99</f>
        <v>10.85</v>
      </c>
      <c r="CH39" s="237">
        <f t="shared" si="11"/>
        <v>13.538961038961039</v>
      </c>
      <c r="CI39" s="237">
        <f t="shared" si="26"/>
        <v>7.2992647058823534</v>
      </c>
      <c r="CJ39" s="237">
        <f t="shared" si="37"/>
        <v>10.453846153846154</v>
      </c>
      <c r="CK39" s="237">
        <f t="shared" si="35"/>
        <v>10.37846153846154</v>
      </c>
      <c r="CL39" s="237">
        <f t="shared" si="2"/>
        <v>16.409358288770054</v>
      </c>
      <c r="CM39" s="237">
        <f t="shared" si="40"/>
        <v>12.592307692307692</v>
      </c>
      <c r="CN39" s="237">
        <f t="shared" si="38"/>
        <v>12.223626373626374</v>
      </c>
      <c r="CO39" s="237">
        <f t="shared" si="3"/>
        <v>10.892080088987765</v>
      </c>
      <c r="CP39" s="237">
        <f t="shared" si="27"/>
        <v>11.884558823529412</v>
      </c>
      <c r="CQ39" s="237">
        <f t="shared" si="39"/>
        <v>14.856593406593406</v>
      </c>
      <c r="CR39" s="237">
        <f t="shared" si="7"/>
        <v>10.45719658119658</v>
      </c>
      <c r="CS39" s="237">
        <f t="shared" si="18"/>
        <v>12.054912280701755</v>
      </c>
      <c r="CT39" s="237">
        <f t="shared" si="14"/>
        <v>12.295584415584415</v>
      </c>
      <c r="CU39" s="237">
        <f t="shared" si="15"/>
        <v>11.241688311688312</v>
      </c>
      <c r="CV39" s="237">
        <f t="shared" si="41"/>
        <v>11.192307692307693</v>
      </c>
      <c r="CW39" s="237">
        <f t="shared" si="36"/>
        <v>15.086373626373627</v>
      </c>
      <c r="CX39" s="237">
        <f t="shared" si="16"/>
        <v>12.453082706766917</v>
      </c>
      <c r="CY39" s="237">
        <f t="shared" si="8"/>
        <v>9.0736153846153851</v>
      </c>
      <c r="CZ39" s="237">
        <f t="shared" si="28"/>
        <v>12.361217942957785</v>
      </c>
      <c r="DA39" s="237">
        <f t="shared" si="44"/>
        <v>10.356363636363637</v>
      </c>
      <c r="DB39" s="237">
        <f t="shared" si="45"/>
        <v>14.49878787878788</v>
      </c>
      <c r="DC39" s="237">
        <f t="shared" si="5"/>
        <v>9.2816544434857633</v>
      </c>
      <c r="DD39" s="237">
        <f t="shared" si="9"/>
        <v>11.216965811965812</v>
      </c>
      <c r="DE39" s="237">
        <f t="shared" si="29"/>
        <v>10.737581699346405</v>
      </c>
      <c r="DF39" s="237">
        <f t="shared" si="6"/>
        <v>11.836176488475338</v>
      </c>
      <c r="DG39" s="237">
        <f t="shared" si="46"/>
        <v>12.350000000000001</v>
      </c>
      <c r="DH39" s="237">
        <f t="shared" si="47"/>
        <v>11.303571428571429</v>
      </c>
      <c r="DI39" s="237">
        <f t="shared" si="48"/>
        <v>10.41111111111111</v>
      </c>
      <c r="DJ39" s="237">
        <f t="shared" si="17"/>
        <v>10.754887218045113</v>
      </c>
      <c r="DK39" s="237">
        <f t="shared" si="4"/>
        <v>13.96082066493635</v>
      </c>
      <c r="DL39" s="237">
        <f t="shared" si="32"/>
        <v>7.3535714285714286</v>
      </c>
    </row>
    <row r="40" spans="1:116" x14ac:dyDescent="0.2">
      <c r="A40" s="114">
        <v>0.422916666666667</v>
      </c>
      <c r="B40" s="240">
        <v>0</v>
      </c>
      <c r="C40" s="134"/>
      <c r="D40" s="207">
        <v>12.7</v>
      </c>
      <c r="E40" s="207">
        <v>14.4</v>
      </c>
      <c r="F40" s="207">
        <v>11.9</v>
      </c>
      <c r="G40" s="207">
        <v>12.5</v>
      </c>
      <c r="H40" s="207">
        <v>8.1999999999999993</v>
      </c>
      <c r="I40" s="207">
        <v>13</v>
      </c>
      <c r="J40" s="210">
        <v>14.1</v>
      </c>
      <c r="K40" s="207">
        <v>16.100000000000001</v>
      </c>
      <c r="L40" s="207">
        <v>11.4</v>
      </c>
      <c r="M40" s="207">
        <v>8.1</v>
      </c>
      <c r="N40" s="207">
        <v>11.6</v>
      </c>
      <c r="O40" s="207">
        <v>11.6</v>
      </c>
      <c r="P40" s="207">
        <v>7.1</v>
      </c>
      <c r="Q40" s="207">
        <v>10.8</v>
      </c>
      <c r="R40" s="207">
        <v>10.8</v>
      </c>
      <c r="S40" s="207">
        <v>13.5</v>
      </c>
      <c r="T40" s="207">
        <v>12.4</v>
      </c>
      <c r="U40" s="207">
        <v>9.8000000000000007</v>
      </c>
      <c r="V40" s="207">
        <v>7.8</v>
      </c>
      <c r="W40" s="207">
        <v>11</v>
      </c>
      <c r="X40" s="238"/>
      <c r="Y40" s="207">
        <v>13.8</v>
      </c>
      <c r="Z40" s="207">
        <v>7.4</v>
      </c>
      <c r="AA40" s="207">
        <v>10.9</v>
      </c>
      <c r="AB40" s="207">
        <v>10.8</v>
      </c>
      <c r="AC40" s="207">
        <v>16.600000000000001</v>
      </c>
      <c r="AD40" s="207">
        <v>13.2</v>
      </c>
      <c r="AE40" s="207">
        <v>12.8</v>
      </c>
      <c r="AF40" s="207">
        <v>11.1</v>
      </c>
      <c r="AG40" s="207">
        <v>12</v>
      </c>
      <c r="AH40" s="207">
        <v>15.6</v>
      </c>
      <c r="AI40" s="207">
        <v>10.7</v>
      </c>
      <c r="AJ40" s="207">
        <v>12.3</v>
      </c>
      <c r="AK40" s="207">
        <v>12.5</v>
      </c>
      <c r="AL40" s="207">
        <v>11.5</v>
      </c>
      <c r="AM40" s="207">
        <v>11.4</v>
      </c>
      <c r="AN40" s="207">
        <v>15.6</v>
      </c>
      <c r="AO40" s="207">
        <v>12.8</v>
      </c>
      <c r="AP40" s="207">
        <v>9.3000000000000007</v>
      </c>
      <c r="AQ40" s="207">
        <v>12.6</v>
      </c>
      <c r="AR40" s="239"/>
      <c r="AS40" s="207">
        <v>10.8</v>
      </c>
      <c r="AT40" s="207">
        <v>15.4</v>
      </c>
      <c r="AU40" s="133"/>
      <c r="AV40" s="133"/>
      <c r="AW40" s="133"/>
      <c r="AX40" s="133"/>
      <c r="AY40" s="133"/>
      <c r="AZ40" s="133"/>
      <c r="BA40" s="213">
        <v>9.5</v>
      </c>
      <c r="BB40" s="213">
        <v>11.388888888888889</v>
      </c>
      <c r="BC40" s="213">
        <v>10.888888888888889</v>
      </c>
      <c r="BD40" s="213">
        <v>12.111111111111111</v>
      </c>
      <c r="BE40" s="133"/>
      <c r="BF40" s="213">
        <v>12.777777777777779</v>
      </c>
      <c r="BG40" s="213">
        <v>12</v>
      </c>
      <c r="BH40" s="213">
        <v>10.722222222222221</v>
      </c>
      <c r="BI40" s="213">
        <v>11.055555555555555</v>
      </c>
      <c r="BJ40" s="213">
        <v>14.277777777777779</v>
      </c>
      <c r="BK40" s="213">
        <v>7.3888888888888893</v>
      </c>
      <c r="BL40" s="131"/>
      <c r="BN40" s="236">
        <f t="shared" ref="BN40:BN70" si="49">($B40*$D$95)+$D$99</f>
        <v>12.7</v>
      </c>
      <c r="BO40" s="236">
        <f t="shared" si="25"/>
        <v>14.4</v>
      </c>
      <c r="BP40" s="237">
        <f t="shared" si="30"/>
        <v>11.9</v>
      </c>
      <c r="BQ40" s="237">
        <f t="shared" ref="BQ40:BQ72" si="50">($B40*G$95)+G$99</f>
        <v>12.5</v>
      </c>
      <c r="BR40" s="237">
        <f t="shared" si="0"/>
        <v>8.1999999999999993</v>
      </c>
      <c r="BS40" s="237">
        <f t="shared" si="12"/>
        <v>13</v>
      </c>
      <c r="BT40" s="237">
        <f t="shared" si="20"/>
        <v>14.1</v>
      </c>
      <c r="BU40" s="237">
        <f t="shared" si="24"/>
        <v>16.100000000000001</v>
      </c>
      <c r="BV40" s="237">
        <f t="shared" si="33"/>
        <v>11.4</v>
      </c>
      <c r="BW40" s="237">
        <f t="shared" si="10"/>
        <v>8.1</v>
      </c>
      <c r="BX40" s="237">
        <f t="shared" si="21"/>
        <v>11.6</v>
      </c>
      <c r="BY40" s="237">
        <f t="shared" si="22"/>
        <v>11.6</v>
      </c>
      <c r="BZ40" s="237">
        <f>($B40*P$93)+P$99</f>
        <v>7.1</v>
      </c>
      <c r="CA40" s="237">
        <f t="shared" si="23"/>
        <v>10.8</v>
      </c>
      <c r="CB40" s="237">
        <f t="shared" si="31"/>
        <v>10.8</v>
      </c>
      <c r="CC40" s="237">
        <f t="shared" si="13"/>
        <v>13.5</v>
      </c>
      <c r="CD40" s="237">
        <f t="shared" si="43"/>
        <v>12.4</v>
      </c>
      <c r="CE40" s="237">
        <f t="shared" si="34"/>
        <v>9.8000000000000007</v>
      </c>
      <c r="CF40" s="237">
        <f>($B40*V$93)+V$99</f>
        <v>7.8</v>
      </c>
      <c r="CG40" s="237">
        <f>($B40*W$93)+W$99</f>
        <v>11</v>
      </c>
      <c r="CH40" s="237">
        <f t="shared" si="11"/>
        <v>13.8</v>
      </c>
      <c r="CI40" s="237">
        <f t="shared" si="26"/>
        <v>7.4</v>
      </c>
      <c r="CJ40" s="237">
        <f t="shared" si="37"/>
        <v>10.9</v>
      </c>
      <c r="CK40" s="237">
        <f t="shared" si="35"/>
        <v>10.8</v>
      </c>
      <c r="CL40" s="237">
        <f t="shared" si="2"/>
        <v>16.600000000000001</v>
      </c>
      <c r="CM40" s="237">
        <f t="shared" si="40"/>
        <v>13.2</v>
      </c>
      <c r="CN40" s="237">
        <f t="shared" si="38"/>
        <v>12.8</v>
      </c>
      <c r="CO40" s="237">
        <f t="shared" si="3"/>
        <v>11.1</v>
      </c>
      <c r="CP40" s="237">
        <f t="shared" si="27"/>
        <v>12</v>
      </c>
      <c r="CQ40" s="237">
        <f t="shared" si="39"/>
        <v>15.6</v>
      </c>
      <c r="CR40" s="237">
        <f t="shared" si="7"/>
        <v>10.7</v>
      </c>
      <c r="CS40" s="237">
        <f t="shared" si="18"/>
        <v>12.3</v>
      </c>
      <c r="CT40" s="237">
        <f t="shared" si="14"/>
        <v>12.5</v>
      </c>
      <c r="CU40" s="237">
        <f t="shared" si="15"/>
        <v>11.5</v>
      </c>
      <c r="CV40" s="237">
        <f t="shared" si="41"/>
        <v>11.4</v>
      </c>
      <c r="CW40" s="237">
        <f t="shared" si="36"/>
        <v>15.6</v>
      </c>
      <c r="CX40" s="237">
        <f t="shared" si="16"/>
        <v>12.8</v>
      </c>
      <c r="CY40" s="237">
        <f t="shared" si="8"/>
        <v>9.3000000000000007</v>
      </c>
      <c r="CZ40" s="237">
        <f t="shared" si="28"/>
        <v>12.6</v>
      </c>
      <c r="DA40" s="237">
        <f t="shared" si="44"/>
        <v>10.8</v>
      </c>
      <c r="DB40" s="237">
        <f t="shared" si="45"/>
        <v>15.4</v>
      </c>
      <c r="DC40" s="237">
        <f t="shared" si="5"/>
        <v>9.5</v>
      </c>
      <c r="DD40" s="237">
        <f t="shared" si="9"/>
        <v>11.388888888888889</v>
      </c>
      <c r="DE40" s="237">
        <f t="shared" si="29"/>
        <v>10.888888888888889</v>
      </c>
      <c r="DF40" s="237">
        <f t="shared" si="6"/>
        <v>12.111111111111111</v>
      </c>
      <c r="DG40" s="237">
        <f t="shared" si="46"/>
        <v>12.777777777777779</v>
      </c>
      <c r="DH40" s="237">
        <f t="shared" si="47"/>
        <v>12</v>
      </c>
      <c r="DI40" s="237">
        <f t="shared" si="48"/>
        <v>10.722222222222221</v>
      </c>
      <c r="DJ40" s="237">
        <f t="shared" si="17"/>
        <v>11.055555555555555</v>
      </c>
      <c r="DK40" s="237">
        <f t="shared" si="4"/>
        <v>14.277777777777779</v>
      </c>
      <c r="DL40" s="237">
        <f t="shared" si="32"/>
        <v>7.3888888888888893</v>
      </c>
    </row>
    <row r="41" spans="1:116" x14ac:dyDescent="0.2">
      <c r="A41" s="114">
        <v>0.42638888888888898</v>
      </c>
      <c r="B41" s="240">
        <v>5</v>
      </c>
      <c r="C41" s="134"/>
      <c r="D41" s="134">
        <v>12.6</v>
      </c>
      <c r="E41" s="134">
        <v>14.4</v>
      </c>
      <c r="F41" s="134">
        <v>11.9</v>
      </c>
      <c r="G41" s="134">
        <v>12.4</v>
      </c>
      <c r="H41" s="134">
        <v>8</v>
      </c>
      <c r="I41" s="134">
        <v>12.9</v>
      </c>
      <c r="J41" s="133">
        <v>13.9</v>
      </c>
      <c r="K41" s="134">
        <v>16</v>
      </c>
      <c r="L41" s="134">
        <v>11.2</v>
      </c>
      <c r="M41" s="134">
        <v>8</v>
      </c>
      <c r="N41" s="134">
        <v>11.5</v>
      </c>
      <c r="O41" s="134">
        <v>11.4</v>
      </c>
      <c r="P41" s="134">
        <v>7.1</v>
      </c>
      <c r="Q41" s="134">
        <v>10.6</v>
      </c>
      <c r="R41" s="134">
        <v>10.7</v>
      </c>
      <c r="S41" s="134">
        <v>13.3</v>
      </c>
      <c r="T41" s="134">
        <v>12.2</v>
      </c>
      <c r="U41" s="134">
        <v>9.8000000000000007</v>
      </c>
      <c r="V41" s="134">
        <v>7.7</v>
      </c>
      <c r="W41" s="134"/>
      <c r="X41" s="133"/>
      <c r="Y41" s="134">
        <v>13</v>
      </c>
      <c r="Z41" s="134">
        <v>7.4</v>
      </c>
      <c r="AA41" s="134">
        <v>10.9</v>
      </c>
      <c r="AB41" s="134">
        <v>10.7</v>
      </c>
      <c r="AC41" s="134">
        <v>16.2</v>
      </c>
      <c r="AD41" s="134">
        <v>13.2</v>
      </c>
      <c r="AE41" s="134">
        <v>12.6</v>
      </c>
      <c r="AF41" s="134">
        <v>10.9</v>
      </c>
      <c r="AG41" s="134">
        <v>11.6</v>
      </c>
      <c r="AH41" s="134">
        <v>15.4</v>
      </c>
      <c r="AI41" s="134">
        <v>10.6</v>
      </c>
      <c r="AJ41" s="134">
        <v>12.3</v>
      </c>
      <c r="AK41" s="134">
        <v>12.5</v>
      </c>
      <c r="AL41" s="134">
        <v>11.4</v>
      </c>
      <c r="AM41" s="134">
        <v>11.1</v>
      </c>
      <c r="AN41" s="134">
        <v>15.4</v>
      </c>
      <c r="AO41" s="134">
        <v>12.7</v>
      </c>
      <c r="AP41" s="134">
        <v>9.3000000000000007</v>
      </c>
      <c r="AQ41" s="134">
        <v>12.6</v>
      </c>
      <c r="AR41" s="239"/>
      <c r="AS41" s="134">
        <v>10.8</v>
      </c>
      <c r="AT41" s="134">
        <v>15.1</v>
      </c>
      <c r="AU41" s="133"/>
      <c r="AV41" s="133"/>
      <c r="AW41" s="133"/>
      <c r="AX41" s="133"/>
      <c r="AY41" s="133"/>
      <c r="AZ41" s="133"/>
      <c r="BA41" s="132">
        <v>9.3333333333333339</v>
      </c>
      <c r="BB41" s="132">
        <v>11.111111111111111</v>
      </c>
      <c r="BC41" s="132">
        <v>10.944444444444445</v>
      </c>
      <c r="BD41" s="132">
        <v>12.111111111111111</v>
      </c>
      <c r="BE41" s="133"/>
      <c r="BF41" s="132">
        <v>12.888888888888889</v>
      </c>
      <c r="BG41" s="132">
        <v>11.944444444444445</v>
      </c>
      <c r="BH41" s="132">
        <v>10.722222222222221</v>
      </c>
      <c r="BI41" s="132">
        <v>10.944444444444445</v>
      </c>
      <c r="BJ41" s="132">
        <v>14.222222222222221</v>
      </c>
      <c r="BK41" s="132">
        <v>7.333333333333333</v>
      </c>
      <c r="BL41" s="131"/>
      <c r="BN41" s="236">
        <f t="shared" si="49"/>
        <v>12.486178283546703</v>
      </c>
      <c r="BO41" s="236">
        <f t="shared" ref="BO41:BO73" si="51">($B41*$E$95)+E$99</f>
        <v>14.242307104660046</v>
      </c>
      <c r="BP41" s="237">
        <f t="shared" ref="BP41:BP75" si="52">($B41*$F$95)+F$99</f>
        <v>11.843320463320463</v>
      </c>
      <c r="BQ41" s="237">
        <f t="shared" si="50"/>
        <v>12.311664438502675</v>
      </c>
      <c r="BR41" s="237">
        <f t="shared" ref="BR41:BR50" si="53">($B41*H$95)+H$99</f>
        <v>8.1163636363636353</v>
      </c>
      <c r="BS41" s="237">
        <f t="shared" ref="BS41:BS50" si="54">($B41*I$95)+I$99</f>
        <v>12.80361377752682</v>
      </c>
      <c r="BT41" s="237">
        <f t="shared" ref="BT41:BT50" si="55">($B41*J$95)+J$99</f>
        <v>13.953116883116882</v>
      </c>
      <c r="BU41" s="237">
        <f t="shared" ref="BU41:BU50" si="56">($B41*K$95)+K$99</f>
        <v>15.976666666666668</v>
      </c>
      <c r="BV41" s="237">
        <f t="shared" ref="BV41:BV50" si="57">($B41*L$95)+L$99</f>
        <v>11.344919028340081</v>
      </c>
      <c r="BW41" s="237">
        <f t="shared" ref="BW41:BW50" si="58">($B41*M$95)+M$99</f>
        <v>8.0552419354838705</v>
      </c>
      <c r="BX41" s="237">
        <f t="shared" ref="BX41:BX50" si="59">($B41*N$95)+N$99</f>
        <v>11.535868768328445</v>
      </c>
      <c r="BY41" s="237">
        <f t="shared" ref="BY41:BY50" si="60">($B41*O$95)+O$99</f>
        <v>11.451076923076922</v>
      </c>
      <c r="BZ41" s="237">
        <f t="shared" ref="BZ41:BZ50" si="61">($B41*P$95)+P$99</f>
        <v>6.9475524475524475</v>
      </c>
      <c r="CA41" s="237">
        <f t="shared" ref="CA41:CA50" si="62">($B41*Q$95)+Q$99</f>
        <v>10.69220512820513</v>
      </c>
      <c r="CB41" s="237">
        <f t="shared" ref="CB41:CB50" si="63">($B41*R$95)+R$99</f>
        <v>10.668481781376519</v>
      </c>
      <c r="CC41" s="237">
        <f t="shared" ref="CC41:CC50" si="64">($B41*S$95)+S$99</f>
        <v>13.324677871148459</v>
      </c>
      <c r="CD41" s="237">
        <f t="shared" ref="CD41:CD50" si="65">($B41*T$95)+T$99</f>
        <v>12.21171900645585</v>
      </c>
      <c r="CE41" s="237">
        <f t="shared" ref="CE41:CE50" si="66">($B41*U$95)+U$99</f>
        <v>9.768531468531469</v>
      </c>
      <c r="CF41" s="237">
        <f t="shared" ref="CF41:CF50" si="67">($B41*V$95)+V$99</f>
        <v>7.7589897458847972</v>
      </c>
      <c r="CG41" s="134"/>
      <c r="CH41" s="237">
        <f t="shared" ref="CH41:CQ45" si="68">($B41*Y$95)+Y$99</f>
        <v>13.614260869565218</v>
      </c>
      <c r="CI41" s="237">
        <f t="shared" si="68"/>
        <v>7.2600000000000007</v>
      </c>
      <c r="CJ41" s="237">
        <f t="shared" si="68"/>
        <v>10.751568627450981</v>
      </c>
      <c r="CK41" s="237">
        <f t="shared" si="68"/>
        <v>10.641558441558443</v>
      </c>
      <c r="CL41" s="237">
        <f t="shared" si="68"/>
        <v>16.479120879120881</v>
      </c>
      <c r="CM41" s="237">
        <f t="shared" si="68"/>
        <v>13.030878651931284</v>
      </c>
      <c r="CN41" s="237">
        <f t="shared" si="68"/>
        <v>12.730812324929973</v>
      </c>
      <c r="CO41" s="237">
        <f t="shared" si="68"/>
        <v>10.958051948051947</v>
      </c>
      <c r="CP41" s="237">
        <f t="shared" si="68"/>
        <v>11.732324805339266</v>
      </c>
      <c r="CQ41" s="237">
        <f t="shared" si="68"/>
        <v>15.325409373235459</v>
      </c>
      <c r="CR41" s="237">
        <f t="shared" ref="CR41:CZ45" si="69">($B41*AI$95)+AI$99</f>
        <v>10.531790878754171</v>
      </c>
      <c r="CS41" s="237">
        <f t="shared" si="69"/>
        <v>11.997303921568628</v>
      </c>
      <c r="CT41" s="237">
        <f t="shared" si="69"/>
        <v>12.407741935483871</v>
      </c>
      <c r="CU41" s="237">
        <f t="shared" si="69"/>
        <v>11.434285714285714</v>
      </c>
      <c r="CV41" s="237">
        <f t="shared" si="69"/>
        <v>11.21880341880342</v>
      </c>
      <c r="CW41" s="237">
        <f t="shared" si="69"/>
        <v>15.505087853323147</v>
      </c>
      <c r="CX41" s="237">
        <f t="shared" si="69"/>
        <v>12.597819799777531</v>
      </c>
      <c r="CY41" s="237">
        <f t="shared" si="69"/>
        <v>9.1474436090225577</v>
      </c>
      <c r="CZ41" s="237">
        <f t="shared" si="69"/>
        <v>12.379473684210526</v>
      </c>
      <c r="DA41" s="237">
        <f t="shared" ref="DA41:DA71" si="70">($B41*AS$95)+AS$99</f>
        <v>10.632496334310851</v>
      </c>
      <c r="DB41" s="237">
        <f t="shared" ref="DB41:DB71" si="71">($B41*AT$95)+AT$99</f>
        <v>15.176341463414635</v>
      </c>
      <c r="DC41" s="237">
        <f t="shared" ref="DC41:DC57" si="72">($B41*BA$95)+BA$99</f>
        <v>9.4375071666093344</v>
      </c>
      <c r="DD41" s="237">
        <f t="shared" ref="DD41:DD57" si="73">($B41*BB$95)+BB$99</f>
        <v>11.275579710144928</v>
      </c>
      <c r="DE41" s="237">
        <f t="shared" ref="DE41:DE57" si="74">($B41*BC$95)+BC$99</f>
        <v>10.824016874016875</v>
      </c>
      <c r="DF41" s="237">
        <f t="shared" ref="DF41:DF57" si="75">($B41*BD$95)+BD$99</f>
        <v>11.935320851987518</v>
      </c>
      <c r="DG41" s="237">
        <f t="shared" ref="DG41:DL41" si="76">($B41*BF$95)+BF$99</f>
        <v>12.598230286738351</v>
      </c>
      <c r="DH41" s="237">
        <f t="shared" si="76"/>
        <v>11.870233818617256</v>
      </c>
      <c r="DI41" s="237">
        <f t="shared" si="76"/>
        <v>10.618921775898519</v>
      </c>
      <c r="DJ41" s="237">
        <f t="shared" si="76"/>
        <v>10.84990730441231</v>
      </c>
      <c r="DK41" s="237">
        <f t="shared" si="76"/>
        <v>13.953926482873852</v>
      </c>
      <c r="DL41" s="237">
        <f t="shared" si="76"/>
        <v>7.333333333333333</v>
      </c>
    </row>
    <row r="42" spans="1:116" x14ac:dyDescent="0.2">
      <c r="A42" s="114">
        <v>0.42986111111111103</v>
      </c>
      <c r="B42" s="240">
        <v>10</v>
      </c>
      <c r="C42" s="134"/>
      <c r="D42" s="134">
        <v>12.6</v>
      </c>
      <c r="E42" s="134">
        <v>14.4</v>
      </c>
      <c r="F42" s="134">
        <v>11.6</v>
      </c>
      <c r="G42" s="134">
        <v>12.3</v>
      </c>
      <c r="H42" s="134">
        <v>7.9</v>
      </c>
      <c r="I42" s="134">
        <v>12.8</v>
      </c>
      <c r="J42" s="133">
        <v>13.6</v>
      </c>
      <c r="K42" s="134">
        <v>15.7</v>
      </c>
      <c r="L42" s="134">
        <v>11.1</v>
      </c>
      <c r="M42" s="134">
        <v>7.8</v>
      </c>
      <c r="N42" s="134">
        <v>11.4</v>
      </c>
      <c r="O42" s="134">
        <v>11.2</v>
      </c>
      <c r="P42" s="134">
        <v>6.7</v>
      </c>
      <c r="Q42" s="134">
        <v>10.7</v>
      </c>
      <c r="R42" s="134">
        <v>10.5</v>
      </c>
      <c r="S42" s="134">
        <v>12.6</v>
      </c>
      <c r="T42" s="134">
        <v>11.9</v>
      </c>
      <c r="U42" s="134">
        <v>9.8000000000000007</v>
      </c>
      <c r="V42" s="134">
        <v>7.6</v>
      </c>
      <c r="W42" s="134"/>
      <c r="X42" s="133"/>
      <c r="Y42" s="134">
        <v>11.7</v>
      </c>
      <c r="Z42" s="134">
        <v>7.3</v>
      </c>
      <c r="AA42" s="134">
        <v>10.7</v>
      </c>
      <c r="AB42" s="134">
        <v>10.6</v>
      </c>
      <c r="AC42" s="134">
        <v>15.6</v>
      </c>
      <c r="AD42" s="134">
        <v>13.2</v>
      </c>
      <c r="AE42" s="134">
        <v>12.7</v>
      </c>
      <c r="AF42" s="134">
        <v>10.7</v>
      </c>
      <c r="AG42" s="134">
        <v>11.3</v>
      </c>
      <c r="AH42" s="134">
        <v>15.2</v>
      </c>
      <c r="AI42" s="134">
        <v>10.5</v>
      </c>
      <c r="AJ42" s="134">
        <v>12</v>
      </c>
      <c r="AK42" s="134">
        <v>12.4</v>
      </c>
      <c r="AL42" s="134">
        <v>11.5</v>
      </c>
      <c r="AM42" s="134">
        <v>10.8</v>
      </c>
      <c r="AN42" s="134">
        <v>15.3</v>
      </c>
      <c r="AO42" s="134">
        <v>12.6</v>
      </c>
      <c r="AP42" s="134">
        <v>9.3000000000000007</v>
      </c>
      <c r="AQ42" s="134">
        <v>12.6</v>
      </c>
      <c r="AR42" s="239"/>
      <c r="AS42" s="134">
        <v>10.8</v>
      </c>
      <c r="AT42" s="134">
        <v>15.3</v>
      </c>
      <c r="AU42" s="133"/>
      <c r="AV42" s="133"/>
      <c r="AW42" s="133"/>
      <c r="AX42" s="133"/>
      <c r="AY42" s="133"/>
      <c r="AZ42" s="133"/>
      <c r="BA42" s="132">
        <v>9.2777777777777786</v>
      </c>
      <c r="BB42" s="132">
        <v>11</v>
      </c>
      <c r="BC42" s="132">
        <v>11.111111111111111</v>
      </c>
      <c r="BD42" s="132">
        <v>11.722222222222221</v>
      </c>
      <c r="BE42" s="133"/>
      <c r="BF42" s="132">
        <v>12.555555555555555</v>
      </c>
      <c r="BG42" s="132">
        <v>11.833333333333334</v>
      </c>
      <c r="BH42" s="132">
        <v>10.666666666666666</v>
      </c>
      <c r="BI42" s="132">
        <v>10.833333333333334</v>
      </c>
      <c r="BJ42" s="132">
        <v>13.722222222222221</v>
      </c>
      <c r="BL42" s="131"/>
      <c r="BN42" s="236">
        <f t="shared" si="49"/>
        <v>12.272356567093409</v>
      </c>
      <c r="BO42" s="236">
        <f t="shared" si="51"/>
        <v>14.084614209320092</v>
      </c>
      <c r="BP42" s="237">
        <f t="shared" si="52"/>
        <v>11.786640926640928</v>
      </c>
      <c r="BQ42" s="237">
        <f t="shared" si="50"/>
        <v>12.123328877005347</v>
      </c>
      <c r="BR42" s="237">
        <f t="shared" si="53"/>
        <v>8.0327272727272714</v>
      </c>
      <c r="BS42" s="237">
        <f t="shared" si="54"/>
        <v>12.607227555053642</v>
      </c>
      <c r="BT42" s="237">
        <f t="shared" si="55"/>
        <v>13.806233766233765</v>
      </c>
      <c r="BU42" s="237">
        <f t="shared" si="56"/>
        <v>15.853333333333335</v>
      </c>
      <c r="BV42" s="237">
        <f t="shared" si="57"/>
        <v>11.289838056680162</v>
      </c>
      <c r="BW42" s="237">
        <f t="shared" si="58"/>
        <v>8.0104838709677413</v>
      </c>
      <c r="BX42" s="237">
        <f t="shared" si="59"/>
        <v>11.471737536656891</v>
      </c>
      <c r="BY42" s="237">
        <f t="shared" si="60"/>
        <v>11.302153846153846</v>
      </c>
      <c r="BZ42" s="237">
        <f t="shared" si="61"/>
        <v>6.7951048951048945</v>
      </c>
      <c r="CA42" s="237">
        <f t="shared" si="62"/>
        <v>10.584410256410257</v>
      </c>
      <c r="CB42" s="237">
        <f t="shared" si="63"/>
        <v>10.536963562753037</v>
      </c>
      <c r="CC42" s="237">
        <f t="shared" si="64"/>
        <v>13.149355742296919</v>
      </c>
      <c r="CD42" s="237">
        <f t="shared" si="65"/>
        <v>12.023438012911697</v>
      </c>
      <c r="CE42" s="237">
        <f t="shared" si="66"/>
        <v>9.7370629370629374</v>
      </c>
      <c r="CF42" s="237">
        <f t="shared" si="67"/>
        <v>7.7179794917695945</v>
      </c>
      <c r="CG42" s="134"/>
      <c r="CH42" s="237">
        <f t="shared" si="68"/>
        <v>13.428521739130435</v>
      </c>
      <c r="CI42" s="237">
        <f t="shared" si="68"/>
        <v>7.12</v>
      </c>
      <c r="CJ42" s="237">
        <f t="shared" si="68"/>
        <v>10.603137254901961</v>
      </c>
      <c r="CK42" s="237">
        <f t="shared" si="68"/>
        <v>10.483116883116883</v>
      </c>
      <c r="CL42" s="237">
        <f t="shared" si="68"/>
        <v>16.358241758241761</v>
      </c>
      <c r="CM42" s="237">
        <f t="shared" si="68"/>
        <v>12.861757303862566</v>
      </c>
      <c r="CN42" s="237">
        <f t="shared" si="68"/>
        <v>12.661624649859945</v>
      </c>
      <c r="CO42" s="237">
        <f t="shared" si="68"/>
        <v>10.816103896103895</v>
      </c>
      <c r="CP42" s="237">
        <f t="shared" si="68"/>
        <v>11.464649610678531</v>
      </c>
      <c r="CQ42" s="237">
        <f t="shared" si="68"/>
        <v>15.05081874647092</v>
      </c>
      <c r="CR42" s="237">
        <f t="shared" si="69"/>
        <v>10.363581757508342</v>
      </c>
      <c r="CS42" s="237">
        <f t="shared" si="69"/>
        <v>11.694607843137256</v>
      </c>
      <c r="CT42" s="237">
        <f t="shared" si="69"/>
        <v>12.315483870967743</v>
      </c>
      <c r="CU42" s="237">
        <f t="shared" si="69"/>
        <v>11.368571428571428</v>
      </c>
      <c r="CV42" s="237">
        <f t="shared" si="69"/>
        <v>11.037606837606837</v>
      </c>
      <c r="CW42" s="237">
        <f t="shared" si="69"/>
        <v>15.410175706646294</v>
      </c>
      <c r="CX42" s="237">
        <f t="shared" si="69"/>
        <v>12.395639599555063</v>
      </c>
      <c r="CY42" s="237">
        <f t="shared" si="69"/>
        <v>8.9948872180451129</v>
      </c>
      <c r="CZ42" s="237">
        <f t="shared" si="69"/>
        <v>12.158947368421053</v>
      </c>
      <c r="DA42" s="237">
        <f t="shared" si="70"/>
        <v>10.464992668621701</v>
      </c>
      <c r="DB42" s="237">
        <f t="shared" si="71"/>
        <v>14.952682926829269</v>
      </c>
      <c r="DC42" s="237">
        <f t="shared" si="72"/>
        <v>9.3750143332186671</v>
      </c>
      <c r="DD42" s="237">
        <f t="shared" si="73"/>
        <v>11.162270531400967</v>
      </c>
      <c r="DE42" s="237">
        <f t="shared" si="74"/>
        <v>10.759144859144859</v>
      </c>
      <c r="DF42" s="237">
        <f t="shared" si="75"/>
        <v>11.759530592863925</v>
      </c>
      <c r="DG42" s="237">
        <f t="shared" ref="DG42:DG59" si="77">($B42*BF$95)+BF$99</f>
        <v>12.418682795698926</v>
      </c>
      <c r="DH42" s="237">
        <f t="shared" ref="DH42:DH59" si="78">($B42*BG$95)+BG$99</f>
        <v>11.740467637234511</v>
      </c>
      <c r="DI42" s="237">
        <f t="shared" ref="DI42:DI59" si="79">($B42*BH$95)+BH$99</f>
        <v>10.515621329574817</v>
      </c>
      <c r="DJ42" s="237">
        <f t="shared" ref="DJ42:DJ59" si="80">($B42*BI$95)+BI$99</f>
        <v>10.644259053269064</v>
      </c>
      <c r="DK42" s="237">
        <f t="shared" ref="DK42:DK59" si="81">($B42*BJ$95)+BJ$99</f>
        <v>13.630075187969926</v>
      </c>
    </row>
    <row r="43" spans="1:116" x14ac:dyDescent="0.2">
      <c r="A43" s="114">
        <v>0.43333333333333302</v>
      </c>
      <c r="B43" s="240">
        <v>15</v>
      </c>
      <c r="C43" s="134"/>
      <c r="D43" s="134">
        <v>12.6</v>
      </c>
      <c r="E43" s="134">
        <v>14.2</v>
      </c>
      <c r="F43" s="134">
        <v>11.4</v>
      </c>
      <c r="G43" s="134">
        <v>12.3</v>
      </c>
      <c r="H43" s="134">
        <v>7.9</v>
      </c>
      <c r="I43" s="134">
        <v>12.6</v>
      </c>
      <c r="J43" s="133">
        <v>13.7</v>
      </c>
      <c r="K43" s="134">
        <v>15.6</v>
      </c>
      <c r="L43" s="134">
        <v>11.2</v>
      </c>
      <c r="M43" s="134">
        <v>7.6</v>
      </c>
      <c r="N43" s="134">
        <v>11.5</v>
      </c>
      <c r="O43" s="134">
        <v>10.7</v>
      </c>
      <c r="P43" s="134">
        <v>6.2</v>
      </c>
      <c r="Q43" s="134">
        <v>10.6</v>
      </c>
      <c r="R43" s="134">
        <v>10.3</v>
      </c>
      <c r="S43" s="134">
        <v>12.1</v>
      </c>
      <c r="T43" s="134">
        <v>12.1</v>
      </c>
      <c r="U43" s="134">
        <v>9.8000000000000007</v>
      </c>
      <c r="V43" s="134">
        <v>7.5</v>
      </c>
      <c r="W43" s="134"/>
      <c r="X43" s="133"/>
      <c r="Y43" s="134">
        <v>11.1</v>
      </c>
      <c r="Z43" s="134">
        <v>6.9</v>
      </c>
      <c r="AA43" s="134">
        <v>10.8</v>
      </c>
      <c r="AB43" s="134">
        <v>10.5</v>
      </c>
      <c r="AC43" s="134">
        <v>15.2</v>
      </c>
      <c r="AD43" s="134">
        <v>13.1</v>
      </c>
      <c r="AE43" s="134">
        <v>12.8</v>
      </c>
      <c r="AF43" s="134">
        <v>10.3</v>
      </c>
      <c r="AG43" s="134">
        <v>11.1</v>
      </c>
      <c r="AH43" s="134">
        <v>15</v>
      </c>
      <c r="AI43" s="134">
        <v>10.5</v>
      </c>
      <c r="AJ43" s="134">
        <v>11.7</v>
      </c>
      <c r="AK43" s="134">
        <v>12.3</v>
      </c>
      <c r="AL43" s="134">
        <v>11.3</v>
      </c>
      <c r="AM43" s="134">
        <v>10.199999999999999</v>
      </c>
      <c r="AN43" s="134">
        <v>15.2</v>
      </c>
      <c r="AO43" s="134">
        <v>12.5</v>
      </c>
      <c r="AP43" s="134">
        <v>9.1</v>
      </c>
      <c r="AQ43" s="134">
        <v>12.6</v>
      </c>
      <c r="AR43" s="239"/>
      <c r="AS43" s="134">
        <v>10.7</v>
      </c>
      <c r="AT43" s="134">
        <v>15.2</v>
      </c>
      <c r="AU43" s="133"/>
      <c r="AV43" s="133"/>
      <c r="AW43" s="133"/>
      <c r="AX43" s="133"/>
      <c r="AY43" s="133"/>
      <c r="AZ43" s="133"/>
      <c r="BA43" s="132">
        <v>9.2222222222222214</v>
      </c>
      <c r="BB43" s="132">
        <v>10.944444444444445</v>
      </c>
      <c r="BC43" s="132">
        <v>10.777777777777779</v>
      </c>
      <c r="BD43" s="132">
        <v>11.222222222222221</v>
      </c>
      <c r="BE43" s="133"/>
      <c r="BF43" s="132">
        <v>12.222222222222221</v>
      </c>
      <c r="BG43" s="132">
        <v>11.944444444444445</v>
      </c>
      <c r="BH43" s="132">
        <v>10.555555555555555</v>
      </c>
      <c r="BI43" s="132">
        <v>10.666666666666666</v>
      </c>
      <c r="BJ43" s="132">
        <v>13.055555555555555</v>
      </c>
      <c r="BL43" s="131"/>
      <c r="BN43" s="236">
        <f t="shared" si="49"/>
        <v>12.058534850640113</v>
      </c>
      <c r="BO43" s="236">
        <f t="shared" si="51"/>
        <v>13.926921313980138</v>
      </c>
      <c r="BP43" s="237">
        <f t="shared" si="52"/>
        <v>11.729961389961391</v>
      </c>
      <c r="BQ43" s="237">
        <f t="shared" si="50"/>
        <v>11.934993315508022</v>
      </c>
      <c r="BR43" s="237">
        <f t="shared" si="53"/>
        <v>7.9490909090909083</v>
      </c>
      <c r="BS43" s="237">
        <f t="shared" si="54"/>
        <v>12.410841332580464</v>
      </c>
      <c r="BT43" s="237">
        <f t="shared" si="55"/>
        <v>13.65935064935065</v>
      </c>
      <c r="BU43" s="237">
        <f t="shared" si="56"/>
        <v>15.730000000000002</v>
      </c>
      <c r="BV43" s="237">
        <f t="shared" si="57"/>
        <v>11.234757085020243</v>
      </c>
      <c r="BW43" s="237">
        <f t="shared" si="58"/>
        <v>7.965725806451613</v>
      </c>
      <c r="BX43" s="237">
        <f t="shared" si="59"/>
        <v>11.407606304985336</v>
      </c>
      <c r="BY43" s="237">
        <f t="shared" si="60"/>
        <v>11.153230769230769</v>
      </c>
      <c r="BZ43" s="237">
        <f t="shared" si="61"/>
        <v>6.6426573426573423</v>
      </c>
      <c r="CA43" s="237">
        <f t="shared" si="62"/>
        <v>10.476615384615386</v>
      </c>
      <c r="CB43" s="237">
        <f t="shared" si="63"/>
        <v>10.405445344129555</v>
      </c>
      <c r="CC43" s="237">
        <f t="shared" si="64"/>
        <v>12.974033613445378</v>
      </c>
      <c r="CD43" s="237">
        <f t="shared" si="65"/>
        <v>11.835157019367546</v>
      </c>
      <c r="CE43" s="237">
        <f t="shared" si="66"/>
        <v>9.7055944055944057</v>
      </c>
      <c r="CF43" s="237">
        <f t="shared" si="67"/>
        <v>7.676969237654391</v>
      </c>
      <c r="CG43" s="134"/>
      <c r="CH43" s="237">
        <f t="shared" si="68"/>
        <v>13.242782608695652</v>
      </c>
      <c r="CI43" s="237">
        <f t="shared" si="68"/>
        <v>6.98</v>
      </c>
      <c r="CJ43" s="237">
        <f t="shared" si="68"/>
        <v>10.454705882352942</v>
      </c>
      <c r="CK43" s="237">
        <f t="shared" si="68"/>
        <v>10.324675324675326</v>
      </c>
      <c r="CL43" s="237">
        <f t="shared" si="68"/>
        <v>16.23736263736264</v>
      </c>
      <c r="CM43" s="237">
        <f t="shared" si="68"/>
        <v>12.69263595579385</v>
      </c>
      <c r="CN43" s="237">
        <f t="shared" si="68"/>
        <v>12.592436974789917</v>
      </c>
      <c r="CO43" s="237">
        <f t="shared" si="68"/>
        <v>10.674155844155845</v>
      </c>
      <c r="CP43" s="237">
        <f t="shared" si="68"/>
        <v>11.196974416017797</v>
      </c>
      <c r="CQ43" s="237">
        <f t="shared" si="68"/>
        <v>14.77622811970638</v>
      </c>
      <c r="CR43" s="237">
        <f t="shared" si="69"/>
        <v>10.195372636262514</v>
      </c>
      <c r="CS43" s="237">
        <f t="shared" si="69"/>
        <v>11.391911764705883</v>
      </c>
      <c r="CT43" s="237">
        <f t="shared" si="69"/>
        <v>12.223225806451612</v>
      </c>
      <c r="CU43" s="237">
        <f t="shared" si="69"/>
        <v>11.302857142857142</v>
      </c>
      <c r="CV43" s="237">
        <f t="shared" si="69"/>
        <v>10.856410256410257</v>
      </c>
      <c r="CW43" s="237">
        <f t="shared" si="69"/>
        <v>15.315263559969441</v>
      </c>
      <c r="CX43" s="237">
        <f t="shared" si="69"/>
        <v>12.193459399332593</v>
      </c>
      <c r="CY43" s="237">
        <f t="shared" si="69"/>
        <v>8.8423308270676699</v>
      </c>
      <c r="CZ43" s="237">
        <f t="shared" si="69"/>
        <v>11.938421052631579</v>
      </c>
      <c r="DA43" s="237">
        <f t="shared" si="70"/>
        <v>10.297489002932553</v>
      </c>
      <c r="DB43" s="237">
        <f t="shared" si="71"/>
        <v>14.729024390243904</v>
      </c>
      <c r="DC43" s="237">
        <f t="shared" si="72"/>
        <v>9.3125214998280015</v>
      </c>
      <c r="DD43" s="237">
        <f t="shared" si="73"/>
        <v>11.048961352657006</v>
      </c>
      <c r="DE43" s="237">
        <f t="shared" si="74"/>
        <v>10.694272844272845</v>
      </c>
      <c r="DF43" s="237">
        <f t="shared" si="75"/>
        <v>11.583740333740334</v>
      </c>
      <c r="DG43" s="237">
        <f t="shared" si="77"/>
        <v>12.239135304659499</v>
      </c>
      <c r="DH43" s="237">
        <f t="shared" si="78"/>
        <v>11.610701455851768</v>
      </c>
      <c r="DI43" s="237">
        <f t="shared" si="79"/>
        <v>10.412320883251114</v>
      </c>
      <c r="DJ43" s="237">
        <f t="shared" si="80"/>
        <v>10.438610802125819</v>
      </c>
      <c r="DK43" s="237">
        <f t="shared" si="81"/>
        <v>13.306223893065999</v>
      </c>
    </row>
    <row r="44" spans="1:116" x14ac:dyDescent="0.2">
      <c r="A44" s="114">
        <v>0.436805555555556</v>
      </c>
      <c r="B44" s="240">
        <v>20</v>
      </c>
      <c r="C44" s="134"/>
      <c r="D44" s="134">
        <v>12</v>
      </c>
      <c r="E44" s="134">
        <v>14.2</v>
      </c>
      <c r="F44" s="134">
        <v>11.2</v>
      </c>
      <c r="G44" s="134">
        <v>12.2</v>
      </c>
      <c r="H44" s="134">
        <v>7.8</v>
      </c>
      <c r="I44" s="134">
        <v>12.1</v>
      </c>
      <c r="J44" s="133">
        <v>13.6</v>
      </c>
      <c r="K44" s="134">
        <v>15.6</v>
      </c>
      <c r="L44" s="134">
        <v>11.2</v>
      </c>
      <c r="M44" s="134">
        <v>7.7</v>
      </c>
      <c r="N44" s="134">
        <v>11.3</v>
      </c>
      <c r="O44" s="134">
        <v>10.199999999999999</v>
      </c>
      <c r="P44" s="134">
        <v>5.7</v>
      </c>
      <c r="Q44" s="134">
        <v>10.4</v>
      </c>
      <c r="R44" s="134">
        <v>10.199999999999999</v>
      </c>
      <c r="S44" s="134">
        <v>11.7</v>
      </c>
      <c r="T44" s="134">
        <v>11.9</v>
      </c>
      <c r="U44" s="134">
        <v>9.8000000000000007</v>
      </c>
      <c r="V44" s="134">
        <v>7.3</v>
      </c>
      <c r="W44" s="134"/>
      <c r="X44" s="133"/>
      <c r="Y44" s="134">
        <v>10.6</v>
      </c>
      <c r="Z44" s="134">
        <v>6.9</v>
      </c>
      <c r="AA44" s="134">
        <v>10.7</v>
      </c>
      <c r="AB44" s="134">
        <v>10.4</v>
      </c>
      <c r="AC44" s="134">
        <v>15.1</v>
      </c>
      <c r="AD44" s="134">
        <v>13</v>
      </c>
      <c r="AE44" s="134">
        <v>12.7</v>
      </c>
      <c r="AF44" s="134">
        <v>10.1</v>
      </c>
      <c r="AG44" s="134">
        <v>10.8</v>
      </c>
      <c r="AH44" s="134">
        <v>14.8</v>
      </c>
      <c r="AI44" s="134">
        <v>10.3</v>
      </c>
      <c r="AJ44" s="134">
        <v>11.3</v>
      </c>
      <c r="AK44" s="134">
        <v>12.1</v>
      </c>
      <c r="AL44" s="134">
        <v>11.2</v>
      </c>
      <c r="AM44" s="134">
        <v>9.9</v>
      </c>
      <c r="AN44" s="134">
        <v>15.3</v>
      </c>
      <c r="AO44" s="134">
        <v>12.4</v>
      </c>
      <c r="AP44" s="134">
        <v>8.8000000000000007</v>
      </c>
      <c r="AQ44" s="134">
        <v>12.5</v>
      </c>
      <c r="AR44" s="239"/>
      <c r="AS44" s="134">
        <v>10.4</v>
      </c>
      <c r="AT44" s="134">
        <v>14.8</v>
      </c>
      <c r="AU44" s="133"/>
      <c r="AV44" s="133"/>
      <c r="AW44" s="133"/>
      <c r="AX44" s="133"/>
      <c r="AY44" s="133"/>
      <c r="AZ44" s="133"/>
      <c r="BA44" s="132">
        <v>9.2222222222222214</v>
      </c>
      <c r="BB44" s="132">
        <v>11</v>
      </c>
      <c r="BC44" s="132">
        <v>10.5</v>
      </c>
      <c r="BD44" s="132">
        <v>11</v>
      </c>
      <c r="BE44" s="133"/>
      <c r="BF44" s="132">
        <v>12.333333333333334</v>
      </c>
      <c r="BG44" s="132">
        <v>11.777777777777779</v>
      </c>
      <c r="BH44" s="132">
        <v>10.555555555555555</v>
      </c>
      <c r="BI44" s="132">
        <v>10.333333333333334</v>
      </c>
      <c r="BJ44" s="132">
        <v>12.555555555555555</v>
      </c>
      <c r="BK44" s="133"/>
      <c r="BL44" s="131"/>
      <c r="BN44" s="236">
        <f t="shared" si="49"/>
        <v>11.844713134186817</v>
      </c>
      <c r="BO44" s="236">
        <f t="shared" si="51"/>
        <v>13.769228418640184</v>
      </c>
      <c r="BP44" s="237">
        <f t="shared" si="52"/>
        <v>11.673281853281853</v>
      </c>
      <c r="BQ44" s="237">
        <f t="shared" si="50"/>
        <v>11.746657754010695</v>
      </c>
      <c r="BR44" s="237">
        <f t="shared" si="53"/>
        <v>7.8654545454545453</v>
      </c>
      <c r="BS44" s="237">
        <f t="shared" si="54"/>
        <v>12.214455110107284</v>
      </c>
      <c r="BT44" s="237">
        <f t="shared" si="55"/>
        <v>13.512467532467532</v>
      </c>
      <c r="BU44" s="237">
        <f t="shared" si="56"/>
        <v>15.606666666666667</v>
      </c>
      <c r="BV44" s="237">
        <f t="shared" si="57"/>
        <v>11.179676113360324</v>
      </c>
      <c r="BW44" s="237">
        <f t="shared" si="58"/>
        <v>7.9209677419354838</v>
      </c>
      <c r="BX44" s="237">
        <f t="shared" si="59"/>
        <v>11.343475073313783</v>
      </c>
      <c r="BY44" s="237">
        <f t="shared" si="60"/>
        <v>11.004307692307693</v>
      </c>
      <c r="BZ44" s="237">
        <f t="shared" si="61"/>
        <v>6.4902097902097902</v>
      </c>
      <c r="CA44" s="237">
        <f t="shared" si="62"/>
        <v>10.368820512820513</v>
      </c>
      <c r="CB44" s="237">
        <f t="shared" si="63"/>
        <v>10.273927125506074</v>
      </c>
      <c r="CC44" s="237">
        <f t="shared" si="64"/>
        <v>12.798711484593838</v>
      </c>
      <c r="CD44" s="237">
        <f t="shared" si="65"/>
        <v>11.646876025823394</v>
      </c>
      <c r="CE44" s="237">
        <f t="shared" si="66"/>
        <v>9.674125874125874</v>
      </c>
      <c r="CF44" s="237">
        <f t="shared" si="67"/>
        <v>7.6359589835391883</v>
      </c>
      <c r="CG44" s="134"/>
      <c r="CH44" s="237">
        <f t="shared" si="68"/>
        <v>13.057043478260871</v>
      </c>
      <c r="CI44" s="237">
        <f t="shared" si="68"/>
        <v>6.84</v>
      </c>
      <c r="CJ44" s="237">
        <f t="shared" si="68"/>
        <v>10.306274509803922</v>
      </c>
      <c r="CK44" s="237">
        <f t="shared" si="68"/>
        <v>10.166233766233766</v>
      </c>
      <c r="CL44" s="237">
        <f t="shared" si="68"/>
        <v>16.11648351648352</v>
      </c>
      <c r="CM44" s="237">
        <f t="shared" si="68"/>
        <v>12.523514607725133</v>
      </c>
      <c r="CN44" s="237">
        <f t="shared" si="68"/>
        <v>12.523249299719888</v>
      </c>
      <c r="CO44" s="237">
        <f t="shared" si="68"/>
        <v>10.532207792207792</v>
      </c>
      <c r="CP44" s="237">
        <f t="shared" si="68"/>
        <v>10.929299221357063</v>
      </c>
      <c r="CQ44" s="237">
        <f t="shared" si="68"/>
        <v>14.501637492941841</v>
      </c>
      <c r="CR44" s="237">
        <f t="shared" si="69"/>
        <v>10.027163515016685</v>
      </c>
      <c r="CS44" s="237">
        <f t="shared" si="69"/>
        <v>11.08921568627451</v>
      </c>
      <c r="CT44" s="237">
        <f t="shared" si="69"/>
        <v>12.130967741935484</v>
      </c>
      <c r="CU44" s="237">
        <f t="shared" si="69"/>
        <v>11.237142857142857</v>
      </c>
      <c r="CV44" s="237">
        <f t="shared" si="69"/>
        <v>10.675213675213675</v>
      </c>
      <c r="CW44" s="237">
        <f t="shared" si="69"/>
        <v>15.22035141329259</v>
      </c>
      <c r="CX44" s="237">
        <f t="shared" si="69"/>
        <v>11.991279199110123</v>
      </c>
      <c r="CY44" s="237">
        <f t="shared" si="69"/>
        <v>8.6897744360902269</v>
      </c>
      <c r="CZ44" s="237">
        <f t="shared" si="69"/>
        <v>11.717894736842105</v>
      </c>
      <c r="DA44" s="237">
        <f t="shared" si="70"/>
        <v>10.129985337243403</v>
      </c>
      <c r="DB44" s="237">
        <f t="shared" si="71"/>
        <v>14.505365853658537</v>
      </c>
      <c r="DC44" s="237">
        <f t="shared" si="72"/>
        <v>9.2500286664373359</v>
      </c>
      <c r="DD44" s="237">
        <f t="shared" si="73"/>
        <v>10.935652173913043</v>
      </c>
      <c r="DE44" s="237">
        <f t="shared" si="74"/>
        <v>10.629400829400829</v>
      </c>
      <c r="DF44" s="237">
        <f t="shared" si="75"/>
        <v>11.407950074616741</v>
      </c>
      <c r="DG44" s="237">
        <f t="shared" si="77"/>
        <v>12.059587813620073</v>
      </c>
      <c r="DH44" s="237">
        <f t="shared" si="78"/>
        <v>11.480935274469024</v>
      </c>
      <c r="DI44" s="237">
        <f t="shared" si="79"/>
        <v>10.309020436927414</v>
      </c>
      <c r="DJ44" s="237">
        <f t="shared" si="80"/>
        <v>10.232962550982572</v>
      </c>
      <c r="DK44" s="237">
        <f t="shared" si="81"/>
        <v>12.982372598162073</v>
      </c>
      <c r="DL44" s="133"/>
    </row>
    <row r="45" spans="1:116" x14ac:dyDescent="0.2">
      <c r="A45" s="114">
        <v>0.44027777777777799</v>
      </c>
      <c r="B45" s="240">
        <v>25</v>
      </c>
      <c r="C45" s="134"/>
      <c r="D45" s="134">
        <v>11.6</v>
      </c>
      <c r="E45" s="134">
        <v>13.4</v>
      </c>
      <c r="F45" s="134">
        <v>10.9</v>
      </c>
      <c r="G45" s="134">
        <v>12.2</v>
      </c>
      <c r="H45" s="134">
        <v>7.8</v>
      </c>
      <c r="I45" s="134">
        <v>11.3</v>
      </c>
      <c r="J45" s="133">
        <v>13.5</v>
      </c>
      <c r="K45" s="134">
        <v>15.4</v>
      </c>
      <c r="L45" s="134">
        <v>11.2</v>
      </c>
      <c r="M45" s="134">
        <v>7.6</v>
      </c>
      <c r="N45" s="134">
        <v>11.2</v>
      </c>
      <c r="O45" s="134">
        <v>9.9</v>
      </c>
      <c r="P45" s="134">
        <v>5.5</v>
      </c>
      <c r="Q45" s="134">
        <v>10</v>
      </c>
      <c r="R45" s="134">
        <v>10.199999999999999</v>
      </c>
      <c r="S45" s="134">
        <v>11.6</v>
      </c>
      <c r="T45" s="134">
        <v>11.6</v>
      </c>
      <c r="U45" s="134">
        <v>9.9</v>
      </c>
      <c r="V45" s="134">
        <v>7</v>
      </c>
      <c r="W45" s="134"/>
      <c r="X45" s="133"/>
      <c r="Y45" s="134">
        <v>10.4</v>
      </c>
      <c r="Z45" s="134">
        <v>7.3</v>
      </c>
      <c r="AA45" s="134">
        <v>10.3</v>
      </c>
      <c r="AB45" s="134">
        <v>10</v>
      </c>
      <c r="AC45" s="134">
        <v>15.3</v>
      </c>
      <c r="AD45" s="134">
        <v>12.7</v>
      </c>
      <c r="AE45" s="134">
        <v>12.6</v>
      </c>
      <c r="AF45" s="134">
        <v>10</v>
      </c>
      <c r="AG45" s="134">
        <v>10.4</v>
      </c>
      <c r="AH45" s="134">
        <v>14.7</v>
      </c>
      <c r="AI45" s="134">
        <v>10.199999999999999</v>
      </c>
      <c r="AJ45" s="134">
        <v>10.9</v>
      </c>
      <c r="AK45" s="134">
        <v>11.7</v>
      </c>
      <c r="AL45" s="122">
        <v>11.2</v>
      </c>
      <c r="AM45" s="134">
        <v>10.1</v>
      </c>
      <c r="AN45" s="134">
        <v>15.4</v>
      </c>
      <c r="AO45" s="134">
        <v>12.1</v>
      </c>
      <c r="AP45" s="134">
        <v>8.6999999999999993</v>
      </c>
      <c r="AQ45" s="134">
        <v>12.2</v>
      </c>
      <c r="AR45" s="239"/>
      <c r="AS45" s="134">
        <v>9.9</v>
      </c>
      <c r="AT45" s="134">
        <v>14.5</v>
      </c>
      <c r="AU45" s="133"/>
      <c r="AV45" s="133"/>
      <c r="AW45" s="133"/>
      <c r="AX45" s="133"/>
      <c r="AY45" s="133"/>
      <c r="AZ45" s="133"/>
      <c r="BA45" s="132">
        <v>9.1666666666666661</v>
      </c>
      <c r="BB45" s="132">
        <v>11.388888888888889</v>
      </c>
      <c r="BC45" s="132">
        <v>10.611111111111111</v>
      </c>
      <c r="BD45" s="132">
        <v>10.888888888888889</v>
      </c>
      <c r="BE45" s="133"/>
      <c r="BF45" s="132">
        <v>12.5</v>
      </c>
      <c r="BG45" s="132">
        <v>11.388888888888889</v>
      </c>
      <c r="BH45" s="132">
        <v>10.388888888888889</v>
      </c>
      <c r="BI45" s="132">
        <v>10.111111111111111</v>
      </c>
      <c r="BJ45" s="132">
        <v>11.888888888888889</v>
      </c>
      <c r="BK45" s="133"/>
      <c r="BL45" s="131"/>
      <c r="BN45" s="236">
        <f t="shared" si="49"/>
        <v>11.630891417733523</v>
      </c>
      <c r="BO45" s="236">
        <f t="shared" si="51"/>
        <v>13.61153552330023</v>
      </c>
      <c r="BP45" s="237">
        <f t="shared" si="52"/>
        <v>11.616602316602316</v>
      </c>
      <c r="BQ45" s="237">
        <f t="shared" si="50"/>
        <v>11.558322192513369</v>
      </c>
      <c r="BR45" s="237">
        <f t="shared" si="53"/>
        <v>7.7818181818181813</v>
      </c>
      <c r="BS45" s="237">
        <f t="shared" si="54"/>
        <v>12.018068887634104</v>
      </c>
      <c r="BT45" s="237">
        <f t="shared" si="55"/>
        <v>13.365584415584415</v>
      </c>
      <c r="BU45" s="237">
        <f t="shared" si="56"/>
        <v>15.483333333333334</v>
      </c>
      <c r="BV45" s="237">
        <f t="shared" si="57"/>
        <v>11.124595141700405</v>
      </c>
      <c r="BW45" s="237">
        <f t="shared" si="58"/>
        <v>7.8762096774193546</v>
      </c>
      <c r="BX45" s="237">
        <f t="shared" si="59"/>
        <v>11.279343841642229</v>
      </c>
      <c r="BY45" s="237">
        <f t="shared" si="60"/>
        <v>10.855384615384615</v>
      </c>
      <c r="BZ45" s="237">
        <f t="shared" si="61"/>
        <v>6.3377622377622371</v>
      </c>
      <c r="CA45" s="237">
        <f t="shared" si="62"/>
        <v>10.261025641025642</v>
      </c>
      <c r="CB45" s="237">
        <f t="shared" si="63"/>
        <v>10.142408906882592</v>
      </c>
      <c r="CC45" s="237">
        <f t="shared" si="64"/>
        <v>12.623389355742297</v>
      </c>
      <c r="CD45" s="237">
        <f t="shared" si="65"/>
        <v>11.458595032279243</v>
      </c>
      <c r="CE45" s="237">
        <f t="shared" si="66"/>
        <v>9.6426573426573423</v>
      </c>
      <c r="CF45" s="237">
        <f t="shared" si="67"/>
        <v>7.5949487294239857</v>
      </c>
      <c r="CG45" s="134"/>
      <c r="CH45" s="237">
        <f t="shared" si="68"/>
        <v>12.871304347826088</v>
      </c>
      <c r="CI45" s="237">
        <f t="shared" si="68"/>
        <v>6.7</v>
      </c>
      <c r="CJ45" s="237">
        <f t="shared" si="68"/>
        <v>10.157843137254902</v>
      </c>
      <c r="CK45" s="237">
        <f t="shared" si="68"/>
        <v>10.007792207792209</v>
      </c>
      <c r="CL45" s="237">
        <f t="shared" si="68"/>
        <v>15.995604395604397</v>
      </c>
      <c r="CM45" s="237">
        <f t="shared" si="68"/>
        <v>12.354393259656417</v>
      </c>
      <c r="CN45" s="237">
        <f t="shared" si="68"/>
        <v>12.45406162464986</v>
      </c>
      <c r="CO45" s="237">
        <f t="shared" si="68"/>
        <v>10.39025974025974</v>
      </c>
      <c r="CP45" s="237">
        <f t="shared" si="68"/>
        <v>10.661624026696328</v>
      </c>
      <c r="CQ45" s="237">
        <f t="shared" si="68"/>
        <v>14.2270468661773</v>
      </c>
      <c r="CR45" s="237">
        <f t="shared" si="69"/>
        <v>9.8589543937708566</v>
      </c>
      <c r="CS45" s="237">
        <f t="shared" si="69"/>
        <v>10.786519607843138</v>
      </c>
      <c r="CT45" s="237">
        <f t="shared" si="69"/>
        <v>12.038709677419355</v>
      </c>
      <c r="CU45" s="237">
        <f t="shared" si="69"/>
        <v>11.171428571428571</v>
      </c>
      <c r="CV45" s="237">
        <f t="shared" si="69"/>
        <v>10.494017094017094</v>
      </c>
      <c r="CW45" s="237">
        <f t="shared" si="69"/>
        <v>15.125439266615738</v>
      </c>
      <c r="CX45" s="237">
        <f t="shared" si="69"/>
        <v>11.789098998887654</v>
      </c>
      <c r="CY45" s="237">
        <f t="shared" si="69"/>
        <v>8.5372180451127821</v>
      </c>
      <c r="CZ45" s="237">
        <f t="shared" si="69"/>
        <v>11.497368421052631</v>
      </c>
      <c r="DA45" s="237">
        <f t="shared" si="70"/>
        <v>9.9624816715542526</v>
      </c>
      <c r="DB45" s="237">
        <f t="shared" si="71"/>
        <v>14.28170731707317</v>
      </c>
      <c r="DC45" s="237">
        <f t="shared" si="72"/>
        <v>9.1875358330466685</v>
      </c>
      <c r="DD45" s="237">
        <f t="shared" si="73"/>
        <v>10.822342995169082</v>
      </c>
      <c r="DE45" s="237">
        <f t="shared" si="74"/>
        <v>10.564528814528815</v>
      </c>
      <c r="DF45" s="237">
        <f t="shared" si="75"/>
        <v>11.232159815493148</v>
      </c>
      <c r="DG45" s="237">
        <f t="shared" si="77"/>
        <v>11.880040322580646</v>
      </c>
      <c r="DH45" s="237">
        <f t="shared" si="78"/>
        <v>11.351169093086281</v>
      </c>
      <c r="DI45" s="237">
        <f t="shared" si="79"/>
        <v>10.205719990603711</v>
      </c>
      <c r="DJ45" s="237">
        <f t="shared" si="80"/>
        <v>10.027314299839327</v>
      </c>
      <c r="DK45" s="237">
        <f t="shared" si="81"/>
        <v>12.658521303258146</v>
      </c>
      <c r="DL45" s="133"/>
    </row>
    <row r="46" spans="1:116" x14ac:dyDescent="0.2">
      <c r="A46" s="114">
        <v>0.44374999999999998</v>
      </c>
      <c r="B46" s="240">
        <v>30</v>
      </c>
      <c r="C46" s="134"/>
      <c r="D46" s="134">
        <v>11.6</v>
      </c>
      <c r="E46" s="134">
        <v>13.1</v>
      </c>
      <c r="F46" s="134">
        <v>10.7</v>
      </c>
      <c r="G46" s="134">
        <v>12.2</v>
      </c>
      <c r="H46" s="122">
        <v>6.9</v>
      </c>
      <c r="I46" s="134">
        <v>11.6</v>
      </c>
      <c r="J46" s="133">
        <v>13.4</v>
      </c>
      <c r="K46" s="134">
        <v>15.2</v>
      </c>
      <c r="L46" s="134">
        <v>10.9</v>
      </c>
      <c r="M46" s="134">
        <v>7.4</v>
      </c>
      <c r="N46" s="134">
        <v>10.9</v>
      </c>
      <c r="O46" s="134">
        <v>9.6999999999999993</v>
      </c>
      <c r="P46" s="134">
        <v>5.7</v>
      </c>
      <c r="Q46" s="134">
        <v>9.6</v>
      </c>
      <c r="R46" s="134">
        <v>9.9</v>
      </c>
      <c r="S46" s="134">
        <v>11.2</v>
      </c>
      <c r="T46" s="134">
        <v>11.4</v>
      </c>
      <c r="U46" s="134">
        <v>9.8000000000000007</v>
      </c>
      <c r="V46" s="134">
        <v>6.9</v>
      </c>
      <c r="W46" s="134"/>
      <c r="X46" s="133"/>
      <c r="Y46" s="134">
        <v>10.5</v>
      </c>
      <c r="Z46" s="134">
        <v>7.4</v>
      </c>
      <c r="AA46" s="134">
        <v>10.1</v>
      </c>
      <c r="AB46" s="134">
        <v>9.6999999999999993</v>
      </c>
      <c r="AC46" s="134">
        <v>15.4</v>
      </c>
      <c r="AD46" s="134">
        <v>12.2</v>
      </c>
      <c r="AE46" s="134">
        <v>12.6</v>
      </c>
      <c r="AF46" s="134">
        <v>9.9</v>
      </c>
      <c r="AG46" s="134">
        <v>10.199999999999999</v>
      </c>
      <c r="AH46" s="134">
        <v>14.5</v>
      </c>
      <c r="AI46" s="134">
        <v>10.1</v>
      </c>
      <c r="AJ46" s="134">
        <v>10.6</v>
      </c>
      <c r="AK46" s="134">
        <v>11.4</v>
      </c>
      <c r="AL46" s="134"/>
      <c r="AM46" s="134">
        <v>9.9</v>
      </c>
      <c r="AN46" s="134">
        <v>15.3</v>
      </c>
      <c r="AO46" s="134">
        <v>12</v>
      </c>
      <c r="AP46" s="134">
        <v>8.6999999999999993</v>
      </c>
      <c r="AQ46" s="134">
        <v>12</v>
      </c>
      <c r="AR46" s="239"/>
      <c r="AS46" s="134">
        <v>9.8000000000000007</v>
      </c>
      <c r="AT46" s="134">
        <v>14.1</v>
      </c>
      <c r="AU46" s="133"/>
      <c r="AV46" s="133"/>
      <c r="AW46" s="133"/>
      <c r="AX46" s="133"/>
      <c r="AY46" s="133"/>
      <c r="AZ46" s="133"/>
      <c r="BA46" s="132">
        <v>9.0555555555555554</v>
      </c>
      <c r="BB46" s="132">
        <v>11.333333333333334</v>
      </c>
      <c r="BC46" s="132">
        <v>10.5</v>
      </c>
      <c r="BD46" s="132">
        <v>10.833333333333334</v>
      </c>
      <c r="BE46" s="133"/>
      <c r="BF46" s="132">
        <v>12.5</v>
      </c>
      <c r="BG46" s="132">
        <v>11.055555555555555</v>
      </c>
      <c r="BH46" s="132">
        <v>10.277777777777779</v>
      </c>
      <c r="BI46" s="132">
        <v>9.8333333333333339</v>
      </c>
      <c r="BJ46" s="132">
        <v>11.333333333333334</v>
      </c>
      <c r="BK46" s="133"/>
      <c r="BL46" s="131"/>
      <c r="BN46" s="236">
        <f t="shared" si="49"/>
        <v>11.417069701280226</v>
      </c>
      <c r="BO46" s="236">
        <f t="shared" si="51"/>
        <v>13.453842627960276</v>
      </c>
      <c r="BP46" s="237">
        <f t="shared" si="52"/>
        <v>11.559922779922781</v>
      </c>
      <c r="BQ46" s="237">
        <f t="shared" si="50"/>
        <v>11.369986631016044</v>
      </c>
      <c r="BR46" s="237">
        <f t="shared" si="53"/>
        <v>7.6981818181818173</v>
      </c>
      <c r="BS46" s="237">
        <f t="shared" si="54"/>
        <v>11.821682665160926</v>
      </c>
      <c r="BT46" s="237">
        <f t="shared" si="55"/>
        <v>13.218701298701298</v>
      </c>
      <c r="BU46" s="237">
        <f t="shared" si="56"/>
        <v>15.360000000000001</v>
      </c>
      <c r="BV46" s="237">
        <f t="shared" si="57"/>
        <v>11.069514170040486</v>
      </c>
      <c r="BW46" s="237">
        <f t="shared" si="58"/>
        <v>7.8314516129032254</v>
      </c>
      <c r="BX46" s="237">
        <f t="shared" si="59"/>
        <v>11.215212609970674</v>
      </c>
      <c r="BY46" s="237">
        <f t="shared" si="60"/>
        <v>10.706461538461538</v>
      </c>
      <c r="BZ46" s="237">
        <f t="shared" si="61"/>
        <v>6.185314685314685</v>
      </c>
      <c r="CA46" s="237">
        <f t="shared" si="62"/>
        <v>10.15323076923077</v>
      </c>
      <c r="CB46" s="237">
        <f t="shared" si="63"/>
        <v>10.01089068825911</v>
      </c>
      <c r="CC46" s="237">
        <f t="shared" si="64"/>
        <v>12.448067226890757</v>
      </c>
      <c r="CD46" s="237">
        <f t="shared" si="65"/>
        <v>11.270314038735091</v>
      </c>
      <c r="CE46" s="237">
        <f t="shared" si="66"/>
        <v>9.6111888111888106</v>
      </c>
      <c r="CF46" s="237">
        <f t="shared" si="67"/>
        <v>7.553938475308783</v>
      </c>
      <c r="CG46" s="134"/>
      <c r="CH46" s="237">
        <f t="shared" ref="CH46:CT48" si="82">($B46*Y$95)+Y$99</f>
        <v>12.685565217391305</v>
      </c>
      <c r="CI46" s="237">
        <f t="shared" si="82"/>
        <v>6.5600000000000005</v>
      </c>
      <c r="CJ46" s="237">
        <f t="shared" si="82"/>
        <v>10.009411764705883</v>
      </c>
      <c r="CK46" s="237">
        <f t="shared" si="82"/>
        <v>9.8493506493506491</v>
      </c>
      <c r="CL46" s="237">
        <f t="shared" si="82"/>
        <v>15.874725274725277</v>
      </c>
      <c r="CM46" s="237">
        <f t="shared" si="82"/>
        <v>12.1852719115877</v>
      </c>
      <c r="CN46" s="237">
        <f t="shared" si="82"/>
        <v>12.384873949579832</v>
      </c>
      <c r="CO46" s="237">
        <f t="shared" si="82"/>
        <v>10.248311688311688</v>
      </c>
      <c r="CP46" s="237">
        <f t="shared" si="82"/>
        <v>10.393948832035594</v>
      </c>
      <c r="CQ46" s="237">
        <f t="shared" si="82"/>
        <v>13.952456239412761</v>
      </c>
      <c r="CR46" s="237">
        <f t="shared" si="82"/>
        <v>9.690745272525028</v>
      </c>
      <c r="CS46" s="237">
        <f t="shared" si="82"/>
        <v>10.483823529411765</v>
      </c>
      <c r="CT46" s="237">
        <f t="shared" si="82"/>
        <v>11.946451612903227</v>
      </c>
      <c r="CU46" s="134"/>
      <c r="CV46" s="237">
        <f t="shared" ref="CV46:CV58" si="83">($B46*AM$95)+AM$99</f>
        <v>10.312820512820513</v>
      </c>
      <c r="CW46" s="237">
        <f t="shared" ref="CW46:CW58" si="84">($B46*AN$95)+AN$99</f>
        <v>15.030527119938885</v>
      </c>
      <c r="CX46" s="237">
        <f t="shared" ref="CX46:CX58" si="85">($B46*AO$95)+AO$99</f>
        <v>11.586918798665184</v>
      </c>
      <c r="CY46" s="237">
        <f t="shared" ref="CY46:CY58" si="86">($B46*AP$95)+AP$99</f>
        <v>8.3846616541353391</v>
      </c>
      <c r="CZ46" s="237">
        <f t="shared" ref="CZ46:CZ58" si="87">($B46*AQ$95)+AQ$99</f>
        <v>11.276842105263157</v>
      </c>
      <c r="DA46" s="237">
        <f t="shared" si="70"/>
        <v>9.7949780058651026</v>
      </c>
      <c r="DB46" s="237">
        <f t="shared" si="71"/>
        <v>14.058048780487805</v>
      </c>
      <c r="DC46" s="237">
        <f t="shared" si="72"/>
        <v>9.125042999656003</v>
      </c>
      <c r="DD46" s="237">
        <f t="shared" si="73"/>
        <v>10.709033816425121</v>
      </c>
      <c r="DE46" s="237">
        <f t="shared" si="74"/>
        <v>10.499656799656799</v>
      </c>
      <c r="DF46" s="237">
        <f t="shared" si="75"/>
        <v>11.056369556369555</v>
      </c>
      <c r="DG46" s="237">
        <f t="shared" si="77"/>
        <v>11.700492831541219</v>
      </c>
      <c r="DH46" s="237">
        <f t="shared" si="78"/>
        <v>11.221402911703535</v>
      </c>
      <c r="DI46" s="237">
        <f t="shared" si="79"/>
        <v>10.102419544280009</v>
      </c>
      <c r="DJ46" s="237">
        <f t="shared" si="80"/>
        <v>9.8216660486960823</v>
      </c>
      <c r="DK46" s="237">
        <f t="shared" si="81"/>
        <v>12.33467000835422</v>
      </c>
      <c r="DL46" s="133"/>
    </row>
    <row r="47" spans="1:116" x14ac:dyDescent="0.2">
      <c r="A47" s="114">
        <v>0.44722222222222202</v>
      </c>
      <c r="B47" s="240">
        <v>35</v>
      </c>
      <c r="C47" s="134"/>
      <c r="D47" s="134">
        <v>11.1</v>
      </c>
      <c r="E47" s="134">
        <v>12.9</v>
      </c>
      <c r="F47" s="134">
        <v>10.3</v>
      </c>
      <c r="G47" s="134">
        <v>12</v>
      </c>
      <c r="H47" s="134">
        <v>6.9</v>
      </c>
      <c r="I47" s="134">
        <v>11.4</v>
      </c>
      <c r="J47" s="133">
        <v>13.3</v>
      </c>
      <c r="K47" s="134">
        <v>15.2</v>
      </c>
      <c r="L47" s="134">
        <v>10.6</v>
      </c>
      <c r="M47" s="134">
        <v>7.3</v>
      </c>
      <c r="N47" s="134">
        <v>10.7</v>
      </c>
      <c r="O47" s="134">
        <v>9.6999999999999993</v>
      </c>
      <c r="P47" s="134">
        <v>5.7</v>
      </c>
      <c r="Q47" s="134">
        <v>9.6</v>
      </c>
      <c r="R47" s="134">
        <v>9.6999999999999993</v>
      </c>
      <c r="S47" s="134">
        <v>10.9</v>
      </c>
      <c r="T47" s="134">
        <v>11.3</v>
      </c>
      <c r="U47" s="134">
        <v>9.6</v>
      </c>
      <c r="V47" s="134">
        <v>6.8</v>
      </c>
      <c r="W47" s="134"/>
      <c r="X47" s="133"/>
      <c r="Y47" s="134">
        <v>10.7</v>
      </c>
      <c r="Z47" s="134">
        <v>6.4</v>
      </c>
      <c r="AA47" s="134">
        <v>10</v>
      </c>
      <c r="AB47" s="134">
        <v>9.4</v>
      </c>
      <c r="AC47" s="134">
        <v>15.6</v>
      </c>
      <c r="AD47" s="134">
        <v>12.1</v>
      </c>
      <c r="AE47" s="134">
        <v>12.5</v>
      </c>
      <c r="AF47" s="134">
        <v>9.6999999999999993</v>
      </c>
      <c r="AG47" s="134">
        <v>9.9</v>
      </c>
      <c r="AH47" s="134">
        <v>14.3</v>
      </c>
      <c r="AI47" s="134">
        <v>9.6999999999999993</v>
      </c>
      <c r="AJ47" s="134">
        <v>10.1</v>
      </c>
      <c r="AK47" s="134">
        <v>11.2</v>
      </c>
      <c r="AL47" s="134"/>
      <c r="AM47" s="134">
        <v>10.4</v>
      </c>
      <c r="AN47" s="134">
        <v>15.1</v>
      </c>
      <c r="AO47" s="134">
        <v>11.6</v>
      </c>
      <c r="AP47" s="134">
        <v>8.5</v>
      </c>
      <c r="AQ47" s="134">
        <v>11.8</v>
      </c>
      <c r="AR47" s="239"/>
      <c r="AS47" s="134">
        <v>10</v>
      </c>
      <c r="AT47" s="134">
        <v>13.7</v>
      </c>
      <c r="AU47" s="133"/>
      <c r="AV47" s="133"/>
      <c r="AW47" s="133"/>
      <c r="AX47" s="133"/>
      <c r="AY47" s="133"/>
      <c r="AZ47" s="133"/>
      <c r="BA47" s="132">
        <v>9.1666666666666661</v>
      </c>
      <c r="BB47" s="132">
        <v>10.944444444444445</v>
      </c>
      <c r="BC47" s="132">
        <v>10.333333333333334</v>
      </c>
      <c r="BD47" s="132">
        <v>10.944444444444445</v>
      </c>
      <c r="BE47" s="133"/>
      <c r="BF47" s="132">
        <v>12.222222222222221</v>
      </c>
      <c r="BG47" s="132">
        <v>10.777777777777779</v>
      </c>
      <c r="BH47" s="132">
        <v>10.166666666666666</v>
      </c>
      <c r="BI47" s="132">
        <v>9.7222222222222214</v>
      </c>
      <c r="BJ47" s="132">
        <v>10.833333333333334</v>
      </c>
      <c r="BL47" s="131"/>
      <c r="BN47" s="236">
        <f t="shared" si="49"/>
        <v>11.20324798482693</v>
      </c>
      <c r="BO47" s="236">
        <f t="shared" si="51"/>
        <v>13.296149732620322</v>
      </c>
      <c r="BP47" s="237">
        <f t="shared" si="52"/>
        <v>11.503243243243244</v>
      </c>
      <c r="BQ47" s="237">
        <f t="shared" si="50"/>
        <v>11.181651069518717</v>
      </c>
      <c r="BR47" s="237">
        <f t="shared" si="53"/>
        <v>7.6145454545454543</v>
      </c>
      <c r="BS47" s="237">
        <f t="shared" si="54"/>
        <v>11.625296442687748</v>
      </c>
      <c r="BT47" s="237">
        <f t="shared" si="55"/>
        <v>13.071818181818182</v>
      </c>
      <c r="BU47" s="237">
        <f t="shared" si="56"/>
        <v>15.236666666666668</v>
      </c>
      <c r="BV47" s="237">
        <f t="shared" si="57"/>
        <v>11.014433198380567</v>
      </c>
      <c r="BW47" s="237">
        <f t="shared" si="58"/>
        <v>7.7866935483870963</v>
      </c>
      <c r="BX47" s="237">
        <f t="shared" si="59"/>
        <v>11.15108137829912</v>
      </c>
      <c r="BY47" s="237">
        <f t="shared" si="60"/>
        <v>10.557538461538462</v>
      </c>
      <c r="BZ47" s="237">
        <f t="shared" si="61"/>
        <v>6.0328671328671328</v>
      </c>
      <c r="CA47" s="237">
        <f t="shared" si="62"/>
        <v>10.045435897435897</v>
      </c>
      <c r="CB47" s="237">
        <f t="shared" si="63"/>
        <v>9.8793724696356282</v>
      </c>
      <c r="CC47" s="237">
        <f t="shared" si="64"/>
        <v>12.272745098039216</v>
      </c>
      <c r="CD47" s="237">
        <f t="shared" si="65"/>
        <v>11.08203304519094</v>
      </c>
      <c r="CE47" s="237">
        <f t="shared" si="66"/>
        <v>9.579720279720279</v>
      </c>
      <c r="CF47" s="237">
        <f t="shared" si="67"/>
        <v>7.5129282211935804</v>
      </c>
      <c r="CG47" s="134"/>
      <c r="CH47" s="237">
        <f t="shared" si="82"/>
        <v>12.499826086956523</v>
      </c>
      <c r="CI47" s="237">
        <f t="shared" si="82"/>
        <v>6.42</v>
      </c>
      <c r="CJ47" s="237">
        <f t="shared" si="82"/>
        <v>9.8609803921568631</v>
      </c>
      <c r="CK47" s="237">
        <f t="shared" si="82"/>
        <v>9.6909090909090914</v>
      </c>
      <c r="CL47" s="237">
        <f t="shared" si="82"/>
        <v>15.753846153846155</v>
      </c>
      <c r="CM47" s="237">
        <f t="shared" si="82"/>
        <v>12.016150563518984</v>
      </c>
      <c r="CN47" s="237">
        <f t="shared" si="82"/>
        <v>12.315686274509805</v>
      </c>
      <c r="CO47" s="237">
        <f t="shared" si="82"/>
        <v>10.106363636363636</v>
      </c>
      <c r="CP47" s="237">
        <f t="shared" si="82"/>
        <v>10.126273637374862</v>
      </c>
      <c r="CQ47" s="237">
        <f t="shared" si="82"/>
        <v>13.677865612648221</v>
      </c>
      <c r="CR47" s="237">
        <f t="shared" si="82"/>
        <v>9.5225361512791977</v>
      </c>
      <c r="CS47" s="237">
        <f t="shared" si="82"/>
        <v>10.181127450980393</v>
      </c>
      <c r="CT47" s="237">
        <f t="shared" si="82"/>
        <v>11.854193548387096</v>
      </c>
      <c r="CU47" s="134"/>
      <c r="CV47" s="237">
        <f t="shared" si="83"/>
        <v>10.131623931623931</v>
      </c>
      <c r="CW47" s="237">
        <f t="shared" si="84"/>
        <v>14.935614973262032</v>
      </c>
      <c r="CX47" s="237">
        <f t="shared" si="85"/>
        <v>11.384738598442715</v>
      </c>
      <c r="CY47" s="237">
        <f t="shared" si="86"/>
        <v>8.2321052631578961</v>
      </c>
      <c r="CZ47" s="237">
        <f t="shared" si="87"/>
        <v>11.056315789473684</v>
      </c>
      <c r="DA47" s="237">
        <f t="shared" si="70"/>
        <v>9.6274743401759544</v>
      </c>
      <c r="DB47" s="237">
        <f t="shared" si="71"/>
        <v>13.83439024390244</v>
      </c>
      <c r="DC47" s="237">
        <f t="shared" si="72"/>
        <v>9.0625501662653356</v>
      </c>
      <c r="DD47" s="237">
        <f t="shared" si="73"/>
        <v>10.59572463768116</v>
      </c>
      <c r="DE47" s="237">
        <f t="shared" si="74"/>
        <v>10.434784784784785</v>
      </c>
      <c r="DF47" s="237">
        <f t="shared" si="75"/>
        <v>10.880579297245962</v>
      </c>
      <c r="DG47" s="237">
        <f t="shared" si="77"/>
        <v>11.520945340501793</v>
      </c>
      <c r="DH47" s="237">
        <f t="shared" si="78"/>
        <v>11.091636730320792</v>
      </c>
      <c r="DI47" s="237">
        <f t="shared" si="79"/>
        <v>9.9991190979563065</v>
      </c>
      <c r="DJ47" s="237">
        <f t="shared" si="80"/>
        <v>9.6160177975528356</v>
      </c>
      <c r="DK47" s="237">
        <f t="shared" si="81"/>
        <v>12.010818713450293</v>
      </c>
    </row>
    <row r="48" spans="1:116" x14ac:dyDescent="0.2">
      <c r="A48" s="114">
        <v>0.45069444444444501</v>
      </c>
      <c r="B48" s="240">
        <v>40</v>
      </c>
      <c r="C48" s="134"/>
      <c r="D48" s="134">
        <v>10.7</v>
      </c>
      <c r="E48" s="134">
        <v>12.6</v>
      </c>
      <c r="F48" s="134">
        <v>10.4</v>
      </c>
      <c r="G48" s="134">
        <v>11.8</v>
      </c>
      <c r="H48" s="134">
        <v>7.3</v>
      </c>
      <c r="I48" s="134">
        <v>11.1</v>
      </c>
      <c r="J48" s="133">
        <v>13.4</v>
      </c>
      <c r="K48" s="134">
        <v>15.2</v>
      </c>
      <c r="L48" s="134">
        <v>10.6</v>
      </c>
      <c r="M48" s="134">
        <v>7.3</v>
      </c>
      <c r="N48" s="134">
        <v>10.3</v>
      </c>
      <c r="O48" s="134">
        <v>9.8000000000000007</v>
      </c>
      <c r="P48" s="134">
        <v>5.6</v>
      </c>
      <c r="Q48" s="134">
        <v>9.8000000000000007</v>
      </c>
      <c r="R48" s="134">
        <v>9.4</v>
      </c>
      <c r="S48" s="134">
        <v>10.8</v>
      </c>
      <c r="T48" s="134">
        <v>11.4</v>
      </c>
      <c r="U48" s="134">
        <v>9.5</v>
      </c>
      <c r="V48" s="134">
        <v>6.7</v>
      </c>
      <c r="W48" s="134"/>
      <c r="X48" s="133"/>
      <c r="Y48" s="134">
        <v>10.9</v>
      </c>
      <c r="Z48" s="122">
        <v>5.9</v>
      </c>
      <c r="AA48" s="134">
        <v>10</v>
      </c>
      <c r="AB48" s="134">
        <v>9.3000000000000007</v>
      </c>
      <c r="AC48" s="190">
        <v>15.5</v>
      </c>
      <c r="AD48" s="134">
        <v>12.2</v>
      </c>
      <c r="AE48" s="134">
        <v>12.6</v>
      </c>
      <c r="AF48" s="134">
        <v>9.4</v>
      </c>
      <c r="AG48" s="134">
        <v>9.6999999999999993</v>
      </c>
      <c r="AH48" s="134">
        <v>14.2</v>
      </c>
      <c r="AI48" s="134">
        <v>9.3000000000000007</v>
      </c>
      <c r="AJ48" s="134">
        <v>9.6999999999999993</v>
      </c>
      <c r="AK48" s="134">
        <v>10.8</v>
      </c>
      <c r="AL48" s="134"/>
      <c r="AM48" s="134">
        <v>10.199999999999999</v>
      </c>
      <c r="AN48" s="134">
        <v>15</v>
      </c>
      <c r="AO48" s="134">
        <v>11.1</v>
      </c>
      <c r="AP48" s="134">
        <v>8.1999999999999993</v>
      </c>
      <c r="AQ48" s="134">
        <v>11.7</v>
      </c>
      <c r="AR48" s="239"/>
      <c r="AS48" s="134">
        <v>9.9</v>
      </c>
      <c r="AT48" s="134">
        <v>12.8</v>
      </c>
      <c r="AU48" s="133"/>
      <c r="AV48" s="133"/>
      <c r="AW48" s="133"/>
      <c r="AX48" s="133"/>
      <c r="AY48" s="133"/>
      <c r="AZ48" s="133"/>
      <c r="BA48" s="132">
        <v>9.2222222222222214</v>
      </c>
      <c r="BB48" s="132">
        <v>10.777777777777779</v>
      </c>
      <c r="BC48" s="132">
        <v>10.277777777777779</v>
      </c>
      <c r="BD48" s="132">
        <v>11.055555555555555</v>
      </c>
      <c r="BE48" s="133"/>
      <c r="BF48" s="132">
        <v>12.111111111111111</v>
      </c>
      <c r="BG48" s="132">
        <v>10.555555555555555</v>
      </c>
      <c r="BH48" s="132">
        <v>10</v>
      </c>
      <c r="BI48" s="132">
        <v>9.3888888888888893</v>
      </c>
      <c r="BJ48" s="132">
        <v>10.333333333333334</v>
      </c>
      <c r="BL48" s="131"/>
      <c r="BN48" s="236">
        <f t="shared" si="49"/>
        <v>10.989426268373636</v>
      </c>
      <c r="BO48" s="236">
        <f t="shared" si="51"/>
        <v>13.138456837280367</v>
      </c>
      <c r="BP48" s="237">
        <f t="shared" si="52"/>
        <v>11.446563706563706</v>
      </c>
      <c r="BQ48" s="237">
        <f t="shared" si="50"/>
        <v>10.993315508021391</v>
      </c>
      <c r="BR48" s="237">
        <f t="shared" si="53"/>
        <v>7.5309090909090903</v>
      </c>
      <c r="BS48" s="237">
        <f t="shared" si="54"/>
        <v>11.428910220214568</v>
      </c>
      <c r="BT48" s="237">
        <f t="shared" si="55"/>
        <v>12.924935064935065</v>
      </c>
      <c r="BU48" s="237">
        <f t="shared" si="56"/>
        <v>15.113333333333335</v>
      </c>
      <c r="BV48" s="237">
        <f t="shared" si="57"/>
        <v>10.959352226720648</v>
      </c>
      <c r="BW48" s="237">
        <f t="shared" si="58"/>
        <v>7.7419354838709671</v>
      </c>
      <c r="BX48" s="237">
        <f t="shared" si="59"/>
        <v>11.086950146627565</v>
      </c>
      <c r="BY48" s="237">
        <f t="shared" si="60"/>
        <v>10.408615384615384</v>
      </c>
      <c r="BZ48" s="237">
        <f t="shared" si="61"/>
        <v>5.8804195804195798</v>
      </c>
      <c r="CA48" s="237">
        <f t="shared" si="62"/>
        <v>9.9376410256410264</v>
      </c>
      <c r="CB48" s="237">
        <f t="shared" si="63"/>
        <v>9.7478542510121464</v>
      </c>
      <c r="CC48" s="237">
        <f t="shared" si="64"/>
        <v>12.097422969187676</v>
      </c>
      <c r="CD48" s="237">
        <f t="shared" si="65"/>
        <v>10.893752051646789</v>
      </c>
      <c r="CE48" s="237">
        <f t="shared" si="66"/>
        <v>9.5482517482517473</v>
      </c>
      <c r="CF48" s="237">
        <f t="shared" si="67"/>
        <v>7.4719179670783777</v>
      </c>
      <c r="CG48" s="134"/>
      <c r="CH48" s="237">
        <f t="shared" si="82"/>
        <v>12.31408695652174</v>
      </c>
      <c r="CI48" s="237">
        <f t="shared" si="82"/>
        <v>6.28</v>
      </c>
      <c r="CJ48" s="237">
        <f t="shared" si="82"/>
        <v>9.7125490196078434</v>
      </c>
      <c r="CK48" s="237">
        <f t="shared" si="82"/>
        <v>9.5324675324675319</v>
      </c>
      <c r="CL48" s="237">
        <f t="shared" si="82"/>
        <v>15.632967032967034</v>
      </c>
      <c r="CM48" s="237">
        <f t="shared" si="82"/>
        <v>11.847029215450267</v>
      </c>
      <c r="CN48" s="237">
        <f t="shared" si="82"/>
        <v>12.246498599439777</v>
      </c>
      <c r="CO48" s="237">
        <f t="shared" si="82"/>
        <v>9.9644155844155833</v>
      </c>
      <c r="CP48" s="237">
        <f t="shared" si="82"/>
        <v>9.8585984427141273</v>
      </c>
      <c r="CQ48" s="237">
        <f t="shared" si="82"/>
        <v>13.40327498588368</v>
      </c>
      <c r="CR48" s="237">
        <f t="shared" si="82"/>
        <v>9.3543270300333692</v>
      </c>
      <c r="CS48" s="237">
        <f t="shared" si="82"/>
        <v>9.87843137254902</v>
      </c>
      <c r="CT48" s="237">
        <f t="shared" si="82"/>
        <v>11.761935483870968</v>
      </c>
      <c r="CU48" s="134"/>
      <c r="CV48" s="237">
        <f t="shared" si="83"/>
        <v>9.9504273504273506</v>
      </c>
      <c r="CW48" s="237">
        <f t="shared" si="84"/>
        <v>14.840702826585179</v>
      </c>
      <c r="CX48" s="237">
        <f t="shared" si="85"/>
        <v>11.182558398220245</v>
      </c>
      <c r="CY48" s="237">
        <f t="shared" si="86"/>
        <v>8.0795488721804531</v>
      </c>
      <c r="CZ48" s="237">
        <f t="shared" si="87"/>
        <v>10.83578947368421</v>
      </c>
      <c r="DA48" s="237">
        <f t="shared" si="70"/>
        <v>9.4599706744868044</v>
      </c>
      <c r="DB48" s="237">
        <f t="shared" si="71"/>
        <v>13.610731707317074</v>
      </c>
      <c r="DC48" s="237">
        <f t="shared" si="72"/>
        <v>9.00005733287467</v>
      </c>
      <c r="DD48" s="237">
        <f t="shared" si="73"/>
        <v>10.482415458937199</v>
      </c>
      <c r="DE48" s="237">
        <f t="shared" si="74"/>
        <v>10.369912769912769</v>
      </c>
      <c r="DF48" s="237">
        <f t="shared" si="75"/>
        <v>10.704789038122371</v>
      </c>
      <c r="DG48" s="237">
        <f t="shared" si="77"/>
        <v>11.341397849462366</v>
      </c>
      <c r="DH48" s="237">
        <f t="shared" si="78"/>
        <v>10.961870548938048</v>
      </c>
      <c r="DI48" s="237">
        <f t="shared" si="79"/>
        <v>9.8958186516326041</v>
      </c>
      <c r="DJ48" s="237">
        <f t="shared" si="80"/>
        <v>9.4103695464095907</v>
      </c>
      <c r="DK48" s="237">
        <f t="shared" si="81"/>
        <v>11.686967418546367</v>
      </c>
    </row>
    <row r="49" spans="1:115" x14ac:dyDescent="0.2">
      <c r="A49" s="114">
        <v>0.454166666666667</v>
      </c>
      <c r="B49" s="240">
        <v>45</v>
      </c>
      <c r="C49" s="134"/>
      <c r="D49" s="134">
        <v>10.4</v>
      </c>
      <c r="E49" s="134">
        <v>12.2</v>
      </c>
      <c r="F49" s="134">
        <v>10.1</v>
      </c>
      <c r="G49" s="134">
        <v>11.6</v>
      </c>
      <c r="H49" s="134">
        <v>7.5</v>
      </c>
      <c r="I49" s="134">
        <v>11.1</v>
      </c>
      <c r="J49" s="133">
        <v>13.1</v>
      </c>
      <c r="K49" s="134">
        <v>15.4</v>
      </c>
      <c r="L49" s="134">
        <v>10.3</v>
      </c>
      <c r="M49" s="134">
        <v>7.3</v>
      </c>
      <c r="N49" s="134">
        <v>10.199999999999999</v>
      </c>
      <c r="O49" s="134">
        <v>9.8000000000000007</v>
      </c>
      <c r="P49" s="134">
        <v>5.6</v>
      </c>
      <c r="Q49" s="134">
        <v>9.4</v>
      </c>
      <c r="R49" s="134">
        <v>9.3000000000000007</v>
      </c>
      <c r="S49" s="134">
        <v>10.9</v>
      </c>
      <c r="T49" s="134">
        <v>11.2</v>
      </c>
      <c r="U49" s="134">
        <v>9.4</v>
      </c>
      <c r="V49" s="134">
        <v>6.6</v>
      </c>
      <c r="W49" s="134"/>
      <c r="X49" s="133"/>
      <c r="Y49" s="134">
        <v>10.9</v>
      </c>
      <c r="Z49" s="134">
        <v>6</v>
      </c>
      <c r="AA49" s="134">
        <v>9.9</v>
      </c>
      <c r="AB49" s="134">
        <v>9.1</v>
      </c>
      <c r="AC49" s="190">
        <v>15.3</v>
      </c>
      <c r="AD49" s="134">
        <v>12</v>
      </c>
      <c r="AE49" s="134">
        <v>12.9</v>
      </c>
      <c r="AF49" s="134">
        <v>9.6999999999999993</v>
      </c>
      <c r="AG49" s="134">
        <v>9.3000000000000007</v>
      </c>
      <c r="AH49" s="134">
        <v>13.9</v>
      </c>
      <c r="AI49" s="134">
        <v>9.1</v>
      </c>
      <c r="AJ49" s="134">
        <v>9.6</v>
      </c>
      <c r="AK49" s="134">
        <v>10.6</v>
      </c>
      <c r="AL49" s="134"/>
      <c r="AM49" s="134">
        <v>9.9</v>
      </c>
      <c r="AN49" s="134">
        <v>14.8</v>
      </c>
      <c r="AO49" s="134">
        <v>10.7</v>
      </c>
      <c r="AP49" s="134">
        <v>7.8</v>
      </c>
      <c r="AQ49" s="134">
        <v>11.7</v>
      </c>
      <c r="AR49" s="239"/>
      <c r="AS49" s="134">
        <v>9.6</v>
      </c>
      <c r="AT49" s="134">
        <v>12.2</v>
      </c>
      <c r="AU49" s="133"/>
      <c r="AV49" s="133"/>
      <c r="AW49" s="133"/>
      <c r="AX49" s="133"/>
      <c r="AY49" s="133"/>
      <c r="AZ49" s="133"/>
      <c r="BA49" s="132">
        <v>9.2222222222222214</v>
      </c>
      <c r="BB49" s="132">
        <v>10.5</v>
      </c>
      <c r="BC49" s="132">
        <v>9.8888888888888893</v>
      </c>
      <c r="BD49" s="132">
        <v>11.055555555555555</v>
      </c>
      <c r="BE49" s="133"/>
      <c r="BF49" s="132">
        <v>11.888888888888889</v>
      </c>
      <c r="BG49" s="132">
        <v>10.388888888888889</v>
      </c>
      <c r="BH49" s="132">
        <v>9.8333333333333339</v>
      </c>
      <c r="BI49" s="132">
        <v>9.1666666666666661</v>
      </c>
      <c r="BJ49" s="132">
        <v>9.6111111111111107</v>
      </c>
      <c r="BL49" s="131"/>
      <c r="BN49" s="236">
        <f t="shared" si="49"/>
        <v>10.77560455192034</v>
      </c>
      <c r="BO49" s="236">
        <f t="shared" si="51"/>
        <v>12.980763941940413</v>
      </c>
      <c r="BP49" s="237">
        <f t="shared" si="52"/>
        <v>11.389884169884169</v>
      </c>
      <c r="BQ49" s="237">
        <f t="shared" si="50"/>
        <v>10.804979946524064</v>
      </c>
      <c r="BR49" s="237">
        <f t="shared" si="53"/>
        <v>7.4472727272727273</v>
      </c>
      <c r="BS49" s="237">
        <f t="shared" si="54"/>
        <v>11.232523997741389</v>
      </c>
      <c r="BT49" s="237">
        <f t="shared" si="55"/>
        <v>12.778051948051948</v>
      </c>
      <c r="BU49" s="237">
        <f t="shared" si="56"/>
        <v>14.990000000000002</v>
      </c>
      <c r="BV49" s="237">
        <f t="shared" si="57"/>
        <v>10.904271255060729</v>
      </c>
      <c r="BW49" s="237">
        <f t="shared" si="58"/>
        <v>7.6971774193548388</v>
      </c>
      <c r="BX49" s="237">
        <f t="shared" si="59"/>
        <v>11.022818914956012</v>
      </c>
      <c r="BY49" s="237">
        <f t="shared" si="60"/>
        <v>10.259692307692308</v>
      </c>
      <c r="BZ49" s="237">
        <f t="shared" si="61"/>
        <v>5.7279720279720276</v>
      </c>
      <c r="CA49" s="237">
        <f t="shared" si="62"/>
        <v>9.8298461538461552</v>
      </c>
      <c r="CB49" s="237">
        <f t="shared" si="63"/>
        <v>9.6163360323886646</v>
      </c>
      <c r="CC49" s="237">
        <f t="shared" si="64"/>
        <v>11.922100840336135</v>
      </c>
      <c r="CD49" s="237">
        <f t="shared" si="65"/>
        <v>10.705471058102637</v>
      </c>
      <c r="CE49" s="237">
        <f t="shared" si="66"/>
        <v>9.5167832167832174</v>
      </c>
      <c r="CF49" s="237">
        <f t="shared" si="67"/>
        <v>7.4309077129631742</v>
      </c>
      <c r="CG49" s="134"/>
      <c r="CH49" s="237">
        <f t="shared" ref="CH49:CH63" si="88">($B49*Y$95)+Y$99</f>
        <v>12.128347826086957</v>
      </c>
      <c r="CI49" s="134"/>
      <c r="CJ49" s="237">
        <f t="shared" ref="CJ49:CT52" si="89">($B49*AA$95)+AA$99</f>
        <v>9.5641176470588238</v>
      </c>
      <c r="CK49" s="237">
        <f t="shared" si="89"/>
        <v>9.3740259740259742</v>
      </c>
      <c r="CL49" s="237">
        <f t="shared" si="89"/>
        <v>15.512087912087914</v>
      </c>
      <c r="CM49" s="237">
        <f t="shared" si="89"/>
        <v>11.677907867381551</v>
      </c>
      <c r="CN49" s="237">
        <f t="shared" si="89"/>
        <v>12.177310924369749</v>
      </c>
      <c r="CO49" s="237">
        <f t="shared" si="89"/>
        <v>9.8224675324675328</v>
      </c>
      <c r="CP49" s="237">
        <f t="shared" si="89"/>
        <v>9.590923248053393</v>
      </c>
      <c r="CQ49" s="237">
        <f t="shared" si="89"/>
        <v>13.128684359119141</v>
      </c>
      <c r="CR49" s="237">
        <f t="shared" si="89"/>
        <v>9.1861179087875406</v>
      </c>
      <c r="CS49" s="237">
        <f t="shared" si="89"/>
        <v>9.5757352941176475</v>
      </c>
      <c r="CT49" s="237">
        <f t="shared" si="89"/>
        <v>11.669677419354839</v>
      </c>
      <c r="CU49" s="134"/>
      <c r="CV49" s="237">
        <f t="shared" si="83"/>
        <v>9.7692307692307701</v>
      </c>
      <c r="CW49" s="237">
        <f t="shared" si="84"/>
        <v>14.745790679908326</v>
      </c>
      <c r="CX49" s="237">
        <f t="shared" si="85"/>
        <v>10.980378197997776</v>
      </c>
      <c r="CY49" s="237">
        <f t="shared" si="86"/>
        <v>7.9269924812030084</v>
      </c>
      <c r="CZ49" s="237">
        <f t="shared" si="87"/>
        <v>10.615263157894736</v>
      </c>
      <c r="DA49" s="237">
        <f t="shared" si="70"/>
        <v>9.2924670087976544</v>
      </c>
      <c r="DB49" s="237">
        <f t="shared" si="71"/>
        <v>13.387073170731707</v>
      </c>
      <c r="DC49" s="237">
        <f t="shared" si="72"/>
        <v>8.9375644994840044</v>
      </c>
      <c r="DD49" s="237">
        <f t="shared" si="73"/>
        <v>10.369106280193238</v>
      </c>
      <c r="DE49" s="237">
        <f t="shared" si="74"/>
        <v>10.305040755040755</v>
      </c>
      <c r="DF49" s="237">
        <f t="shared" si="75"/>
        <v>10.528998778998778</v>
      </c>
      <c r="DG49" s="237">
        <f t="shared" si="77"/>
        <v>11.161850358422939</v>
      </c>
      <c r="DH49" s="237">
        <f t="shared" si="78"/>
        <v>10.832104367555303</v>
      </c>
      <c r="DI49" s="237">
        <f t="shared" si="79"/>
        <v>9.7925182053089017</v>
      </c>
      <c r="DJ49" s="237">
        <f t="shared" si="80"/>
        <v>9.2047212952663457</v>
      </c>
      <c r="DK49" s="237">
        <f t="shared" si="81"/>
        <v>11.36311612364244</v>
      </c>
    </row>
    <row r="50" spans="1:115" x14ac:dyDescent="0.2">
      <c r="A50" s="114">
        <v>0.45763888888888898</v>
      </c>
      <c r="B50" s="240">
        <v>50</v>
      </c>
      <c r="C50" s="134"/>
      <c r="D50" s="134">
        <v>10.199999999999999</v>
      </c>
      <c r="E50" s="134">
        <v>12.1</v>
      </c>
      <c r="F50" s="134">
        <v>9.5</v>
      </c>
      <c r="G50" s="134">
        <v>11.2</v>
      </c>
      <c r="H50" s="134">
        <v>7.7</v>
      </c>
      <c r="I50" s="134">
        <v>11.2</v>
      </c>
      <c r="J50" s="133">
        <v>12.7</v>
      </c>
      <c r="K50" s="134">
        <v>15.2</v>
      </c>
      <c r="L50" s="134">
        <v>10.199999999999999</v>
      </c>
      <c r="M50" s="134">
        <v>7.6</v>
      </c>
      <c r="N50" s="134">
        <v>10.4</v>
      </c>
      <c r="O50" s="134">
        <v>9.6999999999999993</v>
      </c>
      <c r="P50" s="134">
        <v>5.5</v>
      </c>
      <c r="Q50" s="134">
        <v>9.4</v>
      </c>
      <c r="R50" s="134">
        <v>9.1999999999999993</v>
      </c>
      <c r="S50" s="134">
        <v>10.9</v>
      </c>
      <c r="T50" s="134">
        <v>10.9</v>
      </c>
      <c r="U50" s="134">
        <v>9.6</v>
      </c>
      <c r="V50" s="134">
        <v>6.4</v>
      </c>
      <c r="W50" s="134"/>
      <c r="X50" s="133"/>
      <c r="Y50" s="134">
        <v>11</v>
      </c>
      <c r="Z50" s="134">
        <v>5.9</v>
      </c>
      <c r="AA50" s="134">
        <v>9.9</v>
      </c>
      <c r="AB50" s="134">
        <v>8.8000000000000007</v>
      </c>
      <c r="AC50" s="190">
        <v>14.9</v>
      </c>
      <c r="AD50" s="134">
        <v>11.6</v>
      </c>
      <c r="AE50" s="134">
        <v>12.6</v>
      </c>
      <c r="AF50" s="134">
        <v>9.6</v>
      </c>
      <c r="AG50" s="134">
        <v>9.1999999999999993</v>
      </c>
      <c r="AH50" s="134">
        <v>13.7</v>
      </c>
      <c r="AI50" s="134">
        <v>9.1999999999999993</v>
      </c>
      <c r="AJ50" s="134">
        <v>9.5</v>
      </c>
      <c r="AK50" s="134">
        <v>10.7</v>
      </c>
      <c r="AL50" s="134"/>
      <c r="AM50" s="134">
        <v>9.6999999999999993</v>
      </c>
      <c r="AN50" s="134">
        <v>14.8</v>
      </c>
      <c r="AO50" s="134">
        <v>10.3</v>
      </c>
      <c r="AP50" s="134">
        <v>7.4</v>
      </c>
      <c r="AQ50" s="134">
        <v>11.5</v>
      </c>
      <c r="AR50" s="239"/>
      <c r="AS50" s="134">
        <v>9.1999999999999993</v>
      </c>
      <c r="AT50" s="134">
        <v>11.7</v>
      </c>
      <c r="AU50" s="133"/>
      <c r="AV50" s="133"/>
      <c r="AW50" s="133"/>
      <c r="AX50" s="133"/>
      <c r="AY50" s="133"/>
      <c r="AZ50" s="133"/>
      <c r="BA50" s="132">
        <v>9.2222222222222214</v>
      </c>
      <c r="BB50" s="132">
        <v>10.611111111111111</v>
      </c>
      <c r="BC50" s="132">
        <v>9.4444444444444446</v>
      </c>
      <c r="BD50" s="132">
        <v>10.944444444444445</v>
      </c>
      <c r="BE50" s="133"/>
      <c r="BF50" s="132">
        <v>11.722222222222221</v>
      </c>
      <c r="BG50" s="132">
        <v>10.222222222222221</v>
      </c>
      <c r="BH50" s="132">
        <v>9.6111111111111107</v>
      </c>
      <c r="BI50" s="132">
        <v>8.8888888888888893</v>
      </c>
      <c r="BJ50" s="132">
        <v>9.3888888888888893</v>
      </c>
      <c r="BL50" s="131"/>
      <c r="BN50" s="236">
        <f t="shared" si="49"/>
        <v>10.561782835467046</v>
      </c>
      <c r="BO50" s="236">
        <f t="shared" si="51"/>
        <v>12.823071046600459</v>
      </c>
      <c r="BP50" s="237">
        <f t="shared" si="52"/>
        <v>11.333204633204634</v>
      </c>
      <c r="BQ50" s="237">
        <f t="shared" si="50"/>
        <v>10.616644385026738</v>
      </c>
      <c r="BR50" s="237">
        <f t="shared" si="53"/>
        <v>7.3636363636363633</v>
      </c>
      <c r="BS50" s="237">
        <f t="shared" si="54"/>
        <v>11.036137775268211</v>
      </c>
      <c r="BT50" s="237">
        <f t="shared" si="55"/>
        <v>12.63116883116883</v>
      </c>
      <c r="BU50" s="237">
        <f t="shared" si="56"/>
        <v>14.866666666666667</v>
      </c>
      <c r="BV50" s="237">
        <f t="shared" si="57"/>
        <v>10.84919028340081</v>
      </c>
      <c r="BW50" s="237">
        <f t="shared" si="58"/>
        <v>7.6524193548387096</v>
      </c>
      <c r="BX50" s="237">
        <f t="shared" si="59"/>
        <v>10.958687683284458</v>
      </c>
      <c r="BY50" s="237">
        <f t="shared" si="60"/>
        <v>10.110769230769231</v>
      </c>
      <c r="BZ50" s="237">
        <f t="shared" si="61"/>
        <v>5.5755244755244755</v>
      </c>
      <c r="CA50" s="237">
        <f t="shared" si="62"/>
        <v>9.7220512820512823</v>
      </c>
      <c r="CB50" s="237">
        <f t="shared" si="63"/>
        <v>9.4848178137651828</v>
      </c>
      <c r="CC50" s="237">
        <f t="shared" si="64"/>
        <v>11.746778711484595</v>
      </c>
      <c r="CD50" s="237">
        <f t="shared" si="65"/>
        <v>10.517190064558486</v>
      </c>
      <c r="CE50" s="237">
        <f t="shared" si="66"/>
        <v>9.4853146853146857</v>
      </c>
      <c r="CF50" s="237">
        <f t="shared" si="67"/>
        <v>7.3898974588479716</v>
      </c>
      <c r="CG50" s="134"/>
      <c r="CH50" s="237">
        <f t="shared" si="88"/>
        <v>11.942608695652174</v>
      </c>
      <c r="CI50" s="134"/>
      <c r="CJ50" s="237">
        <f t="shared" si="89"/>
        <v>9.4156862745098042</v>
      </c>
      <c r="CK50" s="237">
        <f t="shared" si="89"/>
        <v>9.2155844155844164</v>
      </c>
      <c r="CL50" s="237">
        <f t="shared" si="89"/>
        <v>15.391208791208793</v>
      </c>
      <c r="CM50" s="237">
        <f t="shared" si="89"/>
        <v>11.508786519312835</v>
      </c>
      <c r="CN50" s="237">
        <f t="shared" si="89"/>
        <v>12.108123249299721</v>
      </c>
      <c r="CO50" s="237">
        <f t="shared" si="89"/>
        <v>9.6805194805194805</v>
      </c>
      <c r="CP50" s="237">
        <f t="shared" si="89"/>
        <v>9.3232480533926587</v>
      </c>
      <c r="CQ50" s="237">
        <f t="shared" si="89"/>
        <v>12.854093732354603</v>
      </c>
      <c r="CR50" s="237">
        <f t="shared" si="89"/>
        <v>9.0179087875417121</v>
      </c>
      <c r="CS50" s="237">
        <f t="shared" si="89"/>
        <v>9.2730392156862749</v>
      </c>
      <c r="CT50" s="237">
        <f t="shared" si="89"/>
        <v>11.57741935483871</v>
      </c>
      <c r="CU50" s="134"/>
      <c r="CV50" s="237">
        <f t="shared" si="83"/>
        <v>9.5880341880341877</v>
      </c>
      <c r="CW50" s="237">
        <f t="shared" si="84"/>
        <v>14.650878533231474</v>
      </c>
      <c r="CX50" s="237">
        <f t="shared" si="85"/>
        <v>10.778197997775306</v>
      </c>
      <c r="CY50" s="237">
        <f t="shared" si="86"/>
        <v>7.7744360902255654</v>
      </c>
      <c r="CZ50" s="237">
        <f t="shared" si="87"/>
        <v>10.394736842105264</v>
      </c>
      <c r="DA50" s="237">
        <f t="shared" si="70"/>
        <v>9.1249633431085044</v>
      </c>
      <c r="DB50" s="237">
        <f t="shared" si="71"/>
        <v>13.163414634146342</v>
      </c>
      <c r="DC50" s="237">
        <f t="shared" si="72"/>
        <v>8.8750716660933371</v>
      </c>
      <c r="DD50" s="237">
        <f t="shared" si="73"/>
        <v>10.255797101449275</v>
      </c>
      <c r="DE50" s="237">
        <f t="shared" si="74"/>
        <v>10.240168740168741</v>
      </c>
      <c r="DF50" s="237">
        <f t="shared" si="75"/>
        <v>10.353208519875185</v>
      </c>
      <c r="DG50" s="237">
        <f t="shared" si="77"/>
        <v>10.982302867383513</v>
      </c>
      <c r="DH50" s="237">
        <f t="shared" si="78"/>
        <v>10.702338186172559</v>
      </c>
      <c r="DI50" s="237">
        <f t="shared" si="79"/>
        <v>9.6892177589851993</v>
      </c>
      <c r="DJ50" s="237">
        <f t="shared" si="80"/>
        <v>8.9990730441230991</v>
      </c>
      <c r="DK50" s="237">
        <f t="shared" si="81"/>
        <v>11.039264828738514</v>
      </c>
    </row>
    <row r="51" spans="1:115" x14ac:dyDescent="0.2">
      <c r="A51" s="114">
        <v>0.46111111111111103</v>
      </c>
      <c r="B51" s="240">
        <v>55</v>
      </c>
      <c r="C51" s="134"/>
      <c r="D51" s="134">
        <v>9.9</v>
      </c>
      <c r="E51" s="134">
        <v>11.6</v>
      </c>
      <c r="F51" s="134">
        <v>9.5</v>
      </c>
      <c r="G51" s="134">
        <v>10.9</v>
      </c>
      <c r="I51" s="134">
        <v>11.1</v>
      </c>
      <c r="J51" s="133">
        <v>12.7</v>
      </c>
      <c r="K51" s="134">
        <v>15.2</v>
      </c>
      <c r="L51" s="134">
        <v>10.199999999999999</v>
      </c>
      <c r="M51" s="134">
        <v>7.8</v>
      </c>
      <c r="N51" s="134">
        <v>10.1</v>
      </c>
      <c r="O51" s="134">
        <v>9.5</v>
      </c>
      <c r="P51" s="122">
        <v>5.4</v>
      </c>
      <c r="Q51" s="134">
        <v>9.5</v>
      </c>
      <c r="R51" s="134">
        <v>8.9</v>
      </c>
      <c r="S51" s="134">
        <v>10.6</v>
      </c>
      <c r="T51" s="134">
        <v>10.199999999999999</v>
      </c>
      <c r="U51" s="122">
        <v>9.6</v>
      </c>
      <c r="V51" s="134">
        <v>6.6</v>
      </c>
      <c r="W51" s="134"/>
      <c r="X51" s="133"/>
      <c r="Y51" s="134">
        <v>11.1</v>
      </c>
      <c r="Z51" s="134">
        <v>6.2</v>
      </c>
      <c r="AA51" s="134">
        <v>9.6999999999999993</v>
      </c>
      <c r="AB51" s="134">
        <v>9</v>
      </c>
      <c r="AC51" s="190">
        <v>14.6</v>
      </c>
      <c r="AD51" s="134">
        <v>11.3</v>
      </c>
      <c r="AE51" s="134">
        <v>12.3</v>
      </c>
      <c r="AF51" s="134">
        <v>9.3000000000000007</v>
      </c>
      <c r="AG51" s="134">
        <v>9.1999999999999993</v>
      </c>
      <c r="AH51" s="134">
        <v>13.2</v>
      </c>
      <c r="AI51" s="134">
        <v>8.9</v>
      </c>
      <c r="AJ51" s="134">
        <v>9.1</v>
      </c>
      <c r="AK51" s="134">
        <v>10.8</v>
      </c>
      <c r="AL51" s="134"/>
      <c r="AM51" s="134">
        <v>9.3000000000000007</v>
      </c>
      <c r="AN51" s="134">
        <v>14.5</v>
      </c>
      <c r="AO51" s="134">
        <v>10.1</v>
      </c>
      <c r="AP51" s="134">
        <v>7.2</v>
      </c>
      <c r="AQ51" s="134">
        <v>11.4</v>
      </c>
      <c r="AR51" s="239"/>
      <c r="AS51" s="134">
        <v>9.1</v>
      </c>
      <c r="AT51" s="134">
        <v>11.3</v>
      </c>
      <c r="AU51" s="133"/>
      <c r="AV51" s="133"/>
      <c r="AW51" s="133"/>
      <c r="AX51" s="133"/>
      <c r="AY51" s="133"/>
      <c r="AZ51" s="133"/>
      <c r="BA51" s="132">
        <v>8.6666666666666661</v>
      </c>
      <c r="BB51" s="132">
        <v>10.555555555555555</v>
      </c>
      <c r="BC51" s="132">
        <v>9.3333333333333339</v>
      </c>
      <c r="BD51" s="132">
        <v>10.722222222222221</v>
      </c>
      <c r="BE51" s="133"/>
      <c r="BF51" s="132">
        <v>11.388888888888889</v>
      </c>
      <c r="BG51" s="132">
        <v>10.055555555555555</v>
      </c>
      <c r="BH51" s="132">
        <v>9.3888888888888893</v>
      </c>
      <c r="BI51" s="132">
        <v>8.6111111111111107</v>
      </c>
      <c r="BJ51" s="132">
        <v>9.5555555555555554</v>
      </c>
      <c r="BL51" s="131"/>
      <c r="BN51" s="236">
        <f t="shared" si="49"/>
        <v>10.34796111901375</v>
      </c>
      <c r="BO51" s="236">
        <f t="shared" si="51"/>
        <v>12.665378151260505</v>
      </c>
      <c r="BP51" s="237">
        <f t="shared" si="52"/>
        <v>11.276525096525097</v>
      </c>
      <c r="BQ51" s="237">
        <f t="shared" si="50"/>
        <v>10.428308823529411</v>
      </c>
      <c r="BS51" s="237">
        <f t="shared" ref="BS51:CF51" si="90">($B51*I$95)+I$99</f>
        <v>10.839751552795033</v>
      </c>
      <c r="BT51" s="237">
        <f t="shared" si="90"/>
        <v>12.484285714285715</v>
      </c>
      <c r="BU51" s="237">
        <f t="shared" si="90"/>
        <v>14.743333333333334</v>
      </c>
      <c r="BV51" s="237">
        <f t="shared" si="90"/>
        <v>10.794109311740891</v>
      </c>
      <c r="BW51" s="237">
        <f t="shared" si="90"/>
        <v>7.6076612903225804</v>
      </c>
      <c r="BX51" s="237">
        <f t="shared" si="90"/>
        <v>10.894556451612903</v>
      </c>
      <c r="BY51" s="237">
        <f t="shared" si="90"/>
        <v>9.9618461538461531</v>
      </c>
      <c r="BZ51" s="237">
        <f t="shared" si="90"/>
        <v>5.4230769230769225</v>
      </c>
      <c r="CA51" s="237">
        <f t="shared" si="90"/>
        <v>9.6142564102564112</v>
      </c>
      <c r="CB51" s="237">
        <f t="shared" si="90"/>
        <v>9.3532995951417011</v>
      </c>
      <c r="CC51" s="237">
        <f t="shared" si="90"/>
        <v>11.571456582633054</v>
      </c>
      <c r="CD51" s="237">
        <f t="shared" si="90"/>
        <v>10.328909071014333</v>
      </c>
      <c r="CE51" s="237">
        <f t="shared" si="90"/>
        <v>9.453846153846154</v>
      </c>
      <c r="CF51" s="237">
        <f t="shared" si="90"/>
        <v>7.3488872047327689</v>
      </c>
      <c r="CG51" s="134"/>
      <c r="CH51" s="237">
        <f t="shared" si="88"/>
        <v>11.756869565217393</v>
      </c>
      <c r="CI51" s="134"/>
      <c r="CJ51" s="237">
        <f t="shared" si="89"/>
        <v>9.2672549019607846</v>
      </c>
      <c r="CK51" s="237">
        <f t="shared" si="89"/>
        <v>9.0571428571428569</v>
      </c>
      <c r="CL51" s="237">
        <f t="shared" si="89"/>
        <v>15.270329670329671</v>
      </c>
      <c r="CM51" s="237">
        <f t="shared" si="89"/>
        <v>11.339665171244118</v>
      </c>
      <c r="CN51" s="237">
        <f t="shared" si="89"/>
        <v>12.038935574229694</v>
      </c>
      <c r="CO51" s="237">
        <f t="shared" si="89"/>
        <v>9.5385714285714283</v>
      </c>
      <c r="CP51" s="237">
        <f t="shared" si="89"/>
        <v>9.0555728587319244</v>
      </c>
      <c r="CQ51" s="237">
        <f t="shared" si="89"/>
        <v>12.579503105590062</v>
      </c>
      <c r="CR51" s="237">
        <f t="shared" si="89"/>
        <v>8.8496996662958836</v>
      </c>
      <c r="CS51" s="237">
        <f t="shared" si="89"/>
        <v>8.9703431372549023</v>
      </c>
      <c r="CT51" s="237">
        <f t="shared" si="89"/>
        <v>11.48516129032258</v>
      </c>
      <c r="CU51" s="134"/>
      <c r="CV51" s="237">
        <f t="shared" si="83"/>
        <v>9.4068376068376072</v>
      </c>
      <c r="CW51" s="237">
        <f t="shared" si="84"/>
        <v>14.555966386554621</v>
      </c>
      <c r="CX51" s="237">
        <f t="shared" si="85"/>
        <v>10.576017797552836</v>
      </c>
      <c r="CY51" s="237">
        <f t="shared" si="86"/>
        <v>7.6218796992481215</v>
      </c>
      <c r="CZ51" s="237">
        <f t="shared" si="87"/>
        <v>10.17421052631579</v>
      </c>
      <c r="DA51" s="237">
        <f t="shared" si="70"/>
        <v>8.9574596774193562</v>
      </c>
      <c r="DB51" s="237">
        <f t="shared" si="71"/>
        <v>12.939756097560977</v>
      </c>
      <c r="DC51" s="237">
        <f t="shared" si="72"/>
        <v>8.8125788327026715</v>
      </c>
      <c r="DD51" s="237">
        <f t="shared" si="73"/>
        <v>10.142487922705314</v>
      </c>
      <c r="DE51" s="237">
        <f t="shared" si="74"/>
        <v>10.175296725296725</v>
      </c>
      <c r="DF51" s="237">
        <f t="shared" si="75"/>
        <v>10.177418260751594</v>
      </c>
      <c r="DG51" s="237">
        <f t="shared" si="77"/>
        <v>10.802755376344086</v>
      </c>
      <c r="DH51" s="237">
        <f t="shared" si="78"/>
        <v>10.572572004789816</v>
      </c>
      <c r="DI51" s="237">
        <f t="shared" si="79"/>
        <v>9.5859173126614969</v>
      </c>
      <c r="DJ51" s="237">
        <f t="shared" si="80"/>
        <v>8.7934247929798541</v>
      </c>
      <c r="DK51" s="237">
        <f t="shared" si="81"/>
        <v>10.715413533834587</v>
      </c>
    </row>
    <row r="52" spans="1:115" x14ac:dyDescent="0.2">
      <c r="A52" s="114">
        <v>0.46458333333333302</v>
      </c>
      <c r="B52" s="240">
        <v>60</v>
      </c>
      <c r="C52" s="134"/>
      <c r="D52" s="134">
        <v>9.6</v>
      </c>
      <c r="E52" s="134">
        <v>11.3</v>
      </c>
      <c r="F52" s="134">
        <v>9.1999999999999993</v>
      </c>
      <c r="G52" s="134">
        <v>10.6</v>
      </c>
      <c r="I52" s="134">
        <v>11.1</v>
      </c>
      <c r="J52" s="133">
        <v>12.6</v>
      </c>
      <c r="K52" s="134">
        <v>15.1</v>
      </c>
      <c r="L52" s="134">
        <v>10.199999999999999</v>
      </c>
      <c r="M52" s="134">
        <v>7.9</v>
      </c>
      <c r="N52" s="134">
        <v>10.199999999999999</v>
      </c>
      <c r="O52" s="134">
        <v>9.3000000000000007</v>
      </c>
      <c r="P52" s="134">
        <v>5.7</v>
      </c>
      <c r="Q52" s="134">
        <v>9.6</v>
      </c>
      <c r="R52" s="134">
        <v>8.6999999999999993</v>
      </c>
      <c r="S52" s="134">
        <v>10.6</v>
      </c>
      <c r="T52" s="134">
        <v>9.8000000000000007</v>
      </c>
      <c r="V52" s="134">
        <v>6.9</v>
      </c>
      <c r="W52" s="134"/>
      <c r="X52" s="133"/>
      <c r="Y52" s="134">
        <v>10.9</v>
      </c>
      <c r="Z52" s="134">
        <v>6.7</v>
      </c>
      <c r="AA52" s="134">
        <v>9.5</v>
      </c>
      <c r="AB52" s="161">
        <v>9</v>
      </c>
      <c r="AC52" s="216">
        <v>14.5</v>
      </c>
      <c r="AD52" s="134">
        <v>11</v>
      </c>
      <c r="AE52" s="134">
        <v>12.1</v>
      </c>
      <c r="AF52" s="134">
        <v>9.1999999999999993</v>
      </c>
      <c r="AG52" s="134">
        <v>9.1999999999999993</v>
      </c>
      <c r="AH52" s="134">
        <v>12.6</v>
      </c>
      <c r="AI52" s="134">
        <v>8.6</v>
      </c>
      <c r="AJ52" s="134">
        <v>8.9</v>
      </c>
      <c r="AK52" s="134">
        <v>11</v>
      </c>
      <c r="AL52" s="134"/>
      <c r="AM52" s="134">
        <v>8.9</v>
      </c>
      <c r="AN52" s="134">
        <v>14.3</v>
      </c>
      <c r="AO52" s="134">
        <v>10.1</v>
      </c>
      <c r="AP52" s="134">
        <v>7.2</v>
      </c>
      <c r="AQ52" s="134">
        <v>11.3</v>
      </c>
      <c r="AR52" s="239"/>
      <c r="AS52" s="134">
        <v>8.8000000000000007</v>
      </c>
      <c r="AT52" s="134">
        <v>10.9</v>
      </c>
      <c r="AU52" s="133"/>
      <c r="AV52" s="133"/>
      <c r="AW52" s="133"/>
      <c r="AX52" s="133"/>
      <c r="AY52" s="133"/>
      <c r="AZ52" s="133"/>
      <c r="BA52" s="132">
        <v>8.5555555555555554</v>
      </c>
      <c r="BB52" s="132">
        <v>10.277777777777779</v>
      </c>
      <c r="BC52" s="132">
        <v>9.2222222222222214</v>
      </c>
      <c r="BD52" s="132">
        <v>10.277777777777779</v>
      </c>
      <c r="BE52" s="133"/>
      <c r="BF52" s="132">
        <v>11</v>
      </c>
      <c r="BG52" s="132">
        <v>9.9444444444444446</v>
      </c>
      <c r="BH52" s="132">
        <v>9.2777777777777786</v>
      </c>
      <c r="BI52" s="132">
        <v>8.3888888888888893</v>
      </c>
      <c r="BJ52" s="132">
        <v>9.5</v>
      </c>
      <c r="BL52" s="131"/>
      <c r="BN52" s="236">
        <f t="shared" si="49"/>
        <v>10.134139402560454</v>
      </c>
      <c r="BO52" s="236">
        <f t="shared" si="51"/>
        <v>12.507685255920551</v>
      </c>
      <c r="BP52" s="237">
        <f t="shared" si="52"/>
        <v>11.21984555984556</v>
      </c>
      <c r="BQ52" s="237">
        <f t="shared" si="50"/>
        <v>10.239973262032086</v>
      </c>
      <c r="BS52" s="237">
        <f t="shared" ref="BS52:CD57" si="91">($B52*I$95)+I$99</f>
        <v>10.643365330321853</v>
      </c>
      <c r="BT52" s="237">
        <f t="shared" si="91"/>
        <v>12.337402597402598</v>
      </c>
      <c r="BU52" s="237">
        <f t="shared" si="91"/>
        <v>14.620000000000001</v>
      </c>
      <c r="BV52" s="237">
        <f t="shared" si="91"/>
        <v>10.739028340080973</v>
      </c>
      <c r="BW52" s="237">
        <f t="shared" si="91"/>
        <v>7.5629032258064512</v>
      </c>
      <c r="BX52" s="237">
        <f t="shared" si="91"/>
        <v>10.830425219941349</v>
      </c>
      <c r="BY52" s="237">
        <f t="shared" si="91"/>
        <v>9.8129230769230773</v>
      </c>
      <c r="BZ52" s="237">
        <f t="shared" si="91"/>
        <v>5.2706293706293703</v>
      </c>
      <c r="CA52" s="237">
        <f t="shared" si="91"/>
        <v>9.5064615384615401</v>
      </c>
      <c r="CB52" s="237">
        <f t="shared" si="91"/>
        <v>9.2217813765182193</v>
      </c>
      <c r="CC52" s="237">
        <f t="shared" si="91"/>
        <v>11.396134453781514</v>
      </c>
      <c r="CD52" s="237">
        <f t="shared" si="91"/>
        <v>10.140628077470183</v>
      </c>
      <c r="CF52" s="237">
        <f t="shared" ref="CF52:CF57" si="92">($B52*V$95)+V$99</f>
        <v>7.3078769506175663</v>
      </c>
      <c r="CG52" s="134"/>
      <c r="CH52" s="237">
        <f t="shared" si="88"/>
        <v>11.57113043478261</v>
      </c>
      <c r="CI52" s="134"/>
      <c r="CJ52" s="237">
        <f t="shared" si="89"/>
        <v>9.118823529411765</v>
      </c>
      <c r="CK52" s="237">
        <f t="shared" si="89"/>
        <v>8.8987012987012992</v>
      </c>
      <c r="CL52" s="237">
        <f t="shared" si="89"/>
        <v>15.149450549450551</v>
      </c>
      <c r="CM52" s="237">
        <f t="shared" si="89"/>
        <v>11.170543823175402</v>
      </c>
      <c r="CN52" s="237">
        <f t="shared" si="89"/>
        <v>11.969747899159664</v>
      </c>
      <c r="CO52" s="237">
        <f t="shared" si="89"/>
        <v>9.396623376623376</v>
      </c>
      <c r="CP52" s="237">
        <f t="shared" si="89"/>
        <v>8.7878976640711901</v>
      </c>
      <c r="CQ52" s="237">
        <f t="shared" si="89"/>
        <v>12.304912478825521</v>
      </c>
      <c r="CR52" s="237">
        <f t="shared" si="89"/>
        <v>8.681490545050055</v>
      </c>
      <c r="CS52" s="237">
        <f t="shared" si="89"/>
        <v>8.6676470588235297</v>
      </c>
      <c r="CT52" s="237">
        <f t="shared" si="89"/>
        <v>11.392903225806451</v>
      </c>
      <c r="CU52" s="134"/>
      <c r="CV52" s="237">
        <f t="shared" si="83"/>
        <v>9.2256410256410248</v>
      </c>
      <c r="CW52" s="237">
        <f t="shared" si="84"/>
        <v>14.461054239877768</v>
      </c>
      <c r="CX52" s="237">
        <f t="shared" si="85"/>
        <v>10.373837597330368</v>
      </c>
      <c r="CY52" s="237">
        <f t="shared" si="86"/>
        <v>7.4693233082706776</v>
      </c>
      <c r="CZ52" s="237">
        <f t="shared" si="87"/>
        <v>9.9536842105263155</v>
      </c>
      <c r="DA52" s="237">
        <f t="shared" si="70"/>
        <v>8.7899560117302062</v>
      </c>
      <c r="DB52" s="237">
        <f t="shared" si="71"/>
        <v>12.71609756097561</v>
      </c>
      <c r="DC52" s="237">
        <f t="shared" si="72"/>
        <v>8.7500859993120059</v>
      </c>
      <c r="DD52" s="237">
        <f t="shared" si="73"/>
        <v>10.029178743961353</v>
      </c>
      <c r="DE52" s="237">
        <f t="shared" si="74"/>
        <v>10.110424710424711</v>
      </c>
      <c r="DF52" s="237">
        <f t="shared" si="75"/>
        <v>10.001628001628001</v>
      </c>
      <c r="DG52" s="237">
        <f t="shared" si="77"/>
        <v>10.623207885304661</v>
      </c>
      <c r="DH52" s="237">
        <f t="shared" si="78"/>
        <v>10.44280582340707</v>
      </c>
      <c r="DI52" s="237">
        <f t="shared" si="79"/>
        <v>9.4826168663377963</v>
      </c>
      <c r="DJ52" s="237">
        <f t="shared" si="80"/>
        <v>8.5877765418366074</v>
      </c>
      <c r="DK52" s="237">
        <f t="shared" si="81"/>
        <v>10.391562238930661</v>
      </c>
    </row>
    <row r="53" spans="1:115" x14ac:dyDescent="0.2">
      <c r="A53" s="114">
        <v>0.468055555555556</v>
      </c>
      <c r="B53" s="240">
        <v>65</v>
      </c>
      <c r="C53" s="134"/>
      <c r="D53" s="134">
        <v>9.3000000000000007</v>
      </c>
      <c r="E53" s="134">
        <v>11.3</v>
      </c>
      <c r="F53" s="134">
        <v>9.4</v>
      </c>
      <c r="G53" s="134">
        <v>10.3</v>
      </c>
      <c r="I53" s="134">
        <v>11</v>
      </c>
      <c r="J53" s="133">
        <v>12.4</v>
      </c>
      <c r="K53" s="134">
        <v>14.7</v>
      </c>
      <c r="L53" s="134">
        <v>10.3</v>
      </c>
      <c r="M53" s="134">
        <v>7.7</v>
      </c>
      <c r="N53" s="134">
        <v>10.4</v>
      </c>
      <c r="O53" s="134">
        <v>9.3000000000000007</v>
      </c>
      <c r="P53" s="134">
        <v>6</v>
      </c>
      <c r="Q53" s="134">
        <v>9.6</v>
      </c>
      <c r="R53" s="134">
        <v>8.6999999999999993</v>
      </c>
      <c r="S53" s="134">
        <v>10.7</v>
      </c>
      <c r="T53" s="134">
        <v>9.5</v>
      </c>
      <c r="V53" s="134">
        <v>7.2</v>
      </c>
      <c r="W53" s="134"/>
      <c r="X53" s="133"/>
      <c r="Y53" s="134">
        <v>10.199999999999999</v>
      </c>
      <c r="Z53" s="134">
        <v>7</v>
      </c>
      <c r="AA53" s="134">
        <v>9.1999999999999993</v>
      </c>
      <c r="AB53" s="161">
        <v>8.9</v>
      </c>
      <c r="AC53" s="190">
        <v>14.8</v>
      </c>
      <c r="AD53" s="134">
        <v>10.4</v>
      </c>
      <c r="AE53" s="134">
        <v>12.1</v>
      </c>
      <c r="AF53" s="134">
        <v>9.1</v>
      </c>
      <c r="AG53" s="134">
        <v>8.8000000000000007</v>
      </c>
      <c r="AH53" s="134">
        <v>12.3</v>
      </c>
      <c r="AI53" s="134">
        <v>8.4</v>
      </c>
      <c r="AJ53" s="134">
        <v>8.6999999999999993</v>
      </c>
      <c r="AK53" s="134">
        <v>11.2</v>
      </c>
      <c r="AL53" s="134"/>
      <c r="AM53" s="134">
        <v>8.6</v>
      </c>
      <c r="AN53" s="134">
        <v>14</v>
      </c>
      <c r="AO53" s="134">
        <v>9.9</v>
      </c>
      <c r="AP53" s="134">
        <v>7.2</v>
      </c>
      <c r="AQ53" s="134">
        <v>11.1</v>
      </c>
      <c r="AR53" s="239"/>
      <c r="AS53" s="134">
        <v>8.6</v>
      </c>
      <c r="AT53" s="134">
        <v>11.1</v>
      </c>
      <c r="AU53" s="133"/>
      <c r="AV53" s="133"/>
      <c r="AW53" s="133"/>
      <c r="AX53" s="133"/>
      <c r="AY53" s="133"/>
      <c r="AZ53" s="133"/>
      <c r="BA53" s="132">
        <v>8.6666666666666661</v>
      </c>
      <c r="BB53" s="132">
        <v>10.222222222222221</v>
      </c>
      <c r="BC53" s="132">
        <v>9.1111111111111107</v>
      </c>
      <c r="BD53" s="132">
        <v>10</v>
      </c>
      <c r="BE53" s="133"/>
      <c r="BF53" s="132">
        <v>10.611111111111111</v>
      </c>
      <c r="BG53" s="132">
        <v>9.8333333333333339</v>
      </c>
      <c r="BH53" s="132">
        <v>9.1666666666666661</v>
      </c>
      <c r="BI53" s="132">
        <v>8.1666666666666661</v>
      </c>
      <c r="BJ53" s="132">
        <v>9.2777777777777786</v>
      </c>
      <c r="BL53" s="131"/>
      <c r="BN53" s="236">
        <f t="shared" si="49"/>
        <v>9.9203176861071594</v>
      </c>
      <c r="BO53" s="236">
        <f t="shared" si="51"/>
        <v>12.349992360580597</v>
      </c>
      <c r="BP53" s="237">
        <f t="shared" si="52"/>
        <v>11.163166023166024</v>
      </c>
      <c r="BQ53" s="237">
        <f t="shared" si="50"/>
        <v>10.051637700534759</v>
      </c>
      <c r="BS53" s="237">
        <f t="shared" si="91"/>
        <v>10.446979107848673</v>
      </c>
      <c r="BT53" s="237">
        <f t="shared" si="91"/>
        <v>12.19051948051948</v>
      </c>
      <c r="BU53" s="237">
        <f t="shared" si="91"/>
        <v>14.496666666666668</v>
      </c>
      <c r="BV53" s="237">
        <f t="shared" si="91"/>
        <v>10.683947368421054</v>
      </c>
      <c r="BW53" s="237">
        <f t="shared" si="91"/>
        <v>7.5181451612903221</v>
      </c>
      <c r="BX53" s="237">
        <f t="shared" si="91"/>
        <v>10.766293988269794</v>
      </c>
      <c r="BY53" s="237">
        <f t="shared" si="91"/>
        <v>9.6639999999999997</v>
      </c>
      <c r="BZ53" s="237">
        <f t="shared" si="91"/>
        <v>5.1181818181818182</v>
      </c>
      <c r="CA53" s="237">
        <f t="shared" si="91"/>
        <v>9.3986666666666672</v>
      </c>
      <c r="CB53" s="237">
        <f t="shared" si="91"/>
        <v>9.0902631578947375</v>
      </c>
      <c r="CC53" s="237">
        <f t="shared" si="91"/>
        <v>11.220812324929973</v>
      </c>
      <c r="CD53" s="237">
        <f t="shared" si="91"/>
        <v>9.952347083926032</v>
      </c>
      <c r="CF53" s="237">
        <f t="shared" si="92"/>
        <v>7.2668666965023636</v>
      </c>
      <c r="CG53" s="134"/>
      <c r="CH53" s="237">
        <f t="shared" si="88"/>
        <v>11.385391304347827</v>
      </c>
      <c r="CI53" s="134"/>
      <c r="CJ53" s="237">
        <f t="shared" ref="CJ53:CK60" si="93">($B53*AA$95)+AA$99</f>
        <v>8.9703921568627454</v>
      </c>
      <c r="CK53" s="237">
        <f t="shared" si="93"/>
        <v>8.7402597402597415</v>
      </c>
      <c r="CL53" s="190"/>
      <c r="CM53" s="237">
        <f t="shared" ref="CM53:CT56" si="94">($B53*AD$95)+AD$99</f>
        <v>11.001422475106684</v>
      </c>
      <c r="CN53" s="237">
        <f t="shared" si="94"/>
        <v>11.900560224089636</v>
      </c>
      <c r="CO53" s="237">
        <f t="shared" si="94"/>
        <v>9.2546753246753237</v>
      </c>
      <c r="CP53" s="237">
        <f t="shared" si="94"/>
        <v>8.5202224694104558</v>
      </c>
      <c r="CQ53" s="237">
        <f t="shared" si="94"/>
        <v>12.030321852060982</v>
      </c>
      <c r="CR53" s="237">
        <f t="shared" si="94"/>
        <v>8.5132814238042265</v>
      </c>
      <c r="CS53" s="237">
        <f t="shared" si="94"/>
        <v>8.3649509803921571</v>
      </c>
      <c r="CT53" s="237">
        <f t="shared" si="94"/>
        <v>11.300645161290323</v>
      </c>
      <c r="CU53" s="134"/>
      <c r="CV53" s="237">
        <f t="shared" si="83"/>
        <v>9.0444444444444443</v>
      </c>
      <c r="CW53" s="237">
        <f t="shared" si="84"/>
        <v>14.366142093200917</v>
      </c>
      <c r="CX53" s="237">
        <f t="shared" si="85"/>
        <v>10.171657397107898</v>
      </c>
      <c r="CY53" s="237">
        <f t="shared" si="86"/>
        <v>7.3167669172932346</v>
      </c>
      <c r="CZ53" s="237">
        <f t="shared" si="87"/>
        <v>9.7331578947368413</v>
      </c>
      <c r="DA53" s="237">
        <f t="shared" si="70"/>
        <v>8.6224523460410563</v>
      </c>
      <c r="DB53" s="237">
        <f t="shared" si="71"/>
        <v>12.492439024390245</v>
      </c>
      <c r="DC53" s="237">
        <f t="shared" si="72"/>
        <v>8.6875931659213386</v>
      </c>
      <c r="DD53" s="237">
        <f t="shared" si="73"/>
        <v>9.9158695652173918</v>
      </c>
      <c r="DE53" s="237">
        <f t="shared" si="74"/>
        <v>10.045552695552695</v>
      </c>
      <c r="DF53" s="237">
        <f t="shared" si="75"/>
        <v>9.8258377425044081</v>
      </c>
      <c r="DG53" s="237">
        <f t="shared" si="77"/>
        <v>10.443660394265233</v>
      </c>
      <c r="DH53" s="237">
        <f t="shared" si="78"/>
        <v>10.313039642024327</v>
      </c>
      <c r="DI53" s="237">
        <f t="shared" si="79"/>
        <v>9.3793164200140939</v>
      </c>
      <c r="DJ53" s="237">
        <f t="shared" si="80"/>
        <v>8.3821282906933625</v>
      </c>
      <c r="DK53" s="237">
        <f t="shared" si="81"/>
        <v>10.067710944026734</v>
      </c>
    </row>
    <row r="54" spans="1:115" x14ac:dyDescent="0.2">
      <c r="A54" s="114">
        <v>0.47152777777777799</v>
      </c>
      <c r="B54" s="240">
        <v>70</v>
      </c>
      <c r="C54" s="134"/>
      <c r="D54" s="134">
        <v>9.1</v>
      </c>
      <c r="E54" s="134">
        <v>11.4</v>
      </c>
      <c r="F54" s="134">
        <v>9.8000000000000007</v>
      </c>
      <c r="G54" s="134">
        <v>10.1</v>
      </c>
      <c r="I54" s="134">
        <v>11</v>
      </c>
      <c r="J54" s="133">
        <v>12.4</v>
      </c>
      <c r="K54" s="134">
        <v>14.3</v>
      </c>
      <c r="L54" s="134">
        <v>10.3</v>
      </c>
      <c r="M54" s="134">
        <v>7.2</v>
      </c>
      <c r="N54" s="134">
        <v>10.1</v>
      </c>
      <c r="O54" s="134">
        <v>9.4</v>
      </c>
      <c r="P54" s="134">
        <v>6.3</v>
      </c>
      <c r="Q54" s="134">
        <v>9.4</v>
      </c>
      <c r="R54" s="134">
        <v>8.4</v>
      </c>
      <c r="S54" s="134">
        <v>10.3</v>
      </c>
      <c r="T54" s="134">
        <v>9.1</v>
      </c>
      <c r="V54" s="134">
        <v>7.2</v>
      </c>
      <c r="W54" s="134"/>
      <c r="X54" s="133"/>
      <c r="Y54" s="134">
        <v>9.6999999999999993</v>
      </c>
      <c r="Z54" s="134">
        <v>7</v>
      </c>
      <c r="AA54" s="134">
        <v>8.8000000000000007</v>
      </c>
      <c r="AB54" s="161">
        <v>8.8000000000000007</v>
      </c>
      <c r="AC54" s="190">
        <v>14.7</v>
      </c>
      <c r="AD54" s="134">
        <v>10.5</v>
      </c>
      <c r="AE54" s="134">
        <v>12</v>
      </c>
      <c r="AF54" s="134">
        <v>9</v>
      </c>
      <c r="AG54" s="134">
        <v>8.4</v>
      </c>
      <c r="AH54" s="134">
        <v>12.3</v>
      </c>
      <c r="AI54" s="134">
        <v>8.3000000000000007</v>
      </c>
      <c r="AJ54" s="134">
        <v>8.3000000000000007</v>
      </c>
      <c r="AK54" s="134">
        <v>11.3</v>
      </c>
      <c r="AL54" s="134"/>
      <c r="AM54" s="134">
        <v>8.6999999999999993</v>
      </c>
      <c r="AN54" s="134">
        <v>13.7</v>
      </c>
      <c r="AO54" s="134">
        <v>9.8000000000000007</v>
      </c>
      <c r="AP54" s="134">
        <v>7.2</v>
      </c>
      <c r="AQ54" s="161">
        <v>11.1</v>
      </c>
      <c r="AR54" s="239"/>
      <c r="AS54" s="134">
        <v>8.4</v>
      </c>
      <c r="AT54" s="134">
        <v>10.9</v>
      </c>
      <c r="AU54" s="133"/>
      <c r="AV54" s="133"/>
      <c r="AW54" s="133"/>
      <c r="AX54" s="133"/>
      <c r="AY54" s="133"/>
      <c r="AZ54" s="133"/>
      <c r="BA54" s="132">
        <v>8.6111111111111107</v>
      </c>
      <c r="BB54" s="132">
        <v>9.8333333333333339</v>
      </c>
      <c r="BC54" s="132">
        <v>8.9444444444444446</v>
      </c>
      <c r="BD54" s="132">
        <v>9.5</v>
      </c>
      <c r="BE54" s="133"/>
      <c r="BF54" s="132">
        <v>10.388888888888889</v>
      </c>
      <c r="BG54" s="132">
        <v>9.7777777777777786</v>
      </c>
      <c r="BH54" s="132">
        <v>9.1111111111111107</v>
      </c>
      <c r="BI54" s="132">
        <v>7.9444444444444446</v>
      </c>
      <c r="BJ54" s="132">
        <v>8.9444444444444446</v>
      </c>
      <c r="BL54" s="131"/>
      <c r="BN54" s="236">
        <f t="shared" si="49"/>
        <v>9.7064959696538633</v>
      </c>
      <c r="BO54" s="236">
        <f t="shared" si="51"/>
        <v>12.192299465240643</v>
      </c>
      <c r="BP54" s="237">
        <f t="shared" si="52"/>
        <v>11.106486486486487</v>
      </c>
      <c r="BQ54" s="237">
        <f t="shared" si="50"/>
        <v>9.8633021390374331</v>
      </c>
      <c r="BS54" s="237">
        <f t="shared" si="91"/>
        <v>10.250592885375495</v>
      </c>
      <c r="BT54" s="237">
        <f t="shared" si="91"/>
        <v>12.043636363636363</v>
      </c>
      <c r="BU54" s="237">
        <f t="shared" si="91"/>
        <v>14.373333333333335</v>
      </c>
      <c r="BV54" s="237">
        <f t="shared" si="91"/>
        <v>10.628866396761135</v>
      </c>
      <c r="BW54" s="237">
        <f t="shared" si="91"/>
        <v>7.4733870967741929</v>
      </c>
      <c r="BX54" s="237">
        <f t="shared" si="91"/>
        <v>10.70216275659824</v>
      </c>
      <c r="BY54" s="237">
        <f t="shared" si="91"/>
        <v>9.5150769230769221</v>
      </c>
      <c r="BZ54" s="237">
        <f t="shared" si="91"/>
        <v>4.965734265734266</v>
      </c>
      <c r="CA54" s="237">
        <f t="shared" si="91"/>
        <v>9.290871794871796</v>
      </c>
      <c r="CB54" s="237">
        <f t="shared" si="91"/>
        <v>8.9587449392712557</v>
      </c>
      <c r="CC54" s="237">
        <f t="shared" si="91"/>
        <v>11.045490196078433</v>
      </c>
      <c r="CD54" s="237">
        <f t="shared" si="91"/>
        <v>9.7640660903818794</v>
      </c>
      <c r="CF54" s="237">
        <f t="shared" si="92"/>
        <v>7.225856442387161</v>
      </c>
      <c r="CG54" s="134"/>
      <c r="CH54" s="237">
        <f t="shared" si="88"/>
        <v>11.199652173913044</v>
      </c>
      <c r="CI54" s="134"/>
      <c r="CJ54" s="237">
        <f t="shared" si="93"/>
        <v>8.8219607843137258</v>
      </c>
      <c r="CK54" s="237">
        <f t="shared" si="93"/>
        <v>8.581818181818182</v>
      </c>
      <c r="CL54" s="190"/>
      <c r="CM54" s="237">
        <f t="shared" si="94"/>
        <v>10.832301127037969</v>
      </c>
      <c r="CN54" s="237">
        <f t="shared" si="94"/>
        <v>11.831372549019608</v>
      </c>
      <c r="CO54" s="237">
        <f t="shared" si="94"/>
        <v>9.1127272727272732</v>
      </c>
      <c r="CP54" s="237">
        <f t="shared" si="94"/>
        <v>8.2525472747497215</v>
      </c>
      <c r="CQ54" s="237">
        <f t="shared" si="94"/>
        <v>11.755731225296442</v>
      </c>
      <c r="CR54" s="237">
        <f t="shared" si="94"/>
        <v>8.3450723025583979</v>
      </c>
      <c r="CS54" s="237">
        <f t="shared" si="94"/>
        <v>8.0622549019607845</v>
      </c>
      <c r="CT54" s="237">
        <f t="shared" si="94"/>
        <v>11.208387096774194</v>
      </c>
      <c r="CU54" s="134"/>
      <c r="CV54" s="237">
        <f t="shared" si="83"/>
        <v>8.8632478632478637</v>
      </c>
      <c r="CW54" s="237">
        <f t="shared" si="84"/>
        <v>14.271229946524064</v>
      </c>
      <c r="CX54" s="237">
        <f t="shared" si="85"/>
        <v>9.9694771968854283</v>
      </c>
      <c r="CY54" s="237">
        <f t="shared" si="86"/>
        <v>7.1642105263157907</v>
      </c>
      <c r="CZ54" s="237">
        <f t="shared" si="87"/>
        <v>9.5126315789473672</v>
      </c>
      <c r="DA54" s="237">
        <f t="shared" si="70"/>
        <v>8.4549486803519063</v>
      </c>
      <c r="DB54" s="237">
        <f t="shared" si="71"/>
        <v>12.268780487804879</v>
      </c>
      <c r="DC54" s="237">
        <f t="shared" si="72"/>
        <v>8.625100332530673</v>
      </c>
      <c r="DD54" s="237">
        <f t="shared" si="73"/>
        <v>9.8025603864734308</v>
      </c>
      <c r="DE54" s="237">
        <f t="shared" si="74"/>
        <v>9.9806806806806811</v>
      </c>
      <c r="DF54" s="237">
        <f t="shared" si="75"/>
        <v>9.6500474833808152</v>
      </c>
      <c r="DG54" s="237">
        <f t="shared" si="77"/>
        <v>10.264112903225808</v>
      </c>
      <c r="DH54" s="237">
        <f t="shared" si="78"/>
        <v>10.183273460641583</v>
      </c>
      <c r="DI54" s="237">
        <f t="shared" si="79"/>
        <v>9.2760159736903915</v>
      </c>
      <c r="DJ54" s="237">
        <f t="shared" si="80"/>
        <v>8.1764800395501176</v>
      </c>
      <c r="DK54" s="237">
        <f t="shared" si="81"/>
        <v>9.7438596491228076</v>
      </c>
    </row>
    <row r="55" spans="1:115" x14ac:dyDescent="0.2">
      <c r="A55" s="114">
        <v>0.47499999999999998</v>
      </c>
      <c r="B55" s="240">
        <v>75</v>
      </c>
      <c r="C55" s="134"/>
      <c r="D55" s="134">
        <v>8.9</v>
      </c>
      <c r="E55" s="134">
        <v>11.2</v>
      </c>
      <c r="F55" s="134">
        <v>9.6999999999999993</v>
      </c>
      <c r="G55" s="134">
        <v>9.4</v>
      </c>
      <c r="I55" s="134">
        <v>10.8</v>
      </c>
      <c r="J55" s="133">
        <v>12.1</v>
      </c>
      <c r="K55" s="134">
        <v>14.6</v>
      </c>
      <c r="L55" s="134">
        <v>10.7</v>
      </c>
      <c r="M55" s="134">
        <v>7.2</v>
      </c>
      <c r="N55" s="134">
        <v>10.4</v>
      </c>
      <c r="O55" s="134">
        <v>9.4</v>
      </c>
      <c r="P55" s="134">
        <v>6.3</v>
      </c>
      <c r="Q55" s="134">
        <v>9.1999999999999993</v>
      </c>
      <c r="R55" s="134">
        <v>8.1999999999999993</v>
      </c>
      <c r="S55" s="134">
        <v>9.9</v>
      </c>
      <c r="T55" s="134">
        <v>8.8000000000000007</v>
      </c>
      <c r="V55" s="134">
        <v>7.1</v>
      </c>
      <c r="W55" s="134"/>
      <c r="X55" s="133"/>
      <c r="Y55" s="134">
        <v>9.6</v>
      </c>
      <c r="Z55" s="134">
        <v>6.9</v>
      </c>
      <c r="AA55" s="134">
        <v>8.8000000000000007</v>
      </c>
      <c r="AB55" s="161">
        <v>8.4</v>
      </c>
      <c r="AC55" s="190">
        <v>14.7</v>
      </c>
      <c r="AD55" s="134">
        <v>10.5</v>
      </c>
      <c r="AE55" s="134">
        <v>12.3</v>
      </c>
      <c r="AF55" s="134">
        <v>8.6999999999999993</v>
      </c>
      <c r="AG55" s="134">
        <v>7.9</v>
      </c>
      <c r="AH55" s="134">
        <v>11.8</v>
      </c>
      <c r="AI55" s="134">
        <v>8.1999999999999993</v>
      </c>
      <c r="AJ55" s="134">
        <v>8.1</v>
      </c>
      <c r="AK55" s="134">
        <v>11.4</v>
      </c>
      <c r="AL55" s="134"/>
      <c r="AM55" s="134">
        <v>9.1</v>
      </c>
      <c r="AN55" s="134">
        <v>13.7</v>
      </c>
      <c r="AO55" s="134">
        <v>9.6</v>
      </c>
      <c r="AP55" s="134">
        <v>7.1</v>
      </c>
      <c r="AQ55" s="161">
        <v>10.9</v>
      </c>
      <c r="AR55" s="239"/>
      <c r="AS55" s="134">
        <v>8.3000000000000007</v>
      </c>
      <c r="AT55" s="134">
        <v>10.5</v>
      </c>
      <c r="AU55" s="133"/>
      <c r="AV55" s="133"/>
      <c r="AW55" s="133"/>
      <c r="AX55" s="133"/>
      <c r="AY55" s="133"/>
      <c r="AZ55" s="133"/>
      <c r="BA55" s="132">
        <v>8.6111111111111107</v>
      </c>
      <c r="BB55" s="132">
        <v>9.5555555555555554</v>
      </c>
      <c r="BC55" s="132">
        <v>8.8888888888888893</v>
      </c>
      <c r="BD55" s="132">
        <v>9.6111111111111107</v>
      </c>
      <c r="BE55" s="133"/>
      <c r="BF55" s="132">
        <v>10.055555555555555</v>
      </c>
      <c r="BG55" s="132">
        <v>9.5555555555555554</v>
      </c>
      <c r="BH55" s="132">
        <v>9.0555555555555554</v>
      </c>
      <c r="BI55" s="132">
        <v>7.7222222222222223</v>
      </c>
      <c r="BJ55" s="132">
        <v>8.8333333333333339</v>
      </c>
      <c r="BL55" s="131"/>
      <c r="BN55" s="236">
        <f t="shared" si="49"/>
        <v>9.492674253200569</v>
      </c>
      <c r="BO55" s="236">
        <f t="shared" si="51"/>
        <v>12.034606569900689</v>
      </c>
      <c r="BP55" s="237">
        <f t="shared" si="52"/>
        <v>11.04980694980695</v>
      </c>
      <c r="BQ55" s="237">
        <f t="shared" si="50"/>
        <v>9.6749665775401077</v>
      </c>
      <c r="BS55" s="237">
        <f t="shared" si="91"/>
        <v>10.054206662902317</v>
      </c>
      <c r="BT55" s="237">
        <f t="shared" si="91"/>
        <v>11.896753246753246</v>
      </c>
      <c r="BU55" s="237">
        <f t="shared" si="91"/>
        <v>14.250000000000002</v>
      </c>
      <c r="BV55" s="237">
        <f t="shared" si="91"/>
        <v>10.573785425101216</v>
      </c>
      <c r="BW55" s="237">
        <f t="shared" si="91"/>
        <v>7.4286290322580646</v>
      </c>
      <c r="BX55" s="237">
        <f t="shared" si="91"/>
        <v>10.638031524926685</v>
      </c>
      <c r="BY55" s="237">
        <f t="shared" si="91"/>
        <v>9.3661538461538463</v>
      </c>
      <c r="BZ55" s="237">
        <f t="shared" si="91"/>
        <v>4.813286713286713</v>
      </c>
      <c r="CA55" s="237">
        <f t="shared" si="91"/>
        <v>9.1830769230769231</v>
      </c>
      <c r="CB55" s="237">
        <f t="shared" si="91"/>
        <v>8.8272267206477739</v>
      </c>
      <c r="CC55" s="237">
        <f t="shared" si="91"/>
        <v>10.870168067226892</v>
      </c>
      <c r="CD55" s="237">
        <f t="shared" si="91"/>
        <v>9.5757850968377287</v>
      </c>
      <c r="CF55" s="237">
        <f t="shared" si="92"/>
        <v>7.1848461882719583</v>
      </c>
      <c r="CG55" s="134"/>
      <c r="CH55" s="237">
        <f t="shared" si="88"/>
        <v>11.013913043478261</v>
      </c>
      <c r="CI55" s="134"/>
      <c r="CJ55" s="237">
        <f t="shared" si="93"/>
        <v>8.6735294117647062</v>
      </c>
      <c r="CK55" s="237">
        <f t="shared" si="93"/>
        <v>8.4233766233766225</v>
      </c>
      <c r="CL55" s="190"/>
      <c r="CM55" s="237">
        <f t="shared" si="94"/>
        <v>10.663179778969251</v>
      </c>
      <c r="CN55" s="237">
        <f t="shared" si="94"/>
        <v>11.762184873949581</v>
      </c>
      <c r="CO55" s="237">
        <f t="shared" si="94"/>
        <v>8.970779220779221</v>
      </c>
      <c r="CP55" s="237">
        <f t="shared" si="94"/>
        <v>7.9848720800889872</v>
      </c>
      <c r="CQ55" s="237">
        <f t="shared" si="94"/>
        <v>11.481140598531901</v>
      </c>
      <c r="CR55" s="237">
        <f t="shared" si="94"/>
        <v>8.1768631813125694</v>
      </c>
      <c r="CS55" s="237">
        <f t="shared" si="94"/>
        <v>7.7595588235294128</v>
      </c>
      <c r="CT55" s="237">
        <f t="shared" si="94"/>
        <v>11.116129032258065</v>
      </c>
      <c r="CU55" s="134"/>
      <c r="CV55" s="237">
        <f t="shared" si="83"/>
        <v>8.6820512820512814</v>
      </c>
      <c r="CW55" s="237">
        <f t="shared" si="84"/>
        <v>14.176317799847212</v>
      </c>
      <c r="CX55" s="237">
        <f t="shared" si="85"/>
        <v>9.7672969966629601</v>
      </c>
      <c r="CY55" s="237">
        <f t="shared" si="86"/>
        <v>7.0116541353383468</v>
      </c>
      <c r="CZ55" s="237">
        <f t="shared" si="87"/>
        <v>9.2921052631578949</v>
      </c>
      <c r="DA55" s="237">
        <f t="shared" si="70"/>
        <v>8.2874450146627581</v>
      </c>
      <c r="DB55" s="237">
        <f t="shared" si="71"/>
        <v>12.045121951219514</v>
      </c>
      <c r="DC55" s="237">
        <f t="shared" si="72"/>
        <v>8.5626074991400074</v>
      </c>
      <c r="DD55" s="237">
        <f t="shared" si="73"/>
        <v>9.6892512077294697</v>
      </c>
      <c r="DE55" s="237">
        <f t="shared" si="74"/>
        <v>9.9158086658086653</v>
      </c>
      <c r="DF55" s="237">
        <f t="shared" si="75"/>
        <v>9.4742572242572223</v>
      </c>
      <c r="DG55" s="237">
        <f t="shared" si="77"/>
        <v>10.084565412186381</v>
      </c>
      <c r="DH55" s="237">
        <f t="shared" si="78"/>
        <v>10.05350727925884</v>
      </c>
      <c r="DI55" s="237">
        <f t="shared" si="79"/>
        <v>9.1727155273666892</v>
      </c>
      <c r="DJ55" s="237">
        <f t="shared" si="80"/>
        <v>7.9708317884068709</v>
      </c>
      <c r="DK55" s="237">
        <f t="shared" si="81"/>
        <v>9.4200083542188811</v>
      </c>
    </row>
    <row r="56" spans="1:115" x14ac:dyDescent="0.2">
      <c r="A56" s="114">
        <v>0.47847222222222202</v>
      </c>
      <c r="B56" s="240">
        <v>80</v>
      </c>
      <c r="C56" s="134"/>
      <c r="D56" s="134">
        <v>8.5</v>
      </c>
      <c r="E56" s="134">
        <v>10.9</v>
      </c>
      <c r="F56" s="134">
        <v>9.6999999999999993</v>
      </c>
      <c r="G56" s="134">
        <v>9.1999999999999993</v>
      </c>
      <c r="I56" s="134">
        <v>10.6</v>
      </c>
      <c r="J56" s="133">
        <v>11.9</v>
      </c>
      <c r="K56" s="134">
        <v>14.8</v>
      </c>
      <c r="L56" s="134">
        <v>10.9</v>
      </c>
      <c r="M56" s="134">
        <v>7.4</v>
      </c>
      <c r="N56" s="134">
        <v>10.7</v>
      </c>
      <c r="O56" s="134">
        <v>9.1999999999999993</v>
      </c>
      <c r="P56" s="134">
        <v>6.3</v>
      </c>
      <c r="Q56" s="134">
        <v>9.1999999999999993</v>
      </c>
      <c r="R56" s="134">
        <v>8.1999999999999993</v>
      </c>
      <c r="S56" s="134">
        <v>9.8000000000000007</v>
      </c>
      <c r="T56" s="134">
        <v>8.6</v>
      </c>
      <c r="V56" s="134">
        <v>6.9</v>
      </c>
      <c r="W56" s="134"/>
      <c r="X56" s="133"/>
      <c r="Y56" s="134">
        <v>9.6</v>
      </c>
      <c r="Z56" s="134">
        <v>7.1</v>
      </c>
      <c r="AA56" s="134">
        <v>8.6</v>
      </c>
      <c r="AB56" s="161">
        <v>8.1999999999999993</v>
      </c>
      <c r="AC56" s="190">
        <v>14.8</v>
      </c>
      <c r="AD56" s="134">
        <v>10.4</v>
      </c>
      <c r="AE56" s="134">
        <v>12.2</v>
      </c>
      <c r="AF56" s="134">
        <v>8.6</v>
      </c>
      <c r="AG56" s="134">
        <v>7.6</v>
      </c>
      <c r="AH56" s="134">
        <v>11.4</v>
      </c>
      <c r="AI56" s="134">
        <v>7.9</v>
      </c>
      <c r="AJ56" s="122">
        <v>7.4</v>
      </c>
      <c r="AK56" s="134">
        <v>11.3</v>
      </c>
      <c r="AL56" s="134"/>
      <c r="AM56" s="134">
        <v>8.9</v>
      </c>
      <c r="AN56" s="134">
        <v>13.2</v>
      </c>
      <c r="AO56" s="134">
        <v>9.3000000000000007</v>
      </c>
      <c r="AP56" s="134">
        <v>7.1</v>
      </c>
      <c r="AQ56" s="161">
        <v>8.5</v>
      </c>
      <c r="AR56" s="239"/>
      <c r="AS56" s="134">
        <v>8.1</v>
      </c>
      <c r="AT56" s="134">
        <v>10.1</v>
      </c>
      <c r="AU56" s="133"/>
      <c r="AV56" s="133"/>
      <c r="AW56" s="133"/>
      <c r="AX56" s="133"/>
      <c r="AY56" s="133"/>
      <c r="AZ56" s="133"/>
      <c r="BA56" s="132">
        <v>8.4444444444444446</v>
      </c>
      <c r="BB56" s="132">
        <v>9.5555555555555554</v>
      </c>
      <c r="BC56" s="132">
        <v>8.8888888888888893</v>
      </c>
      <c r="BD56" s="132">
        <v>9.4444444444444446</v>
      </c>
      <c r="BE56" s="133"/>
      <c r="BF56" s="132">
        <v>10</v>
      </c>
      <c r="BG56" s="132">
        <v>9.5</v>
      </c>
      <c r="BH56" s="132">
        <v>9.0555555555555554</v>
      </c>
      <c r="BI56" s="132">
        <v>7.5555555555555554</v>
      </c>
      <c r="BJ56" s="132">
        <v>8.7222222222222214</v>
      </c>
      <c r="BL56" s="131"/>
      <c r="BN56" s="236">
        <f t="shared" si="49"/>
        <v>9.2788525367472729</v>
      </c>
      <c r="BO56" s="236">
        <f t="shared" si="51"/>
        <v>11.876913674560734</v>
      </c>
      <c r="BP56" s="237">
        <f t="shared" si="52"/>
        <v>10.993127413127413</v>
      </c>
      <c r="BQ56" s="237">
        <f t="shared" si="50"/>
        <v>9.4866310160427805</v>
      </c>
      <c r="BS56" s="237">
        <f t="shared" si="91"/>
        <v>9.857820440429137</v>
      </c>
      <c r="BT56" s="237">
        <f t="shared" si="91"/>
        <v>11.74987012987013</v>
      </c>
      <c r="BU56" s="237">
        <f t="shared" si="91"/>
        <v>14.126666666666669</v>
      </c>
      <c r="BV56" s="237">
        <f t="shared" si="91"/>
        <v>10.518704453441297</v>
      </c>
      <c r="BW56" s="237">
        <f t="shared" si="91"/>
        <v>7.3838709677419354</v>
      </c>
      <c r="BX56" s="237">
        <f t="shared" si="91"/>
        <v>10.573900293255132</v>
      </c>
      <c r="BY56" s="237">
        <f t="shared" si="91"/>
        <v>9.2172307692307704</v>
      </c>
      <c r="BZ56" s="237">
        <f t="shared" si="91"/>
        <v>4.6608391608391599</v>
      </c>
      <c r="CA56" s="237">
        <f t="shared" si="91"/>
        <v>9.075282051282052</v>
      </c>
      <c r="CB56" s="237">
        <f t="shared" si="91"/>
        <v>8.6957085020242921</v>
      </c>
      <c r="CC56" s="237">
        <f t="shared" si="91"/>
        <v>10.694845938375352</v>
      </c>
      <c r="CD56" s="237">
        <f t="shared" si="91"/>
        <v>9.3875041032935762</v>
      </c>
      <c r="CF56" s="237">
        <f t="shared" si="92"/>
        <v>7.1438359341567548</v>
      </c>
      <c r="CG56" s="134"/>
      <c r="CH56" s="237">
        <f t="shared" si="88"/>
        <v>10.828173913043479</v>
      </c>
      <c r="CI56" s="134"/>
      <c r="CJ56" s="237">
        <f t="shared" si="93"/>
        <v>8.5250980392156865</v>
      </c>
      <c r="CK56" s="237">
        <f t="shared" si="93"/>
        <v>8.2649350649350648</v>
      </c>
      <c r="CL56" s="190"/>
      <c r="CM56" s="237">
        <f t="shared" si="94"/>
        <v>10.494058430900536</v>
      </c>
      <c r="CN56" s="237">
        <f t="shared" si="94"/>
        <v>11.692997198879553</v>
      </c>
      <c r="CO56" s="237">
        <f t="shared" si="94"/>
        <v>8.8288311688311687</v>
      </c>
      <c r="CP56" s="237">
        <f t="shared" si="94"/>
        <v>7.7171968854282538</v>
      </c>
      <c r="CQ56" s="237">
        <f t="shared" si="94"/>
        <v>11.206549971767362</v>
      </c>
      <c r="CR56" s="237">
        <f t="shared" si="94"/>
        <v>8.0086540600667409</v>
      </c>
      <c r="CS56" s="237">
        <f t="shared" si="94"/>
        <v>7.4568627450980403</v>
      </c>
      <c r="CT56" s="237">
        <f t="shared" si="94"/>
        <v>11.023870967741935</v>
      </c>
      <c r="CU56" s="134"/>
      <c r="CV56" s="237">
        <f t="shared" si="83"/>
        <v>8.5008547008547009</v>
      </c>
      <c r="CW56" s="237">
        <f t="shared" si="84"/>
        <v>14.081405653170359</v>
      </c>
      <c r="CX56" s="237">
        <f t="shared" si="85"/>
        <v>9.5651167964404902</v>
      </c>
      <c r="CY56" s="237">
        <f t="shared" si="86"/>
        <v>6.8590977443609038</v>
      </c>
      <c r="CZ56" s="237">
        <f t="shared" si="87"/>
        <v>9.0715789473684207</v>
      </c>
      <c r="DA56" s="237">
        <f t="shared" si="70"/>
        <v>8.1199413489736081</v>
      </c>
      <c r="DB56" s="237">
        <f t="shared" si="71"/>
        <v>11.821463414634147</v>
      </c>
      <c r="DC56" s="237">
        <f t="shared" si="72"/>
        <v>8.50011466574934</v>
      </c>
      <c r="DD56" s="237">
        <f t="shared" si="73"/>
        <v>9.5759420289855086</v>
      </c>
      <c r="DE56" s="237">
        <f t="shared" si="74"/>
        <v>9.8509366509366512</v>
      </c>
      <c r="DF56" s="237">
        <f t="shared" si="75"/>
        <v>9.2984669651336311</v>
      </c>
      <c r="DG56" s="237">
        <f t="shared" si="77"/>
        <v>9.9050179211469533</v>
      </c>
      <c r="DH56" s="237">
        <f t="shared" si="78"/>
        <v>9.9237410978760945</v>
      </c>
      <c r="DI56" s="237">
        <f t="shared" si="79"/>
        <v>9.0694150810429868</v>
      </c>
      <c r="DJ56" s="237">
        <f t="shared" si="80"/>
        <v>7.765183537263626</v>
      </c>
      <c r="DK56" s="237">
        <f t="shared" si="81"/>
        <v>9.0961570593149546</v>
      </c>
    </row>
    <row r="57" spans="1:115" x14ac:dyDescent="0.2">
      <c r="A57" s="114">
        <v>0.48194444444444501</v>
      </c>
      <c r="B57" s="240">
        <v>85</v>
      </c>
      <c r="C57" s="134"/>
      <c r="D57" s="134">
        <v>8.1999999999999993</v>
      </c>
      <c r="E57" s="134">
        <v>10.8</v>
      </c>
      <c r="F57" s="134">
        <v>9.6999999999999993</v>
      </c>
      <c r="G57" s="134">
        <v>8.8000000000000007</v>
      </c>
      <c r="I57" s="134">
        <v>9.9</v>
      </c>
      <c r="J57" s="133">
        <v>11.8</v>
      </c>
      <c r="K57" s="134">
        <v>14.7</v>
      </c>
      <c r="L57" s="134">
        <v>11</v>
      </c>
      <c r="M57" s="134">
        <v>7.6</v>
      </c>
      <c r="N57" s="134">
        <v>11</v>
      </c>
      <c r="O57" s="134">
        <v>8.8000000000000007</v>
      </c>
      <c r="P57" s="134">
        <v>6.3</v>
      </c>
      <c r="Q57" s="134">
        <v>9.1</v>
      </c>
      <c r="R57" s="134">
        <v>8.3000000000000007</v>
      </c>
      <c r="S57" s="134">
        <v>9.6</v>
      </c>
      <c r="T57" s="134">
        <v>8.4</v>
      </c>
      <c r="V57" s="134">
        <v>6.8</v>
      </c>
      <c r="W57" s="134"/>
      <c r="X57" s="133"/>
      <c r="Y57" s="134">
        <v>9.4</v>
      </c>
      <c r="Z57" s="134">
        <v>7.4</v>
      </c>
      <c r="AA57" s="134">
        <v>8.3000000000000007</v>
      </c>
      <c r="AB57" s="161">
        <v>8.1</v>
      </c>
      <c r="AC57" s="190">
        <v>15.2</v>
      </c>
      <c r="AD57" s="134">
        <v>10.1</v>
      </c>
      <c r="AE57" s="134">
        <v>11.9</v>
      </c>
      <c r="AF57" s="134">
        <v>8.4</v>
      </c>
      <c r="AG57" s="134">
        <v>7.1</v>
      </c>
      <c r="AH57" s="134">
        <v>11.2</v>
      </c>
      <c r="AI57" s="134">
        <v>7.7</v>
      </c>
      <c r="AJ57" s="134">
        <v>7.6</v>
      </c>
      <c r="AK57" s="134">
        <v>11.4</v>
      </c>
      <c r="AL57" s="134"/>
      <c r="AM57" s="134">
        <v>8.6</v>
      </c>
      <c r="AN57" s="134">
        <v>12.8</v>
      </c>
      <c r="AO57" s="134">
        <v>9.1</v>
      </c>
      <c r="AP57" s="134">
        <v>6.9</v>
      </c>
      <c r="AQ57" s="161">
        <v>8.4</v>
      </c>
      <c r="AR57" s="239"/>
      <c r="AS57" s="134">
        <v>8.1999999999999993</v>
      </c>
      <c r="AT57" s="134">
        <v>9.6</v>
      </c>
      <c r="AU57" s="133"/>
      <c r="AV57" s="133"/>
      <c r="AW57" s="133"/>
      <c r="AX57" s="133"/>
      <c r="AY57" s="133"/>
      <c r="AZ57" s="133"/>
      <c r="BA57" s="214">
        <v>8.2777777777777786</v>
      </c>
      <c r="BB57" s="132">
        <v>9.3333333333333339</v>
      </c>
      <c r="BC57" s="132">
        <v>8.8888888888888893</v>
      </c>
      <c r="BD57" s="132">
        <v>9.2222222222222214</v>
      </c>
      <c r="BE57" s="133"/>
      <c r="BF57" s="132">
        <v>9.8888888888888893</v>
      </c>
      <c r="BG57" s="132">
        <v>9.6111111111111107</v>
      </c>
      <c r="BH57" s="132">
        <v>9.2222222222222214</v>
      </c>
      <c r="BI57" s="132">
        <v>7.3888888888888893</v>
      </c>
      <c r="BJ57" s="132">
        <v>8.7222222222222214</v>
      </c>
      <c r="BL57" s="131"/>
      <c r="BN57" s="236">
        <f t="shared" si="49"/>
        <v>9.0650308202939769</v>
      </c>
      <c r="BO57" s="236">
        <f t="shared" si="51"/>
        <v>11.71922077922078</v>
      </c>
      <c r="BP57" s="237">
        <f t="shared" si="52"/>
        <v>10.936447876447877</v>
      </c>
      <c r="BQ57" s="237">
        <f t="shared" si="50"/>
        <v>9.298295454545455</v>
      </c>
      <c r="BS57" s="237">
        <f t="shared" si="91"/>
        <v>9.6614342179559571</v>
      </c>
      <c r="BT57" s="237">
        <f t="shared" si="91"/>
        <v>11.602987012987013</v>
      </c>
      <c r="BU57" s="237">
        <f t="shared" si="91"/>
        <v>14.003333333333334</v>
      </c>
      <c r="BV57" s="237">
        <f t="shared" si="91"/>
        <v>10.463623481781378</v>
      </c>
      <c r="BW57" s="237">
        <f t="shared" si="91"/>
        <v>7.3391129032258062</v>
      </c>
      <c r="BX57" s="237">
        <f t="shared" si="91"/>
        <v>10.509769061583578</v>
      </c>
      <c r="BY57" s="237">
        <f t="shared" si="91"/>
        <v>9.0683076923076928</v>
      </c>
      <c r="BZ57" s="237">
        <f t="shared" si="91"/>
        <v>4.5083916083916087</v>
      </c>
      <c r="CA57" s="237">
        <f t="shared" si="91"/>
        <v>8.9674871794871809</v>
      </c>
      <c r="CB57" s="237">
        <f t="shared" si="91"/>
        <v>8.5641902834008103</v>
      </c>
      <c r="CC57" s="237">
        <f t="shared" si="91"/>
        <v>10.519523809523809</v>
      </c>
      <c r="CD57" s="237">
        <f t="shared" si="91"/>
        <v>9.1992231097494255</v>
      </c>
      <c r="CF57" s="237">
        <f t="shared" si="92"/>
        <v>7.1028256800415521</v>
      </c>
      <c r="CG57" s="134"/>
      <c r="CH57" s="237">
        <f t="shared" si="88"/>
        <v>10.642434782608696</v>
      </c>
      <c r="CI57" s="134"/>
      <c r="CJ57" s="237">
        <f t="shared" si="93"/>
        <v>8.3766666666666669</v>
      </c>
      <c r="CK57" s="237">
        <f t="shared" si="93"/>
        <v>8.1064935064935071</v>
      </c>
      <c r="CL57" s="190"/>
      <c r="CM57" s="237">
        <f t="shared" ref="CM57:CR60" si="95">($B57*AD$95)+AD$99</f>
        <v>10.32493708283182</v>
      </c>
      <c r="CN57" s="237">
        <f t="shared" si="95"/>
        <v>11.623809523809525</v>
      </c>
      <c r="CO57" s="237">
        <f t="shared" si="95"/>
        <v>8.6868831168831164</v>
      </c>
      <c r="CP57" s="237">
        <f t="shared" si="95"/>
        <v>7.4495216907675195</v>
      </c>
      <c r="CQ57" s="237">
        <f t="shared" si="95"/>
        <v>10.931959345002824</v>
      </c>
      <c r="CR57" s="237">
        <f t="shared" si="95"/>
        <v>7.8404449388209114</v>
      </c>
      <c r="CS57" s="134"/>
      <c r="CT57" s="237">
        <f t="shared" ref="CT57:CT70" si="96">($B57*AK$95)+AK$99</f>
        <v>10.931612903225806</v>
      </c>
      <c r="CU57" s="134"/>
      <c r="CV57" s="237">
        <f t="shared" si="83"/>
        <v>8.3196581196581185</v>
      </c>
      <c r="CW57" s="237">
        <f t="shared" si="84"/>
        <v>13.986493506493506</v>
      </c>
      <c r="CX57" s="237">
        <f t="shared" si="85"/>
        <v>9.3629365962180202</v>
      </c>
      <c r="CY57" s="237">
        <f t="shared" si="86"/>
        <v>6.7065413533834608</v>
      </c>
      <c r="CZ57" s="237">
        <f t="shared" si="87"/>
        <v>8.8510526315789466</v>
      </c>
      <c r="DA57" s="237">
        <f t="shared" si="70"/>
        <v>7.9524376832844581</v>
      </c>
      <c r="DB57" s="237">
        <f t="shared" si="71"/>
        <v>11.597804878048782</v>
      </c>
      <c r="DC57" s="237">
        <f t="shared" si="72"/>
        <v>8.4376218323586745</v>
      </c>
      <c r="DD57" s="237">
        <f t="shared" si="73"/>
        <v>9.4626328502415458</v>
      </c>
      <c r="DE57" s="237">
        <f t="shared" si="74"/>
        <v>9.7860646360646371</v>
      </c>
      <c r="DF57" s="237">
        <f t="shared" si="75"/>
        <v>9.1226767060100382</v>
      </c>
      <c r="DG57" s="237">
        <f t="shared" si="77"/>
        <v>9.7254704301075279</v>
      </c>
      <c r="DH57" s="237">
        <f t="shared" si="78"/>
        <v>9.7939749164933509</v>
      </c>
      <c r="DI57" s="237">
        <f t="shared" si="79"/>
        <v>8.9661146347192844</v>
      </c>
      <c r="DJ57" s="237">
        <f t="shared" si="80"/>
        <v>7.5595352861203793</v>
      </c>
      <c r="DK57" s="237">
        <f t="shared" si="81"/>
        <v>8.7723057644110281</v>
      </c>
    </row>
    <row r="58" spans="1:115" x14ac:dyDescent="0.2">
      <c r="A58" s="114">
        <v>0.485416666666667</v>
      </c>
      <c r="B58" s="240">
        <v>90</v>
      </c>
      <c r="C58" s="134"/>
      <c r="D58" s="134">
        <v>7.9</v>
      </c>
      <c r="E58" s="134">
        <v>10.7</v>
      </c>
      <c r="F58" s="134">
        <v>9.6</v>
      </c>
      <c r="G58" s="134">
        <v>8.8000000000000007</v>
      </c>
      <c r="I58" s="134">
        <v>9.6</v>
      </c>
      <c r="J58" s="133">
        <v>11.4</v>
      </c>
      <c r="K58" s="134">
        <v>14.3</v>
      </c>
      <c r="L58" s="134">
        <v>10.8</v>
      </c>
      <c r="M58" s="134">
        <v>7.6</v>
      </c>
      <c r="N58" s="134">
        <v>11.1</v>
      </c>
      <c r="O58" s="134">
        <v>8.6</v>
      </c>
      <c r="Q58" s="134">
        <v>8.9</v>
      </c>
      <c r="R58" s="134">
        <v>7.8</v>
      </c>
      <c r="S58" s="134">
        <v>9.5</v>
      </c>
      <c r="T58" s="134">
        <v>8.1999999999999993</v>
      </c>
      <c r="V58" s="133"/>
      <c r="X58" s="133"/>
      <c r="Y58" s="134">
        <v>9.1</v>
      </c>
      <c r="Z58" s="134">
        <v>7.7</v>
      </c>
      <c r="AA58" s="134">
        <v>8.1</v>
      </c>
      <c r="AB58" s="161">
        <v>8.1</v>
      </c>
      <c r="AC58" s="190">
        <v>15.5</v>
      </c>
      <c r="AD58" s="134">
        <v>9.6999999999999993</v>
      </c>
      <c r="AE58" s="134">
        <v>12.1</v>
      </c>
      <c r="AF58" s="134">
        <v>8.1999999999999993</v>
      </c>
      <c r="AG58" s="134">
        <v>6.8</v>
      </c>
      <c r="AH58" s="134">
        <v>10.9</v>
      </c>
      <c r="AI58" s="134">
        <v>7.4</v>
      </c>
      <c r="AJ58" s="134">
        <v>7.7</v>
      </c>
      <c r="AK58" s="134">
        <v>11.4</v>
      </c>
      <c r="AL58" s="134"/>
      <c r="AM58" s="134">
        <v>8.1999999999999993</v>
      </c>
      <c r="AN58" s="134">
        <v>12.4</v>
      </c>
      <c r="AO58" s="134">
        <v>8.8000000000000007</v>
      </c>
      <c r="AP58" s="134">
        <v>6.9</v>
      </c>
      <c r="AQ58" s="162">
        <v>8.3000000000000007</v>
      </c>
      <c r="AR58" s="239"/>
      <c r="AS58" s="134">
        <v>8</v>
      </c>
      <c r="AT58" s="134">
        <v>9.3000000000000007</v>
      </c>
      <c r="AU58" s="133"/>
      <c r="AV58" s="133"/>
      <c r="AW58" s="133"/>
      <c r="AX58" s="133"/>
      <c r="AY58" s="133"/>
      <c r="AZ58" s="133"/>
      <c r="BB58" s="132">
        <v>9.3333333333333339</v>
      </c>
      <c r="BC58" s="132">
        <v>8.8888888888888893</v>
      </c>
      <c r="BD58" s="132">
        <v>9.1111111111111107</v>
      </c>
      <c r="BE58" s="133"/>
      <c r="BF58" s="132">
        <v>9.6666666666666661</v>
      </c>
      <c r="BG58" s="132">
        <v>9.3888888888888893</v>
      </c>
      <c r="BH58" s="132">
        <v>9</v>
      </c>
      <c r="BI58" s="132">
        <v>7.2222222222222223</v>
      </c>
      <c r="BJ58" s="132">
        <v>8.6111111111111107</v>
      </c>
      <c r="BL58" s="131"/>
      <c r="BN58" s="236">
        <f t="shared" si="49"/>
        <v>8.8512091038406808</v>
      </c>
      <c r="BO58" s="236">
        <f t="shared" si="51"/>
        <v>11.561527883880826</v>
      </c>
      <c r="BP58" s="237">
        <f t="shared" si="52"/>
        <v>10.87976833976834</v>
      </c>
      <c r="BQ58" s="237">
        <f t="shared" si="50"/>
        <v>9.1099598930481278</v>
      </c>
      <c r="BS58" s="237">
        <f t="shared" ref="BS58:BY60" si="97">($B58*I$95)+I$99</f>
        <v>9.4650479954827791</v>
      </c>
      <c r="BT58" s="237">
        <f t="shared" si="97"/>
        <v>11.456103896103896</v>
      </c>
      <c r="BU58" s="237">
        <f t="shared" si="97"/>
        <v>13.88</v>
      </c>
      <c r="BV58" s="237">
        <f t="shared" si="97"/>
        <v>10.408542510121459</v>
      </c>
      <c r="BW58" s="237">
        <f t="shared" si="97"/>
        <v>7.294354838709677</v>
      </c>
      <c r="BX58" s="237">
        <f t="shared" si="97"/>
        <v>10.445637829912023</v>
      </c>
      <c r="BY58" s="237">
        <f t="shared" si="97"/>
        <v>8.9193846153846152</v>
      </c>
      <c r="BZ58" s="133"/>
      <c r="CA58" s="237">
        <f t="shared" ref="CA58:CD65" si="98">($B58*Q$95)+Q$99</f>
        <v>8.859692307692308</v>
      </c>
      <c r="CB58" s="237">
        <f t="shared" si="98"/>
        <v>8.4326720647773286</v>
      </c>
      <c r="CC58" s="237">
        <f t="shared" si="98"/>
        <v>10.344201680672269</v>
      </c>
      <c r="CD58" s="237">
        <f t="shared" si="98"/>
        <v>9.0109421162052747</v>
      </c>
      <c r="CF58" s="11"/>
      <c r="CH58" s="237">
        <f t="shared" si="88"/>
        <v>10.456695652173913</v>
      </c>
      <c r="CI58" s="134"/>
      <c r="CJ58" s="237">
        <f t="shared" si="93"/>
        <v>8.2282352941176473</v>
      </c>
      <c r="CK58" s="237">
        <f t="shared" si="93"/>
        <v>7.9480519480519476</v>
      </c>
      <c r="CL58" s="190"/>
      <c r="CM58" s="237">
        <f t="shared" si="95"/>
        <v>10.155815734763102</v>
      </c>
      <c r="CN58" s="237">
        <f t="shared" si="95"/>
        <v>11.554621848739497</v>
      </c>
      <c r="CO58" s="237">
        <f t="shared" si="95"/>
        <v>8.5449350649350642</v>
      </c>
      <c r="CP58" s="237">
        <f t="shared" si="95"/>
        <v>7.1818464961067852</v>
      </c>
      <c r="CQ58" s="237">
        <f t="shared" si="95"/>
        <v>10.657368718238283</v>
      </c>
      <c r="CR58" s="237">
        <f t="shared" si="95"/>
        <v>7.6722358175750829</v>
      </c>
      <c r="CS58" s="134"/>
      <c r="CT58" s="237">
        <f t="shared" si="96"/>
        <v>10.839354838709678</v>
      </c>
      <c r="CU58" s="134"/>
      <c r="CV58" s="237">
        <f t="shared" si="83"/>
        <v>8.138461538461538</v>
      </c>
      <c r="CW58" s="237">
        <f t="shared" si="84"/>
        <v>13.891581359816653</v>
      </c>
      <c r="CX58" s="237">
        <f t="shared" si="85"/>
        <v>9.160756395995552</v>
      </c>
      <c r="CY58" s="237">
        <f t="shared" si="86"/>
        <v>6.5539849624060169</v>
      </c>
      <c r="CZ58" s="237">
        <f t="shared" si="87"/>
        <v>8.6305263157894743</v>
      </c>
      <c r="DA58" s="237">
        <f t="shared" si="70"/>
        <v>7.7849340175953081</v>
      </c>
      <c r="DB58" s="237">
        <f t="shared" si="71"/>
        <v>11.374146341463415</v>
      </c>
      <c r="DD58" s="237">
        <f t="shared" ref="DD58:DF63" si="99">($B58*BB$95)+BB$99</f>
        <v>9.3493236714975847</v>
      </c>
      <c r="DE58" s="237">
        <f t="shared" si="99"/>
        <v>9.7211926211926212</v>
      </c>
      <c r="DF58" s="237">
        <f t="shared" si="99"/>
        <v>8.9468864468864453</v>
      </c>
      <c r="DG58" s="237">
        <f t="shared" si="77"/>
        <v>9.5459229390681006</v>
      </c>
      <c r="DH58" s="237">
        <f t="shared" si="78"/>
        <v>9.6642087351106074</v>
      </c>
      <c r="DI58" s="237">
        <f t="shared" si="79"/>
        <v>8.862814188395582</v>
      </c>
      <c r="DJ58" s="237">
        <f t="shared" si="80"/>
        <v>7.3538870349771344</v>
      </c>
      <c r="DK58" s="237">
        <f t="shared" si="81"/>
        <v>8.4484544695071015</v>
      </c>
    </row>
    <row r="59" spans="1:115" x14ac:dyDescent="0.2">
      <c r="A59" s="114">
        <v>0.48888888888888898</v>
      </c>
      <c r="B59" s="240">
        <v>95</v>
      </c>
      <c r="C59" s="134"/>
      <c r="D59" s="134">
        <v>7.7</v>
      </c>
      <c r="E59" s="134">
        <v>10.7</v>
      </c>
      <c r="F59" s="134">
        <v>9.8000000000000007</v>
      </c>
      <c r="G59" s="134">
        <v>9.3000000000000007</v>
      </c>
      <c r="I59" s="134">
        <v>9.3000000000000007</v>
      </c>
      <c r="J59" s="133">
        <v>11.2</v>
      </c>
      <c r="K59" s="134">
        <v>14.2</v>
      </c>
      <c r="L59" s="134">
        <v>10.3</v>
      </c>
      <c r="M59" s="134">
        <v>7.6</v>
      </c>
      <c r="N59" s="134">
        <v>11.1</v>
      </c>
      <c r="O59" s="134">
        <v>8.5</v>
      </c>
      <c r="Q59" s="134">
        <v>8.6</v>
      </c>
      <c r="R59" s="134">
        <v>7.8</v>
      </c>
      <c r="S59" s="134">
        <v>9.3000000000000007</v>
      </c>
      <c r="T59" s="134">
        <v>8.1</v>
      </c>
      <c r="V59" s="133"/>
      <c r="X59" s="133"/>
      <c r="Y59" s="134">
        <v>8.9</v>
      </c>
      <c r="Z59" s="134">
        <v>7.7</v>
      </c>
      <c r="AA59" s="134">
        <v>8.1</v>
      </c>
      <c r="AB59" s="161">
        <v>7.9</v>
      </c>
      <c r="AC59" s="190">
        <v>15.8</v>
      </c>
      <c r="AD59" s="134">
        <v>9.6999999999999993</v>
      </c>
      <c r="AE59" s="134">
        <v>12.2</v>
      </c>
      <c r="AF59" s="134">
        <v>8.1999999999999993</v>
      </c>
      <c r="AG59" s="134">
        <v>6.5</v>
      </c>
      <c r="AH59" s="134">
        <v>10.8</v>
      </c>
      <c r="AI59" s="134">
        <v>7.3</v>
      </c>
      <c r="AJ59" s="134">
        <v>8.1999999999999993</v>
      </c>
      <c r="AK59" s="134">
        <v>11.3</v>
      </c>
      <c r="AL59" s="134"/>
      <c r="AM59" s="134">
        <v>7.8</v>
      </c>
      <c r="AN59" s="134">
        <v>12.4</v>
      </c>
      <c r="AO59" s="134">
        <v>8.6</v>
      </c>
      <c r="AP59" s="122">
        <v>6.8</v>
      </c>
      <c r="AQ59" s="161">
        <v>8.4</v>
      </c>
      <c r="AR59" s="133"/>
      <c r="AS59" s="134">
        <v>7.9</v>
      </c>
      <c r="AT59" s="134">
        <v>9.3000000000000007</v>
      </c>
      <c r="AU59" s="133"/>
      <c r="AV59" s="133"/>
      <c r="AW59" s="133"/>
      <c r="AX59" s="133"/>
      <c r="AY59" s="133"/>
      <c r="AZ59" s="133"/>
      <c r="BB59" s="132">
        <v>9.3333333333333339</v>
      </c>
      <c r="BC59" s="132">
        <v>8.8888888888888893</v>
      </c>
      <c r="BD59" s="132">
        <v>8.7777777777777786</v>
      </c>
      <c r="BE59" s="133"/>
      <c r="BF59" s="132">
        <v>9.4444444444444446</v>
      </c>
      <c r="BG59" s="132">
        <v>9.2222222222222214</v>
      </c>
      <c r="BH59" s="132">
        <v>8.8333333333333339</v>
      </c>
      <c r="BI59" s="132">
        <v>7.0555555555555554</v>
      </c>
      <c r="BJ59" s="214">
        <v>8.3333333333333339</v>
      </c>
      <c r="BL59" s="131"/>
      <c r="BN59" s="236">
        <f t="shared" si="49"/>
        <v>8.6373873873873865</v>
      </c>
      <c r="BO59" s="236">
        <f t="shared" si="51"/>
        <v>11.403834988540872</v>
      </c>
      <c r="BP59" s="237">
        <f t="shared" si="52"/>
        <v>10.823088803088803</v>
      </c>
      <c r="BQ59" s="237">
        <f t="shared" si="50"/>
        <v>8.9216243315508024</v>
      </c>
      <c r="BS59" s="237">
        <f t="shared" si="97"/>
        <v>9.268661773009601</v>
      </c>
      <c r="BT59" s="237">
        <f t="shared" si="97"/>
        <v>11.30922077922078</v>
      </c>
      <c r="BU59" s="237">
        <f t="shared" si="97"/>
        <v>13.756666666666668</v>
      </c>
      <c r="BV59" s="237">
        <f t="shared" si="97"/>
        <v>10.35346153846154</v>
      </c>
      <c r="BW59" s="237">
        <f t="shared" si="97"/>
        <v>7.2495967741935479</v>
      </c>
      <c r="BX59" s="237">
        <f t="shared" si="97"/>
        <v>10.381506598240469</v>
      </c>
      <c r="BY59" s="237">
        <f t="shared" si="97"/>
        <v>8.7704615384615394</v>
      </c>
      <c r="BZ59" s="133"/>
      <c r="CA59" s="237">
        <f t="shared" si="98"/>
        <v>8.7518974358974368</v>
      </c>
      <c r="CB59" s="237">
        <f t="shared" si="98"/>
        <v>8.3011538461538468</v>
      </c>
      <c r="CC59" s="237">
        <f t="shared" si="98"/>
        <v>10.168879551820728</v>
      </c>
      <c r="CD59" s="237">
        <f t="shared" si="98"/>
        <v>8.8226611226611222</v>
      </c>
      <c r="CF59" s="11"/>
      <c r="CH59" s="237">
        <f t="shared" si="88"/>
        <v>10.270956521739132</v>
      </c>
      <c r="CI59" s="134"/>
      <c r="CJ59" s="237">
        <f t="shared" si="93"/>
        <v>8.0798039215686277</v>
      </c>
      <c r="CK59" s="237">
        <f t="shared" si="93"/>
        <v>7.7896103896103899</v>
      </c>
      <c r="CL59" s="190"/>
      <c r="CM59" s="237">
        <f t="shared" si="95"/>
        <v>9.9866943866943867</v>
      </c>
      <c r="CN59" s="237">
        <f t="shared" si="95"/>
        <v>11.485434173669468</v>
      </c>
      <c r="CO59" s="237">
        <f t="shared" si="95"/>
        <v>8.4029870129870119</v>
      </c>
      <c r="CP59" s="237">
        <f t="shared" si="95"/>
        <v>6.9141713014460509</v>
      </c>
      <c r="CQ59" s="237">
        <f t="shared" si="95"/>
        <v>10.382778091473742</v>
      </c>
      <c r="CR59" s="237">
        <f t="shared" si="95"/>
        <v>7.5040266963292543</v>
      </c>
      <c r="CS59" s="134"/>
      <c r="CT59" s="237">
        <f t="shared" si="96"/>
        <v>10.747096774193547</v>
      </c>
      <c r="CU59" s="134"/>
      <c r="CV59" s="237">
        <f>($B59*AM$95)+AM$99</f>
        <v>7.9572649572649574</v>
      </c>
      <c r="CW59" s="237">
        <f>($B59*AN$95)+AN$99</f>
        <v>13.796669213139801</v>
      </c>
      <c r="CX59" s="237">
        <f>($B59*AO$95)+AO$99</f>
        <v>8.9585761957730821</v>
      </c>
      <c r="CY59" s="237">
        <f>($B59*AP$95)+AP$99</f>
        <v>6.401428571428573</v>
      </c>
      <c r="CZ59" s="133"/>
      <c r="DA59" s="237">
        <f t="shared" si="70"/>
        <v>7.617430351906159</v>
      </c>
      <c r="DB59" s="237">
        <f t="shared" si="71"/>
        <v>11.15048780487805</v>
      </c>
      <c r="DD59" s="237">
        <f t="shared" si="99"/>
        <v>9.2360144927536236</v>
      </c>
      <c r="DE59" s="237">
        <f t="shared" si="99"/>
        <v>9.6563206063206071</v>
      </c>
      <c r="DF59" s="237">
        <f t="shared" si="99"/>
        <v>8.7710961877628524</v>
      </c>
      <c r="DG59" s="237">
        <f t="shared" si="77"/>
        <v>9.3663754480286734</v>
      </c>
      <c r="DH59" s="237">
        <f t="shared" si="78"/>
        <v>9.5344425537278639</v>
      </c>
      <c r="DI59" s="237">
        <f t="shared" si="79"/>
        <v>8.7595137420718814</v>
      </c>
      <c r="DJ59" s="237">
        <f t="shared" si="80"/>
        <v>7.1482387838338886</v>
      </c>
      <c r="DK59" s="237">
        <f t="shared" si="81"/>
        <v>8.124603174603175</v>
      </c>
    </row>
    <row r="60" spans="1:115" x14ac:dyDescent="0.2">
      <c r="A60" s="114">
        <v>0.49236111111111103</v>
      </c>
      <c r="B60" s="240">
        <v>100</v>
      </c>
      <c r="C60" s="134"/>
      <c r="D60" s="134">
        <v>7.6</v>
      </c>
      <c r="E60" s="134">
        <v>10.7</v>
      </c>
      <c r="F60" s="134">
        <v>10.1</v>
      </c>
      <c r="G60" s="134">
        <v>9.1</v>
      </c>
      <c r="I60" s="134">
        <v>8.1999999999999993</v>
      </c>
      <c r="J60" s="208">
        <v>10.9</v>
      </c>
      <c r="K60" s="134">
        <v>14.1</v>
      </c>
      <c r="L60" s="134">
        <v>10.199999999999999</v>
      </c>
      <c r="M60" s="134">
        <v>7.5</v>
      </c>
      <c r="N60" s="134">
        <v>11</v>
      </c>
      <c r="O60" s="134">
        <v>7.8</v>
      </c>
      <c r="Q60" s="134">
        <v>8.5</v>
      </c>
      <c r="R60" s="134">
        <v>8</v>
      </c>
      <c r="S60" s="134">
        <v>8.9</v>
      </c>
      <c r="T60" s="134">
        <v>7.8</v>
      </c>
      <c r="V60" s="133"/>
      <c r="X60" s="133"/>
      <c r="Y60" s="134">
        <v>8.6</v>
      </c>
      <c r="Z60" s="134">
        <v>7.8</v>
      </c>
      <c r="AA60" s="134">
        <v>7.9</v>
      </c>
      <c r="AB60" s="162">
        <v>7.5</v>
      </c>
      <c r="AC60" s="190">
        <v>15.9</v>
      </c>
      <c r="AD60" s="134">
        <v>9.9</v>
      </c>
      <c r="AE60" s="134">
        <v>11.9</v>
      </c>
      <c r="AF60" s="122">
        <v>8.1</v>
      </c>
      <c r="AG60" s="134">
        <v>6.5</v>
      </c>
      <c r="AH60" s="134">
        <v>10.4</v>
      </c>
      <c r="AI60" s="134">
        <v>7.5</v>
      </c>
      <c r="AJ60" s="134">
        <v>8.4</v>
      </c>
      <c r="AK60" s="134">
        <v>11.1</v>
      </c>
      <c r="AL60" s="134"/>
      <c r="AM60" s="134">
        <v>7.7</v>
      </c>
      <c r="AN60" s="134">
        <v>12.5</v>
      </c>
      <c r="AO60" s="134">
        <v>8.4</v>
      </c>
      <c r="AP60" s="134">
        <v>6.9</v>
      </c>
      <c r="AQ60" s="161">
        <v>8.4</v>
      </c>
      <c r="AR60" s="133"/>
      <c r="AS60" s="134">
        <v>7.7</v>
      </c>
      <c r="AT60" s="134">
        <v>9.1</v>
      </c>
      <c r="AU60" s="133"/>
      <c r="AV60" s="133"/>
      <c r="AW60" s="133"/>
      <c r="AX60" s="133"/>
      <c r="AY60" s="133"/>
      <c r="AZ60" s="133"/>
      <c r="BB60" s="132">
        <v>9.2222222222222214</v>
      </c>
      <c r="BC60" s="132">
        <v>9.2222222222222214</v>
      </c>
      <c r="BD60" s="132">
        <v>8.2222222222222214</v>
      </c>
      <c r="BE60" s="133"/>
      <c r="BF60" s="132">
        <v>9.2777777777777786</v>
      </c>
      <c r="BG60" s="132">
        <v>9.1111111111111107</v>
      </c>
      <c r="BH60" s="132">
        <v>8.6111111111111107</v>
      </c>
      <c r="BI60" s="132">
        <v>6.833333333333333</v>
      </c>
      <c r="BL60" s="131"/>
      <c r="BN60" s="236">
        <f t="shared" si="49"/>
        <v>8.4235656709340923</v>
      </c>
      <c r="BO60" s="236">
        <f t="shared" si="51"/>
        <v>11.246142093200918</v>
      </c>
      <c r="BP60" s="237">
        <f t="shared" si="52"/>
        <v>10.766409266409266</v>
      </c>
      <c r="BQ60" s="237">
        <f t="shared" si="50"/>
        <v>8.7332887700534769</v>
      </c>
      <c r="BS60" s="237">
        <f t="shared" si="97"/>
        <v>9.0722755505364212</v>
      </c>
      <c r="BT60" s="237">
        <f t="shared" si="97"/>
        <v>11.162337662337663</v>
      </c>
      <c r="BU60" s="237">
        <f t="shared" si="97"/>
        <v>13.633333333333335</v>
      </c>
      <c r="BV60" s="237">
        <f t="shared" si="97"/>
        <v>10.298380566801621</v>
      </c>
      <c r="BW60" s="237">
        <f t="shared" si="97"/>
        <v>7.2048387096774196</v>
      </c>
      <c r="BX60" s="237">
        <f t="shared" si="97"/>
        <v>10.317375366568914</v>
      </c>
      <c r="BY60" s="237">
        <f t="shared" si="97"/>
        <v>8.6215384615384618</v>
      </c>
      <c r="BZ60" s="133"/>
      <c r="CA60" s="237">
        <f t="shared" si="98"/>
        <v>8.6441025641025639</v>
      </c>
      <c r="CB60" s="237">
        <f t="shared" si="98"/>
        <v>8.169635627530365</v>
      </c>
      <c r="CC60" s="237">
        <f t="shared" si="98"/>
        <v>9.9935574229691877</v>
      </c>
      <c r="CD60" s="237">
        <f t="shared" si="98"/>
        <v>8.6343801291169715</v>
      </c>
      <c r="CF60" s="11"/>
      <c r="CH60" s="237">
        <f t="shared" si="88"/>
        <v>10.085217391304349</v>
      </c>
      <c r="CI60" s="134"/>
      <c r="CJ60" s="237">
        <f t="shared" si="93"/>
        <v>7.9313725490196081</v>
      </c>
      <c r="CK60" s="237">
        <f t="shared" si="93"/>
        <v>7.6311688311688313</v>
      </c>
      <c r="CL60" s="190"/>
      <c r="CM60" s="237">
        <f t="shared" si="95"/>
        <v>9.8175730386256692</v>
      </c>
      <c r="CN60" s="237">
        <f t="shared" si="95"/>
        <v>11.41624649859944</v>
      </c>
      <c r="CO60" s="237">
        <f t="shared" si="95"/>
        <v>8.2610389610389614</v>
      </c>
      <c r="CP60" s="237">
        <f t="shared" si="95"/>
        <v>6.6464961067853165</v>
      </c>
      <c r="CQ60" s="237">
        <f t="shared" si="95"/>
        <v>10.108187464709204</v>
      </c>
      <c r="CR60" s="237">
        <f t="shared" si="95"/>
        <v>7.3358175750834249</v>
      </c>
      <c r="CS60" s="134"/>
      <c r="CT60" s="237">
        <f t="shared" si="96"/>
        <v>10.654838709677419</v>
      </c>
      <c r="CU60" s="134"/>
      <c r="CV60" s="237">
        <f t="shared" ref="CV60:CX66" si="100">($B60*AM$95)+AM$99</f>
        <v>7.7760683760683751</v>
      </c>
      <c r="CW60" s="237">
        <f t="shared" si="100"/>
        <v>13.701757066462948</v>
      </c>
      <c r="CX60" s="237">
        <f t="shared" si="100"/>
        <v>8.7563959955506121</v>
      </c>
      <c r="CY60" s="161"/>
      <c r="CZ60" s="133"/>
      <c r="DA60" s="237">
        <f t="shared" si="70"/>
        <v>7.4499266862170099</v>
      </c>
      <c r="DB60" s="237">
        <f t="shared" si="71"/>
        <v>10.926829268292684</v>
      </c>
      <c r="DD60" s="237">
        <f t="shared" si="99"/>
        <v>9.1227053140096626</v>
      </c>
      <c r="DE60" s="237">
        <f t="shared" si="99"/>
        <v>9.5914485914485912</v>
      </c>
      <c r="DF60" s="237">
        <f t="shared" si="99"/>
        <v>8.5953059286392595</v>
      </c>
      <c r="DG60" s="237">
        <f t="shared" ref="DG60:DG69" si="101">($B60*BF$95)+BF$99</f>
        <v>9.1868279569892479</v>
      </c>
      <c r="DH60" s="237">
        <f t="shared" ref="DH60:DH69" si="102">($B60*BG$95)+BG$99</f>
        <v>9.4046763723451186</v>
      </c>
      <c r="DI60" s="237">
        <f t="shared" ref="DI60:DI69" si="103">($B60*BH$95)+BH$99</f>
        <v>8.656213295748179</v>
      </c>
      <c r="DJ60" s="237">
        <f t="shared" ref="DJ60:DJ69" si="104">($B60*BI$95)+BI$99</f>
        <v>6.9425905326906427</v>
      </c>
    </row>
    <row r="61" spans="1:115" x14ac:dyDescent="0.2">
      <c r="A61" s="114">
        <v>0.49583333333333302</v>
      </c>
      <c r="B61" s="240">
        <v>105</v>
      </c>
      <c r="C61" s="134"/>
      <c r="D61" s="134">
        <v>7.3</v>
      </c>
      <c r="E61" s="134">
        <v>10.3</v>
      </c>
      <c r="F61" s="134">
        <v>10</v>
      </c>
      <c r="G61" s="134">
        <v>8.6999999999999993</v>
      </c>
      <c r="I61" s="122">
        <v>7.9</v>
      </c>
      <c r="K61" s="134">
        <v>13.7</v>
      </c>
      <c r="L61" s="134">
        <v>10.6</v>
      </c>
      <c r="M61" s="134">
        <v>7.5</v>
      </c>
      <c r="N61" s="134">
        <v>10.9</v>
      </c>
      <c r="O61" s="134">
        <v>7.8</v>
      </c>
      <c r="Q61" s="134">
        <v>8.4</v>
      </c>
      <c r="R61" s="134">
        <v>7.8</v>
      </c>
      <c r="S61" s="134">
        <v>9</v>
      </c>
      <c r="T61" s="134">
        <v>7.7</v>
      </c>
      <c r="V61" s="133"/>
      <c r="W61" s="134"/>
      <c r="X61" s="133"/>
      <c r="Y61" s="134">
        <v>8.1999999999999993</v>
      </c>
      <c r="Z61" s="134">
        <v>7.9</v>
      </c>
      <c r="AA61" s="134">
        <v>7.8</v>
      </c>
      <c r="AB61" s="161">
        <v>7.6</v>
      </c>
      <c r="AC61" s="190">
        <v>16.2</v>
      </c>
      <c r="AD61" s="134">
        <v>9.8000000000000007</v>
      </c>
      <c r="AE61" s="134">
        <v>11.8</v>
      </c>
      <c r="AG61" s="134">
        <v>6.4</v>
      </c>
      <c r="AH61" s="122">
        <v>9.9</v>
      </c>
      <c r="AI61" s="134">
        <v>7.6</v>
      </c>
      <c r="AJ61" s="134">
        <v>8.6999999999999993</v>
      </c>
      <c r="AK61" s="134">
        <v>11.2</v>
      </c>
      <c r="AL61" s="134"/>
      <c r="AM61" s="134">
        <v>7.5</v>
      </c>
      <c r="AN61" s="134">
        <v>12.7</v>
      </c>
      <c r="AO61" s="134">
        <v>8.3000000000000007</v>
      </c>
      <c r="AP61" s="134">
        <v>6.9</v>
      </c>
      <c r="AQ61" s="161">
        <v>8.6</v>
      </c>
      <c r="AR61" s="133"/>
      <c r="AS61" s="134">
        <v>7.3</v>
      </c>
      <c r="AT61" s="134">
        <v>8.8000000000000007</v>
      </c>
      <c r="AU61" s="133"/>
      <c r="AV61" s="133"/>
      <c r="AW61" s="133"/>
      <c r="AX61" s="133"/>
      <c r="AY61" s="133"/>
      <c r="AZ61" s="133"/>
      <c r="BB61" s="132">
        <v>9.1666666666666661</v>
      </c>
      <c r="BC61" s="132">
        <v>9.1666666666666661</v>
      </c>
      <c r="BD61" s="132">
        <v>8</v>
      </c>
      <c r="BE61" s="133"/>
      <c r="BF61" s="132">
        <v>9.3333333333333339</v>
      </c>
      <c r="BG61" s="132">
        <v>9</v>
      </c>
      <c r="BH61" s="132">
        <v>8.5</v>
      </c>
      <c r="BI61" s="132">
        <v>6.7222222222222223</v>
      </c>
      <c r="BL61" s="131"/>
      <c r="BN61" s="236">
        <f t="shared" si="49"/>
        <v>8.2097439544807962</v>
      </c>
      <c r="BO61" s="236">
        <f t="shared" si="51"/>
        <v>11.088449197860964</v>
      </c>
      <c r="BP61" s="237">
        <f t="shared" si="52"/>
        <v>10.70972972972973</v>
      </c>
      <c r="BQ61" s="237">
        <f t="shared" si="50"/>
        <v>8.5449532085561497</v>
      </c>
      <c r="BS61" s="237">
        <f>($B61*I$95)+I$99</f>
        <v>8.8758893280632414</v>
      </c>
      <c r="BU61" s="237">
        <f t="shared" ref="BU61:BY65" si="105">($B61*K$95)+K$99</f>
        <v>13.510000000000002</v>
      </c>
      <c r="BV61" s="237">
        <f t="shared" si="105"/>
        <v>10.243299595141702</v>
      </c>
      <c r="BW61" s="237">
        <f t="shared" si="105"/>
        <v>7.1600806451612904</v>
      </c>
      <c r="BX61" s="237">
        <f t="shared" si="105"/>
        <v>10.253244134897361</v>
      </c>
      <c r="BY61" s="237">
        <f t="shared" si="105"/>
        <v>8.4726153846153842</v>
      </c>
      <c r="BZ61" s="133"/>
      <c r="CA61" s="237">
        <f t="shared" si="98"/>
        <v>8.5363076923076928</v>
      </c>
      <c r="CB61" s="237">
        <f t="shared" si="98"/>
        <v>8.0381174089068832</v>
      </c>
      <c r="CC61" s="237">
        <f t="shared" si="98"/>
        <v>9.8182352941176472</v>
      </c>
      <c r="CD61" s="237">
        <f t="shared" si="98"/>
        <v>8.446099135572819</v>
      </c>
      <c r="CF61" s="133"/>
      <c r="CG61" s="134"/>
      <c r="CH61" s="237">
        <f t="shared" si="88"/>
        <v>9.8994782608695662</v>
      </c>
      <c r="CI61" s="134"/>
      <c r="CJ61" s="237">
        <f t="shared" ref="CJ61:CJ74" si="106">($B61*AA$95)+AA$99</f>
        <v>7.7829411764705885</v>
      </c>
      <c r="CK61" s="161"/>
      <c r="CL61" s="190"/>
      <c r="CM61" s="237">
        <f t="shared" ref="CM61:CM74" si="107">($B61*AD$95)+AD$99</f>
        <v>9.6484516905569535</v>
      </c>
      <c r="CN61" s="237">
        <f t="shared" ref="CN61:CN74" si="108">($B61*AE$95)+AE$99</f>
        <v>11.347058823529412</v>
      </c>
      <c r="CP61" s="237">
        <f>($B61*AG$95)+AG$99</f>
        <v>6.3788209121245822</v>
      </c>
      <c r="CQ61" s="237">
        <f>($B61*AH$95)+AH$99</f>
        <v>9.833596837944663</v>
      </c>
      <c r="CR61" s="237">
        <f>($B61*AI$95)+AI$99</f>
        <v>7.1676084538375964</v>
      </c>
      <c r="CS61" s="134"/>
      <c r="CT61" s="237">
        <f t="shared" si="96"/>
        <v>10.56258064516129</v>
      </c>
      <c r="CU61" s="134"/>
      <c r="CV61" s="237">
        <f t="shared" si="100"/>
        <v>7.5948717948717945</v>
      </c>
      <c r="CW61" s="237">
        <f t="shared" si="100"/>
        <v>13.606844919786095</v>
      </c>
      <c r="CX61" s="237">
        <f t="shared" si="100"/>
        <v>8.5542157953281439</v>
      </c>
      <c r="CY61" s="161"/>
      <c r="CZ61" s="133"/>
      <c r="DA61" s="237">
        <f t="shared" si="70"/>
        <v>7.2824230205278599</v>
      </c>
      <c r="DB61" s="237">
        <f t="shared" si="71"/>
        <v>10.703170731707317</v>
      </c>
      <c r="DD61" s="237">
        <f t="shared" si="99"/>
        <v>9.0093961352657015</v>
      </c>
      <c r="DE61" s="237">
        <f t="shared" si="99"/>
        <v>9.5265765765765771</v>
      </c>
      <c r="DF61" s="237">
        <f t="shared" si="99"/>
        <v>8.4195156695156683</v>
      </c>
      <c r="DG61" s="237">
        <f t="shared" si="101"/>
        <v>9.0072804659498207</v>
      </c>
      <c r="DH61" s="237">
        <f t="shared" si="102"/>
        <v>9.274910190962375</v>
      </c>
      <c r="DI61" s="237">
        <f t="shared" si="103"/>
        <v>8.5529128494244766</v>
      </c>
      <c r="DJ61" s="237">
        <f t="shared" si="104"/>
        <v>6.7369422815473969</v>
      </c>
    </row>
    <row r="62" spans="1:115" x14ac:dyDescent="0.2">
      <c r="A62" s="114">
        <v>0.499305555555556</v>
      </c>
      <c r="B62" s="240">
        <v>110</v>
      </c>
      <c r="C62" s="134"/>
      <c r="D62" s="134">
        <v>7.1</v>
      </c>
      <c r="E62" s="134">
        <v>9.9</v>
      </c>
      <c r="F62" s="134">
        <v>10</v>
      </c>
      <c r="G62" s="134">
        <v>8.6</v>
      </c>
      <c r="I62" s="134">
        <v>8.9</v>
      </c>
      <c r="K62" s="134">
        <v>13.7</v>
      </c>
      <c r="L62" s="134">
        <v>11.1</v>
      </c>
      <c r="M62" s="134">
        <v>7.3</v>
      </c>
      <c r="N62" s="134">
        <v>10.8</v>
      </c>
      <c r="O62" s="134">
        <v>7.6</v>
      </c>
      <c r="Q62" s="134">
        <v>8.4</v>
      </c>
      <c r="R62" s="134">
        <v>7.7</v>
      </c>
      <c r="S62" s="134">
        <v>9.1</v>
      </c>
      <c r="T62" s="134">
        <v>7.6</v>
      </c>
      <c r="V62" s="133"/>
      <c r="W62" s="134"/>
      <c r="X62" s="133"/>
      <c r="Y62" s="134">
        <v>8</v>
      </c>
      <c r="Z62" s="134">
        <v>7.8</v>
      </c>
      <c r="AA62" s="161">
        <v>7.6</v>
      </c>
      <c r="AB62" s="161">
        <v>7.6</v>
      </c>
      <c r="AC62" s="190">
        <v>16.600000000000001</v>
      </c>
      <c r="AD62" s="134">
        <v>9.5</v>
      </c>
      <c r="AE62" s="134">
        <v>11.7</v>
      </c>
      <c r="AG62" s="134">
        <v>6</v>
      </c>
      <c r="AH62" s="134">
        <v>10.199999999999999</v>
      </c>
      <c r="AI62" s="134">
        <v>7.1</v>
      </c>
      <c r="AJ62" s="134">
        <v>9.4</v>
      </c>
      <c r="AK62" s="134">
        <v>11.1</v>
      </c>
      <c r="AL62" s="134"/>
      <c r="AM62" s="134">
        <v>7.3</v>
      </c>
      <c r="AN62" s="134">
        <v>12.9</v>
      </c>
      <c r="AO62" s="134">
        <v>8.1999999999999993</v>
      </c>
      <c r="AP62" s="134">
        <v>7.1</v>
      </c>
      <c r="AQ62" s="161">
        <v>8.6999999999999993</v>
      </c>
      <c r="AR62" s="11"/>
      <c r="AS62" s="161">
        <v>7.3</v>
      </c>
      <c r="AT62" s="134">
        <v>8.6</v>
      </c>
      <c r="AU62" s="133"/>
      <c r="AV62" s="133"/>
      <c r="AW62" s="133"/>
      <c r="AX62" s="133"/>
      <c r="AY62" s="133"/>
      <c r="AZ62" s="133"/>
      <c r="BB62" s="132">
        <v>9.1111111111111107</v>
      </c>
      <c r="BC62" s="132">
        <v>9.1666666666666661</v>
      </c>
      <c r="BD62" s="66">
        <v>8.1666666666666661</v>
      </c>
      <c r="BE62" s="133"/>
      <c r="BF62" s="132">
        <v>9.3333333333333339</v>
      </c>
      <c r="BG62" s="132">
        <v>8.8888888888888893</v>
      </c>
      <c r="BH62" s="132">
        <v>8.4444444444444446</v>
      </c>
      <c r="BI62" s="132">
        <v>6.6111111111111107</v>
      </c>
      <c r="BL62" s="131"/>
      <c r="BN62" s="236">
        <f t="shared" si="49"/>
        <v>7.9959222380275001</v>
      </c>
      <c r="BO62" s="236">
        <f t="shared" si="51"/>
        <v>10.93075630252101</v>
      </c>
      <c r="BP62" s="237">
        <f t="shared" si="52"/>
        <v>10.653050193050193</v>
      </c>
      <c r="BQ62" s="237">
        <f t="shared" si="50"/>
        <v>8.3566176470588225</v>
      </c>
      <c r="BS62" s="161"/>
      <c r="BU62" s="237">
        <f t="shared" si="105"/>
        <v>13.386666666666668</v>
      </c>
      <c r="BV62" s="237">
        <f t="shared" si="105"/>
        <v>10.188218623481783</v>
      </c>
      <c r="BW62" s="237">
        <f t="shared" si="105"/>
        <v>7.1153225806451612</v>
      </c>
      <c r="BX62" s="237">
        <f t="shared" si="105"/>
        <v>10.189112903225807</v>
      </c>
      <c r="BY62" s="237">
        <f t="shared" si="105"/>
        <v>8.3236923076923084</v>
      </c>
      <c r="BZ62" s="133"/>
      <c r="CA62" s="237">
        <f t="shared" si="98"/>
        <v>8.4285128205128217</v>
      </c>
      <c r="CB62" s="237">
        <f t="shared" si="98"/>
        <v>7.9065991902834014</v>
      </c>
      <c r="CC62" s="237">
        <f t="shared" si="98"/>
        <v>9.6429131652661066</v>
      </c>
      <c r="CD62" s="237">
        <f t="shared" si="98"/>
        <v>8.2578181420286683</v>
      </c>
      <c r="CF62" s="133"/>
      <c r="CG62" s="134"/>
      <c r="CH62" s="237">
        <f t="shared" si="88"/>
        <v>9.7137391304347833</v>
      </c>
      <c r="CI62" s="161"/>
      <c r="CJ62" s="237">
        <f t="shared" si="106"/>
        <v>7.6345098039215689</v>
      </c>
      <c r="CK62" s="161"/>
      <c r="CL62" s="190"/>
      <c r="CM62" s="237">
        <f t="shared" si="107"/>
        <v>9.479330342488236</v>
      </c>
      <c r="CN62" s="237">
        <f t="shared" si="108"/>
        <v>11.277871148459385</v>
      </c>
      <c r="CP62" s="237">
        <f t="shared" ref="CP62:CP69" si="109">($B62*AG$95)+AG$99</f>
        <v>6.1111457174638488</v>
      </c>
      <c r="CQ62" s="134"/>
      <c r="CR62" s="237">
        <f t="shared" ref="CR62:CR69" si="110">($B62*AI$95)+AI$99</f>
        <v>6.9993993325917678</v>
      </c>
      <c r="CS62" s="134"/>
      <c r="CT62" s="237">
        <f t="shared" si="96"/>
        <v>10.470322580645162</v>
      </c>
      <c r="CU62" s="134"/>
      <c r="CV62" s="237">
        <f t="shared" si="100"/>
        <v>7.4136752136752131</v>
      </c>
      <c r="CW62" s="237">
        <f t="shared" si="100"/>
        <v>13.511932773109244</v>
      </c>
      <c r="CX62" s="237">
        <f t="shared" si="100"/>
        <v>8.3520355951056739</v>
      </c>
      <c r="CY62" s="161"/>
      <c r="CZ62" s="133"/>
      <c r="DA62" s="237">
        <f t="shared" si="70"/>
        <v>7.11491935483871</v>
      </c>
      <c r="DB62" s="237">
        <f t="shared" si="71"/>
        <v>10.479512195121952</v>
      </c>
      <c r="DD62" s="237">
        <f t="shared" si="99"/>
        <v>8.8960869565217386</v>
      </c>
      <c r="DE62" s="237">
        <f t="shared" si="99"/>
        <v>9.4617045617045612</v>
      </c>
      <c r="DF62" s="237">
        <f t="shared" si="99"/>
        <v>8.2437254103920754</v>
      </c>
      <c r="DG62" s="237">
        <f t="shared" si="101"/>
        <v>8.8277329749103934</v>
      </c>
      <c r="DH62" s="237">
        <f t="shared" si="102"/>
        <v>9.1451440095796315</v>
      </c>
      <c r="DI62" s="237">
        <f t="shared" si="103"/>
        <v>8.4496124031007742</v>
      </c>
      <c r="DJ62" s="237">
        <f t="shared" si="104"/>
        <v>6.531294030404152</v>
      </c>
    </row>
    <row r="63" spans="1:115" x14ac:dyDescent="0.2">
      <c r="A63" s="160">
        <v>0.50277777777777799</v>
      </c>
      <c r="B63" s="17">
        <v>115</v>
      </c>
      <c r="C63" s="161"/>
      <c r="D63" s="134">
        <v>6.9</v>
      </c>
      <c r="E63" s="134">
        <v>9.8000000000000007</v>
      </c>
      <c r="F63" s="134">
        <v>10.1</v>
      </c>
      <c r="G63" s="134">
        <v>8.6</v>
      </c>
      <c r="I63" s="134">
        <v>10.199999999999999</v>
      </c>
      <c r="K63" s="134">
        <v>13.4</v>
      </c>
      <c r="L63" s="134">
        <v>10.8</v>
      </c>
      <c r="M63" s="134">
        <v>7.3</v>
      </c>
      <c r="N63" s="134">
        <v>10.3</v>
      </c>
      <c r="O63" s="134">
        <v>7.8</v>
      </c>
      <c r="Q63" s="134">
        <v>8.1999999999999993</v>
      </c>
      <c r="R63" s="134">
        <v>7.6</v>
      </c>
      <c r="S63" s="134">
        <v>8.6999999999999993</v>
      </c>
      <c r="T63" s="134">
        <v>7.4</v>
      </c>
      <c r="V63" s="133"/>
      <c r="Y63" s="122">
        <v>8.1</v>
      </c>
      <c r="Z63" s="134">
        <v>8</v>
      </c>
      <c r="AA63" s="161">
        <v>7.6</v>
      </c>
      <c r="AB63" s="161">
        <v>7.5</v>
      </c>
      <c r="AC63" s="190">
        <v>16.8</v>
      </c>
      <c r="AD63" s="134">
        <v>9.1999999999999993</v>
      </c>
      <c r="AE63" s="134">
        <v>11.6</v>
      </c>
      <c r="AG63" s="134">
        <v>5.7</v>
      </c>
      <c r="AH63" s="134">
        <v>10.199999999999999</v>
      </c>
      <c r="AI63" s="134">
        <v>6.8</v>
      </c>
      <c r="AJ63" s="134">
        <v>10.199999999999999</v>
      </c>
      <c r="AK63" s="134">
        <v>11</v>
      </c>
      <c r="AL63" s="161"/>
      <c r="AM63" s="134">
        <v>6.9</v>
      </c>
      <c r="AN63" s="134">
        <v>13.1</v>
      </c>
      <c r="AO63" s="134">
        <v>8.1</v>
      </c>
      <c r="AP63" s="134">
        <v>7.1</v>
      </c>
      <c r="AQ63" s="161">
        <v>8.9</v>
      </c>
      <c r="AS63" s="161">
        <v>7.3</v>
      </c>
      <c r="AT63" s="134">
        <v>8.4</v>
      </c>
      <c r="BB63" s="214">
        <v>9</v>
      </c>
      <c r="BC63" s="132">
        <v>9</v>
      </c>
      <c r="BD63" s="66">
        <v>8.0555555555555554</v>
      </c>
      <c r="BF63" s="132">
        <v>9.1111111111111107</v>
      </c>
      <c r="BG63" s="132">
        <v>8.8333333333333339</v>
      </c>
      <c r="BH63" s="132">
        <v>8.5</v>
      </c>
      <c r="BI63" s="132">
        <v>6.4444444444444446</v>
      </c>
      <c r="BN63" s="236">
        <f t="shared" si="49"/>
        <v>7.782100521574205</v>
      </c>
      <c r="BO63" s="236">
        <f t="shared" si="51"/>
        <v>10.773063407181056</v>
      </c>
      <c r="BP63" s="237">
        <f t="shared" si="52"/>
        <v>10.596370656370656</v>
      </c>
      <c r="BQ63" s="237">
        <f t="shared" si="50"/>
        <v>8.168282085561497</v>
      </c>
      <c r="BS63" s="161"/>
      <c r="BU63" s="237">
        <f t="shared" si="105"/>
        <v>13.263333333333335</v>
      </c>
      <c r="BV63" s="237">
        <f t="shared" si="105"/>
        <v>10.133137651821864</v>
      </c>
      <c r="BW63" s="237">
        <f t="shared" si="105"/>
        <v>7.070564516129032</v>
      </c>
      <c r="BX63" s="237">
        <f t="shared" si="105"/>
        <v>10.124981671554252</v>
      </c>
      <c r="BY63" s="237">
        <f t="shared" si="105"/>
        <v>8.1747692307692308</v>
      </c>
      <c r="CA63" s="237">
        <f t="shared" si="98"/>
        <v>8.3207179487179488</v>
      </c>
      <c r="CB63" s="237">
        <f t="shared" si="98"/>
        <v>7.7750809716599196</v>
      </c>
      <c r="CC63" s="237">
        <f t="shared" si="98"/>
        <v>9.4675910364145661</v>
      </c>
      <c r="CD63" s="237">
        <f t="shared" si="98"/>
        <v>8.0695371484845175</v>
      </c>
      <c r="CF63" s="11"/>
      <c r="CH63" s="237">
        <f t="shared" si="88"/>
        <v>9.5280000000000005</v>
      </c>
      <c r="CI63" s="161"/>
      <c r="CJ63" s="237">
        <f t="shared" si="106"/>
        <v>7.4860784313725492</v>
      </c>
      <c r="CK63" s="161"/>
      <c r="CL63" s="190"/>
      <c r="CM63" s="237">
        <f t="shared" si="107"/>
        <v>9.3102089944195203</v>
      </c>
      <c r="CN63" s="237">
        <f t="shared" si="108"/>
        <v>11.208683473389357</v>
      </c>
      <c r="CP63" s="237">
        <f t="shared" si="109"/>
        <v>5.8434705228031145</v>
      </c>
      <c r="CQ63" s="134"/>
      <c r="CR63" s="237">
        <f t="shared" si="110"/>
        <v>6.8311902113459393</v>
      </c>
      <c r="CS63" s="134"/>
      <c r="CT63" s="237">
        <f t="shared" si="96"/>
        <v>10.378064516129033</v>
      </c>
      <c r="CU63" s="161"/>
      <c r="CV63" s="237">
        <f t="shared" si="100"/>
        <v>7.2324786324786317</v>
      </c>
      <c r="CW63" s="237">
        <f t="shared" si="100"/>
        <v>13.417020626432391</v>
      </c>
      <c r="CX63" s="237">
        <f t="shared" si="100"/>
        <v>8.149855394883204</v>
      </c>
      <c r="CY63" s="161"/>
      <c r="DA63" s="237">
        <f t="shared" si="70"/>
        <v>6.9474156891495609</v>
      </c>
      <c r="DB63" s="237">
        <f t="shared" si="71"/>
        <v>10.255853658536587</v>
      </c>
      <c r="DD63" s="237">
        <f t="shared" si="99"/>
        <v>8.7827777777777776</v>
      </c>
      <c r="DE63" s="237">
        <f t="shared" si="99"/>
        <v>9.3968325468325471</v>
      </c>
      <c r="DF63" s="237">
        <f t="shared" si="99"/>
        <v>8.0679351512684825</v>
      </c>
      <c r="DG63" s="237">
        <f t="shared" si="101"/>
        <v>8.648185483870968</v>
      </c>
      <c r="DH63" s="237">
        <f t="shared" si="102"/>
        <v>9.0153778281968862</v>
      </c>
      <c r="DI63" s="237">
        <f t="shared" si="103"/>
        <v>8.3463119567770718</v>
      </c>
      <c r="DJ63" s="237">
        <f t="shared" si="104"/>
        <v>6.3256457792609062</v>
      </c>
    </row>
    <row r="64" spans="1:115" x14ac:dyDescent="0.2">
      <c r="A64" s="160">
        <v>0.50624999999999998</v>
      </c>
      <c r="B64" s="17">
        <v>120</v>
      </c>
      <c r="C64" s="161"/>
      <c r="D64" s="134">
        <v>6.7</v>
      </c>
      <c r="E64" s="134">
        <v>10.1</v>
      </c>
      <c r="F64" s="134">
        <v>10.1</v>
      </c>
      <c r="G64" s="134">
        <v>8.4</v>
      </c>
      <c r="I64" s="134">
        <v>11.8</v>
      </c>
      <c r="K64" s="134">
        <v>13.3</v>
      </c>
      <c r="L64" s="134">
        <v>10.7</v>
      </c>
      <c r="M64" s="134">
        <v>7.2</v>
      </c>
      <c r="N64" s="134">
        <v>10.1</v>
      </c>
      <c r="O64" s="134">
        <v>7.8</v>
      </c>
      <c r="Q64" s="134">
        <v>8</v>
      </c>
      <c r="R64" s="134">
        <v>7.2</v>
      </c>
      <c r="S64" s="134">
        <v>8.3000000000000007</v>
      </c>
      <c r="T64" s="134">
        <v>7.2</v>
      </c>
      <c r="V64" s="133"/>
      <c r="Z64" s="134">
        <v>7.8</v>
      </c>
      <c r="AA64" s="161">
        <v>7.2</v>
      </c>
      <c r="AB64" s="161">
        <v>8</v>
      </c>
      <c r="AC64" s="190">
        <v>17.399999999999999</v>
      </c>
      <c r="AD64" s="134">
        <v>9.1999999999999993</v>
      </c>
      <c r="AE64" s="134">
        <v>11.5</v>
      </c>
      <c r="AG64" s="161">
        <v>5.4</v>
      </c>
      <c r="AH64" s="134">
        <v>9.9</v>
      </c>
      <c r="AI64" s="161">
        <v>6.7</v>
      </c>
      <c r="AJ64" s="134">
        <v>10.8</v>
      </c>
      <c r="AK64" s="134">
        <v>10.4</v>
      </c>
      <c r="AM64" s="134">
        <v>6.7</v>
      </c>
      <c r="AN64" s="134">
        <v>13.1</v>
      </c>
      <c r="AO64" s="134">
        <v>7.9</v>
      </c>
      <c r="AP64" s="134">
        <v>7.3</v>
      </c>
      <c r="AQ64" s="161">
        <v>9.1999999999999993</v>
      </c>
      <c r="AS64" s="161">
        <v>7.2</v>
      </c>
      <c r="AT64" s="134">
        <v>8.3000000000000007</v>
      </c>
      <c r="BC64" s="132">
        <v>8.9444444444444446</v>
      </c>
      <c r="BD64" s="66">
        <v>7.833333333333333</v>
      </c>
      <c r="BF64" s="132">
        <v>8.7777777777777786</v>
      </c>
      <c r="BG64" s="132">
        <v>8.9444444444444446</v>
      </c>
      <c r="BH64" s="132">
        <v>8.3333333333333339</v>
      </c>
      <c r="BI64" s="132">
        <v>6.333333333333333</v>
      </c>
      <c r="BN64" s="236">
        <f t="shared" si="49"/>
        <v>7.5682788051209089</v>
      </c>
      <c r="BO64" s="236">
        <f t="shared" si="51"/>
        <v>10.615370511841103</v>
      </c>
      <c r="BP64" s="237">
        <f t="shared" si="52"/>
        <v>10.53969111969112</v>
      </c>
      <c r="BQ64" s="237">
        <f t="shared" si="50"/>
        <v>7.9799465240641716</v>
      </c>
      <c r="BS64" s="161"/>
      <c r="BU64" s="237">
        <f t="shared" si="105"/>
        <v>13.14</v>
      </c>
      <c r="BV64" s="237">
        <f t="shared" si="105"/>
        <v>10.078056680161945</v>
      </c>
      <c r="BW64" s="237">
        <f t="shared" si="105"/>
        <v>7.0258064516129028</v>
      </c>
      <c r="BX64" s="237">
        <f t="shared" si="105"/>
        <v>10.060850439882698</v>
      </c>
      <c r="BY64" s="237">
        <f t="shared" si="105"/>
        <v>8.0258461538461532</v>
      </c>
      <c r="CA64" s="237">
        <f t="shared" si="98"/>
        <v>8.2129230769230777</v>
      </c>
      <c r="CB64" s="237">
        <f t="shared" si="98"/>
        <v>7.6435627530364378</v>
      </c>
      <c r="CC64" s="237">
        <f t="shared" si="98"/>
        <v>9.2922689075630256</v>
      </c>
      <c r="CD64" s="237">
        <f t="shared" si="98"/>
        <v>7.881256154940365</v>
      </c>
      <c r="CF64" s="11"/>
      <c r="CI64" s="161"/>
      <c r="CJ64" s="237">
        <f t="shared" si="106"/>
        <v>7.3376470588235296</v>
      </c>
      <c r="CK64" s="161"/>
      <c r="CL64" s="190"/>
      <c r="CM64" s="237">
        <f t="shared" si="107"/>
        <v>9.1410876463508046</v>
      </c>
      <c r="CN64" s="237">
        <f t="shared" si="108"/>
        <v>11.139495798319329</v>
      </c>
      <c r="CP64" s="237">
        <f t="shared" si="109"/>
        <v>5.5757953281423802</v>
      </c>
      <c r="CQ64" s="161"/>
      <c r="CR64" s="237">
        <f t="shared" si="110"/>
        <v>6.6629810901001107</v>
      </c>
      <c r="CS64" s="134"/>
      <c r="CT64" s="237">
        <f t="shared" si="96"/>
        <v>10.285806451612903</v>
      </c>
      <c r="CV64" s="237">
        <f t="shared" si="100"/>
        <v>7.0512820512820502</v>
      </c>
      <c r="CW64" s="237">
        <f t="shared" si="100"/>
        <v>13.322108479755538</v>
      </c>
      <c r="CX64" s="237">
        <f t="shared" si="100"/>
        <v>7.9476751946607349</v>
      </c>
      <c r="CY64" s="161"/>
      <c r="DA64" s="237">
        <f t="shared" si="70"/>
        <v>6.7799120234604109</v>
      </c>
      <c r="DB64" s="237">
        <f t="shared" si="71"/>
        <v>10.032195121951222</v>
      </c>
      <c r="DE64" s="237">
        <f t="shared" ref="DE64:DF66" si="111">($B64*BC$95)+BC$99</f>
        <v>9.331960531960533</v>
      </c>
      <c r="DF64" s="237">
        <f t="shared" si="111"/>
        <v>7.8921448921448905</v>
      </c>
      <c r="DG64" s="237">
        <f t="shared" si="101"/>
        <v>8.4686379928315425</v>
      </c>
      <c r="DH64" s="237">
        <f t="shared" si="102"/>
        <v>8.8856116468141426</v>
      </c>
      <c r="DI64" s="237">
        <f t="shared" si="103"/>
        <v>8.2430115104533694</v>
      </c>
      <c r="DJ64" s="237">
        <f t="shared" si="104"/>
        <v>6.1199975281176604</v>
      </c>
    </row>
    <row r="65" spans="1:114" x14ac:dyDescent="0.2">
      <c r="A65" s="160">
        <v>0.50972222222222197</v>
      </c>
      <c r="B65" s="17">
        <v>125</v>
      </c>
      <c r="C65" s="161"/>
      <c r="D65" s="134">
        <v>6.6</v>
      </c>
      <c r="E65" s="134">
        <v>9.9</v>
      </c>
      <c r="F65" s="134">
        <v>9.9</v>
      </c>
      <c r="G65" s="134">
        <v>8.4</v>
      </c>
      <c r="I65" s="134">
        <v>12.9</v>
      </c>
      <c r="K65" s="134">
        <v>13.1</v>
      </c>
      <c r="L65" s="134">
        <v>10.4</v>
      </c>
      <c r="M65" s="134">
        <v>6.9</v>
      </c>
      <c r="N65" s="134">
        <v>9.9</v>
      </c>
      <c r="O65" s="162">
        <v>7.3</v>
      </c>
      <c r="Q65" s="122">
        <v>7.8</v>
      </c>
      <c r="R65" s="134">
        <v>7.2</v>
      </c>
      <c r="S65" s="134">
        <v>7.8</v>
      </c>
      <c r="T65" s="134">
        <v>7.1</v>
      </c>
      <c r="V65" s="133"/>
      <c r="Z65" s="134">
        <v>7.3</v>
      </c>
      <c r="AA65" s="161">
        <v>7.2</v>
      </c>
      <c r="AB65" s="161">
        <v>8.1999999999999993</v>
      </c>
      <c r="AC65" s="211">
        <v>17.600000000000001</v>
      </c>
      <c r="AD65" s="134">
        <v>9.1</v>
      </c>
      <c r="AE65" s="134">
        <v>11.2</v>
      </c>
      <c r="AG65" s="161">
        <v>5.4</v>
      </c>
      <c r="AH65" s="134">
        <v>9.8000000000000007</v>
      </c>
      <c r="AI65" s="161">
        <v>6.6</v>
      </c>
      <c r="AJ65" s="134">
        <v>11.4</v>
      </c>
      <c r="AK65" s="134">
        <v>9.9</v>
      </c>
      <c r="AM65" s="134">
        <v>6.4</v>
      </c>
      <c r="AN65" s="134">
        <v>13.2</v>
      </c>
      <c r="AO65" s="134">
        <v>7.8</v>
      </c>
      <c r="AP65" s="161">
        <v>7.5</v>
      </c>
      <c r="AQ65" s="161">
        <v>9.3000000000000007</v>
      </c>
      <c r="AS65" s="161">
        <v>6.9</v>
      </c>
      <c r="AT65" s="134">
        <v>8.1</v>
      </c>
      <c r="BC65" s="132">
        <v>8.9444444444444446</v>
      </c>
      <c r="BD65" s="66">
        <v>7.7777777777777777</v>
      </c>
      <c r="BF65" s="132">
        <v>8.3888888888888893</v>
      </c>
      <c r="BG65" s="132">
        <v>8.8888888888888893</v>
      </c>
      <c r="BH65" s="132">
        <v>8.2222222222222214</v>
      </c>
      <c r="BI65" s="132">
        <v>6</v>
      </c>
      <c r="BN65" s="236">
        <f t="shared" si="49"/>
        <v>7.3544570886676137</v>
      </c>
      <c r="BO65" s="236">
        <f t="shared" si="51"/>
        <v>10.457677616501147</v>
      </c>
      <c r="BP65" s="237">
        <f t="shared" si="52"/>
        <v>10.483011583011583</v>
      </c>
      <c r="BQ65" s="237">
        <f t="shared" si="50"/>
        <v>7.7916109625668453</v>
      </c>
      <c r="BS65" s="161"/>
      <c r="BU65" s="237">
        <f t="shared" si="105"/>
        <v>13.016666666666667</v>
      </c>
      <c r="BV65" s="237">
        <f t="shared" si="105"/>
        <v>10.022975708502026</v>
      </c>
      <c r="BW65" s="237">
        <f t="shared" si="105"/>
        <v>6.9810483870967737</v>
      </c>
      <c r="BX65" s="237">
        <f t="shared" si="105"/>
        <v>9.9967192082111431</v>
      </c>
      <c r="BY65" s="237">
        <f t="shared" si="105"/>
        <v>7.8769230769230774</v>
      </c>
      <c r="CA65" s="237">
        <f t="shared" si="98"/>
        <v>8.1051282051282065</v>
      </c>
      <c r="CB65" s="237">
        <f t="shared" si="98"/>
        <v>7.5120445344129561</v>
      </c>
      <c r="CC65" s="237">
        <f t="shared" si="98"/>
        <v>9.1169467787114851</v>
      </c>
      <c r="CD65" s="237">
        <f t="shared" si="98"/>
        <v>7.6929751613962134</v>
      </c>
      <c r="CF65" s="11"/>
      <c r="CI65" s="161"/>
      <c r="CJ65" s="237">
        <f t="shared" si="106"/>
        <v>7.18921568627451</v>
      </c>
      <c r="CK65" s="161"/>
      <c r="CL65" s="211"/>
      <c r="CM65" s="237">
        <f t="shared" si="107"/>
        <v>8.9719662982820871</v>
      </c>
      <c r="CN65" s="237">
        <f t="shared" si="108"/>
        <v>11.070308123249301</v>
      </c>
      <c r="CP65" s="237">
        <f t="shared" si="109"/>
        <v>5.3081201334816459</v>
      </c>
      <c r="CQ65" s="161"/>
      <c r="CR65" s="237">
        <f t="shared" si="110"/>
        <v>6.4947719688542822</v>
      </c>
      <c r="CS65" s="134"/>
      <c r="CT65" s="237">
        <f t="shared" si="96"/>
        <v>10.193548387096774</v>
      </c>
      <c r="CV65" s="237">
        <f t="shared" si="100"/>
        <v>6.8700854700854697</v>
      </c>
      <c r="CW65" s="237">
        <f t="shared" si="100"/>
        <v>13.227196333078686</v>
      </c>
      <c r="CX65" s="237">
        <f t="shared" si="100"/>
        <v>7.7454949944382658</v>
      </c>
      <c r="CY65" s="161"/>
      <c r="DA65" s="237">
        <f t="shared" si="70"/>
        <v>6.6124083577712618</v>
      </c>
      <c r="DB65" s="237">
        <f t="shared" si="71"/>
        <v>9.8085365853658555</v>
      </c>
      <c r="DE65" s="237">
        <f t="shared" si="111"/>
        <v>9.2670885170885171</v>
      </c>
      <c r="DF65" s="237">
        <f t="shared" si="111"/>
        <v>7.7163546330212975</v>
      </c>
      <c r="DG65" s="237">
        <f t="shared" si="101"/>
        <v>8.2890905017921135</v>
      </c>
      <c r="DH65" s="237">
        <f t="shared" si="102"/>
        <v>8.7558454654313991</v>
      </c>
      <c r="DI65" s="237">
        <f t="shared" si="103"/>
        <v>8.1397110641296671</v>
      </c>
      <c r="DJ65" s="237">
        <f t="shared" si="104"/>
        <v>5.9143492769744146</v>
      </c>
    </row>
    <row r="66" spans="1:114" x14ac:dyDescent="0.2">
      <c r="A66" s="160">
        <v>0.51319444444444495</v>
      </c>
      <c r="B66" s="17">
        <v>130</v>
      </c>
      <c r="C66" s="161"/>
      <c r="D66" s="134">
        <v>6.1</v>
      </c>
      <c r="E66" s="134">
        <v>9.5</v>
      </c>
      <c r="F66" s="134">
        <v>9.8000000000000007</v>
      </c>
      <c r="G66" s="134">
        <v>8.1999999999999993</v>
      </c>
      <c r="I66" s="134">
        <v>13.2</v>
      </c>
      <c r="K66" s="134">
        <v>13.1</v>
      </c>
      <c r="L66" s="134">
        <v>10.199999999999999</v>
      </c>
      <c r="M66" s="134">
        <v>6.7</v>
      </c>
      <c r="N66" s="134">
        <v>9.8000000000000007</v>
      </c>
      <c r="O66" s="161">
        <v>7.4</v>
      </c>
      <c r="Q66" s="134">
        <v>7.9</v>
      </c>
      <c r="R66" s="134">
        <v>7</v>
      </c>
      <c r="S66" s="134">
        <v>7.6</v>
      </c>
      <c r="T66" s="134">
        <v>7.1</v>
      </c>
      <c r="V66" s="134">
        <v>5.8</v>
      </c>
      <c r="Z66" s="134">
        <v>7.7</v>
      </c>
      <c r="AA66" s="161">
        <v>7.2</v>
      </c>
      <c r="AB66" s="161">
        <v>8.9</v>
      </c>
      <c r="AC66" s="190">
        <v>17.5</v>
      </c>
      <c r="AD66" s="134">
        <v>8.8000000000000007</v>
      </c>
      <c r="AE66" s="134">
        <v>11.3</v>
      </c>
      <c r="AG66" s="161">
        <v>5.3</v>
      </c>
      <c r="AH66" s="134">
        <v>9.8000000000000007</v>
      </c>
      <c r="AI66" s="161">
        <v>6.4</v>
      </c>
      <c r="AJ66" s="207">
        <v>11.6</v>
      </c>
      <c r="AK66" s="134">
        <v>9.5</v>
      </c>
      <c r="AM66" s="122">
        <v>6.1</v>
      </c>
      <c r="AN66" s="134">
        <v>13.5</v>
      </c>
      <c r="AO66" s="134">
        <v>7.8</v>
      </c>
      <c r="AP66" s="161">
        <v>7.8</v>
      </c>
      <c r="AQ66" s="161">
        <v>9.3000000000000007</v>
      </c>
      <c r="AS66" s="161">
        <v>6.6</v>
      </c>
      <c r="AT66" s="134">
        <v>8.1</v>
      </c>
      <c r="BC66" s="132">
        <v>8.7777777777777786</v>
      </c>
      <c r="BD66" s="212">
        <v>7.7222222222222223</v>
      </c>
      <c r="BF66" s="132">
        <v>8.1666666666666661</v>
      </c>
      <c r="BG66" s="132">
        <v>8.7777777777777786</v>
      </c>
      <c r="BH66" s="132">
        <v>8.1111111111111107</v>
      </c>
      <c r="BI66" s="132">
        <v>5.833333333333333</v>
      </c>
      <c r="BN66" s="236">
        <f t="shared" si="49"/>
        <v>7.1406353722143185</v>
      </c>
      <c r="BO66" s="236">
        <f t="shared" si="51"/>
        <v>10.299984721161195</v>
      </c>
      <c r="BP66" s="237">
        <f t="shared" si="52"/>
        <v>10.426332046332046</v>
      </c>
      <c r="BQ66" s="237">
        <f t="shared" si="50"/>
        <v>7.6032754010695189</v>
      </c>
      <c r="BS66" s="161"/>
      <c r="BU66" s="237">
        <f t="shared" ref="BU66:BX71" si="112">($B66*K$95)+K$99</f>
        <v>12.893333333333334</v>
      </c>
      <c r="BV66" s="237">
        <f t="shared" si="112"/>
        <v>9.9678947368421067</v>
      </c>
      <c r="BW66" s="237">
        <f t="shared" si="112"/>
        <v>6.9362903225806454</v>
      </c>
      <c r="BX66" s="237">
        <f t="shared" si="112"/>
        <v>9.9325879765395886</v>
      </c>
      <c r="BY66" s="161"/>
      <c r="CA66" s="134"/>
      <c r="CB66" s="237">
        <f t="shared" ref="CB66:CB74" si="113">($B66*R$95)+R$99</f>
        <v>7.3805263157894743</v>
      </c>
      <c r="CC66" s="237">
        <f t="shared" ref="CC66:CC74" si="114">($B66*S$95)+S$99</f>
        <v>8.9416246498599445</v>
      </c>
      <c r="CD66" s="237">
        <f t="shared" ref="CD66:CD74" si="115">($B66*T$95)+T$99</f>
        <v>7.5046941678520618</v>
      </c>
      <c r="CF66" s="237">
        <f t="shared" ref="CF66:CF85" si="116">($B66*V$95)+V$99</f>
        <v>6.7337333930047265</v>
      </c>
      <c r="CI66" s="161"/>
      <c r="CJ66" s="237">
        <f t="shared" si="106"/>
        <v>7.0407843137254904</v>
      </c>
      <c r="CK66" s="161"/>
      <c r="CL66" s="190"/>
      <c r="CM66" s="237">
        <f t="shared" si="107"/>
        <v>8.8028449502133697</v>
      </c>
      <c r="CN66" s="237">
        <f t="shared" si="108"/>
        <v>11.001120448179272</v>
      </c>
      <c r="CP66" s="237">
        <f t="shared" si="109"/>
        <v>5.0404449388209116</v>
      </c>
      <c r="CQ66" s="161"/>
      <c r="CR66" s="237">
        <f t="shared" si="110"/>
        <v>6.3265628476084537</v>
      </c>
      <c r="CS66" s="207"/>
      <c r="CT66" s="237">
        <f t="shared" si="96"/>
        <v>10.101290322580645</v>
      </c>
      <c r="CV66" s="237">
        <f t="shared" si="100"/>
        <v>6.6888888888888882</v>
      </c>
      <c r="CW66" s="237">
        <f t="shared" si="100"/>
        <v>13.132284186401833</v>
      </c>
      <c r="CX66" s="237">
        <f t="shared" si="100"/>
        <v>7.5433147942157959</v>
      </c>
      <c r="CY66" s="161"/>
      <c r="DA66" s="237">
        <f t="shared" si="70"/>
        <v>6.4449046920821118</v>
      </c>
      <c r="DB66" s="237">
        <f t="shared" si="71"/>
        <v>9.5848780487804888</v>
      </c>
      <c r="DE66" s="237">
        <f t="shared" si="111"/>
        <v>9.202216502216503</v>
      </c>
      <c r="DF66" s="237">
        <f t="shared" si="111"/>
        <v>7.5405643738977055</v>
      </c>
      <c r="DG66" s="237">
        <f t="shared" si="101"/>
        <v>8.109543010752688</v>
      </c>
      <c r="DH66" s="237">
        <f t="shared" si="102"/>
        <v>8.6260792840486538</v>
      </c>
      <c r="DI66" s="237">
        <f t="shared" si="103"/>
        <v>8.0364106178059664</v>
      </c>
      <c r="DJ66" s="237">
        <f t="shared" si="104"/>
        <v>5.7087010258311688</v>
      </c>
    </row>
    <row r="67" spans="1:114" x14ac:dyDescent="0.2">
      <c r="A67" s="160">
        <v>0.51666666666666705</v>
      </c>
      <c r="B67" s="17">
        <v>135</v>
      </c>
      <c r="C67" s="161"/>
      <c r="D67" s="134">
        <v>5.8</v>
      </c>
      <c r="E67" s="134">
        <v>9.6999999999999993</v>
      </c>
      <c r="F67" s="134">
        <v>9.6999999999999993</v>
      </c>
      <c r="G67" s="134">
        <v>7.9</v>
      </c>
      <c r="I67" s="134">
        <v>13.1</v>
      </c>
      <c r="K67" s="134">
        <v>13.1</v>
      </c>
      <c r="L67" s="134">
        <v>10</v>
      </c>
      <c r="M67" s="134">
        <v>6.7</v>
      </c>
      <c r="N67" s="134">
        <v>9.4</v>
      </c>
      <c r="O67" s="161">
        <v>7.7</v>
      </c>
      <c r="Q67" s="134">
        <v>8.3000000000000007</v>
      </c>
      <c r="R67" s="134">
        <v>6.9</v>
      </c>
      <c r="S67" s="134">
        <v>7.6</v>
      </c>
      <c r="T67" s="134">
        <v>6.9</v>
      </c>
      <c r="V67" s="134">
        <v>5.7</v>
      </c>
      <c r="Z67" s="134">
        <v>8.3000000000000007</v>
      </c>
      <c r="AA67" s="161">
        <v>7.2</v>
      </c>
      <c r="AB67" s="161">
        <v>9.8000000000000007</v>
      </c>
      <c r="AC67" s="190">
        <v>17.399999999999999</v>
      </c>
      <c r="AD67" s="134">
        <v>8.6</v>
      </c>
      <c r="AE67" s="134">
        <v>11.4</v>
      </c>
      <c r="AG67" s="161">
        <v>4.7</v>
      </c>
      <c r="AH67" s="134">
        <v>10.1</v>
      </c>
      <c r="AI67" s="161">
        <v>6.4</v>
      </c>
      <c r="AJ67" s="134">
        <v>11.2</v>
      </c>
      <c r="AK67" s="134">
        <v>9.1999999999999993</v>
      </c>
      <c r="AN67" s="134">
        <v>13.4</v>
      </c>
      <c r="AO67" s="134">
        <v>7.7</v>
      </c>
      <c r="AP67" s="161">
        <v>8.1999999999999993</v>
      </c>
      <c r="AQ67" s="161">
        <v>9.6</v>
      </c>
      <c r="AS67" s="161">
        <v>6.5</v>
      </c>
      <c r="AT67" s="134">
        <v>8.1</v>
      </c>
      <c r="BC67" s="132">
        <v>8.6666666666666661</v>
      </c>
      <c r="BD67" s="66">
        <v>7.8888888888888893</v>
      </c>
      <c r="BF67" s="132">
        <v>8.0555555555555554</v>
      </c>
      <c r="BG67" s="132">
        <v>8.6111111111111107</v>
      </c>
      <c r="BH67" s="132">
        <v>7.8888888888888893</v>
      </c>
      <c r="BI67" s="132">
        <v>5.7777777777777777</v>
      </c>
      <c r="BN67" s="236">
        <f t="shared" si="49"/>
        <v>6.9268136557610234</v>
      </c>
      <c r="BO67" s="236">
        <f t="shared" si="51"/>
        <v>10.142291825821239</v>
      </c>
      <c r="BP67" s="237">
        <f t="shared" si="52"/>
        <v>10.369652509652511</v>
      </c>
      <c r="BQ67" s="237">
        <f t="shared" si="50"/>
        <v>7.4149398395721926</v>
      </c>
      <c r="BS67" s="161"/>
      <c r="BU67" s="237">
        <f t="shared" si="112"/>
        <v>12.770000000000001</v>
      </c>
      <c r="BV67" s="237">
        <f t="shared" si="112"/>
        <v>9.9128137651821859</v>
      </c>
      <c r="BW67" s="237">
        <f t="shared" si="112"/>
        <v>6.8915322580645162</v>
      </c>
      <c r="BX67" s="237">
        <f t="shared" si="112"/>
        <v>9.868456744868034</v>
      </c>
      <c r="BY67" s="161"/>
      <c r="CA67" s="134"/>
      <c r="CB67" s="237">
        <f t="shared" si="113"/>
        <v>7.2490080971659925</v>
      </c>
      <c r="CC67" s="237">
        <f t="shared" si="114"/>
        <v>8.766302521008404</v>
      </c>
      <c r="CD67" s="237">
        <f t="shared" si="115"/>
        <v>7.3164131743079102</v>
      </c>
      <c r="CF67" s="237">
        <f t="shared" si="116"/>
        <v>6.6927231388895247</v>
      </c>
      <c r="CI67" s="161"/>
      <c r="CJ67" s="237">
        <f t="shared" si="106"/>
        <v>6.8923529411764708</v>
      </c>
      <c r="CK67" s="161"/>
      <c r="CL67" s="190"/>
      <c r="CM67" s="237">
        <f t="shared" si="107"/>
        <v>8.633723602144654</v>
      </c>
      <c r="CN67" s="237">
        <f t="shared" si="108"/>
        <v>10.931932773109244</v>
      </c>
      <c r="CP67" s="237">
        <f t="shared" si="109"/>
        <v>4.7727697441601773</v>
      </c>
      <c r="CQ67" s="161"/>
      <c r="CR67" s="237">
        <f t="shared" si="110"/>
        <v>6.1583537263626251</v>
      </c>
      <c r="CS67" s="134"/>
      <c r="CT67" s="237">
        <f t="shared" si="96"/>
        <v>10.009032258064517</v>
      </c>
      <c r="CW67" s="237">
        <f t="shared" ref="CW67:CX69" si="117">($B67*AN$95)+AN$99</f>
        <v>13.03737203972498</v>
      </c>
      <c r="CX67" s="237">
        <f t="shared" si="117"/>
        <v>7.3411345939933268</v>
      </c>
      <c r="CY67" s="161"/>
      <c r="DA67" s="237">
        <f t="shared" si="70"/>
        <v>6.2774010263929627</v>
      </c>
      <c r="DB67" s="237">
        <f t="shared" si="71"/>
        <v>9.3612195121951238</v>
      </c>
      <c r="DE67" s="237">
        <f t="shared" ref="DE67:DE75" si="118">($B67*BC$95)+BC$99</f>
        <v>9.1373444873444871</v>
      </c>
      <c r="DF67" s="66"/>
      <c r="DG67" s="237">
        <f t="shared" si="101"/>
        <v>7.9299955197132617</v>
      </c>
      <c r="DH67" s="237">
        <f t="shared" si="102"/>
        <v>8.4963131026659102</v>
      </c>
      <c r="DI67" s="237">
        <f t="shared" si="103"/>
        <v>7.9331101714822632</v>
      </c>
      <c r="DJ67" s="237">
        <f t="shared" si="104"/>
        <v>5.5030527746879239</v>
      </c>
    </row>
    <row r="68" spans="1:114" x14ac:dyDescent="0.2">
      <c r="A68" s="160">
        <v>0.52013888888888904</v>
      </c>
      <c r="B68" s="17">
        <v>140</v>
      </c>
      <c r="C68" s="161"/>
      <c r="D68" s="134">
        <v>5.6</v>
      </c>
      <c r="E68" s="134">
        <v>10</v>
      </c>
      <c r="F68" s="134">
        <v>9.6</v>
      </c>
      <c r="G68" s="134">
        <v>7.7</v>
      </c>
      <c r="I68" s="134">
        <v>13.7</v>
      </c>
      <c r="K68" s="134">
        <v>12.9</v>
      </c>
      <c r="L68" s="134">
        <v>9.9</v>
      </c>
      <c r="M68" s="134">
        <v>6.6</v>
      </c>
      <c r="N68" s="134">
        <v>9.1999999999999993</v>
      </c>
      <c r="O68" s="161">
        <v>7.9</v>
      </c>
      <c r="Q68" s="134">
        <v>8.6999999999999993</v>
      </c>
      <c r="R68" s="134">
        <v>6.8</v>
      </c>
      <c r="S68" s="134">
        <v>7.7</v>
      </c>
      <c r="T68" s="134">
        <v>6.9</v>
      </c>
      <c r="V68" s="134">
        <v>5.8</v>
      </c>
      <c r="Z68" s="207">
        <v>8.6999999999999993</v>
      </c>
      <c r="AA68" s="161">
        <v>7.1</v>
      </c>
      <c r="AB68" s="161">
        <v>10.6</v>
      </c>
      <c r="AC68" s="190">
        <v>17.3</v>
      </c>
      <c r="AD68" s="134">
        <v>8.4</v>
      </c>
      <c r="AE68" s="134">
        <v>11.2</v>
      </c>
      <c r="AG68" s="161">
        <v>4.3</v>
      </c>
      <c r="AH68" s="134">
        <v>10.3</v>
      </c>
      <c r="AI68" s="161">
        <v>6.3</v>
      </c>
      <c r="AJ68" s="134">
        <v>11.1</v>
      </c>
      <c r="AK68" s="134">
        <v>9</v>
      </c>
      <c r="AN68" s="134">
        <v>13.4</v>
      </c>
      <c r="AO68" s="134">
        <v>7.6</v>
      </c>
      <c r="AP68" s="161">
        <v>8.6</v>
      </c>
      <c r="AQ68" s="161">
        <v>10.199999999999999</v>
      </c>
      <c r="AS68" s="161">
        <v>6.6</v>
      </c>
      <c r="AT68" s="134">
        <v>7.9</v>
      </c>
      <c r="BC68" s="132">
        <v>8.6666666666666661</v>
      </c>
      <c r="BD68" s="66">
        <v>8.1666666666666661</v>
      </c>
      <c r="BF68" s="132">
        <v>8.1111111111111107</v>
      </c>
      <c r="BG68" s="132">
        <v>8.5</v>
      </c>
      <c r="BH68" s="132">
        <v>7.7222222222222223</v>
      </c>
      <c r="BI68" s="132">
        <v>5.666666666666667</v>
      </c>
      <c r="BN68" s="236">
        <f t="shared" si="49"/>
        <v>6.7129919393077273</v>
      </c>
      <c r="BO68" s="236">
        <f t="shared" si="51"/>
        <v>9.9845989304812868</v>
      </c>
      <c r="BP68" s="237">
        <f t="shared" si="52"/>
        <v>10.312972972972974</v>
      </c>
      <c r="BQ68" s="237">
        <f t="shared" si="50"/>
        <v>7.2266042780748663</v>
      </c>
      <c r="BS68" s="161"/>
      <c r="BU68" s="237">
        <f t="shared" si="112"/>
        <v>12.646666666666668</v>
      </c>
      <c r="BV68" s="237">
        <f t="shared" si="112"/>
        <v>9.8577327935222669</v>
      </c>
      <c r="BW68" s="237">
        <f t="shared" si="112"/>
        <v>6.846774193548387</v>
      </c>
      <c r="BX68" s="237">
        <f t="shared" si="112"/>
        <v>9.8043255131964813</v>
      </c>
      <c r="BY68" s="161"/>
      <c r="CA68" s="134"/>
      <c r="CB68" s="237">
        <f t="shared" si="113"/>
        <v>7.1174898785425107</v>
      </c>
      <c r="CC68" s="237">
        <f t="shared" si="114"/>
        <v>8.5909803921568635</v>
      </c>
      <c r="CD68" s="237">
        <f t="shared" si="115"/>
        <v>7.1281321807637594</v>
      </c>
      <c r="CF68" s="237">
        <f t="shared" si="116"/>
        <v>6.6517128847743212</v>
      </c>
      <c r="CI68" s="209"/>
      <c r="CJ68" s="237">
        <f t="shared" si="106"/>
        <v>6.7439215686274512</v>
      </c>
      <c r="CK68" s="161"/>
      <c r="CL68" s="190"/>
      <c r="CM68" s="237">
        <f t="shared" si="107"/>
        <v>8.4646022540759382</v>
      </c>
      <c r="CN68" s="237">
        <f t="shared" si="108"/>
        <v>10.862745098039216</v>
      </c>
      <c r="CP68" s="237">
        <f t="shared" si="109"/>
        <v>4.5050945494994439</v>
      </c>
      <c r="CQ68" s="161"/>
      <c r="CR68" s="237">
        <f t="shared" si="110"/>
        <v>5.9901446051167957</v>
      </c>
      <c r="CS68" s="134"/>
      <c r="CT68" s="237">
        <f t="shared" si="96"/>
        <v>9.9167741935483882</v>
      </c>
      <c r="CW68" s="237">
        <f t="shared" si="117"/>
        <v>12.942459893048127</v>
      </c>
      <c r="CX68" s="237">
        <f t="shared" si="117"/>
        <v>7.1389543937708577</v>
      </c>
      <c r="CY68" s="161"/>
      <c r="DA68" s="237">
        <f t="shared" si="70"/>
        <v>6.1098973607038127</v>
      </c>
      <c r="DB68" s="237">
        <f t="shared" si="71"/>
        <v>9.1375609756097589</v>
      </c>
      <c r="DE68" s="237">
        <f t="shared" si="118"/>
        <v>9.072472472472473</v>
      </c>
      <c r="DF68" s="66"/>
      <c r="DG68" s="237">
        <f t="shared" si="101"/>
        <v>7.7504480286738353</v>
      </c>
      <c r="DH68" s="237">
        <f t="shared" si="102"/>
        <v>8.3665469212831667</v>
      </c>
      <c r="DI68" s="237">
        <f t="shared" si="103"/>
        <v>7.8298097251585617</v>
      </c>
      <c r="DJ68" s="237">
        <f t="shared" si="104"/>
        <v>5.2974045235446781</v>
      </c>
    </row>
    <row r="69" spans="1:114" x14ac:dyDescent="0.2">
      <c r="A69" s="160">
        <v>0.52361111111111103</v>
      </c>
      <c r="B69" s="17">
        <v>145</v>
      </c>
      <c r="C69" s="161"/>
      <c r="D69" s="134">
        <v>5.3</v>
      </c>
      <c r="E69" s="134">
        <v>9.8000000000000007</v>
      </c>
      <c r="F69" s="134">
        <v>9.6</v>
      </c>
      <c r="G69" s="134">
        <v>7.4</v>
      </c>
      <c r="I69" s="209">
        <v>14.2</v>
      </c>
      <c r="K69" s="134">
        <v>12.7</v>
      </c>
      <c r="L69" s="134">
        <v>9.8000000000000007</v>
      </c>
      <c r="M69" s="134">
        <v>6.4</v>
      </c>
      <c r="N69" s="134">
        <v>9.1</v>
      </c>
      <c r="O69" s="161">
        <v>8.3000000000000007</v>
      </c>
      <c r="Q69" s="134">
        <v>9.3000000000000007</v>
      </c>
      <c r="R69" s="134">
        <v>6.7</v>
      </c>
      <c r="S69" s="134">
        <v>7.6</v>
      </c>
      <c r="T69" s="134">
        <v>7.1</v>
      </c>
      <c r="V69" s="134">
        <v>5.8</v>
      </c>
      <c r="Z69" s="134">
        <v>8.6</v>
      </c>
      <c r="AA69" s="161">
        <v>6.9</v>
      </c>
      <c r="AB69" s="161">
        <v>11.4</v>
      </c>
      <c r="AC69" s="190">
        <v>17.100000000000001</v>
      </c>
      <c r="AD69" s="134">
        <v>8.3000000000000007</v>
      </c>
      <c r="AE69" s="134">
        <v>11.2</v>
      </c>
      <c r="AG69" s="162">
        <v>3.9</v>
      </c>
      <c r="AH69" s="134">
        <v>10.5</v>
      </c>
      <c r="AI69" s="162">
        <v>6.2</v>
      </c>
      <c r="AJ69" s="161">
        <v>11.1</v>
      </c>
      <c r="AK69" s="134">
        <v>9</v>
      </c>
      <c r="AN69" s="134">
        <v>13.6</v>
      </c>
      <c r="AO69" s="122">
        <v>7.5</v>
      </c>
      <c r="AP69" s="161">
        <v>8.9</v>
      </c>
      <c r="AQ69" s="161">
        <v>10.4</v>
      </c>
      <c r="AS69" s="161">
        <v>6.5</v>
      </c>
      <c r="AT69" s="134">
        <v>8</v>
      </c>
      <c r="BC69" s="132">
        <v>8.8333333333333339</v>
      </c>
      <c r="BD69" s="66">
        <v>8.3333333333333339</v>
      </c>
      <c r="BF69" s="132">
        <v>8.1666666666666661</v>
      </c>
      <c r="BG69" s="132">
        <v>8.3333333333333339</v>
      </c>
      <c r="BH69" s="132">
        <v>7.6111111111111107</v>
      </c>
      <c r="BI69" s="214">
        <v>4.7222222222222223</v>
      </c>
      <c r="BN69" s="236">
        <f t="shared" si="49"/>
        <v>6.4991702228544321</v>
      </c>
      <c r="BO69" s="236">
        <f t="shared" si="51"/>
        <v>9.8269060351413309</v>
      </c>
      <c r="BP69" s="237">
        <f t="shared" si="52"/>
        <v>10.256293436293436</v>
      </c>
      <c r="BQ69" s="237">
        <f t="shared" si="50"/>
        <v>7.0382687165775399</v>
      </c>
      <c r="BS69" s="209"/>
      <c r="BU69" s="237">
        <f t="shared" si="112"/>
        <v>12.523333333333335</v>
      </c>
      <c r="BV69" s="237">
        <f t="shared" si="112"/>
        <v>9.802651821862348</v>
      </c>
      <c r="BW69" s="237">
        <f t="shared" si="112"/>
        <v>6.8020161290322578</v>
      </c>
      <c r="BX69" s="237">
        <f t="shared" si="112"/>
        <v>9.7401942815249267</v>
      </c>
      <c r="BY69" s="161"/>
      <c r="CA69" s="134"/>
      <c r="CB69" s="237">
        <f t="shared" si="113"/>
        <v>6.9859716599190289</v>
      </c>
      <c r="CC69" s="237">
        <f t="shared" si="114"/>
        <v>8.415658263305323</v>
      </c>
      <c r="CD69" s="237">
        <f t="shared" si="115"/>
        <v>6.9398511872196078</v>
      </c>
      <c r="CF69" s="237">
        <f t="shared" si="116"/>
        <v>6.6107026306591186</v>
      </c>
      <c r="CI69" s="161"/>
      <c r="CJ69" s="237">
        <f t="shared" si="106"/>
        <v>6.5954901960784316</v>
      </c>
      <c r="CK69" s="161"/>
      <c r="CL69" s="190"/>
      <c r="CM69" s="237">
        <f t="shared" si="107"/>
        <v>8.2954809060072208</v>
      </c>
      <c r="CN69" s="237">
        <f t="shared" si="108"/>
        <v>10.793557422969188</v>
      </c>
      <c r="CP69" s="237">
        <f t="shared" si="109"/>
        <v>4.2374193548387096</v>
      </c>
      <c r="CQ69" s="161"/>
      <c r="CR69" s="237">
        <f t="shared" si="110"/>
        <v>5.8219354838709672</v>
      </c>
      <c r="CS69" s="161"/>
      <c r="CT69" s="237">
        <f t="shared" si="96"/>
        <v>9.8245161290322578</v>
      </c>
      <c r="CW69" s="237">
        <f t="shared" si="117"/>
        <v>12.847547746371276</v>
      </c>
      <c r="CX69" s="237">
        <f t="shared" si="117"/>
        <v>6.9367741935483878</v>
      </c>
      <c r="CY69" s="161"/>
      <c r="DA69" s="237">
        <f t="shared" si="70"/>
        <v>5.9423936950146636</v>
      </c>
      <c r="DB69" s="237">
        <f t="shared" si="71"/>
        <v>8.9139024390243922</v>
      </c>
      <c r="DE69" s="237">
        <f t="shared" si="118"/>
        <v>9.0076004576004571</v>
      </c>
      <c r="DF69" s="66"/>
      <c r="DG69" s="237">
        <f t="shared" si="101"/>
        <v>7.5709005376344081</v>
      </c>
      <c r="DH69" s="237">
        <f t="shared" si="102"/>
        <v>8.2367807399004214</v>
      </c>
      <c r="DI69" s="237">
        <f t="shared" si="103"/>
        <v>7.7265092788348593</v>
      </c>
      <c r="DJ69" s="237">
        <f t="shared" si="104"/>
        <v>5.0917562724014322</v>
      </c>
    </row>
    <row r="70" spans="1:114" x14ac:dyDescent="0.2">
      <c r="A70" s="160">
        <v>0.52708333333333302</v>
      </c>
      <c r="B70" s="17">
        <v>150</v>
      </c>
      <c r="C70" s="161"/>
      <c r="D70" s="134">
        <v>5.3</v>
      </c>
      <c r="E70" s="134">
        <v>9.4</v>
      </c>
      <c r="F70" s="134">
        <v>9.4</v>
      </c>
      <c r="G70" s="134">
        <v>7.3</v>
      </c>
      <c r="K70" s="134">
        <v>12.5</v>
      </c>
      <c r="L70" s="134">
        <v>9.8000000000000007</v>
      </c>
      <c r="M70" s="134">
        <v>6.1</v>
      </c>
      <c r="N70" s="134">
        <v>8.9</v>
      </c>
      <c r="O70" s="161">
        <v>8.4</v>
      </c>
      <c r="Q70" s="134">
        <v>9.8000000000000007</v>
      </c>
      <c r="R70" s="134">
        <v>6.6</v>
      </c>
      <c r="S70" s="134">
        <v>7.6</v>
      </c>
      <c r="T70" s="134">
        <v>6.7</v>
      </c>
      <c r="V70" s="134">
        <v>5.7</v>
      </c>
      <c r="Z70" s="134">
        <v>8.6999999999999993</v>
      </c>
      <c r="AA70" s="161">
        <v>7</v>
      </c>
      <c r="AB70" s="161">
        <v>11.9</v>
      </c>
      <c r="AD70" s="134">
        <v>8.1</v>
      </c>
      <c r="AE70" s="134">
        <v>11.3</v>
      </c>
      <c r="AG70" s="161">
        <v>3.9</v>
      </c>
      <c r="AH70" s="134">
        <v>10.4</v>
      </c>
      <c r="AI70" s="161">
        <v>6.2</v>
      </c>
      <c r="AJ70" s="161">
        <v>11.1</v>
      </c>
      <c r="AK70" s="162">
        <v>9</v>
      </c>
      <c r="AN70" s="134">
        <v>13.1</v>
      </c>
      <c r="AP70" s="209">
        <v>9.1</v>
      </c>
      <c r="AQ70" s="161">
        <v>10.5</v>
      </c>
      <c r="AS70" s="161">
        <v>5.5</v>
      </c>
      <c r="AT70" s="134">
        <v>7.8</v>
      </c>
      <c r="BC70" s="132">
        <v>8.9444444444444446</v>
      </c>
      <c r="BD70" s="66">
        <v>8.5</v>
      </c>
      <c r="BF70" s="132">
        <v>8</v>
      </c>
      <c r="BG70" s="132">
        <v>8.1666666666666661</v>
      </c>
      <c r="BH70" s="132">
        <v>7.4444444444444446</v>
      </c>
      <c r="BN70" s="236">
        <f t="shared" si="49"/>
        <v>6.285348506401137</v>
      </c>
      <c r="BO70" s="236">
        <f t="shared" si="51"/>
        <v>9.6692131398013785</v>
      </c>
      <c r="BP70" s="237">
        <f t="shared" si="52"/>
        <v>10.199613899613899</v>
      </c>
      <c r="BQ70" s="237">
        <f t="shared" si="50"/>
        <v>6.8499331550802136</v>
      </c>
      <c r="BU70" s="237">
        <f t="shared" si="112"/>
        <v>12.400000000000002</v>
      </c>
      <c r="BV70" s="237">
        <f t="shared" si="112"/>
        <v>9.747570850202429</v>
      </c>
      <c r="BW70" s="237">
        <f t="shared" si="112"/>
        <v>6.7572580645161295</v>
      </c>
      <c r="BX70" s="237">
        <f t="shared" si="112"/>
        <v>9.6760630498533722</v>
      </c>
      <c r="BY70" s="161"/>
      <c r="CA70" s="134"/>
      <c r="CB70" s="237">
        <f t="shared" si="113"/>
        <v>6.8544534412955471</v>
      </c>
      <c r="CC70" s="237">
        <f t="shared" si="114"/>
        <v>8.2403361344537824</v>
      </c>
      <c r="CD70" s="237">
        <f t="shared" si="115"/>
        <v>6.7515701936754562</v>
      </c>
      <c r="CF70" s="237">
        <f t="shared" si="116"/>
        <v>6.5696923765439159</v>
      </c>
      <c r="CI70" s="161"/>
      <c r="CJ70" s="237">
        <f t="shared" si="106"/>
        <v>6.447058823529412</v>
      </c>
      <c r="CK70" s="161"/>
      <c r="CM70" s="237">
        <f t="shared" si="107"/>
        <v>8.1263595579385051</v>
      </c>
      <c r="CN70" s="237">
        <f t="shared" si="108"/>
        <v>10.724369747899161</v>
      </c>
      <c r="CP70" s="161"/>
      <c r="CQ70" s="161"/>
      <c r="CR70" s="161"/>
      <c r="CS70" s="161"/>
      <c r="CT70" s="237">
        <f t="shared" si="96"/>
        <v>9.7322580645161292</v>
      </c>
      <c r="CW70" s="237">
        <f>($B70*AN$95)+AN$99</f>
        <v>12.752635599694424</v>
      </c>
      <c r="CY70" s="209"/>
      <c r="DA70" s="237">
        <f t="shared" si="70"/>
        <v>5.7748900293255137</v>
      </c>
      <c r="DB70" s="237">
        <f t="shared" si="71"/>
        <v>8.6902439024390254</v>
      </c>
      <c r="DE70" s="237">
        <f t="shared" si="118"/>
        <v>8.942728442728443</v>
      </c>
      <c r="DF70" s="66"/>
      <c r="DG70" s="237">
        <f t="shared" ref="DG70:DI71" si="119">($B70*BF$95)+BF$99</f>
        <v>7.3913530465949817</v>
      </c>
      <c r="DH70" s="237">
        <f t="shared" si="119"/>
        <v>8.1070145585176778</v>
      </c>
      <c r="DI70" s="237">
        <f t="shared" si="119"/>
        <v>7.6232088325111569</v>
      </c>
    </row>
    <row r="71" spans="1:114" x14ac:dyDescent="0.2">
      <c r="A71" s="160">
        <v>0.530555555555556</v>
      </c>
      <c r="B71" s="17">
        <v>155</v>
      </c>
      <c r="C71" s="161"/>
      <c r="D71" s="122">
        <v>5.4</v>
      </c>
      <c r="E71" s="134">
        <v>9.6999999999999993</v>
      </c>
      <c r="F71" s="134">
        <v>9.4</v>
      </c>
      <c r="G71" s="134">
        <v>7.1</v>
      </c>
      <c r="K71" s="134">
        <v>12.3</v>
      </c>
      <c r="L71" s="134">
        <v>9.6</v>
      </c>
      <c r="M71" s="122">
        <v>5.9</v>
      </c>
      <c r="N71" s="122">
        <v>8.8000000000000007</v>
      </c>
      <c r="O71" s="161">
        <v>8.6999999999999993</v>
      </c>
      <c r="Q71" s="134">
        <v>10.199999999999999</v>
      </c>
      <c r="R71" s="134">
        <v>6.5</v>
      </c>
      <c r="S71" s="134">
        <v>7.4</v>
      </c>
      <c r="T71" s="134">
        <v>6.4</v>
      </c>
      <c r="V71" s="134">
        <v>5.7</v>
      </c>
      <c r="Z71" s="134">
        <v>8.6999999999999993</v>
      </c>
      <c r="AA71" s="161">
        <v>6.9</v>
      </c>
      <c r="AB71" s="161">
        <v>12.4</v>
      </c>
      <c r="AD71" s="134">
        <v>8</v>
      </c>
      <c r="AE71" s="134">
        <v>11.2</v>
      </c>
      <c r="AG71" s="161">
        <v>4.2</v>
      </c>
      <c r="AH71" s="134">
        <v>10.3</v>
      </c>
      <c r="AI71" s="161">
        <v>6.3</v>
      </c>
      <c r="AJ71" s="161">
        <v>11.1</v>
      </c>
      <c r="AN71" s="134">
        <v>12.7</v>
      </c>
      <c r="AQ71" s="209">
        <v>10.7</v>
      </c>
      <c r="AS71" s="162">
        <v>5.4</v>
      </c>
      <c r="AT71" s="134">
        <v>7.9</v>
      </c>
      <c r="BC71" s="132">
        <v>9.0555555555555554</v>
      </c>
      <c r="BD71" s="66">
        <v>8.8333333333333339</v>
      </c>
      <c r="BF71" s="214">
        <v>7.9444444444444446</v>
      </c>
      <c r="BG71" s="132">
        <v>8.0555555555555554</v>
      </c>
      <c r="BH71" s="132">
        <v>7.333333333333333</v>
      </c>
      <c r="BN71" s="236">
        <v>5.4</v>
      </c>
      <c r="BO71" s="236">
        <f t="shared" si="51"/>
        <v>9.5115202444614226</v>
      </c>
      <c r="BP71" s="237">
        <f t="shared" si="52"/>
        <v>10.142934362934364</v>
      </c>
      <c r="BQ71" s="237">
        <f t="shared" si="50"/>
        <v>6.6615975935828882</v>
      </c>
      <c r="BU71" s="237">
        <f t="shared" si="112"/>
        <v>12.276666666666667</v>
      </c>
      <c r="BV71" s="237">
        <f t="shared" si="112"/>
        <v>9.69248987854251</v>
      </c>
      <c r="BW71" s="237">
        <f t="shared" si="112"/>
        <v>6.7125000000000004</v>
      </c>
      <c r="BX71" s="237">
        <f t="shared" si="112"/>
        <v>9.6119318181818176</v>
      </c>
      <c r="BY71" s="161"/>
      <c r="CA71" s="134"/>
      <c r="CB71" s="237">
        <f t="shared" si="113"/>
        <v>6.7229352226720653</v>
      </c>
      <c r="CC71" s="237">
        <f t="shared" si="114"/>
        <v>8.0650140056022419</v>
      </c>
      <c r="CD71" s="237">
        <f t="shared" si="115"/>
        <v>6.5632892001313046</v>
      </c>
      <c r="CF71" s="237">
        <f t="shared" si="116"/>
        <v>6.5286821224287133</v>
      </c>
      <c r="CI71" s="161"/>
      <c r="CJ71" s="237">
        <f t="shared" si="106"/>
        <v>6.2986274509803923</v>
      </c>
      <c r="CK71" s="161"/>
      <c r="CM71" s="237">
        <f t="shared" si="107"/>
        <v>7.9572382098697885</v>
      </c>
      <c r="CN71" s="237">
        <f t="shared" si="108"/>
        <v>10.655182072829133</v>
      </c>
      <c r="CP71" s="161"/>
      <c r="CQ71" s="161"/>
      <c r="CR71" s="161"/>
      <c r="CS71" s="161"/>
      <c r="CW71" s="237">
        <f>($B71*AN$95)+AN$99</f>
        <v>12.657723453017571</v>
      </c>
      <c r="DA71" s="237">
        <f t="shared" si="70"/>
        <v>5.6073863636363646</v>
      </c>
      <c r="DB71" s="237">
        <f t="shared" si="71"/>
        <v>8.4665853658536605</v>
      </c>
      <c r="DE71" s="237">
        <f t="shared" si="118"/>
        <v>8.8778564278564289</v>
      </c>
      <c r="DF71" s="66"/>
      <c r="DG71" s="237">
        <f t="shared" si="119"/>
        <v>7.2118055555555554</v>
      </c>
      <c r="DH71" s="237">
        <f t="shared" si="119"/>
        <v>7.9772483771349343</v>
      </c>
      <c r="DI71" s="237">
        <f t="shared" si="119"/>
        <v>7.5199083861874545</v>
      </c>
    </row>
    <row r="72" spans="1:114" x14ac:dyDescent="0.2">
      <c r="A72" s="160">
        <v>0.53402777777777799</v>
      </c>
      <c r="B72" s="17">
        <v>160</v>
      </c>
      <c r="C72" s="161"/>
      <c r="D72" s="161">
        <v>5.7</v>
      </c>
      <c r="E72" s="134">
        <v>9.8000000000000007</v>
      </c>
      <c r="F72" s="134">
        <v>9.1999999999999993</v>
      </c>
      <c r="G72" s="122">
        <v>6.9</v>
      </c>
      <c r="K72" s="134">
        <v>12.2</v>
      </c>
      <c r="L72" s="134">
        <v>9.4</v>
      </c>
      <c r="N72" s="134">
        <v>9.1</v>
      </c>
      <c r="Q72" s="134">
        <v>10.6</v>
      </c>
      <c r="R72" s="134">
        <v>6.3</v>
      </c>
      <c r="S72" s="134">
        <v>7.2</v>
      </c>
      <c r="T72" s="134">
        <v>6.6</v>
      </c>
      <c r="V72" s="134">
        <v>5.7</v>
      </c>
      <c r="Z72" s="134">
        <v>8.3000000000000007</v>
      </c>
      <c r="AA72" s="161">
        <v>6.1</v>
      </c>
      <c r="AB72" s="161">
        <v>13</v>
      </c>
      <c r="AD72" s="134">
        <v>7.7</v>
      </c>
      <c r="AE72" s="134">
        <v>11</v>
      </c>
      <c r="AH72" s="134">
        <v>10.4</v>
      </c>
      <c r="AJ72" s="161">
        <v>11.1</v>
      </c>
      <c r="AN72" s="134">
        <v>12.5</v>
      </c>
      <c r="AS72" s="161">
        <v>5.7</v>
      </c>
      <c r="AT72" s="134">
        <v>7.9</v>
      </c>
      <c r="BC72" s="132">
        <v>9.1111111111111107</v>
      </c>
      <c r="BD72" s="66">
        <v>9.1666666666666661</v>
      </c>
      <c r="BF72" s="132">
        <v>8.0555555555555554</v>
      </c>
      <c r="BG72" s="132">
        <v>7.833333333333333</v>
      </c>
      <c r="BH72" s="132">
        <v>7.2222222222222223</v>
      </c>
      <c r="BN72" s="161"/>
      <c r="BO72" s="236">
        <f t="shared" si="51"/>
        <v>9.3538273491214703</v>
      </c>
      <c r="BP72" s="237">
        <f t="shared" si="52"/>
        <v>10.086254826254827</v>
      </c>
      <c r="BQ72" s="237">
        <f t="shared" si="50"/>
        <v>6.4732620320855618</v>
      </c>
      <c r="BU72" s="237">
        <f t="shared" ref="BU72:BV75" si="120">($B72*K$95)+K$99</f>
        <v>12.153333333333334</v>
      </c>
      <c r="BV72" s="237">
        <f t="shared" si="120"/>
        <v>9.637408906882591</v>
      </c>
      <c r="BX72" s="161"/>
      <c r="CA72" s="134"/>
      <c r="CB72" s="237">
        <f t="shared" si="113"/>
        <v>6.5914170040485836</v>
      </c>
      <c r="CC72" s="237">
        <f t="shared" si="114"/>
        <v>7.8896918767507014</v>
      </c>
      <c r="CD72" s="237">
        <f t="shared" si="115"/>
        <v>6.3750082065871529</v>
      </c>
      <c r="CF72" s="237">
        <f t="shared" si="116"/>
        <v>6.4876718683135106</v>
      </c>
      <c r="CI72" s="161"/>
      <c r="CJ72" s="237">
        <f t="shared" si="106"/>
        <v>6.1501960784313727</v>
      </c>
      <c r="CK72" s="161"/>
      <c r="CM72" s="237">
        <f t="shared" si="107"/>
        <v>7.7881168618010719</v>
      </c>
      <c r="CN72" s="237">
        <f t="shared" si="108"/>
        <v>10.585994397759105</v>
      </c>
      <c r="CQ72" s="161"/>
      <c r="CS72" s="161"/>
      <c r="CW72" s="237">
        <f>($B72*AN$95)+AN$99</f>
        <v>12.562811306340718</v>
      </c>
      <c r="DA72" s="161"/>
      <c r="DB72" s="237">
        <f t="shared" ref="DB72:DB79" si="121">($B72*AT$95)+AT$99</f>
        <v>8.2429268292682956</v>
      </c>
      <c r="DE72" s="237">
        <f t="shared" si="118"/>
        <v>8.812984412984413</v>
      </c>
      <c r="DF72" s="66"/>
      <c r="DG72" s="132"/>
      <c r="DH72" s="237">
        <f t="shared" ref="DH72:DH81" si="122">($B72*BG$95)+BG$99</f>
        <v>7.8474821957521899</v>
      </c>
      <c r="DI72" s="237">
        <f t="shared" ref="DI72:DI81" si="123">($B72*BH$95)+BH$99</f>
        <v>7.4166079398637521</v>
      </c>
    </row>
    <row r="73" spans="1:114" x14ac:dyDescent="0.2">
      <c r="A73" s="160">
        <v>0.53749999999999998</v>
      </c>
      <c r="B73" s="17">
        <v>165</v>
      </c>
      <c r="C73" s="161"/>
      <c r="D73" s="161">
        <v>6</v>
      </c>
      <c r="E73" s="122">
        <v>9.6999999999999993</v>
      </c>
      <c r="F73" s="134">
        <v>9.1999999999999993</v>
      </c>
      <c r="K73" s="134">
        <v>11.9</v>
      </c>
      <c r="L73" s="134">
        <v>9.6999999999999993</v>
      </c>
      <c r="Q73" s="134">
        <v>11.1</v>
      </c>
      <c r="R73" s="134">
        <v>6.4</v>
      </c>
      <c r="S73" s="134">
        <v>7.3</v>
      </c>
      <c r="T73" s="134">
        <v>6.3</v>
      </c>
      <c r="V73" s="134">
        <v>5.7</v>
      </c>
      <c r="Z73" s="134">
        <v>8.1</v>
      </c>
      <c r="AA73" s="161">
        <v>6.1</v>
      </c>
      <c r="AB73" s="209">
        <v>13.6</v>
      </c>
      <c r="AD73" s="134">
        <v>7.8</v>
      </c>
      <c r="AE73" s="134">
        <v>10.7</v>
      </c>
      <c r="AH73" s="134">
        <v>10.6</v>
      </c>
      <c r="AJ73" s="161">
        <v>11.1</v>
      </c>
      <c r="AN73" s="122">
        <v>12.3</v>
      </c>
      <c r="AS73" s="161">
        <v>6.1</v>
      </c>
      <c r="AT73" s="134">
        <v>7.8</v>
      </c>
      <c r="BC73" s="132">
        <v>8.8333333333333339</v>
      </c>
      <c r="BD73" s="91">
        <v>9.3333333333333339</v>
      </c>
      <c r="BF73" s="132">
        <v>8.3888888888888893</v>
      </c>
      <c r="BG73" s="132">
        <v>7.666666666666667</v>
      </c>
      <c r="BH73" s="132">
        <v>7.2222222222222223</v>
      </c>
      <c r="BN73" s="161"/>
      <c r="BO73" s="236">
        <f t="shared" si="51"/>
        <v>9.1961344537815144</v>
      </c>
      <c r="BP73" s="237">
        <f t="shared" si="52"/>
        <v>10.029575289575289</v>
      </c>
      <c r="BU73" s="237">
        <f t="shared" si="120"/>
        <v>12.030000000000001</v>
      </c>
      <c r="BV73" s="237">
        <f t="shared" si="120"/>
        <v>9.582327935222672</v>
      </c>
      <c r="CA73" s="134"/>
      <c r="CB73" s="237">
        <f t="shared" si="113"/>
        <v>6.4598987854251018</v>
      </c>
      <c r="CC73" s="237">
        <f t="shared" si="114"/>
        <v>7.71436974789916</v>
      </c>
      <c r="CD73" s="237">
        <f t="shared" si="115"/>
        <v>6.1867272130430013</v>
      </c>
      <c r="CF73" s="237">
        <f t="shared" si="116"/>
        <v>6.4466616141983071</v>
      </c>
      <c r="CI73" s="161"/>
      <c r="CJ73" s="237">
        <f t="shared" si="106"/>
        <v>6.001764705882354</v>
      </c>
      <c r="CK73" s="209"/>
      <c r="CM73" s="237">
        <f t="shared" si="107"/>
        <v>7.6189955137323553</v>
      </c>
      <c r="CN73" s="237">
        <f t="shared" si="108"/>
        <v>10.516806722689076</v>
      </c>
      <c r="CQ73" s="161"/>
      <c r="CS73" s="161"/>
      <c r="CW73" s="237">
        <f>($B73*AN$95)+AN$99</f>
        <v>12.467899159663865</v>
      </c>
      <c r="DA73" s="161"/>
      <c r="DB73" s="237">
        <f t="shared" si="121"/>
        <v>8.0192682926829288</v>
      </c>
      <c r="DE73" s="237">
        <f t="shared" si="118"/>
        <v>8.7481123981123972</v>
      </c>
      <c r="DF73" s="91"/>
      <c r="DG73" s="132"/>
      <c r="DH73" s="237">
        <f t="shared" si="122"/>
        <v>7.7177160143694463</v>
      </c>
      <c r="DI73" s="237">
        <f t="shared" si="123"/>
        <v>7.3133074935400506</v>
      </c>
    </row>
    <row r="74" spans="1:114" x14ac:dyDescent="0.2">
      <c r="A74" s="160">
        <v>0.54097222222222197</v>
      </c>
      <c r="B74" s="17">
        <v>170</v>
      </c>
      <c r="C74" s="161"/>
      <c r="D74" s="161">
        <v>6.3</v>
      </c>
      <c r="F74" s="134">
        <v>9.1</v>
      </c>
      <c r="K74" s="134">
        <v>11.6</v>
      </c>
      <c r="L74" s="134">
        <v>9.8000000000000007</v>
      </c>
      <c r="Q74" s="134">
        <v>11.3</v>
      </c>
      <c r="R74" s="134">
        <v>6.2</v>
      </c>
      <c r="S74" s="122">
        <v>7.2</v>
      </c>
      <c r="T74" s="134">
        <v>6.4</v>
      </c>
      <c r="V74" s="134">
        <v>5.7</v>
      </c>
      <c r="Z74" s="134">
        <v>8</v>
      </c>
      <c r="AA74" s="162">
        <v>6.1</v>
      </c>
      <c r="AD74" s="134">
        <v>7.8</v>
      </c>
      <c r="AE74" s="122">
        <v>8.9</v>
      </c>
      <c r="AH74" s="134">
        <v>10.6</v>
      </c>
      <c r="AJ74" s="161">
        <v>11.1</v>
      </c>
      <c r="AS74" s="161">
        <v>6.7</v>
      </c>
      <c r="AT74" s="134">
        <v>7.7</v>
      </c>
      <c r="BC74" s="66">
        <v>8.6111111111111107</v>
      </c>
      <c r="BF74" s="132">
        <v>8.6666666666666661</v>
      </c>
      <c r="BG74" s="132">
        <v>7.4444444444444446</v>
      </c>
      <c r="BH74" s="132">
        <v>7.1111111111111107</v>
      </c>
      <c r="BN74" s="161"/>
      <c r="BP74" s="237">
        <f t="shared" si="52"/>
        <v>9.9728957528957523</v>
      </c>
      <c r="BU74" s="237">
        <f t="shared" si="120"/>
        <v>11.906666666666668</v>
      </c>
      <c r="BV74" s="237">
        <f t="shared" si="120"/>
        <v>9.527246963562753</v>
      </c>
      <c r="CA74" s="134"/>
      <c r="CB74" s="237">
        <f t="shared" si="113"/>
        <v>6.32838056680162</v>
      </c>
      <c r="CC74" s="237">
        <f t="shared" si="114"/>
        <v>7.5390476190476194</v>
      </c>
      <c r="CD74" s="237">
        <f t="shared" si="115"/>
        <v>5.9984462194988506</v>
      </c>
      <c r="CF74" s="237">
        <f t="shared" si="116"/>
        <v>6.4056513600831044</v>
      </c>
      <c r="CI74" s="161"/>
      <c r="CJ74" s="237">
        <f t="shared" si="106"/>
        <v>5.8533333333333344</v>
      </c>
      <c r="CM74" s="237">
        <f t="shared" si="107"/>
        <v>7.4498741656636387</v>
      </c>
      <c r="CN74" s="237">
        <f t="shared" si="108"/>
        <v>10.447619047619048</v>
      </c>
      <c r="CQ74" s="161"/>
      <c r="CS74" s="161"/>
      <c r="DA74" s="161"/>
      <c r="DB74" s="237">
        <f t="shared" si="121"/>
        <v>7.795609756097563</v>
      </c>
      <c r="DE74" s="237">
        <f t="shared" si="118"/>
        <v>8.6832403832403831</v>
      </c>
      <c r="DG74" s="132"/>
      <c r="DH74" s="237">
        <f t="shared" si="122"/>
        <v>7.5879498329867019</v>
      </c>
      <c r="DI74" s="237">
        <f t="shared" si="123"/>
        <v>7.2100070472163482</v>
      </c>
    </row>
    <row r="75" spans="1:114" x14ac:dyDescent="0.2">
      <c r="A75" s="160">
        <v>0.54444444444444495</v>
      </c>
      <c r="B75" s="17">
        <v>175</v>
      </c>
      <c r="C75" s="161"/>
      <c r="D75" s="161">
        <v>6.7</v>
      </c>
      <c r="F75" s="134">
        <v>9.1</v>
      </c>
      <c r="K75" s="122">
        <v>11.6</v>
      </c>
      <c r="L75" s="134">
        <v>8.6999999999999993</v>
      </c>
      <c r="R75" s="134">
        <v>6.1</v>
      </c>
      <c r="T75" s="134">
        <v>6.3</v>
      </c>
      <c r="V75" s="134">
        <v>5.7</v>
      </c>
      <c r="Z75" s="134">
        <v>7.7</v>
      </c>
      <c r="AD75" s="134">
        <v>7.7</v>
      </c>
      <c r="AE75" s="134">
        <v>9.1</v>
      </c>
      <c r="AH75" s="134">
        <v>10.6</v>
      </c>
      <c r="AS75" s="161">
        <v>7.3</v>
      </c>
      <c r="AT75" s="134">
        <v>7.6</v>
      </c>
      <c r="BC75" s="212">
        <v>8.2222222222222214</v>
      </c>
      <c r="BF75" s="132">
        <v>8.5</v>
      </c>
      <c r="BG75" s="132">
        <v>7.2777777777777777</v>
      </c>
      <c r="BH75" s="132">
        <v>7</v>
      </c>
      <c r="BN75" s="161"/>
      <c r="BP75" s="237">
        <f t="shared" si="52"/>
        <v>9.9162162162162168</v>
      </c>
      <c r="BU75" s="237">
        <f t="shared" si="120"/>
        <v>11.783333333333335</v>
      </c>
      <c r="BV75" s="237">
        <f t="shared" si="120"/>
        <v>9.472165991902834</v>
      </c>
      <c r="CB75" s="237">
        <f>($B75*R$95)+R$99</f>
        <v>6.1968623481781382</v>
      </c>
      <c r="CD75" s="237">
        <f>($B75*T$95)+T$99</f>
        <v>5.810165225954699</v>
      </c>
      <c r="CF75" s="237">
        <f t="shared" si="116"/>
        <v>6.3646411059679018</v>
      </c>
      <c r="CI75" s="161"/>
      <c r="CM75" s="237">
        <f>($B75*AD$95)+AD$99</f>
        <v>7.2807528175949221</v>
      </c>
      <c r="CN75" s="161"/>
      <c r="CQ75" s="161"/>
      <c r="DA75" s="161"/>
      <c r="DB75" s="237">
        <f t="shared" si="121"/>
        <v>7.5719512195121972</v>
      </c>
      <c r="DE75" s="237">
        <f t="shared" si="118"/>
        <v>8.6183683683683689</v>
      </c>
      <c r="DG75" s="132"/>
      <c r="DH75" s="237">
        <f t="shared" si="122"/>
        <v>7.4581836516039575</v>
      </c>
      <c r="DI75" s="237">
        <f t="shared" si="123"/>
        <v>7.1067066008926467</v>
      </c>
    </row>
    <row r="76" spans="1:114" x14ac:dyDescent="0.2">
      <c r="A76" s="160">
        <v>0.54791666666666705</v>
      </c>
      <c r="B76" s="17">
        <v>180</v>
      </c>
      <c r="C76" s="161"/>
      <c r="D76" s="161">
        <v>7.1</v>
      </c>
      <c r="F76" s="215"/>
      <c r="L76" s="134">
        <v>8.6999999999999993</v>
      </c>
      <c r="R76" s="134">
        <v>6.1</v>
      </c>
      <c r="T76" s="134">
        <v>6.1</v>
      </c>
      <c r="V76" s="134">
        <v>5.8</v>
      </c>
      <c r="Z76" s="134">
        <v>7.9</v>
      </c>
      <c r="AD76" s="134">
        <v>7.6</v>
      </c>
      <c r="AE76" s="134">
        <v>9.3000000000000007</v>
      </c>
      <c r="AH76" s="134">
        <v>10.7</v>
      </c>
      <c r="AS76" s="161">
        <v>7.2</v>
      </c>
      <c r="AT76" s="134">
        <v>7.5</v>
      </c>
      <c r="BF76" s="132">
        <v>8.8888888888888893</v>
      </c>
      <c r="BG76" s="132">
        <v>7.1111111111111107</v>
      </c>
      <c r="BH76" s="132">
        <v>6.8888888888888893</v>
      </c>
      <c r="BN76" s="161"/>
      <c r="BP76" s="215"/>
      <c r="BV76" s="237">
        <f>($B76*L$95)+L$99</f>
        <v>9.417085020242915</v>
      </c>
      <c r="CB76" s="237">
        <f>($B76*R$95)+R$99</f>
        <v>6.0653441295546564</v>
      </c>
      <c r="CD76" s="237">
        <f>($B76*T$95)+T$99</f>
        <v>5.6218842324105474</v>
      </c>
      <c r="CF76" s="237">
        <f t="shared" si="116"/>
        <v>6.3236308518526991</v>
      </c>
      <c r="CI76" s="161"/>
      <c r="CM76" s="237">
        <f>($B76*AD$95)+AD$99</f>
        <v>7.1116314695262055</v>
      </c>
      <c r="CN76" s="161"/>
      <c r="CQ76" s="161"/>
      <c r="DA76" s="161"/>
      <c r="DB76" s="237">
        <f t="shared" si="121"/>
        <v>7.3482926829268305</v>
      </c>
      <c r="DG76" s="132"/>
      <c r="DH76" s="237">
        <f t="shared" si="122"/>
        <v>7.3284174702212139</v>
      </c>
      <c r="DI76" s="237">
        <f t="shared" si="123"/>
        <v>7.0034061545689443</v>
      </c>
    </row>
    <row r="77" spans="1:114" x14ac:dyDescent="0.2">
      <c r="A77" s="160">
        <v>0.55138888888888904</v>
      </c>
      <c r="B77" s="17">
        <v>185</v>
      </c>
      <c r="C77" s="161"/>
      <c r="L77" s="134">
        <v>8.6</v>
      </c>
      <c r="R77" s="134">
        <v>5.9</v>
      </c>
      <c r="T77" s="122">
        <v>5.9</v>
      </c>
      <c r="V77" s="134">
        <v>5.9</v>
      </c>
      <c r="AD77" s="122">
        <v>7.2</v>
      </c>
      <c r="AH77" s="207">
        <v>11</v>
      </c>
      <c r="AT77" s="134">
        <v>7.3</v>
      </c>
      <c r="BF77" s="213">
        <v>9.2777777777777786</v>
      </c>
      <c r="BG77" s="132">
        <v>6.9444444444444446</v>
      </c>
      <c r="BH77" s="132">
        <v>6.8888888888888893</v>
      </c>
      <c r="BV77" s="237">
        <f>($B77*L$95)+L$99</f>
        <v>9.3620040485829961</v>
      </c>
      <c r="CB77" s="237">
        <f>($B77*R$95)+R$99</f>
        <v>5.9338259109311746</v>
      </c>
      <c r="CD77" s="237">
        <f>($B77*T$95)+T$99</f>
        <v>5.4336032388663957</v>
      </c>
      <c r="CF77" s="237">
        <f t="shared" si="116"/>
        <v>6.2826205977374965</v>
      </c>
      <c r="CM77" s="237">
        <f>($B77*AD$95)+AD$99</f>
        <v>6.9425101214574898</v>
      </c>
      <c r="CQ77" s="209"/>
      <c r="DB77" s="237">
        <f t="shared" si="121"/>
        <v>7.1246341463414655</v>
      </c>
      <c r="DG77" s="213"/>
      <c r="DH77" s="237">
        <f t="shared" si="122"/>
        <v>7.1986512888384695</v>
      </c>
      <c r="DI77" s="237">
        <f t="shared" si="123"/>
        <v>6.9001057082452419</v>
      </c>
    </row>
    <row r="78" spans="1:114" x14ac:dyDescent="0.2">
      <c r="A78" s="160">
        <v>0.55486111111111103</v>
      </c>
      <c r="B78" s="17">
        <v>190</v>
      </c>
      <c r="C78" s="161"/>
      <c r="L78" s="122">
        <v>8.5</v>
      </c>
      <c r="R78" s="122">
        <v>5.7</v>
      </c>
      <c r="T78" s="134">
        <v>6.1</v>
      </c>
      <c r="V78" s="134">
        <v>5.9</v>
      </c>
      <c r="AH78" s="134">
        <v>10.6</v>
      </c>
      <c r="AT78" s="134">
        <v>7</v>
      </c>
      <c r="BF78" s="132">
        <v>9.2222222222222214</v>
      </c>
      <c r="BG78" s="132">
        <v>6.7777777777777777</v>
      </c>
      <c r="BH78" s="132">
        <v>6.7222222222222223</v>
      </c>
      <c r="BV78" s="237">
        <f>($B78*L$95)+L$99</f>
        <v>9.3069230769230771</v>
      </c>
      <c r="CB78" s="237">
        <f>($B78*R$95)+R$99</f>
        <v>5.8023076923076928</v>
      </c>
      <c r="CD78" s="161"/>
      <c r="CF78" s="237">
        <f t="shared" si="116"/>
        <v>6.2416103436222929</v>
      </c>
      <c r="CQ78" s="161"/>
      <c r="DB78" s="237">
        <f t="shared" si="121"/>
        <v>6.9009756097560988</v>
      </c>
      <c r="DG78" s="132"/>
      <c r="DH78" s="237">
        <f t="shared" si="122"/>
        <v>7.068885107455726</v>
      </c>
      <c r="DI78" s="237">
        <f t="shared" si="123"/>
        <v>6.7968052619215396</v>
      </c>
    </row>
    <row r="79" spans="1:114" x14ac:dyDescent="0.2">
      <c r="A79" s="160">
        <v>0.55833333333333302</v>
      </c>
      <c r="B79" s="17">
        <v>195</v>
      </c>
      <c r="C79" s="161"/>
      <c r="V79" s="134">
        <v>5.9</v>
      </c>
      <c r="AT79" s="122">
        <v>6.9</v>
      </c>
      <c r="BF79" s="132">
        <v>8.6666666666666661</v>
      </c>
      <c r="BG79" s="132">
        <v>6.666666666666667</v>
      </c>
      <c r="BH79" s="132">
        <v>6.6111111111111107</v>
      </c>
      <c r="CF79" s="237">
        <f t="shared" si="116"/>
        <v>6.2006000895070903</v>
      </c>
      <c r="DB79" s="237">
        <f t="shared" si="121"/>
        <v>6.6773170731707339</v>
      </c>
      <c r="DG79" s="132"/>
      <c r="DH79" s="237">
        <f t="shared" si="122"/>
        <v>6.9391189260729815</v>
      </c>
      <c r="DI79" s="237">
        <f t="shared" si="123"/>
        <v>6.6935048155978372</v>
      </c>
    </row>
    <row r="80" spans="1:114" x14ac:dyDescent="0.2">
      <c r="A80" s="160">
        <v>0.561805555555556</v>
      </c>
      <c r="B80" s="17">
        <v>200</v>
      </c>
      <c r="C80" s="161"/>
      <c r="V80" s="134">
        <v>5.9</v>
      </c>
      <c r="BF80" s="132">
        <v>8.2777777777777786</v>
      </c>
      <c r="BG80" s="132">
        <v>6.5555555555555554</v>
      </c>
      <c r="BH80" s="132">
        <v>6.666666666666667</v>
      </c>
      <c r="CF80" s="237">
        <f t="shared" si="116"/>
        <v>6.1595898353918876</v>
      </c>
      <c r="DG80" s="132"/>
      <c r="DH80" s="237">
        <f t="shared" si="122"/>
        <v>6.8093527446902371</v>
      </c>
      <c r="DI80" s="237">
        <f t="shared" si="123"/>
        <v>6.5902043692741357</v>
      </c>
    </row>
    <row r="81" spans="1:116" x14ac:dyDescent="0.2">
      <c r="A81" s="160">
        <v>0.56527777777777799</v>
      </c>
      <c r="B81" s="17">
        <v>205</v>
      </c>
      <c r="C81" s="161"/>
      <c r="V81" s="134">
        <v>5.9</v>
      </c>
      <c r="BG81" s="214">
        <v>6.3888888888888893</v>
      </c>
      <c r="BH81" s="132">
        <v>6.833333333333333</v>
      </c>
      <c r="CF81" s="237">
        <f t="shared" si="116"/>
        <v>6.118579581276685</v>
      </c>
      <c r="DH81" s="237">
        <f t="shared" si="122"/>
        <v>6.6795865633074936</v>
      </c>
      <c r="DI81" s="237">
        <f t="shared" si="123"/>
        <v>6.4869039229504333</v>
      </c>
    </row>
    <row r="82" spans="1:116" x14ac:dyDescent="0.2">
      <c r="A82" s="160">
        <v>0.56874999999999998</v>
      </c>
      <c r="B82" s="17">
        <v>210</v>
      </c>
      <c r="C82" s="161"/>
      <c r="V82" s="134">
        <v>5.9</v>
      </c>
      <c r="BH82" s="132">
        <v>6.7777777777777777</v>
      </c>
      <c r="CF82" s="237">
        <f t="shared" si="116"/>
        <v>6.0775693271614823</v>
      </c>
      <c r="DI82" s="237">
        <f>($B82*BH$95)+BH$99</f>
        <v>6.3836034766267309</v>
      </c>
    </row>
    <row r="83" spans="1:116" x14ac:dyDescent="0.2">
      <c r="A83" s="160">
        <v>0.57222222222222197</v>
      </c>
      <c r="B83" s="17">
        <v>215</v>
      </c>
      <c r="C83" s="161"/>
      <c r="V83" s="134">
        <v>5.9</v>
      </c>
      <c r="BH83" s="214">
        <v>6.8888888888888893</v>
      </c>
      <c r="CF83" s="237">
        <f t="shared" si="116"/>
        <v>6.0365590730462797</v>
      </c>
      <c r="DI83" s="237">
        <f>($B83*BH$95)+BH$99</f>
        <v>6.2803030303030285</v>
      </c>
    </row>
    <row r="84" spans="1:116" x14ac:dyDescent="0.2">
      <c r="A84" s="160">
        <v>0.57569444444444495</v>
      </c>
      <c r="B84" s="17">
        <v>220</v>
      </c>
      <c r="C84" s="161"/>
      <c r="V84" s="134">
        <v>5.9</v>
      </c>
      <c r="CF84" s="237">
        <f t="shared" si="116"/>
        <v>5.9955488189310771</v>
      </c>
    </row>
    <row r="85" spans="1:116" x14ac:dyDescent="0.2">
      <c r="A85" s="160">
        <v>0.57916666666666705</v>
      </c>
      <c r="B85" s="17">
        <v>225</v>
      </c>
      <c r="C85" s="161"/>
      <c r="V85" s="122">
        <v>6</v>
      </c>
      <c r="CF85" s="237">
        <f t="shared" si="116"/>
        <v>5.9545385648158735</v>
      </c>
    </row>
    <row r="86" spans="1:116" x14ac:dyDescent="0.2">
      <c r="A86" s="160"/>
      <c r="B86" s="17"/>
      <c r="C86" s="161"/>
      <c r="V86" s="162"/>
      <c r="CF86" s="237"/>
    </row>
    <row r="87" spans="1:116" x14ac:dyDescent="0.2">
      <c r="A87" s="160"/>
      <c r="B87" s="17" t="s">
        <v>259</v>
      </c>
      <c r="C87" s="161"/>
      <c r="V87" s="162"/>
      <c r="CF87" s="237"/>
    </row>
    <row r="88" spans="1:116" x14ac:dyDescent="0.2"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  <c r="BN88" s="206"/>
      <c r="BO88" s="206"/>
      <c r="BP88" s="206"/>
      <c r="BQ88" s="206"/>
      <c r="BR88" s="206"/>
      <c r="BS88" s="206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6"/>
      <c r="CJ88" s="206"/>
      <c r="CK88" s="206"/>
      <c r="CL88" s="206"/>
      <c r="CM88" s="206"/>
      <c r="CN88" s="206"/>
      <c r="CO88" s="206"/>
      <c r="CP88" s="206"/>
      <c r="CQ88" s="206"/>
      <c r="CR88" s="206"/>
      <c r="CS88" s="206"/>
      <c r="CT88" s="206"/>
      <c r="CU88" s="206"/>
      <c r="CV88" s="206"/>
      <c r="CW88" s="206"/>
      <c r="CX88" s="206"/>
      <c r="CY88" s="206"/>
      <c r="CZ88" s="206"/>
      <c r="DA88" s="206"/>
      <c r="DB88" s="206"/>
      <c r="DC88" s="206"/>
      <c r="DD88" s="206"/>
      <c r="DE88" s="206"/>
      <c r="DF88" s="206"/>
      <c r="DG88" s="206"/>
      <c r="DH88" s="206"/>
      <c r="DI88" s="206"/>
      <c r="DJ88" s="206"/>
      <c r="DK88" s="206"/>
      <c r="DL88" s="206"/>
    </row>
    <row r="89" spans="1:116" x14ac:dyDescent="0.2">
      <c r="B89" t="s">
        <v>201</v>
      </c>
      <c r="BN89">
        <f>RSQ(D30:D71,BN30:BN71)</f>
        <v>0.98738612677248083</v>
      </c>
      <c r="BO89">
        <f>RSQ(E25:E73,BO25:BO73)</f>
        <v>0.86776411400354414</v>
      </c>
      <c r="BP89">
        <f>RSQ(F26:F75,BP26:BP75)</f>
        <v>0.86854327702224599</v>
      </c>
      <c r="BQ89">
        <f>RSQ(G23:G72,BQ23:BQ72)</f>
        <v>0.9659597391147251</v>
      </c>
      <c r="BR89">
        <f>RSQ(H2:H50,BR2:BR50)</f>
        <v>0.914938938536489</v>
      </c>
      <c r="BS89">
        <f>RSQ(I26:I61,BS26:BS61)</f>
        <v>0.90793430432423916</v>
      </c>
      <c r="BT89">
        <f>RSQ(J26:J75,BT26:BT75)</f>
        <v>0.81147012736657709</v>
      </c>
      <c r="BU89">
        <f>RSQ(K26:K75,BU26:BU75)</f>
        <v>0.96894663023378436</v>
      </c>
      <c r="BV89">
        <f>RSQ(L26:L75,BV26:BV75)</f>
        <v>0.95892800978397985</v>
      </c>
      <c r="BW89">
        <f>RSQ(M17:M71,BW17:BW71)</f>
        <v>0.95140126366536815</v>
      </c>
      <c r="BX89">
        <f>RSQ(N23:N71,BX23:BX71)</f>
        <v>0.88072572488835998</v>
      </c>
      <c r="BY89">
        <f>RSQ(O23:O65,BY23:BY65)</f>
        <v>0.93584082289664317</v>
      </c>
      <c r="BZ89">
        <f>RSQ(P38:P51,BZ38:BZ51)</f>
        <v>0.756338001072975</v>
      </c>
      <c r="CA89">
        <f>RSQ(Q23:Q65,CA23:CA65)</f>
        <v>0.90699936720947327</v>
      </c>
      <c r="CB89">
        <f>RSQ(R26:R78,CB26:CB78)</f>
        <v>0.90067651645870273</v>
      </c>
      <c r="CC89">
        <f>RSQ(S20:S74,CC20:CC74)</f>
        <v>0.86057895965407361</v>
      </c>
      <c r="CD89">
        <f>RSQ(T30:T77,CD30:CD77)</f>
        <v>0.95763050964125707</v>
      </c>
      <c r="CE89">
        <f>RSQ(U27:U51,CE27:CE51)</f>
        <v>0.97018167299460634</v>
      </c>
      <c r="CF89">
        <f>RSQ(V37:V85,CF37:CF85)</f>
        <v>0.77197922869934721</v>
      </c>
      <c r="CG89">
        <f>RSQ(W37:W85,CG37:CG85)</f>
        <v>0.74999999999999989</v>
      </c>
      <c r="CH89">
        <f>RSQ(Y19:Y63,CH19:CH63)</f>
        <v>0.77995724963239232</v>
      </c>
      <c r="CI89">
        <f>RSQ(Z25:Z48,CI25:CI48)</f>
        <v>0.5840168109406747</v>
      </c>
      <c r="CJ89">
        <f>RSQ(AA28:AA74,CJ28:CJ74)</f>
        <v>0.97398166272644793</v>
      </c>
      <c r="CK89">
        <f>RSQ(AB27:AB60,CK27:CK60)</f>
        <v>0.93159035459212503</v>
      </c>
      <c r="CL89">
        <f>RSQ(AC8:AC52,CL8:CL52)</f>
        <v>0.75742205334024182</v>
      </c>
      <c r="CM89">
        <f>RSQ(AD29:AD77,CM29:CM77)</f>
        <v>0.98402078940628268</v>
      </c>
      <c r="CN89">
        <f>RSQ(AE28:AE74,CN28:CN74)</f>
        <v>0.95574809650123649</v>
      </c>
      <c r="CO89">
        <f>RSQ(AF11:AF60,CO11:CO60)</f>
        <v>0.55789650317395179</v>
      </c>
      <c r="CP89">
        <f>RSQ(AG25:AG69,CP25:CP69)</f>
        <v>0.97307515239957754</v>
      </c>
      <c r="CQ89">
        <f>RSQ(AH28:AH61,CQ28:CQ61)</f>
        <v>0.94690892964053586</v>
      </c>
      <c r="CR89">
        <f>RSQ(AI15:AI69,CR15:CR69)</f>
        <v>0.8861034018336722</v>
      </c>
      <c r="CS89">
        <f>RSQ(AJ22:AJ56,CS22:CS56)</f>
        <v>0.85278803791054969</v>
      </c>
      <c r="CT89">
        <f>RSQ(AK20:AK70,CT20:CT70)</f>
        <v>0.80096084437821213</v>
      </c>
      <c r="CU89">
        <f>RSQ(AL20:AL45,CU20:CU45)</f>
        <v>0.89198004641870932</v>
      </c>
      <c r="CV89">
        <f>RSQ(AM29:AM66,CV29:CV66)</f>
        <v>0.94775643797892628</v>
      </c>
      <c r="CW89">
        <f>RSQ(AN27:AN73,CW27:CW73)</f>
        <v>0.90233402996012835</v>
      </c>
      <c r="CX89">
        <f>RSQ(AO21:AO69,CX21:CX69)</f>
        <v>0.95110497636820446</v>
      </c>
      <c r="CY89">
        <f>RSQ(AP16:AP59,CY16:CY59)</f>
        <v>0.95466117237101356</v>
      </c>
      <c r="CZ89">
        <f>RSQ(AQ5:AQ58,CZ5:CZ58)</f>
        <v>0.89168602914587769</v>
      </c>
      <c r="DA89">
        <f>RSQ(AS31:AS71,DA31:DA71)</f>
        <v>0.9224025398443586</v>
      </c>
      <c r="DB89">
        <f>RSQ(AT31:AT79,DB31:DB79)</f>
        <v>0.89890846482858155</v>
      </c>
      <c r="DC89">
        <f>RSQ(BA5:BA57,DC5:DC57)</f>
        <v>0.88657497641811622</v>
      </c>
      <c r="DD89">
        <f>RSQ(BB16:BB63,DD16:DD63)</f>
        <v>0.88962616886400847</v>
      </c>
      <c r="DE89">
        <f>RSQ(BC25:BC75,DE25:DE75)</f>
        <v>0.6520924319432192</v>
      </c>
      <c r="DF89">
        <f>RSQ(BD13:BD66,DF13:DF66)</f>
        <v>0.92972949169256125</v>
      </c>
      <c r="DG89">
        <f>RSQ(BF32:BF71,DG32:DG71)</f>
        <v>0.97470060816862603</v>
      </c>
      <c r="DH89">
        <f>RSQ(BG33:BG81,DH33:DH81)</f>
        <v>0.93582748775585745</v>
      </c>
      <c r="DI89">
        <f>RSQ(BH35:BH83,DI35:DI83)</f>
        <v>0.98374887196965533</v>
      </c>
      <c r="DJ89">
        <f>RSQ(BI21:BI69,DJ21:DJ69)</f>
        <v>0.91365143378964164</v>
      </c>
      <c r="DK89">
        <f>RSQ(BJ11:BJ59,DK11:DK59)</f>
        <v>0.93842838211074597</v>
      </c>
      <c r="DL89">
        <f>RSQ(BK26:BK41,DL26:DL41)</f>
        <v>0.12120165765408004</v>
      </c>
    </row>
    <row r="90" spans="1:116" ht="17" x14ac:dyDescent="0.2">
      <c r="B90" s="188" t="s">
        <v>55</v>
      </c>
      <c r="C90" s="206">
        <f>((C$2+C$3)/2 * ($B$3-$B$2)) + ((C$3 + C$4)/2 * ($B$4-$B$3)) + ((C$4 + C$5)/2 * ($B$5 - $B$4)) + ((C$5+C$6)/2 * ($B$6-$B$5)) + ((C$6 + C$7)/2 * ($B$7-$B$6)) + ((C$7 + C$8)/2 * ($B$8 - $B$7)) + ((C$8+C$9)/2 * ($B$9-$B$8)) + ((C$9 + C$10)/2 * ($B$10-$B$9)) + ((C$10 + C$11)/2 * ($B$11 - $B$10))  + ((C$11 + C$12)/2 * ($B$12-$B$11)) + ((C$12 + C$13)/2 * ($B$13 - $B$12)) + ((C$13+ C$14)/2 * ($B$14-$B$13)) + ((C$116 + C$15)/2 * ($B$15 - $B$14)) + ((C$15+C$16)/2 * ($B$16 - $B$15)) + ((C$16 + C$17)/2 * ($B$17-$B$16)) + ((C$17 + C$18)/2 * ($B$18 - $B$17)) + ((C$18+C$19)/2 * ($B$19-$B$18)) + ((C$19 + C$20)/2 * ($B$20-$B$19)) + ((C$20 + C$21)/2 * ($B$21 - $B$20)) + ((C$21+C$22)/2 * ($B$22-$B$21)) + ((C$23 + C$22)/2 * ($B$23-$B$22)) + ((C$23 + C$24)/2 * ($B$24 - $B$23))  + ((C$24 + C$25)/2 * ($B$25-$B$24)) + ((C$25 + C$26)/2 * ($B$26 - $B$25)) + ((C$26+ C$27)/2 * ($B$27-$B$26)) + ((C$27 + C$28)/2 * ($B$28 - $B$27)) + ((C$28+C$29)/2 * ($B$29-$B$28)) + ((C$29 + C$30)/2 * ($B$30-$B$29)) + ((C$30 + C$31)/2 * ($B$31 - $B$30)) + ((C$31+C$32)/2 * ($B$32-$B$31)) + ((C$32 + C$33)/2 * ($B$33-$B$32)) + ((C$735+ C$34)/2 * ($B$34 - $B$33)) + ((C$34+C$35)/2 * ($B$35-$B$34)) + ((C$35 + C$36)/2 * ($B$36-$B$35)) + ((C$36 + C$37)/2 * ($B$37 - $B$36))  + ((C$37 + C$38)/2 * ($B$38-$B$37)) + ((C$38 + C$39)/2 * ($B$39 - $B$38)) + ((C$39+ C$40)/2 * ($B$40-$B$39)) + ((C$40 + C$41)/2 * ($B$41 - $B$40)) + ((C$41+C$42)/2 * ($B$42 - $B$41)) + ((C$42 + C$43)/2 * ($B$43-$B$42)) + ((C$43 + C$44)/2 * ($B$44 - $B$43)) + ((C$44+C$45)/2 * ($B$45-$B$44)) + ((C$45 + C$46)/2 * ($B$46-$B$45)) + ((C$46 + C$47)/2 * ($B$47 - $B$46)) + ((C$47+C$48)/2 * ($B$48-$B$47)) + ((C$48 + C$49)/2 * ($B$49-$B$48)) + ((C$49 + C$50)/2 * ($B$50 - $B$49))  + ((C$50 + C$51)/2 * ($B$51-$B$50)) + ((C$51 + C$52)/2 * ($B$52 - $B$51)) + ((C$52+ C$53)/2 * ($B$53-$B$52)) + ((C$53 + C$54)/2 * ($B$54 - $B$53)) +  ((C$54+C$55)/2 * ($B$55 - $B54)) + ((C$55 + C$56)/2 * ($B$56-$B$55)) + ((C$56 + C$57)/2 * ($B$57 - $B$56)) + ((C$57+C$58)/2 * ($B$58-$B$57)) + ((C$58 + C$59)/2 * ($B$59-$B$58)) + ((C$59 + C$60)/2 * ($B$60 - $B$59)) + ((C$60+C$61)/2 * ($B$61-$B$60)) + ((C$61 + C$62)/2 * ($B$62-$B$61)) + ((C$62 + C$63)/2 * ($B$63 - $B$62))  + ((C$63 + C$64)/2 * ($B$64-$B$63)) + ((C$64 + C$65)/2 * ($B$65 - $B$64)) + ((C$65+ C$66)/2 * ($B$66-$B$65)) + ((C$66 + C$67)/2 * ($B$67 - $B$66)) + ((C$67+C$68)/2 * ($B$68-$B$67)) + ((C$68 + C$69)/2 * ($B$69-$B$68)) + ((C$69 + C$70)/2 * ($B$70 - $B$69)) + ((C$70+C$71)/2 * ($B$71-$B$70)) + ((C$71 + C$72)/2 * ($B$72-$B$71)) + ((C$72 + C$73)/2 * ($B$73 - $B$72))  + ((C$73 + C$74)/2 * ($B$74-$B$73)) + ((C$74 + C$75)/2 * ($B$75 - $B$74)) + ((C$75+ C$76)/2 * ($B$76-$B$75)) + ((C$76 + C$77)/2 * ($B$77 - $B$76))  + ((C$77 + C$78)/2 * ($B$78-$B$77)) + ((C$78 + C$79)/2 * ($B$79 - $B$78))  + ((C$79 + C$80)/2 * ($B$80-$B$79)) + ((C$80 + C$81)/2 * ($B$81 - $B$80)) + ((C$81+ C$82)/2 * ($B$82-$B$81)) + ((C$82 + C$83)/2 * ($B$83 - $B$82))  + ((C$83 + C$84)/2 * ($B$84-$B$83)) + ((C$84 + C$85)/2 * ($B$85 - $B$84))</f>
        <v>0</v>
      </c>
      <c r="D90" s="206">
        <f>((D$2+D$3)/2 * ($B$3-$B$2)) + ((D$3 + D$4)/2 * ($B$4-$B$3)) + ((D$4 + D$5)/2 * ($B$5 - $B$4)) + ((D$5+D$6)/2 * ($B$6-$B$5)) + ((D$6 + D$7)/2 * ($B$7-$B$6)) + ((D$7 + D$8)/2 * ($B$8 - $B$7)) + ((D$8+D$9)/2 * ($B$9-$B$8)) + ((D$9 + D$10)/2 * ($B$10-$B$9)) + ((D$10 + D$11)/2 * ($B$11 - $B$10))  + ((D$11 + D$12)/2 * ($B$12-$B$11)) + ((D$12 + D$13)/2 * ($B$13 - $B$12)) + ((D$13+ D$14)/2 * ($B$14-$B$13)) + ((D$116 + D$15)/2 * ($B$15 - $B$14)) + ((D$15+D$16)/2 * ($B$16 - $B$15)) + ((D$16 + D$17)/2 * ($B$17-$B$16)) + ((D$17 + D$18)/2 * ($B$18 - $B$17)) + ((D$18+D$19)/2 * ($B$19-$B$18)) + ((D$19 + D$20)/2 * ($B$20-$B$19)) + ((D$20 + D$21)/2 * ($B$21 - $B$20)) + ((D$21+D$22)/2 * ($B$22-$B$21)) + ((D$23 + D$22)/2 * ($B$23-$B$22)) + ((D$23 + D$24)/2 * ($B$24 - $B$23))  + ((D$24 + D$25)/2 * ($B$25-$B$24)) + ((D$25 + D$26)/2 * ($B$26 - $B$25)) + ((D$26+ D$27)/2 * ($B$27-$B$26)) + ((D$27 + D$28)/2 * ($B$28 - $B$27)) + ((D$28+D$29)/2 * ($B$29-$B$28)) + ((D$29 + D$30)/2 * ($B$30-$B$29)) + ((D$30 + D$31)/2 * ($B$31 - $B$30)) + ((D$31+D$32)/2 * ($B$32-$B$31)) + ((D$32 + D$33)/2 * ($B$33-$B$32)) + ((D$735+ D$34)/2 * ($B$34 - $B$33)) + ((D$34+D$35)/2 * ($B$35-$B$34)) + ((D$35 + D$36)/2 * ($B$36-$B$35)) + ((D$36 + D$37)/2 * ($B$37 - $B$36))  + ((D$37 + D$38)/2 * ($B$38-$B$37)) + ((D$38 + D$39)/2 * ($B$39 - $B$38)) + ((D$39+ D$40)/2 * ($B$40-$B$39))</f>
        <v>582.75</v>
      </c>
      <c r="E90" s="206">
        <f t="shared" ref="E90:AD90" si="124">((E$2+E$3)/2 * ($B$3-$B$2)) + ((E$3 + E$4)/2 * ($B$4-$B$3)) + ((E$4 + E$5)/2 * ($B$5 - $B$4)) + ((E$5+E$6)/2 * ($B$6-$B$5)) + ((E$6 + E$7)/2 * ($B$7-$B$6)) + ((E$7 + E$8)/2 * ($B$8 - $B$7)) + ((E$8+E$9)/2 * ($B$9-$B$8)) + ((E$9 + E$10)/2 * ($B$10-$B$9)) + ((E$10 + E$11)/2 * ($B$11 - $B$10))  + ((E$11 + E$12)/2 * ($B$12-$B$11)) + ((E$12 + E$13)/2 * ($B$13 - $B$12)) + ((E$13+ E$14)/2 * ($B$14-$B$13)) + ((E$116 + E$15)/2 * ($B$15 - $B$14)) + ((E$15+E$16)/2 * ($B$16 - $B$15)) + ((E$16 + E$17)/2 * ($B$17-$B$16)) + ((E$17 + E$18)/2 * ($B$18 - $B$17)) + ((E$18+E$19)/2 * ($B$19-$B$18)) + ((E$19 + E$20)/2 * ($B$20-$B$19)) + ((E$20 + E$21)/2 * ($B$21 - $B$20)) + ((E$21+E$22)/2 * ($B$22-$B$21)) + ((E$23 + E$22)/2 * ($B$23-$B$22)) + ((E$23 + E$24)/2 * ($B$24 - $B$23))  + ((E$24 + E$25)/2 * ($B$25-$B$24)) + ((E$25 + E$26)/2 * ($B$26 - $B$25)) + ((E$26+ E$27)/2 * ($B$27-$B$26)) + ((E$27 + E$28)/2 * ($B$28 - $B$27)) + ((E$28+E$29)/2 * ($B$29-$B$28)) + ((E$29 + E$30)/2 * ($B$30-$B$29)) + ((E$30 + E$31)/2 * ($B$31 - $B$30)) + ((E$31+E$32)/2 * ($B$32-$B$31)) + ((E$32 + E$33)/2 * ($B$33-$B$32)) + ((E$735+ E$34)/2 * ($B$34 - $B$33)) + ((E$34+E$35)/2 * ($B$35-$B$34)) + ((E$35 + E$36)/2 * ($B$36-$B$35)) + ((E$36 + E$37)/2 * ($B$37 - $B$36))  + ((E$37 + E$38)/2 * ($B$38-$B$37)) + ((E$38 + E$39)/2 * ($B$39 - $B$38)) + ((E$39+ E$40)/2 * ($B$40-$B$39))</f>
        <v>850</v>
      </c>
      <c r="F90" s="206">
        <f t="shared" si="124"/>
        <v>566.25</v>
      </c>
      <c r="G90" s="206">
        <f t="shared" si="124"/>
        <v>803.75</v>
      </c>
      <c r="H90" s="206">
        <f t="shared" si="124"/>
        <v>1080.25</v>
      </c>
      <c r="I90" s="206">
        <f t="shared" si="124"/>
        <v>940</v>
      </c>
      <c r="J90" s="206">
        <f t="shared" si="124"/>
        <v>1026.5</v>
      </c>
      <c r="K90" s="206">
        <f t="shared" si="124"/>
        <v>987.75</v>
      </c>
      <c r="L90" s="206">
        <f t="shared" si="124"/>
        <v>467.25</v>
      </c>
      <c r="M90" s="206">
        <f t="shared" si="124"/>
        <v>644</v>
      </c>
      <c r="N90" s="206">
        <f t="shared" si="124"/>
        <v>734.5</v>
      </c>
      <c r="O90" s="206">
        <f t="shared" si="124"/>
        <v>678.5</v>
      </c>
      <c r="P90" s="206">
        <f t="shared" si="124"/>
        <v>82.75</v>
      </c>
      <c r="Q90" s="206">
        <f t="shared" si="124"/>
        <v>692</v>
      </c>
      <c r="R90" s="206">
        <f t="shared" si="124"/>
        <v>591.25</v>
      </c>
      <c r="S90" s="206">
        <f t="shared" si="124"/>
        <v>1035.5</v>
      </c>
      <c r="T90" s="206">
        <f t="shared" si="124"/>
        <v>520.75</v>
      </c>
      <c r="U90" s="206">
        <f t="shared" si="124"/>
        <v>591.75</v>
      </c>
      <c r="V90" s="206">
        <f t="shared" si="124"/>
        <v>130.5</v>
      </c>
      <c r="W90" s="206">
        <f t="shared" si="124"/>
        <v>134.5</v>
      </c>
      <c r="X90" s="206">
        <f t="shared" si="124"/>
        <v>0</v>
      </c>
      <c r="Y90" s="206">
        <f t="shared" si="124"/>
        <v>971</v>
      </c>
      <c r="Z90" s="206">
        <f t="shared" si="124"/>
        <v>474.5</v>
      </c>
      <c r="AA90" s="206">
        <f t="shared" si="124"/>
        <v>516</v>
      </c>
      <c r="AB90" s="206">
        <f t="shared" si="124"/>
        <v>553.75</v>
      </c>
      <c r="AC90" s="206">
        <f t="shared" si="124"/>
        <v>2115.75</v>
      </c>
      <c r="AD90" s="206">
        <f t="shared" si="124"/>
        <v>546.5</v>
      </c>
      <c r="AE90" s="206">
        <f t="shared" ref="AE90:AQ90" si="125">((AE$2+AE$3)/2 * ($B$3-$B$2)) + ((AE$3 + AE$4)/2 * ($B$4-$B$3)) + ((AE$4 + AE$5)/2 * ($B$5 - $B$4)) + ((AE$5+AE$6)/2 * ($B$6-$B$5)) + ((AE$6 + AE$7)/2 * ($B$7-$B$6)) + ((AE$7 + AE$8)/2 * ($B$8 - $B$7)) + ((AE$8+AE$9)/2 * ($B$9-$B$8)) + ((AE$9 + AE$10)/2 * ($B$10-$B$9)) + ((AE$10 + AE$11)/2 * ($B$11 - $B$10))  + ((AE$11 + AE$12)/2 * ($B$12-$B$11)) + ((AE$12 + AE$13)/2 * ($B$13 - $B$12)) + ((AE$13+ AE$14)/2 * ($B$14-$B$13)) + ((AE$116 + AE$15)/2 * ($B$15 - $B$14)) + ((AE$15+AE$16)/2 * ($B$16 - $B$15)) + ((AE$16 + AE$17)/2 * ($B$17-$B$16)) + ((AE$17 + AE$18)/2 * ($B$18 - $B$17)) + ((AE$18+AE$19)/2 * ($B$19-$B$18)) + ((AE$19 + AE$20)/2 * ($B$20-$B$19)) + ((AE$20 + AE$21)/2 * ($B$21 - $B$20)) + ((AE$21+AE$22)/2 * ($B$22-$B$21)) + ((AE$23 + AE$22)/2 * ($B$23-$B$22)) + ((AE$23 + AE$24)/2 * ($B$24 - $B$23))  + ((AE$24 + AE$25)/2 * ($B$25-$B$24)) + ((AE$25 + AE$26)/2 * ($B$26 - $B$25)) + ((AE$26+ AE$27)/2 * ($B$27-$B$26)) + ((AE$27 + AE$28)/2 * ($B$28 - $B$27)) + ((AE$28+AE$29)/2 * ($B$29-$B$28)) + ((AE$29 + AE$30)/2 * ($B$30-$B$29)) + ((AE$30 + AE$31)/2 * ($B$31 - $B$30)) + ((AE$31+AE$32)/2 * ($B$32-$B$31)) + ((AE$32 + AE$33)/2 * ($B$33-$B$32)) + ((AE$735+ AE$34)/2 * ($B$34 - $B$33)) + ((AE$34+AE$35)/2 * ($B$35-$B$34)) + ((AE$35 + AE$36)/2 * ($B$36-$B$35)) + ((AE$36 + AE$37)/2 * ($B$37 - $B$36))  + ((AE$37 + AE$38)/2 * ($B$38-$B$37)) + ((AE$38 + AE$39)/2 * ($B$39 - $B$38)) + ((AE$39+ AE$40)/2 * ($B$40-$B$39))</f>
        <v>546</v>
      </c>
      <c r="AF90" s="206">
        <f t="shared" si="125"/>
        <v>1342.75</v>
      </c>
      <c r="AG90" s="206">
        <f t="shared" si="125"/>
        <v>777</v>
      </c>
      <c r="AH90" s="206">
        <f t="shared" si="125"/>
        <v>675.25</v>
      </c>
      <c r="AI90" s="206">
        <f t="shared" si="125"/>
        <v>844</v>
      </c>
      <c r="AJ90" s="206">
        <f t="shared" si="125"/>
        <v>846.75</v>
      </c>
      <c r="AK90" s="206">
        <f t="shared" si="125"/>
        <v>1020.5</v>
      </c>
      <c r="AL90" s="206">
        <f t="shared" si="125"/>
        <v>926.25</v>
      </c>
      <c r="AM90" s="206">
        <f t="shared" si="125"/>
        <v>553.5</v>
      </c>
      <c r="AN90" s="206">
        <f t="shared" si="125"/>
        <v>798</v>
      </c>
      <c r="AO90" s="206">
        <f t="shared" si="125"/>
        <v>922.5</v>
      </c>
      <c r="AP90" s="206">
        <f t="shared" si="125"/>
        <v>751.75</v>
      </c>
      <c r="AQ90" s="206">
        <f t="shared" si="125"/>
        <v>1046.75</v>
      </c>
      <c r="AR90" s="206"/>
      <c r="AS90" s="206">
        <f>((AS$2+AS$3)/2 * ($B$3-$B$2)) + ((AS$3 + AS$4)/2 * ($B$4-$B$3)) + ((AS$4 + AS$5)/2 * ($B$5 - $B$4)) + ((AS$5+AS$6)/2 * ($B$6-$B$5)) + ((AS$6 + AS$7)/2 * ($B$7-$B$6)) + ((AS$7 + AS$8)/2 * ($B$8 - $B$7)) + ((AS$8+AS$9)/2 * ($B$9-$B$8)) + ((AS$9 + AS$10)/2 * ($B$10-$B$9)) + ((AS$10 + AS$11)/2 * ($B$11 - $B$10))  + ((AS$11 + AS$12)/2 * ($B$12-$B$11)) + ((AS$12 + AS$13)/2 * ($B$13 - $B$12)) + ((AS$13+ AS$14)/2 * ($B$14-$B$13)) + ((AS$116 + AS$15)/2 * ($B$15 - $B$14)) + ((AS$15+AS$16)/2 * ($B$16 - $B$15)) + ((AS$16 + AS$17)/2 * ($B$17-$B$16)) + ((AS$17 + AS$18)/2 * ($B$18 - $B$17)) + ((AS$18+AS$19)/2 * ($B$19-$B$18)) + ((AS$19 + AS$20)/2 * ($B$20-$B$19)) + ((AS$20 + AS$21)/2 * ($B$21 - $B$20)) + ((AS$21+AS$22)/2 * ($B$22-$B$21)) + ((AS$23 + AS$22)/2 * ($B$23-$B$22)) + ((AS$23 + AS$24)/2 * ($B$24 - $B$23))  + ((AS$24 + AS$25)/2 * ($B$25-$B$24)) + ((AS$25 + AS$26)/2 * ($B$26 - $B$25)) + ((AS$26+ AS$27)/2 * ($B$27-$B$26)) + ((AS$27 + AS$28)/2 * ($B$28 - $B$27)) + ((AS$28+AS$29)/2 * ($B$29-$B$28)) + ((AS$29 + AS$30)/2 * ($B$30-$B$29)) + ((AS$30 + AS$31)/2 * ($B$31 - $B$30)) + ((AS$31+AS$32)/2 * ($B$32-$B$31)) + ((AS$32 + AS$33)/2 * ($B$33-$B$32)) + ((AS$735+ AS$34)/2 * ($B$34 - $B$33)) + ((AS$34+AS$35)/2 * ($B$35-$B$34)) + ((AS$35 + AS$36)/2 * ($B$36-$B$35)) + ((AS$36 + AS$37)/2 * ($B$37 - $B$36))  + ((AS$37 + AS$38)/2 * ($B$38-$B$37)) + ((AS$38 + AS$39)/2 * ($B$39 - $B$38)) + ((AS$39+ AS$40)/2 * ($B$40-$B$39))</f>
        <v>369.25</v>
      </c>
      <c r="AT90" s="206">
        <f>((AT$2+AT$3)/2 * ($B$3-$B$2)) + ((AT$3 + AT$4)/2 * ($B$4-$B$3)) + ((AT$4 + AT$5)/2 * ($B$5 - $B$4)) + ((AT$5+AT$6)/2 * ($B$6-$B$5)) + ((AT$6 + AT$7)/2 * ($B$7-$B$6)) + ((AT$7 + AT$8)/2 * ($B$8 - $B$7)) + ((AT$8+AT$9)/2 * ($B$9-$B$8)) + ((AT$9 + AT$10)/2 * ($B$10-$B$9)) + ((AT$10 + AT$11)/2 * ($B$11 - $B$10))  + ((AT$11 + AT$12)/2 * ($B$12-$B$11)) + ((AT$12 + AT$13)/2 * ($B$13 - $B$12)) + ((AT$13+ AT$14)/2 * ($B$14-$B$13)) + ((AT$116 + AT$15)/2 * ($B$15 - $B$14)) + ((AT$15+AT$16)/2 * ($B$16 - $B$15)) + ((AT$16 + AT$17)/2 * ($B$17-$B$16)) + ((AT$17 + AT$18)/2 * ($B$18 - $B$17)) + ((AT$18+AT$19)/2 * ($B$19-$B$18)) + ((AT$19 + AT$20)/2 * ($B$20-$B$19)) + ((AT$20 + AT$21)/2 * ($B$21 - $B$20)) + ((AT$21+AT$22)/2 * ($B$22-$B$21)) + ((AT$23 + AT$22)/2 * ($B$23-$B$22)) + ((AT$23 + AT$24)/2 * ($B$24 - $B$23))  + ((AT$24 + AT$25)/2 * ($B$25-$B$24)) + ((AT$25 + AT$26)/2 * ($B$26 - $B$25)) + ((AT$26+ AT$27)/2 * ($B$27-$B$26)) + ((AT$27 + AT$28)/2 * ($B$28 - $B$27)) + ((AT$28+AT$29)/2 * ($B$29-$B$28)) + ((AT$29 + AT$30)/2 * ($B$30-$B$29)) + ((AT$30 + AT$31)/2 * ($B$31 - $B$30)) + ((AT$31+AT$32)/2 * ($B$32-$B$31)) + ((AT$32 + AT$33)/2 * ($B$33-$B$32)) + ((AT$735+ AT$34)/2 * ($B$34 - $B$33)) + ((AT$34+AT$35)/2 * ($B$35-$B$34)) + ((AT$35 + AT$36)/2 * ($B$36-$B$35)) + ((AT$36 + AT$37)/2 * ($B$37 - $B$36))  + ((AT$37 + AT$38)/2 * ($B$38-$B$37)) + ((AT$38 + AT$39)/2 * ($B$39 - $B$38)) + ((AT$39+ AT$40)/2 * ($B$40-$B$39))</f>
        <v>499.75</v>
      </c>
      <c r="AU90" s="206">
        <f t="shared" ref="AU90:BA90" si="126">((AU$2+AU$3)/2 * ($B$3-$B$2)) + ((AU$3 + AU$4)/2 * ($B$4-$B$3)) + ((AU$4 + AU$5)/2 * ($B$5 - $B$4)) + ((AU$5+AU$6)/2 * ($B$6-$B$5)) + ((AU$6 + AU$7)/2 * ($B$7-$B$6)) + ((AU$7 + AU$8)/2 * ($B$8 - $B$7)) + ((AU$8+AU$9)/2 * ($B$9-$B$8)) + ((AU$9 + AU$10)/2 * ($B$10-$B$9)) + ((AU$10 + AU$11)/2 * ($B$11 - $B$10))  + ((AU$11 + AU$12)/2 * ($B$12-$B$11)) + ((AU$12 + AU$13)/2 * ($B$13 - $B$12)) + ((AU$13+ AU$14)/2 * ($B$14-$B$13)) + ((AU$116 + AU$15)/2 * ($B$15 - $B$14)) + ((AU$15+AU$16)/2 * ($B$16 - $B$15)) + ((AU$16 + AU$17)/2 * ($B$17-$B$16)) + ((AU$17 + AU$18)/2 * ($B$18 - $B$17)) + ((AU$18+AU$19)/2 * ($B$19-$B$18)) + ((AU$19 + AU$20)/2 * ($B$20-$B$19)) + ((AU$20 + AU$21)/2 * ($B$21 - $B$20)) + ((AU$21+AU$22)/2 * ($B$22-$B$21)) + ((AU$23 + AU$22)/2 * ($B$23-$B$22)) + ((AU$23 + AU$24)/2 * ($B$24 - $B$23))  + ((AU$24 + AU$25)/2 * ($B$25-$B$24)) + ((AU$25 + AU$26)/2 * ($B$26 - $B$25)) + ((AU$26+ AU$27)/2 * ($B$27-$B$26)) + ((AU$27 + AU$28)/2 * ($B$28 - $B$27)) + ((AU$28+AU$29)/2 * ($B$29-$B$28)) + ((AU$29 + AU$30)/2 * ($B$30-$B$29)) + ((AU$30 + AU$31)/2 * ($B$31 - $B$30)) + ((AU$31+AU$32)/2 * ($B$32-$B$31)) + ((AU$32 + AU$33)/2 * ($B$33-$B$32)) + ((AU$735+ AU$34)/2 * ($B$34 - $B$33)) + ((AU$34+AU$35)/2 * ($B$35-$B$34)) + ((AU$35 + AU$36)/2 * ($B$36-$B$35)) + ((AU$36 + AU$37)/2 * ($B$37 - $B$36))  + ((AU$37 + AU$38)/2 * ($B$38-$B$37)) + ((AU$38 + AU$39)/2 * ($B$39 - $B$38)) + ((AU$39+ AU$40)/2 * ($B$40-$B$39))</f>
        <v>0</v>
      </c>
      <c r="AV90" s="206">
        <f t="shared" si="126"/>
        <v>0</v>
      </c>
      <c r="AW90" s="206">
        <f t="shared" si="126"/>
        <v>0</v>
      </c>
      <c r="AX90" s="206">
        <f t="shared" si="126"/>
        <v>0</v>
      </c>
      <c r="AY90" s="206">
        <f t="shared" si="126"/>
        <v>0</v>
      </c>
      <c r="AZ90" s="206">
        <f t="shared" si="126"/>
        <v>0</v>
      </c>
      <c r="BA90" s="206">
        <f t="shared" si="126"/>
        <v>1101.1111111111111</v>
      </c>
      <c r="BB90" s="206">
        <f t="shared" ref="BB90:BL90" si="127">((BB$2+BB$3)/2 * ($B$3-$B$2)) + ((BB$3 + BB$4)/2 * ($B$4-$B$3)) + ((BB$4 + BB$5)/2 * ($B$5 - $B$4)) + ((BB$5+BB$6)/2 * ($B$6-$B$5)) + ((BB$6 + BB$7)/2 * ($B$7-$B$6)) + ((BB$7 + BB$8)/2 * ($B$8 - $B$7)) + ((BB$8+BB$9)/2 * ($B$9-$B$8)) + ((BB$9 + BB$10)/2 * ($B$10-$B$9)) + ((BB$10 + BB$11)/2 * ($B$11 - $B$10))  + ((BB$11 + BB$12)/2 * ($B$12-$B$11)) + ((BB$12 + BB$13)/2 * ($B$13 - $B$12)) + ((BB$13+ BB$14)/2 * ($B$14-$B$13)) + ((BB$116 + BB$15)/2 * ($B$15 - $B$14)) + ((BB$15+BB$16)/2 * ($B$16 - $B$15)) + ((BB$16 + BB$17)/2 * ($B$17-$B$16)) + ((BB$17 + BB$18)/2 * ($B$18 - $B$17)) + ((BB$18+BB$19)/2 * ($B$19-$B$18)) + ((BB$19 + BB$20)/2 * ($B$20-$B$19)) + ((BB$20 + BB$21)/2 * ($B$21 - $B$20)) + ((BB$21+BB$22)/2 * ($B$22-$B$21)) + ((BB$23 + BB$22)/2 * ($B$23-$B$22)) + ((BB$23 + BB$24)/2 * ($B$24 - $B$23))  + ((BB$24 + BB$25)/2 * ($B$25-$B$24)) + ((BB$25 + BB$26)/2 * ($B$26 - $B$25)) + ((BB$26+ BB$27)/2 * ($B$27-$B$26)) + ((BB$27 + BB$28)/2 * ($B$28 - $B$27)) + ((BB$28+BB$29)/2 * ($B$29-$B$28)) + ((BB$29 + BB$30)/2 * ($B$30-$B$29)) + ((BB$30 + BB$31)/2 * ($B$31 - $B$30)) + ((BB$31+BB$32)/2 * ($B$32-$B$31)) + ((BB$32 + BB$33)/2 * ($B$33-$B$32)) + ((BB$735+ BB$34)/2 * ($B$34 - $B$33)) + ((BB$34+BB$35)/2 * ($B$35-$B$34)) + ((BB$35 + BB$36)/2 * ($B$36-$B$35)) + ((BB$36 + BB$37)/2 * ($B$37 - $B$36))  + ((BB$37 + BB$38)/2 * ($B$38-$B$37)) + ((BB$38 + BB$39)/2 * ($B$39 - $B$38)) + ((BB$39+ BB$40)/2 * ($B$40-$B$39))</f>
        <v>1058.8888888888887</v>
      </c>
      <c r="BC90" s="206">
        <f t="shared" si="127"/>
        <v>701.94444444444434</v>
      </c>
      <c r="BD90" s="206">
        <f t="shared" si="127"/>
        <v>1045.5555555555554</v>
      </c>
      <c r="BE90" s="206">
        <f t="shared" si="127"/>
        <v>0</v>
      </c>
      <c r="BF90" s="206">
        <f t="shared" si="127"/>
        <v>449.30555555555554</v>
      </c>
      <c r="BG90" s="206">
        <f t="shared" si="127"/>
        <v>360.83333333333331</v>
      </c>
      <c r="BH90" s="206">
        <f t="shared" si="127"/>
        <v>274.86111111111109</v>
      </c>
      <c r="BI90" s="206">
        <f t="shared" si="127"/>
        <v>851.66666666666674</v>
      </c>
      <c r="BJ90" s="206">
        <f t="shared" si="127"/>
        <v>1246.6666666666667</v>
      </c>
      <c r="BK90" s="206">
        <f t="shared" si="127"/>
        <v>455.83333333333326</v>
      </c>
      <c r="BL90" s="206">
        <f t="shared" si="127"/>
        <v>0</v>
      </c>
      <c r="BN90" s="206"/>
      <c r="BO90" s="206"/>
      <c r="BP90" s="206"/>
      <c r="BQ90" s="206"/>
      <c r="BR90" s="206"/>
      <c r="BS90" s="206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6"/>
      <c r="CJ90" s="206"/>
      <c r="CK90" s="206"/>
      <c r="CL90" s="206"/>
      <c r="CM90" s="206"/>
      <c r="CN90" s="206"/>
      <c r="CO90" s="206"/>
      <c r="CP90" s="206"/>
      <c r="CQ90" s="206"/>
      <c r="CR90" s="206"/>
      <c r="CS90" s="206"/>
      <c r="CT90" s="206"/>
      <c r="CU90" s="206"/>
      <c r="CV90" s="206"/>
      <c r="CW90" s="206"/>
      <c r="CX90" s="206"/>
      <c r="CY90" s="206"/>
      <c r="CZ90" s="206"/>
      <c r="DA90" s="206"/>
      <c r="DB90" s="206"/>
      <c r="DC90" s="206"/>
      <c r="DD90" s="206"/>
      <c r="DE90" s="206"/>
      <c r="DF90" s="206"/>
      <c r="DG90" s="206"/>
      <c r="DH90" s="206"/>
      <c r="DI90" s="206"/>
      <c r="DJ90" s="206"/>
      <c r="DK90" s="206"/>
      <c r="DL90" s="206"/>
    </row>
    <row r="91" spans="1:116" ht="17" x14ac:dyDescent="0.2">
      <c r="B91" s="188" t="s">
        <v>54</v>
      </c>
      <c r="C91" s="206">
        <f>((C$2+C$3)/2 * ($B$3-$B$2)) + ((C$3 + C$4)/2 * ($B$4-$B$3)) + ((C$4 + C$5)/2 * ($B$5 - $B$4)) + ((C$5+C$6)/2 * ($B$6-$B$5)) + ((C$6 + C$7)/2 * ($B$7-$B$6)) + ((C$7 + C$8)/2 * ($B$8 - $B$7)) + ((C$8+C$9)/2 * ($B$9-$B$8)) + ((C$9 + C$10)/2 * ($B$10-$B$9)) + ((C$10 + C$11)/2 * ($B$11 - $B$10))  + ((C$11 + C$12)/2 * ($B$12-$B$11)) + ((C$12 + C$13)/2 * ($B$13 - $B$12)) + ((C$13+ C$14)/2 * ($B$14-$B$13)) + ((C$116 + C$15)/2 * ($B$15 - $B$14)) + ((C$15+C$16)/2 * ($B$16 - $B$15)) + ((C$16 + C$17)/2 * ($B$17-$B$16)) + ((C$17 + C$18)/2 * ($B$18 - $B$17)) + ((C$18+C$19)/2 * ($B$19-$B$18)) + ((C$19 + C$20)/2 * ($B$20-$B$19)) + ((C$20 + C$21)/2 * ($B$21 - $B$20)) + ((C$21+C$22)/2 * ($B$22-$B$21)) + ((C$23 + C$22)/2 * ($B$23-$B$22)) + ((C$23 + C$24)/2 * ($B$24 - $B$23))  + ((C$24 + C$25)/2 * ($B$25-$B$24)) + ((C$25 + C$26)/2 * ($B$26 - $B$25)) + ((C$26+ C$27)/2 * ($B$27-$B$26)) + ((C$27 + C$28)/2 * ($B$28 - $B$27)) + ((C$28+C$29)/2 * ($B$29-$B$28)) + ((C$29 + C$30)/2 * ($B$30-$B$29)) + ((C$30 + C$31)/2 * ($B$31 - $B$30)) + ((C$31+C$32)/2 * ($B$32-$B$31)) + ((C$32 + C$33)/2 * ($B$33-$B$32)) + ((C$735+ C$34)/2 * ($B$34 - $B$33)) + ((C$34+C$35)/2 * ($B$35-$B$34)) + ((C$35 + C$36)/2 * ($B$36-$B$35)) + ((C$36 + C$37)/2 * ($B$37 - $B$36))  + ((C$37 + C$38)/2 * ($B$38-$B$37)) + ((C$38 + C$39)/2 * ($B$39 - $B$38)) + ((C$39+ C$40)/2 * ($B$40-$B$39)) + ((C$40 + C$41)/2 * ($B$41 - $B$40)) + ((C$41+C$42)/2 * ($B$42 - $B$41)) + ((C$42 + C$43)/2 * ($B$43-$B$42)) + ((C$43 + C$44)/2 * ($B$44 - $B$43)) + ((C$44+C$45)/2 * ($B$45-$B$44)) + ((C$45 + C$46)/2 * ($B$46-$B$45)) + ((C$46 + C$47)/2 * ($B$47 - $B$46)) + ((C$47+C$48)/2 * ($B$48-$B$47)) + ((C$48 + C$49)/2 * ($B$49-$B$48)) + ((C$49 + C$50)/2 * ($B$50 - $B$49))  + ((C$50 + C$51)/2 * ($B$51-$B$50)) + ((C$51 + C$52)/2 * ($B$52 - $B$51)) + ((C$52+ C$53)/2 * ($B$53-$B$52)) + ((C$53 + C$54)/2 * ($B$54 - $B$53)) +  ((C$54+C$55)/2 * ($B$55 - $B55)) + ((C$55 + C$56)/2 * ($B$56-$B$55)) + ((C$56 + C$57)/2 * ($B$57 - $B$56)) + ((C$57+C$58)/2 * ($B$58-$B$57)) + ((C$58 + C$59)/2 * ($B$59-$B$58)) + ((C$59 + C$60)/2 * ($B$60 - $B$59)) + ((C$60+C$61)/2 * ($B$61-$B$60)) + ((C$61 + C$62)/2 * ($B$62-$B$61)) + ((C$62 + C$63)/2 * ($B$63 - $B$62))  + ((C$63 + C$64)/2 * ($B$64-$B$63)) + ((C$64 + C$65)/2 * ($B$65 - $B$64)) + ((C$65+ C$66)/2 * ($B$66-$B$65)) + ((C$66 + C$67)/2 * ($B$67 - $B$66)) + ((C$67+C$68)/2 * ($B$68-$B$67)) + ((C$68 + C$69)/2 * ($B$69-$B$68)) + ((C$69 + C$70)/2 * ($B$70 - $B$69)) + ((C$70+C$71)/2 * ($B$71-$B$70)) + ((C$71 + C$72)/2 * ($B$72-$B$71)) + ((C$72 + C$73)/2 * ($B$73 - $B$72))  + ((C$73 + C$74)/2 * ($B$74-$B$73)) + ((C$74 + C$75)/2 * ($B$75 - $B$74)) + ((C$75+ C$76)/2 * ($B$76-$B$75)) + ((C$76 + C$77)/2 * ($B$77 - $B$76))  + ((C$77 + C$78)/2 * ($B$78-$B$77)) + ((C$78 + C$79)/2 * ($B$79 - $B$78))  + ((C$79 + C$80)/2 * ($B$80-$B$79)) + ((C$80 + C$81)/2 * ($B$81 - $B$80)) + ((C$81+ C$82)/2 * ($B$82-$B$81)) + ((C$82 + C$83)/2 * ($B$83 - $B$82))  + ((C$83 + C$84)/2 * ($B$84-$B$83)) + ((C$84 + C$85)/2 * ($B$85 - $B$84))</f>
        <v>0</v>
      </c>
      <c r="D91" s="206">
        <f xml:space="preserve"> ((D$40 + D$41)/2 * ($B$41 - $B$40)) + ((D$41+D$42)/2 * ($B$42 - $B$41)) + ((D$42 + D$43)/2 * ($B$43-$B$42)) + ((D$43 + D$44)/2 * ($B$44 - $B$43)) + ((D$44+D$45)/2 * ($B$45-$B$44)) + ((D$45 + D$46)/2 * ($B$46-$B$45)) + ((D$46 + D$47)/2 * ($B$47 - $B$46)) + ((D$47+D$48)/2 * ($B$48-$B$47)) + ((D$48 + D$49)/2 * ($B$49-$B$48)) + ((D$49 + D$50)/2 * ($B$50 - $B$49))  + ((D$50 + D$51)/2 * ($B$51-$B$50)) + ((D$51 + D$52)/2 * ($B$52 - $B$51)) + ((D$52+ D$53)/2 * ($B$53-$B$52)) + ((D$53 + D$54)/2 * ($B$54 - $B$53)) +  ((D$54+D$55)/2 * ($B$55 - $B55)) + ((D$55 + D$56)/2 * ($B$56-$B$55)) + ((D$56 + D$57)/2 * ($B$57 - $B$56)) + ((D$57+D$58)/2 * ($B$58-$B$57)) + ((D$58 + D$59)/2 * ($B$59-$B$58)) + ((D$59 + D$60)/2 * ($B$60 - $B$59)) + ((D$60+D$61)/2 * ($B$61-$B$60)) + ((D$61 + D$62)/2 * ($B$62-$B$61)) + ((D$62 + D$63)/2 * ($B$63 - $B$62))  + ((D$63 + D$64)/2 * ($B$64-$B$63)) + ((D$64 + D$65)/2 * ($B$65 - $B$64)) + ((D$65+ D$66)/2 * ($B$66-$B$65)) + ((D$66 + D$67)/2 * ($B$67 - $B$66)) + ((D$67+D$68)/2 * ($B$68-$B$67)) + ((D$68 + D$69)/2 * ($B$69-$B$68)) + ((D$69 + D$70)/2 * ($B$70 - $B$69)) + ((D$70+D$71)/2 * ($B$71-$B$70)) + ((D$71 + D$72)/2 * ($B$72-$B$71)) + ((D$72 + D$73)/2 * ($B$73 - $B$72))  + ((D$73 + D$74)/2 * ($B$74-$B$73)) + ((D$74 + D$75)/2 * ($B$75 - $B$74)) + ((D$75+ D$76)/2 * ($B$76-$B$75)) + ((D$76 + D$77)/2 * ($B$77 - $B$76))  + ((D$77 + D$78)/2 * ($B$78-$B$77)) + ((D$78 + D$79)/2 * ($B$79 - $B$78))  + ((D$79 + D$80)/2 * ($B$80-$B$79)) + ((D$80 + D$81)/2 * ($B$81 - $B$80)) + ((D$81+ D$82)/2 * ($B$82-$B$81)) + ((D$82 + D$83)/2 * ($B$83 - $B$82))  + ((D$83 + D$84)/2 * ($B$84-$B$83)) + ((D$84 + D$85)/2 * ($B$85 - $B$84))</f>
        <v>1496.75</v>
      </c>
      <c r="E91" s="206">
        <f t="shared" ref="E91:AD91" si="128" xml:space="preserve"> ((E$40 + E$41)/2 * ($B$41 - $B$40)) + ((E$41+E$42)/2 * ($B$42 - $B$41)) + ((E$42 + E$43)/2 * ($B$43-$B$42)) + ((E$43 + E$44)/2 * ($B$44 - $B$43)) + ((E$44+E$45)/2 * ($B$45-$B$44)) + ((E$45 + E$46)/2 * ($B$46-$B$45)) + ((E$46 + E$47)/2 * ($B$47 - $B$46)) + ((E$47+E$48)/2 * ($B$48-$B$47)) + ((E$48 + E$49)/2 * ($B$49-$B$48)) + ((E$49 + E$50)/2 * ($B$50 - $B$49))  + ((E$50 + E$51)/2 * ($B$51-$B$50)) + ((E$51 + E$52)/2 * ($B$52 - $B$51)) + ((E$52+ E$53)/2 * ($B$53-$B$52)) + ((E$53 + E$54)/2 * ($B$54 - $B$53)) +  ((E$54+E$55)/2 * ($B$55 - $B55)) + ((E$55 + E$56)/2 * ($B$56-$B$55)) + ((E$56 + E$57)/2 * ($B$57 - $B$56)) + ((E$57+E$58)/2 * ($B$58-$B$57)) + ((E$58 + E$59)/2 * ($B$59-$B$58)) + ((E$59 + E$60)/2 * ($B$60 - $B$59)) + ((E$60+E$61)/2 * ($B$61-$B$60)) + ((E$61 + E$62)/2 * ($B$62-$B$61)) + ((E$62 + E$63)/2 * ($B$63 - $B$62))  + ((E$63 + E$64)/2 * ($B$64-$B$63)) + ((E$64 + E$65)/2 * ($B$65 - $B$64)) + ((E$65+ E$66)/2 * ($B$66-$B$65)) + ((E$66 + E$67)/2 * ($B$67 - $B$66)) + ((E$67+E$68)/2 * ($B$68-$B$67)) + ((E$68 + E$69)/2 * ($B$69-$B$68)) + ((E$69 + E$70)/2 * ($B$70 - $B$69)) + ((E$70+E$71)/2 * ($B$71-$B$70)) + ((E$71 + E$72)/2 * ($B$72-$B$71)) + ((E$72 + E$73)/2 * ($B$73 - $B$72))  + ((E$73 + E$74)/2 * ($B$74-$B$73)) + ((E$74 + E$75)/2 * ($B$75 - $B$74)) + ((E$75+ E$76)/2 * ($B$76-$B$75)) + ((E$76 + E$77)/2 * ($B$77 - $B$76))  + ((E$77 + E$78)/2 * ($B$78-$B$77)) + ((E$78 + E$79)/2 * ($B$79 - $B$78))  + ((E$79 + E$80)/2 * ($B$80-$B$79)) + ((E$80 + E$81)/2 * ($B$81 - $B$80)) + ((E$81+ E$82)/2 * ($B$82-$B$81)) + ((E$82 + E$83)/2 * ($B$83 - $B$82))  + ((E$83 + E$84)/2 * ($B$84-$B$83)) + ((E$84 + E$85)/2 * ($B$85 - $B$84))</f>
        <v>1838</v>
      </c>
      <c r="F91" s="206">
        <f t="shared" si="128"/>
        <v>1724.5</v>
      </c>
      <c r="G91" s="206">
        <f t="shared" si="128"/>
        <v>1542</v>
      </c>
      <c r="H91" s="206">
        <f t="shared" si="128"/>
        <v>399</v>
      </c>
      <c r="I91" s="206">
        <f t="shared" si="128"/>
        <v>1611</v>
      </c>
      <c r="J91" s="206">
        <f t="shared" si="128"/>
        <v>1242</v>
      </c>
      <c r="K91" s="206">
        <f t="shared" si="128"/>
        <v>2426</v>
      </c>
      <c r="L91" s="206">
        <f t="shared" si="128"/>
        <v>1924.5</v>
      </c>
      <c r="M91" s="206">
        <f t="shared" si="128"/>
        <v>1112.75</v>
      </c>
      <c r="N91" s="206">
        <f t="shared" si="128"/>
        <v>1636.75</v>
      </c>
      <c r="O91" s="206">
        <f t="shared" si="128"/>
        <v>1375</v>
      </c>
      <c r="P91" s="206">
        <f t="shared" si="128"/>
        <v>494.25</v>
      </c>
      <c r="Q91" s="206">
        <f t="shared" si="128"/>
        <v>1579</v>
      </c>
      <c r="R91" s="206">
        <f t="shared" si="128"/>
        <v>1501</v>
      </c>
      <c r="S91" s="206">
        <f t="shared" si="128"/>
        <v>1609.75</v>
      </c>
      <c r="T91" s="206">
        <f t="shared" si="128"/>
        <v>1617.25</v>
      </c>
      <c r="U91" s="206">
        <f t="shared" si="128"/>
        <v>557.5</v>
      </c>
      <c r="V91" s="206">
        <f t="shared" si="128"/>
        <v>1146.25</v>
      </c>
      <c r="W91" s="206">
        <f t="shared" si="128"/>
        <v>27.5</v>
      </c>
      <c r="X91" s="206">
        <f t="shared" si="128"/>
        <v>0</v>
      </c>
      <c r="Y91" s="206">
        <f t="shared" si="128"/>
        <v>1147.25</v>
      </c>
      <c r="Z91" s="206">
        <f t="shared" si="128"/>
        <v>1325.75</v>
      </c>
      <c r="AA91" s="206">
        <f t="shared" si="128"/>
        <v>1424.75</v>
      </c>
      <c r="AB91" s="206">
        <f t="shared" si="128"/>
        <v>1548.5</v>
      </c>
      <c r="AC91" s="206">
        <f t="shared" si="128"/>
        <v>2260.5</v>
      </c>
      <c r="AD91" s="206">
        <f t="shared" si="128"/>
        <v>1838.5</v>
      </c>
      <c r="AE91" s="206">
        <f t="shared" ref="AE91:AQ91" si="129" xml:space="preserve"> ((AE$40 + AE$41)/2 * ($B$41 - $B$40)) + ((AE$41+AE$42)/2 * ($B$42 - $B$41)) + ((AE$42 + AE$43)/2 * ($B$43-$B$42)) + ((AE$43 + AE$44)/2 * ($B$44 - $B$43)) + ((AE$44+AE$45)/2 * ($B$45-$B$44)) + ((AE$45 + AE$46)/2 * ($B$46-$B$45)) + ((AE$46 + AE$47)/2 * ($B$47 - $B$46)) + ((AE$47+AE$48)/2 * ($B$48-$B$47)) + ((AE$48 + AE$49)/2 * ($B$49-$B$48)) + ((AE$49 + AE$50)/2 * ($B$50 - $B$49))  + ((AE$50 + AE$51)/2 * ($B$51-$B$50)) + ((AE$51 + AE$52)/2 * ($B$52 - $B$51)) + ((AE$52+ AE$53)/2 * ($B$53-$B$52)) + ((AE$53 + AE$54)/2 * ($B$54 - $B$53)) +  ((AE$54+AE$55)/2 * ($B$55 - $B55)) + ((AE$55 + AE$56)/2 * ($B$56-$B$55)) + ((AE$56 + AE$57)/2 * ($B$57 - $B$56)) + ((AE$57+AE$58)/2 * ($B$58-$B$57)) + ((AE$58 + AE$59)/2 * ($B$59-$B$58)) + ((AE$59 + AE$60)/2 * ($B$60 - $B$59)) + ((AE$60+AE$61)/2 * ($B$61-$B$60)) + ((AE$61 + AE$62)/2 * ($B$62-$B$61)) + ((AE$62 + AE$63)/2 * ($B$63 - $B$62))  + ((AE$63 + AE$64)/2 * ($B$64-$B$63)) + ((AE$64 + AE$65)/2 * ($B$65 - $B$64)) + ((AE$65+ AE$66)/2 * ($B$66-$B$65)) + ((AE$66 + AE$67)/2 * ($B$67 - $B$66)) + ((AE$67+AE$68)/2 * ($B$68-$B$67)) + ((AE$68 + AE$69)/2 * ($B$69-$B$68)) + ((AE$69 + AE$70)/2 * ($B$70 - $B$69)) + ((AE$70+AE$71)/2 * ($B$71-$B$70)) + ((AE$71 + AE$72)/2 * ($B$72-$B$71)) + ((AE$72 + AE$73)/2 * ($B$73 - $B$72))  + ((AE$73 + AE$74)/2 * ($B$74-$B$73)) + ((AE$74 + AE$75)/2 * ($B$75 - $B$74)) + ((AE$75+ AE$76)/2 * ($B$76-$B$75)) + ((AE$76 + AE$77)/2 * ($B$77 - $B$76))  + ((AE$77 + AE$78)/2 * ($B$78-$B$77)) + ((AE$78 + AE$79)/2 * ($B$79 - $B$78))  + ((AE$79 + AE$80)/2 * ($B$80-$B$79)) + ((AE$80 + AE$81)/2 * ($B$81 - $B$80)) + ((AE$81+ AE$82)/2 * ($B$82-$B$81)) + ((AE$82 + AE$83)/2 * ($B$83 - $B$82))  + ((AE$83 + AE$84)/2 * ($B$84-$B$83)) + ((AE$84 + AE$85)/2 * ($B$85 - $B$84))</f>
        <v>2081.75</v>
      </c>
      <c r="AF91" s="206">
        <f t="shared" si="129"/>
        <v>919</v>
      </c>
      <c r="AG91" s="206">
        <f t="shared" si="129"/>
        <v>1172.75</v>
      </c>
      <c r="AH91" s="206">
        <f t="shared" si="129"/>
        <v>2221.25</v>
      </c>
      <c r="AI91" s="206">
        <f t="shared" si="129"/>
        <v>1247</v>
      </c>
      <c r="AJ91" s="206">
        <f t="shared" si="129"/>
        <v>1695.25</v>
      </c>
      <c r="AK91" s="206">
        <f t="shared" si="129"/>
        <v>1610.5</v>
      </c>
      <c r="AL91" s="206">
        <f t="shared" si="129"/>
        <v>311.75</v>
      </c>
      <c r="AM91" s="206">
        <f t="shared" si="129"/>
        <v>1128.5</v>
      </c>
      <c r="AN91" s="206">
        <f t="shared" si="129"/>
        <v>2243.5</v>
      </c>
      <c r="AO91" s="206">
        <f t="shared" si="129"/>
        <v>1396.5</v>
      </c>
      <c r="AP91" s="206">
        <f t="shared" si="129"/>
        <v>1161.5</v>
      </c>
      <c r="AQ91" s="206">
        <f t="shared" si="129"/>
        <v>1598.5</v>
      </c>
      <c r="AR91" s="206"/>
      <c r="AS91" s="206">
        <f xml:space="preserve"> ((AS$40 + AS$41)/2 * ($B$41 - $B$40)) + ((AS$41+AS$42)/2 * ($B$42 - $B$41)) + ((AS$42 + AS$43)/2 * ($B$43-$B$42)) + ((AS$43 + AS$44)/2 * ($B$44 - $B$43)) + ((AS$44+AS$45)/2 * ($B$45-$B$44)) + ((AS$45 + AS$46)/2 * ($B$46-$B$45)) + ((AS$46 + AS$47)/2 * ($B$47 - $B$46)) + ((AS$47+AS$48)/2 * ($B$48-$B$47)) + ((AS$48 + AS$49)/2 * ($B$49-$B$48)) + ((AS$49 + AS$50)/2 * ($B$50 - $B$49))  + ((AS$50 + AS$51)/2 * ($B$51-$B$50)) + ((AS$51 + AS$52)/2 * ($B$52 - $B$51)) + ((AS$52+ AS$53)/2 * ($B$53-$B$52)) + ((AS$53 + AS$54)/2 * ($B$54 - $B$53)) +  ((AS$54+AS$55)/2 * ($B$55 - $B55)) + ((AS$55 + AS$56)/2 * ($B$56-$B$55)) + ((AS$56 + AS$57)/2 * ($B$57 - $B$56)) + ((AS$57+AS$58)/2 * ($B$58-$B$57)) + ((AS$58 + AS$59)/2 * ($B$59-$B$58)) + ((AS$59 + AS$60)/2 * ($B$60 - $B$59)) + ((AS$60+AS$61)/2 * ($B$61-$B$60)) + ((AS$61 + AS$62)/2 * ($B$62-$B$61)) + ((AS$62 + AS$63)/2 * ($B$63 - $B$62))  + ((AS$63 + AS$64)/2 * ($B$64-$B$63)) + ((AS$64 + AS$65)/2 * ($B$65 - $B$64)) + ((AS$65+ AS$66)/2 * ($B$66-$B$65)) + ((AS$66 + AS$67)/2 * ($B$67 - $B$66)) + ((AS$67+AS$68)/2 * ($B$68-$B$67)) + ((AS$68 + AS$69)/2 * ($B$69-$B$68)) + ((AS$69 + AS$70)/2 * ($B$70 - $B$69)) + ((AS$70+AS$71)/2 * ($B$71-$B$70)) + ((AS$71 + AS$72)/2 * ($B$72-$B$71)) + ((AS$72 + AS$73)/2 * ($B$73 - $B$72))  + ((AS$73 + AS$74)/2 * ($B$74-$B$73)) + ((AS$74 + AS$75)/2 * ($B$75 - $B$74)) + ((AS$75+ AS$76)/2 * ($B$76-$B$75)) + ((AS$76 + AS$77)/2 * ($B$77 - $B$76))  + ((AS$77 + AS$78)/2 * ($B$78-$B$77)) + ((AS$78 + AS$79)/2 * ($B$79 - $B$78))  + ((AS$79 + AS$80)/2 * ($B$80-$B$79)) + ((AS$80 + AS$81)/2 * ($B$81 - $B$80)) + ((AS$81+ AS$82)/2 * ($B$82-$B$81)) + ((AS$82 + AS$83)/2 * ($B$83 - $B$82))  + ((AS$83 + AS$84)/2 * ($B$84-$B$83)) + ((AS$84 + AS$85)/2 * ($B$85 - $B$84))</f>
        <v>1436.75</v>
      </c>
      <c r="AT91" s="206">
        <f xml:space="preserve"> ((AT$40 + AT$41)/2 * ($B$41 - $B$40)) + ((AT$41+AT$42)/2 * ($B$42 - $B$41)) + ((AT$42 + AT$43)/2 * ($B$43-$B$42)) + ((AT$43 + AT$44)/2 * ($B$44 - $B$43)) + ((AT$44+AT$45)/2 * ($B$45-$B$44)) + ((AT$45 + AT$46)/2 * ($B$46-$B$45)) + ((AT$46 + AT$47)/2 * ($B$47 - $B$46)) + ((AT$47+AT$48)/2 * ($B$48-$B$47)) + ((AT$48 + AT$49)/2 * ($B$49-$B$48)) + ((AT$49 + AT$50)/2 * ($B$50 - $B$49))  + ((AT$50 + AT$51)/2 * ($B$51-$B$50)) + ((AT$51 + AT$52)/2 * ($B$52 - $B$51)) + ((AT$52+ AT$53)/2 * ($B$53-$B$52)) + ((AT$53 + AT$54)/2 * ($B$54 - $B$53)) +  ((AT$54+AT$55)/2 * ($B$55 - $B55)) + ((AT$55 + AT$56)/2 * ($B$56-$B$55)) + ((AT$56 + AT$57)/2 * ($B$57 - $B$56)) + ((AT$57+AT$58)/2 * ($B$58-$B$57)) + ((AT$58 + AT$59)/2 * ($B$59-$B$58)) + ((AT$59 + AT$60)/2 * ($B$60 - $B$59)) + ((AT$60+AT$61)/2 * ($B$61-$B$60)) + ((AT$61 + AT$62)/2 * ($B$62-$B$61)) + ((AT$62 + AT$63)/2 * ($B$63 - $B$62))  + ((AT$63 + AT$64)/2 * ($B$64-$B$63)) + ((AT$64 + AT$65)/2 * ($B$65 - $B$64)) + ((AT$65+ AT$66)/2 * ($B$66-$B$65)) + ((AT$66 + AT$67)/2 * ($B$67 - $B$66)) + ((AT$67+AT$68)/2 * ($B$68-$B$67)) + ((AT$68 + AT$69)/2 * ($B$69-$B$68)) + ((AT$69 + AT$70)/2 * ($B$70 - $B$69)) + ((AT$70+AT$71)/2 * ($B$71-$B$70)) + ((AT$71 + AT$72)/2 * ($B$72-$B$71)) + ((AT$72 + AT$73)/2 * ($B$73 - $B$72))  + ((AT$73 + AT$74)/2 * ($B$74-$B$73)) + ((AT$74 + AT$75)/2 * ($B$75 - $B$74)) + ((AT$75+ AT$76)/2 * ($B$76-$B$75)) + ((AT$76 + AT$77)/2 * ($B$77 - $B$76))  + ((AT$77 + AT$78)/2 * ($B$78-$B$77)) + ((AT$78 + AT$79)/2 * ($B$79 - $B$78))  + ((AT$79 + AT$80)/2 * ($B$80-$B$79)) + ((AT$80 + AT$81)/2 * ($B$81 - $B$80)) + ((AT$81+ AT$82)/2 * ($B$82-$B$81)) + ((AT$82 + AT$83)/2 * ($B$83 - $B$82))  + ((AT$83 + AT$84)/2 * ($B$84-$B$83)) + ((AT$84 + AT$85)/2 * ($B$85 - $B$84))</f>
        <v>1941</v>
      </c>
      <c r="AU91" s="206">
        <f t="shared" ref="AU91:BA91" si="130" xml:space="preserve"> ((AU$40 + AU$41)/2 * ($B$41 - $B$40)) + ((AU$41+AU$42)/2 * ($B$42 - $B$41)) + ((AU$42 + AU$43)/2 * ($B$43-$B$42)) + ((AU$43 + AU$44)/2 * ($B$44 - $B$43)) + ((AU$44+AU$45)/2 * ($B$45-$B$44)) + ((AU$45 + AU$46)/2 * ($B$46-$B$45)) + ((AU$46 + AU$47)/2 * ($B$47 - $B$46)) + ((AU$47+AU$48)/2 * ($B$48-$B$47)) + ((AU$48 + AU$49)/2 * ($B$49-$B$48)) + ((AU$49 + AU$50)/2 * ($B$50 - $B$49))  + ((AU$50 + AU$51)/2 * ($B$51-$B$50)) + ((AU$51 + AU$52)/2 * ($B$52 - $B$51)) + ((AU$52+ AU$53)/2 * ($B$53-$B$52)) + ((AU$53 + AU$54)/2 * ($B$54 - $B$53)) +  ((AU$54+AU$55)/2 * ($B$55 - $B55)) + ((AU$55 + AU$56)/2 * ($B$56-$B$55)) + ((AU$56 + AU$57)/2 * ($B$57 - $B$56)) + ((AU$57+AU$58)/2 * ($B$58-$B$57)) + ((AU$58 + AU$59)/2 * ($B$59-$B$58)) + ((AU$59 + AU$60)/2 * ($B$60 - $B$59)) + ((AU$60+AU$61)/2 * ($B$61-$B$60)) + ((AU$61 + AU$62)/2 * ($B$62-$B$61)) + ((AU$62 + AU$63)/2 * ($B$63 - $B$62))  + ((AU$63 + AU$64)/2 * ($B$64-$B$63)) + ((AU$64 + AU$65)/2 * ($B$65 - $B$64)) + ((AU$65+ AU$66)/2 * ($B$66-$B$65)) + ((AU$66 + AU$67)/2 * ($B$67 - $B$66)) + ((AU$67+AU$68)/2 * ($B$68-$B$67)) + ((AU$68 + AU$69)/2 * ($B$69-$B$68)) + ((AU$69 + AU$70)/2 * ($B$70 - $B$69)) + ((AU$70+AU$71)/2 * ($B$71-$B$70)) + ((AU$71 + AU$72)/2 * ($B$72-$B$71)) + ((AU$72 + AU$73)/2 * ($B$73 - $B$72))  + ((AU$73 + AU$74)/2 * ($B$74-$B$73)) + ((AU$74 + AU$75)/2 * ($B$75 - $B$74)) + ((AU$75+ AU$76)/2 * ($B$76-$B$75)) + ((AU$76 + AU$77)/2 * ($B$77 - $B$76))  + ((AU$77 + AU$78)/2 * ($B$78-$B$77)) + ((AU$78 + AU$79)/2 * ($B$79 - $B$78))  + ((AU$79 + AU$80)/2 * ($B$80-$B$79)) + ((AU$80 + AU$81)/2 * ($B$81 - $B$80)) + ((AU$81+ AU$82)/2 * ($B$82-$B$81)) + ((AU$82 + AU$83)/2 * ($B$83 - $B$82))  + ((AU$83 + AU$84)/2 * ($B$84-$B$83)) + ((AU$84 + AU$85)/2 * ($B$85 - $B$84))</f>
        <v>0</v>
      </c>
      <c r="AV91" s="206">
        <f t="shared" si="130"/>
        <v>0</v>
      </c>
      <c r="AW91" s="206">
        <f t="shared" si="130"/>
        <v>0</v>
      </c>
      <c r="AX91" s="206">
        <f t="shared" si="130"/>
        <v>0</v>
      </c>
      <c r="AY91" s="206">
        <f t="shared" si="130"/>
        <v>0</v>
      </c>
      <c r="AZ91" s="206">
        <f t="shared" si="130"/>
        <v>0</v>
      </c>
      <c r="BA91" s="206">
        <f t="shared" si="130"/>
        <v>740.41666666666663</v>
      </c>
      <c r="BB91" s="206">
        <f t="shared" ref="BB91:BL91" si="131" xml:space="preserve"> ((BB$40 + BB$41)/2 * ($B$41 - $B$40)) + ((BB$41+BB$42)/2 * ($B$42 - $B$41)) + ((BB$42 + BB$43)/2 * ($B$43-$B$42)) + ((BB$43 + BB$44)/2 * ($B$44 - $B$43)) + ((BB$44+BB$45)/2 * ($B$45-$B$44)) + ((BB$45 + BB$46)/2 * ($B$46-$B$45)) + ((BB$46 + BB$47)/2 * ($B$47 - $B$46)) + ((BB$47+BB$48)/2 * ($B$48-$B$47)) + ((BB$48 + BB$49)/2 * ($B$49-$B$48)) + ((BB$49 + BB$50)/2 * ($B$50 - $B$49))  + ((BB$50 + BB$51)/2 * ($B$51-$B$50)) + ((BB$51 + BB$52)/2 * ($B$52 - $B$51)) + ((BB$52+ BB$53)/2 * ($B$53-$B$52)) + ((BB$53 + BB$54)/2 * ($B$54 - $B$53)) +  ((BB$54+BB$55)/2 * ($B$55 - $B55)) + ((BB$55 + BB$56)/2 * ($B$56-$B$55)) + ((BB$56 + BB$57)/2 * ($B$57 - $B$56)) + ((BB$57+BB$58)/2 * ($B$58-$B$57)) + ((BB$58 + BB$59)/2 * ($B$59-$B$58)) + ((BB$59 + BB$60)/2 * ($B$60 - $B$59)) + ((BB$60+BB$61)/2 * ($B$61-$B$60)) + ((BB$61 + BB$62)/2 * ($B$62-$B$61)) + ((BB$62 + BB$63)/2 * ($B$63 - $B$62))  + ((BB$63 + BB$64)/2 * ($B$64-$B$63)) + ((BB$64 + BB$65)/2 * ($B$65 - $B$64)) + ((BB$65+ BB$66)/2 * ($B$66-$B$65)) + ((BB$66 + BB$67)/2 * ($B$67 - $B$66)) + ((BB$67+BB$68)/2 * ($B$68-$B$67)) + ((BB$68 + BB$69)/2 * ($B$69-$B$68)) + ((BB$69 + BB$70)/2 * ($B$70 - $B$69)) + ((BB$70+BB$71)/2 * ($B$71-$B$70)) + ((BB$71 + BB$72)/2 * ($B$72-$B$71)) + ((BB$72 + BB$73)/2 * ($B$73 - $B$72))  + ((BB$73 + BB$74)/2 * ($B$74-$B$73)) + ((BB$74 + BB$75)/2 * ($B$75 - $B$74)) + ((BB$75+ BB$76)/2 * ($B$76-$B$75)) + ((BB$76 + BB$77)/2 * ($B$77 - $B$76))  + ((BB$77 + BB$78)/2 * ($B$78-$B$77)) + ((BB$78 + BB$79)/2 * ($B$79 - $B$78))  + ((BB$79 + BB$80)/2 * ($B$80-$B$79)) + ((BB$80 + BB$81)/2 * ($B$81 - $B$80)) + ((BB$81+ BB$82)/2 * ($B$82-$B$81)) + ((BB$82 + BB$83)/2 * ($B$83 - $B$82))  + ((BB$83 + BB$84)/2 * ($B$84-$B$83)) + ((BB$84 + BB$85)/2 * ($B$85 - $B$84))</f>
        <v>1150.5555555555554</v>
      </c>
      <c r="BC91" s="206">
        <f t="shared" si="131"/>
        <v>1620.6944444444446</v>
      </c>
      <c r="BD91" s="206">
        <f t="shared" si="131"/>
        <v>1554.7222222222222</v>
      </c>
      <c r="BE91" s="206">
        <f t="shared" si="131"/>
        <v>0</v>
      </c>
      <c r="BF91" s="206">
        <f t="shared" si="131"/>
        <v>1960.8333333333337</v>
      </c>
      <c r="BG91" s="206">
        <f t="shared" si="131"/>
        <v>1849.4444444444448</v>
      </c>
      <c r="BH91" s="206">
        <f t="shared" si="131"/>
        <v>1803.6111111111106</v>
      </c>
      <c r="BI91" s="206">
        <f t="shared" si="131"/>
        <v>1142.916666666667</v>
      </c>
      <c r="BJ91" s="206">
        <f t="shared" si="131"/>
        <v>978.47222222222229</v>
      </c>
      <c r="BK91" s="206">
        <f t="shared" si="131"/>
        <v>55.138888888888886</v>
      </c>
      <c r="BL91" s="206">
        <f t="shared" si="131"/>
        <v>0</v>
      </c>
      <c r="BN91" s="206"/>
      <c r="BO91" s="206"/>
      <c r="BP91" s="206"/>
      <c r="BQ91" s="206"/>
      <c r="BR91" s="206"/>
      <c r="BS91" s="206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6"/>
      <c r="CJ91" s="206"/>
      <c r="CK91" s="206"/>
      <c r="CL91" s="206"/>
      <c r="CM91" s="206"/>
      <c r="CN91" s="206"/>
      <c r="CO91" s="206"/>
      <c r="CP91" s="206"/>
      <c r="CQ91" s="206"/>
      <c r="CR91" s="206"/>
      <c r="CS91" s="206"/>
      <c r="CT91" s="206"/>
      <c r="CU91" s="206"/>
      <c r="CV91" s="206"/>
      <c r="CW91" s="206"/>
      <c r="CX91" s="206"/>
      <c r="CY91" s="206"/>
      <c r="CZ91" s="206"/>
      <c r="DA91" s="206"/>
      <c r="DB91" s="206"/>
      <c r="DC91" s="206"/>
      <c r="DD91" s="206"/>
      <c r="DE91" s="206"/>
      <c r="DF91" s="206"/>
      <c r="DG91" s="206"/>
      <c r="DH91" s="206"/>
      <c r="DI91" s="206"/>
      <c r="DJ91" s="206"/>
      <c r="DK91" s="206"/>
      <c r="DL91" s="206"/>
    </row>
    <row r="92" spans="1:116" ht="17" x14ac:dyDescent="0.2">
      <c r="B92" s="188" t="s">
        <v>183</v>
      </c>
      <c r="C92" s="206">
        <f>((C$2+C$3)/2 * ($B$3-$B$2)) + ((C$3 + C$4)/2 * ($B$4-$B$3)) + ((C$4 + C$5)/2 * ($B$5 - $B$4)) + ((C$5+C$6)/2 * ($B$6-$B$5)) + ((C$6 + C$7)/2 * ($B$7-$B$6)) + ((C$7 + C$8)/2 * ($B$8 - $B$7)) + ((C$8+C$9)/2 * ($B$9-$B$8)) + ((C$9 + C$10)/2 * ($B$10-$B$9)) + ((C$10 + C$11)/2 * ($B$11 - $B$10))  + ((C$11 + C$12)/2 * ($B$12-$B$11)) + ((C$12 + C$13)/2 * ($B$13 - $B$12)) + ((C$13+ C$14)/2 * ($B$14-$B$13)) + ((C$116 + C$15)/2 * ($B$15 - $B$14)) + ((C$15+C$16)/2 * ($B$16 - $B$15)) + ((C$16 + C$17)/2 * ($B$17-$B$16)) + ((C$17 + C$18)/2 * ($B$18 - $B$17)) + ((C$18+C$19)/2 * ($B$19-$B$18)) + ((C$19 + C$20)/2 * ($B$20-$B$19)) + ((C$20 + C$21)/2 * ($B$21 - $B$20)) + ((C$21+C$22)/2 * ($B$22-$B$21)) + ((C$23 + C$22)/2 * ($B$23-$B$22)) + ((C$23 + C$24)/2 * ($B$24 - $B$23))  + ((C$24 + C$25)/2 * ($B$25-$B$24)) + ((C$25 + C$26)/2 * ($B$26 - $B$25)) + ((C$26+ C$27)/2 * ($B$27-$B$26)) + ((C$27 + C$28)/2 * ($B$28 - $B$27)) + ((C$28+C$29)/2 * ($B$29-$B$28)) + ((C$29 + C$30)/2 * ($B$30-$B$29)) + ((C$30 + C$31)/2 * ($B$31 - $B$30)) + ((C$31+C$32)/2 * ($B$32-$B$31)) + ((C$32 + C$33)/2 * ($B$33-$B$32)) + ((C$735+ C$34)/2 * ($B$34 - $B$33)) + ((C$34+C$35)/2 * ($B$35-$B$34)) + ((C$35 + C$36)/2 * ($B$36-$B$35)) + ((C$36 + C$37)/2 * ($B$37 - $B$36))  + ((C$37 + C$38)/2 * ($B$38-$B$37)) + ((C$38 + C$39)/2 * ($B$39 - $B$38)) + ((C$39+ C$40)/2 * ($B$40-$B$39)) + ((C$40 + C$41)/2 * ($B$41 - $B$40)) + ((C$41+C$42)/2 * ($B$42 - $B$41)) + ((C$42 + C$43)/2 * ($B$43-$B$42)) + ((C$43 + C$44)/2 * ($B$44 - $B$43)) + ((C$44+C$45)/2 * ($B$45-$B$44)) + ((C$45 + C$46)/2 * ($B$46-$B$45)) + ((C$46 + C$47)/2 * ($B$47 - $B$46)) + ((C$47+C$48)/2 * ($B$48-$B$47)) + ((C$48 + C$49)/2 * ($B$49-$B$48)) + ((C$49 + C$50)/2 * ($B$50 - $B$49))  + ((C$50 + C$51)/2 * ($B$51-$B$50)) + ((C$51 + C$52)/2 * ($B$52 - $B$51)) + ((C$52+ C$53)/2 * ($B$53-$B$52)) + ((C$53 + C$54)/2 * ($B$54 - $B$53)) +  ((C$54+C$55)/2 * ($B$55 - $B56)) + ((C$55 + C$56)/2 * ($B$56-$B$55)) + ((C$56 + C$57)/2 * ($B$57 - $B$56)) + ((C$57+C$58)/2 * ($B$58-$B$57)) + ((C$58 + C$59)/2 * ($B$59-$B$58)) + ((C$59 + C$60)/2 * ($B$60 - $B$59)) + ((C$60+C$61)/2 * ($B$61-$B$60)) + ((C$61 + C$62)/2 * ($B$62-$B$61)) + ((C$62 + C$63)/2 * ($B$63 - $B$62))  + ((C$63 + C$64)/2 * ($B$64-$B$63)) + ((C$64 + C$65)/2 * ($B$65 - $B$64)) + ((C$65+ C$66)/2 * ($B$66-$B$65)) + ((C$66 + C$67)/2 * ($B$67 - $B$66)) + ((C$67+C$68)/2 * ($B$68-$B$67)) + ((C$68 + C$69)/2 * ($B$69-$B$68)) + ((C$69 + C$70)/2 * ($B$70 - $B$69)) + ((C$70+C$71)/2 * ($B$71-$B$70)) + ((C$71 + C$72)/2 * ($B$72-$B$71)) + ((C$72 + C$73)/2 * ($B$73 - $B$72))  + ((C$73 + C$74)/2 * ($B$74-$B$73)) + ((C$74 + C$75)/2 * ($B$75 - $B$74)) + ((C$75+ C$76)/2 * ($B$76-$B$75)) + ((C$76 + C$77)/2 * ($B$77 - $B$76))  + ((C$77 + C$78)/2 * ($B$78-$B$77)) + ((C$78 + C$79)/2 * ($B$79 - $B$78))  + ((C$79 + C$80)/2 * ($B$80-$B$79)) + ((C$80 + C$81)/2 * ($B$81 - $B$80)) + ((C$81+ C$82)/2 * ($B$82-$B$81)) + ((C$82 + C$83)/2 * ($B$83 - $B$82))  + ((C$83 + C$84)/2 * ($B$84-$B$83)) + ((C$84 + C$85)/2 * ($B$85 - $B$84))</f>
        <v>0</v>
      </c>
      <c r="D92" s="206">
        <f>((D$2+D$3)/2 * ($B$3-$B$2)) + ((D$3 + D$4)/2 * ($B$4-$B$3)) + ((D$4 + D$5)/2 * ($B$5 - $B$4)) + ((D$5+D$6)/2 * ($B$6-$B$5)) + ((D$6 + D$7)/2 * ($B$7-$B$6)) + ((D$7 + D$8)/2 * ($B$8 - $B$7)) + ((D$8+D$9)/2 * ($B$9-$B$8)) + ((D$9 + D$10)/2 * ($B$10-$B$9)) + ((D$10 + D$11)/2 * ($B$11 - $B$10))  + ((D$11 + D$12)/2 * ($B$12-$B$11)) + ((D$12 + D$13)/2 * ($B$13 - $B$12)) + ((D$13+ D$14)/2 * ($B$14-$B$13)) + ((D$116 + D$15)/2 * ($B$15 - $B$14)) + ((D$15+D$16)/2 * ($B$16 - $B$15)) + ((D$16 + D$17)/2 * ($B$17-$B$16)) + ((D$17 + D$18)/2 * ($B$18 - $B$17)) + ((D$18+D$19)/2 * ($B$19-$B$18)) + ((D$19 + D$20)/2 * ($B$20-$B$19)) + ((D$20 + D$21)/2 * ($B$21 - $B$20)) + ((D$21+D$22)/2 * ($B$22-$B$21)) + ((D$23 + D$22)/2 * ($B$23-$B$22)) + ((D$23 + D$24)/2 * ($B$24 - $B$23))  + ((D$24 + D$25)/2 * ($B$25-$B$24)) + ((D$25 + D$26)/2 * ($B$26 - $B$25)) + ((D$26+ D$27)/2 * ($B$27-$B$26)) + ((D$27 + D$28)/2 * ($B$28 - $B$27)) + ((D$28+D$29)/2 * ($B$29-$B$28)) + ((D$29 + D$30)/2 * ($B$30-$B$29)) + ((D$30 + D$31)/2 * ($B$31 - $B$30)) + ((D$31+D$32)/2 * ($B$32-$B$31)) + ((D$32 + D$33)/2 * ($B$33-$B$32)) + ((D$735+ D$34)/2 * ($B$34 - $B$33)) + ((D$34+D$35)/2 * ($B$35-$B$34)) + ((D$35 + D$36)/2 * ($B$36-$B$35)) + ((D$36 + D$37)/2 * ($B$37 - $B$36))  + ((D$37 + D$38)/2 * ($B$38-$B$37)) + ((D$38 + D$39)/2 * ($B$39 - $B$38)) + ((D$39+ D$40)/2 * ($B$40-$B$39)) + ((D$40 + D$41)/2 * ($B$41 - $B$40)) + ((D$41+D$42)/2 * ($B$42 - $B$41)) + ((D$42 + D$43)/2 * ($B$43-$B$42)) + ((D$43 + D$44)/2 * ($B$44 - $B$43)) + ((D$44+D$45)/2 * ($B$45-$B$44)) + ((D$45 + D$46)/2 * ($B$46-$B$45)) + ((D$46 + D$47)/2 * ($B$47 - $B$46)) + ((D$47+D$48)/2 * ($B$48-$B$47)) + ((D$48 + D$49)/2 * ($B$49-$B$48)) + ((D$49 + D$50)/2 * ($B$50 - $B$49))  + ((D$50 + D$51)/2 * ($B$51-$B$50)) + ((D$51 + D$52)/2 * ($B$52 - $B$51)) + ((D$52+ D$53)/2 * ($B$53-$B$52)) + ((D$53 + D$54)/2 * ($B$54 - $B$53)) +  ((D$54+D$55)/2 * ($B$55 - $B56)) + ((D$55 + D$56)/2 * ($B$56-$B$55)) + ((D$56 + D$57)/2 * ($B$57 - $B$56)) + ((D$57+D$58)/2 * ($B$58-$B$57)) + ((D$58 + D$59)/2 * ($B$59-$B$58)) + ((D$59 + D$60)/2 * ($B$60 - $B$59)) + ((D$60+D$61)/2 * ($B$61-$B$60)) + ((D$61 + D$62)/2 * ($B$62-$B$61)) + ((D$62 + D$63)/2 * ($B$63 - $B$62))  + ((D$63 + D$64)/2 * ($B$64-$B$63)) + ((D$64 + D$65)/2 * ($B$65 - $B$64)) + ((D$65+ D$66)/2 * ($B$66-$B$65)) + ((D$66 + D$67)/2 * ($B$67 - $B$66)) + ((D$67+D$68)/2 * ($B$68-$B$67)) + ((D$68 + D$69)/2 * ($B$69-$B$68)) + ((D$69 + D$70)/2 * ($B$70 - $B$69)) + ((D$70+D$71)/2 * ($B$71-$B$70)) + ((D$71 + D$72)/2 * ($B$72-$B$71)) + ((D$72 + D$73)/2 * ($B$73 - $B$72))  + ((D$73 + D$74)/2 * ($B$74-$B$73)) + ((D$74 + D$75)/2 * ($B$75 - $B$74)) + ((D$75+ D$76)/2 * ($B$76-$B$75)) + ((D$76 + D$77)/2 * ($B$77 - $B$76))  + ((D$77 + D$78)/2 * ($B$78-$B$77)) + ((D$78 + D$79)/2 * ($B$79 - $B$78))  + ((D$79 + D$80)/2 * ($B$80-$B$79)) + ((D$80 + D$81)/2 * ($B$81 - $B$80)) + ((D$81+ D$82)/2 * ($B$82-$B$81)) + ((D$82 + D$83)/2 * ($B$83 - $B$82))  + ((D$83 + D$84)/2 * ($B$84-$B$83)) + ((D$84 + D$85)/2 * ($B$85 - $B$84))</f>
        <v>2034.5</v>
      </c>
      <c r="E92" s="206">
        <f>((E$2+E$3)/2 * ($B$3-$B$2)) + ((E$3 + E$4)/2 * ($B$4-$B$3)) + ((E$4 + E$5)/2 * ($B$5 - $B$4)) + ((E$5+E$6)/2 * ($B$6-$B$5)) + ((E$6 + E$7)/2 * ($B$7-$B$6)) + ((E$7 + E$8)/2 * ($B$8 - $B$7)) + ((E$8+E$9)/2 * ($B$9-$B$8)) + ((E$9 + E$10)/2 * ($B$10-$B$9)) + ((E$10 + E$11)/2 * ($B$11 - $B$10))  + ((E$11 + E$12)/2 * ($B$12-$B$11)) + ((E$12 + E$13)/2 * ($B$13 - $B$12)) + ((E$13+ E$14)/2 * ($B$14-$B$13)) + ((E$116 + E$15)/2 * ($B$15 - $B$14)) + ((E$15+E$16)/2 * ($B$16 - $B$15)) + ((E$16 + E$17)/2 * ($B$17-$B$16)) + ((E$17 + E$18)/2 * ($B$18 - $B$17)) + ((E$18+E$19)/2 * ($B$19-$B$18)) + ((E$19 + E$20)/2 * ($B$20-$B$19)) + ((E$20 + E$21)/2 * ($B$21 - $B$20)) + ((E$21+E$22)/2 * ($B$22-$B$21)) + ((E$23 + E$22)/2 * ($B$23-$B$22)) + ((E$23 + E$24)/2 * ($B$24 - $B$23))  + ((E$24 + E$25)/2 * ($B$25-$B$24)) + ((E$25 + E$26)/2 * ($B$26 - $B$25)) + ((E$26+ E$27)/2 * ($B$27-$B$26)) + ((E$27 + E$28)/2 * ($B$28 - $B$27)) + ((E$28+E$29)/2 * ($B$29-$B$28)) + ((E$29 + E$30)/2 * ($B$30-$B$29)) + ((E$30 + E$31)/2 * ($B$31 - $B$30)) + ((E$31+E$32)/2 * ($B$32-$B$31)) + ((E$32 + E$33)/2 * ($B$33-$B$32)) + ((E$735+ E$34)/2 * ($B$34 - $B$33)) + ((E$34+E$35)/2 * ($B$35-$B$34)) + ((E$35 + E$36)/2 * ($B$36-$B$35)) + ((E$36 + E$37)/2 * ($B$37 - $B$36))  + ((E$37 + E$38)/2 * ($B$38-$B$37)) + ((E$38 + E$39)/2 * ($B$39 - $B$38)) + ((E$39+ E$40)/2 * ($B$40-$B$39)) + ((E$40 + E$41)/2 * ($B$41 - $B$40)) + ((E$41+E$42)/2 * ($B$42 - $B$41)) + ((E$42 + E$43)/2 * ($B$43-$B$42)) + ((E$43 + E$44)/2 * ($B$44 - $B$43)) + ((E$44+E$45)/2 * ($B$45-$B$44)) + ((E$45 + E$46)/2 * ($B$46-$B$45)) + ((E$46 + E$47)/2 * ($B$47 - $B$46)) + ((E$47+E$48)/2 * ($B$48-$B$47)) + ((E$48 + E$49)/2 * ($B$49-$B$48)) + ((E$49 + E$50)/2 * ($B$50 - $B$49))  + ((E$50 + E$51)/2 * ($B$51-$B$50)) + ((E$51 + E$52)/2 * ($B$52 - $B$51)) + ((E$52+ E$53)/2 * ($B$53-$B$52)) + ((E$53 + E$54)/2 * ($B$54 - $B$53)) +  ((E$54+E$55)/2 * ($B$55 - $B56)) + ((E$55 + E$56)/2 * ($B$56-$B$55)) + ((E$56 + E$57)/2 * ($B$57 - $B$56)) + ((E$57+E$58)/2 * ($B$58-$B$57)) + ((E$58 + E$59)/2 * ($B$59-$B$58)) + ((E$59 + E$60)/2 * ($B$60 - $B$59)) + ((E$60+E$61)/2 * ($B$61-$B$60)) + ((E$61 + E$62)/2 * ($B$62-$B$61)) + ((E$62 + E$63)/2 * ($B$63 - $B$62))  + ((E$63 + E$64)/2 * ($B$64-$B$63)) + ((E$64 + E$65)/2 * ($B$65 - $B$64)) + ((E$65+ E$66)/2 * ($B$66-$B$65)) + ((E$66 + E$67)/2 * ($B$67 - $B$66)) + ((E$67+E$68)/2 * ($B$68-$B$67)) + ((E$68 + E$69)/2 * ($B$69-$B$68)) + ((E$69 + E$70)/2 * ($B$70 - $B$69)) + ((E$70+E$71)/2 * ($B$71-$B$70)) + ((E$71 + E$72)/2 * ($B$72-$B$71)) + ((E$72 + E$73)/2 * ($B$73 - $B$72))  + ((E$73 + E$74)/2 * ($B$74-$B$73)) + ((E$74 + E$75)/2 * ($B$75 - $B$74)) + ((E$75+ E$76)/2 * ($B$76-$B$75)) + ((E$76 + E$77)/2 * ($B$77 - $B$76))  + ((E$77 + E$78)/2 * ($B$78-$B$77)) + ((E$78 + E$79)/2 * ($B$79 - $B$78))  + ((E$79 + E$80)/2 * ($B$80-$B$79)) + ((E$80 + E$81)/2 * ($B$81 - $B$80)) + ((E$81+ E$82)/2 * ($B$82-$B$81)) + ((E$82 + E$83)/2 * ($B$83 - $B$82))  + ((E$83 + E$84)/2 * ($B$84-$B$83)) + ((E$84 + E$85)/2 * ($B$85 - $B$84))</f>
        <v>2631.5</v>
      </c>
      <c r="F92" s="206">
        <f>((F$2+F$3)/2 * ($B$3-$B$2)) + ((F$3 + F$4)/2 * ($B$4-$B$3)) + ((F$4 + F$5)/2 * ($B$5 - $B$4)) + ((F$5+F$6)/2 * ($B$6-$B$5)) + ((F$6 + F$7)/2 * ($B$7-$B$6)) + ((F$7 + F$8)/2 * ($B$8 - $B$7)) + ((F$8+F$9)/2 * ($B$9-$B$8)) + ((F$9 + F$10)/2 * ($B$10-$B$9)) + ((F$10 + F$11)/2 * ($B$11 - $B$10))  + ((F$11 + F$12)/2 * ($B$12-$B$11)) + ((F$12 + F$13)/2 * ($B$13 - $B$12)) + ((F$13+ F$14)/2 * ($B$14-$B$13)) + ((F$116 + F$15)/2 * ($B$15 - $B$14)) + ((F$15+F$16)/2 * ($B$16 - $B$15)) + ((F$16 + F$17)/2 * ($B$17-$B$16)) + ((F$17 + F$18)/2 * ($B$18 - $B$17)) + ((F$18+F$19)/2 * ($B$19-$B$18)) + ((F$19 + F$20)/2 * ($B$20-$B$19)) + ((F$20 + F$21)/2 * ($B$21 - $B$20)) + ((F$21+F$22)/2 * ($B$22-$B$21)) + ((F$23 + F$22)/2 * ($B$23-$B$22)) + ((F$23 + F$24)/2 * ($B$24 - $B$23))  + ((F$24 + F$25)/2 * ($B$25-$B$24)) + ((F$25 + F$26)/2 * ($B$26 - $B$25)) + ((F$26+ F$27)/2 * ($B$27-$B$26)) + ((F$27 + F$28)/2 * ($B$28 - $B$27)) + ((F$28+F$29)/2 * ($B$29-$B$28)) + ((F$29 + F$30)/2 * ($B$30-$B$29)) + ((F$30 + F$31)/2 * ($B$31 - $B$30)) + ((F$31+F$32)/2 * ($B$32-$B$31)) + ((F$32 + F$33)/2 * ($B$33-$B$32)) + ((F$735+ F$34)/2 * ($B$34 - $B$33)) + ((F$34+F$35)/2 * ($B$35-$B$34)) + ((F$35 + F$36)/2 * ($B$36-$B$35)) + ((F$36 + F$37)/2 * ($B$37 - $B$36))  + ((F$37 + F$38)/2 * ($B$38-$B$37)) + ((F$38 + F$39)/2 * ($B$39 - $B$38)) + ((F$39+ F$40)/2 * ($B$40-$B$39)) + ((F$40 + F$41)/2 * ($B$41 - $B$40)) + ((F$41+F$42)/2 * ($B$42 - $B$41)) + ((F$42 + F$43)/2 * ($B$43-$B$42)) + ((F$43 + F$44)/2 * ($B$44 - $B$43)) + ((F$44+F$45)/2 * ($B$45-$B$44)) + ((F$45 + F$46)/2 * ($B$46-$B$45)) + ((F$46 + F$47)/2 * ($B$47 - $B$46)) + ((F$47+F$48)/2 * ($B$48-$B$47)) + ((F$48 + F$49)/2 * ($B$49-$B$48)) + ((F$49 + F$50)/2 * ($B$50 - $B$49))  + ((F$50 + F$51)/2 * ($B$51-$B$50)) + ((F$51 + F$52)/2 * ($B$52 - $B$51)) + ((F$52+ F$53)/2 * ($B$53-$B$52)) + ((F$53 + F$54)/2 * ($B$54 - $B$53)) +  ((F$54+F$55)/2 * ($B$55 - $B56)) + ((F$55 + F$56)/2 * ($B$56-$B$55)) + ((F$56 + F$57)/2 * ($B$57 - $B$56)) + ((F$57+F$58)/2 * ($B$58-$B$57)) + ((F$58 + F$59)/2 * ($B$59-$B$58)) + ((F$59 + F$60)/2 * ($B$60 - $B$59)) + ((F$60+F$61)/2 * ($B$61-$B$60)) + ((F$61 + F$62)/2 * ($B$62-$B$61)) + ((F$62 + F$63)/2 * ($B$63 - $B$62))  + ((F$63 + F$64)/2 * ($B$64-$B$63)) + ((F$64 + F$65)/2 * ($B$65 - $B$64)) + ((F$65+ F$66)/2 * ($B$66-$B$65)) + ((F$66 + F$67)/2 * ($B$67 - $B$66)) + ((F$67+F$68)/2 * ($B$68-$B$67)) + ((F$68 + F$69)/2 * ($B$69-$B$68)) + ((F$69 + F$70)/2 * ($B$70 - $B$69)) + ((F$70+F$71)/2 * ($B$71-$B$70)) + ((F$71 + F$72)/2 * ($B$72-$B$71)) + ((F$72 + F$73)/2 * ($B$73 - $B$72))  + ((F$73 + F$74)/2 * ($B$74-$B$73)) + ((F$74 + F$75)/2 * ($B$75 - $B$74)) + ((F$75+ F$76)/2 * ($B$76-$B$75)) + ((F$76 + F$77)/2 * ($B$77 - $B$76))  + ((F$77 + F$78)/2 * ($B$78-$B$77)) + ((F$78 + F$79)/2 * ($B$79 - $B$78))  + ((F$79 + F$80)/2 * ($B$80-$B$79)) + ((F$80 + F$81)/2 * ($B$81 - $B$80)) + ((F$81+ F$82)/2 * ($B$82-$B$81)) + ((F$82 + F$83)/2 * ($B$83 - $B$82))  + ((F$83 + F$84)/2 * ($B$84-$B$83)) + ((F$84 + F$85)/2 * ($B$85 - $B$84))</f>
        <v>2242</v>
      </c>
      <c r="G92" s="206">
        <f>((G$2+G$3)/2 * ($B$3-$B$2)) + ((G$3 + G$4)/2 * ($B$4-$B$3)) + ((G$4 + G$5)/2 * ($B$5 - $B$4)) + ((G$5+G$6)/2 * ($B$6-$B$5)) + ((G$6 + G$7)/2 * ($B$7-$B$6)) + ((G$7 + G$8)/2 * ($B$8 - $B$7)) + ((G$8+G$9)/2 * ($B$9-$B$8)) + ((G$9 + G$10)/2 * ($B$10-$B$9)) + ((G$10 + G$11)/2 * ($B$11 - $B$10))  + ((G$11 + G$12)/2 * ($B$12-$B$11)) + ((G$12 + G$13)/2 * ($B$13 - $B$12)) + ((G$13+ G$14)/2 * ($B$14-$B$13)) + ((G$116 + G$15)/2 * ($B$15 - $B$14)) + ((G$15+G$16)/2 * ($B$16 - $B$15)) + ((G$16 + G$17)/2 * ($B$17-$B$16)) + ((G$17 + G$18)/2 * ($B$18 - $B$17)) + ((G$18+G$19)/2 * ($B$19-$B$18)) + ((G$19 + G$20)/2 * ($B$20-$B$19)) + ((G$20 + G$21)/2 * ($B$21 - $B$20)) + ((G$21+G$22)/2 * ($B$22-$B$21)) + ((G$23 + G$22)/2 * ($B$23-$B$22)) + ((G$23 + G$24)/2 * ($B$24 - $B$23))  + ((G$24 + G$25)/2 * ($B$25-$B$24)) + ((G$25 + G$26)/2 * ($B$26 - $B$25)) + ((G$26+ G$27)/2 * ($B$27-$B$26)) + ((G$27 + G$28)/2 * ($B$28 - $B$27)) + ((G$28+G$29)/2 * ($B$29-$B$28)) + ((G$29 + G$30)/2 * ($B$30-$B$29)) + ((G$30 + G$31)/2 * ($B$31 - $B$30)) + ((G$31+G$32)/2 * ($B$32-$B$31)) + ((G$32 + G$33)/2 * ($B$33-$B$32)) + ((G$735+ G$34)/2 * ($B$34 - $B$33)) + ((G$34+G$35)/2 * ($B$35-$B$34)) + ((G$35 + G$36)/2 * ($B$36-$B$35)) + ((G$36 + G$37)/2 * ($B$37 - $B$36))  + ((G$37 + G$38)/2 * ($B$38-$B$37)) + ((G$38 + G$39)/2 * ($B$39 - $B$38)) + ((G$39+ G$40)/2 * ($B$40-$B$39)) + ((G$40 + G$41)/2 * ($B$41 - $B$40)) + ((G$41+G$42)/2 * ($B$42 - $B$41)) + ((G$42 + G$43)/2 * ($B$43-$B$42)) + ((G$43 + G$44)/2 * ($B$44 - $B$43)) + ((G$44+G$45)/2 * ($B$45-$B$44)) + ((G$45 + G$46)/2 * ($B$46-$B$45)) + ((G$46 + G$47)/2 * ($B$47 - $B$46)) + ((G$47+G$48)/2 * ($B$48-$B$47)) + ((G$48 + G$49)/2 * ($B$49-$B$48)) + ((G$49 + G$50)/2 * ($B$50 - $B$49))  + ((G$50 + G$51)/2 * ($B$51-$B$50)) + ((G$51 + G$52)/2 * ($B$52 - $B$51)) + ((G$52+ G$53)/2 * ($B$53-$B$52)) + ((G$53 + G$54)/2 * ($B$54 - $B$53)) +  ((G$54+G$55)/2 * ($B$55 - $B56)) + ((G$55 + G$56)/2 * ($B$56-$B$55)) + ((G$56 + G$57)/2 * ($B$57 - $B$56)) + ((G$57+G$58)/2 * ($B$58-$B$57)) + ((G$58 + G$59)/2 * ($B$59-$B$58)) + ((G$59 + G$60)/2 * ($B$60 - $B$59)) + ((G$60+G$61)/2 * ($B$61-$B$60)) + ((G$61 + G$62)/2 * ($B$62-$B$61)) + ((G$62 + G$63)/2 * ($B$63 - $B$62))  + ((G$63 + G$64)/2 * ($B$64-$B$63)) + ((G$64 + G$65)/2 * ($B$65 - $B$64)) + ((G$65+ G$66)/2 * ($B$66-$B$65)) + ((G$66 + G$67)/2 * ($B$67 - $B$66)) + ((G$67+G$68)/2 * ($B$68-$B$67)) + ((G$68 + G$69)/2 * ($B$69-$B$68)) + ((G$69 + G$70)/2 * ($B$70 - $B$69)) + ((G$70+G$71)/2 * ($B$71-$B$70)) + ((G$71 + G$72)/2 * ($B$72-$B$71)) + ((G$72 + G$73)/2 * ($B$73 - $B$72))  + ((G$73 + G$74)/2 * ($B$74-$B$73)) + ((G$74 + G$75)/2 * ($B$75 - $B$74)) + ((G$75+ G$76)/2 * ($B$76-$B$75)) + ((G$76 + G$77)/2 * ($B$77 - $B$76))  + ((G$77 + G$78)/2 * ($B$78-$B$77)) + ((G$78 + G$79)/2 * ($B$79 - $B$78))  + ((G$79 + G$80)/2 * ($B$80-$B$79)) + ((G$80 + G$81)/2 * ($B$81 - $B$80)) + ((G$81+ G$82)/2 * ($B$82-$B$81)) + ((G$82 + G$83)/2 * ($B$83 - $B$82))  + ((G$83 + G$84)/2 * ($B$84-$B$83)) + ((G$84 + G$85)/2 * ($B$85 - $B$84))</f>
        <v>2297</v>
      </c>
      <c r="H92" s="206">
        <f t="shared" ref="H92:AD92" si="132">((H$2+H$3)/2 * ($B$3-$B$2)) + ((H$3 + H$4)/2 * ($B$4-$B$3)) + ((H$4 + H$5)/2 * ($B$5 - $B$4)) + ((H$5+H$6)/2 * ($B$6-$B$5)) + ((H$6 + H$7)/2 * ($B$7-$B$6)) + ((H$7 + H$8)/2 * ($B$8 - $B$7)) + ((H$8+H$9)/2 * ($B$9-$B$8)) + ((H$9 + H$10)/2 * ($B$10-$B$9)) + ((H$10 + H$11)/2 * ($B$11 - $B$10))  + ((H$11 + H$12)/2 * ($B$12-$B$11)) + ((H$12 + H$13)/2 * ($B$13 - $B$12)) + ((H$13+ H$14)/2 * ($B$14-$B$13)) + ((H$116 + H$15)/2 * ($B$15 - $B$14)) + ((H$15+H$16)/2 * ($B$16 - $B$15)) + ((H$16 + H$17)/2 * ($B$17-$B$16)) + ((H$17 + H$18)/2 * ($B$18 - $B$17)) + ((H$18+H$19)/2 * ($B$19-$B$18)) + ((H$19 + H$20)/2 * ($B$20-$B$19)) + ((H$20 + H$21)/2 * ($B$21 - $B$20)) + ((H$21+H$22)/2 * ($B$22-$B$21)) + ((H$23 + H$22)/2 * ($B$23-$B$22)) + ((H$23 + H$24)/2 * ($B$24 - $B$23))  + ((H$24 + H$25)/2 * ($B$25-$B$24)) + ((H$25 + H$26)/2 * ($B$26 - $B$25)) + ((H$26+ H$27)/2 * ($B$27-$B$26)) + ((H$27 + H$28)/2 * ($B$28 - $B$27)) + ((H$28+H$29)/2 * ($B$29-$B$28)) + ((H$29 + H$30)/2 * ($B$30-$B$29)) + ((H$30 + H$31)/2 * ($B$31 - $B$30)) + ((H$31+H$32)/2 * ($B$32-$B$31)) + ((H$32 + H$33)/2 * ($B$33-$B$32)) + ((H$735+ H$34)/2 * ($B$34 - $B$33)) + ((H$34+H$35)/2 * ($B$35-$B$34)) + ((H$35 + H$36)/2 * ($B$36-$B$35)) + ((H$36 + H$37)/2 * ($B$37 - $B$36))  + ((H$37 + H$38)/2 * ($B$38-$B$37)) + ((H$38 + H$39)/2 * ($B$39 - $B$38)) + ((H$39+ H$40)/2 * ($B$40-$B$39)) + ((H$40 + H$41)/2 * ($B$41 - $B$40)) + ((H$41+H$42)/2 * ($B$42 - $B$41)) + ((H$42 + H$43)/2 * ($B$43-$B$42)) + ((H$43 + H$44)/2 * ($B$44 - $B$43)) + ((H$44+H$45)/2 * ($B$45-$B$44)) + ((H$45 + H$46)/2 * ($B$46-$B$45)) + ((H$46 + H$47)/2 * ($B$47 - $B$46)) + ((H$47+H$48)/2 * ($B$48-$B$47)) + ((H$48 + H$49)/2 * ($B$49-$B$48)) + ((H$49 + H$50)/2 * ($B$50 - $B$49))  + ((H$50 + H$51)/2 * ($B$51-$B$50)) + ((H$51 + H$52)/2 * ($B$52 - $B$51)) + ((H$52+ H$53)/2 * ($B$53-$B$52)) + ((H$53 + H$54)/2 * ($B$54 - $B$53)) +  ((H$54+H$55)/2 * ($B$55 - $B56)) + ((H$55 + H$56)/2 * ($B$56-$B$55)) + ((H$56 + H$57)/2 * ($B$57 - $B$56)) + ((H$57+H$58)/2 * ($B$58-$B$57)) + ((H$58 + H$59)/2 * ($B$59-$B$58)) + ((H$59 + H$60)/2 * ($B$60 - $B$59)) + ((H$60+H$61)/2 * ($B$61-$B$60)) + ((H$61 + H$62)/2 * ($B$62-$B$61)) + ((H$62 + H$63)/2 * ($B$63 - $B$62))  + ((H$63 + H$64)/2 * ($B$64-$B$63)) + ((H$64 + H$65)/2 * ($B$65 - $B$64)) + ((H$65+ H$66)/2 * ($B$66-$B$65)) + ((H$66 + H$67)/2 * ($B$67 - $B$66)) + ((H$67+H$68)/2 * ($B$68-$B$67)) + ((H$68 + H$69)/2 * ($B$69-$B$68)) + ((H$69 + H$70)/2 * ($B$70 - $B$69)) + ((H$70+H$71)/2 * ($B$71-$B$70)) + ((H$71 + H$72)/2 * ($B$72-$B$71)) + ((H$72 + H$73)/2 * ($B$73 - $B$72))  + ((H$73 + H$74)/2 * ($B$74-$B$73)) + ((H$74 + H$75)/2 * ($B$75 - $B$74)) + ((H$75+ H$76)/2 * ($B$76-$B$75)) + ((H$76 + H$77)/2 * ($B$77 - $B$76))  + ((H$77 + H$78)/2 * ($B$78-$B$77)) + ((H$78 + H$79)/2 * ($B$79 - $B$78))  + ((H$79 + H$80)/2 * ($B$80-$B$79)) + ((H$80 + H$81)/2 * ($B$81 - $B$80)) + ((H$81+ H$82)/2 * ($B$82-$B$81)) + ((H$82 + H$83)/2 * ($B$83 - $B$82))  + ((H$83 + H$84)/2 * ($B$84-$B$83)) + ((H$84 + H$85)/2 * ($B$85 - $B$84))</f>
        <v>1479.25</v>
      </c>
      <c r="I92" s="206">
        <f t="shared" si="132"/>
        <v>2496.5</v>
      </c>
      <c r="J92" s="206">
        <f t="shared" si="132"/>
        <v>2207.25</v>
      </c>
      <c r="K92" s="206">
        <f t="shared" si="132"/>
        <v>3341.5</v>
      </c>
      <c r="L92" s="206">
        <f t="shared" si="132"/>
        <v>2339.25</v>
      </c>
      <c r="M92" s="206">
        <f t="shared" si="132"/>
        <v>1720.75</v>
      </c>
      <c r="N92" s="206">
        <f t="shared" si="132"/>
        <v>2320</v>
      </c>
      <c r="O92" s="206">
        <f t="shared" si="132"/>
        <v>2006.5</v>
      </c>
      <c r="P92" s="206">
        <f t="shared" si="132"/>
        <v>545.5</v>
      </c>
      <c r="Q92" s="206">
        <f t="shared" si="132"/>
        <v>2224.5</v>
      </c>
      <c r="R92" s="206">
        <f t="shared" si="132"/>
        <v>2050.75</v>
      </c>
      <c r="S92" s="206">
        <f t="shared" si="132"/>
        <v>2594.75</v>
      </c>
      <c r="T92" s="206">
        <f t="shared" si="132"/>
        <v>2093.25</v>
      </c>
      <c r="U92" s="206">
        <f t="shared" si="132"/>
        <v>1149.25</v>
      </c>
      <c r="V92" s="206">
        <f t="shared" si="132"/>
        <v>1241</v>
      </c>
      <c r="W92" s="206">
        <f t="shared" si="132"/>
        <v>162</v>
      </c>
      <c r="X92" s="206">
        <f t="shared" si="132"/>
        <v>0</v>
      </c>
      <c r="Y92" s="206">
        <f t="shared" si="132"/>
        <v>2070</v>
      </c>
      <c r="Z92" s="206">
        <f t="shared" si="132"/>
        <v>1765.5</v>
      </c>
      <c r="AA92" s="206">
        <f t="shared" si="132"/>
        <v>1896.75</v>
      </c>
      <c r="AB92" s="206">
        <f t="shared" si="132"/>
        <v>2059.25</v>
      </c>
      <c r="AC92" s="206">
        <f t="shared" si="132"/>
        <v>4302.75</v>
      </c>
      <c r="AD92" s="206">
        <f t="shared" si="132"/>
        <v>2332.5</v>
      </c>
      <c r="AE92" s="206">
        <f t="shared" ref="AE92:AQ92" si="133">((AE$2+AE$3)/2 * ($B$3-$B$2)) + ((AE$3 + AE$4)/2 * ($B$4-$B$3)) + ((AE$4 + AE$5)/2 * ($B$5 - $B$4)) + ((AE$5+AE$6)/2 * ($B$6-$B$5)) + ((AE$6 + AE$7)/2 * ($B$7-$B$6)) + ((AE$7 + AE$8)/2 * ($B$8 - $B$7)) + ((AE$8+AE$9)/2 * ($B$9-$B$8)) + ((AE$9 + AE$10)/2 * ($B$10-$B$9)) + ((AE$10 + AE$11)/2 * ($B$11 - $B$10))  + ((AE$11 + AE$12)/2 * ($B$12-$B$11)) + ((AE$12 + AE$13)/2 * ($B$13 - $B$12)) + ((AE$13+ AE$14)/2 * ($B$14-$B$13)) + ((AE$116 + AE$15)/2 * ($B$15 - $B$14)) + ((AE$15+AE$16)/2 * ($B$16 - $B$15)) + ((AE$16 + AE$17)/2 * ($B$17-$B$16)) + ((AE$17 + AE$18)/2 * ($B$18 - $B$17)) + ((AE$18+AE$19)/2 * ($B$19-$B$18)) + ((AE$19 + AE$20)/2 * ($B$20-$B$19)) + ((AE$20 + AE$21)/2 * ($B$21 - $B$20)) + ((AE$21+AE$22)/2 * ($B$22-$B$21)) + ((AE$23 + AE$22)/2 * ($B$23-$B$22)) + ((AE$23 + AE$24)/2 * ($B$24 - $B$23))  + ((AE$24 + AE$25)/2 * ($B$25-$B$24)) + ((AE$25 + AE$26)/2 * ($B$26 - $B$25)) + ((AE$26+ AE$27)/2 * ($B$27-$B$26)) + ((AE$27 + AE$28)/2 * ($B$28 - $B$27)) + ((AE$28+AE$29)/2 * ($B$29-$B$28)) + ((AE$29 + AE$30)/2 * ($B$30-$B$29)) + ((AE$30 + AE$31)/2 * ($B$31 - $B$30)) + ((AE$31+AE$32)/2 * ($B$32-$B$31)) + ((AE$32 + AE$33)/2 * ($B$33-$B$32)) + ((AE$735+ AE$34)/2 * ($B$34 - $B$33)) + ((AE$34+AE$35)/2 * ($B$35-$B$34)) + ((AE$35 + AE$36)/2 * ($B$36-$B$35)) + ((AE$36 + AE$37)/2 * ($B$37 - $B$36))  + ((AE$37 + AE$38)/2 * ($B$38-$B$37)) + ((AE$38 + AE$39)/2 * ($B$39 - $B$38)) + ((AE$39+ AE$40)/2 * ($B$40-$B$39)) + ((AE$40 + AE$41)/2 * ($B$41 - $B$40)) + ((AE$41+AE$42)/2 * ($B$42 - $B$41)) + ((AE$42 + AE$43)/2 * ($B$43-$B$42)) + ((AE$43 + AE$44)/2 * ($B$44 - $B$43)) + ((AE$44+AE$45)/2 * ($B$45-$B$44)) + ((AE$45 + AE$46)/2 * ($B$46-$B$45)) + ((AE$46 + AE$47)/2 * ($B$47 - $B$46)) + ((AE$47+AE$48)/2 * ($B$48-$B$47)) + ((AE$48 + AE$49)/2 * ($B$49-$B$48)) + ((AE$49 + AE$50)/2 * ($B$50 - $B$49))  + ((AE$50 + AE$51)/2 * ($B$51-$B$50)) + ((AE$51 + AE$52)/2 * ($B$52 - $B$51)) + ((AE$52+ AE$53)/2 * ($B$53-$B$52)) + ((AE$53 + AE$54)/2 * ($B$54 - $B$53)) +  ((AE$54+AE$55)/2 * ($B$55 - $B56)) + ((AE$55 + AE$56)/2 * ($B$56-$B$55)) + ((AE$56 + AE$57)/2 * ($B$57 - $B$56)) + ((AE$57+AE$58)/2 * ($B$58-$B$57)) + ((AE$58 + AE$59)/2 * ($B$59-$B$58)) + ((AE$59 + AE$60)/2 * ($B$60 - $B$59)) + ((AE$60+AE$61)/2 * ($B$61-$B$60)) + ((AE$61 + AE$62)/2 * ($B$62-$B$61)) + ((AE$62 + AE$63)/2 * ($B$63 - $B$62))  + ((AE$63 + AE$64)/2 * ($B$64-$B$63)) + ((AE$64 + AE$65)/2 * ($B$65 - $B$64)) + ((AE$65+ AE$66)/2 * ($B$66-$B$65)) + ((AE$66 + AE$67)/2 * ($B$67 - $B$66)) + ((AE$67+AE$68)/2 * ($B$68-$B$67)) + ((AE$68 + AE$69)/2 * ($B$69-$B$68)) + ((AE$69 + AE$70)/2 * ($B$70 - $B$69)) + ((AE$70+AE$71)/2 * ($B$71-$B$70)) + ((AE$71 + AE$72)/2 * ($B$72-$B$71)) + ((AE$72 + AE$73)/2 * ($B$73 - $B$72))  + ((AE$73 + AE$74)/2 * ($B$74-$B$73)) + ((AE$74 + AE$75)/2 * ($B$75 - $B$74)) + ((AE$75+ AE$76)/2 * ($B$76-$B$75)) + ((AE$76 + AE$77)/2 * ($B$77 - $B$76))  + ((AE$77 + AE$78)/2 * ($B$78-$B$77)) + ((AE$78 + AE$79)/2 * ($B$79 - $B$78))  + ((AE$79 + AE$80)/2 * ($B$80-$B$79)) + ((AE$80 + AE$81)/2 * ($B$81 - $B$80)) + ((AE$81+ AE$82)/2 * ($B$82-$B$81)) + ((AE$82 + AE$83)/2 * ($B$83 - $B$82))  + ((AE$83 + AE$84)/2 * ($B$84-$B$83)) + ((AE$84 + AE$85)/2 * ($B$85 - $B$84))</f>
        <v>2567</v>
      </c>
      <c r="AF92" s="206">
        <f t="shared" si="133"/>
        <v>2217.5</v>
      </c>
      <c r="AG92" s="206">
        <f t="shared" si="133"/>
        <v>1909</v>
      </c>
      <c r="AH92" s="206">
        <f t="shared" si="133"/>
        <v>2836.25</v>
      </c>
      <c r="AI92" s="206">
        <f t="shared" si="133"/>
        <v>2049.75</v>
      </c>
      <c r="AJ92" s="206">
        <f t="shared" si="133"/>
        <v>2501</v>
      </c>
      <c r="AK92" s="206">
        <f t="shared" si="133"/>
        <v>2574.25</v>
      </c>
      <c r="AL92" s="206">
        <f t="shared" si="133"/>
        <v>1238</v>
      </c>
      <c r="AM92" s="206">
        <f t="shared" si="133"/>
        <v>1637.5</v>
      </c>
      <c r="AN92" s="206">
        <f t="shared" si="133"/>
        <v>2973</v>
      </c>
      <c r="AO92" s="206">
        <f t="shared" si="133"/>
        <v>2270.5</v>
      </c>
      <c r="AP92" s="206">
        <f t="shared" si="133"/>
        <v>1877.5</v>
      </c>
      <c r="AQ92" s="206">
        <f t="shared" si="133"/>
        <v>2590.25</v>
      </c>
      <c r="AR92" s="206"/>
      <c r="AS92" s="206">
        <f>((AS$2+AS$3)/2 * ($B$3-$B$2)) + ((AS$3 + AS$4)/2 * ($B$4-$B$3)) + ((AS$4 + AS$5)/2 * ($B$5 - $B$4)) + ((AS$5+AS$6)/2 * ($B$6-$B$5)) + ((AS$6 + AS$7)/2 * ($B$7-$B$6)) + ((AS$7 + AS$8)/2 * ($B$8 - $B$7)) + ((AS$8+AS$9)/2 * ($B$9-$B$8)) + ((AS$9 + AS$10)/2 * ($B$10-$B$9)) + ((AS$10 + AS$11)/2 * ($B$11 - $B$10))  + ((AS$11 + AS$12)/2 * ($B$12-$B$11)) + ((AS$12 + AS$13)/2 * ($B$13 - $B$12)) + ((AS$13+ AS$14)/2 * ($B$14-$B$13)) + ((AS$116 + AS$15)/2 * ($B$15 - $B$14)) + ((AS$15+AS$16)/2 * ($B$16 - $B$15)) + ((AS$16 + AS$17)/2 * ($B$17-$B$16)) + ((AS$17 + AS$18)/2 * ($B$18 - $B$17)) + ((AS$18+AS$19)/2 * ($B$19-$B$18)) + ((AS$19 + AS$20)/2 * ($B$20-$B$19)) + ((AS$20 + AS$21)/2 * ($B$21 - $B$20)) + ((AS$21+AS$22)/2 * ($B$22-$B$21)) + ((AS$23 + AS$22)/2 * ($B$23-$B$22)) + ((AS$23 + AS$24)/2 * ($B$24 - $B$23))  + ((AS$24 + AS$25)/2 * ($B$25-$B$24)) + ((AS$25 + AS$26)/2 * ($B$26 - $B$25)) + ((AS$26+ AS$27)/2 * ($B$27-$B$26)) + ((AS$27 + AS$28)/2 * ($B$28 - $B$27)) + ((AS$28+AS$29)/2 * ($B$29-$B$28)) + ((AS$29 + AS$30)/2 * ($B$30-$B$29)) + ((AS$30 + AS$31)/2 * ($B$31 - $B$30)) + ((AS$31+AS$32)/2 * ($B$32-$B$31)) + ((AS$32 + AS$33)/2 * ($B$33-$B$32)) + ((AS$735+ AS$34)/2 * ($B$34 - $B$33)) + ((AS$34+AS$35)/2 * ($B$35-$B$34)) + ((AS$35 + AS$36)/2 * ($B$36-$B$35)) + ((AS$36 + AS$37)/2 * ($B$37 - $B$36))  + ((AS$37 + AS$38)/2 * ($B$38-$B$37)) + ((AS$38 + AS$39)/2 * ($B$39 - $B$38)) + ((AS$39+ AS$40)/2 * ($B$40-$B$39)) + ((AS$40 + AS$41)/2 * ($B$41 - $B$40)) + ((AS$41+AS$42)/2 * ($B$42 - $B$41)) + ((AS$42 + AS$43)/2 * ($B$43-$B$42)) + ((AS$43 + AS$44)/2 * ($B$44 - $B$43)) + ((AS$44+AS$45)/2 * ($B$45-$B$44)) + ((AS$45 + AS$46)/2 * ($B$46-$B$45)) + ((AS$46 + AS$47)/2 * ($B$47 - $B$46)) + ((AS$47+AS$48)/2 * ($B$48-$B$47)) + ((AS$48 + AS$49)/2 * ($B$49-$B$48)) + ((AS$49 + AS$50)/2 * ($B$50 - $B$49))  + ((AS$50 + AS$51)/2 * ($B$51-$B$50)) + ((AS$51 + AS$52)/2 * ($B$52 - $B$51)) + ((AS$52+ AS$53)/2 * ($B$53-$B$52)) + ((AS$53 + AS$54)/2 * ($B$54 - $B$53)) +  ((AS$54+AS$55)/2 * ($B$55 - $B56)) + ((AS$55 + AS$56)/2 * ($B$56-$B$55)) + ((AS$56 + AS$57)/2 * ($B$57 - $B$56)) + ((AS$57+AS$58)/2 * ($B$58-$B$57)) + ((AS$58 + AS$59)/2 * ($B$59-$B$58)) + ((AS$59 + AS$60)/2 * ($B$60 - $B$59)) + ((AS$60+AS$61)/2 * ($B$61-$B$60)) + ((AS$61 + AS$62)/2 * ($B$62-$B$61)) + ((AS$62 + AS$63)/2 * ($B$63 - $B$62))  + ((AS$63 + AS$64)/2 * ($B$64-$B$63)) + ((AS$64 + AS$65)/2 * ($B$65 - $B$64)) + ((AS$65+ AS$66)/2 * ($B$66-$B$65)) + ((AS$66 + AS$67)/2 * ($B$67 - $B$66)) + ((AS$67+AS$68)/2 * ($B$68-$B$67)) + ((AS$68 + AS$69)/2 * ($B$69-$B$68)) + ((AS$69 + AS$70)/2 * ($B$70 - $B$69)) + ((AS$70+AS$71)/2 * ($B$71-$B$70)) + ((AS$71 + AS$72)/2 * ($B$72-$B$71)) + ((AS$72 + AS$73)/2 * ($B$73 - $B$72))  + ((AS$73 + AS$74)/2 * ($B$74-$B$73)) + ((AS$74 + AS$75)/2 * ($B$75 - $B$74)) + ((AS$75+ AS$76)/2 * ($B$76-$B$75)) + ((AS$76 + AS$77)/2 * ($B$77 - $B$76))  + ((AS$77 + AS$78)/2 * ($B$78-$B$77)) + ((AS$78 + AS$79)/2 * ($B$79 - $B$78))  + ((AS$79 + AS$80)/2 * ($B$80-$B$79)) + ((AS$80 + AS$81)/2 * ($B$81 - $B$80)) + ((AS$81+ AS$82)/2 * ($B$82-$B$81)) + ((AS$82 + AS$83)/2 * ($B$83 - $B$82))  + ((AS$83 + AS$84)/2 * ($B$84-$B$83)) + ((AS$84 + AS$85)/2 * ($B$85 - $B$84))</f>
        <v>1764.25</v>
      </c>
      <c r="AT92" s="206">
        <f>((AT$2+AT$3)/2 * ($B$3-$B$2)) + ((AT$3 + AT$4)/2 * ($B$4-$B$3)) + ((AT$4 + AT$5)/2 * ($B$5 - $B$4)) + ((AT$5+AT$6)/2 * ($B$6-$B$5)) + ((AT$6 + AT$7)/2 * ($B$7-$B$6)) + ((AT$7 + AT$8)/2 * ($B$8 - $B$7)) + ((AT$8+AT$9)/2 * ($B$9-$B$8)) + ((AT$9 + AT$10)/2 * ($B$10-$B$9)) + ((AT$10 + AT$11)/2 * ($B$11 - $B$10))  + ((AT$11 + AT$12)/2 * ($B$12-$B$11)) + ((AT$12 + AT$13)/2 * ($B$13 - $B$12)) + ((AT$13+ AT$14)/2 * ($B$14-$B$13)) + ((AT$116 + AT$15)/2 * ($B$15 - $B$14)) + ((AT$15+AT$16)/2 * ($B$16 - $B$15)) + ((AT$16 + AT$17)/2 * ($B$17-$B$16)) + ((AT$17 + AT$18)/2 * ($B$18 - $B$17)) + ((AT$18+AT$19)/2 * ($B$19-$B$18)) + ((AT$19 + AT$20)/2 * ($B$20-$B$19)) + ((AT$20 + AT$21)/2 * ($B$21 - $B$20)) + ((AT$21+AT$22)/2 * ($B$22-$B$21)) + ((AT$23 + AT$22)/2 * ($B$23-$B$22)) + ((AT$23 + AT$24)/2 * ($B$24 - $B$23))  + ((AT$24 + AT$25)/2 * ($B$25-$B$24)) + ((AT$25 + AT$26)/2 * ($B$26 - $B$25)) + ((AT$26+ AT$27)/2 * ($B$27-$B$26)) + ((AT$27 + AT$28)/2 * ($B$28 - $B$27)) + ((AT$28+AT$29)/2 * ($B$29-$B$28)) + ((AT$29 + AT$30)/2 * ($B$30-$B$29)) + ((AT$30 + AT$31)/2 * ($B$31 - $B$30)) + ((AT$31+AT$32)/2 * ($B$32-$B$31)) + ((AT$32 + AT$33)/2 * ($B$33-$B$32)) + ((AT$735+ AT$34)/2 * ($B$34 - $B$33)) + ((AT$34+AT$35)/2 * ($B$35-$B$34)) + ((AT$35 + AT$36)/2 * ($B$36-$B$35)) + ((AT$36 + AT$37)/2 * ($B$37 - $B$36))  + ((AT$37 + AT$38)/2 * ($B$38-$B$37)) + ((AT$38 + AT$39)/2 * ($B$39 - $B$38)) + ((AT$39+ AT$40)/2 * ($B$40-$B$39)) + ((AT$40 + AT$41)/2 * ($B$41 - $B$40)) + ((AT$41+AT$42)/2 * ($B$42 - $B$41)) + ((AT$42 + AT$43)/2 * ($B$43-$B$42)) + ((AT$43 + AT$44)/2 * ($B$44 - $B$43)) + ((AT$44+AT$45)/2 * ($B$45-$B$44)) + ((AT$45 + AT$46)/2 * ($B$46-$B$45)) + ((AT$46 + AT$47)/2 * ($B$47 - $B$46)) + ((AT$47+AT$48)/2 * ($B$48-$B$47)) + ((AT$48 + AT$49)/2 * ($B$49-$B$48)) + ((AT$49 + AT$50)/2 * ($B$50 - $B$49))  + ((AT$50 + AT$51)/2 * ($B$51-$B$50)) + ((AT$51 + AT$52)/2 * ($B$52 - $B$51)) + ((AT$52+ AT$53)/2 * ($B$53-$B$52)) + ((AT$53 + AT$54)/2 * ($B$54 - $B$53)) +  ((AT$54+AT$55)/2 * ($B$55 - $B56)) + ((AT$55 + AT$56)/2 * ($B$56-$B$55)) + ((AT$56 + AT$57)/2 * ($B$57 - $B$56)) + ((AT$57+AT$58)/2 * ($B$58-$B$57)) + ((AT$58 + AT$59)/2 * ($B$59-$B$58)) + ((AT$59 + AT$60)/2 * ($B$60 - $B$59)) + ((AT$60+AT$61)/2 * ($B$61-$B$60)) + ((AT$61 + AT$62)/2 * ($B$62-$B$61)) + ((AT$62 + AT$63)/2 * ($B$63 - $B$62))  + ((AT$63 + AT$64)/2 * ($B$64-$B$63)) + ((AT$64 + AT$65)/2 * ($B$65 - $B$64)) + ((AT$65+ AT$66)/2 * ($B$66-$B$65)) + ((AT$66 + AT$67)/2 * ($B$67 - $B$66)) + ((AT$67+AT$68)/2 * ($B$68-$B$67)) + ((AT$68 + AT$69)/2 * ($B$69-$B$68)) + ((AT$69 + AT$70)/2 * ($B$70 - $B$69)) + ((AT$70+AT$71)/2 * ($B$71-$B$70)) + ((AT$71 + AT$72)/2 * ($B$72-$B$71)) + ((AT$72 + AT$73)/2 * ($B$73 - $B$72))  + ((AT$73 + AT$74)/2 * ($B$74-$B$73)) + ((AT$74 + AT$75)/2 * ($B$75 - $B$74)) + ((AT$75+ AT$76)/2 * ($B$76-$B$75)) + ((AT$76 + AT$77)/2 * ($B$77 - $B$76))  + ((AT$77 + AT$78)/2 * ($B$78-$B$77)) + ((AT$78 + AT$79)/2 * ($B$79 - $B$78))  + ((AT$79 + AT$80)/2 * ($B$80-$B$79)) + ((AT$80 + AT$81)/2 * ($B$81 - $B$80)) + ((AT$81+ AT$82)/2 * ($B$82-$B$81)) + ((AT$82 + AT$83)/2 * ($B$83 - $B$82))  + ((AT$83 + AT$84)/2 * ($B$84-$B$83)) + ((AT$84 + AT$85)/2 * ($B$85 - $B$84))</f>
        <v>2387.25</v>
      </c>
      <c r="AU92" s="206">
        <f t="shared" ref="AU92:BA92" si="134">((AU$2+AU$3)/2 * ($B$3-$B$2)) + ((AU$3 + AU$4)/2 * ($B$4-$B$3)) + ((AU$4 + AU$5)/2 * ($B$5 - $B$4)) + ((AU$5+AU$6)/2 * ($B$6-$B$5)) + ((AU$6 + AU$7)/2 * ($B$7-$B$6)) + ((AU$7 + AU$8)/2 * ($B$8 - $B$7)) + ((AU$8+AU$9)/2 * ($B$9-$B$8)) + ((AU$9 + AU$10)/2 * ($B$10-$B$9)) + ((AU$10 + AU$11)/2 * ($B$11 - $B$10))  + ((AU$11 + AU$12)/2 * ($B$12-$B$11)) + ((AU$12 + AU$13)/2 * ($B$13 - $B$12)) + ((AU$13+ AU$14)/2 * ($B$14-$B$13)) + ((AU$116 + AU$15)/2 * ($B$15 - $B$14)) + ((AU$15+AU$16)/2 * ($B$16 - $B$15)) + ((AU$16 + AU$17)/2 * ($B$17-$B$16)) + ((AU$17 + AU$18)/2 * ($B$18 - $B$17)) + ((AU$18+AU$19)/2 * ($B$19-$B$18)) + ((AU$19 + AU$20)/2 * ($B$20-$B$19)) + ((AU$20 + AU$21)/2 * ($B$21 - $B$20)) + ((AU$21+AU$22)/2 * ($B$22-$B$21)) + ((AU$23 + AU$22)/2 * ($B$23-$B$22)) + ((AU$23 + AU$24)/2 * ($B$24 - $B$23))  + ((AU$24 + AU$25)/2 * ($B$25-$B$24)) + ((AU$25 + AU$26)/2 * ($B$26 - $B$25)) + ((AU$26+ AU$27)/2 * ($B$27-$B$26)) + ((AU$27 + AU$28)/2 * ($B$28 - $B$27)) + ((AU$28+AU$29)/2 * ($B$29-$B$28)) + ((AU$29 + AU$30)/2 * ($B$30-$B$29)) + ((AU$30 + AU$31)/2 * ($B$31 - $B$30)) + ((AU$31+AU$32)/2 * ($B$32-$B$31)) + ((AU$32 + AU$33)/2 * ($B$33-$B$32)) + ((AU$735+ AU$34)/2 * ($B$34 - $B$33)) + ((AU$34+AU$35)/2 * ($B$35-$B$34)) + ((AU$35 + AU$36)/2 * ($B$36-$B$35)) + ((AU$36 + AU$37)/2 * ($B$37 - $B$36))  + ((AU$37 + AU$38)/2 * ($B$38-$B$37)) + ((AU$38 + AU$39)/2 * ($B$39 - $B$38)) + ((AU$39+ AU$40)/2 * ($B$40-$B$39)) + ((AU$40 + AU$41)/2 * ($B$41 - $B$40)) + ((AU$41+AU$42)/2 * ($B$42 - $B$41)) + ((AU$42 + AU$43)/2 * ($B$43-$B$42)) + ((AU$43 + AU$44)/2 * ($B$44 - $B$43)) + ((AU$44+AU$45)/2 * ($B$45-$B$44)) + ((AU$45 + AU$46)/2 * ($B$46-$B$45)) + ((AU$46 + AU$47)/2 * ($B$47 - $B$46)) + ((AU$47+AU$48)/2 * ($B$48-$B$47)) + ((AU$48 + AU$49)/2 * ($B$49-$B$48)) + ((AU$49 + AU$50)/2 * ($B$50 - $B$49))  + ((AU$50 + AU$51)/2 * ($B$51-$B$50)) + ((AU$51 + AU$52)/2 * ($B$52 - $B$51)) + ((AU$52+ AU$53)/2 * ($B$53-$B$52)) + ((AU$53 + AU$54)/2 * ($B$54 - $B$53)) +  ((AU$54+AU$55)/2 * ($B$55 - $B56)) + ((AU$55 + AU$56)/2 * ($B$56-$B$55)) + ((AU$56 + AU$57)/2 * ($B$57 - $B$56)) + ((AU$57+AU$58)/2 * ($B$58-$B$57)) + ((AU$58 + AU$59)/2 * ($B$59-$B$58)) + ((AU$59 + AU$60)/2 * ($B$60 - $B$59)) + ((AU$60+AU$61)/2 * ($B$61-$B$60)) + ((AU$61 + AU$62)/2 * ($B$62-$B$61)) + ((AU$62 + AU$63)/2 * ($B$63 - $B$62))  + ((AU$63 + AU$64)/2 * ($B$64-$B$63)) + ((AU$64 + AU$65)/2 * ($B$65 - $B$64)) + ((AU$65+ AU$66)/2 * ($B$66-$B$65)) + ((AU$66 + AU$67)/2 * ($B$67 - $B$66)) + ((AU$67+AU$68)/2 * ($B$68-$B$67)) + ((AU$68 + AU$69)/2 * ($B$69-$B$68)) + ((AU$69 + AU$70)/2 * ($B$70 - $B$69)) + ((AU$70+AU$71)/2 * ($B$71-$B$70)) + ((AU$71 + AU$72)/2 * ($B$72-$B$71)) + ((AU$72 + AU$73)/2 * ($B$73 - $B$72))  + ((AU$73 + AU$74)/2 * ($B$74-$B$73)) + ((AU$74 + AU$75)/2 * ($B$75 - $B$74)) + ((AU$75+ AU$76)/2 * ($B$76-$B$75)) + ((AU$76 + AU$77)/2 * ($B$77 - $B$76))  + ((AU$77 + AU$78)/2 * ($B$78-$B$77)) + ((AU$78 + AU$79)/2 * ($B$79 - $B$78))  + ((AU$79 + AU$80)/2 * ($B$80-$B$79)) + ((AU$80 + AU$81)/2 * ($B$81 - $B$80)) + ((AU$81+ AU$82)/2 * ($B$82-$B$81)) + ((AU$82 + AU$83)/2 * ($B$83 - $B$82))  + ((AU$83 + AU$84)/2 * ($B$84-$B$83)) + ((AU$84 + AU$85)/2 * ($B$85 - $B$84))</f>
        <v>0</v>
      </c>
      <c r="AV92" s="206">
        <f t="shared" si="134"/>
        <v>0</v>
      </c>
      <c r="AW92" s="206">
        <f t="shared" si="134"/>
        <v>0</v>
      </c>
      <c r="AX92" s="206">
        <f t="shared" si="134"/>
        <v>0</v>
      </c>
      <c r="AY92" s="206">
        <f t="shared" si="134"/>
        <v>0</v>
      </c>
      <c r="AZ92" s="206">
        <f t="shared" si="134"/>
        <v>0</v>
      </c>
      <c r="BA92" s="206">
        <f t="shared" si="134"/>
        <v>1798.4722222222222</v>
      </c>
      <c r="BB92" s="206">
        <f t="shared" ref="BB92:BL92" si="135">((BB$2+BB$3)/2 * ($B$3-$B$2)) + ((BB$3 + BB$4)/2 * ($B$4-$B$3)) + ((BB$4 + BB$5)/2 * ($B$5 - $B$4)) + ((BB$5+BB$6)/2 * ($B$6-$B$5)) + ((BB$6 + BB$7)/2 * ($B$7-$B$6)) + ((BB$7 + BB$8)/2 * ($B$8 - $B$7)) + ((BB$8+BB$9)/2 * ($B$9-$B$8)) + ((BB$9 + BB$10)/2 * ($B$10-$B$9)) + ((BB$10 + BB$11)/2 * ($B$11 - $B$10))  + ((BB$11 + BB$12)/2 * ($B$12-$B$11)) + ((BB$12 + BB$13)/2 * ($B$13 - $B$12)) + ((BB$13+ BB$14)/2 * ($B$14-$B$13)) + ((BB$116 + BB$15)/2 * ($B$15 - $B$14)) + ((BB$15+BB$16)/2 * ($B$16 - $B$15)) + ((BB$16 + BB$17)/2 * ($B$17-$B$16)) + ((BB$17 + BB$18)/2 * ($B$18 - $B$17)) + ((BB$18+BB$19)/2 * ($B$19-$B$18)) + ((BB$19 + BB$20)/2 * ($B$20-$B$19)) + ((BB$20 + BB$21)/2 * ($B$21 - $B$20)) + ((BB$21+BB$22)/2 * ($B$22-$B$21)) + ((BB$23 + BB$22)/2 * ($B$23-$B$22)) + ((BB$23 + BB$24)/2 * ($B$24 - $B$23))  + ((BB$24 + BB$25)/2 * ($B$25-$B$24)) + ((BB$25 + BB$26)/2 * ($B$26 - $B$25)) + ((BB$26+ BB$27)/2 * ($B$27-$B$26)) + ((BB$27 + BB$28)/2 * ($B$28 - $B$27)) + ((BB$28+BB$29)/2 * ($B$29-$B$28)) + ((BB$29 + BB$30)/2 * ($B$30-$B$29)) + ((BB$30 + BB$31)/2 * ($B$31 - $B$30)) + ((BB$31+BB$32)/2 * ($B$32-$B$31)) + ((BB$32 + BB$33)/2 * ($B$33-$B$32)) + ((BB$735+ BB$34)/2 * ($B$34 - $B$33)) + ((BB$34+BB$35)/2 * ($B$35-$B$34)) + ((BB$35 + BB$36)/2 * ($B$36-$B$35)) + ((BB$36 + BB$37)/2 * ($B$37 - $B$36))  + ((BB$37 + BB$38)/2 * ($B$38-$B$37)) + ((BB$38 + BB$39)/2 * ($B$39 - $B$38)) + ((BB$39+ BB$40)/2 * ($B$40-$B$39)) + ((BB$40 + BB$41)/2 * ($B$41 - $B$40)) + ((BB$41+BB$42)/2 * ($B$42 - $B$41)) + ((BB$42 + BB$43)/2 * ($B$43-$B$42)) + ((BB$43 + BB$44)/2 * ($B$44 - $B$43)) + ((BB$44+BB$45)/2 * ($B$45-$B$44)) + ((BB$45 + BB$46)/2 * ($B$46-$B$45)) + ((BB$46 + BB$47)/2 * ($B$47 - $B$46)) + ((BB$47+BB$48)/2 * ($B$48-$B$47)) + ((BB$48 + BB$49)/2 * ($B$49-$B$48)) + ((BB$49 + BB$50)/2 * ($B$50 - $B$49))  + ((BB$50 + BB$51)/2 * ($B$51-$B$50)) + ((BB$51 + BB$52)/2 * ($B$52 - $B$51)) + ((BB$52+ BB$53)/2 * ($B$53-$B$52)) + ((BB$53 + BB$54)/2 * ($B$54 - $B$53)) +  ((BB$54+BB$55)/2 * ($B$55 - $B56)) + ((BB$55 + BB$56)/2 * ($B$56-$B$55)) + ((BB$56 + BB$57)/2 * ($B$57 - $B$56)) + ((BB$57+BB$58)/2 * ($B$58-$B$57)) + ((BB$58 + BB$59)/2 * ($B$59-$B$58)) + ((BB$59 + BB$60)/2 * ($B$60 - $B$59)) + ((BB$60+BB$61)/2 * ($B$61-$B$60)) + ((BB$61 + BB$62)/2 * ($B$62-$B$61)) + ((BB$62 + BB$63)/2 * ($B$63 - $B$62))  + ((BB$63 + BB$64)/2 * ($B$64-$B$63)) + ((BB$64 + BB$65)/2 * ($B$65 - $B$64)) + ((BB$65+ BB$66)/2 * ($B$66-$B$65)) + ((BB$66 + BB$67)/2 * ($B$67 - $B$66)) + ((BB$67+BB$68)/2 * ($B$68-$B$67)) + ((BB$68 + BB$69)/2 * ($B$69-$B$68)) + ((BB$69 + BB$70)/2 * ($B$70 - $B$69)) + ((BB$70+BB$71)/2 * ($B$71-$B$70)) + ((BB$71 + BB$72)/2 * ($B$72-$B$71)) + ((BB$72 + BB$73)/2 * ($B$73 - $B$72))  + ((BB$73 + BB$74)/2 * ($B$74-$B$73)) + ((BB$74 + BB$75)/2 * ($B$75 - $B$74)) + ((BB$75+ BB$76)/2 * ($B$76-$B$75)) + ((BB$76 + BB$77)/2 * ($B$77 - $B$76))  + ((BB$77 + BB$78)/2 * ($B$78-$B$77)) + ((BB$78 + BB$79)/2 * ($B$79 - $B$78))  + ((BB$79 + BB$80)/2 * ($B$80-$B$79)) + ((BB$80 + BB$81)/2 * ($B$81 - $B$80)) + ((BB$81+ BB$82)/2 * ($B$82-$B$81)) + ((BB$82 + BB$83)/2 * ($B$83 - $B$82))  + ((BB$83 + BB$84)/2 * ($B$84-$B$83)) + ((BB$84 + BB$85)/2 * ($B$85 - $B$84))</f>
        <v>2160.9722222222222</v>
      </c>
      <c r="BC92" s="206">
        <f t="shared" si="135"/>
        <v>2278.0555555555557</v>
      </c>
      <c r="BD92" s="206">
        <f t="shared" si="135"/>
        <v>2552.5000000000005</v>
      </c>
      <c r="BE92" s="206">
        <f t="shared" si="135"/>
        <v>0</v>
      </c>
      <c r="BF92" s="206">
        <f t="shared" si="135"/>
        <v>2359.0277777777778</v>
      </c>
      <c r="BG92" s="206">
        <f t="shared" si="135"/>
        <v>2161.9444444444448</v>
      </c>
      <c r="BH92" s="206">
        <f t="shared" si="135"/>
        <v>2033.055555555555</v>
      </c>
      <c r="BI92" s="206">
        <f t="shared" si="135"/>
        <v>1955.4166666666665</v>
      </c>
      <c r="BJ92" s="206">
        <f t="shared" si="135"/>
        <v>2180.6944444444453</v>
      </c>
      <c r="BK92" s="206">
        <f t="shared" si="135"/>
        <v>510.97222222222211</v>
      </c>
      <c r="BL92" s="206">
        <f t="shared" si="135"/>
        <v>0</v>
      </c>
      <c r="BN92" s="206"/>
      <c r="BO92" s="206"/>
      <c r="BP92" s="206"/>
      <c r="BQ92" s="206"/>
      <c r="BR92" s="206"/>
      <c r="BS92" s="206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6"/>
      <c r="CJ92" s="206"/>
      <c r="CK92" s="206"/>
      <c r="CL92" s="206"/>
      <c r="CM92" s="206"/>
      <c r="CN92" s="206"/>
      <c r="CO92" s="206"/>
      <c r="CP92" s="206"/>
      <c r="CQ92" s="206"/>
      <c r="CR92" s="206"/>
      <c r="CS92" s="206"/>
      <c r="CT92" s="206"/>
      <c r="CU92" s="206"/>
      <c r="CV92" s="206"/>
      <c r="CW92" s="206"/>
      <c r="CX92" s="206"/>
      <c r="CY92" s="206"/>
      <c r="CZ92" s="206"/>
      <c r="DA92" s="206"/>
      <c r="DB92" s="206"/>
      <c r="DC92" s="206"/>
      <c r="DD92" s="206"/>
      <c r="DE92" s="206"/>
      <c r="DF92" s="206"/>
      <c r="DG92" s="206"/>
      <c r="DH92" s="206"/>
      <c r="DI92" s="206"/>
      <c r="DJ92" s="206"/>
      <c r="DK92" s="206"/>
      <c r="DL92" s="206"/>
    </row>
    <row r="93" spans="1:116" ht="51" x14ac:dyDescent="0.2">
      <c r="B93" s="232" t="s">
        <v>187</v>
      </c>
      <c r="C93" s="217">
        <f>((C$40 - C2) / ($B$40 - $B2))</f>
        <v>0</v>
      </c>
      <c r="D93" s="233">
        <f>SLOPE(D30:D$40, $B30:$B$40)</f>
        <v>3.6727272727272726E-2</v>
      </c>
      <c r="E93" s="233">
        <f>SLOPE(E25:E$40, $B25:$B$40)</f>
        <v>6.0588235294117644E-2</v>
      </c>
      <c r="F93" s="233">
        <f>SLOPE(F26:F$40, $B26:$B$40)</f>
        <v>0.10485714285714286</v>
      </c>
      <c r="G93" s="233">
        <f>SLOPE(G23:G$40, $B23:$B$40)</f>
        <v>8.5077399380804941E-2</v>
      </c>
      <c r="H93" s="233">
        <f>SLOPE(H2:H$40, $B2:$B$40)</f>
        <v>2.1198380566801619E-2</v>
      </c>
      <c r="I93" s="233">
        <f>SLOPE(I20:I$40, $B20:$B$40)</f>
        <v>7.8623376623376623E-2</v>
      </c>
      <c r="J93" s="233">
        <f>SLOPE(J23:J$40, $B23:$B$40)</f>
        <v>6.4313725490196094E-2</v>
      </c>
      <c r="K93" s="233">
        <f>SLOPE(K24:K$40, $B24:$B$40)</f>
        <v>0.10284313725490196</v>
      </c>
      <c r="L93" s="233">
        <f>SLOPE(L27:L$40, $B27:$B$40)</f>
        <v>0.12641758241758241</v>
      </c>
      <c r="M93" s="233">
        <f>SLOPE(M17:M$40, $B17:$B$40)</f>
        <v>4.308695652173912E-2</v>
      </c>
      <c r="N93" s="233">
        <f>SLOPE(N23:N$40, $B23:$B$40)</f>
        <v>8.3488132094943254E-2</v>
      </c>
      <c r="O93" s="233">
        <f>SLOPE(O23:O$40, $B23:$B$40)</f>
        <v>9.0464396284829704E-2</v>
      </c>
      <c r="P93" s="233">
        <f>SLOPE(P38:P$40, $B38:$B$40)</f>
        <v>7.9999999999999988E-2</v>
      </c>
      <c r="Q93" s="233">
        <f>SLOPE(Q23:Q$40, $B23:$B$40)</f>
        <v>5.6778471138845543E-2</v>
      </c>
      <c r="R93" s="233">
        <f>SLOPE(R26:R$40, $B26:$B$40)</f>
        <v>4.3785714285714289E-2</v>
      </c>
      <c r="S93" s="233">
        <f>SLOPE(S20:S$40, $B20:$B$40)</f>
        <v>6.8441558441558428E-2</v>
      </c>
      <c r="T93" s="233">
        <f>SLOPE(T30:T$40, $B30:$B$40)</f>
        <v>8.1636363636363632E-2</v>
      </c>
      <c r="U93" s="233">
        <f>SLOPE(U27:U$40, $B27:$B$40)</f>
        <v>2.1186813186813192E-2</v>
      </c>
      <c r="V93" s="233">
        <f>SLOPE(V37:V$40, $B37:$B$40)</f>
        <v>4.3999999999999984E-2</v>
      </c>
      <c r="W93" s="233">
        <f>SLOPE(W38:W$40, $B38:$B$40)</f>
        <v>3.0000000000000072E-2</v>
      </c>
      <c r="X93" s="233">
        <v>0</v>
      </c>
      <c r="Y93" s="233">
        <f>SLOPE(Y19:Y$40, $B19:$B$40)</f>
        <v>5.220779220779221E-2</v>
      </c>
      <c r="Z93" s="233">
        <f>SLOPE(Z25:Z$40, $B25:$B$40)</f>
        <v>2.014705882352941E-2</v>
      </c>
      <c r="AA93" s="233">
        <f>SLOPE(AA28:AA$40, $B28:$B$40)</f>
        <v>8.9230769230769225E-2</v>
      </c>
      <c r="AB93" s="233">
        <f>SLOPE(AB27:AB$40, $B27:$B$40)</f>
        <v>8.4307692307692292E-2</v>
      </c>
      <c r="AC93" s="233">
        <f>SLOPE(AC8:AC$40, $B8:$B$40)</f>
        <v>3.8128342245989308E-2</v>
      </c>
      <c r="AD93" s="233">
        <f>SLOPE(AD29:AD$40, $B29:$B$40)</f>
        <v>0.12153846153846153</v>
      </c>
      <c r="AE93" s="233">
        <f>SLOPE(AE28:AE$40, $B28:$B$40)</f>
        <v>0.11527472527472528</v>
      </c>
      <c r="AF93" s="233">
        <f>SLOPE(AF11:AF$40, $B11:$B$40)</f>
        <v>4.1583982202447155E-2</v>
      </c>
      <c r="AG93" s="233">
        <f>SLOPE(AG25:AG$40, $B25:$B$40)</f>
        <v>2.3088235294117649E-2</v>
      </c>
      <c r="AH93" s="233">
        <f>SLOPE(AH28:AH$40, $B28:$B$40)</f>
        <v>0.14868131868131867</v>
      </c>
      <c r="AI93" s="233">
        <f>SLOPE(AI15:AI$40, $B15:$B$40)</f>
        <v>4.8560683760683745E-2</v>
      </c>
      <c r="AJ93" s="233">
        <f>SLOPE(AJ22:AJ$40, $B22:$B$40)</f>
        <v>4.901754385964914E-2</v>
      </c>
      <c r="AK93" s="233">
        <f>SLOPE(AK20:AK$40, $B20:$B$40)</f>
        <v>4.0883116883116882E-2</v>
      </c>
      <c r="AL93" s="233">
        <f>SLOPE(AL20:AL$40, $B20:$B$40)</f>
        <v>5.166233766233766E-2</v>
      </c>
      <c r="AM93" s="233">
        <f>SLOPE(AM29:AM$40, $B29:$B$40)</f>
        <v>4.1538461538461545E-2</v>
      </c>
      <c r="AN93" s="233">
        <f>SLOPE(AN27:AN$40, $B27:$B$40)</f>
        <v>0.10272527472527471</v>
      </c>
      <c r="AO93" s="233">
        <f>SLOPE(AO21:AO$40, $B21:$B$40)</f>
        <v>6.9383458646616547E-2</v>
      </c>
      <c r="AP93" s="233">
        <f>SLOPE(AP16:AP$40, $B16:$B$40)</f>
        <v>4.5276923076923076E-2</v>
      </c>
      <c r="AQ93" s="233">
        <f>SLOPE(AQ5:AQ$40, $B5:$B$40)</f>
        <v>4.7756411408443111E-2</v>
      </c>
      <c r="AR93" s="233"/>
      <c r="AS93" s="233">
        <f>SLOPE(AS31:AS$40, $B31:$B$40)</f>
        <v>8.8727272727272724E-2</v>
      </c>
      <c r="AT93" s="233">
        <f>SLOPE(AT31:AT$40, $B31:$B$40)</f>
        <v>0.18024242424242423</v>
      </c>
      <c r="AU93" s="233">
        <f t="shared" ref="AU93:AZ93" si="136">((AU$40 - AU2) / ($B$40 - $B2))</f>
        <v>0</v>
      </c>
      <c r="AV93" s="233">
        <f t="shared" si="136"/>
        <v>0</v>
      </c>
      <c r="AW93" s="233">
        <f t="shared" si="136"/>
        <v>0</v>
      </c>
      <c r="AX93" s="233">
        <f t="shared" si="136"/>
        <v>0</v>
      </c>
      <c r="AY93" s="233">
        <f t="shared" si="136"/>
        <v>0</v>
      </c>
      <c r="AZ93" s="233">
        <f t="shared" si="136"/>
        <v>0</v>
      </c>
      <c r="BA93" s="233">
        <f>SLOPE(BA5:BA$40, $B5:$B$40)</f>
        <v>4.3669111302847272E-2</v>
      </c>
      <c r="BB93" s="233">
        <f>SLOPE(BB16:BB$40, $B16:$B$40)</f>
        <v>3.4384615384615375E-2</v>
      </c>
      <c r="BC93" s="233">
        <f>SLOPE(BC25:BC$40, $B25:$B$40)</f>
        <v>3.0261437908496724E-2</v>
      </c>
      <c r="BD93" s="233">
        <f>SLOPE(BD13:BD$40, $B13:$B$40)</f>
        <v>5.4986924527154424E-2</v>
      </c>
      <c r="BE93" s="233" t="e">
        <f>SLOPE(BE2:BE$40, $B2:$B$40)</f>
        <v>#DIV/0!</v>
      </c>
      <c r="BF93" s="233">
        <f>SLOPE(BF32:BF$40, $B32:$B$40)</f>
        <v>8.5555555555555579E-2</v>
      </c>
      <c r="BG93" s="233">
        <f>SLOPE(BG33:BG$40, $B33:$B$40)</f>
        <v>0.13928571428571429</v>
      </c>
      <c r="BH93" s="233">
        <f>SLOPE(BH35:BH$40, $B35:$B$40)</f>
        <v>6.222222222222222E-2</v>
      </c>
      <c r="BI93" s="233">
        <f>SLOPE(BI21:BI$40, $B21:$B$40)</f>
        <v>6.013366750208856E-2</v>
      </c>
      <c r="BJ93" s="233">
        <f>SLOPE(BJ11:BJ$40, $B11:$B$40)</f>
        <v>6.3391422568285741E-2</v>
      </c>
      <c r="BK93" s="233">
        <f>SLOPE(BK26:BK$40, $B26:$B$40)</f>
        <v>7.0634920634920799E-3</v>
      </c>
      <c r="BL93" s="233">
        <f>((BL$40 - BL2) / ($B$40 - $B2))</f>
        <v>0</v>
      </c>
      <c r="BN93" s="233"/>
      <c r="BO93" s="233"/>
      <c r="BP93" s="233"/>
      <c r="BQ93" s="233"/>
      <c r="BR93" s="233"/>
      <c r="BS93" s="233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3"/>
      <c r="CJ93" s="233"/>
      <c r="CK93" s="233"/>
      <c r="CL93" s="233"/>
      <c r="CM93" s="233"/>
      <c r="CN93" s="233"/>
      <c r="CO93" s="233"/>
      <c r="CP93" s="233"/>
      <c r="CQ93" s="233"/>
      <c r="CR93" s="233"/>
      <c r="CS93" s="233"/>
      <c r="CT93" s="233"/>
      <c r="CU93" s="233"/>
      <c r="CV93" s="233"/>
      <c r="CW93" s="233"/>
      <c r="CX93" s="233"/>
      <c r="CY93" s="233"/>
      <c r="CZ93" s="233"/>
      <c r="DA93" s="233"/>
      <c r="DB93" s="233"/>
      <c r="DC93" s="233"/>
      <c r="DD93" s="233"/>
      <c r="DE93" s="233"/>
      <c r="DF93" s="233"/>
      <c r="DG93" s="233"/>
      <c r="DH93" s="233"/>
      <c r="DI93" s="233"/>
      <c r="DJ93" s="233"/>
      <c r="DK93" s="233"/>
      <c r="DL93" s="233"/>
    </row>
    <row r="94" spans="1:116" ht="17" x14ac:dyDescent="0.2">
      <c r="B94" s="219" t="s">
        <v>190</v>
      </c>
      <c r="C94" s="220"/>
      <c r="D94" s="234"/>
      <c r="E94" s="234"/>
      <c r="F94" s="234"/>
      <c r="G94" s="234"/>
      <c r="H94" s="235"/>
      <c r="I94" s="235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  <c r="AA94" s="234"/>
      <c r="AB94" s="234"/>
      <c r="AC94" s="234"/>
      <c r="AD94" s="234"/>
      <c r="AE94" s="234"/>
      <c r="AF94" s="234"/>
      <c r="AG94" s="234"/>
      <c r="AH94" s="234"/>
      <c r="AI94" s="234"/>
      <c r="AJ94" s="234"/>
      <c r="AK94" s="234"/>
      <c r="AL94" s="234"/>
      <c r="AM94" s="234"/>
      <c r="AN94" s="234"/>
      <c r="AO94" s="234"/>
      <c r="AP94" s="234"/>
      <c r="AQ94" s="234"/>
      <c r="AR94" s="234"/>
      <c r="AS94" s="234"/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/>
      <c r="BJ94" s="234"/>
      <c r="BK94" s="234"/>
      <c r="BL94" s="234"/>
      <c r="BN94" s="234"/>
      <c r="BO94" s="234"/>
      <c r="BP94" s="234"/>
      <c r="BQ94" s="234"/>
      <c r="BR94" s="235"/>
      <c r="BS94" s="235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4"/>
      <c r="CJ94" s="234"/>
      <c r="CK94" s="234"/>
      <c r="CL94" s="234"/>
      <c r="CM94" s="234"/>
      <c r="CN94" s="234"/>
      <c r="CO94" s="234"/>
      <c r="CP94" s="234"/>
      <c r="CQ94" s="234"/>
      <c r="CR94" s="234"/>
      <c r="CS94" s="234"/>
      <c r="CT94" s="234"/>
      <c r="CU94" s="234"/>
      <c r="CV94" s="234"/>
      <c r="CW94" s="234"/>
      <c r="CX94" s="234"/>
      <c r="CY94" s="234"/>
      <c r="CZ94" s="234"/>
      <c r="DA94" s="234"/>
      <c r="DB94" s="234"/>
      <c r="DC94" s="234"/>
      <c r="DD94" s="234"/>
      <c r="DE94" s="234"/>
      <c r="DF94" s="234"/>
      <c r="DG94" s="234"/>
      <c r="DH94" s="234"/>
      <c r="DI94" s="234"/>
      <c r="DJ94" s="234"/>
      <c r="DK94" s="234"/>
      <c r="DL94" s="234"/>
    </row>
    <row r="95" spans="1:116" ht="51" x14ac:dyDescent="0.2">
      <c r="B95" s="232" t="s">
        <v>188</v>
      </c>
      <c r="C95" s="217">
        <f>((C85 - C$40) / (B85 - $B$40))</f>
        <v>0</v>
      </c>
      <c r="D95" s="233">
        <f>SLOPE(D$40:D76, $B$40:$B76)</f>
        <v>-4.2764343290659083E-2</v>
      </c>
      <c r="E95" s="233">
        <f>SLOPE(E$40:E73, $B$40:$B73)</f>
        <v>-3.1538579067990818E-2</v>
      </c>
      <c r="F95" s="233">
        <f>SLOPE(F$40:F75, $B$40:$B75)</f>
        <v>-1.1335907335907338E-2</v>
      </c>
      <c r="G95" s="233">
        <f>SLOPE(G$40:G72, $B$40:$B72)</f>
        <v>-3.766711229946524E-2</v>
      </c>
      <c r="H95" s="233">
        <f>SLOPE(H$40:H50, $B$40:$B50)</f>
        <v>-1.6727272727272716E-2</v>
      </c>
      <c r="I95" s="233">
        <f>SLOPE(I$40:I61, $B$40:$B61)</f>
        <v>-3.9277244494635787E-2</v>
      </c>
      <c r="J95" s="233">
        <f>SLOPE(J$40:J60, $B$40:$B60)</f>
        <v>-2.9376623376623372E-2</v>
      </c>
      <c r="K95" s="233">
        <f>SLOPE(K$40:K75, $B$40:$B75)</f>
        <v>-2.4666666666666667E-2</v>
      </c>
      <c r="L95" s="233">
        <f>SLOPE(L$40:L78, $B$40:$B78)</f>
        <v>-1.1016194331983803E-2</v>
      </c>
      <c r="M95" s="233">
        <f>SLOPE(M$40:M71, $B$40:$B71)</f>
        <v>-8.9516129032258043E-3</v>
      </c>
      <c r="N95" s="233">
        <f>SLOPE(N$40:N71, $B$40:$B71)</f>
        <v>-1.2826246334310849E-2</v>
      </c>
      <c r="O95" s="233">
        <f>SLOPE(O$40:O65, $B$40:$B65)</f>
        <v>-2.9784615384615378E-2</v>
      </c>
      <c r="P95" s="233">
        <f>SLOPE(P$40:P51, $B$40:$B51)</f>
        <v>-3.0489510489510489E-2</v>
      </c>
      <c r="Q95" s="233">
        <f>SLOPE(Q$40:Q65, $B$40:$B65)</f>
        <v>-2.1558974358974359E-2</v>
      </c>
      <c r="R95" s="233">
        <f>SLOPE(R$40:R78, $B$40:$B78)</f>
        <v>-2.6303643724696357E-2</v>
      </c>
      <c r="S95" s="233">
        <f>SLOPE(S$40:S74, $B$40:$B74)</f>
        <v>-3.5064425770308119E-2</v>
      </c>
      <c r="T95" s="233">
        <f>SLOPE(T$40:T77, $B$40:$B77)</f>
        <v>-3.7656198708830295E-2</v>
      </c>
      <c r="U95" s="233">
        <f>SLOPE(U$40:U51, $B$40:$B51)</f>
        <v>-6.293706293706315E-3</v>
      </c>
      <c r="V95" s="233">
        <f>SLOPE(V$40:V85, $B$40:$B85)</f>
        <v>-8.20205082304056E-3</v>
      </c>
      <c r="W95" s="233"/>
      <c r="X95" s="233">
        <v>0</v>
      </c>
      <c r="Y95" s="233">
        <f>SLOPE(Y$40:Y63, $B$40:$B63)</f>
        <v>-3.714782608695652E-2</v>
      </c>
      <c r="Z95" s="233">
        <f>SLOPE(Z$40:Z48, $B$40:$B48)</f>
        <v>-2.8000000000000001E-2</v>
      </c>
      <c r="AA95" s="233">
        <f>SLOPE(AA$40:AA74, $B$40:$B74)</f>
        <v>-2.968627450980392E-2</v>
      </c>
      <c r="AB95" s="233">
        <f>SLOPE(AB$40:AB60, $B$40:$B60)</f>
        <v>-3.1688311688311696E-2</v>
      </c>
      <c r="AC95" s="233">
        <f>SLOPE(AC$40:AC52, $B$40:$B52)</f>
        <v>-2.4175824175824177E-2</v>
      </c>
      <c r="AD95" s="233">
        <f>SLOPE(AD$40:AD77, $B$40:$B77)</f>
        <v>-3.3824269613743296E-2</v>
      </c>
      <c r="AE95" s="233">
        <f>SLOPE(AE$40:AE74, $B$40:$B74)</f>
        <v>-1.3837535014005602E-2</v>
      </c>
      <c r="AF95" s="233">
        <f>SLOPE(AF$40:AF60, $B$40:$B60)</f>
        <v>-2.8389610389610388E-2</v>
      </c>
      <c r="AG95" s="233">
        <f>SLOPE(AG$40:AG69, $B$40:$B69)</f>
        <v>-5.3535038932146832E-2</v>
      </c>
      <c r="AH95" s="233">
        <f>SLOPE(AH$40:AH61, $B$40:$B61)</f>
        <v>-5.4918125352907965E-2</v>
      </c>
      <c r="AI95" s="233">
        <f>SLOPE(AI$40:AI69, $B$40:$B69)</f>
        <v>-3.3641824249165737E-2</v>
      </c>
      <c r="AJ95" s="233">
        <f>SLOPE(AJ$40:AJ56, $B$40:$B56)</f>
        <v>-6.053921568627451E-2</v>
      </c>
      <c r="AK95" s="233">
        <f>SLOPE(AK$40:AK70, $B$40:$B70)</f>
        <v>-1.8451612903225806E-2</v>
      </c>
      <c r="AL95" s="233">
        <f>SLOPE(AL$40:AL45, $B$40:$B45)</f>
        <v>-1.3142857142857177E-2</v>
      </c>
      <c r="AM95" s="233">
        <f>SLOPE(AM$40:AM66, $B$40:$B66)</f>
        <v>-3.6239316239316248E-2</v>
      </c>
      <c r="AN95" s="233">
        <f>SLOPE(AN$40:AN73, $B$40:$B73)</f>
        <v>-1.8982429335370511E-2</v>
      </c>
      <c r="AO95" s="233">
        <f>SLOPE(AO$40:AO69, $B$40:$B69)</f>
        <v>-4.043604004449388E-2</v>
      </c>
      <c r="AP95" s="233">
        <f>SLOPE(AP$40:AP59, $B$40:$B59)</f>
        <v>-3.0511278195488711E-2</v>
      </c>
      <c r="AQ95" s="233">
        <f>SLOPE(AQ$40:AQ58, $B$40:$B58)</f>
        <v>-4.4105263157894738E-2</v>
      </c>
      <c r="AR95" s="233"/>
      <c r="AS95" s="233">
        <f>SLOPE(AS$40:AS71, $B$40:$B71)</f>
        <v>-3.3500733137829912E-2</v>
      </c>
      <c r="AT95" s="233">
        <f>SLOPE(AT$40:AT79, $B$40:$B79)</f>
        <v>-4.4731707317073162E-2</v>
      </c>
      <c r="AU95" s="233"/>
      <c r="AV95" s="233"/>
      <c r="AW95" s="233"/>
      <c r="AX95" s="233"/>
      <c r="AY95" s="233"/>
      <c r="AZ95" s="233"/>
      <c r="BA95" s="233">
        <f>SLOPE(BA$40:BA57, $B$40:$B57)</f>
        <v>-1.2498566678133243E-2</v>
      </c>
      <c r="BB95" s="233">
        <f>SLOPE(BB$40:BB63, $B$40:$B63)</f>
        <v>-2.2661835748792269E-2</v>
      </c>
      <c r="BC95" s="233">
        <f>SLOPE(BC$40:BC75, $B$40:$B75)</f>
        <v>-1.2974402974402976E-2</v>
      </c>
      <c r="BD95" s="233">
        <f>SLOPE(BD$40:BD66, $B$40:$B66)</f>
        <v>-3.5158051824718504E-2</v>
      </c>
      <c r="BE95" s="233"/>
      <c r="BF95" s="233">
        <f>SLOPE(BF$40:BF71, $B$40:$B71)</f>
        <v>-3.5909498207885311E-2</v>
      </c>
      <c r="BG95" s="233">
        <f>SLOPE(BG$40:BG81, $B$40:$B81)</f>
        <v>-2.5953236276548813E-2</v>
      </c>
      <c r="BH95" s="233">
        <f>SLOPE(BH$40:BH83, $B$40:$B83)</f>
        <v>-2.0660089264740431E-2</v>
      </c>
      <c r="BI95" s="233">
        <f>SLOPE(BI$40:BI69, $B$40:$B69)</f>
        <v>-4.1129650228649124E-2</v>
      </c>
      <c r="BJ95" s="233">
        <f>SLOPE(BJ$40:BJ59, $B$40:$B59)</f>
        <v>-6.4770258980785297E-2</v>
      </c>
      <c r="BK95" s="233">
        <f>SLOPE(BK$40:BK41, $B$40:$B41)</f>
        <v>-1.1111111111111249E-2</v>
      </c>
      <c r="BL95" s="233">
        <f>((BL61 - BL$40) / ($B61 - $B$40))</f>
        <v>0</v>
      </c>
      <c r="BN95" s="233"/>
      <c r="BO95" s="233"/>
      <c r="BP95" s="233"/>
      <c r="BQ95" s="233"/>
      <c r="BR95" s="233"/>
      <c r="BS95" s="233"/>
      <c r="BT95" s="233"/>
      <c r="BU95" s="233"/>
      <c r="BV95" s="233"/>
      <c r="BW95" s="233"/>
      <c r="BX95" s="233"/>
      <c r="BY95" s="233"/>
      <c r="BZ95" s="233"/>
      <c r="CA95" s="233"/>
      <c r="CB95" s="233"/>
      <c r="CC95" s="233"/>
      <c r="CD95" s="233"/>
      <c r="CE95" s="233"/>
      <c r="CF95" s="233"/>
      <c r="CG95" s="233"/>
      <c r="CH95" s="233"/>
      <c r="CI95" s="233"/>
      <c r="CJ95" s="233"/>
      <c r="CK95" s="233"/>
      <c r="CL95" s="233"/>
      <c r="CM95" s="233"/>
      <c r="CN95" s="233"/>
      <c r="CO95" s="233"/>
      <c r="CP95" s="233"/>
      <c r="CQ95" s="233"/>
      <c r="CR95" s="233"/>
      <c r="CS95" s="233"/>
      <c r="CT95" s="233"/>
      <c r="CU95" s="233"/>
      <c r="CV95" s="233"/>
      <c r="CW95" s="233"/>
      <c r="CX95" s="233"/>
      <c r="CY95" s="233"/>
      <c r="CZ95" s="233"/>
      <c r="DA95" s="233"/>
      <c r="DB95" s="233"/>
      <c r="DC95" s="233"/>
      <c r="DD95" s="233"/>
      <c r="DE95" s="233"/>
      <c r="DF95" s="233"/>
      <c r="DG95" s="233"/>
      <c r="DH95" s="233"/>
      <c r="DI95" s="233"/>
      <c r="DJ95" s="233"/>
      <c r="DK95" s="233"/>
      <c r="DL95" s="233"/>
    </row>
    <row r="96" spans="1:116" ht="17" x14ac:dyDescent="0.2">
      <c r="B96" s="219" t="s">
        <v>189</v>
      </c>
      <c r="C96" s="220"/>
      <c r="D96" s="221"/>
      <c r="E96" s="221"/>
      <c r="F96" s="221"/>
      <c r="G96" s="221"/>
      <c r="H96" s="220"/>
      <c r="I96" s="220"/>
      <c r="J96" s="221"/>
      <c r="K96" s="221"/>
      <c r="L96" s="221"/>
      <c r="M96" s="221"/>
      <c r="N96" s="221"/>
      <c r="O96" s="221"/>
      <c r="P96" s="221"/>
      <c r="Q96" s="221"/>
      <c r="R96" s="221"/>
      <c r="S96" s="221"/>
      <c r="T96" s="221"/>
      <c r="U96" s="221"/>
      <c r="V96" s="221"/>
      <c r="W96" s="221"/>
      <c r="X96" s="221"/>
      <c r="Y96" s="221"/>
      <c r="Z96" s="221"/>
      <c r="AA96" s="221"/>
      <c r="AB96" s="221"/>
      <c r="AC96" s="221"/>
      <c r="AD96" s="221"/>
      <c r="AE96" s="221"/>
      <c r="AF96" s="221"/>
      <c r="AG96" s="221"/>
      <c r="AH96" s="221"/>
      <c r="AI96" s="221"/>
      <c r="AJ96" s="221"/>
      <c r="AK96" s="221"/>
      <c r="AL96" s="221"/>
      <c r="AM96" s="221"/>
      <c r="AN96" s="221"/>
      <c r="AO96" s="221"/>
      <c r="AP96" s="221"/>
      <c r="AQ96" s="221"/>
      <c r="AR96" s="221"/>
      <c r="AS96" s="221"/>
      <c r="AT96" s="221"/>
      <c r="AU96" s="221"/>
      <c r="AV96" s="221"/>
      <c r="AW96" s="221"/>
      <c r="AX96" s="221"/>
      <c r="AY96" s="221"/>
      <c r="AZ96" s="221"/>
      <c r="BA96" s="221"/>
      <c r="BB96" s="221"/>
      <c r="BC96" s="221"/>
      <c r="BD96" s="221"/>
      <c r="BE96" s="221"/>
      <c r="BF96" s="221"/>
      <c r="BG96" s="221"/>
      <c r="BH96" s="221"/>
      <c r="BI96" s="221"/>
      <c r="BJ96" s="221"/>
      <c r="BK96" s="221"/>
      <c r="BL96" s="221"/>
      <c r="BN96" s="221"/>
      <c r="BO96" s="221"/>
      <c r="BP96" s="221"/>
      <c r="BQ96" s="221"/>
      <c r="BR96" s="220"/>
      <c r="BS96" s="220"/>
      <c r="BT96" s="221"/>
      <c r="BU96" s="221"/>
      <c r="BV96" s="221"/>
      <c r="BW96" s="221"/>
      <c r="BX96" s="221"/>
      <c r="BY96" s="221"/>
      <c r="BZ96" s="221"/>
      <c r="CA96" s="221"/>
      <c r="CB96" s="221"/>
      <c r="CC96" s="221"/>
      <c r="CD96" s="221"/>
      <c r="CE96" s="221"/>
      <c r="CF96" s="221"/>
      <c r="CG96" s="221"/>
      <c r="CH96" s="221"/>
      <c r="CI96" s="221"/>
      <c r="CJ96" s="221"/>
      <c r="CK96" s="221"/>
      <c r="CL96" s="221"/>
      <c r="CM96" s="221"/>
      <c r="CN96" s="221"/>
      <c r="CO96" s="221"/>
      <c r="CP96" s="221"/>
      <c r="CQ96" s="221"/>
      <c r="CR96" s="221"/>
      <c r="CS96" s="221"/>
      <c r="CT96" s="221"/>
      <c r="CU96" s="221"/>
      <c r="CV96" s="221"/>
      <c r="CW96" s="221"/>
      <c r="CX96" s="221"/>
      <c r="CY96" s="221"/>
      <c r="CZ96" s="221"/>
      <c r="DA96" s="221"/>
      <c r="DB96" s="221"/>
      <c r="DC96" s="221"/>
      <c r="DD96" s="221"/>
      <c r="DE96" s="221"/>
      <c r="DF96" s="221"/>
      <c r="DG96" s="221"/>
      <c r="DH96" s="221"/>
      <c r="DI96" s="221"/>
      <c r="DJ96" s="221"/>
      <c r="DK96" s="221"/>
      <c r="DL96" s="221"/>
    </row>
    <row r="97" spans="2:116" ht="17" x14ac:dyDescent="0.2">
      <c r="B97" s="188" t="s">
        <v>51</v>
      </c>
      <c r="C97" s="218">
        <f>(C$40-C2)</f>
        <v>0</v>
      </c>
      <c r="D97" s="218">
        <f>(D$40-D30)</f>
        <v>1.7999999999999989</v>
      </c>
      <c r="E97" s="218">
        <f>(E$40-E25)</f>
        <v>4.8000000000000007</v>
      </c>
      <c r="F97" s="218">
        <f>(F$40-F26)</f>
        <v>6.1000000000000005</v>
      </c>
      <c r="G97" s="218">
        <f>(G$40-G23)</f>
        <v>6.2</v>
      </c>
      <c r="H97" s="218">
        <f>(H$40-H2)</f>
        <v>3.2999999999999989</v>
      </c>
      <c r="I97" s="218">
        <f>(I$40-I20)</f>
        <v>6.4</v>
      </c>
      <c r="J97" s="218">
        <f>(J$40-J23)</f>
        <v>4.1999999999999993</v>
      </c>
      <c r="K97" s="218">
        <f>(K$40-K24)</f>
        <v>7.3000000000000007</v>
      </c>
      <c r="L97" s="218">
        <f>(L$40-L27)</f>
        <v>7.2</v>
      </c>
      <c r="M97" s="218">
        <f>(M$40-M17)</f>
        <v>4.5</v>
      </c>
      <c r="N97" s="218">
        <f>(N$40-N23)</f>
        <v>5.8999999999999995</v>
      </c>
      <c r="O97" s="218">
        <f>(O$40-O23)</f>
        <v>6.6999999999999993</v>
      </c>
      <c r="P97" s="218">
        <f>(P$40-P38)</f>
        <v>0.79999999999999982</v>
      </c>
      <c r="Q97" s="218">
        <f>(Q$40-Q23)</f>
        <v>3.8000000000000007</v>
      </c>
      <c r="R97" s="218">
        <f>(R$40-R26)</f>
        <v>2.9000000000000004</v>
      </c>
      <c r="S97" s="218">
        <f>(S$40-S20)</f>
        <v>5.8</v>
      </c>
      <c r="T97" s="218">
        <f>(T$40-T30)</f>
        <v>4</v>
      </c>
      <c r="U97" s="218">
        <f>(U$40-U27)</f>
        <v>1.3000000000000007</v>
      </c>
      <c r="V97" s="218">
        <f>(V$40-V37)</f>
        <v>0.59999999999999964</v>
      </c>
      <c r="W97" s="218">
        <f>(W$40-W38)</f>
        <v>0.30000000000000071</v>
      </c>
      <c r="X97" s="218">
        <f>(X$40-X20)</f>
        <v>0</v>
      </c>
      <c r="Y97" s="218">
        <f>(Y$40-Y19)</f>
        <v>6.2000000000000011</v>
      </c>
      <c r="Z97" s="218">
        <f>(Z$40-Z25)</f>
        <v>1.9000000000000004</v>
      </c>
      <c r="AA97" s="218">
        <f>(AA$40-AA28)</f>
        <v>4.6000000000000005</v>
      </c>
      <c r="AB97" s="218">
        <f>(AB$40-AB27)</f>
        <v>4.6000000000000005</v>
      </c>
      <c r="AC97" s="218">
        <f>(AC$40-AC8)</f>
        <v>11.700000000000001</v>
      </c>
      <c r="AD97" s="218">
        <f>(AD$40-AD29)</f>
        <v>6.2999999999999989</v>
      </c>
      <c r="AE97" s="218">
        <f>(AE$40-AE28)</f>
        <v>6.5000000000000009</v>
      </c>
      <c r="AF97" s="218">
        <f>(AF$40-AF11)</f>
        <v>6.3999999999999995</v>
      </c>
      <c r="AG97" s="218">
        <f>(AG$40-AG25)</f>
        <v>1.9000000000000004</v>
      </c>
      <c r="AH97" s="218">
        <f>(AH$40-AH28)</f>
        <v>10.7</v>
      </c>
      <c r="AI97" s="218">
        <f>(AI$40-AI15)</f>
        <v>5.4999999999999991</v>
      </c>
      <c r="AJ97" s="218">
        <f>(AJ$40-AJ22)</f>
        <v>4.4000000000000004</v>
      </c>
      <c r="AK97" s="218">
        <f>(AK$40-AK20)</f>
        <v>4.5999999999999996</v>
      </c>
      <c r="AL97" s="218">
        <f>(AL$40-AL20)</f>
        <v>4.0999999999999996</v>
      </c>
      <c r="AM97" s="218">
        <f>(AM$40-AM29)</f>
        <v>1.8000000000000007</v>
      </c>
      <c r="AN97" s="218">
        <f>(AN$40-AN27)</f>
        <v>6.1999999999999993</v>
      </c>
      <c r="AO97" s="218">
        <f>(AO$40-AO21)</f>
        <v>5.6000000000000005</v>
      </c>
      <c r="AP97" s="218">
        <f>(AP$40-AP16)</f>
        <v>5.0000000000000009</v>
      </c>
      <c r="AQ97" s="218">
        <f>(AQ$40-AQ20)</f>
        <v>12.6</v>
      </c>
      <c r="AR97" s="218"/>
      <c r="AS97" s="218">
        <f>(AS$40-AS31)</f>
        <v>3.7000000000000011</v>
      </c>
      <c r="AT97" s="218">
        <f>(AT$40-AT31)</f>
        <v>7.2000000000000011</v>
      </c>
      <c r="AU97" s="218">
        <f t="shared" ref="AU97:AZ97" si="137">(AU$40-AU20)</f>
        <v>0</v>
      </c>
      <c r="AV97" s="218">
        <f t="shared" si="137"/>
        <v>0</v>
      </c>
      <c r="AW97" s="218">
        <f t="shared" si="137"/>
        <v>0</v>
      </c>
      <c r="AX97" s="218">
        <f t="shared" si="137"/>
        <v>0</v>
      </c>
      <c r="AY97" s="218">
        <f t="shared" si="137"/>
        <v>0</v>
      </c>
      <c r="AZ97" s="218">
        <f t="shared" si="137"/>
        <v>0</v>
      </c>
      <c r="BA97" s="218">
        <f>(BA$40-BA5)</f>
        <v>6.0555555555555554</v>
      </c>
      <c r="BB97" s="218">
        <f>(BB$40-BB16)</f>
        <v>3.9999999999999991</v>
      </c>
      <c r="BC97" s="218">
        <f>(BC$40-BC25)</f>
        <v>1.3333333333333339</v>
      </c>
      <c r="BD97" s="218">
        <f>(BD$40-BD13)</f>
        <v>6.5</v>
      </c>
      <c r="BE97" s="218">
        <f>(BE$40-BE20)</f>
        <v>0</v>
      </c>
      <c r="BF97" s="218">
        <f>(BF$40-BF32)</f>
        <v>3.5555555555555571</v>
      </c>
      <c r="BG97" s="218">
        <f>(BG$40-BG33)</f>
        <v>4.4444444444444446</v>
      </c>
      <c r="BH97" s="218">
        <f>(BH$40-BH35)</f>
        <v>1.5555555555555554</v>
      </c>
      <c r="BI97" s="218">
        <f>(BI$40-BI21)</f>
        <v>5.222222222222225</v>
      </c>
      <c r="BJ97" s="218">
        <f>(BJ$40-BJ11)</f>
        <v>8.9444444444444464</v>
      </c>
      <c r="BK97" s="218">
        <f>(BK$40-BK26)</f>
        <v>1.5555555555555589</v>
      </c>
      <c r="BL97" s="218">
        <f>(BL$40-BL20)</f>
        <v>0</v>
      </c>
      <c r="BN97" s="218"/>
      <c r="BO97" s="218"/>
      <c r="BP97" s="218"/>
      <c r="BQ97" s="218"/>
      <c r="BR97" s="218"/>
      <c r="BS97" s="218"/>
      <c r="BT97" s="218"/>
      <c r="BU97" s="218"/>
      <c r="BV97" s="218"/>
      <c r="BW97" s="218"/>
      <c r="BX97" s="218"/>
      <c r="BY97" s="218"/>
      <c r="BZ97" s="218"/>
      <c r="CA97" s="218"/>
      <c r="CB97" s="218"/>
      <c r="CC97" s="218"/>
      <c r="CD97" s="218"/>
      <c r="CE97" s="218"/>
      <c r="CF97" s="218"/>
      <c r="CG97" s="218"/>
      <c r="CH97" s="218"/>
      <c r="CI97" s="218"/>
      <c r="CJ97" s="218"/>
      <c r="CK97" s="218"/>
      <c r="CL97" s="218"/>
      <c r="CM97" s="218"/>
      <c r="CN97" s="218"/>
      <c r="CO97" s="218"/>
      <c r="CP97" s="218"/>
      <c r="CQ97" s="218"/>
      <c r="CR97" s="218"/>
      <c r="CS97" s="218"/>
      <c r="CT97" s="218"/>
      <c r="CU97" s="218"/>
      <c r="CV97" s="218"/>
      <c r="CW97" s="218"/>
      <c r="CX97" s="218"/>
      <c r="CY97" s="218"/>
      <c r="CZ97" s="218"/>
      <c r="DA97" s="218"/>
      <c r="DB97" s="218"/>
      <c r="DC97" s="218"/>
      <c r="DD97" s="218"/>
      <c r="DE97" s="218"/>
      <c r="DF97" s="218"/>
      <c r="DG97" s="218"/>
      <c r="DH97" s="218"/>
      <c r="DI97" s="218"/>
      <c r="DJ97" s="218"/>
      <c r="DK97" s="218"/>
      <c r="DL97" s="218"/>
    </row>
    <row r="98" spans="2:116" ht="17" x14ac:dyDescent="0.2">
      <c r="B98" s="188" t="s">
        <v>50</v>
      </c>
      <c r="C98" s="218">
        <f>(C$40-C85)</f>
        <v>0</v>
      </c>
      <c r="D98" s="218">
        <f>(D71 -D$40)</f>
        <v>-7.2999999999999989</v>
      </c>
      <c r="E98" s="218">
        <f>(E73 -E$40)</f>
        <v>-4.7000000000000011</v>
      </c>
      <c r="F98" s="218">
        <f>(F75 - F$40)</f>
        <v>-2.8000000000000007</v>
      </c>
      <c r="G98" s="218">
        <f>(G72-G$40)</f>
        <v>-5.6</v>
      </c>
      <c r="H98" s="218">
        <f>(H46-H$40)</f>
        <v>-1.2999999999999989</v>
      </c>
      <c r="I98" s="218">
        <f>(I61-I$40)</f>
        <v>-5.0999999999999996</v>
      </c>
      <c r="J98" s="218">
        <f>(J60 -J$40)</f>
        <v>-3.1999999999999993</v>
      </c>
      <c r="K98" s="218">
        <f>(K75-K$40)</f>
        <v>-4.5000000000000018</v>
      </c>
      <c r="L98" s="218">
        <f>(L78-L$40)</f>
        <v>-2.9000000000000004</v>
      </c>
      <c r="M98" s="218">
        <f>(M71-M$40)</f>
        <v>-2.1999999999999993</v>
      </c>
      <c r="N98" s="218">
        <f>(N71-N$40)</f>
        <v>-2.7999999999999989</v>
      </c>
      <c r="O98" s="218">
        <f>(O65-O$40)</f>
        <v>-4.3</v>
      </c>
      <c r="P98" s="218">
        <f>(P51-P$40)</f>
        <v>-1.6999999999999993</v>
      </c>
      <c r="Q98" s="218">
        <f>(Q65-Q$40)</f>
        <v>-3.0000000000000009</v>
      </c>
      <c r="R98" s="218">
        <f>(R78-R$40)</f>
        <v>-5.1000000000000005</v>
      </c>
      <c r="S98" s="218">
        <f>(S74-S$40)</f>
        <v>-6.3</v>
      </c>
      <c r="T98" s="218">
        <f>(T77-T$40)</f>
        <v>-6.5</v>
      </c>
      <c r="U98" s="218">
        <f>(U51-U$40)</f>
        <v>-0.20000000000000107</v>
      </c>
      <c r="V98" s="218">
        <f>(V85-V$40)</f>
        <v>-1.7999999999999998</v>
      </c>
      <c r="W98" s="218">
        <f>(W61-W$40)</f>
        <v>-11</v>
      </c>
      <c r="X98" s="218">
        <f>(X61-X$40)</f>
        <v>0</v>
      </c>
      <c r="Y98" s="218">
        <f>(Y63-Y$40)</f>
        <v>-5.7000000000000011</v>
      </c>
      <c r="Z98" s="218">
        <f>(Z48 - Z$40)</f>
        <v>-1.5</v>
      </c>
      <c r="AA98" s="218">
        <f>(AA74 - AA$40)</f>
        <v>-4.8000000000000007</v>
      </c>
      <c r="AB98" s="218">
        <f>(AB60 -AB$40)</f>
        <v>-3.3000000000000007</v>
      </c>
      <c r="AC98" s="218">
        <f>(AC52 -AC$40)</f>
        <v>-2.1000000000000014</v>
      </c>
      <c r="AD98" s="218">
        <f>(AD77-AD$40)</f>
        <v>-5.9999999999999991</v>
      </c>
      <c r="AE98" s="218">
        <f>(AE74-AE$40)</f>
        <v>-3.9000000000000004</v>
      </c>
      <c r="AF98" s="218">
        <f>(AF60-AF$40)</f>
        <v>-3</v>
      </c>
      <c r="AG98" s="218">
        <f>(AG69-AG$40)</f>
        <v>-8.1</v>
      </c>
      <c r="AH98" s="218">
        <f>(AH61-AH$40)</f>
        <v>-5.6999999999999993</v>
      </c>
      <c r="AI98" s="218">
        <f>(AI69-AI$40)</f>
        <v>-4.4999999999999991</v>
      </c>
      <c r="AJ98" s="218">
        <f>(AJ56-AJ$40)</f>
        <v>-4.9000000000000004</v>
      </c>
      <c r="AK98" s="218">
        <f>(AK70-AK$40)</f>
        <v>-3.5</v>
      </c>
      <c r="AL98" s="218">
        <f>(AL45-AL$40)</f>
        <v>-0.30000000000000071</v>
      </c>
      <c r="AM98" s="218">
        <f>(AM66-AM$40)</f>
        <v>-5.3000000000000007</v>
      </c>
      <c r="AN98" s="218">
        <f>(AN73-AN$40)</f>
        <v>-3.2999999999999989</v>
      </c>
      <c r="AO98" s="218">
        <f>(AO69-AO$40)</f>
        <v>-5.3000000000000007</v>
      </c>
      <c r="AP98" s="218">
        <f>(AP59-AP$40)</f>
        <v>-2.5000000000000009</v>
      </c>
      <c r="AQ98" s="218">
        <f>(AQ58-AQ$40)</f>
        <v>-4.2999999999999989</v>
      </c>
      <c r="AR98" s="218"/>
      <c r="AS98" s="218">
        <f>(AS71-AS$40)</f>
        <v>-5.4</v>
      </c>
      <c r="AT98" s="218">
        <f>(AT79-AT$40)</f>
        <v>-8.5</v>
      </c>
      <c r="AU98" s="218">
        <f t="shared" ref="AU98:AZ98" si="138">(AU61-AU$40)</f>
        <v>0</v>
      </c>
      <c r="AV98" s="218">
        <f t="shared" si="138"/>
        <v>0</v>
      </c>
      <c r="AW98" s="218">
        <f t="shared" si="138"/>
        <v>0</v>
      </c>
      <c r="AX98" s="218">
        <f t="shared" si="138"/>
        <v>0</v>
      </c>
      <c r="AY98" s="218">
        <f t="shared" si="138"/>
        <v>0</v>
      </c>
      <c r="AZ98" s="218">
        <f t="shared" si="138"/>
        <v>0</v>
      </c>
      <c r="BA98" s="218">
        <f>(BA57-BA$40)</f>
        <v>-1.2222222222222214</v>
      </c>
      <c r="BB98" s="218">
        <f>(BB63-BB$40)</f>
        <v>-2.3888888888888893</v>
      </c>
      <c r="BC98" s="218">
        <f>(BC75-BC$40)</f>
        <v>-2.6666666666666679</v>
      </c>
      <c r="BD98" s="218">
        <f>(BD66-BD$40)</f>
        <v>-4.3888888888888884</v>
      </c>
      <c r="BE98" s="218">
        <f>(BE61-BE$40)</f>
        <v>0</v>
      </c>
      <c r="BF98" s="218">
        <f>(BF71-BF$40)</f>
        <v>-4.8333333333333339</v>
      </c>
      <c r="BG98" s="218">
        <f>(BG81-BG$40)</f>
        <v>-5.6111111111111107</v>
      </c>
      <c r="BH98" s="218">
        <f>(BH83-BH$40)</f>
        <v>-3.8333333333333321</v>
      </c>
      <c r="BI98" s="218">
        <f>(BI69-BI$40)</f>
        <v>-6.333333333333333</v>
      </c>
      <c r="BJ98" s="218">
        <f>(BJ59-BJ$40)</f>
        <v>-5.9444444444444446</v>
      </c>
      <c r="BK98" s="218">
        <f>(BK61-BK$40)</f>
        <v>-7.3888888888888893</v>
      </c>
      <c r="BL98" s="218">
        <f>(BL61-BL$40)</f>
        <v>0</v>
      </c>
      <c r="BN98" s="218"/>
      <c r="BO98" s="218"/>
      <c r="BP98" s="218"/>
      <c r="BQ98" s="218"/>
      <c r="BR98" s="218"/>
      <c r="BS98" s="218"/>
      <c r="BT98" s="218"/>
      <c r="BU98" s="218"/>
      <c r="BV98" s="218"/>
      <c r="BW98" s="218"/>
      <c r="BX98" s="218"/>
      <c r="BY98" s="218"/>
      <c r="BZ98" s="218"/>
      <c r="CA98" s="218"/>
      <c r="CB98" s="218"/>
      <c r="CC98" s="218"/>
      <c r="CD98" s="218"/>
      <c r="CE98" s="218"/>
      <c r="CF98" s="218"/>
      <c r="CG98" s="218"/>
      <c r="CH98" s="218"/>
      <c r="CI98" s="218"/>
      <c r="CJ98" s="218"/>
      <c r="CK98" s="218"/>
      <c r="CL98" s="218"/>
      <c r="CM98" s="218"/>
      <c r="CN98" s="218"/>
      <c r="CO98" s="218"/>
      <c r="CP98" s="218"/>
      <c r="CQ98" s="218"/>
      <c r="CR98" s="218"/>
      <c r="CS98" s="218"/>
      <c r="CT98" s="218"/>
      <c r="CU98" s="218"/>
      <c r="CV98" s="218"/>
      <c r="CW98" s="218"/>
      <c r="CX98" s="218"/>
      <c r="CY98" s="218"/>
      <c r="CZ98" s="218"/>
      <c r="DA98" s="218"/>
      <c r="DB98" s="218"/>
      <c r="DC98" s="218"/>
      <c r="DD98" s="218"/>
      <c r="DE98" s="218"/>
      <c r="DF98" s="218"/>
      <c r="DG98" s="218"/>
      <c r="DH98" s="218"/>
      <c r="DI98" s="218"/>
      <c r="DJ98" s="218"/>
      <c r="DK98" s="218"/>
      <c r="DL98" s="218"/>
    </row>
    <row r="99" spans="2:116" ht="17" x14ac:dyDescent="0.2">
      <c r="B99" s="232" t="s">
        <v>191</v>
      </c>
      <c r="C99" s="194">
        <f>(C$40)</f>
        <v>0</v>
      </c>
      <c r="D99" s="194">
        <f t="shared" ref="D99:AD99" si="139">(D$40)</f>
        <v>12.7</v>
      </c>
      <c r="E99" s="194">
        <f t="shared" si="139"/>
        <v>14.4</v>
      </c>
      <c r="F99" s="194">
        <f t="shared" si="139"/>
        <v>11.9</v>
      </c>
      <c r="G99" s="194">
        <f t="shared" si="139"/>
        <v>12.5</v>
      </c>
      <c r="H99" s="194">
        <f t="shared" si="139"/>
        <v>8.1999999999999993</v>
      </c>
      <c r="I99" s="194">
        <f t="shared" si="139"/>
        <v>13</v>
      </c>
      <c r="J99" s="194">
        <f t="shared" si="139"/>
        <v>14.1</v>
      </c>
      <c r="K99" s="194">
        <f t="shared" si="139"/>
        <v>16.100000000000001</v>
      </c>
      <c r="L99" s="194">
        <f t="shared" si="139"/>
        <v>11.4</v>
      </c>
      <c r="M99" s="194">
        <f t="shared" si="139"/>
        <v>8.1</v>
      </c>
      <c r="N99" s="194">
        <f t="shared" si="139"/>
        <v>11.6</v>
      </c>
      <c r="O99" s="194">
        <f t="shared" si="139"/>
        <v>11.6</v>
      </c>
      <c r="P99" s="194">
        <f t="shared" si="139"/>
        <v>7.1</v>
      </c>
      <c r="Q99" s="194">
        <f t="shared" si="139"/>
        <v>10.8</v>
      </c>
      <c r="R99" s="194">
        <f t="shared" si="139"/>
        <v>10.8</v>
      </c>
      <c r="S99" s="194">
        <f t="shared" si="139"/>
        <v>13.5</v>
      </c>
      <c r="T99" s="194">
        <f t="shared" si="139"/>
        <v>12.4</v>
      </c>
      <c r="U99" s="194">
        <f t="shared" si="139"/>
        <v>9.8000000000000007</v>
      </c>
      <c r="V99" s="194">
        <f t="shared" si="139"/>
        <v>7.8</v>
      </c>
      <c r="W99" s="194">
        <f t="shared" si="139"/>
        <v>11</v>
      </c>
      <c r="X99" s="194">
        <f t="shared" si="139"/>
        <v>0</v>
      </c>
      <c r="Y99" s="194">
        <f t="shared" si="139"/>
        <v>13.8</v>
      </c>
      <c r="Z99" s="194">
        <f t="shared" si="139"/>
        <v>7.4</v>
      </c>
      <c r="AA99" s="194">
        <f t="shared" si="139"/>
        <v>10.9</v>
      </c>
      <c r="AB99" s="194">
        <f t="shared" si="139"/>
        <v>10.8</v>
      </c>
      <c r="AC99" s="194">
        <f t="shared" si="139"/>
        <v>16.600000000000001</v>
      </c>
      <c r="AD99" s="194">
        <f t="shared" si="139"/>
        <v>13.2</v>
      </c>
      <c r="AE99" s="194">
        <f t="shared" ref="AE99:AQ99" si="140">(AE$40)</f>
        <v>12.8</v>
      </c>
      <c r="AF99" s="194">
        <f t="shared" si="140"/>
        <v>11.1</v>
      </c>
      <c r="AG99" s="194">
        <f t="shared" si="140"/>
        <v>12</v>
      </c>
      <c r="AH99" s="194">
        <f t="shared" si="140"/>
        <v>15.6</v>
      </c>
      <c r="AI99" s="194">
        <f t="shared" si="140"/>
        <v>10.7</v>
      </c>
      <c r="AJ99" s="194">
        <f t="shared" si="140"/>
        <v>12.3</v>
      </c>
      <c r="AK99" s="194">
        <f t="shared" si="140"/>
        <v>12.5</v>
      </c>
      <c r="AL99" s="194">
        <f t="shared" si="140"/>
        <v>11.5</v>
      </c>
      <c r="AM99" s="194">
        <f t="shared" si="140"/>
        <v>11.4</v>
      </c>
      <c r="AN99" s="194">
        <f t="shared" si="140"/>
        <v>15.6</v>
      </c>
      <c r="AO99" s="194">
        <f t="shared" si="140"/>
        <v>12.8</v>
      </c>
      <c r="AP99" s="194">
        <f t="shared" si="140"/>
        <v>9.3000000000000007</v>
      </c>
      <c r="AQ99" s="194">
        <f t="shared" si="140"/>
        <v>12.6</v>
      </c>
      <c r="AR99" s="194"/>
      <c r="AS99" s="194">
        <f>(AS$40)</f>
        <v>10.8</v>
      </c>
      <c r="AT99" s="194">
        <f>(AT$40)</f>
        <v>15.4</v>
      </c>
      <c r="AU99" s="194">
        <f t="shared" ref="AU99:BA99" si="141">(AU$40)</f>
        <v>0</v>
      </c>
      <c r="AV99" s="194">
        <f t="shared" si="141"/>
        <v>0</v>
      </c>
      <c r="AW99" s="194">
        <f t="shared" si="141"/>
        <v>0</v>
      </c>
      <c r="AX99" s="194">
        <f t="shared" si="141"/>
        <v>0</v>
      </c>
      <c r="AY99" s="194">
        <f t="shared" si="141"/>
        <v>0</v>
      </c>
      <c r="AZ99" s="194">
        <f t="shared" si="141"/>
        <v>0</v>
      </c>
      <c r="BA99" s="194">
        <f t="shared" si="141"/>
        <v>9.5</v>
      </c>
      <c r="BB99" s="194">
        <f t="shared" ref="BB99:BL99" si="142">(BB$40)</f>
        <v>11.388888888888889</v>
      </c>
      <c r="BC99" s="194">
        <f t="shared" si="142"/>
        <v>10.888888888888889</v>
      </c>
      <c r="BD99" s="194">
        <f t="shared" si="142"/>
        <v>12.111111111111111</v>
      </c>
      <c r="BE99" s="194">
        <f t="shared" si="142"/>
        <v>0</v>
      </c>
      <c r="BF99" s="194">
        <f t="shared" si="142"/>
        <v>12.777777777777779</v>
      </c>
      <c r="BG99" s="194">
        <f t="shared" si="142"/>
        <v>12</v>
      </c>
      <c r="BH99" s="194">
        <f t="shared" si="142"/>
        <v>10.722222222222221</v>
      </c>
      <c r="BI99" s="194">
        <f t="shared" si="142"/>
        <v>11.055555555555555</v>
      </c>
      <c r="BJ99" s="194">
        <f t="shared" si="142"/>
        <v>14.277777777777779</v>
      </c>
      <c r="BK99" s="194">
        <f t="shared" si="142"/>
        <v>7.3888888888888893</v>
      </c>
      <c r="BL99" s="194">
        <f t="shared" si="142"/>
        <v>0</v>
      </c>
      <c r="BN99" s="194"/>
      <c r="BO99" s="194"/>
      <c r="BP99" s="194"/>
      <c r="BQ99" s="194"/>
      <c r="BR99" s="194"/>
      <c r="BS99" s="194"/>
      <c r="BT99" s="194"/>
      <c r="BU99" s="194"/>
      <c r="BV99" s="194"/>
      <c r="BW99" s="194"/>
      <c r="BX99" s="194"/>
      <c r="BY99" s="194"/>
      <c r="BZ99" s="194"/>
      <c r="CA99" s="194"/>
      <c r="CB99" s="194"/>
      <c r="CC99" s="194"/>
      <c r="CD99" s="194"/>
      <c r="CE99" s="194"/>
      <c r="CF99" s="194"/>
      <c r="CG99" s="194"/>
      <c r="CH99" s="194"/>
      <c r="CI99" s="194"/>
      <c r="CJ99" s="194"/>
      <c r="CK99" s="194"/>
      <c r="CL99" s="194"/>
      <c r="CM99" s="194"/>
      <c r="CN99" s="194"/>
      <c r="CO99" s="194"/>
      <c r="CP99" s="194"/>
      <c r="CQ99" s="194"/>
      <c r="CR99" s="194"/>
      <c r="CS99" s="194"/>
      <c r="CT99" s="194"/>
      <c r="CU99" s="194"/>
      <c r="CV99" s="194"/>
      <c r="CW99" s="194"/>
      <c r="CX99" s="194"/>
      <c r="CY99" s="194"/>
      <c r="CZ99" s="194"/>
      <c r="DA99" s="194"/>
      <c r="DB99" s="194"/>
      <c r="DC99" s="194"/>
      <c r="DD99" s="194"/>
      <c r="DE99" s="194"/>
      <c r="DF99" s="194"/>
      <c r="DG99" s="194"/>
      <c r="DH99" s="194"/>
      <c r="DI99" s="194"/>
      <c r="DJ99" s="194"/>
      <c r="DK99" s="194"/>
      <c r="DL99" s="194"/>
    </row>
    <row r="100" spans="2:116" ht="17" x14ac:dyDescent="0.2">
      <c r="B100" s="232" t="s">
        <v>193</v>
      </c>
      <c r="C100" s="194">
        <f>(C2)</f>
        <v>0</v>
      </c>
      <c r="D100" s="194">
        <f>(D30)</f>
        <v>10.9</v>
      </c>
      <c r="E100" s="194">
        <f>(E25)</f>
        <v>9.6</v>
      </c>
      <c r="F100" s="194">
        <f>(F26)</f>
        <v>5.8</v>
      </c>
      <c r="G100" s="194">
        <f>(G23)</f>
        <v>6.3</v>
      </c>
      <c r="H100" s="194">
        <f>(H2)</f>
        <v>4.9000000000000004</v>
      </c>
      <c r="I100" s="194">
        <f>(I20)</f>
        <v>6.6</v>
      </c>
      <c r="J100" s="194">
        <f>(J23)</f>
        <v>9.9</v>
      </c>
      <c r="K100" s="194">
        <f>(K24)</f>
        <v>8.8000000000000007</v>
      </c>
      <c r="L100" s="194">
        <f>(L27)</f>
        <v>4.2</v>
      </c>
      <c r="M100" s="194">
        <f>(M17)</f>
        <v>3.6</v>
      </c>
      <c r="N100" s="194">
        <f>(N23)</f>
        <v>5.7</v>
      </c>
      <c r="O100" s="194">
        <f>(O23)</f>
        <v>4.9000000000000004</v>
      </c>
      <c r="P100" s="194">
        <f>(P38)</f>
        <v>6.3</v>
      </c>
      <c r="Q100" s="194">
        <f>(Q23)</f>
        <v>7</v>
      </c>
      <c r="R100" s="194">
        <f>(R26)</f>
        <v>7.9</v>
      </c>
      <c r="S100" s="194">
        <f>(S20)</f>
        <v>7.7</v>
      </c>
      <c r="T100" s="194">
        <f>(T30)</f>
        <v>8.4</v>
      </c>
      <c r="U100" s="194">
        <f>(U27)</f>
        <v>8.5</v>
      </c>
      <c r="V100" s="194">
        <f>(V37)</f>
        <v>7.2</v>
      </c>
      <c r="W100" s="194">
        <f>(W38)</f>
        <v>10.7</v>
      </c>
      <c r="X100" s="194">
        <f>(X2)</f>
        <v>0</v>
      </c>
      <c r="Y100" s="194">
        <f>(Y19)</f>
        <v>7.6</v>
      </c>
      <c r="Z100" s="194">
        <f>(Z25)</f>
        <v>5.5</v>
      </c>
      <c r="AA100" s="194">
        <f>(AA28)</f>
        <v>6.3</v>
      </c>
      <c r="AB100" s="194">
        <f>(AB27)</f>
        <v>6.2</v>
      </c>
      <c r="AC100" s="194">
        <f>(AC8)</f>
        <v>4.9000000000000004</v>
      </c>
      <c r="AD100" s="194">
        <f>(AD29)</f>
        <v>6.9</v>
      </c>
      <c r="AE100" s="194">
        <f>(AE28)</f>
        <v>6.3</v>
      </c>
      <c r="AF100" s="194">
        <f>(AF11)</f>
        <v>4.7</v>
      </c>
      <c r="AG100" s="194">
        <f>(AG25)</f>
        <v>10.1</v>
      </c>
      <c r="AH100" s="194">
        <f>(AH28)</f>
        <v>4.9000000000000004</v>
      </c>
      <c r="AI100" s="194">
        <f>(AI15)</f>
        <v>5.2</v>
      </c>
      <c r="AJ100" s="194">
        <f>(AJ22)</f>
        <v>7.9</v>
      </c>
      <c r="AK100" s="194">
        <f>(AK20)</f>
        <v>7.9</v>
      </c>
      <c r="AL100" s="194">
        <f>(AL20)</f>
        <v>7.4</v>
      </c>
      <c r="AM100" s="194">
        <f>(AM29)</f>
        <v>9.6</v>
      </c>
      <c r="AN100" s="194">
        <f>(AN27)</f>
        <v>9.4</v>
      </c>
      <c r="AO100" s="194">
        <f>(AO21)</f>
        <v>7.2</v>
      </c>
      <c r="AP100" s="194">
        <f>(AP16)</f>
        <v>4.3</v>
      </c>
      <c r="AQ100" s="194">
        <f>(AQ5)</f>
        <v>4.8</v>
      </c>
      <c r="AR100" s="194"/>
      <c r="AS100" s="194">
        <f>(AS31)</f>
        <v>7.1</v>
      </c>
      <c r="AT100" s="194">
        <f>(AT31)</f>
        <v>8.1999999999999993</v>
      </c>
      <c r="AU100" s="194">
        <f t="shared" ref="AU100:AZ100" si="143">(AU2)</f>
        <v>0</v>
      </c>
      <c r="AV100" s="194">
        <f t="shared" si="143"/>
        <v>0</v>
      </c>
      <c r="AW100" s="194">
        <f t="shared" si="143"/>
        <v>0</v>
      </c>
      <c r="AX100" s="194">
        <f t="shared" si="143"/>
        <v>0</v>
      </c>
      <c r="AY100" s="194">
        <f t="shared" si="143"/>
        <v>0</v>
      </c>
      <c r="AZ100" s="194">
        <f t="shared" si="143"/>
        <v>0</v>
      </c>
      <c r="BA100" s="194">
        <f>(BA5)</f>
        <v>3.4444444444444446</v>
      </c>
      <c r="BB100" s="194">
        <f>(BB16)</f>
        <v>7.3888888888888902</v>
      </c>
      <c r="BC100" s="194">
        <f>(BC25)</f>
        <v>9.5555555555555554</v>
      </c>
      <c r="BD100" s="194">
        <f>(BD13)</f>
        <v>5.6111111111111107</v>
      </c>
      <c r="BE100" s="194">
        <f>(BE2)</f>
        <v>0</v>
      </c>
      <c r="BF100" s="194">
        <f>(BF32)</f>
        <v>9.2222222222222214</v>
      </c>
      <c r="BG100" s="194">
        <f>(BG33)</f>
        <v>7.5555555555555554</v>
      </c>
      <c r="BH100" s="194">
        <f>(BH35)</f>
        <v>9.1666666666666661</v>
      </c>
      <c r="BI100" s="194">
        <f>(BI21)</f>
        <v>5.8333333333333304</v>
      </c>
      <c r="BJ100" s="194">
        <f>(BJ11)</f>
        <v>5.333333333333333</v>
      </c>
      <c r="BK100" s="194">
        <f>(BK26)</f>
        <v>5.8333333333333304</v>
      </c>
      <c r="BL100" s="194">
        <f>(BL2)</f>
        <v>0</v>
      </c>
      <c r="BN100" s="194"/>
      <c r="BO100" s="194"/>
      <c r="BP100" s="194"/>
      <c r="BQ100" s="194"/>
      <c r="BR100" s="194"/>
      <c r="BS100" s="194"/>
      <c r="BT100" s="194"/>
      <c r="BU100" s="194"/>
      <c r="BV100" s="194"/>
      <c r="BW100" s="194"/>
      <c r="BX100" s="194"/>
      <c r="BY100" s="194"/>
      <c r="BZ100" s="194"/>
      <c r="CA100" s="194"/>
      <c r="CB100" s="194"/>
      <c r="CC100" s="194"/>
      <c r="CD100" s="194"/>
      <c r="CE100" s="194"/>
      <c r="CF100" s="194"/>
      <c r="CG100" s="194"/>
      <c r="CH100" s="194"/>
      <c r="CI100" s="194"/>
      <c r="CJ100" s="194"/>
      <c r="CK100" s="194"/>
      <c r="CL100" s="194"/>
      <c r="CM100" s="194"/>
      <c r="CN100" s="194"/>
      <c r="CO100" s="194"/>
      <c r="CP100" s="194"/>
      <c r="CQ100" s="194"/>
      <c r="CR100" s="194"/>
      <c r="CS100" s="194"/>
      <c r="CT100" s="194"/>
      <c r="CU100" s="194"/>
      <c r="CV100" s="194"/>
      <c r="CW100" s="194"/>
      <c r="CX100" s="194"/>
      <c r="CY100" s="194"/>
      <c r="CZ100" s="194"/>
      <c r="DA100" s="194"/>
      <c r="DB100" s="194"/>
      <c r="DC100" s="194"/>
      <c r="DD100" s="194"/>
      <c r="DE100" s="194"/>
      <c r="DF100" s="194"/>
      <c r="DG100" s="194"/>
      <c r="DH100" s="194"/>
      <c r="DI100" s="194"/>
      <c r="DJ100" s="194"/>
      <c r="DK100" s="194"/>
      <c r="DL100" s="194"/>
    </row>
    <row r="101" spans="2:116" ht="68" x14ac:dyDescent="0.2">
      <c r="B101" s="232" t="s">
        <v>192</v>
      </c>
      <c r="C101" s="194">
        <v>0</v>
      </c>
      <c r="D101" s="206">
        <f>(D71)</f>
        <v>5.4</v>
      </c>
      <c r="E101" s="206">
        <f>(E73)</f>
        <v>9.6999999999999993</v>
      </c>
      <c r="F101" s="206">
        <f>(F75)</f>
        <v>9.1</v>
      </c>
      <c r="G101" s="206">
        <f>(G72)</f>
        <v>6.9</v>
      </c>
      <c r="H101" s="206">
        <f>(H46)</f>
        <v>6.9</v>
      </c>
      <c r="I101" s="206">
        <f>(I61)</f>
        <v>7.9</v>
      </c>
      <c r="J101" s="206">
        <f>(J60)</f>
        <v>10.9</v>
      </c>
      <c r="K101" s="206">
        <f>(K75)</f>
        <v>11.6</v>
      </c>
      <c r="L101" s="206">
        <f>(L78)</f>
        <v>8.5</v>
      </c>
      <c r="M101" s="206">
        <f>(M71)</f>
        <v>5.9</v>
      </c>
      <c r="N101" s="206">
        <f>(N71)</f>
        <v>8.8000000000000007</v>
      </c>
      <c r="O101" s="206">
        <f>(O65)</f>
        <v>7.3</v>
      </c>
      <c r="P101" s="206">
        <f>(P51)</f>
        <v>5.4</v>
      </c>
      <c r="Q101" s="206">
        <f>(Q65)</f>
        <v>7.8</v>
      </c>
      <c r="R101" s="206">
        <f>(R78)</f>
        <v>5.7</v>
      </c>
      <c r="S101" s="206">
        <f>(S74)</f>
        <v>7.2</v>
      </c>
      <c r="T101" s="206">
        <f>(T77)</f>
        <v>5.9</v>
      </c>
      <c r="U101" s="206">
        <f>(U51)</f>
        <v>9.6</v>
      </c>
      <c r="V101" s="206">
        <f>(V85)</f>
        <v>6</v>
      </c>
      <c r="W101" s="206">
        <f>(W40)</f>
        <v>11</v>
      </c>
      <c r="X101" s="206">
        <f>(X71)</f>
        <v>0</v>
      </c>
      <c r="Y101" s="206">
        <f>(Y63)</f>
        <v>8.1</v>
      </c>
      <c r="Z101" s="206">
        <f>(Z48)</f>
        <v>5.9</v>
      </c>
      <c r="AA101" s="206">
        <f>(AA74)</f>
        <v>6.1</v>
      </c>
      <c r="AB101" s="206">
        <f>(AB60)</f>
        <v>7.5</v>
      </c>
      <c r="AC101" s="206">
        <f>(AC52)</f>
        <v>14.5</v>
      </c>
      <c r="AD101" s="206">
        <f>(AD77)</f>
        <v>7.2</v>
      </c>
      <c r="AE101" s="206">
        <f>(AE74)</f>
        <v>8.9</v>
      </c>
      <c r="AF101" s="206">
        <f>(AF60)</f>
        <v>8.1</v>
      </c>
      <c r="AG101" s="206">
        <f>(AG69)</f>
        <v>3.9</v>
      </c>
      <c r="AH101" s="206">
        <f>(AH61)</f>
        <v>9.9</v>
      </c>
      <c r="AI101" s="206">
        <f>(AI69)</f>
        <v>6.2</v>
      </c>
      <c r="AJ101" s="206">
        <f>(AJ56)</f>
        <v>7.4</v>
      </c>
      <c r="AK101" s="206">
        <f>(AK70)</f>
        <v>9</v>
      </c>
      <c r="AL101" s="206">
        <f>(AL71)</f>
        <v>0</v>
      </c>
      <c r="AM101" s="206">
        <f>(AM66)</f>
        <v>6.1</v>
      </c>
      <c r="AN101" s="206">
        <f>(AN73)</f>
        <v>12.3</v>
      </c>
      <c r="AO101" s="206">
        <f>(AO69)</f>
        <v>7.5</v>
      </c>
      <c r="AP101" s="206">
        <f>(AP59)</f>
        <v>6.8</v>
      </c>
      <c r="AQ101" s="206">
        <f>(AQ58)</f>
        <v>8.3000000000000007</v>
      </c>
      <c r="AR101" s="206"/>
      <c r="AS101" s="206">
        <f>(AS71)</f>
        <v>5.4</v>
      </c>
      <c r="AT101" s="206">
        <f>(AT79)</f>
        <v>6.9</v>
      </c>
      <c r="AU101" s="206">
        <f t="shared" ref="AU101:AZ101" si="144">(AU71)</f>
        <v>0</v>
      </c>
      <c r="AV101" s="206">
        <f t="shared" si="144"/>
        <v>0</v>
      </c>
      <c r="AW101" s="206">
        <f t="shared" si="144"/>
        <v>0</v>
      </c>
      <c r="AX101" s="206">
        <f t="shared" si="144"/>
        <v>0</v>
      </c>
      <c r="AY101" s="206">
        <f t="shared" si="144"/>
        <v>0</v>
      </c>
      <c r="AZ101" s="206">
        <f t="shared" si="144"/>
        <v>0</v>
      </c>
      <c r="BA101" s="206">
        <f>(BA57)</f>
        <v>8.2777777777777786</v>
      </c>
      <c r="BB101" s="206">
        <f>(BB63)</f>
        <v>9</v>
      </c>
      <c r="BC101" s="206">
        <f>(BC75)</f>
        <v>8.2222222222222214</v>
      </c>
      <c r="BD101" s="206">
        <f>(BD66)</f>
        <v>7.7222222222222223</v>
      </c>
      <c r="BE101" s="206">
        <f>(BE71)</f>
        <v>0</v>
      </c>
      <c r="BF101" s="206">
        <f>(BF71)</f>
        <v>7.9444444444444446</v>
      </c>
      <c r="BG101" s="206">
        <f>(BG81)</f>
        <v>6.3888888888888893</v>
      </c>
      <c r="BH101" s="206">
        <f>(BH83)</f>
        <v>6.8888888888888893</v>
      </c>
      <c r="BI101" s="206">
        <f>(BI69)</f>
        <v>4.7222222222222223</v>
      </c>
      <c r="BJ101" s="206">
        <f>(BJ59)</f>
        <v>8.3333333333333339</v>
      </c>
      <c r="BK101" s="206">
        <f>(BK41)</f>
        <v>7.333333333333333</v>
      </c>
      <c r="BL101" s="206">
        <v>0</v>
      </c>
      <c r="BN101" s="206"/>
      <c r="BO101" s="206"/>
      <c r="BP101" s="206"/>
      <c r="BQ101" s="206"/>
      <c r="BR101" s="206"/>
      <c r="BS101" s="206"/>
      <c r="BT101" s="206"/>
      <c r="BU101" s="206"/>
      <c r="BV101" s="206"/>
      <c r="BW101" s="206"/>
      <c r="BX101" s="206"/>
      <c r="BY101" s="206"/>
      <c r="BZ101" s="206"/>
      <c r="CA101" s="206"/>
      <c r="CB101" s="206"/>
      <c r="CC101" s="206"/>
      <c r="CD101" s="206"/>
      <c r="CE101" s="206"/>
      <c r="CF101" s="206"/>
      <c r="CG101" s="206"/>
      <c r="CH101" s="206"/>
      <c r="CI101" s="206"/>
      <c r="CJ101" s="206"/>
      <c r="CK101" s="206"/>
      <c r="CL101" s="206"/>
      <c r="CM101" s="206"/>
      <c r="CN101" s="206"/>
      <c r="CO101" s="206"/>
      <c r="CP101" s="206"/>
      <c r="CQ101" s="206"/>
      <c r="CR101" s="206"/>
      <c r="CS101" s="206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</row>
    <row r="102" spans="2:116" ht="17" x14ac:dyDescent="0.2">
      <c r="B102" s="232" t="s">
        <v>184</v>
      </c>
      <c r="C102" s="66">
        <v>0</v>
      </c>
      <c r="D102" s="66">
        <f>($B$40 - $B30)</f>
        <v>50</v>
      </c>
      <c r="E102" s="66">
        <f>($B$40 - $B25)</f>
        <v>75</v>
      </c>
      <c r="F102" s="66">
        <f>($B$40 - $B26)</f>
        <v>70</v>
      </c>
      <c r="G102" s="66">
        <f>($B$40 - $B23)</f>
        <v>85</v>
      </c>
      <c r="H102" s="66">
        <f>($B$40 - $B2)</f>
        <v>190</v>
      </c>
      <c r="I102" s="66">
        <f>($B$40 - $B21)</f>
        <v>95</v>
      </c>
      <c r="J102" s="66">
        <f>($B$40 - $B23)</f>
        <v>85</v>
      </c>
      <c r="K102" s="66">
        <f>($B$40 - $B24)</f>
        <v>80</v>
      </c>
      <c r="L102" s="66">
        <f>($B$40 - $B27)</f>
        <v>65</v>
      </c>
      <c r="M102" s="66">
        <f>($B$40 - $B17)</f>
        <v>115</v>
      </c>
      <c r="N102" s="66">
        <f>($B$40 - $B23)</f>
        <v>85</v>
      </c>
      <c r="O102" s="66">
        <f>($B$40 - $B23)</f>
        <v>85</v>
      </c>
      <c r="P102" s="66">
        <f>($B$40 - $B38)</f>
        <v>10</v>
      </c>
      <c r="Q102" s="66">
        <f>($B$40 - $B23)</f>
        <v>85</v>
      </c>
      <c r="R102" s="66">
        <f>($B$40 - $B26)</f>
        <v>70</v>
      </c>
      <c r="S102" s="66">
        <f>($B$40 - $B20)</f>
        <v>100</v>
      </c>
      <c r="T102" s="66">
        <f>($B$40 - $B30)</f>
        <v>50</v>
      </c>
      <c r="U102" s="66">
        <f>($B$40 - $B27)</f>
        <v>65</v>
      </c>
      <c r="V102" s="66">
        <f>($B$40 - $B37)</f>
        <v>15</v>
      </c>
      <c r="W102" s="66">
        <f>($B$40 - $B20)</f>
        <v>100</v>
      </c>
      <c r="X102" s="66">
        <f>($B$40 - $B20)</f>
        <v>100</v>
      </c>
      <c r="Y102" s="66">
        <f>($B$40 - $B19)</f>
        <v>105</v>
      </c>
      <c r="Z102" s="66">
        <f>($B$40 - $B25)</f>
        <v>75</v>
      </c>
      <c r="AA102" s="66">
        <f>($B$40 - $B28)</f>
        <v>60</v>
      </c>
      <c r="AB102" s="66">
        <f>($B$40 - $B27)</f>
        <v>65</v>
      </c>
      <c r="AC102" s="66">
        <f>($B$40 - $B20)</f>
        <v>100</v>
      </c>
      <c r="AD102" s="66">
        <f>($B$40 - $B29)</f>
        <v>55</v>
      </c>
      <c r="AE102" s="66">
        <f>($B$40 - $B28)</f>
        <v>60</v>
      </c>
      <c r="AF102" s="66">
        <f>($B$40 - $B11)</f>
        <v>145</v>
      </c>
      <c r="AG102" s="66">
        <f>($B$40 - $B25)</f>
        <v>75</v>
      </c>
      <c r="AH102" s="66">
        <f>($B$40 - $B28)</f>
        <v>60</v>
      </c>
      <c r="AI102" s="66">
        <f>($B$40 - $B15)</f>
        <v>125</v>
      </c>
      <c r="AJ102" s="66">
        <f>($B$40 - $B22)</f>
        <v>90</v>
      </c>
      <c r="AK102" s="66">
        <f>($B$40 - $B20)</f>
        <v>100</v>
      </c>
      <c r="AL102" s="66">
        <f>($B$40 - $B20)</f>
        <v>100</v>
      </c>
      <c r="AM102" s="66">
        <f>($B$40 - $B29)</f>
        <v>55</v>
      </c>
      <c r="AN102" s="66">
        <f>($B$40 - $B27)</f>
        <v>65</v>
      </c>
      <c r="AO102" s="66">
        <f>($B$40 - $B21)</f>
        <v>95</v>
      </c>
      <c r="AP102" s="66">
        <f>($B$40 - $B16)</f>
        <v>120</v>
      </c>
      <c r="AQ102" s="66">
        <f>($B$40 - $B25)</f>
        <v>75</v>
      </c>
      <c r="AR102" s="66"/>
      <c r="AS102" s="66">
        <f>($B$40 - $B31)</f>
        <v>45</v>
      </c>
      <c r="AT102" s="66">
        <f>($B$40 - $B31)</f>
        <v>45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f>($B$40 - $B5)</f>
        <v>175</v>
      </c>
      <c r="BB102" s="66">
        <f>($B$40 - $B16)</f>
        <v>120</v>
      </c>
      <c r="BC102" s="66">
        <f>($B$40 - $B25)</f>
        <v>75</v>
      </c>
      <c r="BD102" s="66">
        <f>($B$40 - $B13)</f>
        <v>135</v>
      </c>
      <c r="BE102" s="66">
        <v>0</v>
      </c>
      <c r="BF102" s="66">
        <f>($B$40 - $B32)</f>
        <v>40</v>
      </c>
      <c r="BG102" s="66">
        <f>($B$40 - $B33)</f>
        <v>35</v>
      </c>
      <c r="BH102" s="66">
        <f>($B$40 - $B35)</f>
        <v>25</v>
      </c>
      <c r="BI102" s="66">
        <f>($B$40 - $B21)</f>
        <v>95</v>
      </c>
      <c r="BJ102" s="66">
        <f>($B$40 - $B11)</f>
        <v>145</v>
      </c>
      <c r="BK102" s="66">
        <f>($B$40 - $B26)</f>
        <v>70</v>
      </c>
      <c r="BL102" s="66">
        <v>0</v>
      </c>
      <c r="BN102" s="66"/>
      <c r="BO102" s="66"/>
      <c r="BP102" s="66"/>
      <c r="BQ102" s="66"/>
      <c r="BR102" s="66"/>
      <c r="BS102" s="66"/>
      <c r="BT102" s="66"/>
      <c r="BU102" s="66"/>
      <c r="BV102" s="66"/>
      <c r="BW102" s="66"/>
      <c r="BX102" s="66"/>
      <c r="BY102" s="66"/>
      <c r="BZ102" s="66"/>
      <c r="CA102" s="66"/>
      <c r="CB102" s="66"/>
      <c r="CC102" s="66"/>
      <c r="CD102" s="66"/>
      <c r="CE102" s="66"/>
      <c r="CF102" s="66"/>
      <c r="CG102" s="66"/>
      <c r="CH102" s="66"/>
      <c r="CI102" s="66"/>
      <c r="CJ102" s="66"/>
      <c r="CK102" s="66"/>
      <c r="CL102" s="66"/>
      <c r="CM102" s="66"/>
      <c r="CN102" s="66"/>
      <c r="CO102" s="66"/>
      <c r="CP102" s="66"/>
      <c r="CQ102" s="66"/>
      <c r="CR102" s="66"/>
      <c r="CS102" s="66"/>
      <c r="CT102" s="66"/>
      <c r="CU102" s="66"/>
      <c r="CV102" s="66"/>
      <c r="CW102" s="66"/>
      <c r="CX102" s="66"/>
      <c r="CY102" s="66"/>
      <c r="CZ102" s="66"/>
      <c r="DA102" s="66"/>
      <c r="DB102" s="66"/>
      <c r="DC102" s="66"/>
      <c r="DD102" s="66"/>
      <c r="DE102" s="66"/>
      <c r="DF102" s="66"/>
      <c r="DG102" s="66"/>
      <c r="DH102" s="66"/>
      <c r="DI102" s="66"/>
      <c r="DJ102" s="66"/>
      <c r="DK102" s="66"/>
      <c r="DL102" s="66"/>
    </row>
    <row r="103" spans="2:116" ht="17" x14ac:dyDescent="0.2">
      <c r="B103" s="232" t="s">
        <v>185</v>
      </c>
      <c r="C103" s="66">
        <v>0</v>
      </c>
      <c r="D103" s="206">
        <f>($B76-$B$40)</f>
        <v>180</v>
      </c>
      <c r="E103" s="206">
        <f>($B73-$B$40)</f>
        <v>165</v>
      </c>
      <c r="F103" s="206">
        <f>($B75-$B$40)</f>
        <v>175</v>
      </c>
      <c r="G103" s="206">
        <f>($B72-$B$40)</f>
        <v>160</v>
      </c>
      <c r="H103" s="206">
        <f>($B46-$B$40)</f>
        <v>30</v>
      </c>
      <c r="I103" s="206">
        <f>($B61-$B$40)</f>
        <v>105</v>
      </c>
      <c r="J103" s="206">
        <f>($B60-$B$40)</f>
        <v>100</v>
      </c>
      <c r="K103" s="206">
        <f>($B75-$B$40)</f>
        <v>175</v>
      </c>
      <c r="L103" s="206">
        <f>($B78-$B$40)</f>
        <v>190</v>
      </c>
      <c r="M103" s="206">
        <f>($B71-$B$40)</f>
        <v>155</v>
      </c>
      <c r="N103" s="206">
        <f>($B71-$B$40)</f>
        <v>155</v>
      </c>
      <c r="O103" s="206">
        <f>($B65-$B$40)</f>
        <v>125</v>
      </c>
      <c r="P103" s="206">
        <f>($B51-$B$40)</f>
        <v>55</v>
      </c>
      <c r="Q103" s="206">
        <f>($B65-$B$40)</f>
        <v>125</v>
      </c>
      <c r="R103" s="206">
        <f>($B78-$B$40)</f>
        <v>190</v>
      </c>
      <c r="S103" s="206">
        <f>($B74-$B$40)</f>
        <v>170</v>
      </c>
      <c r="T103" s="206">
        <f>($B77-$B$40)</f>
        <v>185</v>
      </c>
      <c r="U103" s="206">
        <f>($B51-$B$40)</f>
        <v>55</v>
      </c>
      <c r="V103" s="206">
        <f>($B85-$B$40)</f>
        <v>225</v>
      </c>
      <c r="W103" s="206">
        <v>0</v>
      </c>
      <c r="X103" s="206">
        <v>0</v>
      </c>
      <c r="Y103" s="206">
        <f>($B63-$B$40)</f>
        <v>115</v>
      </c>
      <c r="Z103" s="206">
        <f>($B48-$B$40)</f>
        <v>40</v>
      </c>
      <c r="AA103" s="206">
        <f>($B74-$B$40)</f>
        <v>170</v>
      </c>
      <c r="AB103" s="206">
        <f>($B60-$B$40)</f>
        <v>100</v>
      </c>
      <c r="AC103" s="206">
        <f>($B52-$B$40)</f>
        <v>60</v>
      </c>
      <c r="AD103" s="206">
        <f>($B77-$B$40)</f>
        <v>185</v>
      </c>
      <c r="AE103" s="206">
        <f>($B74-$B$40)</f>
        <v>170</v>
      </c>
      <c r="AF103" s="206">
        <f>($B60-$B$40)</f>
        <v>100</v>
      </c>
      <c r="AG103" s="206">
        <f>($B69-$B$40)</f>
        <v>145</v>
      </c>
      <c r="AH103" s="206">
        <f>($B61-$B$40)</f>
        <v>105</v>
      </c>
      <c r="AI103" s="206">
        <f>($B69-$B$40)</f>
        <v>145</v>
      </c>
      <c r="AJ103" s="206">
        <f>($B56-$B$40)</f>
        <v>80</v>
      </c>
      <c r="AK103" s="206">
        <f>($B70-$B$40)</f>
        <v>150</v>
      </c>
      <c r="AL103" s="206">
        <f>($B45-$B$40)</f>
        <v>25</v>
      </c>
      <c r="AM103" s="206">
        <f>($B66-$B$40)</f>
        <v>130</v>
      </c>
      <c r="AN103" s="206">
        <f>($B73-$B$40)</f>
        <v>165</v>
      </c>
      <c r="AO103" s="206">
        <f>($B69-$B$40)</f>
        <v>145</v>
      </c>
      <c r="AP103" s="206">
        <f>($B59-$B$40)</f>
        <v>95</v>
      </c>
      <c r="AQ103" s="206">
        <f>($B58-$B$40)</f>
        <v>90</v>
      </c>
      <c r="AR103" s="206"/>
      <c r="AS103" s="206">
        <f>($B71-$B$40)</f>
        <v>155</v>
      </c>
      <c r="AT103" s="206">
        <f>($B79-$B$40)</f>
        <v>195</v>
      </c>
      <c r="AU103" s="206">
        <v>0</v>
      </c>
      <c r="AV103" s="206">
        <v>0</v>
      </c>
      <c r="AW103" s="206">
        <v>0</v>
      </c>
      <c r="AX103" s="206">
        <v>0</v>
      </c>
      <c r="AY103" s="206">
        <v>0</v>
      </c>
      <c r="AZ103" s="206">
        <v>0</v>
      </c>
      <c r="BA103" s="206">
        <v>0</v>
      </c>
      <c r="BB103" s="206">
        <f>($B63-$B$40)</f>
        <v>115</v>
      </c>
      <c r="BC103" s="206">
        <f>($B75-$B$40)</f>
        <v>175</v>
      </c>
      <c r="BD103" s="206">
        <f>($B66-$B$40)</f>
        <v>130</v>
      </c>
      <c r="BE103" s="206">
        <v>0</v>
      </c>
      <c r="BF103" s="206">
        <f>($B71-$B$40)</f>
        <v>155</v>
      </c>
      <c r="BG103" s="206">
        <f>($B81-$B$40)</f>
        <v>205</v>
      </c>
      <c r="BH103" s="206">
        <f>($B83-$B$40)</f>
        <v>215</v>
      </c>
      <c r="BI103" s="206">
        <f>($B69-$B$40)</f>
        <v>145</v>
      </c>
      <c r="BJ103" s="206">
        <f>($B59-$B$40)</f>
        <v>95</v>
      </c>
      <c r="BK103" s="206">
        <f>($B41-$B$40)</f>
        <v>5</v>
      </c>
      <c r="BL103" s="206">
        <v>0</v>
      </c>
      <c r="BN103" s="206"/>
      <c r="BO103" s="206"/>
      <c r="BP103" s="206"/>
      <c r="BQ103" s="206"/>
      <c r="BR103" s="206"/>
      <c r="BS103" s="206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6"/>
      <c r="CJ103" s="206"/>
      <c r="CK103" s="206"/>
      <c r="CL103" s="206"/>
      <c r="CM103" s="206"/>
      <c r="CN103" s="206"/>
      <c r="CO103" s="206"/>
      <c r="CP103" s="206"/>
      <c r="CQ103" s="206"/>
      <c r="CR103" s="206"/>
      <c r="CS103" s="206"/>
      <c r="CT103" s="206"/>
      <c r="CU103" s="206"/>
      <c r="CV103" s="206"/>
      <c r="CW103" s="206"/>
      <c r="CX103" s="206"/>
      <c r="CY103" s="206"/>
      <c r="CZ103" s="206"/>
      <c r="DA103" s="206"/>
      <c r="DB103" s="206"/>
      <c r="DC103" s="206"/>
      <c r="DD103" s="206"/>
      <c r="DE103" s="206"/>
      <c r="DF103" s="206"/>
      <c r="DG103" s="206"/>
      <c r="DH103" s="206"/>
      <c r="DI103" s="206"/>
      <c r="DJ103" s="206"/>
      <c r="DK103" s="206"/>
      <c r="DL103" s="206"/>
    </row>
    <row r="104" spans="2:116" ht="17" x14ac:dyDescent="0.2">
      <c r="B104" s="188" t="s">
        <v>186</v>
      </c>
      <c r="C104" s="66">
        <v>0</v>
      </c>
      <c r="D104" s="206">
        <f>($B76-$B30)</f>
        <v>230</v>
      </c>
      <c r="E104" s="206">
        <f>($B73-$B25)</f>
        <v>240</v>
      </c>
      <c r="F104" s="206">
        <f>($B75-$B26)</f>
        <v>245</v>
      </c>
      <c r="G104" s="206">
        <f>($B72-$B23)</f>
        <v>245</v>
      </c>
      <c r="H104" s="206">
        <f>($B72-$B23)</f>
        <v>245</v>
      </c>
      <c r="I104" s="206">
        <f>($B61-$B20)</f>
        <v>205</v>
      </c>
      <c r="J104" s="206">
        <f>($B60-$B20)</f>
        <v>200</v>
      </c>
      <c r="K104" s="206">
        <f>($B60-$B24)</f>
        <v>180</v>
      </c>
      <c r="L104" s="206">
        <f>($B78-$B27)</f>
        <v>255</v>
      </c>
      <c r="M104" s="206">
        <f>($B71-$B17)</f>
        <v>270</v>
      </c>
      <c r="N104" s="206">
        <f>($B71-$B23)</f>
        <v>240</v>
      </c>
      <c r="O104" s="206">
        <f>($B65-$B23)</f>
        <v>210</v>
      </c>
      <c r="P104" s="206">
        <f>($B51-$B38)</f>
        <v>65</v>
      </c>
      <c r="Q104" s="206">
        <f>($B65-$B23)</f>
        <v>210</v>
      </c>
      <c r="R104" s="206">
        <f>($B78-$B26)</f>
        <v>260</v>
      </c>
      <c r="S104" s="206">
        <f>($B74-$B20)</f>
        <v>270</v>
      </c>
      <c r="T104" s="206">
        <f>($B77-$B30)</f>
        <v>235</v>
      </c>
      <c r="U104" s="206">
        <f>($B51-$B27)</f>
        <v>120</v>
      </c>
      <c r="V104" s="206">
        <f>($B85-$B37)</f>
        <v>240</v>
      </c>
      <c r="W104" s="206">
        <f>($B40-$B38)</f>
        <v>10</v>
      </c>
      <c r="X104" s="206">
        <v>0</v>
      </c>
      <c r="Y104" s="206">
        <f>($B63-$B19)</f>
        <v>220</v>
      </c>
      <c r="Z104" s="206">
        <f>($B48-$B25)</f>
        <v>115</v>
      </c>
      <c r="AA104" s="206">
        <f>($B74-$B28)</f>
        <v>230</v>
      </c>
      <c r="AB104" s="206">
        <f>($B60-$B27)</f>
        <v>165</v>
      </c>
      <c r="AC104" s="206">
        <f>($B52-$B8)</f>
        <v>220</v>
      </c>
      <c r="AD104" s="206">
        <f>($B77-$B29)</f>
        <v>240</v>
      </c>
      <c r="AE104" s="206">
        <f>($B74-$B28)</f>
        <v>230</v>
      </c>
      <c r="AF104" s="206">
        <f>($B60-$B11)</f>
        <v>245</v>
      </c>
      <c r="AG104" s="206">
        <f>($B69-$B25)</f>
        <v>220</v>
      </c>
      <c r="AH104" s="206">
        <f>($B61-$B28)</f>
        <v>165</v>
      </c>
      <c r="AI104" s="206">
        <f>($B69-$B15)</f>
        <v>270</v>
      </c>
      <c r="AJ104" s="206">
        <f>($B59-$B22)</f>
        <v>185</v>
      </c>
      <c r="AK104" s="206">
        <f>($B70-$B20)</f>
        <v>250</v>
      </c>
      <c r="AL104" s="206">
        <f>($B45-$B20)</f>
        <v>125</v>
      </c>
      <c r="AM104" s="206">
        <f>($B66-$B29)</f>
        <v>185</v>
      </c>
      <c r="AN104" s="206">
        <f>($B73-$B27)</f>
        <v>230</v>
      </c>
      <c r="AO104" s="206">
        <f>($B69-$B21)</f>
        <v>240</v>
      </c>
      <c r="AP104" s="206">
        <f>($B65-$B23)</f>
        <v>210</v>
      </c>
      <c r="AQ104" s="206">
        <f>($B58-$B25)</f>
        <v>165</v>
      </c>
      <c r="AR104" s="206"/>
      <c r="AS104" s="206">
        <f>($B71-$B31)</f>
        <v>200</v>
      </c>
      <c r="AT104" s="206">
        <f>($B79-$B31)</f>
        <v>240</v>
      </c>
      <c r="AU104" s="206">
        <v>0</v>
      </c>
      <c r="AV104" s="206">
        <v>0</v>
      </c>
      <c r="AW104" s="206">
        <v>0</v>
      </c>
      <c r="AX104" s="206">
        <v>0</v>
      </c>
      <c r="AY104" s="206">
        <v>0</v>
      </c>
      <c r="AZ104" s="206">
        <v>0</v>
      </c>
      <c r="BA104" s="206">
        <f>($B57 - $B12)</f>
        <v>225</v>
      </c>
      <c r="BB104" s="206">
        <f>($B63-$B16)</f>
        <v>235</v>
      </c>
      <c r="BC104" s="206">
        <f>($B75-$B26)</f>
        <v>245</v>
      </c>
      <c r="BD104" s="206">
        <f>($B66-$B13)</f>
        <v>265</v>
      </c>
      <c r="BE104" s="206">
        <v>0</v>
      </c>
      <c r="BF104" s="206">
        <f>($B71-$B32)</f>
        <v>195</v>
      </c>
      <c r="BG104" s="206">
        <f>($B81-$B33)</f>
        <v>240</v>
      </c>
      <c r="BH104" s="206">
        <f>($B83-$B35)</f>
        <v>240</v>
      </c>
      <c r="BI104" s="206">
        <f>($B69-$B21)</f>
        <v>240</v>
      </c>
      <c r="BJ104" s="206">
        <f>($B59-$B11)</f>
        <v>240</v>
      </c>
      <c r="BK104" s="206">
        <f>($B41-$B26)</f>
        <v>75</v>
      </c>
      <c r="BL104" s="206">
        <v>0</v>
      </c>
      <c r="BN104" s="206"/>
      <c r="BO104" s="206"/>
      <c r="BP104" s="206"/>
      <c r="BQ104" s="206"/>
      <c r="BR104" s="206"/>
      <c r="BS104" s="206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6"/>
      <c r="CJ104" s="206"/>
      <c r="CK104" s="206"/>
      <c r="CL104" s="206"/>
      <c r="CM104" s="206"/>
      <c r="CN104" s="206"/>
      <c r="CO104" s="206"/>
      <c r="CP104" s="206"/>
      <c r="CQ104" s="206"/>
      <c r="CR104" s="206"/>
      <c r="CS104" s="206"/>
      <c r="CT104" s="206"/>
      <c r="CU104" s="206"/>
      <c r="CV104" s="206"/>
      <c r="CW104" s="206"/>
      <c r="CX104" s="206"/>
      <c r="CY104" s="206"/>
      <c r="CZ104" s="206"/>
      <c r="DA104" s="206"/>
      <c r="DB104" s="206"/>
      <c r="DC104" s="206"/>
      <c r="DD104" s="206"/>
      <c r="DE104" s="206"/>
      <c r="DF104" s="206"/>
      <c r="DG104" s="206"/>
      <c r="DH104" s="206"/>
      <c r="DI104" s="206"/>
      <c r="DJ104" s="206"/>
      <c r="DK104" s="206"/>
      <c r="DL104" s="206"/>
    </row>
    <row r="105" spans="2:116" x14ac:dyDescent="0.2">
      <c r="C105" s="206"/>
      <c r="D105" s="206"/>
      <c r="E105" s="206"/>
      <c r="F105" s="206"/>
      <c r="G105" s="206"/>
      <c r="H105" s="206"/>
      <c r="I105" s="206"/>
      <c r="J105" s="206"/>
      <c r="K105" s="206"/>
      <c r="L105" s="206"/>
      <c r="M105" s="206"/>
      <c r="N105" s="206"/>
      <c r="O105" s="206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  <c r="AB105" s="206"/>
      <c r="AC105" s="206"/>
      <c r="AD105" s="206"/>
      <c r="AE105" s="206"/>
      <c r="AF105" s="206"/>
      <c r="AG105" s="206"/>
      <c r="AH105" s="206"/>
      <c r="AI105" s="206"/>
      <c r="AJ105" s="206"/>
      <c r="AK105" s="206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N105" s="206"/>
      <c r="BO105" s="206"/>
      <c r="BP105" s="206"/>
      <c r="BQ105" s="206"/>
      <c r="BR105" s="206"/>
      <c r="BS105" s="206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6"/>
      <c r="CJ105" s="206"/>
      <c r="CK105" s="206"/>
      <c r="CL105" s="206"/>
      <c r="CM105" s="206"/>
      <c r="CN105" s="206"/>
      <c r="CO105" s="206"/>
      <c r="CP105" s="206"/>
      <c r="CQ105" s="206"/>
      <c r="CR105" s="206"/>
      <c r="CS105" s="206"/>
      <c r="CT105" s="206"/>
      <c r="CU105" s="206"/>
      <c r="CV105" s="206"/>
      <c r="CW105" s="206"/>
      <c r="CX105" s="206"/>
      <c r="CY105" s="206"/>
      <c r="CZ105" s="206"/>
      <c r="DA105" s="206"/>
      <c r="DB105" s="206"/>
      <c r="DC105" s="206"/>
      <c r="DD105" s="206"/>
      <c r="DE105" s="206"/>
      <c r="DF105" s="206"/>
      <c r="DG105" s="206"/>
      <c r="DH105" s="206"/>
      <c r="DI105" s="206"/>
      <c r="DJ105" s="206"/>
      <c r="DK105" s="206"/>
      <c r="DL105" s="206"/>
    </row>
    <row r="106" spans="2:116" ht="17" x14ac:dyDescent="0.2">
      <c r="B106" s="188" t="s">
        <v>199</v>
      </c>
      <c r="C106" s="206">
        <v>0</v>
      </c>
      <c r="D106" s="206">
        <f>VAR(D2:D40)</f>
        <v>0.38890909090909076</v>
      </c>
      <c r="E106" s="206">
        <f t="shared" ref="E106:BK106" si="145">VAR(E2:E40)</f>
        <v>2.5240000000000085</v>
      </c>
      <c r="F106" s="206">
        <f t="shared" si="145"/>
        <v>5.9000000000000012</v>
      </c>
      <c r="G106" s="206">
        <f t="shared" si="145"/>
        <v>5.272941176470554</v>
      </c>
      <c r="H106" s="206">
        <f t="shared" si="145"/>
        <v>1.6219028340081028</v>
      </c>
      <c r="I106" s="206">
        <f t="shared" si="145"/>
        <v>6.2216190476190265</v>
      </c>
      <c r="J106" s="206">
        <f t="shared" si="145"/>
        <v>3.2635294117646536</v>
      </c>
      <c r="K106" s="206">
        <f t="shared" si="145"/>
        <v>6.8590441176471302</v>
      </c>
      <c r="L106" s="206">
        <f t="shared" si="145"/>
        <v>7.2105494505494354</v>
      </c>
      <c r="M106" s="206">
        <f t="shared" si="145"/>
        <v>2.3856340579710209</v>
      </c>
      <c r="N106" s="206">
        <f t="shared" si="145"/>
        <v>5.2001633986928137</v>
      </c>
      <c r="O106" s="206">
        <f t="shared" si="145"/>
        <v>5.9476143790849596</v>
      </c>
      <c r="P106" s="206">
        <f t="shared" si="145"/>
        <v>0.15999999999999992</v>
      </c>
      <c r="Q106" s="206">
        <f t="shared" si="145"/>
        <v>2.5002941176470443</v>
      </c>
      <c r="R106" s="206">
        <f t="shared" si="145"/>
        <v>1.4249523809523907</v>
      </c>
      <c r="S106" s="206">
        <f t="shared" si="145"/>
        <v>4.7771428571428718</v>
      </c>
      <c r="T106" s="206">
        <f t="shared" si="145"/>
        <v>1.8361818181817626</v>
      </c>
      <c r="U106" s="206">
        <f t="shared" si="145"/>
        <v>0.19758241758241765</v>
      </c>
      <c r="V106" s="206">
        <f t="shared" si="145"/>
        <v>8.6666666666666656E-2</v>
      </c>
      <c r="W106" s="206">
        <f t="shared" si="145"/>
        <v>3.0000000000000141E-2</v>
      </c>
      <c r="X106" s="206">
        <v>0</v>
      </c>
      <c r="Y106" s="206">
        <f>VAR(Y2:Y40)</f>
        <v>3.8406277056277043</v>
      </c>
      <c r="Z106" s="206">
        <f t="shared" si="145"/>
        <v>0.33829166666666671</v>
      </c>
      <c r="AA106" s="206">
        <f t="shared" si="145"/>
        <v>3.1025641025640689</v>
      </c>
      <c r="AB106" s="206">
        <f t="shared" si="145"/>
        <v>3.2243956043956028</v>
      </c>
      <c r="AC106" s="206">
        <f t="shared" si="145"/>
        <v>4.6824621212120405</v>
      </c>
      <c r="AD106" s="206">
        <f t="shared" si="145"/>
        <v>4.829696969696939</v>
      </c>
      <c r="AE106" s="206">
        <f>VAR(AE2:AE40)</f>
        <v>5.125641025641035</v>
      </c>
      <c r="AF106" s="206">
        <f t="shared" si="145"/>
        <v>4.8785747126436698</v>
      </c>
      <c r="AG106" s="206">
        <f t="shared" si="145"/>
        <v>0.47095833333333331</v>
      </c>
      <c r="AH106" s="206">
        <f t="shared" si="145"/>
        <v>9.1252564102564406</v>
      </c>
      <c r="AI106" s="206">
        <f t="shared" si="145"/>
        <v>3.7985846153846343</v>
      </c>
      <c r="AJ106" s="206">
        <f t="shared" si="145"/>
        <v>2.1928654970759505</v>
      </c>
      <c r="AK106" s="206">
        <f t="shared" si="145"/>
        <v>1.8471428571428761</v>
      </c>
      <c r="AL106" s="206">
        <f t="shared" si="145"/>
        <v>2.9466190476190492</v>
      </c>
      <c r="AM106" s="206">
        <f t="shared" si="145"/>
        <v>0.66000000000000025</v>
      </c>
      <c r="AN106" s="206">
        <f t="shared" si="145"/>
        <v>4.6622527472527855</v>
      </c>
      <c r="AO106" s="206">
        <f t="shared" si="145"/>
        <v>4.4364210526315864</v>
      </c>
      <c r="AP106" s="206">
        <f t="shared" si="145"/>
        <v>2.8984333333333248</v>
      </c>
      <c r="AQ106" s="206">
        <f t="shared" si="145"/>
        <v>8.3453448275861977</v>
      </c>
      <c r="AR106" s="206"/>
      <c r="AS106" s="206">
        <f t="shared" si="145"/>
        <v>2.0395555555555549</v>
      </c>
      <c r="AT106" s="206">
        <f t="shared" si="145"/>
        <v>7.7898888888888553</v>
      </c>
      <c r="AU106" s="206">
        <v>0</v>
      </c>
      <c r="AV106" s="206">
        <v>0</v>
      </c>
      <c r="AW106" s="206">
        <v>0</v>
      </c>
      <c r="AX106" s="206">
        <v>0</v>
      </c>
      <c r="AY106" s="206">
        <v>0</v>
      </c>
      <c r="AZ106" s="206">
        <v>0</v>
      </c>
      <c r="BA106" s="206">
        <f t="shared" si="145"/>
        <v>5.5382470538720412</v>
      </c>
      <c r="BB106" s="206">
        <f t="shared" si="145"/>
        <v>1.7529526748971402</v>
      </c>
      <c r="BC106" s="206">
        <f t="shared" si="145"/>
        <v>0.92942386831275725</v>
      </c>
      <c r="BD106" s="206">
        <f t="shared" si="145"/>
        <v>5.5645494480370923</v>
      </c>
      <c r="BE106" s="206">
        <v>0</v>
      </c>
      <c r="BF106" s="206">
        <f t="shared" si="145"/>
        <v>1.4005486968449936</v>
      </c>
      <c r="BG106" s="206">
        <f t="shared" si="145"/>
        <v>3.0898919753086438</v>
      </c>
      <c r="BH106" s="206">
        <f t="shared" si="145"/>
        <v>0.34691358024691371</v>
      </c>
      <c r="BI106" s="206">
        <f t="shared" si="145"/>
        <v>3.4089993502274241</v>
      </c>
      <c r="BJ106" s="206">
        <f t="shared" si="145"/>
        <v>8.2306265077337883</v>
      </c>
      <c r="BK106" s="206">
        <f t="shared" si="145"/>
        <v>0.33106995884773699</v>
      </c>
      <c r="BL106" s="206">
        <v>0</v>
      </c>
      <c r="BN106" s="206"/>
      <c r="BO106" s="206"/>
      <c r="BP106" s="206"/>
      <c r="BQ106" s="206"/>
      <c r="BR106" s="206"/>
      <c r="BS106" s="206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6"/>
      <c r="CJ106" s="206"/>
      <c r="CK106" s="206"/>
      <c r="CL106" s="206"/>
      <c r="CM106" s="206"/>
      <c r="CN106" s="206"/>
      <c r="CO106" s="206"/>
      <c r="CP106" s="206"/>
      <c r="CQ106" s="206"/>
      <c r="CR106" s="206"/>
      <c r="CS106" s="206"/>
      <c r="CT106" s="206"/>
      <c r="CU106" s="206"/>
      <c r="CV106" s="206"/>
      <c r="CW106" s="206"/>
      <c r="CX106" s="206"/>
      <c r="CY106" s="206"/>
      <c r="CZ106" s="206"/>
      <c r="DA106" s="206"/>
      <c r="DB106" s="206"/>
      <c r="DC106" s="206"/>
      <c r="DD106" s="206"/>
      <c r="DE106" s="206"/>
      <c r="DF106" s="206"/>
      <c r="DG106" s="206"/>
      <c r="DH106" s="206"/>
      <c r="DI106" s="206"/>
      <c r="DJ106" s="206"/>
      <c r="DK106" s="206"/>
      <c r="DL106" s="206"/>
    </row>
    <row r="107" spans="2:116" ht="17" x14ac:dyDescent="0.2">
      <c r="B107" s="188" t="s">
        <v>200</v>
      </c>
      <c r="C107" s="206">
        <v>0</v>
      </c>
      <c r="D107" s="206">
        <f>VAR(D40:D85)</f>
        <v>5.8988588588588424</v>
      </c>
      <c r="E107" s="206">
        <f t="shared" ref="E107:BK107" si="146">VAR(E40:E85)</f>
        <v>2.7219340463458468</v>
      </c>
      <c r="F107" s="206">
        <f t="shared" si="146"/>
        <v>0.59571428571428542</v>
      </c>
      <c r="G107" s="206">
        <f t="shared" si="146"/>
        <v>3.4246780303030704</v>
      </c>
      <c r="H107" s="206">
        <f t="shared" si="146"/>
        <v>0.18618181818181803</v>
      </c>
      <c r="I107" s="206">
        <f t="shared" si="146"/>
        <v>2.4837241379310586</v>
      </c>
      <c r="J107" s="206">
        <f t="shared" si="146"/>
        <v>0.86461904761904762</v>
      </c>
      <c r="K107" s="206">
        <f t="shared" si="146"/>
        <v>1.7499920634920636</v>
      </c>
      <c r="L107" s="206">
        <f t="shared" si="146"/>
        <v>0.57870445344129562</v>
      </c>
      <c r="M107" s="206">
        <f t="shared" si="146"/>
        <v>0.27608870967741928</v>
      </c>
      <c r="N107" s="206">
        <f t="shared" si="146"/>
        <v>0.63933712121212127</v>
      </c>
      <c r="O107" s="206">
        <f t="shared" si="146"/>
        <v>1.3983467741935371</v>
      </c>
      <c r="P107" s="206">
        <f t="shared" si="146"/>
        <v>0.28369281045751621</v>
      </c>
      <c r="Q107" s="206">
        <f t="shared" si="146"/>
        <v>0.90252100840336125</v>
      </c>
      <c r="R107" s="206">
        <f t="shared" si="146"/>
        <v>2.2836167341430205</v>
      </c>
      <c r="S107" s="206">
        <f t="shared" si="146"/>
        <v>3.3363529411764614</v>
      </c>
      <c r="T107" s="206">
        <f t="shared" si="146"/>
        <v>4.6520377867746587</v>
      </c>
      <c r="U107" s="206">
        <f t="shared" si="146"/>
        <v>2.3636363636363733E-2</v>
      </c>
      <c r="V107" s="206">
        <f t="shared" si="146"/>
        <v>0.47323613086769617</v>
      </c>
      <c r="W107" s="206" t="e">
        <f>VAR(W40:W85)</f>
        <v>#DIV/0!</v>
      </c>
      <c r="X107" s="206">
        <v>0</v>
      </c>
      <c r="Y107" s="206">
        <f t="shared" si="146"/>
        <v>2.0686956521739295</v>
      </c>
      <c r="Z107" s="206">
        <f t="shared" si="146"/>
        <v>0.58755255255255179</v>
      </c>
      <c r="AA107" s="206">
        <f t="shared" si="146"/>
        <v>2.3513949579832354</v>
      </c>
      <c r="AB107" s="206">
        <f t="shared" si="146"/>
        <v>2.5913814616756237</v>
      </c>
      <c r="AC107" s="206">
        <f t="shared" si="146"/>
        <v>0.97412643678160959</v>
      </c>
      <c r="AD107" s="206">
        <f t="shared" si="146"/>
        <v>3.5965860597439256</v>
      </c>
      <c r="AE107" s="206">
        <f>VAR(AE40:AE85)</f>
        <v>0.98977477477477449</v>
      </c>
      <c r="AF107" s="206">
        <f t="shared" si="146"/>
        <v>0.79647619047619056</v>
      </c>
      <c r="AG107" s="206">
        <f t="shared" si="146"/>
        <v>6.1859576612902725</v>
      </c>
      <c r="AH107" s="206">
        <f t="shared" si="146"/>
        <v>3.7336842105262229</v>
      </c>
      <c r="AI107" s="206">
        <f t="shared" si="146"/>
        <v>2.3512500000000172</v>
      </c>
      <c r="AJ107" s="206">
        <f t="shared" si="146"/>
        <v>2.1026386554621079</v>
      </c>
      <c r="AK107" s="206">
        <f t="shared" si="146"/>
        <v>1.0078494623655918</v>
      </c>
      <c r="AL107" s="206">
        <f t="shared" si="146"/>
        <v>1.9000000000000079E-2</v>
      </c>
      <c r="AM107" s="206">
        <f t="shared" si="146"/>
        <v>2.1700000000000026</v>
      </c>
      <c r="AN107" s="206">
        <f t="shared" si="146"/>
        <v>1.1936541889483074</v>
      </c>
      <c r="AO107" s="206">
        <f t="shared" si="146"/>
        <v>3.2611954022988421</v>
      </c>
      <c r="AP107" s="206">
        <f t="shared" si="146"/>
        <v>0.77931182795696263</v>
      </c>
      <c r="AQ107" s="206">
        <f t="shared" si="146"/>
        <v>2.3112499999999505</v>
      </c>
      <c r="AR107" s="206"/>
      <c r="AS107" s="206">
        <f t="shared" si="146"/>
        <v>2.5946396396396065</v>
      </c>
      <c r="AT107" s="206">
        <f t="shared" si="146"/>
        <v>7.566435897435813</v>
      </c>
      <c r="AU107" s="206">
        <v>0</v>
      </c>
      <c r="AV107" s="206">
        <v>0</v>
      </c>
      <c r="AW107" s="206">
        <v>0</v>
      </c>
      <c r="AX107" s="206">
        <v>0</v>
      </c>
      <c r="AY107" s="206">
        <v>0</v>
      </c>
      <c r="AZ107" s="206">
        <v>0</v>
      </c>
      <c r="BA107" s="206">
        <f t="shared" si="146"/>
        <v>0.13406761881707407</v>
      </c>
      <c r="BB107" s="206">
        <f t="shared" si="146"/>
        <v>0.69144189479334428</v>
      </c>
      <c r="BC107" s="206">
        <f t="shared" si="146"/>
        <v>0.63057760141093466</v>
      </c>
      <c r="BD107" s="206">
        <f t="shared" si="146"/>
        <v>1.9157809027089956</v>
      </c>
      <c r="BE107" s="206">
        <v>0</v>
      </c>
      <c r="BF107" s="206">
        <f t="shared" si="146"/>
        <v>2.7838113520023966</v>
      </c>
      <c r="BG107" s="206">
        <f t="shared" si="146"/>
        <v>2.5887999885289901</v>
      </c>
      <c r="BH107" s="206">
        <f t="shared" si="146"/>
        <v>1.7919162555790324</v>
      </c>
      <c r="BI107" s="206">
        <f t="shared" si="146"/>
        <v>3.3092982829572644</v>
      </c>
      <c r="BJ107" s="206">
        <f t="shared" si="146"/>
        <v>4.0563596491228004</v>
      </c>
      <c r="BK107" s="206">
        <f t="shared" si="146"/>
        <v>1.5432098765432484E-3</v>
      </c>
      <c r="BL107" s="206">
        <v>0</v>
      </c>
      <c r="BN107" s="206"/>
      <c r="BO107" s="206"/>
      <c r="BP107" s="206"/>
      <c r="BQ107" s="206"/>
      <c r="BR107" s="206"/>
      <c r="BS107" s="206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6"/>
      <c r="CJ107" s="206"/>
      <c r="CK107" s="206"/>
      <c r="CL107" s="206"/>
      <c r="CM107" s="206"/>
      <c r="CN107" s="206"/>
      <c r="CO107" s="206"/>
      <c r="CP107" s="206"/>
      <c r="CQ107" s="206"/>
      <c r="CR107" s="206"/>
      <c r="CS107" s="206"/>
      <c r="CT107" s="206"/>
      <c r="CU107" s="206"/>
      <c r="CV107" s="206"/>
      <c r="CW107" s="206"/>
      <c r="CX107" s="206"/>
      <c r="CY107" s="206"/>
      <c r="CZ107" s="206"/>
      <c r="DA107" s="206"/>
      <c r="DB107" s="206"/>
      <c r="DC107" s="206"/>
      <c r="DD107" s="206"/>
      <c r="DE107" s="206"/>
      <c r="DF107" s="206"/>
      <c r="DG107" s="206"/>
      <c r="DH107" s="206"/>
      <c r="DI107" s="206"/>
      <c r="DJ107" s="206"/>
      <c r="DK107" s="206"/>
      <c r="DL107" s="206"/>
    </row>
    <row r="110" spans="2:116" x14ac:dyDescent="0.2">
      <c r="B110" s="268" t="s">
        <v>274</v>
      </c>
      <c r="C110" t="e">
        <f>RSQ(D30:D76,E25:E73)</f>
        <v>#N/A</v>
      </c>
    </row>
    <row r="118" spans="2:65" x14ac:dyDescent="0.2">
      <c r="B118" s="11"/>
      <c r="C118" s="405"/>
      <c r="D118" s="405"/>
      <c r="E118" s="405"/>
      <c r="F118" s="405"/>
      <c r="G118" s="405"/>
      <c r="H118" s="405"/>
      <c r="I118" s="405"/>
      <c r="J118" s="405"/>
      <c r="K118" s="405"/>
      <c r="L118" s="405"/>
      <c r="M118" s="405"/>
      <c r="N118" s="405"/>
      <c r="O118" s="405"/>
      <c r="P118" s="405"/>
      <c r="Q118" s="405"/>
      <c r="R118" s="405"/>
      <c r="S118" s="405"/>
      <c r="T118" s="405"/>
      <c r="U118" s="405"/>
      <c r="V118" s="405"/>
      <c r="W118" s="405"/>
      <c r="X118" s="405"/>
      <c r="Y118" s="405"/>
      <c r="Z118" s="405"/>
      <c r="AA118" s="405"/>
      <c r="AB118" s="405"/>
      <c r="AC118" s="405"/>
      <c r="AD118" s="405"/>
      <c r="AE118" s="405"/>
      <c r="AF118" s="405"/>
      <c r="AG118" s="405"/>
      <c r="AH118" s="405"/>
      <c r="AI118" s="405"/>
      <c r="AJ118" s="405"/>
      <c r="AK118" s="405"/>
      <c r="AL118" s="405"/>
      <c r="AM118" s="405"/>
      <c r="AN118" s="405"/>
      <c r="AO118" s="405"/>
      <c r="AP118" s="405"/>
      <c r="AQ118" s="405"/>
      <c r="AR118" s="405"/>
      <c r="AS118" s="405"/>
      <c r="AT118" s="405"/>
      <c r="AU118" s="405"/>
      <c r="AV118" s="405"/>
      <c r="AW118" s="405"/>
      <c r="AX118" s="405"/>
      <c r="AY118" s="405"/>
      <c r="AZ118" s="405"/>
      <c r="BA118" s="405"/>
      <c r="BB118" s="405"/>
      <c r="BC118" s="405"/>
      <c r="BD118" s="405"/>
      <c r="BE118" s="405"/>
      <c r="BF118" s="405"/>
      <c r="BG118" s="405"/>
      <c r="BH118" s="405"/>
      <c r="BI118" s="405"/>
      <c r="BJ118" s="405"/>
      <c r="BK118" s="405"/>
      <c r="BL118" s="405"/>
      <c r="BM118" s="406"/>
    </row>
    <row r="119" spans="2:65" x14ac:dyDescent="0.2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66"/>
      <c r="BC119" s="66"/>
      <c r="BD119" s="11"/>
      <c r="BE119" s="66"/>
      <c r="BF119" s="11"/>
      <c r="BG119" s="11"/>
      <c r="BH119" s="11"/>
      <c r="BI119" s="11"/>
      <c r="BJ119" s="11"/>
      <c r="BK119" s="66"/>
      <c r="BL119" s="11"/>
      <c r="BM119" s="11"/>
    </row>
    <row r="120" spans="2:65" x14ac:dyDescent="0.2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66"/>
      <c r="BC120" s="66"/>
      <c r="BD120" s="11"/>
      <c r="BE120" s="66"/>
      <c r="BF120" s="11"/>
      <c r="BG120" s="11"/>
      <c r="BH120" s="11"/>
      <c r="BI120" s="11"/>
      <c r="BJ120" s="11"/>
      <c r="BK120" s="66"/>
      <c r="BL120" s="11"/>
      <c r="BM120" s="11"/>
    </row>
    <row r="121" spans="2:65" x14ac:dyDescent="0.2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66"/>
      <c r="BC121" s="66"/>
      <c r="BD121" s="11"/>
      <c r="BE121" s="66"/>
      <c r="BF121" s="11"/>
      <c r="BG121" s="11"/>
      <c r="BH121" s="11"/>
      <c r="BI121" s="11"/>
      <c r="BJ121" s="11"/>
      <c r="BK121" s="66"/>
      <c r="BL121" s="11"/>
      <c r="BM121" s="11"/>
    </row>
    <row r="122" spans="2:65" x14ac:dyDescent="0.2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66"/>
      <c r="BC122" s="66"/>
      <c r="BD122" s="11"/>
      <c r="BE122" s="66"/>
      <c r="BF122" s="11"/>
      <c r="BG122" s="11"/>
      <c r="BH122" s="11"/>
      <c r="BI122" s="11"/>
      <c r="BJ122" s="11"/>
      <c r="BK122" s="66"/>
      <c r="BL122" s="11"/>
      <c r="BM122" s="11"/>
    </row>
    <row r="123" spans="2:65" x14ac:dyDescent="0.2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66"/>
      <c r="BC123" s="66"/>
      <c r="BD123" s="11"/>
      <c r="BE123" s="66"/>
      <c r="BF123" s="11"/>
      <c r="BG123" s="11"/>
      <c r="BH123" s="11"/>
      <c r="BI123" s="11"/>
      <c r="BJ123" s="11"/>
      <c r="BK123" s="66"/>
      <c r="BL123" s="11"/>
      <c r="BM123" s="11"/>
    </row>
    <row r="124" spans="2:65" x14ac:dyDescent="0.2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66"/>
      <c r="BC124" s="66"/>
      <c r="BD124" s="11"/>
      <c r="BE124" s="66"/>
      <c r="BF124" s="11"/>
      <c r="BG124" s="11"/>
      <c r="BH124" s="11"/>
      <c r="BI124" s="11"/>
      <c r="BJ124" s="11"/>
      <c r="BK124" s="66"/>
      <c r="BL124" s="11"/>
      <c r="BM124" s="11"/>
    </row>
    <row r="125" spans="2:65" x14ac:dyDescent="0.2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66"/>
      <c r="BC125" s="66"/>
      <c r="BD125" s="11"/>
      <c r="BE125" s="66"/>
      <c r="BF125" s="11"/>
      <c r="BG125" s="11"/>
      <c r="BH125" s="11"/>
      <c r="BI125" s="11"/>
      <c r="BJ125" s="66"/>
      <c r="BK125" s="66"/>
      <c r="BL125" s="11"/>
      <c r="BM125" s="11"/>
    </row>
    <row r="126" spans="2:65" x14ac:dyDescent="0.2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66"/>
      <c r="BC126" s="66"/>
      <c r="BD126" s="66"/>
      <c r="BE126" s="66"/>
      <c r="BF126" s="11"/>
      <c r="BG126" s="11"/>
      <c r="BH126" s="11"/>
      <c r="BI126" s="11"/>
      <c r="BJ126" s="66"/>
      <c r="BK126" s="66"/>
      <c r="BL126" s="11"/>
      <c r="BM126" s="11"/>
    </row>
    <row r="127" spans="2:65" x14ac:dyDescent="0.2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66"/>
      <c r="BC127" s="66"/>
      <c r="BD127" s="66"/>
      <c r="BE127" s="66"/>
      <c r="BF127" s="11"/>
      <c r="BG127" s="11"/>
      <c r="BH127" s="11"/>
      <c r="BI127" s="11"/>
      <c r="BJ127" s="66"/>
      <c r="BK127" s="66"/>
      <c r="BL127" s="11"/>
      <c r="BM127" s="11"/>
    </row>
    <row r="128" spans="2:65" x14ac:dyDescent="0.2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66"/>
      <c r="BC128" s="66"/>
      <c r="BD128" s="66"/>
      <c r="BE128" s="66"/>
      <c r="BF128" s="11"/>
      <c r="BG128" s="11"/>
      <c r="BH128" s="11"/>
      <c r="BI128" s="11"/>
      <c r="BJ128" s="66"/>
      <c r="BK128" s="66"/>
      <c r="BL128" s="11"/>
      <c r="BM128" s="11"/>
    </row>
    <row r="129" spans="2:65" x14ac:dyDescent="0.2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66"/>
      <c r="BC129" s="66"/>
      <c r="BD129" s="66"/>
      <c r="BE129" s="66"/>
      <c r="BF129" s="11"/>
      <c r="BG129" s="11"/>
      <c r="BH129" s="11"/>
      <c r="BI129" s="11"/>
      <c r="BJ129" s="66"/>
      <c r="BK129" s="66"/>
      <c r="BL129" s="66"/>
      <c r="BM129" s="11"/>
    </row>
    <row r="130" spans="2:65" x14ac:dyDescent="0.2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66"/>
      <c r="BC130" s="66"/>
      <c r="BD130" s="66"/>
      <c r="BE130" s="66"/>
      <c r="BF130" s="11"/>
      <c r="BG130" s="11"/>
      <c r="BH130" s="11"/>
      <c r="BI130" s="11"/>
      <c r="BJ130" s="66"/>
      <c r="BK130" s="66"/>
      <c r="BL130" s="66"/>
      <c r="BM130" s="11"/>
    </row>
    <row r="131" spans="2:65" x14ac:dyDescent="0.2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66"/>
      <c r="BC131" s="66"/>
      <c r="BD131" s="66"/>
      <c r="BE131" s="66"/>
      <c r="BF131" s="11"/>
      <c r="BG131" s="11"/>
      <c r="BH131" s="11"/>
      <c r="BI131" s="11"/>
      <c r="BJ131" s="66"/>
      <c r="BK131" s="66"/>
      <c r="BL131" s="66"/>
      <c r="BM131" s="11"/>
    </row>
    <row r="132" spans="2:65" x14ac:dyDescent="0.2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66"/>
      <c r="BC132" s="66"/>
      <c r="BD132" s="66"/>
      <c r="BE132" s="66"/>
      <c r="BF132" s="11"/>
      <c r="BG132" s="11"/>
      <c r="BH132" s="11"/>
      <c r="BI132" s="11"/>
      <c r="BJ132" s="66"/>
      <c r="BK132" s="66"/>
      <c r="BL132" s="66"/>
      <c r="BM132" s="11"/>
    </row>
    <row r="133" spans="2:65" x14ac:dyDescent="0.2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66"/>
      <c r="BC133" s="66"/>
      <c r="BD133" s="66"/>
      <c r="BE133" s="66"/>
      <c r="BF133" s="11"/>
      <c r="BG133" s="11"/>
      <c r="BH133" s="11"/>
      <c r="BI133" s="11"/>
      <c r="BJ133" s="66"/>
      <c r="BK133" s="66"/>
      <c r="BL133" s="66"/>
      <c r="BM133" s="11"/>
    </row>
    <row r="134" spans="2:65" x14ac:dyDescent="0.2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66"/>
      <c r="BC134" s="66"/>
      <c r="BD134" s="66"/>
      <c r="BE134" s="66"/>
      <c r="BF134" s="11"/>
      <c r="BG134" s="66"/>
      <c r="BH134" s="11"/>
      <c r="BI134" s="11"/>
      <c r="BJ134" s="66"/>
      <c r="BK134" s="66"/>
      <c r="BL134" s="66"/>
      <c r="BM134" s="11"/>
    </row>
    <row r="135" spans="2:65" x14ac:dyDescent="0.2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66"/>
      <c r="BC135" s="66"/>
      <c r="BD135" s="66"/>
      <c r="BE135" s="66"/>
      <c r="BF135" s="11"/>
      <c r="BG135" s="66"/>
      <c r="BH135" s="11"/>
      <c r="BI135" s="11"/>
      <c r="BJ135" s="66"/>
      <c r="BK135" s="66"/>
      <c r="BL135" s="66"/>
      <c r="BM135" s="11"/>
    </row>
    <row r="136" spans="2:65" x14ac:dyDescent="0.2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66"/>
      <c r="BC136" s="66"/>
      <c r="BD136" s="66"/>
      <c r="BE136" s="66"/>
      <c r="BF136" s="11"/>
      <c r="BG136" s="66"/>
      <c r="BH136" s="11"/>
      <c r="BI136" s="11"/>
      <c r="BJ136" s="66"/>
      <c r="BK136" s="66"/>
      <c r="BL136" s="66"/>
      <c r="BM136" s="11"/>
    </row>
    <row r="137" spans="2:65" x14ac:dyDescent="0.2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66"/>
      <c r="BC137" s="66"/>
      <c r="BD137" s="66"/>
      <c r="BE137" s="66"/>
      <c r="BF137" s="11"/>
      <c r="BG137" s="66"/>
      <c r="BH137" s="66"/>
      <c r="BI137" s="11"/>
      <c r="BJ137" s="66"/>
      <c r="BK137" s="66"/>
      <c r="BL137" s="66"/>
      <c r="BM137" s="11"/>
    </row>
    <row r="138" spans="2:65" x14ac:dyDescent="0.2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66"/>
      <c r="BC138" s="66"/>
      <c r="BD138" s="66"/>
      <c r="BE138" s="66"/>
      <c r="BF138" s="11"/>
      <c r="BG138" s="66"/>
      <c r="BH138" s="66"/>
      <c r="BI138" s="66"/>
      <c r="BJ138" s="66"/>
      <c r="BK138" s="66"/>
      <c r="BL138" s="66"/>
      <c r="BM138" s="11"/>
    </row>
    <row r="139" spans="2:65" x14ac:dyDescent="0.2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66"/>
      <c r="BC139" s="66"/>
      <c r="BD139" s="66"/>
      <c r="BE139" s="66"/>
      <c r="BF139" s="11"/>
      <c r="BG139" s="66"/>
      <c r="BH139" s="66"/>
      <c r="BI139" s="66"/>
      <c r="BJ139" s="66"/>
      <c r="BK139" s="66"/>
      <c r="BL139" s="66"/>
      <c r="BM139" s="11"/>
    </row>
    <row r="140" spans="2:65" x14ac:dyDescent="0.2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66"/>
      <c r="BC140" s="66"/>
      <c r="BD140" s="66"/>
      <c r="BE140" s="66"/>
      <c r="BF140" s="11"/>
      <c r="BG140" s="66"/>
      <c r="BH140" s="66"/>
      <c r="BI140" s="66"/>
      <c r="BJ140" s="66"/>
      <c r="BK140" s="66"/>
      <c r="BL140" s="66"/>
      <c r="BM140" s="11"/>
    </row>
    <row r="141" spans="2:65" x14ac:dyDescent="0.2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66"/>
      <c r="BC141" s="66"/>
      <c r="BD141" s="66"/>
      <c r="BE141" s="66"/>
      <c r="BF141" s="11"/>
      <c r="BG141" s="66"/>
      <c r="BH141" s="66"/>
      <c r="BI141" s="66"/>
      <c r="BJ141" s="66"/>
      <c r="BK141" s="66"/>
      <c r="BL141" s="66"/>
      <c r="BM141" s="11"/>
    </row>
    <row r="142" spans="2:65" x14ac:dyDescent="0.2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66"/>
      <c r="BC142" s="66"/>
      <c r="BD142" s="66"/>
      <c r="BE142" s="66"/>
      <c r="BF142" s="11"/>
      <c r="BG142" s="66"/>
      <c r="BH142" s="66"/>
      <c r="BI142" s="66"/>
      <c r="BJ142" s="66"/>
      <c r="BK142" s="66"/>
      <c r="BL142" s="66"/>
      <c r="BM142" s="11"/>
    </row>
    <row r="143" spans="2:65" x14ac:dyDescent="0.2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66"/>
      <c r="BC143" s="66"/>
      <c r="BD143" s="66"/>
      <c r="BE143" s="66"/>
      <c r="BF143" s="11"/>
      <c r="BG143" s="66"/>
      <c r="BH143" s="66"/>
      <c r="BI143" s="66"/>
      <c r="BJ143" s="66"/>
      <c r="BK143" s="66"/>
      <c r="BL143" s="66"/>
      <c r="BM143" s="11"/>
    </row>
    <row r="144" spans="2:65" x14ac:dyDescent="0.2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66"/>
      <c r="BC144" s="66"/>
      <c r="BD144" s="66"/>
      <c r="BE144" s="66"/>
      <c r="BF144" s="11"/>
      <c r="BG144" s="66"/>
      <c r="BH144" s="66"/>
      <c r="BI144" s="66"/>
      <c r="BJ144" s="66"/>
      <c r="BK144" s="66"/>
      <c r="BL144" s="66"/>
      <c r="BM144" s="11"/>
    </row>
    <row r="145" spans="2:65" x14ac:dyDescent="0.2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66"/>
      <c r="BC145" s="66"/>
      <c r="BD145" s="66"/>
      <c r="BE145" s="66"/>
      <c r="BF145" s="11"/>
      <c r="BG145" s="66"/>
      <c r="BH145" s="66"/>
      <c r="BI145" s="66"/>
      <c r="BJ145" s="66"/>
      <c r="BK145" s="66"/>
      <c r="BL145" s="11"/>
      <c r="BM145" s="11"/>
    </row>
    <row r="146" spans="2:65" x14ac:dyDescent="0.2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66"/>
      <c r="BC146" s="66"/>
      <c r="BD146" s="66"/>
      <c r="BE146" s="66"/>
      <c r="BF146" s="11"/>
      <c r="BG146" s="66"/>
      <c r="BH146" s="66"/>
      <c r="BI146" s="66"/>
      <c r="BJ146" s="66"/>
      <c r="BK146" s="66"/>
      <c r="BL146" s="11"/>
      <c r="BM146" s="11"/>
    </row>
    <row r="147" spans="2:65" x14ac:dyDescent="0.2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66"/>
      <c r="BC147" s="66"/>
      <c r="BD147" s="66"/>
      <c r="BE147" s="66"/>
      <c r="BF147" s="11"/>
      <c r="BG147" s="66"/>
      <c r="BH147" s="66"/>
      <c r="BI147" s="66"/>
      <c r="BJ147" s="66"/>
      <c r="BK147" s="66"/>
      <c r="BL147" s="11"/>
      <c r="BM147" s="11"/>
    </row>
    <row r="148" spans="2:65" x14ac:dyDescent="0.2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66"/>
      <c r="BC148" s="66"/>
      <c r="BD148" s="66"/>
      <c r="BE148" s="66"/>
      <c r="BF148" s="11"/>
      <c r="BG148" s="66"/>
      <c r="BH148" s="66"/>
      <c r="BI148" s="66"/>
      <c r="BJ148" s="66"/>
      <c r="BK148" s="66"/>
      <c r="BL148" s="11"/>
      <c r="BM148" s="11"/>
    </row>
    <row r="149" spans="2:65" x14ac:dyDescent="0.2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66"/>
      <c r="BC149" s="66"/>
      <c r="BD149" s="66"/>
      <c r="BE149" s="66"/>
      <c r="BF149" s="11"/>
      <c r="BG149" s="66"/>
      <c r="BH149" s="66"/>
      <c r="BI149" s="66"/>
      <c r="BJ149" s="66"/>
      <c r="BK149" s="66"/>
      <c r="BL149" s="11"/>
      <c r="BM149" s="11"/>
    </row>
    <row r="150" spans="2:65" x14ac:dyDescent="0.2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66"/>
      <c r="BC150" s="66"/>
      <c r="BD150" s="66"/>
      <c r="BE150" s="66"/>
      <c r="BF150" s="11"/>
      <c r="BG150" s="66"/>
      <c r="BH150" s="66"/>
      <c r="BI150" s="66"/>
      <c r="BJ150" s="66"/>
      <c r="BK150" s="66"/>
      <c r="BL150" s="11"/>
      <c r="BM150" s="11"/>
    </row>
    <row r="151" spans="2:65" x14ac:dyDescent="0.2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66"/>
      <c r="BC151" s="66"/>
      <c r="BD151" s="66"/>
      <c r="BE151" s="66"/>
      <c r="BF151" s="11"/>
      <c r="BG151" s="66"/>
      <c r="BH151" s="66"/>
      <c r="BI151" s="66"/>
      <c r="BJ151" s="66"/>
      <c r="BK151" s="66"/>
      <c r="BL151" s="11"/>
      <c r="BM151" s="11"/>
    </row>
    <row r="152" spans="2:65" x14ac:dyDescent="0.2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66"/>
      <c r="BC152" s="66"/>
      <c r="BD152" s="66"/>
      <c r="BE152" s="66"/>
      <c r="BF152" s="11"/>
      <c r="BG152" s="66"/>
      <c r="BH152" s="66"/>
      <c r="BI152" s="66"/>
      <c r="BJ152" s="66"/>
      <c r="BK152" s="66"/>
      <c r="BL152" s="11"/>
      <c r="BM152" s="11"/>
    </row>
    <row r="153" spans="2:65" x14ac:dyDescent="0.2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66"/>
      <c r="BC153" s="66"/>
      <c r="BD153" s="66"/>
      <c r="BE153" s="66"/>
      <c r="BF153" s="11"/>
      <c r="BG153" s="66"/>
      <c r="BH153" s="66"/>
      <c r="BI153" s="66"/>
      <c r="BJ153" s="66"/>
      <c r="BK153" s="66"/>
      <c r="BL153" s="11"/>
      <c r="BM153" s="11"/>
    </row>
    <row r="154" spans="2:65" x14ac:dyDescent="0.2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66"/>
      <c r="BC154" s="66"/>
      <c r="BD154" s="66"/>
      <c r="BE154" s="66"/>
      <c r="BF154" s="11"/>
      <c r="BG154" s="66"/>
      <c r="BH154" s="66"/>
      <c r="BI154" s="66"/>
      <c r="BJ154" s="66"/>
      <c r="BK154" s="66"/>
      <c r="BL154" s="11"/>
      <c r="BM154" s="11"/>
    </row>
    <row r="155" spans="2:65" x14ac:dyDescent="0.2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66"/>
      <c r="BC155" s="66"/>
      <c r="BD155" s="66"/>
      <c r="BE155" s="66"/>
      <c r="BF155" s="11"/>
      <c r="BG155" s="66"/>
      <c r="BH155" s="66"/>
      <c r="BI155" s="66"/>
      <c r="BJ155" s="66"/>
      <c r="BK155" s="66"/>
      <c r="BL155" s="11"/>
      <c r="BM155" s="11"/>
    </row>
    <row r="156" spans="2:65" x14ac:dyDescent="0.2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66"/>
      <c r="BC156" s="66"/>
      <c r="BD156" s="66"/>
      <c r="BE156" s="66"/>
      <c r="BF156" s="11"/>
      <c r="BG156" s="66"/>
      <c r="BH156" s="66"/>
      <c r="BI156" s="66"/>
      <c r="BJ156" s="66"/>
      <c r="BK156" s="66"/>
      <c r="BL156" s="11"/>
      <c r="BM156" s="11"/>
    </row>
    <row r="157" spans="2:65" x14ac:dyDescent="0.2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66"/>
      <c r="BC157" s="66"/>
      <c r="BD157" s="66"/>
      <c r="BE157" s="66"/>
      <c r="BF157" s="11"/>
      <c r="BG157" s="66"/>
      <c r="BH157" s="66"/>
      <c r="BI157" s="66"/>
      <c r="BJ157" s="66"/>
      <c r="BK157" s="66"/>
      <c r="BL157" s="11"/>
      <c r="BM157" s="11"/>
    </row>
    <row r="158" spans="2:65" x14ac:dyDescent="0.2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66"/>
      <c r="BC158" s="66"/>
      <c r="BD158" s="66"/>
      <c r="BE158" s="66"/>
      <c r="BF158" s="11"/>
      <c r="BG158" s="66"/>
      <c r="BH158" s="66"/>
      <c r="BI158" s="66"/>
      <c r="BJ158" s="66"/>
      <c r="BK158" s="66"/>
      <c r="BL158" s="11"/>
      <c r="BM158" s="11"/>
    </row>
    <row r="159" spans="2:65" x14ac:dyDescent="0.2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66"/>
      <c r="BC159" s="66"/>
      <c r="BD159" s="66"/>
      <c r="BE159" s="66"/>
      <c r="BF159" s="11"/>
      <c r="BG159" s="66"/>
      <c r="BH159" s="66"/>
      <c r="BI159" s="66"/>
      <c r="BJ159" s="66"/>
      <c r="BK159" s="66"/>
      <c r="BL159" s="11"/>
      <c r="BM159" s="11"/>
    </row>
    <row r="160" spans="2:65" x14ac:dyDescent="0.2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66"/>
      <c r="BC160" s="66"/>
      <c r="BD160" s="66"/>
      <c r="BE160" s="66"/>
      <c r="BF160" s="11"/>
      <c r="BG160" s="66"/>
      <c r="BH160" s="66"/>
      <c r="BI160" s="66"/>
      <c r="BJ160" s="66"/>
      <c r="BK160" s="66"/>
      <c r="BL160" s="11"/>
      <c r="BM160" s="11"/>
    </row>
    <row r="161" spans="2:65" x14ac:dyDescent="0.2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66"/>
      <c r="BD161" s="66"/>
      <c r="BE161" s="66"/>
      <c r="BF161" s="11"/>
      <c r="BG161" s="66"/>
      <c r="BH161" s="66"/>
      <c r="BI161" s="66"/>
      <c r="BJ161" s="66"/>
      <c r="BK161" s="66"/>
      <c r="BL161" s="11"/>
      <c r="BM161" s="11"/>
    </row>
    <row r="162" spans="2:65" x14ac:dyDescent="0.2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66"/>
      <c r="BD162" s="66"/>
      <c r="BE162" s="66"/>
      <c r="BF162" s="11"/>
      <c r="BG162" s="66"/>
      <c r="BH162" s="66"/>
      <c r="BI162" s="66"/>
      <c r="BJ162" s="66"/>
      <c r="BK162" s="66"/>
      <c r="BL162" s="11"/>
      <c r="BM162" s="11"/>
    </row>
    <row r="163" spans="2:65" x14ac:dyDescent="0.2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66"/>
      <c r="BD163" s="66"/>
      <c r="BE163" s="66"/>
      <c r="BF163" s="11"/>
      <c r="BG163" s="66"/>
      <c r="BH163" s="66"/>
      <c r="BI163" s="66"/>
      <c r="BJ163" s="66"/>
      <c r="BK163" s="11"/>
      <c r="BL163" s="11"/>
      <c r="BM163" s="11"/>
    </row>
    <row r="164" spans="2:65" x14ac:dyDescent="0.2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66"/>
      <c r="BD164" s="66"/>
      <c r="BE164" s="66"/>
      <c r="BF164" s="11"/>
      <c r="BG164" s="66"/>
      <c r="BH164" s="66"/>
      <c r="BI164" s="66"/>
      <c r="BJ164" s="66"/>
      <c r="BK164" s="11"/>
      <c r="BL164" s="11"/>
      <c r="BM164" s="11"/>
    </row>
    <row r="165" spans="2:65" x14ac:dyDescent="0.2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66"/>
      <c r="BD165" s="66"/>
      <c r="BE165" s="11"/>
      <c r="BF165" s="11"/>
      <c r="BG165" s="66"/>
      <c r="BH165" s="66"/>
      <c r="BI165" s="66"/>
      <c r="BJ165" s="66"/>
      <c r="BK165" s="11"/>
      <c r="BL165" s="11"/>
      <c r="BM165" s="11"/>
    </row>
    <row r="166" spans="2:65" x14ac:dyDescent="0.2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66"/>
      <c r="BD166" s="66"/>
      <c r="BE166" s="11"/>
      <c r="BF166" s="11"/>
      <c r="BG166" s="66"/>
      <c r="BH166" s="66"/>
      <c r="BI166" s="66"/>
      <c r="BJ166" s="66"/>
      <c r="BK166" s="11"/>
      <c r="BL166" s="11"/>
      <c r="BM166" s="11"/>
    </row>
    <row r="167" spans="2:65" x14ac:dyDescent="0.2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66"/>
      <c r="BE167" s="11"/>
      <c r="BF167" s="11"/>
      <c r="BG167" s="66"/>
      <c r="BH167" s="66"/>
      <c r="BI167" s="66"/>
      <c r="BJ167" s="66"/>
      <c r="BK167" s="11"/>
      <c r="BL167" s="11"/>
      <c r="BM167" s="11"/>
    </row>
    <row r="168" spans="2:65" x14ac:dyDescent="0.2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66"/>
      <c r="BE168" s="11"/>
      <c r="BF168" s="11"/>
      <c r="BG168" s="66"/>
      <c r="BH168" s="66"/>
      <c r="BI168" s="66"/>
      <c r="BJ168" s="66"/>
      <c r="BK168" s="11"/>
      <c r="BL168" s="11"/>
      <c r="BM168" s="11"/>
    </row>
    <row r="169" spans="2:65" x14ac:dyDescent="0.2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66"/>
      <c r="BE169" s="11"/>
      <c r="BF169" s="11"/>
      <c r="BG169" s="66"/>
      <c r="BH169" s="66"/>
      <c r="BI169" s="66"/>
      <c r="BJ169" s="66"/>
      <c r="BK169" s="11"/>
      <c r="BL169" s="11"/>
      <c r="BM169" s="11"/>
    </row>
    <row r="170" spans="2:65" x14ac:dyDescent="0.2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66"/>
      <c r="BE170" s="11"/>
      <c r="BF170" s="11"/>
      <c r="BG170" s="66"/>
      <c r="BH170" s="66"/>
      <c r="BI170" s="66"/>
      <c r="BJ170" s="66"/>
      <c r="BK170" s="11"/>
      <c r="BL170" s="11"/>
      <c r="BM170" s="11"/>
    </row>
    <row r="171" spans="2:65" x14ac:dyDescent="0.2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66"/>
      <c r="BE171" s="11"/>
      <c r="BF171" s="11"/>
      <c r="BG171" s="66"/>
      <c r="BH171" s="66"/>
      <c r="BI171" s="66"/>
      <c r="BJ171" s="66"/>
      <c r="BK171" s="11"/>
      <c r="BL171" s="11"/>
      <c r="BM171" s="11"/>
    </row>
    <row r="172" spans="2:65" x14ac:dyDescent="0.2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66"/>
      <c r="BE172" s="11"/>
      <c r="BF172" s="11"/>
      <c r="BG172" s="66"/>
      <c r="BH172" s="66"/>
      <c r="BI172" s="66"/>
      <c r="BJ172" s="66"/>
      <c r="BK172" s="11"/>
      <c r="BL172" s="11"/>
      <c r="BM172" s="11"/>
    </row>
    <row r="173" spans="2:65" x14ac:dyDescent="0.2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66"/>
      <c r="BE173" s="11"/>
      <c r="BF173" s="11"/>
      <c r="BG173" s="66"/>
      <c r="BH173" s="66"/>
      <c r="BI173" s="66"/>
      <c r="BJ173" s="66"/>
      <c r="BK173" s="11"/>
      <c r="BL173" s="11"/>
      <c r="BM173" s="11"/>
    </row>
    <row r="174" spans="2:65" x14ac:dyDescent="0.2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66"/>
      <c r="BE174" s="11"/>
      <c r="BF174" s="11"/>
      <c r="BG174" s="66"/>
      <c r="BH174" s="66"/>
      <c r="BI174" s="66"/>
      <c r="BJ174" s="11"/>
      <c r="BK174" s="11"/>
      <c r="BL174" s="11"/>
      <c r="BM174" s="11"/>
    </row>
    <row r="175" spans="2:65" x14ac:dyDescent="0.2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66"/>
      <c r="BH175" s="66"/>
      <c r="BI175" s="66"/>
      <c r="BJ175" s="11"/>
      <c r="BK175" s="11"/>
      <c r="BL175" s="11"/>
      <c r="BM175" s="11"/>
    </row>
    <row r="176" spans="2:65" x14ac:dyDescent="0.2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66"/>
      <c r="BH176" s="66"/>
      <c r="BI176" s="66"/>
      <c r="BJ176" s="11"/>
      <c r="BK176" s="11"/>
      <c r="BL176" s="11"/>
      <c r="BM176" s="11"/>
    </row>
    <row r="177" spans="2:65" x14ac:dyDescent="0.2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66"/>
      <c r="BH177" s="66"/>
      <c r="BI177" s="66"/>
      <c r="BJ177" s="11"/>
      <c r="BK177" s="11"/>
      <c r="BL177" s="11"/>
      <c r="BM177" s="11"/>
    </row>
    <row r="178" spans="2:65" x14ac:dyDescent="0.2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66"/>
      <c r="BH178" s="66"/>
      <c r="BI178" s="66"/>
      <c r="BJ178" s="11"/>
      <c r="BK178" s="11"/>
      <c r="BL178" s="11"/>
      <c r="BM178" s="11"/>
    </row>
    <row r="179" spans="2:65" x14ac:dyDescent="0.2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66"/>
      <c r="BH179" s="66"/>
      <c r="BI179" s="66"/>
      <c r="BJ179" s="11"/>
      <c r="BK179" s="11"/>
      <c r="BL179" s="11"/>
      <c r="BM179" s="11"/>
    </row>
    <row r="180" spans="2:65" x14ac:dyDescent="0.2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66"/>
      <c r="BH180" s="66"/>
      <c r="BI180" s="66"/>
      <c r="BJ180" s="11"/>
      <c r="BK180" s="11"/>
      <c r="BL180" s="11"/>
      <c r="BM180" s="11"/>
    </row>
    <row r="181" spans="2:65" x14ac:dyDescent="0.2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66"/>
      <c r="BH181" s="66"/>
      <c r="BI181" s="66"/>
      <c r="BJ181" s="11"/>
      <c r="BK181" s="11"/>
      <c r="BL181" s="11"/>
      <c r="BM181" s="11"/>
    </row>
    <row r="182" spans="2:65" x14ac:dyDescent="0.2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66"/>
      <c r="BH182" s="66"/>
      <c r="BI182" s="66"/>
      <c r="BJ182" s="11"/>
      <c r="BK182" s="11"/>
      <c r="BL182" s="11"/>
      <c r="BM182" s="11"/>
    </row>
    <row r="183" spans="2:65" x14ac:dyDescent="0.2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66"/>
      <c r="BI183" s="66"/>
      <c r="BJ183" s="11"/>
      <c r="BK183" s="11"/>
      <c r="BL183" s="11"/>
      <c r="BM183" s="11"/>
    </row>
    <row r="184" spans="2:65" x14ac:dyDescent="0.2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66"/>
      <c r="BI184" s="66"/>
      <c r="BJ184" s="11"/>
      <c r="BK184" s="11"/>
      <c r="BL184" s="11"/>
      <c r="BM184" s="11"/>
    </row>
    <row r="185" spans="2:65" x14ac:dyDescent="0.2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66"/>
      <c r="BI185" s="66"/>
      <c r="BJ185" s="11"/>
      <c r="BK185" s="11"/>
      <c r="BL185" s="11"/>
      <c r="BM185" s="11"/>
    </row>
    <row r="186" spans="2:65" x14ac:dyDescent="0.2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66"/>
      <c r="BJ186" s="11"/>
      <c r="BK186" s="11"/>
      <c r="BL186" s="11"/>
      <c r="BM186" s="11"/>
    </row>
    <row r="187" spans="2:65" x14ac:dyDescent="0.2">
      <c r="B187" s="11"/>
    </row>
  </sheetData>
  <dataValidations count="1">
    <dataValidation type="list" allowBlank="1" showInputMessage="1" showErrorMessage="1" sqref="F7" xr:uid="{41473861-BF27-A24F-9111-F0FABFE9EBCB}">
      <formula1>$C$1:$DL$1</formula1>
    </dataValidation>
  </dataValidations>
  <pageMargins left="0.7" right="0.7" top="0.75" bottom="0.75" header="0.3" footer="0.3"/>
  <pageSetup paperSize="9" orientation="portrait" horizontalDpi="0" verticalDpi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2" r:id="rId3" name="Option Button 2">
              <controlPr defaultSize="0" autoFill="0" autoLine="0" autoPict="0">
                <anchor moveWithCells="1">
                  <from>
                    <xdr:col>70</xdr:col>
                    <xdr:colOff>0</xdr:colOff>
                    <xdr:row>67</xdr:row>
                    <xdr:rowOff>101600</xdr:rowOff>
                  </from>
                  <to>
                    <xdr:col>71</xdr:col>
                    <xdr:colOff>596900</xdr:colOff>
                    <xdr:row>69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6F074-E856-9F43-80E7-AAA1FAA0B0E5}">
  <sheetPr>
    <pageSetUpPr fitToPage="1"/>
  </sheetPr>
  <dimension ref="A1:AZ248"/>
  <sheetViews>
    <sheetView zoomScale="110" zoomScaleNormal="110" workbookViewId="0">
      <pane ySplit="1" topLeftCell="A13" activePane="bottomLeft" state="frozen"/>
      <selection pane="bottomLeft" activeCell="H20" sqref="H20"/>
    </sheetView>
  </sheetViews>
  <sheetFormatPr baseColWidth="10" defaultRowHeight="16" x14ac:dyDescent="0.2"/>
  <cols>
    <col min="1" max="1" width="22.33203125" customWidth="1"/>
    <col min="2" max="2" width="18" customWidth="1"/>
    <col min="3" max="3" width="10.83203125" customWidth="1"/>
    <col min="4" max="4" width="10.83203125" hidden="1" customWidth="1"/>
    <col min="5" max="5" width="10.83203125" customWidth="1"/>
    <col min="6" max="7" width="10.83203125" hidden="1" customWidth="1"/>
    <col min="8" max="8" width="10.83203125" customWidth="1"/>
    <col min="9" max="10" width="10.83203125" hidden="1" customWidth="1"/>
    <col min="11" max="11" width="10.83203125" customWidth="1"/>
    <col min="12" max="14" width="10.83203125" hidden="1" customWidth="1"/>
    <col min="15" max="28" width="10.83203125" customWidth="1"/>
  </cols>
  <sheetData>
    <row r="1" spans="1:52" ht="34" x14ac:dyDescent="0.2">
      <c r="A1" s="189"/>
      <c r="B1" s="189"/>
      <c r="C1" s="276" t="s">
        <v>97</v>
      </c>
      <c r="D1" s="276" t="s">
        <v>82</v>
      </c>
      <c r="E1" s="276" t="s">
        <v>69</v>
      </c>
      <c r="F1" s="276" t="s">
        <v>76</v>
      </c>
      <c r="G1" s="276" t="s">
        <v>63</v>
      </c>
      <c r="H1" s="276" t="s">
        <v>102</v>
      </c>
      <c r="I1" s="276" t="s">
        <v>81</v>
      </c>
      <c r="J1" s="276" t="s">
        <v>68</v>
      </c>
      <c r="K1" s="276" t="s">
        <v>135</v>
      </c>
      <c r="L1" s="276" t="s">
        <v>105</v>
      </c>
      <c r="M1" s="276" t="s">
        <v>98</v>
      </c>
      <c r="N1" s="276" t="s">
        <v>119</v>
      </c>
      <c r="O1" s="276" t="s">
        <v>92</v>
      </c>
      <c r="P1" s="276" t="s">
        <v>100</v>
      </c>
      <c r="Q1" s="276" t="s">
        <v>75</v>
      </c>
      <c r="R1" s="276" t="s">
        <v>99</v>
      </c>
      <c r="S1" s="276" t="s">
        <v>74</v>
      </c>
      <c r="T1" s="276" t="s">
        <v>65</v>
      </c>
      <c r="U1" s="276" t="s">
        <v>64</v>
      </c>
      <c r="V1" s="276" t="s">
        <v>109</v>
      </c>
      <c r="W1" s="276" t="s">
        <v>79</v>
      </c>
      <c r="X1" s="276" t="s">
        <v>91</v>
      </c>
      <c r="Y1" s="276" t="s">
        <v>80</v>
      </c>
      <c r="Z1" s="276" t="s">
        <v>73</v>
      </c>
      <c r="AA1" s="276" t="s">
        <v>87</v>
      </c>
      <c r="AB1" s="276" t="s">
        <v>67</v>
      </c>
      <c r="AC1" s="276" t="s">
        <v>107</v>
      </c>
      <c r="AD1" s="276" t="s">
        <v>104</v>
      </c>
      <c r="AE1" s="276" t="s">
        <v>96</v>
      </c>
      <c r="AF1" s="276" t="s">
        <v>118</v>
      </c>
      <c r="AG1" s="276" t="s">
        <v>86</v>
      </c>
      <c r="AH1" s="276" t="s">
        <v>94</v>
      </c>
      <c r="AI1" s="276" t="s">
        <v>103</v>
      </c>
      <c r="AJ1" s="276" t="s">
        <v>85</v>
      </c>
      <c r="AK1" s="276" t="s">
        <v>95</v>
      </c>
      <c r="AL1" s="276" t="s">
        <v>66</v>
      </c>
      <c r="AM1" s="276" t="s">
        <v>121</v>
      </c>
      <c r="AN1" s="276" t="s">
        <v>78</v>
      </c>
      <c r="AO1" s="276" t="s">
        <v>117</v>
      </c>
      <c r="AP1" s="276" t="s">
        <v>72</v>
      </c>
      <c r="AQ1" s="276" t="s">
        <v>116</v>
      </c>
      <c r="AR1" s="276" t="s">
        <v>147</v>
      </c>
      <c r="AS1" s="276" t="s">
        <v>84</v>
      </c>
      <c r="AT1" s="276" t="s">
        <v>239</v>
      </c>
      <c r="AU1" s="276" t="s">
        <v>241</v>
      </c>
      <c r="AV1" s="276" t="s">
        <v>70</v>
      </c>
      <c r="AW1" s="276" t="s">
        <v>244</v>
      </c>
      <c r="AX1" s="276" t="s">
        <v>246</v>
      </c>
      <c r="AY1" s="276" t="s">
        <v>77</v>
      </c>
      <c r="AZ1" s="277" t="s">
        <v>249</v>
      </c>
    </row>
    <row r="2" spans="1:52" ht="34" x14ac:dyDescent="0.2">
      <c r="A2" s="421" t="s">
        <v>97</v>
      </c>
      <c r="B2" s="279" t="s">
        <v>293</v>
      </c>
      <c r="C2" s="280">
        <v>1</v>
      </c>
      <c r="D2" s="384" t="s">
        <v>644</v>
      </c>
      <c r="E2" s="282">
        <v>0.23200000000000001</v>
      </c>
      <c r="F2" s="383" t="s">
        <v>645</v>
      </c>
      <c r="G2" s="385" t="s">
        <v>646</v>
      </c>
      <c r="H2" s="282">
        <v>0.154</v>
      </c>
      <c r="I2" s="383" t="s">
        <v>647</v>
      </c>
      <c r="J2" s="385" t="s">
        <v>648</v>
      </c>
      <c r="K2" s="282">
        <v>-6.8000000000000005E-2</v>
      </c>
      <c r="L2" s="385" t="s">
        <v>649</v>
      </c>
      <c r="M2" s="385" t="s">
        <v>650</v>
      </c>
      <c r="N2" s="384" t="s">
        <v>651</v>
      </c>
      <c r="O2" s="282">
        <v>0.32800000000000001</v>
      </c>
      <c r="P2" s="281" t="s">
        <v>652</v>
      </c>
      <c r="Q2" s="384" t="s">
        <v>653</v>
      </c>
      <c r="R2" s="383" t="s">
        <v>654</v>
      </c>
      <c r="S2" s="383" t="s">
        <v>655</v>
      </c>
      <c r="T2" s="385" t="s">
        <v>656</v>
      </c>
      <c r="U2" s="383" t="s">
        <v>657</v>
      </c>
      <c r="V2" s="282">
        <v>0.86599999999999999</v>
      </c>
      <c r="W2" s="384" t="s">
        <v>658</v>
      </c>
      <c r="X2" s="384" t="s">
        <v>273</v>
      </c>
      <c r="Y2" s="384" t="s">
        <v>660</v>
      </c>
      <c r="Z2" s="282">
        <v>-7.5999999999999998E-2</v>
      </c>
      <c r="AA2" s="385" t="s">
        <v>661</v>
      </c>
      <c r="AB2" s="384" t="s">
        <v>662</v>
      </c>
      <c r="AC2" s="282">
        <v>8.7999999999999995E-2</v>
      </c>
      <c r="AD2" s="383" t="s">
        <v>663</v>
      </c>
      <c r="AE2" s="383" t="s">
        <v>664</v>
      </c>
      <c r="AF2" s="384" t="s">
        <v>665</v>
      </c>
      <c r="AG2" s="384" t="s">
        <v>666</v>
      </c>
      <c r="AH2" s="282">
        <v>0.109</v>
      </c>
      <c r="AI2" s="385" t="s">
        <v>667</v>
      </c>
      <c r="AJ2" s="384" t="s">
        <v>653</v>
      </c>
      <c r="AK2" s="383" t="s">
        <v>668</v>
      </c>
      <c r="AL2" s="385" t="s">
        <v>669</v>
      </c>
      <c r="AM2" s="383" t="s">
        <v>670</v>
      </c>
      <c r="AN2" s="281" t="s">
        <v>671</v>
      </c>
      <c r="AO2" s="385" t="s">
        <v>672</v>
      </c>
      <c r="AP2" s="384" t="s">
        <v>673</v>
      </c>
      <c r="AQ2" s="384" t="s">
        <v>674</v>
      </c>
      <c r="AR2" s="383" t="s">
        <v>675</v>
      </c>
      <c r="AS2" s="384" t="s">
        <v>676</v>
      </c>
      <c r="AT2" s="384" t="s">
        <v>677</v>
      </c>
      <c r="AU2" s="384" t="s">
        <v>678</v>
      </c>
      <c r="AV2" s="383" t="s">
        <v>679</v>
      </c>
      <c r="AW2" s="384" t="s">
        <v>680</v>
      </c>
      <c r="AX2" s="383" t="s">
        <v>655</v>
      </c>
      <c r="AY2" s="383" t="s">
        <v>681</v>
      </c>
      <c r="AZ2" s="386" t="s">
        <v>682</v>
      </c>
    </row>
    <row r="3" spans="1:52" ht="17" x14ac:dyDescent="0.2">
      <c r="A3" s="416"/>
      <c r="B3" s="283" t="s">
        <v>683</v>
      </c>
      <c r="C3" s="284"/>
      <c r="D3" s="282">
        <v>0</v>
      </c>
      <c r="E3" s="282">
        <v>0.122</v>
      </c>
      <c r="F3" s="282">
        <v>0</v>
      </c>
      <c r="G3" s="282">
        <v>1E-3</v>
      </c>
      <c r="H3" s="282">
        <v>0.34200000000000003</v>
      </c>
      <c r="I3" s="282">
        <v>0</v>
      </c>
      <c r="J3" s="282">
        <v>0</v>
      </c>
      <c r="K3" s="282">
        <v>0.64900000000000002</v>
      </c>
      <c r="L3" s="282">
        <v>1E-3</v>
      </c>
      <c r="M3" s="282">
        <v>0</v>
      </c>
      <c r="N3" s="282">
        <v>0</v>
      </c>
      <c r="O3" s="282">
        <v>0.157</v>
      </c>
      <c r="P3" s="282">
        <v>7.0000000000000001E-3</v>
      </c>
      <c r="Q3" s="282">
        <v>0</v>
      </c>
      <c r="R3" s="282">
        <v>0</v>
      </c>
      <c r="S3" s="282">
        <v>0</v>
      </c>
      <c r="T3" s="282">
        <v>3.2000000000000001E-2</v>
      </c>
      <c r="U3" s="282">
        <v>0</v>
      </c>
      <c r="V3" s="282">
        <v>0.33300000000000002</v>
      </c>
      <c r="W3" s="282">
        <v>0</v>
      </c>
      <c r="X3" s="282">
        <v>0</v>
      </c>
      <c r="Y3" s="282">
        <v>0</v>
      </c>
      <c r="Z3" s="282">
        <v>0.625</v>
      </c>
      <c r="AA3" s="282">
        <v>0</v>
      </c>
      <c r="AB3" s="282">
        <v>0</v>
      </c>
      <c r="AC3" s="282">
        <v>0.55800000000000005</v>
      </c>
      <c r="AD3" s="282">
        <v>0</v>
      </c>
      <c r="AE3" s="282">
        <v>0</v>
      </c>
      <c r="AF3" s="282">
        <v>0</v>
      </c>
      <c r="AG3" s="282">
        <v>0</v>
      </c>
      <c r="AH3" s="282">
        <v>0.47499999999999998</v>
      </c>
      <c r="AI3" s="282">
        <v>0</v>
      </c>
      <c r="AJ3" s="282">
        <v>0</v>
      </c>
      <c r="AK3" s="282">
        <v>0</v>
      </c>
      <c r="AL3" s="282">
        <v>1E-3</v>
      </c>
      <c r="AM3" s="282">
        <v>0</v>
      </c>
      <c r="AN3" s="282">
        <v>1.4999999999999999E-2</v>
      </c>
      <c r="AO3" s="282">
        <v>0</v>
      </c>
      <c r="AP3" s="282">
        <v>0</v>
      </c>
      <c r="AQ3" s="282">
        <v>0</v>
      </c>
      <c r="AR3" s="282">
        <v>0</v>
      </c>
      <c r="AS3" s="282">
        <v>0</v>
      </c>
      <c r="AT3" s="282">
        <v>0</v>
      </c>
      <c r="AU3" s="282">
        <v>0</v>
      </c>
      <c r="AV3" s="282">
        <v>0</v>
      </c>
      <c r="AW3" s="282">
        <v>0</v>
      </c>
      <c r="AX3" s="282">
        <v>0</v>
      </c>
      <c r="AY3" s="282">
        <v>0</v>
      </c>
      <c r="AZ3" s="285">
        <v>0</v>
      </c>
    </row>
    <row r="4" spans="1:52" ht="17" x14ac:dyDescent="0.2">
      <c r="A4" s="417"/>
      <c r="B4" s="278" t="s">
        <v>684</v>
      </c>
      <c r="C4" s="286">
        <v>47</v>
      </c>
      <c r="D4" s="286">
        <v>44</v>
      </c>
      <c r="E4" s="286">
        <v>46</v>
      </c>
      <c r="F4" s="286">
        <v>43</v>
      </c>
      <c r="G4" s="286">
        <v>21</v>
      </c>
      <c r="H4" s="286">
        <v>40</v>
      </c>
      <c r="I4" s="286">
        <v>31</v>
      </c>
      <c r="J4" s="286">
        <v>46</v>
      </c>
      <c r="K4" s="286">
        <v>47</v>
      </c>
      <c r="L4" s="286">
        <v>42</v>
      </c>
      <c r="M4" s="286">
        <v>43</v>
      </c>
      <c r="N4" s="286">
        <v>42</v>
      </c>
      <c r="O4" s="286">
        <v>20</v>
      </c>
      <c r="P4" s="286">
        <v>45</v>
      </c>
      <c r="Q4" s="286">
        <v>47</v>
      </c>
      <c r="R4" s="286">
        <v>45</v>
      </c>
      <c r="S4" s="286">
        <v>47</v>
      </c>
      <c r="T4" s="286">
        <v>22</v>
      </c>
      <c r="U4" s="286">
        <v>32</v>
      </c>
      <c r="V4" s="286">
        <v>3</v>
      </c>
      <c r="W4" s="286">
        <v>34</v>
      </c>
      <c r="X4" s="286">
        <v>47</v>
      </c>
      <c r="Y4" s="286">
        <v>45</v>
      </c>
      <c r="Z4" s="286">
        <v>44</v>
      </c>
      <c r="AA4" s="286">
        <v>40</v>
      </c>
      <c r="AB4" s="286">
        <v>47</v>
      </c>
      <c r="AC4" s="286">
        <v>47</v>
      </c>
      <c r="AD4" s="286">
        <v>31</v>
      </c>
      <c r="AE4" s="286">
        <v>42</v>
      </c>
      <c r="AF4" s="286">
        <v>47</v>
      </c>
      <c r="AG4" s="286">
        <v>42</v>
      </c>
      <c r="AH4" s="286">
        <v>45</v>
      </c>
      <c r="AI4" s="286">
        <v>41</v>
      </c>
      <c r="AJ4" s="286">
        <v>16</v>
      </c>
      <c r="AK4" s="286">
        <v>37</v>
      </c>
      <c r="AL4" s="286">
        <v>44</v>
      </c>
      <c r="AM4" s="286">
        <v>40</v>
      </c>
      <c r="AN4" s="286">
        <v>41</v>
      </c>
      <c r="AO4" s="286">
        <v>42</v>
      </c>
      <c r="AP4" s="286">
        <v>46</v>
      </c>
      <c r="AQ4" s="286">
        <v>46</v>
      </c>
      <c r="AR4" s="286">
        <v>28</v>
      </c>
      <c r="AS4" s="286">
        <v>34</v>
      </c>
      <c r="AT4" s="286">
        <v>46</v>
      </c>
      <c r="AU4" s="286">
        <v>44</v>
      </c>
      <c r="AV4" s="286">
        <v>45</v>
      </c>
      <c r="AW4" s="286">
        <v>44</v>
      </c>
      <c r="AX4" s="286">
        <v>42</v>
      </c>
      <c r="AY4" s="286">
        <v>40</v>
      </c>
      <c r="AZ4" s="287">
        <v>30</v>
      </c>
    </row>
    <row r="5" spans="1:52" ht="34" x14ac:dyDescent="0.2">
      <c r="A5" s="415" t="s">
        <v>82</v>
      </c>
      <c r="B5" s="288" t="s">
        <v>293</v>
      </c>
      <c r="C5" s="289" t="s">
        <v>644</v>
      </c>
      <c r="D5" s="290">
        <v>1</v>
      </c>
      <c r="E5" s="388" t="s">
        <v>685</v>
      </c>
      <c r="F5" s="387" t="s">
        <v>686</v>
      </c>
      <c r="G5" s="389" t="s">
        <v>687</v>
      </c>
      <c r="H5" s="388" t="s">
        <v>688</v>
      </c>
      <c r="I5" s="388" t="s">
        <v>689</v>
      </c>
      <c r="J5" s="388" t="s">
        <v>690</v>
      </c>
      <c r="K5" s="289" t="s">
        <v>691</v>
      </c>
      <c r="L5" s="388" t="s">
        <v>692</v>
      </c>
      <c r="M5" s="388" t="s">
        <v>693</v>
      </c>
      <c r="N5" s="389" t="s">
        <v>694</v>
      </c>
      <c r="O5" s="291">
        <v>0.39</v>
      </c>
      <c r="P5" s="388" t="s">
        <v>695</v>
      </c>
      <c r="Q5" s="387" t="s">
        <v>696</v>
      </c>
      <c r="R5" s="389" t="s">
        <v>697</v>
      </c>
      <c r="S5" s="387" t="s">
        <v>698</v>
      </c>
      <c r="T5" s="389" t="s">
        <v>699</v>
      </c>
      <c r="U5" s="389" t="s">
        <v>700</v>
      </c>
      <c r="V5" s="291">
        <v>0.78600000000000003</v>
      </c>
      <c r="W5" s="389" t="s">
        <v>701</v>
      </c>
      <c r="X5" s="291">
        <v>-0.22800000000000001</v>
      </c>
      <c r="Y5" s="387" t="s">
        <v>702</v>
      </c>
      <c r="Z5" s="291">
        <v>0.26</v>
      </c>
      <c r="AA5" s="291">
        <v>-8.3000000000000004E-2</v>
      </c>
      <c r="AB5" s="387" t="s">
        <v>703</v>
      </c>
      <c r="AC5" s="388" t="s">
        <v>704</v>
      </c>
      <c r="AD5" s="291">
        <v>0.21</v>
      </c>
      <c r="AE5" s="389" t="s">
        <v>705</v>
      </c>
      <c r="AF5" s="389" t="s">
        <v>706</v>
      </c>
      <c r="AG5" s="387" t="s">
        <v>707</v>
      </c>
      <c r="AH5" s="388" t="s">
        <v>708</v>
      </c>
      <c r="AI5" s="389" t="s">
        <v>709</v>
      </c>
      <c r="AJ5" s="389" t="s">
        <v>710</v>
      </c>
      <c r="AK5" s="389" t="s">
        <v>711</v>
      </c>
      <c r="AL5" s="389" t="s">
        <v>712</v>
      </c>
      <c r="AM5" s="387" t="s">
        <v>675</v>
      </c>
      <c r="AN5" s="388" t="s">
        <v>713</v>
      </c>
      <c r="AO5" s="389" t="s">
        <v>714</v>
      </c>
      <c r="AP5" s="387" t="s">
        <v>715</v>
      </c>
      <c r="AQ5" s="387" t="s">
        <v>716</v>
      </c>
      <c r="AR5" s="388" t="s">
        <v>717</v>
      </c>
      <c r="AS5" s="387" t="s">
        <v>718</v>
      </c>
      <c r="AT5" s="389" t="s">
        <v>719</v>
      </c>
      <c r="AU5" s="387" t="s">
        <v>720</v>
      </c>
      <c r="AV5" s="387" t="s">
        <v>721</v>
      </c>
      <c r="AW5" s="387" t="s">
        <v>668</v>
      </c>
      <c r="AX5" s="387" t="s">
        <v>668</v>
      </c>
      <c r="AY5" s="389" t="s">
        <v>722</v>
      </c>
      <c r="AZ5" s="390" t="s">
        <v>723</v>
      </c>
    </row>
    <row r="6" spans="1:52" ht="17" x14ac:dyDescent="0.2">
      <c r="A6" s="416"/>
      <c r="B6" s="283" t="s">
        <v>683</v>
      </c>
      <c r="C6" s="282">
        <v>0</v>
      </c>
      <c r="D6" s="284"/>
      <c r="E6" s="282">
        <v>0</v>
      </c>
      <c r="F6" s="282">
        <v>0</v>
      </c>
      <c r="G6" s="282">
        <v>0</v>
      </c>
      <c r="H6" s="282">
        <v>1E-3</v>
      </c>
      <c r="I6" s="282">
        <v>0</v>
      </c>
      <c r="J6" s="282">
        <v>0</v>
      </c>
      <c r="K6" s="282">
        <v>8.9999999999999993E-3</v>
      </c>
      <c r="L6" s="282">
        <v>0</v>
      </c>
      <c r="M6" s="282">
        <v>0</v>
      </c>
      <c r="N6" s="282">
        <v>0</v>
      </c>
      <c r="O6" s="282">
        <v>8.8999999999999996E-2</v>
      </c>
      <c r="P6" s="282">
        <v>0</v>
      </c>
      <c r="Q6" s="282">
        <v>0</v>
      </c>
      <c r="R6" s="282">
        <v>0</v>
      </c>
      <c r="S6" s="282">
        <v>0</v>
      </c>
      <c r="T6" s="282">
        <v>0</v>
      </c>
      <c r="U6" s="282">
        <v>0</v>
      </c>
      <c r="V6" s="282">
        <v>0.42499999999999999</v>
      </c>
      <c r="W6" s="282">
        <v>0</v>
      </c>
      <c r="X6" s="282">
        <v>0.115</v>
      </c>
      <c r="Y6" s="282">
        <v>0</v>
      </c>
      <c r="Z6" s="282">
        <v>7.8E-2</v>
      </c>
      <c r="AA6" s="282">
        <v>0.58599999999999997</v>
      </c>
      <c r="AB6" s="282">
        <v>0</v>
      </c>
      <c r="AC6" s="282">
        <v>3.0000000000000001E-3</v>
      </c>
      <c r="AD6" s="282">
        <v>0.219</v>
      </c>
      <c r="AE6" s="282">
        <v>0</v>
      </c>
      <c r="AF6" s="282">
        <v>0</v>
      </c>
      <c r="AG6" s="282">
        <v>0</v>
      </c>
      <c r="AH6" s="282">
        <v>2E-3</v>
      </c>
      <c r="AI6" s="282">
        <v>0</v>
      </c>
      <c r="AJ6" s="282">
        <v>0</v>
      </c>
      <c r="AK6" s="282">
        <v>0</v>
      </c>
      <c r="AL6" s="282">
        <v>0</v>
      </c>
      <c r="AM6" s="282">
        <v>0</v>
      </c>
      <c r="AN6" s="282">
        <v>0</v>
      </c>
      <c r="AO6" s="282">
        <v>0</v>
      </c>
      <c r="AP6" s="282">
        <v>0</v>
      </c>
      <c r="AQ6" s="282">
        <v>0</v>
      </c>
      <c r="AR6" s="282">
        <v>1E-3</v>
      </c>
      <c r="AS6" s="282">
        <v>0</v>
      </c>
      <c r="AT6" s="282">
        <v>0</v>
      </c>
      <c r="AU6" s="282">
        <v>0</v>
      </c>
      <c r="AV6" s="282">
        <v>0</v>
      </c>
      <c r="AW6" s="282">
        <v>0</v>
      </c>
      <c r="AX6" s="282">
        <v>0</v>
      </c>
      <c r="AY6" s="282">
        <v>0</v>
      </c>
      <c r="AZ6" s="285">
        <v>0</v>
      </c>
    </row>
    <row r="7" spans="1:52" ht="17" x14ac:dyDescent="0.2">
      <c r="A7" s="417"/>
      <c r="B7" s="278" t="s">
        <v>684</v>
      </c>
      <c r="C7" s="286">
        <v>44</v>
      </c>
      <c r="D7" s="286">
        <v>49</v>
      </c>
      <c r="E7" s="286">
        <v>48</v>
      </c>
      <c r="F7" s="286">
        <v>48</v>
      </c>
      <c r="G7" s="286">
        <v>26</v>
      </c>
      <c r="H7" s="286">
        <v>45</v>
      </c>
      <c r="I7" s="286">
        <v>36</v>
      </c>
      <c r="J7" s="286">
        <v>49</v>
      </c>
      <c r="K7" s="286">
        <v>47</v>
      </c>
      <c r="L7" s="286">
        <v>47</v>
      </c>
      <c r="M7" s="286">
        <v>48</v>
      </c>
      <c r="N7" s="286">
        <v>47</v>
      </c>
      <c r="O7" s="286">
        <v>20</v>
      </c>
      <c r="P7" s="286">
        <v>48</v>
      </c>
      <c r="Q7" s="286">
        <v>48</v>
      </c>
      <c r="R7" s="286">
        <v>49</v>
      </c>
      <c r="S7" s="286">
        <v>44</v>
      </c>
      <c r="T7" s="286">
        <v>25</v>
      </c>
      <c r="U7" s="286">
        <v>29</v>
      </c>
      <c r="V7" s="286">
        <v>3</v>
      </c>
      <c r="W7" s="286">
        <v>39</v>
      </c>
      <c r="X7" s="286">
        <v>49</v>
      </c>
      <c r="Y7" s="286">
        <v>46</v>
      </c>
      <c r="Z7" s="286">
        <v>47</v>
      </c>
      <c r="AA7" s="286">
        <v>45</v>
      </c>
      <c r="AB7" s="286">
        <v>45</v>
      </c>
      <c r="AC7" s="286">
        <v>46</v>
      </c>
      <c r="AD7" s="286">
        <v>36</v>
      </c>
      <c r="AE7" s="286">
        <v>47</v>
      </c>
      <c r="AF7" s="286">
        <v>46</v>
      </c>
      <c r="AG7" s="286">
        <v>47</v>
      </c>
      <c r="AH7" s="286">
        <v>49</v>
      </c>
      <c r="AI7" s="286">
        <v>46</v>
      </c>
      <c r="AJ7" s="286">
        <v>21</v>
      </c>
      <c r="AK7" s="286">
        <v>38</v>
      </c>
      <c r="AL7" s="286">
        <v>47</v>
      </c>
      <c r="AM7" s="286">
        <v>45</v>
      </c>
      <c r="AN7" s="286">
        <v>46</v>
      </c>
      <c r="AO7" s="286">
        <v>47</v>
      </c>
      <c r="AP7" s="286">
        <v>43</v>
      </c>
      <c r="AQ7" s="286">
        <v>43</v>
      </c>
      <c r="AR7" s="286">
        <v>33</v>
      </c>
      <c r="AS7" s="286">
        <v>39</v>
      </c>
      <c r="AT7" s="286">
        <v>49</v>
      </c>
      <c r="AU7" s="286">
        <v>49</v>
      </c>
      <c r="AV7" s="286">
        <v>42</v>
      </c>
      <c r="AW7" s="286">
        <v>41</v>
      </c>
      <c r="AX7" s="286">
        <v>39</v>
      </c>
      <c r="AY7" s="286">
        <v>45</v>
      </c>
      <c r="AZ7" s="287">
        <v>35</v>
      </c>
    </row>
    <row r="8" spans="1:52" ht="34" x14ac:dyDescent="0.2">
      <c r="A8" s="415" t="s">
        <v>69</v>
      </c>
      <c r="B8" s="288" t="s">
        <v>293</v>
      </c>
      <c r="C8" s="291">
        <v>0.23200000000000001</v>
      </c>
      <c r="D8" s="289" t="s">
        <v>685</v>
      </c>
      <c r="E8" s="290">
        <v>1</v>
      </c>
      <c r="F8" s="388" t="s">
        <v>724</v>
      </c>
      <c r="G8" s="389" t="s">
        <v>725</v>
      </c>
      <c r="H8" s="388" t="s">
        <v>726</v>
      </c>
      <c r="I8" s="388" t="s">
        <v>727</v>
      </c>
      <c r="J8" s="389" t="s">
        <v>728</v>
      </c>
      <c r="K8" s="387" t="s">
        <v>729</v>
      </c>
      <c r="L8" s="389" t="s">
        <v>730</v>
      </c>
      <c r="M8" s="389" t="s">
        <v>731</v>
      </c>
      <c r="N8" s="389" t="s">
        <v>732</v>
      </c>
      <c r="O8" s="388" t="s">
        <v>733</v>
      </c>
      <c r="P8" s="388" t="s">
        <v>734</v>
      </c>
      <c r="Q8" s="388" t="s">
        <v>735</v>
      </c>
      <c r="R8" s="289" t="s">
        <v>736</v>
      </c>
      <c r="S8" s="388" t="s">
        <v>737</v>
      </c>
      <c r="T8" s="387" t="s">
        <v>738</v>
      </c>
      <c r="U8" s="389" t="s">
        <v>739</v>
      </c>
      <c r="V8" s="291">
        <v>0.78600000000000003</v>
      </c>
      <c r="W8" s="389" t="s">
        <v>740</v>
      </c>
      <c r="X8" s="388" t="s">
        <v>741</v>
      </c>
      <c r="Y8" s="388" t="s">
        <v>672</v>
      </c>
      <c r="Z8" s="388" t="s">
        <v>742</v>
      </c>
      <c r="AA8" s="388" t="s">
        <v>743</v>
      </c>
      <c r="AB8" s="389" t="s">
        <v>744</v>
      </c>
      <c r="AC8" s="389" t="s">
        <v>745</v>
      </c>
      <c r="AD8" s="291">
        <v>-0.254</v>
      </c>
      <c r="AE8" s="291">
        <v>4.0000000000000001E-3</v>
      </c>
      <c r="AF8" s="389" t="s">
        <v>746</v>
      </c>
      <c r="AG8" s="388" t="s">
        <v>747</v>
      </c>
      <c r="AH8" s="388" t="s">
        <v>748</v>
      </c>
      <c r="AI8" s="389" t="s">
        <v>749</v>
      </c>
      <c r="AJ8" s="389" t="s">
        <v>750</v>
      </c>
      <c r="AK8" s="291">
        <v>0.23599999999999999</v>
      </c>
      <c r="AL8" s="387" t="s">
        <v>751</v>
      </c>
      <c r="AM8" s="388" t="s">
        <v>752</v>
      </c>
      <c r="AN8" s="389" t="s">
        <v>677</v>
      </c>
      <c r="AO8" s="388" t="s">
        <v>753</v>
      </c>
      <c r="AP8" s="388" t="s">
        <v>754</v>
      </c>
      <c r="AQ8" s="389" t="s">
        <v>755</v>
      </c>
      <c r="AR8" s="291">
        <v>0.127</v>
      </c>
      <c r="AS8" s="389" t="s">
        <v>756</v>
      </c>
      <c r="AT8" s="388" t="s">
        <v>757</v>
      </c>
      <c r="AU8" s="388" t="s">
        <v>758</v>
      </c>
      <c r="AV8" s="388" t="s">
        <v>759</v>
      </c>
      <c r="AW8" s="389" t="s">
        <v>760</v>
      </c>
      <c r="AX8" s="389" t="s">
        <v>651</v>
      </c>
      <c r="AY8" s="291">
        <v>0.13300000000000001</v>
      </c>
      <c r="AZ8" s="391" t="s">
        <v>761</v>
      </c>
    </row>
    <row r="9" spans="1:52" ht="17" x14ac:dyDescent="0.2">
      <c r="A9" s="416"/>
      <c r="B9" s="283" t="s">
        <v>683</v>
      </c>
      <c r="C9" s="282">
        <v>0.122</v>
      </c>
      <c r="D9" s="282">
        <v>0</v>
      </c>
      <c r="E9" s="284"/>
      <c r="F9" s="282">
        <v>0</v>
      </c>
      <c r="G9" s="282">
        <v>0</v>
      </c>
      <c r="H9" s="282">
        <v>0</v>
      </c>
      <c r="I9" s="282">
        <v>0</v>
      </c>
      <c r="J9" s="282">
        <v>0</v>
      </c>
      <c r="K9" s="282">
        <v>0</v>
      </c>
      <c r="L9" s="282">
        <v>0</v>
      </c>
      <c r="M9" s="282">
        <v>0</v>
      </c>
      <c r="N9" s="282">
        <v>0</v>
      </c>
      <c r="O9" s="282">
        <v>6.0000000000000001E-3</v>
      </c>
      <c r="P9" s="282">
        <v>0</v>
      </c>
      <c r="Q9" s="282">
        <v>0</v>
      </c>
      <c r="R9" s="282">
        <v>1.4999999999999999E-2</v>
      </c>
      <c r="S9" s="282">
        <v>1E-3</v>
      </c>
      <c r="T9" s="282">
        <v>0</v>
      </c>
      <c r="U9" s="282">
        <v>0</v>
      </c>
      <c r="V9" s="282">
        <v>0.42499999999999999</v>
      </c>
      <c r="W9" s="282">
        <v>0</v>
      </c>
      <c r="X9" s="282">
        <v>4.0000000000000001E-3</v>
      </c>
      <c r="Y9" s="282">
        <v>0</v>
      </c>
      <c r="Z9" s="282">
        <v>0</v>
      </c>
      <c r="AA9" s="282">
        <v>2E-3</v>
      </c>
      <c r="AB9" s="282">
        <v>0</v>
      </c>
      <c r="AC9" s="282">
        <v>0</v>
      </c>
      <c r="AD9" s="282">
        <v>0.14099999999999999</v>
      </c>
      <c r="AE9" s="282">
        <v>0.98</v>
      </c>
      <c r="AF9" s="282">
        <v>0</v>
      </c>
      <c r="AG9" s="282">
        <v>0</v>
      </c>
      <c r="AH9" s="282">
        <v>0</v>
      </c>
      <c r="AI9" s="282">
        <v>0</v>
      </c>
      <c r="AJ9" s="282">
        <v>0</v>
      </c>
      <c r="AK9" s="282">
        <v>0.154</v>
      </c>
      <c r="AL9" s="282">
        <v>0</v>
      </c>
      <c r="AM9" s="282">
        <v>0</v>
      </c>
      <c r="AN9" s="282">
        <v>0</v>
      </c>
      <c r="AO9" s="282">
        <v>0</v>
      </c>
      <c r="AP9" s="282">
        <v>0</v>
      </c>
      <c r="AQ9" s="282">
        <v>0</v>
      </c>
      <c r="AR9" s="282">
        <v>0.48699999999999999</v>
      </c>
      <c r="AS9" s="282">
        <v>0</v>
      </c>
      <c r="AT9" s="282">
        <v>0</v>
      </c>
      <c r="AU9" s="282">
        <v>0</v>
      </c>
      <c r="AV9" s="282">
        <v>0</v>
      </c>
      <c r="AW9" s="282">
        <v>0</v>
      </c>
      <c r="AX9" s="282">
        <v>0</v>
      </c>
      <c r="AY9" s="282">
        <v>0.38800000000000001</v>
      </c>
      <c r="AZ9" s="285">
        <v>0</v>
      </c>
    </row>
    <row r="10" spans="1:52" ht="17" x14ac:dyDescent="0.2">
      <c r="A10" s="417"/>
      <c r="B10" s="278" t="s">
        <v>684</v>
      </c>
      <c r="C10" s="286">
        <v>46</v>
      </c>
      <c r="D10" s="286">
        <v>48</v>
      </c>
      <c r="E10" s="286">
        <v>50</v>
      </c>
      <c r="F10" s="286">
        <v>47</v>
      </c>
      <c r="G10" s="286">
        <v>25</v>
      </c>
      <c r="H10" s="286">
        <v>44</v>
      </c>
      <c r="I10" s="286">
        <v>35</v>
      </c>
      <c r="J10" s="286">
        <v>50</v>
      </c>
      <c r="K10" s="286">
        <v>49</v>
      </c>
      <c r="L10" s="286">
        <v>46</v>
      </c>
      <c r="M10" s="286">
        <v>47</v>
      </c>
      <c r="N10" s="286">
        <v>46</v>
      </c>
      <c r="O10" s="286">
        <v>20</v>
      </c>
      <c r="P10" s="286">
        <v>48</v>
      </c>
      <c r="Q10" s="286">
        <v>50</v>
      </c>
      <c r="R10" s="286">
        <v>49</v>
      </c>
      <c r="S10" s="286">
        <v>46</v>
      </c>
      <c r="T10" s="286">
        <v>25</v>
      </c>
      <c r="U10" s="286">
        <v>31</v>
      </c>
      <c r="V10" s="286">
        <v>3</v>
      </c>
      <c r="W10" s="286">
        <v>38</v>
      </c>
      <c r="X10" s="286">
        <v>50</v>
      </c>
      <c r="Y10" s="286">
        <v>47</v>
      </c>
      <c r="Z10" s="286">
        <v>47</v>
      </c>
      <c r="AA10" s="286">
        <v>44</v>
      </c>
      <c r="AB10" s="286">
        <v>47</v>
      </c>
      <c r="AC10" s="286">
        <v>48</v>
      </c>
      <c r="AD10" s="286">
        <v>35</v>
      </c>
      <c r="AE10" s="286">
        <v>46</v>
      </c>
      <c r="AF10" s="286">
        <v>48</v>
      </c>
      <c r="AG10" s="286">
        <v>46</v>
      </c>
      <c r="AH10" s="286">
        <v>49</v>
      </c>
      <c r="AI10" s="286">
        <v>45</v>
      </c>
      <c r="AJ10" s="286">
        <v>20</v>
      </c>
      <c r="AK10" s="286">
        <v>38</v>
      </c>
      <c r="AL10" s="286">
        <v>47</v>
      </c>
      <c r="AM10" s="286">
        <v>44</v>
      </c>
      <c r="AN10" s="286">
        <v>45</v>
      </c>
      <c r="AO10" s="286">
        <v>46</v>
      </c>
      <c r="AP10" s="286">
        <v>45</v>
      </c>
      <c r="AQ10" s="286">
        <v>45</v>
      </c>
      <c r="AR10" s="286">
        <v>32</v>
      </c>
      <c r="AS10" s="286">
        <v>38</v>
      </c>
      <c r="AT10" s="286">
        <v>50</v>
      </c>
      <c r="AU10" s="286">
        <v>48</v>
      </c>
      <c r="AV10" s="286">
        <v>44</v>
      </c>
      <c r="AW10" s="286">
        <v>43</v>
      </c>
      <c r="AX10" s="286">
        <v>41</v>
      </c>
      <c r="AY10" s="286">
        <v>44</v>
      </c>
      <c r="AZ10" s="287">
        <v>34</v>
      </c>
    </row>
    <row r="11" spans="1:52" ht="34" x14ac:dyDescent="0.2">
      <c r="A11" s="415" t="s">
        <v>76</v>
      </c>
      <c r="B11" s="288" t="s">
        <v>293</v>
      </c>
      <c r="C11" s="289" t="s">
        <v>645</v>
      </c>
      <c r="D11" s="289" t="s">
        <v>686</v>
      </c>
      <c r="E11" s="289" t="s">
        <v>724</v>
      </c>
      <c r="F11" s="290">
        <v>1</v>
      </c>
      <c r="G11" s="389" t="s">
        <v>762</v>
      </c>
      <c r="H11" s="388" t="s">
        <v>763</v>
      </c>
      <c r="I11" s="387" t="s">
        <v>764</v>
      </c>
      <c r="J11" s="389" t="s">
        <v>765</v>
      </c>
      <c r="K11" s="289" t="s">
        <v>766</v>
      </c>
      <c r="L11" s="389" t="s">
        <v>767</v>
      </c>
      <c r="M11" s="389" t="s">
        <v>732</v>
      </c>
      <c r="N11" s="389" t="s">
        <v>768</v>
      </c>
      <c r="O11" s="291">
        <v>9.7000000000000003E-2</v>
      </c>
      <c r="P11" s="389" t="s">
        <v>769</v>
      </c>
      <c r="Q11" s="387" t="s">
        <v>663</v>
      </c>
      <c r="R11" s="387" t="s">
        <v>770</v>
      </c>
      <c r="S11" s="387" t="s">
        <v>716</v>
      </c>
      <c r="T11" s="387" t="s">
        <v>721</v>
      </c>
      <c r="U11" s="389" t="s">
        <v>771</v>
      </c>
      <c r="V11" s="291">
        <v>0.5</v>
      </c>
      <c r="W11" s="389" t="s">
        <v>772</v>
      </c>
      <c r="X11" s="289" t="s">
        <v>773</v>
      </c>
      <c r="Y11" s="387" t="s">
        <v>774</v>
      </c>
      <c r="Z11" s="291">
        <v>0.24399999999999999</v>
      </c>
      <c r="AA11" s="291">
        <v>0.121</v>
      </c>
      <c r="AB11" s="389" t="s">
        <v>700</v>
      </c>
      <c r="AC11" s="289" t="s">
        <v>775</v>
      </c>
      <c r="AD11" s="291">
        <v>3.5999999999999997E-2</v>
      </c>
      <c r="AE11" s="389" t="s">
        <v>776</v>
      </c>
      <c r="AF11" s="389" t="s">
        <v>777</v>
      </c>
      <c r="AG11" s="387" t="s">
        <v>778</v>
      </c>
      <c r="AH11" s="388" t="s">
        <v>779</v>
      </c>
      <c r="AI11" s="389" t="s">
        <v>780</v>
      </c>
      <c r="AJ11" s="387" t="s">
        <v>781</v>
      </c>
      <c r="AK11" s="389" t="s">
        <v>782</v>
      </c>
      <c r="AL11" s="389" t="s">
        <v>783</v>
      </c>
      <c r="AM11" s="387" t="s">
        <v>707</v>
      </c>
      <c r="AN11" s="389" t="s">
        <v>784</v>
      </c>
      <c r="AO11" s="389" t="s">
        <v>725</v>
      </c>
      <c r="AP11" s="389" t="s">
        <v>785</v>
      </c>
      <c r="AQ11" s="387" t="s">
        <v>786</v>
      </c>
      <c r="AR11" s="388" t="s">
        <v>787</v>
      </c>
      <c r="AS11" s="387" t="s">
        <v>738</v>
      </c>
      <c r="AT11" s="389" t="s">
        <v>709</v>
      </c>
      <c r="AU11" s="387" t="s">
        <v>788</v>
      </c>
      <c r="AV11" s="387" t="s">
        <v>789</v>
      </c>
      <c r="AW11" s="389" t="s">
        <v>790</v>
      </c>
      <c r="AX11" s="387" t="s">
        <v>654</v>
      </c>
      <c r="AY11" s="389" t="s">
        <v>780</v>
      </c>
      <c r="AZ11" s="390" t="s">
        <v>711</v>
      </c>
    </row>
    <row r="12" spans="1:52" ht="17" x14ac:dyDescent="0.2">
      <c r="A12" s="416"/>
      <c r="B12" s="283" t="s">
        <v>683</v>
      </c>
      <c r="C12" s="282">
        <v>0</v>
      </c>
      <c r="D12" s="282">
        <v>0</v>
      </c>
      <c r="E12" s="282">
        <v>0</v>
      </c>
      <c r="F12" s="284"/>
      <c r="G12" s="282">
        <v>0</v>
      </c>
      <c r="H12" s="282">
        <v>0</v>
      </c>
      <c r="I12" s="282">
        <v>0</v>
      </c>
      <c r="J12" s="282">
        <v>0</v>
      </c>
      <c r="K12" s="282">
        <v>2.1999999999999999E-2</v>
      </c>
      <c r="L12" s="282">
        <v>0</v>
      </c>
      <c r="M12" s="282">
        <v>0</v>
      </c>
      <c r="N12" s="282">
        <v>0</v>
      </c>
      <c r="O12" s="282">
        <v>0.68500000000000005</v>
      </c>
      <c r="P12" s="282">
        <v>0</v>
      </c>
      <c r="Q12" s="282">
        <v>0</v>
      </c>
      <c r="R12" s="282">
        <v>0</v>
      </c>
      <c r="S12" s="282">
        <v>0</v>
      </c>
      <c r="T12" s="282">
        <v>0</v>
      </c>
      <c r="U12" s="282">
        <v>0</v>
      </c>
      <c r="V12" s="282">
        <v>0.66700000000000004</v>
      </c>
      <c r="W12" s="282">
        <v>0</v>
      </c>
      <c r="X12" s="282">
        <v>4.2000000000000003E-2</v>
      </c>
      <c r="Y12" s="282">
        <v>0</v>
      </c>
      <c r="Z12" s="282">
        <v>0.10299999999999999</v>
      </c>
      <c r="AA12" s="282">
        <v>0.41799999999999998</v>
      </c>
      <c r="AB12" s="282">
        <v>0</v>
      </c>
      <c r="AC12" s="282">
        <v>1.7999999999999999E-2</v>
      </c>
      <c r="AD12" s="282">
        <v>0.82899999999999996</v>
      </c>
      <c r="AE12" s="282">
        <v>0</v>
      </c>
      <c r="AF12" s="282">
        <v>0</v>
      </c>
      <c r="AG12" s="282">
        <v>0</v>
      </c>
      <c r="AH12" s="282">
        <v>2E-3</v>
      </c>
      <c r="AI12" s="282">
        <v>0</v>
      </c>
      <c r="AJ12" s="282">
        <v>0</v>
      </c>
      <c r="AK12" s="282">
        <v>0</v>
      </c>
      <c r="AL12" s="282">
        <v>0</v>
      </c>
      <c r="AM12" s="282">
        <v>0</v>
      </c>
      <c r="AN12" s="282">
        <v>0</v>
      </c>
      <c r="AO12" s="282">
        <v>0</v>
      </c>
      <c r="AP12" s="282">
        <v>0</v>
      </c>
      <c r="AQ12" s="282">
        <v>0</v>
      </c>
      <c r="AR12" s="282">
        <v>0</v>
      </c>
      <c r="AS12" s="282">
        <v>0</v>
      </c>
      <c r="AT12" s="282">
        <v>0</v>
      </c>
      <c r="AU12" s="282">
        <v>0</v>
      </c>
      <c r="AV12" s="282">
        <v>0</v>
      </c>
      <c r="AW12" s="282">
        <v>0</v>
      </c>
      <c r="AX12" s="282">
        <v>0</v>
      </c>
      <c r="AY12" s="282">
        <v>0</v>
      </c>
      <c r="AZ12" s="285">
        <v>0</v>
      </c>
    </row>
    <row r="13" spans="1:52" ht="17" x14ac:dyDescent="0.2">
      <c r="A13" s="417"/>
      <c r="B13" s="278" t="s">
        <v>684</v>
      </c>
      <c r="C13" s="286">
        <v>43</v>
      </c>
      <c r="D13" s="286">
        <v>48</v>
      </c>
      <c r="E13" s="286">
        <v>47</v>
      </c>
      <c r="F13" s="286">
        <v>50</v>
      </c>
      <c r="G13" s="286">
        <v>28</v>
      </c>
      <c r="H13" s="286">
        <v>47</v>
      </c>
      <c r="I13" s="286">
        <v>38</v>
      </c>
      <c r="J13" s="286">
        <v>49</v>
      </c>
      <c r="K13" s="286">
        <v>46</v>
      </c>
      <c r="L13" s="286">
        <v>49</v>
      </c>
      <c r="M13" s="286">
        <v>50</v>
      </c>
      <c r="N13" s="286">
        <v>49</v>
      </c>
      <c r="O13" s="286">
        <v>20</v>
      </c>
      <c r="P13" s="286">
        <v>49</v>
      </c>
      <c r="Q13" s="286">
        <v>47</v>
      </c>
      <c r="R13" s="286">
        <v>50</v>
      </c>
      <c r="S13" s="286">
        <v>43</v>
      </c>
      <c r="T13" s="286">
        <v>25</v>
      </c>
      <c r="U13" s="286">
        <v>28</v>
      </c>
      <c r="V13" s="286">
        <v>3</v>
      </c>
      <c r="W13" s="286">
        <v>41</v>
      </c>
      <c r="X13" s="286">
        <v>48</v>
      </c>
      <c r="Y13" s="286">
        <v>45</v>
      </c>
      <c r="Z13" s="286">
        <v>46</v>
      </c>
      <c r="AA13" s="286">
        <v>47</v>
      </c>
      <c r="AB13" s="286">
        <v>44</v>
      </c>
      <c r="AC13" s="286">
        <v>45</v>
      </c>
      <c r="AD13" s="286">
        <v>38</v>
      </c>
      <c r="AE13" s="286">
        <v>47</v>
      </c>
      <c r="AF13" s="286">
        <v>45</v>
      </c>
      <c r="AG13" s="286">
        <v>49</v>
      </c>
      <c r="AH13" s="286">
        <v>50</v>
      </c>
      <c r="AI13" s="286">
        <v>48</v>
      </c>
      <c r="AJ13" s="286">
        <v>23</v>
      </c>
      <c r="AK13" s="286">
        <v>38</v>
      </c>
      <c r="AL13" s="286">
        <v>46</v>
      </c>
      <c r="AM13" s="286">
        <v>47</v>
      </c>
      <c r="AN13" s="286">
        <v>48</v>
      </c>
      <c r="AO13" s="286">
        <v>47</v>
      </c>
      <c r="AP13" s="286">
        <v>42</v>
      </c>
      <c r="AQ13" s="286">
        <v>42</v>
      </c>
      <c r="AR13" s="286">
        <v>35</v>
      </c>
      <c r="AS13" s="286">
        <v>41</v>
      </c>
      <c r="AT13" s="286">
        <v>48</v>
      </c>
      <c r="AU13" s="286">
        <v>50</v>
      </c>
      <c r="AV13" s="286">
        <v>41</v>
      </c>
      <c r="AW13" s="286">
        <v>40</v>
      </c>
      <c r="AX13" s="286">
        <v>38</v>
      </c>
      <c r="AY13" s="286">
        <v>47</v>
      </c>
      <c r="AZ13" s="287">
        <v>37</v>
      </c>
    </row>
    <row r="14" spans="1:52" ht="34" x14ac:dyDescent="0.2">
      <c r="A14" s="415" t="s">
        <v>63</v>
      </c>
      <c r="B14" s="288" t="s">
        <v>293</v>
      </c>
      <c r="C14" s="289" t="s">
        <v>646</v>
      </c>
      <c r="D14" s="289" t="s">
        <v>687</v>
      </c>
      <c r="E14" s="289" t="s">
        <v>725</v>
      </c>
      <c r="F14" s="289" t="s">
        <v>762</v>
      </c>
      <c r="G14" s="290">
        <v>1</v>
      </c>
      <c r="H14" s="387" t="s">
        <v>791</v>
      </c>
      <c r="I14" s="389" t="s">
        <v>792</v>
      </c>
      <c r="J14" s="389" t="s">
        <v>745</v>
      </c>
      <c r="K14" s="389" t="s">
        <v>793</v>
      </c>
      <c r="L14" s="387" t="s">
        <v>794</v>
      </c>
      <c r="M14" s="387" t="s">
        <v>795</v>
      </c>
      <c r="N14" s="387" t="s">
        <v>645</v>
      </c>
      <c r="O14" s="388" t="s">
        <v>796</v>
      </c>
      <c r="P14" s="389" t="s">
        <v>706</v>
      </c>
      <c r="Q14" s="389" t="s">
        <v>662</v>
      </c>
      <c r="R14" s="387" t="s">
        <v>647</v>
      </c>
      <c r="S14" s="389" t="s">
        <v>797</v>
      </c>
      <c r="T14" s="389" t="s">
        <v>798</v>
      </c>
      <c r="U14" s="388" t="s">
        <v>799</v>
      </c>
      <c r="V14" s="291">
        <v>0.86599999999999999</v>
      </c>
      <c r="W14" s="389" t="s">
        <v>800</v>
      </c>
      <c r="X14" s="388" t="s">
        <v>646</v>
      </c>
      <c r="Y14" s="389" t="s">
        <v>651</v>
      </c>
      <c r="Z14" s="389" t="s">
        <v>801</v>
      </c>
      <c r="AA14" s="389" t="s">
        <v>802</v>
      </c>
      <c r="AB14" s="389" t="s">
        <v>803</v>
      </c>
      <c r="AC14" s="388" t="s">
        <v>672</v>
      </c>
      <c r="AD14" s="389" t="s">
        <v>804</v>
      </c>
      <c r="AE14" s="388" t="s">
        <v>734</v>
      </c>
      <c r="AF14" s="389" t="s">
        <v>805</v>
      </c>
      <c r="AG14" s="387" t="s">
        <v>645</v>
      </c>
      <c r="AH14" s="389" t="s">
        <v>806</v>
      </c>
      <c r="AI14" s="389" t="s">
        <v>807</v>
      </c>
      <c r="AJ14" s="387" t="s">
        <v>808</v>
      </c>
      <c r="AK14" s="389" t="s">
        <v>809</v>
      </c>
      <c r="AL14" s="389" t="s">
        <v>810</v>
      </c>
      <c r="AM14" s="387" t="s">
        <v>720</v>
      </c>
      <c r="AN14" s="387" t="s">
        <v>811</v>
      </c>
      <c r="AO14" s="387" t="s">
        <v>812</v>
      </c>
      <c r="AP14" s="388" t="s">
        <v>813</v>
      </c>
      <c r="AQ14" s="388" t="s">
        <v>814</v>
      </c>
      <c r="AR14" s="387" t="s">
        <v>715</v>
      </c>
      <c r="AS14" s="387" t="s">
        <v>815</v>
      </c>
      <c r="AT14" s="388" t="s">
        <v>816</v>
      </c>
      <c r="AU14" s="387" t="s">
        <v>670</v>
      </c>
      <c r="AV14" s="291">
        <v>0.44700000000000001</v>
      </c>
      <c r="AW14" s="388" t="s">
        <v>817</v>
      </c>
      <c r="AX14" s="291">
        <v>0.40699999999999997</v>
      </c>
      <c r="AY14" s="387" t="s">
        <v>729</v>
      </c>
      <c r="AZ14" s="392" t="s">
        <v>781</v>
      </c>
    </row>
    <row r="15" spans="1:52" ht="17" x14ac:dyDescent="0.2">
      <c r="A15" s="416"/>
      <c r="B15" s="283" t="s">
        <v>683</v>
      </c>
      <c r="C15" s="282">
        <v>1E-3</v>
      </c>
      <c r="D15" s="282">
        <v>0</v>
      </c>
      <c r="E15" s="282">
        <v>0</v>
      </c>
      <c r="F15" s="282">
        <v>0</v>
      </c>
      <c r="G15" s="284"/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1.2999999999999999E-2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6.0000000000000001E-3</v>
      </c>
      <c r="V15" s="282">
        <v>0.33300000000000002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2.3E-2</v>
      </c>
      <c r="AQ15" s="282">
        <v>8.0000000000000002E-3</v>
      </c>
      <c r="AR15" s="282">
        <v>0</v>
      </c>
      <c r="AS15" s="282">
        <v>0</v>
      </c>
      <c r="AT15" s="282">
        <v>0</v>
      </c>
      <c r="AU15" s="282">
        <v>0</v>
      </c>
      <c r="AV15" s="282">
        <v>5.5E-2</v>
      </c>
      <c r="AW15" s="282">
        <v>1.7000000000000001E-2</v>
      </c>
      <c r="AX15" s="282">
        <v>0.11799999999999999</v>
      </c>
      <c r="AY15" s="282">
        <v>0</v>
      </c>
      <c r="AZ15" s="285">
        <v>0</v>
      </c>
    </row>
    <row r="16" spans="1:52" ht="17" x14ac:dyDescent="0.2">
      <c r="A16" s="417"/>
      <c r="B16" s="278" t="s">
        <v>684</v>
      </c>
      <c r="C16" s="286">
        <v>21</v>
      </c>
      <c r="D16" s="286">
        <v>26</v>
      </c>
      <c r="E16" s="286">
        <v>25</v>
      </c>
      <c r="F16" s="286">
        <v>28</v>
      </c>
      <c r="G16" s="286">
        <v>49</v>
      </c>
      <c r="H16" s="286">
        <v>31</v>
      </c>
      <c r="I16" s="286">
        <v>28</v>
      </c>
      <c r="J16" s="286">
        <v>27</v>
      </c>
      <c r="K16" s="286">
        <v>24</v>
      </c>
      <c r="L16" s="286">
        <v>34</v>
      </c>
      <c r="M16" s="286">
        <v>28</v>
      </c>
      <c r="N16" s="286">
        <v>28</v>
      </c>
      <c r="O16" s="286">
        <v>13</v>
      </c>
      <c r="P16" s="286">
        <v>27</v>
      </c>
      <c r="Q16" s="286">
        <v>25</v>
      </c>
      <c r="R16" s="286">
        <v>31</v>
      </c>
      <c r="S16" s="286">
        <v>21</v>
      </c>
      <c r="T16" s="286">
        <v>24</v>
      </c>
      <c r="U16" s="286">
        <v>14</v>
      </c>
      <c r="V16" s="286">
        <v>3</v>
      </c>
      <c r="W16" s="286">
        <v>32</v>
      </c>
      <c r="X16" s="286">
        <v>26</v>
      </c>
      <c r="Y16" s="286">
        <v>23</v>
      </c>
      <c r="Z16" s="286">
        <v>24</v>
      </c>
      <c r="AA16" s="286">
        <v>43</v>
      </c>
      <c r="AB16" s="286">
        <v>22</v>
      </c>
      <c r="AC16" s="286">
        <v>23</v>
      </c>
      <c r="AD16" s="286">
        <v>40</v>
      </c>
      <c r="AE16" s="286">
        <v>26</v>
      </c>
      <c r="AF16" s="286">
        <v>23</v>
      </c>
      <c r="AG16" s="286">
        <v>36</v>
      </c>
      <c r="AH16" s="286">
        <v>29</v>
      </c>
      <c r="AI16" s="286">
        <v>31</v>
      </c>
      <c r="AJ16" s="286">
        <v>26</v>
      </c>
      <c r="AK16" s="286">
        <v>22</v>
      </c>
      <c r="AL16" s="286">
        <v>24</v>
      </c>
      <c r="AM16" s="286">
        <v>30</v>
      </c>
      <c r="AN16" s="286">
        <v>35</v>
      </c>
      <c r="AO16" s="286">
        <v>39</v>
      </c>
      <c r="AP16" s="286">
        <v>20</v>
      </c>
      <c r="AQ16" s="286">
        <v>20</v>
      </c>
      <c r="AR16" s="286">
        <v>43</v>
      </c>
      <c r="AS16" s="286">
        <v>35</v>
      </c>
      <c r="AT16" s="286">
        <v>26</v>
      </c>
      <c r="AU16" s="286">
        <v>38</v>
      </c>
      <c r="AV16" s="286">
        <v>19</v>
      </c>
      <c r="AW16" s="286">
        <v>18</v>
      </c>
      <c r="AX16" s="286">
        <v>16</v>
      </c>
      <c r="AY16" s="286">
        <v>30</v>
      </c>
      <c r="AZ16" s="287">
        <v>40</v>
      </c>
    </row>
    <row r="17" spans="1:52" ht="34" x14ac:dyDescent="0.2">
      <c r="A17" s="415" t="s">
        <v>102</v>
      </c>
      <c r="B17" s="288" t="s">
        <v>293</v>
      </c>
      <c r="C17" s="291">
        <v>0.154</v>
      </c>
      <c r="D17" s="289" t="s">
        <v>688</v>
      </c>
      <c r="E17" s="289" t="s">
        <v>726</v>
      </c>
      <c r="F17" s="289" t="s">
        <v>763</v>
      </c>
      <c r="G17" s="289" t="s">
        <v>791</v>
      </c>
      <c r="H17" s="290">
        <v>1</v>
      </c>
      <c r="I17" s="387" t="s">
        <v>818</v>
      </c>
      <c r="J17" s="388" t="s">
        <v>648</v>
      </c>
      <c r="K17" s="388" t="s">
        <v>819</v>
      </c>
      <c r="L17" s="389" t="s">
        <v>676</v>
      </c>
      <c r="M17" s="388" t="s">
        <v>820</v>
      </c>
      <c r="N17" s="389" t="s">
        <v>658</v>
      </c>
      <c r="O17" s="388" t="s">
        <v>821</v>
      </c>
      <c r="P17" s="389" t="s">
        <v>822</v>
      </c>
      <c r="Q17" s="289" t="s">
        <v>823</v>
      </c>
      <c r="R17" s="388" t="s">
        <v>824</v>
      </c>
      <c r="S17" s="291">
        <v>0.30199999999999999</v>
      </c>
      <c r="T17" s="389" t="s">
        <v>706</v>
      </c>
      <c r="U17" s="291">
        <v>-0.16</v>
      </c>
      <c r="V17" s="291">
        <v>0.75600000000000001</v>
      </c>
      <c r="W17" s="389" t="s">
        <v>772</v>
      </c>
      <c r="X17" s="289" t="s">
        <v>825</v>
      </c>
      <c r="Y17" s="388" t="s">
        <v>826</v>
      </c>
      <c r="Z17" s="389" t="s">
        <v>827</v>
      </c>
      <c r="AA17" s="389" t="s">
        <v>828</v>
      </c>
      <c r="AB17" s="289" t="s">
        <v>829</v>
      </c>
      <c r="AC17" s="289" t="s">
        <v>830</v>
      </c>
      <c r="AD17" s="291">
        <v>4.7E-2</v>
      </c>
      <c r="AE17" s="291">
        <v>-0.02</v>
      </c>
      <c r="AF17" s="388" t="s">
        <v>831</v>
      </c>
      <c r="AG17" s="388" t="s">
        <v>734</v>
      </c>
      <c r="AH17" s="389" t="s">
        <v>832</v>
      </c>
      <c r="AI17" s="388" t="s">
        <v>833</v>
      </c>
      <c r="AJ17" s="387" t="s">
        <v>834</v>
      </c>
      <c r="AK17" s="388" t="s">
        <v>835</v>
      </c>
      <c r="AL17" s="388" t="s">
        <v>836</v>
      </c>
      <c r="AM17" s="388" t="s">
        <v>837</v>
      </c>
      <c r="AN17" s="387" t="s">
        <v>838</v>
      </c>
      <c r="AO17" s="389" t="s">
        <v>803</v>
      </c>
      <c r="AP17" s="291">
        <v>0.19500000000000001</v>
      </c>
      <c r="AQ17" s="289" t="s">
        <v>839</v>
      </c>
      <c r="AR17" s="389" t="s">
        <v>658</v>
      </c>
      <c r="AS17" s="387" t="s">
        <v>645</v>
      </c>
      <c r="AT17" s="388" t="s">
        <v>688</v>
      </c>
      <c r="AU17" s="389" t="s">
        <v>822</v>
      </c>
      <c r="AV17" s="291">
        <v>0.184</v>
      </c>
      <c r="AW17" s="291">
        <v>0.29099999999999998</v>
      </c>
      <c r="AX17" s="291">
        <v>0.161</v>
      </c>
      <c r="AY17" s="289" t="s">
        <v>840</v>
      </c>
      <c r="AZ17" s="390" t="s">
        <v>699</v>
      </c>
    </row>
    <row r="18" spans="1:52" ht="17" x14ac:dyDescent="0.2">
      <c r="A18" s="416"/>
      <c r="B18" s="283" t="s">
        <v>683</v>
      </c>
      <c r="C18" s="282">
        <v>0.34200000000000003</v>
      </c>
      <c r="D18" s="282">
        <v>1E-3</v>
      </c>
      <c r="E18" s="282">
        <v>0</v>
      </c>
      <c r="F18" s="282">
        <v>0</v>
      </c>
      <c r="G18" s="282">
        <v>0</v>
      </c>
      <c r="H18" s="284"/>
      <c r="I18" s="282">
        <v>0</v>
      </c>
      <c r="J18" s="282">
        <v>0</v>
      </c>
      <c r="K18" s="282">
        <v>1E-3</v>
      </c>
      <c r="L18" s="282">
        <v>0</v>
      </c>
      <c r="M18" s="282">
        <v>0</v>
      </c>
      <c r="N18" s="282">
        <v>0</v>
      </c>
      <c r="O18" s="282">
        <v>0.01</v>
      </c>
      <c r="P18" s="282">
        <v>0</v>
      </c>
      <c r="Q18" s="282">
        <v>0.04</v>
      </c>
      <c r="R18" s="282">
        <v>0</v>
      </c>
      <c r="S18" s="282">
        <v>5.8999999999999997E-2</v>
      </c>
      <c r="T18" s="282">
        <v>0</v>
      </c>
      <c r="U18" s="282">
        <v>0.44600000000000001</v>
      </c>
      <c r="V18" s="282">
        <v>0.45400000000000001</v>
      </c>
      <c r="W18" s="282">
        <v>0</v>
      </c>
      <c r="X18" s="282">
        <v>8.0000000000000002E-3</v>
      </c>
      <c r="Y18" s="282">
        <v>4.0000000000000001E-3</v>
      </c>
      <c r="Z18" s="282">
        <v>0</v>
      </c>
      <c r="AA18" s="282">
        <v>0</v>
      </c>
      <c r="AB18" s="282">
        <v>1.7999999999999999E-2</v>
      </c>
      <c r="AC18" s="282">
        <v>1.4E-2</v>
      </c>
      <c r="AD18" s="282">
        <v>0.77200000000000002</v>
      </c>
      <c r="AE18" s="282">
        <v>0.89700000000000002</v>
      </c>
      <c r="AF18" s="282">
        <v>0</v>
      </c>
      <c r="AG18" s="282">
        <v>0</v>
      </c>
      <c r="AH18" s="282">
        <v>0</v>
      </c>
      <c r="AI18" s="282">
        <v>0</v>
      </c>
      <c r="AJ18" s="282">
        <v>0</v>
      </c>
      <c r="AK18" s="282">
        <v>8.0000000000000002E-3</v>
      </c>
      <c r="AL18" s="282">
        <v>0</v>
      </c>
      <c r="AM18" s="282">
        <v>0</v>
      </c>
      <c r="AN18" s="282">
        <v>0</v>
      </c>
      <c r="AO18" s="282">
        <v>0</v>
      </c>
      <c r="AP18" s="282">
        <v>0.23499999999999999</v>
      </c>
      <c r="AQ18" s="282">
        <v>4.2000000000000003E-2</v>
      </c>
      <c r="AR18" s="282">
        <v>0</v>
      </c>
      <c r="AS18" s="282">
        <v>0</v>
      </c>
      <c r="AT18" s="282">
        <v>1E-3</v>
      </c>
      <c r="AU18" s="282">
        <v>0</v>
      </c>
      <c r="AV18" s="282">
        <v>0.27</v>
      </c>
      <c r="AW18" s="282">
        <v>8.1000000000000003E-2</v>
      </c>
      <c r="AX18" s="282">
        <v>0.35499999999999998</v>
      </c>
      <c r="AY18" s="282">
        <v>1.4999999999999999E-2</v>
      </c>
      <c r="AZ18" s="285">
        <v>0</v>
      </c>
    </row>
    <row r="19" spans="1:52" ht="17" x14ac:dyDescent="0.2">
      <c r="A19" s="417"/>
      <c r="B19" s="278" t="s">
        <v>684</v>
      </c>
      <c r="C19" s="286">
        <v>40</v>
      </c>
      <c r="D19" s="286">
        <v>45</v>
      </c>
      <c r="E19" s="286">
        <v>44</v>
      </c>
      <c r="F19" s="286">
        <v>47</v>
      </c>
      <c r="G19" s="286">
        <v>31</v>
      </c>
      <c r="H19" s="286">
        <v>50</v>
      </c>
      <c r="I19" s="286">
        <v>38</v>
      </c>
      <c r="J19" s="286">
        <v>46</v>
      </c>
      <c r="K19" s="286">
        <v>43</v>
      </c>
      <c r="L19" s="286">
        <v>50</v>
      </c>
      <c r="M19" s="286">
        <v>47</v>
      </c>
      <c r="N19" s="286">
        <v>47</v>
      </c>
      <c r="O19" s="286">
        <v>20</v>
      </c>
      <c r="P19" s="286">
        <v>46</v>
      </c>
      <c r="Q19" s="286">
        <v>44</v>
      </c>
      <c r="R19" s="286">
        <v>50</v>
      </c>
      <c r="S19" s="286">
        <v>40</v>
      </c>
      <c r="T19" s="286">
        <v>25</v>
      </c>
      <c r="U19" s="286">
        <v>25</v>
      </c>
      <c r="V19" s="286">
        <v>3</v>
      </c>
      <c r="W19" s="286">
        <v>44</v>
      </c>
      <c r="X19" s="286">
        <v>45</v>
      </c>
      <c r="Y19" s="286">
        <v>42</v>
      </c>
      <c r="Z19" s="286">
        <v>43</v>
      </c>
      <c r="AA19" s="286">
        <v>50</v>
      </c>
      <c r="AB19" s="286">
        <v>41</v>
      </c>
      <c r="AC19" s="286">
        <v>42</v>
      </c>
      <c r="AD19" s="286">
        <v>41</v>
      </c>
      <c r="AE19" s="286">
        <v>45</v>
      </c>
      <c r="AF19" s="286">
        <v>42</v>
      </c>
      <c r="AG19" s="286">
        <v>50</v>
      </c>
      <c r="AH19" s="286">
        <v>48</v>
      </c>
      <c r="AI19" s="286">
        <v>50</v>
      </c>
      <c r="AJ19" s="286">
        <v>26</v>
      </c>
      <c r="AK19" s="286">
        <v>38</v>
      </c>
      <c r="AL19" s="286">
        <v>43</v>
      </c>
      <c r="AM19" s="286">
        <v>49</v>
      </c>
      <c r="AN19" s="286">
        <v>50</v>
      </c>
      <c r="AO19" s="286">
        <v>45</v>
      </c>
      <c r="AP19" s="286">
        <v>39</v>
      </c>
      <c r="AQ19" s="286">
        <v>39</v>
      </c>
      <c r="AR19" s="286">
        <v>38</v>
      </c>
      <c r="AS19" s="286">
        <v>44</v>
      </c>
      <c r="AT19" s="286">
        <v>45</v>
      </c>
      <c r="AU19" s="286">
        <v>50</v>
      </c>
      <c r="AV19" s="286">
        <v>38</v>
      </c>
      <c r="AW19" s="286">
        <v>37</v>
      </c>
      <c r="AX19" s="286">
        <v>35</v>
      </c>
      <c r="AY19" s="286">
        <v>49</v>
      </c>
      <c r="AZ19" s="287">
        <v>40</v>
      </c>
    </row>
    <row r="20" spans="1:52" ht="34" x14ac:dyDescent="0.2">
      <c r="A20" s="415" t="s">
        <v>81</v>
      </c>
      <c r="B20" s="288" t="s">
        <v>293</v>
      </c>
      <c r="C20" s="289" t="s">
        <v>647</v>
      </c>
      <c r="D20" s="289" t="s">
        <v>689</v>
      </c>
      <c r="E20" s="289" t="s">
        <v>727</v>
      </c>
      <c r="F20" s="289" t="s">
        <v>764</v>
      </c>
      <c r="G20" s="289" t="s">
        <v>792</v>
      </c>
      <c r="H20" s="289" t="s">
        <v>818</v>
      </c>
      <c r="I20" s="290">
        <v>1</v>
      </c>
      <c r="J20" s="389" t="s">
        <v>841</v>
      </c>
      <c r="K20" s="388" t="s">
        <v>842</v>
      </c>
      <c r="L20" s="389" t="s">
        <v>843</v>
      </c>
      <c r="M20" s="389" t="s">
        <v>844</v>
      </c>
      <c r="N20" s="387" t="s">
        <v>679</v>
      </c>
      <c r="O20" s="291">
        <v>0.27100000000000002</v>
      </c>
      <c r="P20" s="387" t="s">
        <v>845</v>
      </c>
      <c r="Q20" s="388" t="s">
        <v>846</v>
      </c>
      <c r="R20" s="387" t="s">
        <v>698</v>
      </c>
      <c r="S20" s="389" t="s">
        <v>807</v>
      </c>
      <c r="T20" s="389" t="s">
        <v>841</v>
      </c>
      <c r="U20" s="388" t="s">
        <v>847</v>
      </c>
      <c r="V20" s="291">
        <v>0.94499999999999995</v>
      </c>
      <c r="W20" s="389" t="s">
        <v>651</v>
      </c>
      <c r="X20" s="291">
        <v>0.24199999999999999</v>
      </c>
      <c r="Y20" s="389" t="s">
        <v>848</v>
      </c>
      <c r="Z20" s="389" t="s">
        <v>849</v>
      </c>
      <c r="AA20" s="389" t="s">
        <v>850</v>
      </c>
      <c r="AB20" s="388" t="s">
        <v>851</v>
      </c>
      <c r="AC20" s="291">
        <v>0.3</v>
      </c>
      <c r="AD20" s="291">
        <v>0.127</v>
      </c>
      <c r="AE20" s="388" t="s">
        <v>852</v>
      </c>
      <c r="AF20" s="389" t="s">
        <v>853</v>
      </c>
      <c r="AG20" s="387" t="s">
        <v>720</v>
      </c>
      <c r="AH20" s="389" t="s">
        <v>793</v>
      </c>
      <c r="AI20" s="389" t="s">
        <v>854</v>
      </c>
      <c r="AJ20" s="387" t="s">
        <v>855</v>
      </c>
      <c r="AK20" s="389" t="s">
        <v>777</v>
      </c>
      <c r="AL20" s="389" t="s">
        <v>856</v>
      </c>
      <c r="AM20" s="387" t="s">
        <v>834</v>
      </c>
      <c r="AN20" s="387" t="s">
        <v>857</v>
      </c>
      <c r="AO20" s="387" t="s">
        <v>858</v>
      </c>
      <c r="AP20" s="388" t="s">
        <v>859</v>
      </c>
      <c r="AQ20" s="388" t="s">
        <v>860</v>
      </c>
      <c r="AR20" s="388" t="s">
        <v>861</v>
      </c>
      <c r="AS20" s="389" t="s">
        <v>806</v>
      </c>
      <c r="AT20" s="388" t="s">
        <v>753</v>
      </c>
      <c r="AU20" s="387" t="s">
        <v>686</v>
      </c>
      <c r="AV20" s="389" t="s">
        <v>862</v>
      </c>
      <c r="AW20" s="388" t="s">
        <v>852</v>
      </c>
      <c r="AX20" s="389" t="s">
        <v>674</v>
      </c>
      <c r="AY20" s="389" t="s">
        <v>806</v>
      </c>
      <c r="AZ20" s="390" t="s">
        <v>863</v>
      </c>
    </row>
    <row r="21" spans="1:52" ht="17" x14ac:dyDescent="0.2">
      <c r="A21" s="416"/>
      <c r="B21" s="283" t="s">
        <v>683</v>
      </c>
      <c r="C21" s="282">
        <v>0</v>
      </c>
      <c r="D21" s="282">
        <v>0</v>
      </c>
      <c r="E21" s="282">
        <v>0</v>
      </c>
      <c r="F21" s="282">
        <v>0</v>
      </c>
      <c r="G21" s="282">
        <v>0</v>
      </c>
      <c r="H21" s="282">
        <v>0</v>
      </c>
      <c r="I21" s="284"/>
      <c r="J21" s="282">
        <v>0</v>
      </c>
      <c r="K21" s="282">
        <v>1.0999999999999999E-2</v>
      </c>
      <c r="L21" s="282">
        <v>0</v>
      </c>
      <c r="M21" s="282">
        <v>0</v>
      </c>
      <c r="N21" s="282">
        <v>0</v>
      </c>
      <c r="O21" s="282">
        <v>0.248</v>
      </c>
      <c r="P21" s="282">
        <v>0</v>
      </c>
      <c r="Q21" s="282">
        <v>0</v>
      </c>
      <c r="R21" s="282">
        <v>0</v>
      </c>
      <c r="S21" s="282">
        <v>0</v>
      </c>
      <c r="T21" s="282">
        <v>0</v>
      </c>
      <c r="U21" s="282">
        <v>7.0000000000000001E-3</v>
      </c>
      <c r="V21" s="282">
        <v>0.21199999999999999</v>
      </c>
      <c r="W21" s="282">
        <v>0</v>
      </c>
      <c r="X21" s="282">
        <v>0.155</v>
      </c>
      <c r="Y21" s="282">
        <v>0</v>
      </c>
      <c r="Z21" s="282">
        <v>0</v>
      </c>
      <c r="AA21" s="282">
        <v>0</v>
      </c>
      <c r="AB21" s="282">
        <v>0</v>
      </c>
      <c r="AC21" s="282">
        <v>0.09</v>
      </c>
      <c r="AD21" s="282">
        <v>0.44600000000000001</v>
      </c>
      <c r="AE21" s="282">
        <v>1E-3</v>
      </c>
      <c r="AF21" s="282">
        <v>0</v>
      </c>
      <c r="AG21" s="282">
        <v>0</v>
      </c>
      <c r="AH21" s="282">
        <v>0</v>
      </c>
      <c r="AI21" s="282">
        <v>0</v>
      </c>
      <c r="AJ21" s="282">
        <v>0</v>
      </c>
      <c r="AK21" s="282">
        <v>0</v>
      </c>
      <c r="AL21" s="282">
        <v>0</v>
      </c>
      <c r="AM21" s="282">
        <v>0</v>
      </c>
      <c r="AN21" s="282">
        <v>0</v>
      </c>
      <c r="AO21" s="282">
        <v>0</v>
      </c>
      <c r="AP21" s="282">
        <v>8.9999999999999993E-3</v>
      </c>
      <c r="AQ21" s="282">
        <v>0</v>
      </c>
      <c r="AR21" s="282">
        <v>0</v>
      </c>
      <c r="AS21" s="282">
        <v>0</v>
      </c>
      <c r="AT21" s="282">
        <v>0</v>
      </c>
      <c r="AU21" s="282">
        <v>0</v>
      </c>
      <c r="AV21" s="282">
        <v>0</v>
      </c>
      <c r="AW21" s="282">
        <v>4.0000000000000001E-3</v>
      </c>
      <c r="AX21" s="282">
        <v>0</v>
      </c>
      <c r="AY21" s="282">
        <v>0</v>
      </c>
      <c r="AZ21" s="285">
        <v>0</v>
      </c>
    </row>
    <row r="22" spans="1:52" ht="17" x14ac:dyDescent="0.2">
      <c r="A22" s="417"/>
      <c r="B22" s="278" t="s">
        <v>684</v>
      </c>
      <c r="C22" s="286">
        <v>31</v>
      </c>
      <c r="D22" s="286">
        <v>36</v>
      </c>
      <c r="E22" s="286">
        <v>35</v>
      </c>
      <c r="F22" s="286">
        <v>38</v>
      </c>
      <c r="G22" s="286">
        <v>28</v>
      </c>
      <c r="H22" s="286">
        <v>38</v>
      </c>
      <c r="I22" s="286">
        <v>38</v>
      </c>
      <c r="J22" s="286">
        <v>37</v>
      </c>
      <c r="K22" s="286">
        <v>34</v>
      </c>
      <c r="L22" s="286">
        <v>38</v>
      </c>
      <c r="M22" s="286">
        <v>38</v>
      </c>
      <c r="N22" s="286">
        <v>38</v>
      </c>
      <c r="O22" s="286">
        <v>20</v>
      </c>
      <c r="P22" s="286">
        <v>37</v>
      </c>
      <c r="Q22" s="286">
        <v>35</v>
      </c>
      <c r="R22" s="286">
        <v>38</v>
      </c>
      <c r="S22" s="286">
        <v>31</v>
      </c>
      <c r="T22" s="286">
        <v>25</v>
      </c>
      <c r="U22" s="286">
        <v>21</v>
      </c>
      <c r="V22" s="286">
        <v>3</v>
      </c>
      <c r="W22" s="286">
        <v>38</v>
      </c>
      <c r="X22" s="286">
        <v>36</v>
      </c>
      <c r="Y22" s="286">
        <v>33</v>
      </c>
      <c r="Z22" s="286">
        <v>34</v>
      </c>
      <c r="AA22" s="286">
        <v>38</v>
      </c>
      <c r="AB22" s="286">
        <v>32</v>
      </c>
      <c r="AC22" s="286">
        <v>33</v>
      </c>
      <c r="AD22" s="286">
        <v>38</v>
      </c>
      <c r="AE22" s="286">
        <v>36</v>
      </c>
      <c r="AF22" s="286">
        <v>33</v>
      </c>
      <c r="AG22" s="286">
        <v>38</v>
      </c>
      <c r="AH22" s="286">
        <v>38</v>
      </c>
      <c r="AI22" s="286">
        <v>38</v>
      </c>
      <c r="AJ22" s="286">
        <v>23</v>
      </c>
      <c r="AK22" s="286">
        <v>32</v>
      </c>
      <c r="AL22" s="286">
        <v>34</v>
      </c>
      <c r="AM22" s="286">
        <v>38</v>
      </c>
      <c r="AN22" s="286">
        <v>38</v>
      </c>
      <c r="AO22" s="286">
        <v>36</v>
      </c>
      <c r="AP22" s="286">
        <v>30</v>
      </c>
      <c r="AQ22" s="286">
        <v>30</v>
      </c>
      <c r="AR22" s="286">
        <v>35</v>
      </c>
      <c r="AS22" s="286">
        <v>38</v>
      </c>
      <c r="AT22" s="286">
        <v>36</v>
      </c>
      <c r="AU22" s="286">
        <v>38</v>
      </c>
      <c r="AV22" s="286">
        <v>29</v>
      </c>
      <c r="AW22" s="286">
        <v>28</v>
      </c>
      <c r="AX22" s="286">
        <v>26</v>
      </c>
      <c r="AY22" s="286">
        <v>38</v>
      </c>
      <c r="AZ22" s="287">
        <v>37</v>
      </c>
    </row>
    <row r="23" spans="1:52" ht="34" x14ac:dyDescent="0.2">
      <c r="A23" s="415" t="s">
        <v>68</v>
      </c>
      <c r="B23" s="288" t="s">
        <v>293</v>
      </c>
      <c r="C23" s="289" t="s">
        <v>648</v>
      </c>
      <c r="D23" s="289" t="s">
        <v>690</v>
      </c>
      <c r="E23" s="289" t="s">
        <v>728</v>
      </c>
      <c r="F23" s="289" t="s">
        <v>765</v>
      </c>
      <c r="G23" s="289" t="s">
        <v>745</v>
      </c>
      <c r="H23" s="289" t="s">
        <v>648</v>
      </c>
      <c r="I23" s="289" t="s">
        <v>841</v>
      </c>
      <c r="J23" s="290">
        <v>1</v>
      </c>
      <c r="K23" s="389" t="s">
        <v>864</v>
      </c>
      <c r="L23" s="387" t="s">
        <v>655</v>
      </c>
      <c r="M23" s="387" t="s">
        <v>774</v>
      </c>
      <c r="N23" s="387" t="s">
        <v>657</v>
      </c>
      <c r="O23" s="291">
        <v>0.37</v>
      </c>
      <c r="P23" s="388" t="s">
        <v>865</v>
      </c>
      <c r="Q23" s="389" t="s">
        <v>732</v>
      </c>
      <c r="R23" s="388" t="s">
        <v>866</v>
      </c>
      <c r="S23" s="389" t="s">
        <v>802</v>
      </c>
      <c r="T23" s="387" t="s">
        <v>696</v>
      </c>
      <c r="U23" s="387" t="s">
        <v>867</v>
      </c>
      <c r="V23" s="291">
        <v>0.86599999999999999</v>
      </c>
      <c r="W23" s="389" t="s">
        <v>868</v>
      </c>
      <c r="X23" s="291">
        <v>8.8999999999999996E-2</v>
      </c>
      <c r="Y23" s="387" t="s">
        <v>869</v>
      </c>
      <c r="Z23" s="289" t="s">
        <v>870</v>
      </c>
      <c r="AA23" s="289" t="s">
        <v>871</v>
      </c>
      <c r="AB23" s="387" t="s">
        <v>818</v>
      </c>
      <c r="AC23" s="389" t="s">
        <v>872</v>
      </c>
      <c r="AD23" s="289" t="s">
        <v>873</v>
      </c>
      <c r="AE23" s="291">
        <v>0.23400000000000001</v>
      </c>
      <c r="AF23" s="389" t="s">
        <v>792</v>
      </c>
      <c r="AG23" s="389" t="s">
        <v>800</v>
      </c>
      <c r="AH23" s="289" t="s">
        <v>874</v>
      </c>
      <c r="AI23" s="389" t="s">
        <v>875</v>
      </c>
      <c r="AJ23" s="387" t="s">
        <v>703</v>
      </c>
      <c r="AK23" s="388" t="s">
        <v>876</v>
      </c>
      <c r="AL23" s="387" t="s">
        <v>675</v>
      </c>
      <c r="AM23" s="389" t="s">
        <v>877</v>
      </c>
      <c r="AN23" s="389" t="s">
        <v>878</v>
      </c>
      <c r="AO23" s="389" t="s">
        <v>879</v>
      </c>
      <c r="AP23" s="389" t="s">
        <v>768</v>
      </c>
      <c r="AQ23" s="389" t="s">
        <v>701</v>
      </c>
      <c r="AR23" s="388" t="s">
        <v>880</v>
      </c>
      <c r="AS23" s="389" t="s">
        <v>827</v>
      </c>
      <c r="AT23" s="388" t="s">
        <v>816</v>
      </c>
      <c r="AU23" s="389" t="s">
        <v>723</v>
      </c>
      <c r="AV23" s="387" t="s">
        <v>881</v>
      </c>
      <c r="AW23" s="387" t="s">
        <v>882</v>
      </c>
      <c r="AX23" s="387" t="s">
        <v>883</v>
      </c>
      <c r="AY23" s="388" t="s">
        <v>884</v>
      </c>
      <c r="AZ23" s="391" t="s">
        <v>885</v>
      </c>
    </row>
    <row r="24" spans="1:52" ht="17" x14ac:dyDescent="0.2">
      <c r="A24" s="416"/>
      <c r="B24" s="283" t="s">
        <v>683</v>
      </c>
      <c r="C24" s="282">
        <v>0</v>
      </c>
      <c r="D24" s="282">
        <v>0</v>
      </c>
      <c r="E24" s="282">
        <v>0</v>
      </c>
      <c r="F24" s="282">
        <v>0</v>
      </c>
      <c r="G24" s="282">
        <v>0</v>
      </c>
      <c r="H24" s="282">
        <v>0</v>
      </c>
      <c r="I24" s="282">
        <v>0</v>
      </c>
      <c r="J24" s="284"/>
      <c r="K24" s="282">
        <v>0</v>
      </c>
      <c r="L24" s="282">
        <v>0</v>
      </c>
      <c r="M24" s="282">
        <v>0</v>
      </c>
      <c r="N24" s="282">
        <v>0</v>
      </c>
      <c r="O24" s="282">
        <v>0.109</v>
      </c>
      <c r="P24" s="282">
        <v>0</v>
      </c>
      <c r="Q24" s="282">
        <v>0</v>
      </c>
      <c r="R24" s="282">
        <v>0</v>
      </c>
      <c r="S24" s="282">
        <v>0</v>
      </c>
      <c r="T24" s="282">
        <v>0</v>
      </c>
      <c r="U24" s="282">
        <v>0</v>
      </c>
      <c r="V24" s="282">
        <v>0.33300000000000002</v>
      </c>
      <c r="W24" s="282">
        <v>0</v>
      </c>
      <c r="X24" s="282">
        <v>0.53400000000000003</v>
      </c>
      <c r="Y24" s="282">
        <v>0</v>
      </c>
      <c r="Z24" s="282">
        <v>3.5000000000000003E-2</v>
      </c>
      <c r="AA24" s="282">
        <v>2.4E-2</v>
      </c>
      <c r="AB24" s="282">
        <v>0</v>
      </c>
      <c r="AC24" s="282">
        <v>0</v>
      </c>
      <c r="AD24" s="282">
        <v>3.4000000000000002E-2</v>
      </c>
      <c r="AE24" s="282">
        <v>0.113</v>
      </c>
      <c r="AF24" s="282">
        <v>0</v>
      </c>
      <c r="AG24" s="282">
        <v>0</v>
      </c>
      <c r="AH24" s="282">
        <v>0.01</v>
      </c>
      <c r="AI24" s="282">
        <v>0</v>
      </c>
      <c r="AJ24" s="282">
        <v>0</v>
      </c>
      <c r="AK24" s="282">
        <v>1E-3</v>
      </c>
      <c r="AL24" s="282">
        <v>0</v>
      </c>
      <c r="AM24" s="282">
        <v>0</v>
      </c>
      <c r="AN24" s="282">
        <v>0</v>
      </c>
      <c r="AO24" s="282">
        <v>0</v>
      </c>
      <c r="AP24" s="282">
        <v>0</v>
      </c>
      <c r="AQ24" s="282">
        <v>0</v>
      </c>
      <c r="AR24" s="282">
        <v>1.2999999999999999E-2</v>
      </c>
      <c r="AS24" s="282">
        <v>0</v>
      </c>
      <c r="AT24" s="282">
        <v>0</v>
      </c>
      <c r="AU24" s="282">
        <v>0</v>
      </c>
      <c r="AV24" s="282">
        <v>0</v>
      </c>
      <c r="AW24" s="282">
        <v>0</v>
      </c>
      <c r="AX24" s="282">
        <v>0</v>
      </c>
      <c r="AY24" s="282">
        <v>3.0000000000000001E-3</v>
      </c>
      <c r="AZ24" s="285">
        <v>0</v>
      </c>
    </row>
    <row r="25" spans="1:52" ht="17" x14ac:dyDescent="0.2">
      <c r="A25" s="417"/>
      <c r="B25" s="278" t="s">
        <v>684</v>
      </c>
      <c r="C25" s="286">
        <v>46</v>
      </c>
      <c r="D25" s="286">
        <v>49</v>
      </c>
      <c r="E25" s="286">
        <v>50</v>
      </c>
      <c r="F25" s="286">
        <v>49</v>
      </c>
      <c r="G25" s="286">
        <v>27</v>
      </c>
      <c r="H25" s="286">
        <v>46</v>
      </c>
      <c r="I25" s="286">
        <v>37</v>
      </c>
      <c r="J25" s="286">
        <v>52</v>
      </c>
      <c r="K25" s="286">
        <v>49</v>
      </c>
      <c r="L25" s="286">
        <v>48</v>
      </c>
      <c r="M25" s="286">
        <v>49</v>
      </c>
      <c r="N25" s="286">
        <v>48</v>
      </c>
      <c r="O25" s="286">
        <v>20</v>
      </c>
      <c r="P25" s="286">
        <v>50</v>
      </c>
      <c r="Q25" s="286">
        <v>50</v>
      </c>
      <c r="R25" s="286">
        <v>51</v>
      </c>
      <c r="S25" s="286">
        <v>46</v>
      </c>
      <c r="T25" s="286">
        <v>25</v>
      </c>
      <c r="U25" s="286">
        <v>31</v>
      </c>
      <c r="V25" s="286">
        <v>3</v>
      </c>
      <c r="W25" s="286">
        <v>40</v>
      </c>
      <c r="X25" s="286">
        <v>51</v>
      </c>
      <c r="Y25" s="286">
        <v>47</v>
      </c>
      <c r="Z25" s="286">
        <v>47</v>
      </c>
      <c r="AA25" s="286">
        <v>46</v>
      </c>
      <c r="AB25" s="286">
        <v>47</v>
      </c>
      <c r="AC25" s="286">
        <v>48</v>
      </c>
      <c r="AD25" s="286">
        <v>37</v>
      </c>
      <c r="AE25" s="286">
        <v>47</v>
      </c>
      <c r="AF25" s="286">
        <v>48</v>
      </c>
      <c r="AG25" s="286">
        <v>48</v>
      </c>
      <c r="AH25" s="286">
        <v>51</v>
      </c>
      <c r="AI25" s="286">
        <v>47</v>
      </c>
      <c r="AJ25" s="286">
        <v>22</v>
      </c>
      <c r="AK25" s="286">
        <v>38</v>
      </c>
      <c r="AL25" s="286">
        <v>47</v>
      </c>
      <c r="AM25" s="286">
        <v>46</v>
      </c>
      <c r="AN25" s="286">
        <v>47</v>
      </c>
      <c r="AO25" s="286">
        <v>47</v>
      </c>
      <c r="AP25" s="286">
        <v>45</v>
      </c>
      <c r="AQ25" s="286">
        <v>45</v>
      </c>
      <c r="AR25" s="286">
        <v>34</v>
      </c>
      <c r="AS25" s="286">
        <v>40</v>
      </c>
      <c r="AT25" s="286">
        <v>51</v>
      </c>
      <c r="AU25" s="286">
        <v>50</v>
      </c>
      <c r="AV25" s="286">
        <v>44</v>
      </c>
      <c r="AW25" s="286">
        <v>43</v>
      </c>
      <c r="AX25" s="286">
        <v>41</v>
      </c>
      <c r="AY25" s="286">
        <v>46</v>
      </c>
      <c r="AZ25" s="287">
        <v>36</v>
      </c>
    </row>
    <row r="26" spans="1:52" ht="34" x14ac:dyDescent="0.2">
      <c r="A26" s="415" t="s">
        <v>135</v>
      </c>
      <c r="B26" s="288" t="s">
        <v>293</v>
      </c>
      <c r="C26" s="291">
        <v>-6.8000000000000005E-2</v>
      </c>
      <c r="D26" s="289" t="s">
        <v>691</v>
      </c>
      <c r="E26" s="289" t="s">
        <v>729</v>
      </c>
      <c r="F26" s="289" t="s">
        <v>766</v>
      </c>
      <c r="G26" s="289" t="s">
        <v>793</v>
      </c>
      <c r="H26" s="289" t="s">
        <v>819</v>
      </c>
      <c r="I26" s="289" t="s">
        <v>842</v>
      </c>
      <c r="J26" s="289" t="s">
        <v>864</v>
      </c>
      <c r="K26" s="290">
        <v>1</v>
      </c>
      <c r="L26" s="389" t="s">
        <v>732</v>
      </c>
      <c r="M26" s="389" t="s">
        <v>886</v>
      </c>
      <c r="N26" s="388" t="s">
        <v>742</v>
      </c>
      <c r="O26" s="388" t="s">
        <v>733</v>
      </c>
      <c r="P26" s="388" t="s">
        <v>887</v>
      </c>
      <c r="Q26" s="289" t="s">
        <v>888</v>
      </c>
      <c r="R26" s="291">
        <v>5.8999999999999997E-2</v>
      </c>
      <c r="S26" s="291">
        <v>0.249</v>
      </c>
      <c r="T26" s="387" t="s">
        <v>778</v>
      </c>
      <c r="U26" s="389" t="s">
        <v>875</v>
      </c>
      <c r="V26" s="291">
        <v>0.72099999999999997</v>
      </c>
      <c r="W26" s="388" t="s">
        <v>831</v>
      </c>
      <c r="X26" s="388" t="s">
        <v>889</v>
      </c>
      <c r="Y26" s="388" t="s">
        <v>890</v>
      </c>
      <c r="Z26" s="388" t="s">
        <v>669</v>
      </c>
      <c r="AA26" s="289" t="s">
        <v>891</v>
      </c>
      <c r="AB26" s="388" t="s">
        <v>892</v>
      </c>
      <c r="AC26" s="387" t="s">
        <v>781</v>
      </c>
      <c r="AD26" s="388" t="s">
        <v>893</v>
      </c>
      <c r="AE26" s="291">
        <v>-0.193</v>
      </c>
      <c r="AF26" s="388" t="s">
        <v>759</v>
      </c>
      <c r="AG26" s="388" t="s">
        <v>894</v>
      </c>
      <c r="AH26" s="289" t="s">
        <v>895</v>
      </c>
      <c r="AI26" s="388" t="s">
        <v>847</v>
      </c>
      <c r="AJ26" s="389" t="s">
        <v>780</v>
      </c>
      <c r="AK26" s="393">
        <v>-3.5999999999999997E-2</v>
      </c>
      <c r="AL26" s="389" t="s">
        <v>694</v>
      </c>
      <c r="AM26" s="291">
        <v>0.23599999999999999</v>
      </c>
      <c r="AN26" s="388" t="s">
        <v>837</v>
      </c>
      <c r="AO26" s="388" t="s">
        <v>896</v>
      </c>
      <c r="AP26" s="388" t="s">
        <v>649</v>
      </c>
      <c r="AQ26" s="388" t="s">
        <v>897</v>
      </c>
      <c r="AR26" s="291">
        <v>-0.21</v>
      </c>
      <c r="AS26" s="388" t="s">
        <v>898</v>
      </c>
      <c r="AT26" s="388" t="s">
        <v>899</v>
      </c>
      <c r="AU26" s="289" t="s">
        <v>900</v>
      </c>
      <c r="AV26" s="289" t="s">
        <v>901</v>
      </c>
      <c r="AW26" s="388" t="s">
        <v>898</v>
      </c>
      <c r="AX26" s="388" t="s">
        <v>902</v>
      </c>
      <c r="AY26" s="291">
        <v>-0.153</v>
      </c>
      <c r="AZ26" s="293">
        <v>0.32200000000000001</v>
      </c>
    </row>
    <row r="27" spans="1:52" ht="17" x14ac:dyDescent="0.2">
      <c r="A27" s="416"/>
      <c r="B27" s="283" t="s">
        <v>683</v>
      </c>
      <c r="C27" s="282">
        <v>0.64900000000000002</v>
      </c>
      <c r="D27" s="282">
        <v>8.9999999999999993E-3</v>
      </c>
      <c r="E27" s="282">
        <v>0</v>
      </c>
      <c r="F27" s="282">
        <v>2.1999999999999999E-2</v>
      </c>
      <c r="G27" s="282">
        <v>0</v>
      </c>
      <c r="H27" s="282">
        <v>1E-3</v>
      </c>
      <c r="I27" s="282">
        <v>1.0999999999999999E-2</v>
      </c>
      <c r="J27" s="282">
        <v>0</v>
      </c>
      <c r="K27" s="284"/>
      <c r="L27" s="282">
        <v>0</v>
      </c>
      <c r="M27" s="282">
        <v>0</v>
      </c>
      <c r="N27" s="282">
        <v>0</v>
      </c>
      <c r="O27" s="282">
        <v>6.0000000000000001E-3</v>
      </c>
      <c r="P27" s="282">
        <v>0</v>
      </c>
      <c r="Q27" s="282">
        <v>6.0000000000000001E-3</v>
      </c>
      <c r="R27" s="282">
        <v>0.68899999999999995</v>
      </c>
      <c r="S27" s="282">
        <v>8.4000000000000005E-2</v>
      </c>
      <c r="T27" s="282">
        <v>0</v>
      </c>
      <c r="U27" s="282">
        <v>0</v>
      </c>
      <c r="V27" s="282">
        <v>0.48799999999999999</v>
      </c>
      <c r="W27" s="282">
        <v>1E-3</v>
      </c>
      <c r="X27" s="282">
        <v>1E-3</v>
      </c>
      <c r="Y27" s="282">
        <v>0</v>
      </c>
      <c r="Z27" s="282">
        <v>1E-3</v>
      </c>
      <c r="AA27" s="282">
        <v>8.0000000000000002E-3</v>
      </c>
      <c r="AB27" s="282">
        <v>0</v>
      </c>
      <c r="AC27" s="282">
        <v>0</v>
      </c>
      <c r="AD27" s="282">
        <v>3.0000000000000001E-3</v>
      </c>
      <c r="AE27" s="282">
        <v>0.20499999999999999</v>
      </c>
      <c r="AF27" s="282">
        <v>0</v>
      </c>
      <c r="AG27" s="282">
        <v>4.0000000000000001E-3</v>
      </c>
      <c r="AH27" s="282">
        <v>1.0999999999999999E-2</v>
      </c>
      <c r="AI27" s="282">
        <v>0</v>
      </c>
      <c r="AJ27" s="282">
        <v>0</v>
      </c>
      <c r="AK27" s="282">
        <v>0.83099999999999996</v>
      </c>
      <c r="AL27" s="282">
        <v>0</v>
      </c>
      <c r="AM27" s="282">
        <v>0.128</v>
      </c>
      <c r="AN27" s="282">
        <v>0</v>
      </c>
      <c r="AO27" s="282">
        <v>1E-3</v>
      </c>
      <c r="AP27" s="282">
        <v>1E-3</v>
      </c>
      <c r="AQ27" s="282">
        <v>0</v>
      </c>
      <c r="AR27" s="282">
        <v>0.25700000000000001</v>
      </c>
      <c r="AS27" s="282">
        <v>0</v>
      </c>
      <c r="AT27" s="282">
        <v>0</v>
      </c>
      <c r="AU27" s="282">
        <v>6.0000000000000001E-3</v>
      </c>
      <c r="AV27" s="282">
        <v>1.4999999999999999E-2</v>
      </c>
      <c r="AW27" s="282">
        <v>0</v>
      </c>
      <c r="AX27" s="282">
        <v>0</v>
      </c>
      <c r="AY27" s="282">
        <v>0.32700000000000001</v>
      </c>
      <c r="AZ27" s="285">
        <v>6.8000000000000005E-2</v>
      </c>
    </row>
    <row r="28" spans="1:52" ht="17" x14ac:dyDescent="0.2">
      <c r="A28" s="417"/>
      <c r="B28" s="278" t="s">
        <v>684</v>
      </c>
      <c r="C28" s="286">
        <v>47</v>
      </c>
      <c r="D28" s="286">
        <v>47</v>
      </c>
      <c r="E28" s="286">
        <v>49</v>
      </c>
      <c r="F28" s="286">
        <v>46</v>
      </c>
      <c r="G28" s="286">
        <v>24</v>
      </c>
      <c r="H28" s="286">
        <v>43</v>
      </c>
      <c r="I28" s="286">
        <v>34</v>
      </c>
      <c r="J28" s="286">
        <v>49</v>
      </c>
      <c r="K28" s="286">
        <v>52</v>
      </c>
      <c r="L28" s="286">
        <v>45</v>
      </c>
      <c r="M28" s="286">
        <v>46</v>
      </c>
      <c r="N28" s="286">
        <v>45</v>
      </c>
      <c r="O28" s="286">
        <v>20</v>
      </c>
      <c r="P28" s="286">
        <v>48</v>
      </c>
      <c r="Q28" s="286">
        <v>52</v>
      </c>
      <c r="R28" s="286">
        <v>48</v>
      </c>
      <c r="S28" s="286">
        <v>49</v>
      </c>
      <c r="T28" s="286">
        <v>25</v>
      </c>
      <c r="U28" s="286">
        <v>34</v>
      </c>
      <c r="V28" s="286">
        <v>3</v>
      </c>
      <c r="W28" s="286">
        <v>37</v>
      </c>
      <c r="X28" s="286">
        <v>50</v>
      </c>
      <c r="Y28" s="286">
        <v>47</v>
      </c>
      <c r="Z28" s="286">
        <v>47</v>
      </c>
      <c r="AA28" s="286">
        <v>43</v>
      </c>
      <c r="AB28" s="286">
        <v>49</v>
      </c>
      <c r="AC28" s="286">
        <v>49</v>
      </c>
      <c r="AD28" s="286">
        <v>34</v>
      </c>
      <c r="AE28" s="286">
        <v>45</v>
      </c>
      <c r="AF28" s="286">
        <v>51</v>
      </c>
      <c r="AG28" s="286">
        <v>45</v>
      </c>
      <c r="AH28" s="286">
        <v>48</v>
      </c>
      <c r="AI28" s="286">
        <v>44</v>
      </c>
      <c r="AJ28" s="286">
        <v>19</v>
      </c>
      <c r="AK28" s="286">
        <v>38</v>
      </c>
      <c r="AL28" s="286">
        <v>47</v>
      </c>
      <c r="AM28" s="286">
        <v>43</v>
      </c>
      <c r="AN28" s="286">
        <v>44</v>
      </c>
      <c r="AO28" s="286">
        <v>45</v>
      </c>
      <c r="AP28" s="286">
        <v>46</v>
      </c>
      <c r="AQ28" s="286">
        <v>48</v>
      </c>
      <c r="AR28" s="286">
        <v>31</v>
      </c>
      <c r="AS28" s="286">
        <v>37</v>
      </c>
      <c r="AT28" s="286">
        <v>49</v>
      </c>
      <c r="AU28" s="286">
        <v>47</v>
      </c>
      <c r="AV28" s="286">
        <v>47</v>
      </c>
      <c r="AW28" s="286">
        <v>46</v>
      </c>
      <c r="AX28" s="286">
        <v>44</v>
      </c>
      <c r="AY28" s="286">
        <v>43</v>
      </c>
      <c r="AZ28" s="287">
        <v>33</v>
      </c>
    </row>
    <row r="29" spans="1:52" ht="34" x14ac:dyDescent="0.2">
      <c r="A29" s="415" t="s">
        <v>105</v>
      </c>
      <c r="B29" s="288" t="s">
        <v>293</v>
      </c>
      <c r="C29" s="289" t="s">
        <v>649</v>
      </c>
      <c r="D29" s="289" t="s">
        <v>692</v>
      </c>
      <c r="E29" s="289" t="s">
        <v>730</v>
      </c>
      <c r="F29" s="289" t="s">
        <v>767</v>
      </c>
      <c r="G29" s="289" t="s">
        <v>794</v>
      </c>
      <c r="H29" s="289" t="s">
        <v>676</v>
      </c>
      <c r="I29" s="289" t="s">
        <v>843</v>
      </c>
      <c r="J29" s="289" t="s">
        <v>655</v>
      </c>
      <c r="K29" s="289" t="s">
        <v>732</v>
      </c>
      <c r="L29" s="290">
        <v>1</v>
      </c>
      <c r="M29" s="387" t="s">
        <v>781</v>
      </c>
      <c r="N29" s="389" t="s">
        <v>903</v>
      </c>
      <c r="O29" s="388" t="s">
        <v>904</v>
      </c>
      <c r="P29" s="389" t="s">
        <v>877</v>
      </c>
      <c r="Q29" s="388" t="s">
        <v>734</v>
      </c>
      <c r="R29" s="388" t="s">
        <v>905</v>
      </c>
      <c r="S29" s="388" t="s">
        <v>860</v>
      </c>
      <c r="T29" s="387" t="s">
        <v>906</v>
      </c>
      <c r="U29" s="389" t="s">
        <v>907</v>
      </c>
      <c r="V29" s="291">
        <v>0.65500000000000003</v>
      </c>
      <c r="W29" s="388" t="s">
        <v>816</v>
      </c>
      <c r="X29" s="291">
        <v>0.21</v>
      </c>
      <c r="Y29" s="389" t="s">
        <v>868</v>
      </c>
      <c r="Z29" s="291">
        <v>0.25600000000000001</v>
      </c>
      <c r="AA29" s="389" t="s">
        <v>853</v>
      </c>
      <c r="AB29" s="389" t="s">
        <v>908</v>
      </c>
      <c r="AC29" s="389" t="s">
        <v>755</v>
      </c>
      <c r="AD29" s="291">
        <v>8.0000000000000002E-3</v>
      </c>
      <c r="AE29" s="291">
        <v>0.185</v>
      </c>
      <c r="AF29" s="389" t="s">
        <v>810</v>
      </c>
      <c r="AG29" s="389" t="s">
        <v>660</v>
      </c>
      <c r="AH29" s="394" t="s">
        <v>909</v>
      </c>
      <c r="AI29" s="389" t="s">
        <v>910</v>
      </c>
      <c r="AJ29" s="387" t="s">
        <v>668</v>
      </c>
      <c r="AK29" s="291">
        <v>0.28799999999999998</v>
      </c>
      <c r="AL29" s="389" t="s">
        <v>804</v>
      </c>
      <c r="AM29" s="388" t="s">
        <v>758</v>
      </c>
      <c r="AN29" s="389" t="s">
        <v>844</v>
      </c>
      <c r="AO29" s="388" t="s">
        <v>911</v>
      </c>
      <c r="AP29" s="389" t="s">
        <v>912</v>
      </c>
      <c r="AQ29" s="389" t="s">
        <v>913</v>
      </c>
      <c r="AR29" s="389" t="s">
        <v>765</v>
      </c>
      <c r="AS29" s="389" t="s">
        <v>914</v>
      </c>
      <c r="AT29" s="388" t="s">
        <v>915</v>
      </c>
      <c r="AU29" s="389" t="s">
        <v>725</v>
      </c>
      <c r="AV29" s="389" t="s">
        <v>705</v>
      </c>
      <c r="AW29" s="389" t="s">
        <v>854</v>
      </c>
      <c r="AX29" s="389" t="s">
        <v>916</v>
      </c>
      <c r="AY29" s="388" t="s">
        <v>917</v>
      </c>
      <c r="AZ29" s="390" t="s">
        <v>918</v>
      </c>
    </row>
    <row r="30" spans="1:52" ht="17" x14ac:dyDescent="0.2">
      <c r="A30" s="416"/>
      <c r="B30" s="283" t="s">
        <v>683</v>
      </c>
      <c r="C30" s="282">
        <v>1E-3</v>
      </c>
      <c r="D30" s="282">
        <v>0</v>
      </c>
      <c r="E30" s="282">
        <v>0</v>
      </c>
      <c r="F30" s="282">
        <v>0</v>
      </c>
      <c r="G30" s="282">
        <v>0</v>
      </c>
      <c r="H30" s="282">
        <v>0</v>
      </c>
      <c r="I30" s="282">
        <v>0</v>
      </c>
      <c r="J30" s="282">
        <v>0</v>
      </c>
      <c r="K30" s="282">
        <v>0</v>
      </c>
      <c r="L30" s="284"/>
      <c r="M30" s="282">
        <v>0</v>
      </c>
      <c r="N30" s="282">
        <v>0</v>
      </c>
      <c r="O30" s="282">
        <v>4.3999999999999997E-2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0.54600000000000004</v>
      </c>
      <c r="W30" s="282">
        <v>0</v>
      </c>
      <c r="X30" s="282">
        <v>0.156</v>
      </c>
      <c r="Y30" s="282">
        <v>0</v>
      </c>
      <c r="Z30" s="282">
        <v>0.09</v>
      </c>
      <c r="AA30" s="282">
        <v>0</v>
      </c>
      <c r="AB30" s="282">
        <v>0</v>
      </c>
      <c r="AC30" s="282">
        <v>0</v>
      </c>
      <c r="AD30" s="282">
        <v>0.95699999999999996</v>
      </c>
      <c r="AE30" s="282">
        <v>0.21299999999999999</v>
      </c>
      <c r="AF30" s="282">
        <v>0</v>
      </c>
      <c r="AG30" s="282">
        <v>0</v>
      </c>
      <c r="AH30" s="282">
        <v>6.0000000000000001E-3</v>
      </c>
      <c r="AI30" s="282">
        <v>0</v>
      </c>
      <c r="AJ30" s="282">
        <v>0</v>
      </c>
      <c r="AK30" s="282">
        <v>0.08</v>
      </c>
      <c r="AL30" s="282">
        <v>0</v>
      </c>
      <c r="AM30" s="282">
        <v>0</v>
      </c>
      <c r="AN30" s="282">
        <v>0</v>
      </c>
      <c r="AO30" s="282">
        <v>0</v>
      </c>
      <c r="AP30" s="282">
        <v>0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1E-3</v>
      </c>
      <c r="AZ30" s="285">
        <v>0</v>
      </c>
    </row>
    <row r="31" spans="1:52" ht="17" x14ac:dyDescent="0.2">
      <c r="A31" s="417"/>
      <c r="B31" s="278" t="s">
        <v>684</v>
      </c>
      <c r="C31" s="286">
        <v>42</v>
      </c>
      <c r="D31" s="286">
        <v>47</v>
      </c>
      <c r="E31" s="286">
        <v>46</v>
      </c>
      <c r="F31" s="286">
        <v>49</v>
      </c>
      <c r="G31" s="286">
        <v>34</v>
      </c>
      <c r="H31" s="286">
        <v>50</v>
      </c>
      <c r="I31" s="286">
        <v>38</v>
      </c>
      <c r="J31" s="286">
        <v>48</v>
      </c>
      <c r="K31" s="286">
        <v>45</v>
      </c>
      <c r="L31" s="286">
        <v>55</v>
      </c>
      <c r="M31" s="286">
        <v>49</v>
      </c>
      <c r="N31" s="286">
        <v>49</v>
      </c>
      <c r="O31" s="286">
        <v>20</v>
      </c>
      <c r="P31" s="286">
        <v>48</v>
      </c>
      <c r="Q31" s="286">
        <v>46</v>
      </c>
      <c r="R31" s="286">
        <v>52</v>
      </c>
      <c r="S31" s="286">
        <v>42</v>
      </c>
      <c r="T31" s="286">
        <v>25</v>
      </c>
      <c r="U31" s="286">
        <v>27</v>
      </c>
      <c r="V31" s="286">
        <v>3</v>
      </c>
      <c r="W31" s="286">
        <v>45</v>
      </c>
      <c r="X31" s="286">
        <v>47</v>
      </c>
      <c r="Y31" s="286">
        <v>44</v>
      </c>
      <c r="Z31" s="286">
        <v>45</v>
      </c>
      <c r="AA31" s="286">
        <v>53</v>
      </c>
      <c r="AB31" s="286">
        <v>43</v>
      </c>
      <c r="AC31" s="286">
        <v>44</v>
      </c>
      <c r="AD31" s="286">
        <v>44</v>
      </c>
      <c r="AE31" s="286">
        <v>47</v>
      </c>
      <c r="AF31" s="286">
        <v>44</v>
      </c>
      <c r="AG31" s="286">
        <v>55</v>
      </c>
      <c r="AH31" s="286">
        <v>50</v>
      </c>
      <c r="AI31" s="286">
        <v>51</v>
      </c>
      <c r="AJ31" s="286">
        <v>26</v>
      </c>
      <c r="AK31" s="286">
        <v>38</v>
      </c>
      <c r="AL31" s="286">
        <v>45</v>
      </c>
      <c r="AM31" s="286">
        <v>49</v>
      </c>
      <c r="AN31" s="286">
        <v>54</v>
      </c>
      <c r="AO31" s="286">
        <v>48</v>
      </c>
      <c r="AP31" s="286">
        <v>41</v>
      </c>
      <c r="AQ31" s="286">
        <v>41</v>
      </c>
      <c r="AR31" s="286">
        <v>41</v>
      </c>
      <c r="AS31" s="286">
        <v>47</v>
      </c>
      <c r="AT31" s="286">
        <v>47</v>
      </c>
      <c r="AU31" s="286">
        <v>55</v>
      </c>
      <c r="AV31" s="286">
        <v>40</v>
      </c>
      <c r="AW31" s="286">
        <v>39</v>
      </c>
      <c r="AX31" s="286">
        <v>37</v>
      </c>
      <c r="AY31" s="286">
        <v>49</v>
      </c>
      <c r="AZ31" s="287">
        <v>43</v>
      </c>
    </row>
    <row r="32" spans="1:52" ht="34" x14ac:dyDescent="0.2">
      <c r="A32" s="415" t="s">
        <v>98</v>
      </c>
      <c r="B32" s="288" t="s">
        <v>293</v>
      </c>
      <c r="C32" s="289" t="s">
        <v>650</v>
      </c>
      <c r="D32" s="289" t="s">
        <v>693</v>
      </c>
      <c r="E32" s="289" t="s">
        <v>731</v>
      </c>
      <c r="F32" s="289" t="s">
        <v>732</v>
      </c>
      <c r="G32" s="289" t="s">
        <v>795</v>
      </c>
      <c r="H32" s="289" t="s">
        <v>820</v>
      </c>
      <c r="I32" s="289" t="s">
        <v>844</v>
      </c>
      <c r="J32" s="289" t="s">
        <v>774</v>
      </c>
      <c r="K32" s="289" t="s">
        <v>886</v>
      </c>
      <c r="L32" s="289" t="s">
        <v>781</v>
      </c>
      <c r="M32" s="290">
        <v>1</v>
      </c>
      <c r="N32" s="389" t="s">
        <v>782</v>
      </c>
      <c r="O32" s="388" t="s">
        <v>758</v>
      </c>
      <c r="P32" s="389" t="s">
        <v>919</v>
      </c>
      <c r="Q32" s="388" t="s">
        <v>920</v>
      </c>
      <c r="R32" s="388" t="s">
        <v>814</v>
      </c>
      <c r="S32" s="388" t="s">
        <v>921</v>
      </c>
      <c r="T32" s="387" t="s">
        <v>922</v>
      </c>
      <c r="U32" s="387" t="s">
        <v>647</v>
      </c>
      <c r="V32" s="291">
        <v>0.94499999999999995</v>
      </c>
      <c r="W32" s="388" t="s">
        <v>923</v>
      </c>
      <c r="X32" s="289" t="s">
        <v>924</v>
      </c>
      <c r="Y32" s="389" t="s">
        <v>925</v>
      </c>
      <c r="Z32" s="389" t="s">
        <v>926</v>
      </c>
      <c r="AA32" s="388" t="s">
        <v>927</v>
      </c>
      <c r="AB32" s="389" t="s">
        <v>928</v>
      </c>
      <c r="AC32" s="389" t="s">
        <v>850</v>
      </c>
      <c r="AD32" s="289" t="s">
        <v>929</v>
      </c>
      <c r="AE32" s="291">
        <v>0.109</v>
      </c>
      <c r="AF32" s="389" t="s">
        <v>767</v>
      </c>
      <c r="AG32" s="389" t="s">
        <v>843</v>
      </c>
      <c r="AH32" s="388" t="s">
        <v>930</v>
      </c>
      <c r="AI32" s="389" t="s">
        <v>931</v>
      </c>
      <c r="AJ32" s="387" t="s">
        <v>794</v>
      </c>
      <c r="AK32" s="291">
        <v>0.28799999999999998</v>
      </c>
      <c r="AL32" s="389" t="s">
        <v>886</v>
      </c>
      <c r="AM32" s="388" t="s">
        <v>932</v>
      </c>
      <c r="AN32" s="389" t="s">
        <v>933</v>
      </c>
      <c r="AO32" s="388" t="s">
        <v>695</v>
      </c>
      <c r="AP32" s="389" t="s">
        <v>934</v>
      </c>
      <c r="AQ32" s="389" t="s">
        <v>797</v>
      </c>
      <c r="AR32" s="388" t="s">
        <v>935</v>
      </c>
      <c r="AS32" s="389" t="s">
        <v>936</v>
      </c>
      <c r="AT32" s="388" t="s">
        <v>847</v>
      </c>
      <c r="AU32" s="389" t="s">
        <v>805</v>
      </c>
      <c r="AV32" s="389" t="s">
        <v>767</v>
      </c>
      <c r="AW32" s="389" t="s">
        <v>937</v>
      </c>
      <c r="AX32" s="389" t="s">
        <v>903</v>
      </c>
      <c r="AY32" s="289" t="s">
        <v>938</v>
      </c>
      <c r="AZ32" s="391" t="s">
        <v>939</v>
      </c>
    </row>
    <row r="33" spans="1:52" ht="17" x14ac:dyDescent="0.2">
      <c r="A33" s="416"/>
      <c r="B33" s="283" t="s">
        <v>683</v>
      </c>
      <c r="C33" s="282">
        <v>0</v>
      </c>
      <c r="D33" s="282">
        <v>0</v>
      </c>
      <c r="E33" s="282">
        <v>0</v>
      </c>
      <c r="F33" s="282">
        <v>0</v>
      </c>
      <c r="G33" s="282">
        <v>0</v>
      </c>
      <c r="H33" s="282">
        <v>0</v>
      </c>
      <c r="I33" s="282">
        <v>0</v>
      </c>
      <c r="J33" s="282">
        <v>0</v>
      </c>
      <c r="K33" s="282">
        <v>0</v>
      </c>
      <c r="L33" s="282">
        <v>0</v>
      </c>
      <c r="M33" s="284"/>
      <c r="N33" s="282">
        <v>0</v>
      </c>
      <c r="O33" s="282">
        <v>4.0000000000000001E-3</v>
      </c>
      <c r="P33" s="282">
        <v>0</v>
      </c>
      <c r="Q33" s="282">
        <v>0</v>
      </c>
      <c r="R33" s="282">
        <v>0</v>
      </c>
      <c r="S33" s="282">
        <v>0</v>
      </c>
      <c r="T33" s="282">
        <v>0</v>
      </c>
      <c r="U33" s="282">
        <v>0</v>
      </c>
      <c r="V33" s="282">
        <v>0.21199999999999999</v>
      </c>
      <c r="W33" s="282">
        <v>0</v>
      </c>
      <c r="X33" s="282">
        <v>3.5999999999999997E-2</v>
      </c>
      <c r="Y33" s="282">
        <v>0</v>
      </c>
      <c r="Z33" s="282">
        <v>2.5000000000000001E-2</v>
      </c>
      <c r="AA33" s="282">
        <v>0</v>
      </c>
      <c r="AB33" s="282">
        <v>0</v>
      </c>
      <c r="AC33" s="282">
        <v>0</v>
      </c>
      <c r="AD33" s="282">
        <v>0.02</v>
      </c>
      <c r="AE33" s="282">
        <v>0.46700000000000003</v>
      </c>
      <c r="AF33" s="282">
        <v>0</v>
      </c>
      <c r="AG33" s="282">
        <v>0</v>
      </c>
      <c r="AH33" s="282">
        <v>3.0000000000000001E-3</v>
      </c>
      <c r="AI33" s="282">
        <v>0</v>
      </c>
      <c r="AJ33" s="282">
        <v>0</v>
      </c>
      <c r="AK33" s="282">
        <v>7.9000000000000001E-2</v>
      </c>
      <c r="AL33" s="282">
        <v>0</v>
      </c>
      <c r="AM33" s="282">
        <v>0</v>
      </c>
      <c r="AN33" s="282">
        <v>0</v>
      </c>
      <c r="AO33" s="282">
        <v>0</v>
      </c>
      <c r="AP33" s="282">
        <v>0</v>
      </c>
      <c r="AQ33" s="282">
        <v>0</v>
      </c>
      <c r="AR33" s="282">
        <v>1E-3</v>
      </c>
      <c r="AS33" s="282">
        <v>0</v>
      </c>
      <c r="AT33" s="282">
        <v>0</v>
      </c>
      <c r="AU33" s="282">
        <v>0</v>
      </c>
      <c r="AV33" s="282">
        <v>0</v>
      </c>
      <c r="AW33" s="282">
        <v>0</v>
      </c>
      <c r="AX33" s="282">
        <v>0</v>
      </c>
      <c r="AY33" s="282">
        <v>8.0000000000000002E-3</v>
      </c>
      <c r="AZ33" s="285">
        <v>0</v>
      </c>
    </row>
    <row r="34" spans="1:52" ht="17" x14ac:dyDescent="0.2">
      <c r="A34" s="417"/>
      <c r="B34" s="278" t="s">
        <v>684</v>
      </c>
      <c r="C34" s="286">
        <v>43</v>
      </c>
      <c r="D34" s="286">
        <v>48</v>
      </c>
      <c r="E34" s="286">
        <v>47</v>
      </c>
      <c r="F34" s="286">
        <v>50</v>
      </c>
      <c r="G34" s="286">
        <v>28</v>
      </c>
      <c r="H34" s="286">
        <v>47</v>
      </c>
      <c r="I34" s="286">
        <v>38</v>
      </c>
      <c r="J34" s="286">
        <v>49</v>
      </c>
      <c r="K34" s="286">
        <v>46</v>
      </c>
      <c r="L34" s="286">
        <v>49</v>
      </c>
      <c r="M34" s="286">
        <v>50</v>
      </c>
      <c r="N34" s="286">
        <v>49</v>
      </c>
      <c r="O34" s="286">
        <v>20</v>
      </c>
      <c r="P34" s="286">
        <v>49</v>
      </c>
      <c r="Q34" s="286">
        <v>47</v>
      </c>
      <c r="R34" s="286">
        <v>50</v>
      </c>
      <c r="S34" s="286">
        <v>43</v>
      </c>
      <c r="T34" s="286">
        <v>25</v>
      </c>
      <c r="U34" s="286">
        <v>28</v>
      </c>
      <c r="V34" s="286">
        <v>3</v>
      </c>
      <c r="W34" s="286">
        <v>41</v>
      </c>
      <c r="X34" s="286">
        <v>48</v>
      </c>
      <c r="Y34" s="286">
        <v>45</v>
      </c>
      <c r="Z34" s="286">
        <v>46</v>
      </c>
      <c r="AA34" s="286">
        <v>47</v>
      </c>
      <c r="AB34" s="286">
        <v>44</v>
      </c>
      <c r="AC34" s="286">
        <v>45</v>
      </c>
      <c r="AD34" s="286">
        <v>38</v>
      </c>
      <c r="AE34" s="286">
        <v>47</v>
      </c>
      <c r="AF34" s="286">
        <v>45</v>
      </c>
      <c r="AG34" s="286">
        <v>49</v>
      </c>
      <c r="AH34" s="286">
        <v>50</v>
      </c>
      <c r="AI34" s="286">
        <v>48</v>
      </c>
      <c r="AJ34" s="286">
        <v>23</v>
      </c>
      <c r="AK34" s="286">
        <v>38</v>
      </c>
      <c r="AL34" s="286">
        <v>46</v>
      </c>
      <c r="AM34" s="286">
        <v>47</v>
      </c>
      <c r="AN34" s="286">
        <v>48</v>
      </c>
      <c r="AO34" s="286">
        <v>47</v>
      </c>
      <c r="AP34" s="286">
        <v>42</v>
      </c>
      <c r="AQ34" s="286">
        <v>42</v>
      </c>
      <c r="AR34" s="286">
        <v>35</v>
      </c>
      <c r="AS34" s="286">
        <v>41</v>
      </c>
      <c r="AT34" s="286">
        <v>48</v>
      </c>
      <c r="AU34" s="286">
        <v>50</v>
      </c>
      <c r="AV34" s="286">
        <v>41</v>
      </c>
      <c r="AW34" s="286">
        <v>40</v>
      </c>
      <c r="AX34" s="286">
        <v>38</v>
      </c>
      <c r="AY34" s="286">
        <v>47</v>
      </c>
      <c r="AZ34" s="287">
        <v>37</v>
      </c>
    </row>
    <row r="35" spans="1:52" ht="34" x14ac:dyDescent="0.2">
      <c r="A35" s="415" t="s">
        <v>119</v>
      </c>
      <c r="B35" s="288" t="s">
        <v>293</v>
      </c>
      <c r="C35" s="289" t="s">
        <v>651</v>
      </c>
      <c r="D35" s="289" t="s">
        <v>694</v>
      </c>
      <c r="E35" s="289" t="s">
        <v>732</v>
      </c>
      <c r="F35" s="289" t="s">
        <v>768</v>
      </c>
      <c r="G35" s="289" t="s">
        <v>645</v>
      </c>
      <c r="H35" s="289" t="s">
        <v>658</v>
      </c>
      <c r="I35" s="289" t="s">
        <v>679</v>
      </c>
      <c r="J35" s="289" t="s">
        <v>657</v>
      </c>
      <c r="K35" s="289" t="s">
        <v>742</v>
      </c>
      <c r="L35" s="289" t="s">
        <v>903</v>
      </c>
      <c r="M35" s="289" t="s">
        <v>782</v>
      </c>
      <c r="N35" s="290">
        <v>1</v>
      </c>
      <c r="O35" s="388" t="s">
        <v>940</v>
      </c>
      <c r="P35" s="387" t="s">
        <v>834</v>
      </c>
      <c r="Q35" s="389" t="s">
        <v>878</v>
      </c>
      <c r="R35" s="389" t="s">
        <v>730</v>
      </c>
      <c r="S35" s="387" t="s">
        <v>867</v>
      </c>
      <c r="T35" s="387" t="s">
        <v>941</v>
      </c>
      <c r="U35" s="389" t="s">
        <v>666</v>
      </c>
      <c r="V35" s="291">
        <v>0.69299999999999995</v>
      </c>
      <c r="W35" s="389" t="s">
        <v>745</v>
      </c>
      <c r="X35" s="291">
        <v>8.5999999999999993E-2</v>
      </c>
      <c r="Y35" s="387" t="s">
        <v>729</v>
      </c>
      <c r="Z35" s="388" t="s">
        <v>942</v>
      </c>
      <c r="AA35" s="289" t="s">
        <v>823</v>
      </c>
      <c r="AB35" s="389" t="s">
        <v>943</v>
      </c>
      <c r="AC35" s="388" t="s">
        <v>944</v>
      </c>
      <c r="AD35" s="291">
        <v>-0.10100000000000001</v>
      </c>
      <c r="AE35" s="388" t="s">
        <v>945</v>
      </c>
      <c r="AF35" s="387" t="s">
        <v>645</v>
      </c>
      <c r="AG35" s="387" t="s">
        <v>795</v>
      </c>
      <c r="AH35" s="388" t="s">
        <v>935</v>
      </c>
      <c r="AI35" s="389" t="s">
        <v>709</v>
      </c>
      <c r="AJ35" s="387" t="s">
        <v>811</v>
      </c>
      <c r="AK35" s="389" t="s">
        <v>946</v>
      </c>
      <c r="AL35" s="389" t="s">
        <v>723</v>
      </c>
      <c r="AM35" s="389" t="s">
        <v>801</v>
      </c>
      <c r="AN35" s="389" t="s">
        <v>725</v>
      </c>
      <c r="AO35" s="389" t="s">
        <v>947</v>
      </c>
      <c r="AP35" s="389" t="s">
        <v>912</v>
      </c>
      <c r="AQ35" s="389" t="s">
        <v>762</v>
      </c>
      <c r="AR35" s="388" t="s">
        <v>885</v>
      </c>
      <c r="AS35" s="387" t="s">
        <v>686</v>
      </c>
      <c r="AT35" s="389" t="s">
        <v>809</v>
      </c>
      <c r="AU35" s="387" t="s">
        <v>715</v>
      </c>
      <c r="AV35" s="389" t="s">
        <v>948</v>
      </c>
      <c r="AW35" s="389" t="s">
        <v>790</v>
      </c>
      <c r="AX35" s="389" t="s">
        <v>949</v>
      </c>
      <c r="AY35" s="388" t="s">
        <v>727</v>
      </c>
      <c r="AZ35" s="390" t="s">
        <v>950</v>
      </c>
    </row>
    <row r="36" spans="1:52" ht="17" x14ac:dyDescent="0.2">
      <c r="A36" s="416"/>
      <c r="B36" s="283" t="s">
        <v>683</v>
      </c>
      <c r="C36" s="282">
        <v>0</v>
      </c>
      <c r="D36" s="282">
        <v>0</v>
      </c>
      <c r="E36" s="282">
        <v>0</v>
      </c>
      <c r="F36" s="282">
        <v>0</v>
      </c>
      <c r="G36" s="282">
        <v>0</v>
      </c>
      <c r="H36" s="282">
        <v>0</v>
      </c>
      <c r="I36" s="282">
        <v>0</v>
      </c>
      <c r="J36" s="282">
        <v>0</v>
      </c>
      <c r="K36" s="282">
        <v>0</v>
      </c>
      <c r="L36" s="282">
        <v>0</v>
      </c>
      <c r="M36" s="282">
        <v>0</v>
      </c>
      <c r="N36" s="284"/>
      <c r="O36" s="282">
        <v>2E-3</v>
      </c>
      <c r="P36" s="282">
        <v>0</v>
      </c>
      <c r="Q36" s="282">
        <v>0</v>
      </c>
      <c r="R36" s="282">
        <v>0</v>
      </c>
      <c r="S36" s="282">
        <v>0</v>
      </c>
      <c r="T36" s="282">
        <v>0</v>
      </c>
      <c r="U36" s="282">
        <v>0</v>
      </c>
      <c r="V36" s="282">
        <v>0.51200000000000001</v>
      </c>
      <c r="W36" s="282">
        <v>0</v>
      </c>
      <c r="X36" s="282">
        <v>0.56599999999999995</v>
      </c>
      <c r="Y36" s="282">
        <v>0</v>
      </c>
      <c r="Z36" s="282">
        <v>0</v>
      </c>
      <c r="AA36" s="282">
        <v>3.3000000000000002E-2</v>
      </c>
      <c r="AB36" s="282">
        <v>0</v>
      </c>
      <c r="AC36" s="282">
        <v>0</v>
      </c>
      <c r="AD36" s="282">
        <v>0.54700000000000004</v>
      </c>
      <c r="AE36" s="282">
        <v>3.0000000000000001E-3</v>
      </c>
      <c r="AF36" s="282">
        <v>0</v>
      </c>
      <c r="AG36" s="282">
        <v>0</v>
      </c>
      <c r="AH36" s="282">
        <v>0</v>
      </c>
      <c r="AI36" s="282">
        <v>0</v>
      </c>
      <c r="AJ36" s="282">
        <v>0</v>
      </c>
      <c r="AK36" s="282">
        <v>0</v>
      </c>
      <c r="AL36" s="282">
        <v>0</v>
      </c>
      <c r="AM36" s="282">
        <v>0</v>
      </c>
      <c r="AN36" s="282">
        <v>0</v>
      </c>
      <c r="AO36" s="282">
        <v>0</v>
      </c>
      <c r="AP36" s="282">
        <v>0</v>
      </c>
      <c r="AQ36" s="282">
        <v>0</v>
      </c>
      <c r="AR36" s="282">
        <v>0</v>
      </c>
      <c r="AS36" s="282">
        <v>0</v>
      </c>
      <c r="AT36" s="282">
        <v>0</v>
      </c>
      <c r="AU36" s="282">
        <v>0</v>
      </c>
      <c r="AV36" s="282">
        <v>0</v>
      </c>
      <c r="AW36" s="282">
        <v>0</v>
      </c>
      <c r="AX36" s="282">
        <v>0</v>
      </c>
      <c r="AY36" s="282">
        <v>0</v>
      </c>
      <c r="AZ36" s="285">
        <v>0</v>
      </c>
    </row>
    <row r="37" spans="1:52" ht="17" x14ac:dyDescent="0.2">
      <c r="A37" s="417"/>
      <c r="B37" s="278" t="s">
        <v>684</v>
      </c>
      <c r="C37" s="286">
        <v>42</v>
      </c>
      <c r="D37" s="286">
        <v>47</v>
      </c>
      <c r="E37" s="286">
        <v>46</v>
      </c>
      <c r="F37" s="286">
        <v>49</v>
      </c>
      <c r="G37" s="286">
        <v>28</v>
      </c>
      <c r="H37" s="286">
        <v>47</v>
      </c>
      <c r="I37" s="286">
        <v>38</v>
      </c>
      <c r="J37" s="286">
        <v>48</v>
      </c>
      <c r="K37" s="286">
        <v>45</v>
      </c>
      <c r="L37" s="286">
        <v>49</v>
      </c>
      <c r="M37" s="286">
        <v>49</v>
      </c>
      <c r="N37" s="286">
        <v>49</v>
      </c>
      <c r="O37" s="286">
        <v>20</v>
      </c>
      <c r="P37" s="286">
        <v>48</v>
      </c>
      <c r="Q37" s="286">
        <v>46</v>
      </c>
      <c r="R37" s="286">
        <v>49</v>
      </c>
      <c r="S37" s="286">
        <v>42</v>
      </c>
      <c r="T37" s="286">
        <v>25</v>
      </c>
      <c r="U37" s="286">
        <v>27</v>
      </c>
      <c r="V37" s="286">
        <v>3</v>
      </c>
      <c r="W37" s="286">
        <v>41</v>
      </c>
      <c r="X37" s="286">
        <v>47</v>
      </c>
      <c r="Y37" s="286">
        <v>44</v>
      </c>
      <c r="Z37" s="286">
        <v>45</v>
      </c>
      <c r="AA37" s="286">
        <v>47</v>
      </c>
      <c r="AB37" s="286">
        <v>43</v>
      </c>
      <c r="AC37" s="286">
        <v>44</v>
      </c>
      <c r="AD37" s="286">
        <v>38</v>
      </c>
      <c r="AE37" s="286">
        <v>47</v>
      </c>
      <c r="AF37" s="286">
        <v>44</v>
      </c>
      <c r="AG37" s="286">
        <v>49</v>
      </c>
      <c r="AH37" s="286">
        <v>49</v>
      </c>
      <c r="AI37" s="286">
        <v>48</v>
      </c>
      <c r="AJ37" s="286">
        <v>23</v>
      </c>
      <c r="AK37" s="286">
        <v>38</v>
      </c>
      <c r="AL37" s="286">
        <v>45</v>
      </c>
      <c r="AM37" s="286">
        <v>47</v>
      </c>
      <c r="AN37" s="286">
        <v>48</v>
      </c>
      <c r="AO37" s="286">
        <v>47</v>
      </c>
      <c r="AP37" s="286">
        <v>41</v>
      </c>
      <c r="AQ37" s="286">
        <v>41</v>
      </c>
      <c r="AR37" s="286">
        <v>35</v>
      </c>
      <c r="AS37" s="286">
        <v>41</v>
      </c>
      <c r="AT37" s="286">
        <v>47</v>
      </c>
      <c r="AU37" s="286">
        <v>49</v>
      </c>
      <c r="AV37" s="286">
        <v>40</v>
      </c>
      <c r="AW37" s="286">
        <v>39</v>
      </c>
      <c r="AX37" s="286">
        <v>37</v>
      </c>
      <c r="AY37" s="286">
        <v>47</v>
      </c>
      <c r="AZ37" s="287">
        <v>37</v>
      </c>
    </row>
    <row r="38" spans="1:52" ht="34" x14ac:dyDescent="0.2">
      <c r="A38" s="415" t="s">
        <v>92</v>
      </c>
      <c r="B38" s="288" t="s">
        <v>293</v>
      </c>
      <c r="C38" s="291">
        <v>0.32800000000000001</v>
      </c>
      <c r="D38" s="291">
        <v>0.39</v>
      </c>
      <c r="E38" s="289" t="s">
        <v>733</v>
      </c>
      <c r="F38" s="291">
        <v>9.7000000000000003E-2</v>
      </c>
      <c r="G38" s="289" t="s">
        <v>796</v>
      </c>
      <c r="H38" s="289" t="s">
        <v>821</v>
      </c>
      <c r="I38" s="291">
        <v>0.27100000000000002</v>
      </c>
      <c r="J38" s="291">
        <v>0.37</v>
      </c>
      <c r="K38" s="289" t="s">
        <v>733</v>
      </c>
      <c r="L38" s="289" t="s">
        <v>904</v>
      </c>
      <c r="M38" s="289" t="s">
        <v>758</v>
      </c>
      <c r="N38" s="289" t="s">
        <v>940</v>
      </c>
      <c r="O38" s="290">
        <v>1</v>
      </c>
      <c r="P38" s="388" t="s">
        <v>951</v>
      </c>
      <c r="Q38" s="291">
        <v>0.35</v>
      </c>
      <c r="R38" s="388" t="s">
        <v>952</v>
      </c>
      <c r="S38" s="291">
        <v>0.16</v>
      </c>
      <c r="T38" s="291">
        <v>0.40400000000000003</v>
      </c>
      <c r="U38" s="389" t="s">
        <v>711</v>
      </c>
      <c r="V38" s="291">
        <v>0.86599999999999999</v>
      </c>
      <c r="W38" s="388" t="s">
        <v>953</v>
      </c>
      <c r="X38" s="388" t="s">
        <v>954</v>
      </c>
      <c r="Y38" s="291">
        <v>0.222</v>
      </c>
      <c r="Z38" s="291">
        <v>0.43</v>
      </c>
      <c r="AA38" s="388" t="s">
        <v>955</v>
      </c>
      <c r="AB38" s="291">
        <v>0.25700000000000001</v>
      </c>
      <c r="AC38" s="291">
        <v>-3.1E-2</v>
      </c>
      <c r="AD38" s="388" t="s">
        <v>904</v>
      </c>
      <c r="AE38" s="291">
        <v>0.36899999999999999</v>
      </c>
      <c r="AF38" s="291">
        <v>0.221</v>
      </c>
      <c r="AG38" s="291">
        <v>0.27900000000000003</v>
      </c>
      <c r="AH38" s="291">
        <v>0.39300000000000002</v>
      </c>
      <c r="AI38" s="389" t="s">
        <v>956</v>
      </c>
      <c r="AJ38" s="291">
        <v>0.44700000000000001</v>
      </c>
      <c r="AK38" s="291">
        <v>0.442</v>
      </c>
      <c r="AL38" s="291">
        <v>2.3E-2</v>
      </c>
      <c r="AM38" s="291">
        <v>0.34100000000000003</v>
      </c>
      <c r="AN38" s="291">
        <v>0.41599999999999998</v>
      </c>
      <c r="AO38" s="291">
        <v>9.8000000000000004E-2</v>
      </c>
      <c r="AP38" s="291">
        <v>0.27500000000000002</v>
      </c>
      <c r="AQ38" s="291">
        <v>0.314</v>
      </c>
      <c r="AR38" s="291">
        <v>0.20799999999999999</v>
      </c>
      <c r="AS38" s="291">
        <v>4.8000000000000001E-2</v>
      </c>
      <c r="AT38" s="291">
        <v>0.28899999999999998</v>
      </c>
      <c r="AU38" s="291">
        <v>0.316</v>
      </c>
      <c r="AV38" s="291">
        <v>0.111</v>
      </c>
      <c r="AW38" s="291">
        <v>0.39900000000000002</v>
      </c>
      <c r="AX38" s="291">
        <v>0.32200000000000001</v>
      </c>
      <c r="AY38" s="291">
        <v>0.34799999999999998</v>
      </c>
      <c r="AZ38" s="391" t="s">
        <v>957</v>
      </c>
    </row>
    <row r="39" spans="1:52" ht="17" x14ac:dyDescent="0.2">
      <c r="A39" s="416"/>
      <c r="B39" s="283" t="s">
        <v>683</v>
      </c>
      <c r="C39" s="282">
        <v>0.157</v>
      </c>
      <c r="D39" s="282">
        <v>8.8999999999999996E-2</v>
      </c>
      <c r="E39" s="282">
        <v>6.0000000000000001E-3</v>
      </c>
      <c r="F39" s="282">
        <v>0.68500000000000005</v>
      </c>
      <c r="G39" s="282">
        <v>1.2999999999999999E-2</v>
      </c>
      <c r="H39" s="282">
        <v>0.01</v>
      </c>
      <c r="I39" s="282">
        <v>0.248</v>
      </c>
      <c r="J39" s="282">
        <v>0.109</v>
      </c>
      <c r="K39" s="282">
        <v>6.0000000000000001E-3</v>
      </c>
      <c r="L39" s="282">
        <v>4.3999999999999997E-2</v>
      </c>
      <c r="M39" s="282">
        <v>4.0000000000000001E-3</v>
      </c>
      <c r="N39" s="282">
        <v>2E-3</v>
      </c>
      <c r="O39" s="284"/>
      <c r="P39" s="282">
        <v>1.4E-2</v>
      </c>
      <c r="Q39" s="282">
        <v>0.13</v>
      </c>
      <c r="R39" s="282">
        <v>0.01</v>
      </c>
      <c r="S39" s="282">
        <v>0.5</v>
      </c>
      <c r="T39" s="282">
        <v>0.152</v>
      </c>
      <c r="U39" s="282">
        <v>0</v>
      </c>
      <c r="V39" s="282">
        <v>0.33300000000000002</v>
      </c>
      <c r="W39" s="282">
        <v>1.4E-2</v>
      </c>
      <c r="X39" s="282">
        <v>1E-3</v>
      </c>
      <c r="Y39" s="282">
        <v>0.34599999999999997</v>
      </c>
      <c r="Z39" s="282">
        <v>5.8999999999999997E-2</v>
      </c>
      <c r="AA39" s="282">
        <v>4.0000000000000001E-3</v>
      </c>
      <c r="AB39" s="282">
        <v>0.27400000000000002</v>
      </c>
      <c r="AC39" s="282">
        <v>0.89700000000000002</v>
      </c>
      <c r="AD39" s="282">
        <v>4.3999999999999997E-2</v>
      </c>
      <c r="AE39" s="282">
        <v>0.109</v>
      </c>
      <c r="AF39" s="282">
        <v>0.35</v>
      </c>
      <c r="AG39" s="282">
        <v>0.23300000000000001</v>
      </c>
      <c r="AH39" s="282">
        <v>8.6999999999999994E-2</v>
      </c>
      <c r="AI39" s="282">
        <v>0</v>
      </c>
      <c r="AJ39" s="282">
        <v>0.26700000000000002</v>
      </c>
      <c r="AK39" s="282">
        <v>5.0999999999999997E-2</v>
      </c>
      <c r="AL39" s="282">
        <v>0.92200000000000004</v>
      </c>
      <c r="AM39" s="282">
        <v>0.14099999999999999</v>
      </c>
      <c r="AN39" s="282">
        <v>6.8000000000000005E-2</v>
      </c>
      <c r="AO39" s="282">
        <v>0.68200000000000005</v>
      </c>
      <c r="AP39" s="282">
        <v>0.24099999999999999</v>
      </c>
      <c r="AQ39" s="282">
        <v>0.17799999999999999</v>
      </c>
      <c r="AR39" s="282">
        <v>0.379</v>
      </c>
      <c r="AS39" s="282">
        <v>0.84</v>
      </c>
      <c r="AT39" s="282">
        <v>0.217</v>
      </c>
      <c r="AU39" s="282">
        <v>0.17399999999999999</v>
      </c>
      <c r="AV39" s="282">
        <v>0.64200000000000002</v>
      </c>
      <c r="AW39" s="282">
        <v>8.2000000000000003E-2</v>
      </c>
      <c r="AX39" s="282">
        <v>0.16600000000000001</v>
      </c>
      <c r="AY39" s="282">
        <v>0.13200000000000001</v>
      </c>
      <c r="AZ39" s="285">
        <v>1.2E-2</v>
      </c>
    </row>
    <row r="40" spans="1:52" ht="17" x14ac:dyDescent="0.2">
      <c r="A40" s="417"/>
      <c r="B40" s="278" t="s">
        <v>684</v>
      </c>
      <c r="C40" s="286">
        <v>20</v>
      </c>
      <c r="D40" s="286">
        <v>20</v>
      </c>
      <c r="E40" s="286">
        <v>20</v>
      </c>
      <c r="F40" s="286">
        <v>20</v>
      </c>
      <c r="G40" s="286">
        <v>13</v>
      </c>
      <c r="H40" s="286">
        <v>20</v>
      </c>
      <c r="I40" s="286">
        <v>20</v>
      </c>
      <c r="J40" s="286">
        <v>20</v>
      </c>
      <c r="K40" s="286">
        <v>20</v>
      </c>
      <c r="L40" s="286">
        <v>20</v>
      </c>
      <c r="M40" s="286">
        <v>20</v>
      </c>
      <c r="N40" s="286">
        <v>20</v>
      </c>
      <c r="O40" s="286">
        <v>20</v>
      </c>
      <c r="P40" s="286">
        <v>20</v>
      </c>
      <c r="Q40" s="286">
        <v>20</v>
      </c>
      <c r="R40" s="286">
        <v>20</v>
      </c>
      <c r="S40" s="286">
        <v>20</v>
      </c>
      <c r="T40" s="286">
        <v>14</v>
      </c>
      <c r="U40" s="286">
        <v>20</v>
      </c>
      <c r="V40" s="286">
        <v>3</v>
      </c>
      <c r="W40" s="286">
        <v>20</v>
      </c>
      <c r="X40" s="286">
        <v>20</v>
      </c>
      <c r="Y40" s="286">
        <v>20</v>
      </c>
      <c r="Z40" s="286">
        <v>20</v>
      </c>
      <c r="AA40" s="286">
        <v>20</v>
      </c>
      <c r="AB40" s="286">
        <v>20</v>
      </c>
      <c r="AC40" s="286">
        <v>20</v>
      </c>
      <c r="AD40" s="286">
        <v>20</v>
      </c>
      <c r="AE40" s="286">
        <v>20</v>
      </c>
      <c r="AF40" s="286">
        <v>20</v>
      </c>
      <c r="AG40" s="286">
        <v>20</v>
      </c>
      <c r="AH40" s="286">
        <v>20</v>
      </c>
      <c r="AI40" s="286">
        <v>20</v>
      </c>
      <c r="AJ40" s="286">
        <v>8</v>
      </c>
      <c r="AK40" s="286">
        <v>20</v>
      </c>
      <c r="AL40" s="286">
        <v>20</v>
      </c>
      <c r="AM40" s="286">
        <v>20</v>
      </c>
      <c r="AN40" s="286">
        <v>20</v>
      </c>
      <c r="AO40" s="286">
        <v>20</v>
      </c>
      <c r="AP40" s="286">
        <v>20</v>
      </c>
      <c r="AQ40" s="286">
        <v>20</v>
      </c>
      <c r="AR40" s="286">
        <v>20</v>
      </c>
      <c r="AS40" s="286">
        <v>20</v>
      </c>
      <c r="AT40" s="286">
        <v>20</v>
      </c>
      <c r="AU40" s="286">
        <v>20</v>
      </c>
      <c r="AV40" s="286">
        <v>20</v>
      </c>
      <c r="AW40" s="286">
        <v>20</v>
      </c>
      <c r="AX40" s="286">
        <v>20</v>
      </c>
      <c r="AY40" s="286">
        <v>20</v>
      </c>
      <c r="AZ40" s="287">
        <v>20</v>
      </c>
    </row>
    <row r="41" spans="1:52" ht="34" x14ac:dyDescent="0.2">
      <c r="A41" s="415" t="s">
        <v>100</v>
      </c>
      <c r="B41" s="288" t="s">
        <v>293</v>
      </c>
      <c r="C41" s="289" t="s">
        <v>652</v>
      </c>
      <c r="D41" s="289" t="s">
        <v>695</v>
      </c>
      <c r="E41" s="289" t="s">
        <v>734</v>
      </c>
      <c r="F41" s="289" t="s">
        <v>769</v>
      </c>
      <c r="G41" s="289" t="s">
        <v>706</v>
      </c>
      <c r="H41" s="289" t="s">
        <v>822</v>
      </c>
      <c r="I41" s="289" t="s">
        <v>845</v>
      </c>
      <c r="J41" s="289" t="s">
        <v>865</v>
      </c>
      <c r="K41" s="289" t="s">
        <v>887</v>
      </c>
      <c r="L41" s="289" t="s">
        <v>877</v>
      </c>
      <c r="M41" s="289" t="s">
        <v>919</v>
      </c>
      <c r="N41" s="289" t="s">
        <v>834</v>
      </c>
      <c r="O41" s="289" t="s">
        <v>951</v>
      </c>
      <c r="P41" s="290">
        <v>1</v>
      </c>
      <c r="Q41" s="388" t="s">
        <v>930</v>
      </c>
      <c r="R41" s="388" t="s">
        <v>688</v>
      </c>
      <c r="S41" s="388" t="s">
        <v>896</v>
      </c>
      <c r="T41" s="387" t="s">
        <v>720</v>
      </c>
      <c r="U41" s="291">
        <v>0.32900000000000001</v>
      </c>
      <c r="V41" s="387" t="s">
        <v>958</v>
      </c>
      <c r="W41" s="389" t="s">
        <v>699</v>
      </c>
      <c r="X41" s="291">
        <v>0.218</v>
      </c>
      <c r="Y41" s="388" t="s">
        <v>959</v>
      </c>
      <c r="Z41" s="389" t="s">
        <v>960</v>
      </c>
      <c r="AA41" s="291">
        <v>0.20799999999999999</v>
      </c>
      <c r="AB41" s="388" t="s">
        <v>961</v>
      </c>
      <c r="AC41" s="388" t="s">
        <v>894</v>
      </c>
      <c r="AD41" s="291">
        <v>-5.3999999999999999E-2</v>
      </c>
      <c r="AE41" s="289" t="s">
        <v>962</v>
      </c>
      <c r="AF41" s="389" t="s">
        <v>805</v>
      </c>
      <c r="AG41" s="389" t="s">
        <v>694</v>
      </c>
      <c r="AH41" s="388" t="s">
        <v>963</v>
      </c>
      <c r="AI41" s="389" t="s">
        <v>862</v>
      </c>
      <c r="AJ41" s="389" t="s">
        <v>792</v>
      </c>
      <c r="AK41" s="389" t="s">
        <v>964</v>
      </c>
      <c r="AL41" s="389" t="s">
        <v>965</v>
      </c>
      <c r="AM41" s="389" t="s">
        <v>760</v>
      </c>
      <c r="AN41" s="389" t="s">
        <v>731</v>
      </c>
      <c r="AO41" s="389" t="s">
        <v>966</v>
      </c>
      <c r="AP41" s="388" t="s">
        <v>967</v>
      </c>
      <c r="AQ41" s="388" t="s">
        <v>968</v>
      </c>
      <c r="AR41" s="388" t="s">
        <v>824</v>
      </c>
      <c r="AS41" s="387" t="s">
        <v>882</v>
      </c>
      <c r="AT41" s="388" t="s">
        <v>754</v>
      </c>
      <c r="AU41" s="389" t="s">
        <v>969</v>
      </c>
      <c r="AV41" s="388" t="s">
        <v>824</v>
      </c>
      <c r="AW41" s="388" t="s">
        <v>970</v>
      </c>
      <c r="AX41" s="289" t="s">
        <v>766</v>
      </c>
      <c r="AY41" s="388" t="s">
        <v>971</v>
      </c>
      <c r="AZ41" s="390" t="s">
        <v>972</v>
      </c>
    </row>
    <row r="42" spans="1:52" ht="17" x14ac:dyDescent="0.2">
      <c r="A42" s="416"/>
      <c r="B42" s="283" t="s">
        <v>683</v>
      </c>
      <c r="C42" s="282">
        <v>7.0000000000000001E-3</v>
      </c>
      <c r="D42" s="282">
        <v>0</v>
      </c>
      <c r="E42" s="282">
        <v>0</v>
      </c>
      <c r="F42" s="282">
        <v>0</v>
      </c>
      <c r="G42" s="282">
        <v>0</v>
      </c>
      <c r="H42" s="282">
        <v>0</v>
      </c>
      <c r="I42" s="282">
        <v>0</v>
      </c>
      <c r="J42" s="282">
        <v>0</v>
      </c>
      <c r="K42" s="282">
        <v>0</v>
      </c>
      <c r="L42" s="282">
        <v>0</v>
      </c>
      <c r="M42" s="282">
        <v>0</v>
      </c>
      <c r="N42" s="282">
        <v>0</v>
      </c>
      <c r="O42" s="282">
        <v>1.4E-2</v>
      </c>
      <c r="P42" s="284"/>
      <c r="Q42" s="282">
        <v>4.0000000000000001E-3</v>
      </c>
      <c r="R42" s="282">
        <v>1E-3</v>
      </c>
      <c r="S42" s="282">
        <v>1E-3</v>
      </c>
      <c r="T42" s="282">
        <v>0</v>
      </c>
      <c r="U42" s="282">
        <v>7.5999999999999998E-2</v>
      </c>
      <c r="V42" s="282">
        <v>0</v>
      </c>
      <c r="W42" s="282">
        <v>0</v>
      </c>
      <c r="X42" s="282">
        <v>0.13200000000000001</v>
      </c>
      <c r="Y42" s="282">
        <v>0</v>
      </c>
      <c r="Z42" s="282">
        <v>0</v>
      </c>
      <c r="AA42" s="282">
        <v>0.16500000000000001</v>
      </c>
      <c r="AB42" s="282">
        <v>0</v>
      </c>
      <c r="AC42" s="282">
        <v>3.0000000000000001E-3</v>
      </c>
      <c r="AD42" s="282">
        <v>0.75</v>
      </c>
      <c r="AE42" s="282">
        <v>1.2999999999999999E-2</v>
      </c>
      <c r="AF42" s="282">
        <v>0</v>
      </c>
      <c r="AG42" s="282">
        <v>0</v>
      </c>
      <c r="AH42" s="282">
        <v>0</v>
      </c>
      <c r="AI42" s="282">
        <v>0</v>
      </c>
      <c r="AJ42" s="282">
        <v>0</v>
      </c>
      <c r="AK42" s="282">
        <v>0</v>
      </c>
      <c r="AL42" s="282">
        <v>0</v>
      </c>
      <c r="AM42" s="282">
        <v>0</v>
      </c>
      <c r="AN42" s="282">
        <v>0</v>
      </c>
      <c r="AO42" s="282">
        <v>0</v>
      </c>
      <c r="AP42" s="282">
        <v>7.0000000000000001E-3</v>
      </c>
      <c r="AQ42" s="282">
        <v>0</v>
      </c>
      <c r="AR42" s="282">
        <v>3.0000000000000001E-3</v>
      </c>
      <c r="AS42" s="282">
        <v>0</v>
      </c>
      <c r="AT42" s="282">
        <v>0</v>
      </c>
      <c r="AU42" s="282">
        <v>0</v>
      </c>
      <c r="AV42" s="282">
        <v>1E-3</v>
      </c>
      <c r="AW42" s="282">
        <v>6.0000000000000001E-3</v>
      </c>
      <c r="AX42" s="282">
        <v>3.4000000000000002E-2</v>
      </c>
      <c r="AY42" s="282">
        <v>0</v>
      </c>
      <c r="AZ42" s="285">
        <v>0</v>
      </c>
    </row>
    <row r="43" spans="1:52" ht="17" x14ac:dyDescent="0.2">
      <c r="A43" s="417"/>
      <c r="B43" s="278" t="s">
        <v>684</v>
      </c>
      <c r="C43" s="286">
        <v>45</v>
      </c>
      <c r="D43" s="286">
        <v>48</v>
      </c>
      <c r="E43" s="286">
        <v>48</v>
      </c>
      <c r="F43" s="286">
        <v>49</v>
      </c>
      <c r="G43" s="286">
        <v>27</v>
      </c>
      <c r="H43" s="286">
        <v>46</v>
      </c>
      <c r="I43" s="286">
        <v>37</v>
      </c>
      <c r="J43" s="286">
        <v>50</v>
      </c>
      <c r="K43" s="286">
        <v>48</v>
      </c>
      <c r="L43" s="286">
        <v>48</v>
      </c>
      <c r="M43" s="286">
        <v>49</v>
      </c>
      <c r="N43" s="286">
        <v>48</v>
      </c>
      <c r="O43" s="286">
        <v>20</v>
      </c>
      <c r="P43" s="286">
        <v>51</v>
      </c>
      <c r="Q43" s="286">
        <v>48</v>
      </c>
      <c r="R43" s="286">
        <v>51</v>
      </c>
      <c r="S43" s="286">
        <v>45</v>
      </c>
      <c r="T43" s="286">
        <v>25</v>
      </c>
      <c r="U43" s="286">
        <v>30</v>
      </c>
      <c r="V43" s="286">
        <v>3</v>
      </c>
      <c r="W43" s="286">
        <v>40</v>
      </c>
      <c r="X43" s="286">
        <v>49</v>
      </c>
      <c r="Y43" s="286">
        <v>47</v>
      </c>
      <c r="Z43" s="286">
        <v>47</v>
      </c>
      <c r="AA43" s="286">
        <v>46</v>
      </c>
      <c r="AB43" s="286">
        <v>46</v>
      </c>
      <c r="AC43" s="286">
        <v>47</v>
      </c>
      <c r="AD43" s="286">
        <v>37</v>
      </c>
      <c r="AE43" s="286">
        <v>46</v>
      </c>
      <c r="AF43" s="286">
        <v>47</v>
      </c>
      <c r="AG43" s="286">
        <v>48</v>
      </c>
      <c r="AH43" s="286">
        <v>51</v>
      </c>
      <c r="AI43" s="286">
        <v>47</v>
      </c>
      <c r="AJ43" s="286">
        <v>22</v>
      </c>
      <c r="AK43" s="286">
        <v>38</v>
      </c>
      <c r="AL43" s="286">
        <v>47</v>
      </c>
      <c r="AM43" s="286">
        <v>46</v>
      </c>
      <c r="AN43" s="286">
        <v>47</v>
      </c>
      <c r="AO43" s="286">
        <v>46</v>
      </c>
      <c r="AP43" s="286">
        <v>44</v>
      </c>
      <c r="AQ43" s="286">
        <v>44</v>
      </c>
      <c r="AR43" s="286">
        <v>34</v>
      </c>
      <c r="AS43" s="286">
        <v>40</v>
      </c>
      <c r="AT43" s="286">
        <v>49</v>
      </c>
      <c r="AU43" s="286">
        <v>50</v>
      </c>
      <c r="AV43" s="286">
        <v>43</v>
      </c>
      <c r="AW43" s="286">
        <v>42</v>
      </c>
      <c r="AX43" s="286">
        <v>40</v>
      </c>
      <c r="AY43" s="286">
        <v>46</v>
      </c>
      <c r="AZ43" s="287">
        <v>36</v>
      </c>
    </row>
    <row r="44" spans="1:52" ht="34" x14ac:dyDescent="0.2">
      <c r="A44" s="415" t="s">
        <v>75</v>
      </c>
      <c r="B44" s="288" t="s">
        <v>293</v>
      </c>
      <c r="C44" s="289" t="s">
        <v>653</v>
      </c>
      <c r="D44" s="289" t="s">
        <v>696</v>
      </c>
      <c r="E44" s="289" t="s">
        <v>735</v>
      </c>
      <c r="F44" s="289" t="s">
        <v>663</v>
      </c>
      <c r="G44" s="289" t="s">
        <v>662</v>
      </c>
      <c r="H44" s="289" t="s">
        <v>823</v>
      </c>
      <c r="I44" s="289" t="s">
        <v>846</v>
      </c>
      <c r="J44" s="289" t="s">
        <v>732</v>
      </c>
      <c r="K44" s="289" t="s">
        <v>888</v>
      </c>
      <c r="L44" s="289" t="s">
        <v>734</v>
      </c>
      <c r="M44" s="289" t="s">
        <v>920</v>
      </c>
      <c r="N44" s="289" t="s">
        <v>878</v>
      </c>
      <c r="O44" s="291">
        <v>0.35</v>
      </c>
      <c r="P44" s="289" t="s">
        <v>930</v>
      </c>
      <c r="Q44" s="290">
        <v>1</v>
      </c>
      <c r="R44" s="389" t="s">
        <v>725</v>
      </c>
      <c r="S44" s="387" t="s">
        <v>738</v>
      </c>
      <c r="T44" s="389" t="s">
        <v>785</v>
      </c>
      <c r="U44" s="387" t="s">
        <v>973</v>
      </c>
      <c r="V44" s="291">
        <v>0.82199999999999995</v>
      </c>
      <c r="W44" s="389" t="s">
        <v>974</v>
      </c>
      <c r="X44" s="388" t="s">
        <v>975</v>
      </c>
      <c r="Y44" s="387" t="s">
        <v>976</v>
      </c>
      <c r="Z44" s="291">
        <v>0.10100000000000001</v>
      </c>
      <c r="AA44" s="291">
        <v>-0.23100000000000001</v>
      </c>
      <c r="AB44" s="387" t="s">
        <v>738</v>
      </c>
      <c r="AC44" s="388" t="s">
        <v>977</v>
      </c>
      <c r="AD44" s="291">
        <v>0.19400000000000001</v>
      </c>
      <c r="AE44" s="389" t="s">
        <v>868</v>
      </c>
      <c r="AF44" s="389" t="s">
        <v>978</v>
      </c>
      <c r="AG44" s="387" t="s">
        <v>811</v>
      </c>
      <c r="AH44" s="291">
        <v>0.25</v>
      </c>
      <c r="AI44" s="389" t="s">
        <v>678</v>
      </c>
      <c r="AJ44" s="388" t="s">
        <v>979</v>
      </c>
      <c r="AK44" s="389" t="s">
        <v>709</v>
      </c>
      <c r="AL44" s="388" t="s">
        <v>980</v>
      </c>
      <c r="AM44" s="389" t="s">
        <v>706</v>
      </c>
      <c r="AN44" s="388" t="s">
        <v>981</v>
      </c>
      <c r="AO44" s="389" t="s">
        <v>803</v>
      </c>
      <c r="AP44" s="387" t="s">
        <v>698</v>
      </c>
      <c r="AQ44" s="387" t="s">
        <v>982</v>
      </c>
      <c r="AR44" s="388" t="s">
        <v>880</v>
      </c>
      <c r="AS44" s="387" t="s">
        <v>795</v>
      </c>
      <c r="AT44" s="389" t="s">
        <v>697</v>
      </c>
      <c r="AU44" s="389" t="s">
        <v>983</v>
      </c>
      <c r="AV44" s="387" t="s">
        <v>698</v>
      </c>
      <c r="AW44" s="387" t="s">
        <v>794</v>
      </c>
      <c r="AX44" s="387" t="s">
        <v>984</v>
      </c>
      <c r="AY44" s="389" t="s">
        <v>856</v>
      </c>
      <c r="AZ44" s="390" t="s">
        <v>864</v>
      </c>
    </row>
    <row r="45" spans="1:52" ht="17" x14ac:dyDescent="0.2">
      <c r="A45" s="416"/>
      <c r="B45" s="283" t="s">
        <v>683</v>
      </c>
      <c r="C45" s="282">
        <v>0</v>
      </c>
      <c r="D45" s="282">
        <v>0</v>
      </c>
      <c r="E45" s="282">
        <v>0</v>
      </c>
      <c r="F45" s="282">
        <v>0</v>
      </c>
      <c r="G45" s="282">
        <v>0</v>
      </c>
      <c r="H45" s="282">
        <v>0.04</v>
      </c>
      <c r="I45" s="282">
        <v>0</v>
      </c>
      <c r="J45" s="282">
        <v>0</v>
      </c>
      <c r="K45" s="282">
        <v>6.0000000000000001E-3</v>
      </c>
      <c r="L45" s="282">
        <v>0</v>
      </c>
      <c r="M45" s="282">
        <v>0</v>
      </c>
      <c r="N45" s="282">
        <v>0</v>
      </c>
      <c r="O45" s="282">
        <v>0.13</v>
      </c>
      <c r="P45" s="282">
        <v>4.0000000000000001E-3</v>
      </c>
      <c r="Q45" s="284"/>
      <c r="R45" s="282">
        <v>0</v>
      </c>
      <c r="S45" s="282">
        <v>0</v>
      </c>
      <c r="T45" s="282">
        <v>0</v>
      </c>
      <c r="U45" s="282">
        <v>0</v>
      </c>
      <c r="V45" s="282">
        <v>0.38600000000000001</v>
      </c>
      <c r="W45" s="282">
        <v>0</v>
      </c>
      <c r="X45" s="282">
        <v>3.0000000000000001E-3</v>
      </c>
      <c r="Y45" s="282">
        <v>0</v>
      </c>
      <c r="Z45" s="282">
        <v>0.499</v>
      </c>
      <c r="AA45" s="282">
        <v>0.13100000000000001</v>
      </c>
      <c r="AB45" s="282">
        <v>0</v>
      </c>
      <c r="AC45" s="282">
        <v>0</v>
      </c>
      <c r="AD45" s="282">
        <v>0.26400000000000001</v>
      </c>
      <c r="AE45" s="282">
        <v>0</v>
      </c>
      <c r="AF45" s="282">
        <v>0</v>
      </c>
      <c r="AG45" s="282">
        <v>0</v>
      </c>
      <c r="AH45" s="282">
        <v>8.3000000000000004E-2</v>
      </c>
      <c r="AI45" s="282">
        <v>0</v>
      </c>
      <c r="AJ45" s="282">
        <v>5.0000000000000001E-3</v>
      </c>
      <c r="AK45" s="282">
        <v>0</v>
      </c>
      <c r="AL45" s="282">
        <v>0</v>
      </c>
      <c r="AM45" s="282">
        <v>0</v>
      </c>
      <c r="AN45" s="282">
        <v>0</v>
      </c>
      <c r="AO45" s="282">
        <v>0</v>
      </c>
      <c r="AP45" s="282">
        <v>0</v>
      </c>
      <c r="AQ45" s="282">
        <v>0</v>
      </c>
      <c r="AR45" s="282">
        <v>1.6E-2</v>
      </c>
      <c r="AS45" s="282">
        <v>0</v>
      </c>
      <c r="AT45" s="282">
        <v>0</v>
      </c>
      <c r="AU45" s="282">
        <v>0</v>
      </c>
      <c r="AV45" s="282">
        <v>0</v>
      </c>
      <c r="AW45" s="282">
        <v>0</v>
      </c>
      <c r="AX45" s="282">
        <v>0</v>
      </c>
      <c r="AY45" s="282">
        <v>0</v>
      </c>
      <c r="AZ45" s="285">
        <v>0</v>
      </c>
    </row>
    <row r="46" spans="1:52" ht="17" x14ac:dyDescent="0.2">
      <c r="A46" s="417"/>
      <c r="B46" s="278" t="s">
        <v>684</v>
      </c>
      <c r="C46" s="286">
        <v>47</v>
      </c>
      <c r="D46" s="286">
        <v>48</v>
      </c>
      <c r="E46" s="286">
        <v>50</v>
      </c>
      <c r="F46" s="286">
        <v>47</v>
      </c>
      <c r="G46" s="286">
        <v>25</v>
      </c>
      <c r="H46" s="286">
        <v>44</v>
      </c>
      <c r="I46" s="286">
        <v>35</v>
      </c>
      <c r="J46" s="286">
        <v>50</v>
      </c>
      <c r="K46" s="286">
        <v>52</v>
      </c>
      <c r="L46" s="286">
        <v>46</v>
      </c>
      <c r="M46" s="286">
        <v>47</v>
      </c>
      <c r="N46" s="286">
        <v>46</v>
      </c>
      <c r="O46" s="286">
        <v>20</v>
      </c>
      <c r="P46" s="286">
        <v>48</v>
      </c>
      <c r="Q46" s="286">
        <v>53</v>
      </c>
      <c r="R46" s="286">
        <v>49</v>
      </c>
      <c r="S46" s="286">
        <v>49</v>
      </c>
      <c r="T46" s="286">
        <v>25</v>
      </c>
      <c r="U46" s="286">
        <v>34</v>
      </c>
      <c r="V46" s="286">
        <v>3</v>
      </c>
      <c r="W46" s="286">
        <v>38</v>
      </c>
      <c r="X46" s="286">
        <v>51</v>
      </c>
      <c r="Y46" s="286">
        <v>47</v>
      </c>
      <c r="Z46" s="286">
        <v>47</v>
      </c>
      <c r="AA46" s="286">
        <v>44</v>
      </c>
      <c r="AB46" s="286">
        <v>49</v>
      </c>
      <c r="AC46" s="286">
        <v>49</v>
      </c>
      <c r="AD46" s="286">
        <v>35</v>
      </c>
      <c r="AE46" s="286">
        <v>46</v>
      </c>
      <c r="AF46" s="286">
        <v>51</v>
      </c>
      <c r="AG46" s="286">
        <v>46</v>
      </c>
      <c r="AH46" s="286">
        <v>49</v>
      </c>
      <c r="AI46" s="286">
        <v>45</v>
      </c>
      <c r="AJ46" s="286">
        <v>20</v>
      </c>
      <c r="AK46" s="286">
        <v>38</v>
      </c>
      <c r="AL46" s="286">
        <v>47</v>
      </c>
      <c r="AM46" s="286">
        <v>44</v>
      </c>
      <c r="AN46" s="286">
        <v>45</v>
      </c>
      <c r="AO46" s="286">
        <v>46</v>
      </c>
      <c r="AP46" s="286">
        <v>46</v>
      </c>
      <c r="AQ46" s="286">
        <v>48</v>
      </c>
      <c r="AR46" s="286">
        <v>32</v>
      </c>
      <c r="AS46" s="286">
        <v>38</v>
      </c>
      <c r="AT46" s="286">
        <v>50</v>
      </c>
      <c r="AU46" s="286">
        <v>48</v>
      </c>
      <c r="AV46" s="286">
        <v>47</v>
      </c>
      <c r="AW46" s="286">
        <v>46</v>
      </c>
      <c r="AX46" s="286">
        <v>44</v>
      </c>
      <c r="AY46" s="286">
        <v>44</v>
      </c>
      <c r="AZ46" s="287">
        <v>34</v>
      </c>
    </row>
    <row r="47" spans="1:52" ht="34" x14ac:dyDescent="0.2">
      <c r="A47" s="415" t="s">
        <v>99</v>
      </c>
      <c r="B47" s="288" t="s">
        <v>293</v>
      </c>
      <c r="C47" s="289" t="s">
        <v>654</v>
      </c>
      <c r="D47" s="289" t="s">
        <v>697</v>
      </c>
      <c r="E47" s="289" t="s">
        <v>736</v>
      </c>
      <c r="F47" s="289" t="s">
        <v>770</v>
      </c>
      <c r="G47" s="289" t="s">
        <v>647</v>
      </c>
      <c r="H47" s="289" t="s">
        <v>824</v>
      </c>
      <c r="I47" s="289" t="s">
        <v>698</v>
      </c>
      <c r="J47" s="289" t="s">
        <v>866</v>
      </c>
      <c r="K47" s="291">
        <v>5.8999999999999997E-2</v>
      </c>
      <c r="L47" s="289" t="s">
        <v>905</v>
      </c>
      <c r="M47" s="289" t="s">
        <v>814</v>
      </c>
      <c r="N47" s="289" t="s">
        <v>730</v>
      </c>
      <c r="O47" s="289" t="s">
        <v>952</v>
      </c>
      <c r="P47" s="289" t="s">
        <v>688</v>
      </c>
      <c r="Q47" s="289" t="s">
        <v>725</v>
      </c>
      <c r="R47" s="290">
        <v>1</v>
      </c>
      <c r="S47" s="387" t="s">
        <v>679</v>
      </c>
      <c r="T47" s="388" t="s">
        <v>672</v>
      </c>
      <c r="U47" s="387" t="s">
        <v>655</v>
      </c>
      <c r="V47" s="291">
        <v>0.75600000000000001</v>
      </c>
      <c r="W47" s="389" t="s">
        <v>985</v>
      </c>
      <c r="X47" s="388" t="s">
        <v>986</v>
      </c>
      <c r="Y47" s="389" t="s">
        <v>987</v>
      </c>
      <c r="Z47" s="291">
        <v>3.3000000000000002E-2</v>
      </c>
      <c r="AA47" s="291">
        <v>9.4E-2</v>
      </c>
      <c r="AB47" s="389" t="s">
        <v>988</v>
      </c>
      <c r="AC47" s="291">
        <v>0.11</v>
      </c>
      <c r="AD47" s="289" t="s">
        <v>870</v>
      </c>
      <c r="AE47" s="389" t="s">
        <v>946</v>
      </c>
      <c r="AF47" s="388" t="s">
        <v>989</v>
      </c>
      <c r="AG47" s="389" t="s">
        <v>966</v>
      </c>
      <c r="AH47" s="291">
        <v>0.247</v>
      </c>
      <c r="AI47" s="389" t="s">
        <v>872</v>
      </c>
      <c r="AJ47" s="387" t="s">
        <v>781</v>
      </c>
      <c r="AK47" s="387" t="s">
        <v>645</v>
      </c>
      <c r="AL47" s="388" t="s">
        <v>737</v>
      </c>
      <c r="AM47" s="387" t="s">
        <v>990</v>
      </c>
      <c r="AN47" s="388" t="s">
        <v>685</v>
      </c>
      <c r="AO47" s="389" t="s">
        <v>991</v>
      </c>
      <c r="AP47" s="389" t="s">
        <v>689</v>
      </c>
      <c r="AQ47" s="389" t="s">
        <v>886</v>
      </c>
      <c r="AR47" s="389" t="s">
        <v>853</v>
      </c>
      <c r="AS47" s="389" t="s">
        <v>863</v>
      </c>
      <c r="AT47" s="389" t="s">
        <v>705</v>
      </c>
      <c r="AU47" s="389" t="s">
        <v>992</v>
      </c>
      <c r="AV47" s="389" t="s">
        <v>701</v>
      </c>
      <c r="AW47" s="389" t="s">
        <v>798</v>
      </c>
      <c r="AX47" s="387" t="s">
        <v>645</v>
      </c>
      <c r="AY47" s="387" t="s">
        <v>781</v>
      </c>
      <c r="AZ47" s="392" t="s">
        <v>764</v>
      </c>
    </row>
    <row r="48" spans="1:52" ht="17" x14ac:dyDescent="0.2">
      <c r="A48" s="416"/>
      <c r="B48" s="283" t="s">
        <v>683</v>
      </c>
      <c r="C48" s="282">
        <v>0</v>
      </c>
      <c r="D48" s="282">
        <v>0</v>
      </c>
      <c r="E48" s="282">
        <v>1.4999999999999999E-2</v>
      </c>
      <c r="F48" s="282">
        <v>0</v>
      </c>
      <c r="G48" s="282">
        <v>0</v>
      </c>
      <c r="H48" s="282">
        <v>0</v>
      </c>
      <c r="I48" s="282">
        <v>0</v>
      </c>
      <c r="J48" s="282">
        <v>0</v>
      </c>
      <c r="K48" s="282">
        <v>0.68899999999999995</v>
      </c>
      <c r="L48" s="282">
        <v>0</v>
      </c>
      <c r="M48" s="282">
        <v>0</v>
      </c>
      <c r="N48" s="282">
        <v>0</v>
      </c>
      <c r="O48" s="282">
        <v>0.01</v>
      </c>
      <c r="P48" s="282">
        <v>1E-3</v>
      </c>
      <c r="Q48" s="282">
        <v>0</v>
      </c>
      <c r="R48" s="284"/>
      <c r="S48" s="282">
        <v>0</v>
      </c>
      <c r="T48" s="282">
        <v>0</v>
      </c>
      <c r="U48" s="282">
        <v>0</v>
      </c>
      <c r="V48" s="282">
        <v>0.45400000000000001</v>
      </c>
      <c r="W48" s="282">
        <v>0</v>
      </c>
      <c r="X48" s="282">
        <v>1E-3</v>
      </c>
      <c r="Y48" s="282">
        <v>0</v>
      </c>
      <c r="Z48" s="282">
        <v>0.82499999999999996</v>
      </c>
      <c r="AA48" s="282">
        <v>0.51700000000000002</v>
      </c>
      <c r="AB48" s="282">
        <v>0</v>
      </c>
      <c r="AC48" s="282">
        <v>0.46</v>
      </c>
      <c r="AD48" s="282">
        <v>4.9000000000000002E-2</v>
      </c>
      <c r="AE48" s="282">
        <v>0</v>
      </c>
      <c r="AF48" s="282">
        <v>0</v>
      </c>
      <c r="AG48" s="282">
        <v>0</v>
      </c>
      <c r="AH48" s="282">
        <v>7.3999999999999996E-2</v>
      </c>
      <c r="AI48" s="282">
        <v>0</v>
      </c>
      <c r="AJ48" s="282">
        <v>0</v>
      </c>
      <c r="AK48" s="282">
        <v>0</v>
      </c>
      <c r="AL48" s="282">
        <v>1E-3</v>
      </c>
      <c r="AM48" s="282">
        <v>0</v>
      </c>
      <c r="AN48" s="282">
        <v>0</v>
      </c>
      <c r="AO48" s="282">
        <v>0</v>
      </c>
      <c r="AP48" s="282">
        <v>0</v>
      </c>
      <c r="AQ48" s="282">
        <v>0</v>
      </c>
      <c r="AR48" s="282">
        <v>0</v>
      </c>
      <c r="AS48" s="282">
        <v>0</v>
      </c>
      <c r="AT48" s="282">
        <v>0</v>
      </c>
      <c r="AU48" s="282">
        <v>0</v>
      </c>
      <c r="AV48" s="282">
        <v>0</v>
      </c>
      <c r="AW48" s="282">
        <v>0</v>
      </c>
      <c r="AX48" s="282">
        <v>0</v>
      </c>
      <c r="AY48" s="282">
        <v>0</v>
      </c>
      <c r="AZ48" s="285">
        <v>0</v>
      </c>
    </row>
    <row r="49" spans="1:52" ht="17" x14ac:dyDescent="0.2">
      <c r="A49" s="417"/>
      <c r="B49" s="278" t="s">
        <v>684</v>
      </c>
      <c r="C49" s="286">
        <v>45</v>
      </c>
      <c r="D49" s="286">
        <v>49</v>
      </c>
      <c r="E49" s="286">
        <v>49</v>
      </c>
      <c r="F49" s="286">
        <v>50</v>
      </c>
      <c r="G49" s="286">
        <v>31</v>
      </c>
      <c r="H49" s="286">
        <v>50</v>
      </c>
      <c r="I49" s="286">
        <v>38</v>
      </c>
      <c r="J49" s="286">
        <v>51</v>
      </c>
      <c r="K49" s="286">
        <v>48</v>
      </c>
      <c r="L49" s="286">
        <v>52</v>
      </c>
      <c r="M49" s="286">
        <v>50</v>
      </c>
      <c r="N49" s="286">
        <v>49</v>
      </c>
      <c r="O49" s="286">
        <v>20</v>
      </c>
      <c r="P49" s="286">
        <v>51</v>
      </c>
      <c r="Q49" s="286">
        <v>49</v>
      </c>
      <c r="R49" s="286">
        <v>55</v>
      </c>
      <c r="S49" s="286">
        <v>45</v>
      </c>
      <c r="T49" s="286">
        <v>25</v>
      </c>
      <c r="U49" s="286">
        <v>30</v>
      </c>
      <c r="V49" s="286">
        <v>3</v>
      </c>
      <c r="W49" s="286">
        <v>44</v>
      </c>
      <c r="X49" s="286">
        <v>50</v>
      </c>
      <c r="Y49" s="286">
        <v>47</v>
      </c>
      <c r="Z49" s="286">
        <v>47</v>
      </c>
      <c r="AA49" s="286">
        <v>50</v>
      </c>
      <c r="AB49" s="286">
        <v>46</v>
      </c>
      <c r="AC49" s="286">
        <v>47</v>
      </c>
      <c r="AD49" s="286">
        <v>41</v>
      </c>
      <c r="AE49" s="286">
        <v>47</v>
      </c>
      <c r="AF49" s="286">
        <v>47</v>
      </c>
      <c r="AG49" s="286">
        <v>52</v>
      </c>
      <c r="AH49" s="286">
        <v>53</v>
      </c>
      <c r="AI49" s="286">
        <v>51</v>
      </c>
      <c r="AJ49" s="286">
        <v>26</v>
      </c>
      <c r="AK49" s="286">
        <v>38</v>
      </c>
      <c r="AL49" s="286">
        <v>47</v>
      </c>
      <c r="AM49" s="286">
        <v>49</v>
      </c>
      <c r="AN49" s="286">
        <v>51</v>
      </c>
      <c r="AO49" s="286">
        <v>47</v>
      </c>
      <c r="AP49" s="286">
        <v>44</v>
      </c>
      <c r="AQ49" s="286">
        <v>44</v>
      </c>
      <c r="AR49" s="286">
        <v>38</v>
      </c>
      <c r="AS49" s="286">
        <v>44</v>
      </c>
      <c r="AT49" s="286">
        <v>50</v>
      </c>
      <c r="AU49" s="286">
        <v>54</v>
      </c>
      <c r="AV49" s="286">
        <v>43</v>
      </c>
      <c r="AW49" s="286">
        <v>42</v>
      </c>
      <c r="AX49" s="286">
        <v>40</v>
      </c>
      <c r="AY49" s="286">
        <v>49</v>
      </c>
      <c r="AZ49" s="287">
        <v>40</v>
      </c>
    </row>
    <row r="50" spans="1:52" ht="34" x14ac:dyDescent="0.2">
      <c r="A50" s="415" t="s">
        <v>74</v>
      </c>
      <c r="B50" s="288" t="s">
        <v>293</v>
      </c>
      <c r="C50" s="289" t="s">
        <v>655</v>
      </c>
      <c r="D50" s="289" t="s">
        <v>698</v>
      </c>
      <c r="E50" s="289" t="s">
        <v>737</v>
      </c>
      <c r="F50" s="289" t="s">
        <v>716</v>
      </c>
      <c r="G50" s="289" t="s">
        <v>797</v>
      </c>
      <c r="H50" s="291">
        <v>0.30199999999999999</v>
      </c>
      <c r="I50" s="289" t="s">
        <v>807</v>
      </c>
      <c r="J50" s="289" t="s">
        <v>802</v>
      </c>
      <c r="K50" s="291">
        <v>0.249</v>
      </c>
      <c r="L50" s="289" t="s">
        <v>860</v>
      </c>
      <c r="M50" s="289" t="s">
        <v>921</v>
      </c>
      <c r="N50" s="289" t="s">
        <v>867</v>
      </c>
      <c r="O50" s="291">
        <v>0.16</v>
      </c>
      <c r="P50" s="289" t="s">
        <v>896</v>
      </c>
      <c r="Q50" s="289" t="s">
        <v>738</v>
      </c>
      <c r="R50" s="289" t="s">
        <v>679</v>
      </c>
      <c r="S50" s="290">
        <v>1</v>
      </c>
      <c r="T50" s="387" t="s">
        <v>993</v>
      </c>
      <c r="U50" s="389" t="s">
        <v>948</v>
      </c>
      <c r="V50" s="291">
        <v>0.82199999999999995</v>
      </c>
      <c r="W50" s="389" t="s">
        <v>943</v>
      </c>
      <c r="X50" s="388" t="s">
        <v>994</v>
      </c>
      <c r="Y50" s="387" t="s">
        <v>764</v>
      </c>
      <c r="Z50" s="291">
        <v>6.5000000000000002E-2</v>
      </c>
      <c r="AA50" s="388" t="s">
        <v>995</v>
      </c>
      <c r="AB50" s="387" t="s">
        <v>996</v>
      </c>
      <c r="AC50" s="289" t="s">
        <v>997</v>
      </c>
      <c r="AD50" s="388" t="s">
        <v>998</v>
      </c>
      <c r="AE50" s="387" t="s">
        <v>993</v>
      </c>
      <c r="AF50" s="389" t="s">
        <v>706</v>
      </c>
      <c r="AG50" s="387" t="s">
        <v>999</v>
      </c>
      <c r="AH50" s="291">
        <v>0.215</v>
      </c>
      <c r="AI50" s="389" t="s">
        <v>809</v>
      </c>
      <c r="AJ50" s="387" t="s">
        <v>973</v>
      </c>
      <c r="AK50" s="387" t="s">
        <v>922</v>
      </c>
      <c r="AL50" s="389" t="s">
        <v>1000</v>
      </c>
      <c r="AM50" s="387" t="s">
        <v>1001</v>
      </c>
      <c r="AN50" s="388" t="s">
        <v>742</v>
      </c>
      <c r="AO50" s="389" t="s">
        <v>1002</v>
      </c>
      <c r="AP50" s="389" t="s">
        <v>666</v>
      </c>
      <c r="AQ50" s="387" t="s">
        <v>857</v>
      </c>
      <c r="AR50" s="389" t="s">
        <v>843</v>
      </c>
      <c r="AS50" s="387" t="s">
        <v>1003</v>
      </c>
      <c r="AT50" s="389" t="s">
        <v>948</v>
      </c>
      <c r="AU50" s="387" t="s">
        <v>838</v>
      </c>
      <c r="AV50" s="387" t="s">
        <v>1004</v>
      </c>
      <c r="AW50" s="387" t="s">
        <v>663</v>
      </c>
      <c r="AX50" s="387" t="s">
        <v>1005</v>
      </c>
      <c r="AY50" s="387" t="s">
        <v>845</v>
      </c>
      <c r="AZ50" s="390" t="s">
        <v>687</v>
      </c>
    </row>
    <row r="51" spans="1:52" ht="17" x14ac:dyDescent="0.2">
      <c r="A51" s="416"/>
      <c r="B51" s="283" t="s">
        <v>683</v>
      </c>
      <c r="C51" s="282">
        <v>0</v>
      </c>
      <c r="D51" s="282">
        <v>0</v>
      </c>
      <c r="E51" s="282">
        <v>1E-3</v>
      </c>
      <c r="F51" s="282">
        <v>0</v>
      </c>
      <c r="G51" s="282">
        <v>0</v>
      </c>
      <c r="H51" s="282">
        <v>5.8999999999999997E-2</v>
      </c>
      <c r="I51" s="282">
        <v>0</v>
      </c>
      <c r="J51" s="282">
        <v>0</v>
      </c>
      <c r="K51" s="282">
        <v>8.4000000000000005E-2</v>
      </c>
      <c r="L51" s="282">
        <v>0</v>
      </c>
      <c r="M51" s="282">
        <v>0</v>
      </c>
      <c r="N51" s="282">
        <v>0</v>
      </c>
      <c r="O51" s="282">
        <v>0.5</v>
      </c>
      <c r="P51" s="282">
        <v>1E-3</v>
      </c>
      <c r="Q51" s="282">
        <v>0</v>
      </c>
      <c r="R51" s="282">
        <v>0</v>
      </c>
      <c r="S51" s="284"/>
      <c r="T51" s="282">
        <v>0</v>
      </c>
      <c r="U51" s="282">
        <v>0</v>
      </c>
      <c r="V51" s="282">
        <v>0.38600000000000001</v>
      </c>
      <c r="W51" s="282">
        <v>0</v>
      </c>
      <c r="X51" s="282">
        <v>0</v>
      </c>
      <c r="Y51" s="282">
        <v>0</v>
      </c>
      <c r="Z51" s="282">
        <v>0.67600000000000005</v>
      </c>
      <c r="AA51" s="282">
        <v>2E-3</v>
      </c>
      <c r="AB51" s="282">
        <v>0</v>
      </c>
      <c r="AC51" s="282">
        <v>7.0000000000000001E-3</v>
      </c>
      <c r="AD51" s="282">
        <v>0</v>
      </c>
      <c r="AE51" s="282">
        <v>0</v>
      </c>
      <c r="AF51" s="282">
        <v>0</v>
      </c>
      <c r="AG51" s="282">
        <v>0</v>
      </c>
      <c r="AH51" s="282">
        <v>0.157</v>
      </c>
      <c r="AI51" s="282">
        <v>0</v>
      </c>
      <c r="AJ51" s="282">
        <v>0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5">
        <v>0</v>
      </c>
    </row>
    <row r="52" spans="1:52" ht="17" x14ac:dyDescent="0.2">
      <c r="A52" s="417"/>
      <c r="B52" s="278" t="s">
        <v>684</v>
      </c>
      <c r="C52" s="286">
        <v>47</v>
      </c>
      <c r="D52" s="286">
        <v>44</v>
      </c>
      <c r="E52" s="286">
        <v>46</v>
      </c>
      <c r="F52" s="286">
        <v>43</v>
      </c>
      <c r="G52" s="286">
        <v>21</v>
      </c>
      <c r="H52" s="286">
        <v>40</v>
      </c>
      <c r="I52" s="286">
        <v>31</v>
      </c>
      <c r="J52" s="286">
        <v>46</v>
      </c>
      <c r="K52" s="286">
        <v>49</v>
      </c>
      <c r="L52" s="286">
        <v>42</v>
      </c>
      <c r="M52" s="286">
        <v>43</v>
      </c>
      <c r="N52" s="286">
        <v>42</v>
      </c>
      <c r="O52" s="286">
        <v>20</v>
      </c>
      <c r="P52" s="286">
        <v>45</v>
      </c>
      <c r="Q52" s="286">
        <v>49</v>
      </c>
      <c r="R52" s="286">
        <v>45</v>
      </c>
      <c r="S52" s="286">
        <v>49</v>
      </c>
      <c r="T52" s="286">
        <v>22</v>
      </c>
      <c r="U52" s="286">
        <v>34</v>
      </c>
      <c r="V52" s="286">
        <v>3</v>
      </c>
      <c r="W52" s="286">
        <v>34</v>
      </c>
      <c r="X52" s="286">
        <v>47</v>
      </c>
      <c r="Y52" s="286">
        <v>45</v>
      </c>
      <c r="Z52" s="286">
        <v>44</v>
      </c>
      <c r="AA52" s="286">
        <v>40</v>
      </c>
      <c r="AB52" s="286">
        <v>48</v>
      </c>
      <c r="AC52" s="286">
        <v>47</v>
      </c>
      <c r="AD52" s="286">
        <v>31</v>
      </c>
      <c r="AE52" s="286">
        <v>42</v>
      </c>
      <c r="AF52" s="286">
        <v>49</v>
      </c>
      <c r="AG52" s="286">
        <v>42</v>
      </c>
      <c r="AH52" s="286">
        <v>45</v>
      </c>
      <c r="AI52" s="286">
        <v>41</v>
      </c>
      <c r="AJ52" s="286">
        <v>16</v>
      </c>
      <c r="AK52" s="286">
        <v>37</v>
      </c>
      <c r="AL52" s="286">
        <v>44</v>
      </c>
      <c r="AM52" s="286">
        <v>40</v>
      </c>
      <c r="AN52" s="286">
        <v>41</v>
      </c>
      <c r="AO52" s="286">
        <v>42</v>
      </c>
      <c r="AP52" s="286">
        <v>46</v>
      </c>
      <c r="AQ52" s="286">
        <v>48</v>
      </c>
      <c r="AR52" s="286">
        <v>28</v>
      </c>
      <c r="AS52" s="286">
        <v>34</v>
      </c>
      <c r="AT52" s="286">
        <v>46</v>
      </c>
      <c r="AU52" s="286">
        <v>44</v>
      </c>
      <c r="AV52" s="286">
        <v>47</v>
      </c>
      <c r="AW52" s="286">
        <v>46</v>
      </c>
      <c r="AX52" s="286">
        <v>44</v>
      </c>
      <c r="AY52" s="286">
        <v>40</v>
      </c>
      <c r="AZ52" s="287">
        <v>30</v>
      </c>
    </row>
    <row r="53" spans="1:52" ht="34" x14ac:dyDescent="0.2">
      <c r="A53" s="415" t="s">
        <v>65</v>
      </c>
      <c r="B53" s="288" t="s">
        <v>293</v>
      </c>
      <c r="C53" s="289" t="s">
        <v>656</v>
      </c>
      <c r="D53" s="289" t="s">
        <v>699</v>
      </c>
      <c r="E53" s="289" t="s">
        <v>738</v>
      </c>
      <c r="F53" s="289" t="s">
        <v>721</v>
      </c>
      <c r="G53" s="289" t="s">
        <v>798</v>
      </c>
      <c r="H53" s="289" t="s">
        <v>706</v>
      </c>
      <c r="I53" s="289" t="s">
        <v>841</v>
      </c>
      <c r="J53" s="289" t="s">
        <v>696</v>
      </c>
      <c r="K53" s="289" t="s">
        <v>778</v>
      </c>
      <c r="L53" s="289" t="s">
        <v>906</v>
      </c>
      <c r="M53" s="289" t="s">
        <v>922</v>
      </c>
      <c r="N53" s="289" t="s">
        <v>941</v>
      </c>
      <c r="O53" s="291">
        <v>0.40400000000000003</v>
      </c>
      <c r="P53" s="289" t="s">
        <v>720</v>
      </c>
      <c r="Q53" s="289" t="s">
        <v>785</v>
      </c>
      <c r="R53" s="289" t="s">
        <v>672</v>
      </c>
      <c r="S53" s="289" t="s">
        <v>993</v>
      </c>
      <c r="T53" s="290">
        <v>1</v>
      </c>
      <c r="U53" s="388" t="s">
        <v>1006</v>
      </c>
      <c r="V53" s="291">
        <v>0.86599999999999999</v>
      </c>
      <c r="W53" s="389" t="s">
        <v>908</v>
      </c>
      <c r="X53" s="388" t="s">
        <v>1007</v>
      </c>
      <c r="Y53" s="387" t="s">
        <v>696</v>
      </c>
      <c r="Z53" s="387" t="s">
        <v>869</v>
      </c>
      <c r="AA53" s="388" t="s">
        <v>1008</v>
      </c>
      <c r="AB53" s="387" t="s">
        <v>1009</v>
      </c>
      <c r="AC53" s="387" t="s">
        <v>1010</v>
      </c>
      <c r="AD53" s="388" t="s">
        <v>1011</v>
      </c>
      <c r="AE53" s="388" t="s">
        <v>1012</v>
      </c>
      <c r="AF53" s="387" t="s">
        <v>1013</v>
      </c>
      <c r="AG53" s="387" t="s">
        <v>778</v>
      </c>
      <c r="AH53" s="389" t="s">
        <v>1014</v>
      </c>
      <c r="AI53" s="389" t="s">
        <v>699</v>
      </c>
      <c r="AJ53" s="389" t="s">
        <v>827</v>
      </c>
      <c r="AK53" s="388" t="s">
        <v>1015</v>
      </c>
      <c r="AL53" s="387" t="s">
        <v>1016</v>
      </c>
      <c r="AM53" s="389" t="s">
        <v>827</v>
      </c>
      <c r="AN53" s="387" t="s">
        <v>682</v>
      </c>
      <c r="AO53" s="387" t="s">
        <v>1017</v>
      </c>
      <c r="AP53" s="387" t="s">
        <v>881</v>
      </c>
      <c r="AQ53" s="387" t="s">
        <v>774</v>
      </c>
      <c r="AR53" s="291">
        <v>0.01</v>
      </c>
      <c r="AS53" s="387" t="s">
        <v>778</v>
      </c>
      <c r="AT53" s="387" t="s">
        <v>906</v>
      </c>
      <c r="AU53" s="387" t="s">
        <v>657</v>
      </c>
      <c r="AV53" s="387" t="s">
        <v>679</v>
      </c>
      <c r="AW53" s="389" t="s">
        <v>1018</v>
      </c>
      <c r="AX53" s="389" t="s">
        <v>960</v>
      </c>
      <c r="AY53" s="388" t="s">
        <v>899</v>
      </c>
      <c r="AZ53" s="390" t="s">
        <v>1019</v>
      </c>
    </row>
    <row r="54" spans="1:52" ht="17" x14ac:dyDescent="0.2">
      <c r="A54" s="416"/>
      <c r="B54" s="283" t="s">
        <v>683</v>
      </c>
      <c r="C54" s="282">
        <v>3.2000000000000001E-2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0.152</v>
      </c>
      <c r="P54" s="282">
        <v>0</v>
      </c>
      <c r="Q54" s="282">
        <v>0</v>
      </c>
      <c r="R54" s="282">
        <v>0</v>
      </c>
      <c r="S54" s="282">
        <v>0</v>
      </c>
      <c r="T54" s="284"/>
      <c r="U54" s="282">
        <v>2.3E-2</v>
      </c>
      <c r="V54" s="282">
        <v>0.33300000000000002</v>
      </c>
      <c r="W54" s="282">
        <v>0</v>
      </c>
      <c r="X54" s="282">
        <v>1E-3</v>
      </c>
      <c r="Y54" s="282">
        <v>0</v>
      </c>
      <c r="Z54" s="282">
        <v>0</v>
      </c>
      <c r="AA54" s="282">
        <v>1E-3</v>
      </c>
      <c r="AB54" s="282">
        <v>0</v>
      </c>
      <c r="AC54" s="282">
        <v>0</v>
      </c>
      <c r="AD54" s="282">
        <v>3.6999999999999998E-2</v>
      </c>
      <c r="AE54" s="282">
        <v>1.9E-2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1E-3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0.96199999999999997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5.0000000000000001E-3</v>
      </c>
      <c r="AZ54" s="285">
        <v>0</v>
      </c>
    </row>
    <row r="55" spans="1:52" ht="17" x14ac:dyDescent="0.2">
      <c r="A55" s="417"/>
      <c r="B55" s="278" t="s">
        <v>684</v>
      </c>
      <c r="C55" s="286">
        <v>22</v>
      </c>
      <c r="D55" s="286">
        <v>25</v>
      </c>
      <c r="E55" s="286">
        <v>25</v>
      </c>
      <c r="F55" s="286">
        <v>25</v>
      </c>
      <c r="G55" s="286">
        <v>24</v>
      </c>
      <c r="H55" s="286">
        <v>25</v>
      </c>
      <c r="I55" s="286">
        <v>25</v>
      </c>
      <c r="J55" s="286">
        <v>25</v>
      </c>
      <c r="K55" s="286">
        <v>25</v>
      </c>
      <c r="L55" s="286">
        <v>25</v>
      </c>
      <c r="M55" s="286">
        <v>25</v>
      </c>
      <c r="N55" s="286">
        <v>25</v>
      </c>
      <c r="O55" s="286">
        <v>14</v>
      </c>
      <c r="P55" s="286">
        <v>25</v>
      </c>
      <c r="Q55" s="286">
        <v>25</v>
      </c>
      <c r="R55" s="286">
        <v>25</v>
      </c>
      <c r="S55" s="286">
        <v>22</v>
      </c>
      <c r="T55" s="286">
        <v>25</v>
      </c>
      <c r="U55" s="286">
        <v>15</v>
      </c>
      <c r="V55" s="286">
        <v>3</v>
      </c>
      <c r="W55" s="286">
        <v>25</v>
      </c>
      <c r="X55" s="286">
        <v>25</v>
      </c>
      <c r="Y55" s="286">
        <v>24</v>
      </c>
      <c r="Z55" s="286">
        <v>25</v>
      </c>
      <c r="AA55" s="286">
        <v>25</v>
      </c>
      <c r="AB55" s="286">
        <v>23</v>
      </c>
      <c r="AC55" s="286">
        <v>24</v>
      </c>
      <c r="AD55" s="286">
        <v>25</v>
      </c>
      <c r="AE55" s="286">
        <v>25</v>
      </c>
      <c r="AF55" s="286">
        <v>24</v>
      </c>
      <c r="AG55" s="286">
        <v>25</v>
      </c>
      <c r="AH55" s="286">
        <v>25</v>
      </c>
      <c r="AI55" s="286">
        <v>25</v>
      </c>
      <c r="AJ55" s="286">
        <v>19</v>
      </c>
      <c r="AK55" s="286">
        <v>23</v>
      </c>
      <c r="AL55" s="286">
        <v>25</v>
      </c>
      <c r="AM55" s="286">
        <v>25</v>
      </c>
      <c r="AN55" s="286">
        <v>25</v>
      </c>
      <c r="AO55" s="286">
        <v>25</v>
      </c>
      <c r="AP55" s="286">
        <v>21</v>
      </c>
      <c r="AQ55" s="286">
        <v>21</v>
      </c>
      <c r="AR55" s="286">
        <v>25</v>
      </c>
      <c r="AS55" s="286">
        <v>25</v>
      </c>
      <c r="AT55" s="286">
        <v>25</v>
      </c>
      <c r="AU55" s="286">
        <v>25</v>
      </c>
      <c r="AV55" s="286">
        <v>20</v>
      </c>
      <c r="AW55" s="286">
        <v>19</v>
      </c>
      <c r="AX55" s="286">
        <v>17</v>
      </c>
      <c r="AY55" s="286">
        <v>25</v>
      </c>
      <c r="AZ55" s="287">
        <v>25</v>
      </c>
    </row>
    <row r="56" spans="1:52" ht="34" x14ac:dyDescent="0.2">
      <c r="A56" s="415" t="s">
        <v>64</v>
      </c>
      <c r="B56" s="288" t="s">
        <v>293</v>
      </c>
      <c r="C56" s="289" t="s">
        <v>657</v>
      </c>
      <c r="D56" s="289" t="s">
        <v>700</v>
      </c>
      <c r="E56" s="289" t="s">
        <v>739</v>
      </c>
      <c r="F56" s="289" t="s">
        <v>771</v>
      </c>
      <c r="G56" s="289" t="s">
        <v>799</v>
      </c>
      <c r="H56" s="291">
        <v>-0.16</v>
      </c>
      <c r="I56" s="289" t="s">
        <v>847</v>
      </c>
      <c r="J56" s="289" t="s">
        <v>867</v>
      </c>
      <c r="K56" s="289" t="s">
        <v>875</v>
      </c>
      <c r="L56" s="289" t="s">
        <v>907</v>
      </c>
      <c r="M56" s="289" t="s">
        <v>647</v>
      </c>
      <c r="N56" s="289" t="s">
        <v>666</v>
      </c>
      <c r="O56" s="289" t="s">
        <v>711</v>
      </c>
      <c r="P56" s="291">
        <v>0.32900000000000001</v>
      </c>
      <c r="Q56" s="289" t="s">
        <v>973</v>
      </c>
      <c r="R56" s="289" t="s">
        <v>655</v>
      </c>
      <c r="S56" s="289" t="s">
        <v>948</v>
      </c>
      <c r="T56" s="289" t="s">
        <v>1006</v>
      </c>
      <c r="U56" s="290">
        <v>1</v>
      </c>
      <c r="V56" s="291">
        <v>0.65500000000000003</v>
      </c>
      <c r="W56" s="388" t="s">
        <v>1020</v>
      </c>
      <c r="X56" s="388" t="s">
        <v>1021</v>
      </c>
      <c r="Y56" s="387" t="s">
        <v>1022</v>
      </c>
      <c r="Z56" s="291">
        <v>-0.34899999999999998</v>
      </c>
      <c r="AA56" s="388" t="s">
        <v>1023</v>
      </c>
      <c r="AB56" s="387" t="s">
        <v>941</v>
      </c>
      <c r="AC56" s="389" t="s">
        <v>749</v>
      </c>
      <c r="AD56" s="388" t="s">
        <v>1024</v>
      </c>
      <c r="AE56" s="387" t="s">
        <v>686</v>
      </c>
      <c r="AF56" s="389" t="s">
        <v>1025</v>
      </c>
      <c r="AG56" s="389" t="s">
        <v>827</v>
      </c>
      <c r="AH56" s="291">
        <v>4.0000000000000001E-3</v>
      </c>
      <c r="AI56" s="387" t="s">
        <v>1026</v>
      </c>
      <c r="AJ56" s="291">
        <v>0.52400000000000002</v>
      </c>
      <c r="AK56" s="389" t="s">
        <v>1027</v>
      </c>
      <c r="AL56" s="389" t="s">
        <v>1028</v>
      </c>
      <c r="AM56" s="389" t="s">
        <v>914</v>
      </c>
      <c r="AN56" s="291">
        <v>0.222</v>
      </c>
      <c r="AO56" s="388" t="s">
        <v>695</v>
      </c>
      <c r="AP56" s="389" t="s">
        <v>666</v>
      </c>
      <c r="AQ56" s="387" t="s">
        <v>718</v>
      </c>
      <c r="AR56" s="291">
        <v>0.432</v>
      </c>
      <c r="AS56" s="291">
        <v>0.39200000000000002</v>
      </c>
      <c r="AT56" s="389" t="s">
        <v>798</v>
      </c>
      <c r="AU56" s="389" t="s">
        <v>992</v>
      </c>
      <c r="AV56" s="389" t="s">
        <v>701</v>
      </c>
      <c r="AW56" s="389" t="s">
        <v>762</v>
      </c>
      <c r="AX56" s="387" t="s">
        <v>720</v>
      </c>
      <c r="AY56" s="389" t="s">
        <v>777</v>
      </c>
      <c r="AZ56" s="390" t="s">
        <v>848</v>
      </c>
    </row>
    <row r="57" spans="1:52" ht="17" x14ac:dyDescent="0.2">
      <c r="A57" s="416"/>
      <c r="B57" s="283" t="s">
        <v>683</v>
      </c>
      <c r="C57" s="282">
        <v>0</v>
      </c>
      <c r="D57" s="282">
        <v>0</v>
      </c>
      <c r="E57" s="282">
        <v>0</v>
      </c>
      <c r="F57" s="282">
        <v>0</v>
      </c>
      <c r="G57" s="282">
        <v>6.0000000000000001E-3</v>
      </c>
      <c r="H57" s="282">
        <v>0.44600000000000001</v>
      </c>
      <c r="I57" s="282">
        <v>7.0000000000000001E-3</v>
      </c>
      <c r="J57" s="282">
        <v>0</v>
      </c>
      <c r="K57" s="282">
        <v>0</v>
      </c>
      <c r="L57" s="282">
        <v>0</v>
      </c>
      <c r="M57" s="282">
        <v>0</v>
      </c>
      <c r="N57" s="282">
        <v>0</v>
      </c>
      <c r="O57" s="282">
        <v>0</v>
      </c>
      <c r="P57" s="282">
        <v>7.5999999999999998E-2</v>
      </c>
      <c r="Q57" s="282">
        <v>0</v>
      </c>
      <c r="R57" s="282">
        <v>0</v>
      </c>
      <c r="S57" s="282">
        <v>0</v>
      </c>
      <c r="T57" s="282">
        <v>2.3E-2</v>
      </c>
      <c r="U57" s="284"/>
      <c r="V57" s="282">
        <v>0.54600000000000004</v>
      </c>
      <c r="W57" s="282">
        <v>3.0000000000000001E-3</v>
      </c>
      <c r="X57" s="282">
        <v>1E-3</v>
      </c>
      <c r="Y57" s="282">
        <v>0</v>
      </c>
      <c r="Z57" s="282">
        <v>6.3E-2</v>
      </c>
      <c r="AA57" s="282">
        <v>3.1E-2</v>
      </c>
      <c r="AB57" s="282">
        <v>0</v>
      </c>
      <c r="AC57" s="282">
        <v>0</v>
      </c>
      <c r="AD57" s="282">
        <v>1E-3</v>
      </c>
      <c r="AE57" s="282">
        <v>0</v>
      </c>
      <c r="AF57" s="282">
        <v>0</v>
      </c>
      <c r="AG57" s="282">
        <v>0</v>
      </c>
      <c r="AH57" s="282">
        <v>0.98399999999999999</v>
      </c>
      <c r="AI57" s="282">
        <v>0</v>
      </c>
      <c r="AJ57" s="282">
        <v>0.14699999999999999</v>
      </c>
      <c r="AK57" s="282">
        <v>0</v>
      </c>
      <c r="AL57" s="282">
        <v>0</v>
      </c>
      <c r="AM57" s="282">
        <v>0</v>
      </c>
      <c r="AN57" s="282">
        <v>0.27600000000000002</v>
      </c>
      <c r="AO57" s="282">
        <v>0</v>
      </c>
      <c r="AP57" s="282">
        <v>0</v>
      </c>
      <c r="AQ57" s="282">
        <v>0</v>
      </c>
      <c r="AR57" s="282">
        <v>5.0999999999999997E-2</v>
      </c>
      <c r="AS57" s="282">
        <v>7.8E-2</v>
      </c>
      <c r="AT57" s="282">
        <v>0</v>
      </c>
      <c r="AU57" s="282">
        <v>0</v>
      </c>
      <c r="AV57" s="282">
        <v>0</v>
      </c>
      <c r="AW57" s="282">
        <v>0</v>
      </c>
      <c r="AX57" s="282">
        <v>0</v>
      </c>
      <c r="AY57" s="282">
        <v>0</v>
      </c>
      <c r="AZ57" s="285">
        <v>0</v>
      </c>
    </row>
    <row r="58" spans="1:52" ht="17" x14ac:dyDescent="0.2">
      <c r="A58" s="417"/>
      <c r="B58" s="278" t="s">
        <v>684</v>
      </c>
      <c r="C58" s="286">
        <v>32</v>
      </c>
      <c r="D58" s="286">
        <v>29</v>
      </c>
      <c r="E58" s="286">
        <v>31</v>
      </c>
      <c r="F58" s="286">
        <v>28</v>
      </c>
      <c r="G58" s="286">
        <v>14</v>
      </c>
      <c r="H58" s="286">
        <v>25</v>
      </c>
      <c r="I58" s="286">
        <v>21</v>
      </c>
      <c r="J58" s="286">
        <v>31</v>
      </c>
      <c r="K58" s="286">
        <v>34</v>
      </c>
      <c r="L58" s="286">
        <v>27</v>
      </c>
      <c r="M58" s="286">
        <v>28</v>
      </c>
      <c r="N58" s="286">
        <v>27</v>
      </c>
      <c r="O58" s="286">
        <v>20</v>
      </c>
      <c r="P58" s="286">
        <v>30</v>
      </c>
      <c r="Q58" s="286">
        <v>34</v>
      </c>
      <c r="R58" s="286">
        <v>30</v>
      </c>
      <c r="S58" s="286">
        <v>34</v>
      </c>
      <c r="T58" s="286">
        <v>15</v>
      </c>
      <c r="U58" s="286">
        <v>41</v>
      </c>
      <c r="V58" s="286">
        <v>3</v>
      </c>
      <c r="W58" s="286">
        <v>21</v>
      </c>
      <c r="X58" s="286">
        <v>32</v>
      </c>
      <c r="Y58" s="286">
        <v>30</v>
      </c>
      <c r="Z58" s="286">
        <v>29</v>
      </c>
      <c r="AA58" s="286">
        <v>25</v>
      </c>
      <c r="AB58" s="286">
        <v>33</v>
      </c>
      <c r="AC58" s="286">
        <v>32</v>
      </c>
      <c r="AD58" s="286">
        <v>21</v>
      </c>
      <c r="AE58" s="286">
        <v>27</v>
      </c>
      <c r="AF58" s="286">
        <v>34</v>
      </c>
      <c r="AG58" s="286">
        <v>27</v>
      </c>
      <c r="AH58" s="286">
        <v>30</v>
      </c>
      <c r="AI58" s="286">
        <v>26</v>
      </c>
      <c r="AJ58" s="286">
        <v>9</v>
      </c>
      <c r="AK58" s="286">
        <v>22</v>
      </c>
      <c r="AL58" s="286">
        <v>29</v>
      </c>
      <c r="AM58" s="286">
        <v>25</v>
      </c>
      <c r="AN58" s="286">
        <v>26</v>
      </c>
      <c r="AO58" s="286">
        <v>27</v>
      </c>
      <c r="AP58" s="286">
        <v>32</v>
      </c>
      <c r="AQ58" s="286">
        <v>35</v>
      </c>
      <c r="AR58" s="286">
        <v>21</v>
      </c>
      <c r="AS58" s="286">
        <v>21</v>
      </c>
      <c r="AT58" s="286">
        <v>31</v>
      </c>
      <c r="AU58" s="286">
        <v>29</v>
      </c>
      <c r="AV58" s="286">
        <v>36</v>
      </c>
      <c r="AW58" s="286">
        <v>37</v>
      </c>
      <c r="AX58" s="286">
        <v>39</v>
      </c>
      <c r="AY58" s="286">
        <v>25</v>
      </c>
      <c r="AZ58" s="287">
        <v>21</v>
      </c>
    </row>
    <row r="59" spans="1:52" ht="34" x14ac:dyDescent="0.2">
      <c r="A59" s="415" t="s">
        <v>109</v>
      </c>
      <c r="B59" s="288" t="s">
        <v>293</v>
      </c>
      <c r="C59" s="291">
        <v>0.86599999999999999</v>
      </c>
      <c r="D59" s="291">
        <v>0.78600000000000003</v>
      </c>
      <c r="E59" s="291">
        <v>0.78600000000000003</v>
      </c>
      <c r="F59" s="291">
        <v>0.5</v>
      </c>
      <c r="G59" s="291">
        <v>0.86599999999999999</v>
      </c>
      <c r="H59" s="291">
        <v>0.75600000000000001</v>
      </c>
      <c r="I59" s="291">
        <v>0.94499999999999995</v>
      </c>
      <c r="J59" s="291">
        <v>0.86599999999999999</v>
      </c>
      <c r="K59" s="291">
        <v>0.72099999999999997</v>
      </c>
      <c r="L59" s="291">
        <v>0.65500000000000003</v>
      </c>
      <c r="M59" s="291">
        <v>0.94499999999999995</v>
      </c>
      <c r="N59" s="291">
        <v>0.69299999999999995</v>
      </c>
      <c r="O59" s="291">
        <v>0.86599999999999999</v>
      </c>
      <c r="P59" s="289" t="s">
        <v>958</v>
      </c>
      <c r="Q59" s="291">
        <v>0.82199999999999995</v>
      </c>
      <c r="R59" s="291">
        <v>0.75600000000000001</v>
      </c>
      <c r="S59" s="291">
        <v>0.82199999999999995</v>
      </c>
      <c r="T59" s="291">
        <v>0.86599999999999999</v>
      </c>
      <c r="U59" s="291">
        <v>0.65500000000000003</v>
      </c>
      <c r="V59" s="290">
        <v>1</v>
      </c>
      <c r="W59" s="291">
        <v>0.67200000000000004</v>
      </c>
      <c r="X59" s="387" t="s">
        <v>958</v>
      </c>
      <c r="Y59" s="387" t="s">
        <v>958</v>
      </c>
      <c r="Z59" s="291">
        <v>0.86599999999999999</v>
      </c>
      <c r="AA59" s="291">
        <v>0.75600000000000001</v>
      </c>
      <c r="AB59" s="291">
        <v>0.69299999999999995</v>
      </c>
      <c r="AC59" s="291">
        <v>0.71099999999999997</v>
      </c>
      <c r="AD59" s="291">
        <v>0.86599999999999999</v>
      </c>
      <c r="AE59" s="291">
        <v>0.67200000000000004</v>
      </c>
      <c r="AF59" s="291">
        <v>0.80300000000000005</v>
      </c>
      <c r="AG59" s="291">
        <v>0.69299999999999995</v>
      </c>
      <c r="AH59" s="291">
        <v>0.65500000000000003</v>
      </c>
      <c r="AI59" s="291">
        <v>0.86599999999999999</v>
      </c>
      <c r="AJ59" s="387" t="s">
        <v>958</v>
      </c>
      <c r="AK59" s="291">
        <v>0.75600000000000001</v>
      </c>
      <c r="AL59" s="291">
        <v>0.86599999999999999</v>
      </c>
      <c r="AM59" s="387" t="s">
        <v>958</v>
      </c>
      <c r="AN59" s="291">
        <v>0.69299999999999995</v>
      </c>
      <c r="AO59" s="291">
        <v>0.75600000000000001</v>
      </c>
      <c r="AP59" s="291">
        <v>0.80300000000000005</v>
      </c>
      <c r="AQ59" s="291">
        <v>0.84599999999999997</v>
      </c>
      <c r="AR59" s="387" t="s">
        <v>958</v>
      </c>
      <c r="AS59" s="291">
        <v>0.86599999999999999</v>
      </c>
      <c r="AT59" s="291">
        <v>0.99299999999999999</v>
      </c>
      <c r="AU59" s="291">
        <v>0.94499999999999995</v>
      </c>
      <c r="AV59" s="291">
        <v>0.89100000000000001</v>
      </c>
      <c r="AW59" s="291">
        <v>0.65500000000000003</v>
      </c>
      <c r="AX59" s="291">
        <v>0.78600000000000003</v>
      </c>
      <c r="AY59" s="291">
        <v>0.75600000000000001</v>
      </c>
      <c r="AZ59" s="293">
        <v>0.85</v>
      </c>
    </row>
    <row r="60" spans="1:52" ht="17" x14ac:dyDescent="0.2">
      <c r="A60" s="416"/>
      <c r="B60" s="283" t="s">
        <v>683</v>
      </c>
      <c r="C60" s="282">
        <v>0.33300000000000002</v>
      </c>
      <c r="D60" s="282">
        <v>0.42499999999999999</v>
      </c>
      <c r="E60" s="282">
        <v>0.42499999999999999</v>
      </c>
      <c r="F60" s="282">
        <v>0.66700000000000004</v>
      </c>
      <c r="G60" s="282">
        <v>0.33300000000000002</v>
      </c>
      <c r="H60" s="282">
        <v>0.45400000000000001</v>
      </c>
      <c r="I60" s="282">
        <v>0.21199999999999999</v>
      </c>
      <c r="J60" s="282">
        <v>0.33300000000000002</v>
      </c>
      <c r="K60" s="282">
        <v>0.48799999999999999</v>
      </c>
      <c r="L60" s="282">
        <v>0.54600000000000004</v>
      </c>
      <c r="M60" s="282">
        <v>0.21199999999999999</v>
      </c>
      <c r="N60" s="282">
        <v>0.51200000000000001</v>
      </c>
      <c r="O60" s="282">
        <v>0.33300000000000002</v>
      </c>
      <c r="P60" s="282">
        <v>0</v>
      </c>
      <c r="Q60" s="282">
        <v>0.38600000000000001</v>
      </c>
      <c r="R60" s="282">
        <v>0.45400000000000001</v>
      </c>
      <c r="S60" s="282">
        <v>0.38600000000000001</v>
      </c>
      <c r="T60" s="282">
        <v>0.33300000000000002</v>
      </c>
      <c r="U60" s="282">
        <v>0.54600000000000004</v>
      </c>
      <c r="V60" s="284"/>
      <c r="W60" s="282">
        <v>0.53100000000000003</v>
      </c>
      <c r="X60" s="282">
        <v>0</v>
      </c>
      <c r="Y60" s="282">
        <v>0</v>
      </c>
      <c r="Z60" s="282">
        <v>0.33300000000000002</v>
      </c>
      <c r="AA60" s="282">
        <v>0.45400000000000001</v>
      </c>
      <c r="AB60" s="282">
        <v>0.51200000000000001</v>
      </c>
      <c r="AC60" s="282">
        <v>0.497</v>
      </c>
      <c r="AD60" s="282">
        <v>0.33300000000000002</v>
      </c>
      <c r="AE60" s="282">
        <v>0.53100000000000003</v>
      </c>
      <c r="AF60" s="282">
        <v>0.40699999999999997</v>
      </c>
      <c r="AG60" s="282">
        <v>0.51200000000000001</v>
      </c>
      <c r="AH60" s="282">
        <v>0.54600000000000004</v>
      </c>
      <c r="AI60" s="282">
        <v>0.33300000000000002</v>
      </c>
      <c r="AJ60" s="282">
        <v>0</v>
      </c>
      <c r="AK60" s="282">
        <v>0.45400000000000001</v>
      </c>
      <c r="AL60" s="282">
        <v>0.33300000000000002</v>
      </c>
      <c r="AM60" s="282">
        <v>0</v>
      </c>
      <c r="AN60" s="282">
        <v>0.51200000000000001</v>
      </c>
      <c r="AO60" s="282">
        <v>0.45400000000000001</v>
      </c>
      <c r="AP60" s="282">
        <v>0.40699999999999997</v>
      </c>
      <c r="AQ60" s="282">
        <v>0.35799999999999998</v>
      </c>
      <c r="AR60" s="282">
        <v>0</v>
      </c>
      <c r="AS60" s="282">
        <v>0.33300000000000002</v>
      </c>
      <c r="AT60" s="282">
        <v>7.2999999999999995E-2</v>
      </c>
      <c r="AU60" s="282">
        <v>0.21199999999999999</v>
      </c>
      <c r="AV60" s="282">
        <v>0.3</v>
      </c>
      <c r="AW60" s="282">
        <v>0.54600000000000004</v>
      </c>
      <c r="AX60" s="282">
        <v>0.42499999999999999</v>
      </c>
      <c r="AY60" s="282">
        <v>0.45400000000000001</v>
      </c>
      <c r="AZ60" s="285">
        <v>0.35299999999999998</v>
      </c>
    </row>
    <row r="61" spans="1:52" ht="17" x14ac:dyDescent="0.2">
      <c r="A61" s="417"/>
      <c r="B61" s="278" t="s">
        <v>684</v>
      </c>
      <c r="C61" s="286">
        <v>3</v>
      </c>
      <c r="D61" s="286">
        <v>3</v>
      </c>
      <c r="E61" s="286">
        <v>3</v>
      </c>
      <c r="F61" s="286">
        <v>3</v>
      </c>
      <c r="G61" s="286">
        <v>3</v>
      </c>
      <c r="H61" s="286">
        <v>3</v>
      </c>
      <c r="I61" s="286">
        <v>3</v>
      </c>
      <c r="J61" s="286">
        <v>3</v>
      </c>
      <c r="K61" s="286">
        <v>3</v>
      </c>
      <c r="L61" s="286">
        <v>3</v>
      </c>
      <c r="M61" s="286">
        <v>3</v>
      </c>
      <c r="N61" s="286">
        <v>3</v>
      </c>
      <c r="O61" s="286">
        <v>3</v>
      </c>
      <c r="P61" s="286">
        <v>3</v>
      </c>
      <c r="Q61" s="286">
        <v>3</v>
      </c>
      <c r="R61" s="286">
        <v>3</v>
      </c>
      <c r="S61" s="286">
        <v>3</v>
      </c>
      <c r="T61" s="286">
        <v>3</v>
      </c>
      <c r="U61" s="286">
        <v>3</v>
      </c>
      <c r="V61" s="286">
        <v>3</v>
      </c>
      <c r="W61" s="286">
        <v>3</v>
      </c>
      <c r="X61" s="286">
        <v>3</v>
      </c>
      <c r="Y61" s="286">
        <v>3</v>
      </c>
      <c r="Z61" s="286">
        <v>3</v>
      </c>
      <c r="AA61" s="286">
        <v>3</v>
      </c>
      <c r="AB61" s="286">
        <v>3</v>
      </c>
      <c r="AC61" s="286">
        <v>3</v>
      </c>
      <c r="AD61" s="286">
        <v>3</v>
      </c>
      <c r="AE61" s="286">
        <v>3</v>
      </c>
      <c r="AF61" s="286">
        <v>3</v>
      </c>
      <c r="AG61" s="286">
        <v>3</v>
      </c>
      <c r="AH61" s="286">
        <v>3</v>
      </c>
      <c r="AI61" s="286">
        <v>3</v>
      </c>
      <c r="AJ61" s="286">
        <v>3</v>
      </c>
      <c r="AK61" s="286">
        <v>3</v>
      </c>
      <c r="AL61" s="286">
        <v>3</v>
      </c>
      <c r="AM61" s="286">
        <v>3</v>
      </c>
      <c r="AN61" s="286">
        <v>3</v>
      </c>
      <c r="AO61" s="286">
        <v>3</v>
      </c>
      <c r="AP61" s="286">
        <v>3</v>
      </c>
      <c r="AQ61" s="286">
        <v>3</v>
      </c>
      <c r="AR61" s="286">
        <v>3</v>
      </c>
      <c r="AS61" s="286">
        <v>3</v>
      </c>
      <c r="AT61" s="286">
        <v>3</v>
      </c>
      <c r="AU61" s="286">
        <v>3</v>
      </c>
      <c r="AV61" s="286">
        <v>3</v>
      </c>
      <c r="AW61" s="286">
        <v>3</v>
      </c>
      <c r="AX61" s="286">
        <v>3</v>
      </c>
      <c r="AY61" s="286">
        <v>3</v>
      </c>
      <c r="AZ61" s="287">
        <v>3</v>
      </c>
    </row>
    <row r="62" spans="1:52" ht="34" x14ac:dyDescent="0.2">
      <c r="A62" s="415" t="s">
        <v>79</v>
      </c>
      <c r="B62" s="288" t="s">
        <v>293</v>
      </c>
      <c r="C62" s="289" t="s">
        <v>658</v>
      </c>
      <c r="D62" s="289" t="s">
        <v>701</v>
      </c>
      <c r="E62" s="289" t="s">
        <v>740</v>
      </c>
      <c r="F62" s="289" t="s">
        <v>772</v>
      </c>
      <c r="G62" s="289" t="s">
        <v>800</v>
      </c>
      <c r="H62" s="289" t="s">
        <v>772</v>
      </c>
      <c r="I62" s="289" t="s">
        <v>651</v>
      </c>
      <c r="J62" s="289" t="s">
        <v>868</v>
      </c>
      <c r="K62" s="289" t="s">
        <v>831</v>
      </c>
      <c r="L62" s="289" t="s">
        <v>816</v>
      </c>
      <c r="M62" s="289" t="s">
        <v>923</v>
      </c>
      <c r="N62" s="289" t="s">
        <v>745</v>
      </c>
      <c r="O62" s="289" t="s">
        <v>953</v>
      </c>
      <c r="P62" s="289" t="s">
        <v>699</v>
      </c>
      <c r="Q62" s="289" t="s">
        <v>974</v>
      </c>
      <c r="R62" s="289" t="s">
        <v>985</v>
      </c>
      <c r="S62" s="289" t="s">
        <v>943</v>
      </c>
      <c r="T62" s="289" t="s">
        <v>908</v>
      </c>
      <c r="U62" s="289" t="s">
        <v>1020</v>
      </c>
      <c r="V62" s="291">
        <v>0.67200000000000004</v>
      </c>
      <c r="W62" s="290">
        <v>1</v>
      </c>
      <c r="X62" s="291">
        <v>0.152</v>
      </c>
      <c r="Y62" s="389" t="s">
        <v>700</v>
      </c>
      <c r="Z62" s="389" t="s">
        <v>807</v>
      </c>
      <c r="AA62" s="388" t="s">
        <v>1029</v>
      </c>
      <c r="AB62" s="389" t="s">
        <v>694</v>
      </c>
      <c r="AC62" s="388" t="s">
        <v>961</v>
      </c>
      <c r="AD62" s="291">
        <v>0.14199999999999999</v>
      </c>
      <c r="AE62" s="388" t="s">
        <v>1030</v>
      </c>
      <c r="AF62" s="389" t="s">
        <v>1031</v>
      </c>
      <c r="AG62" s="389" t="s">
        <v>701</v>
      </c>
      <c r="AH62" s="389" t="s">
        <v>972</v>
      </c>
      <c r="AI62" s="389" t="s">
        <v>862</v>
      </c>
      <c r="AJ62" s="389" t="s">
        <v>950</v>
      </c>
      <c r="AK62" s="389" t="s">
        <v>725</v>
      </c>
      <c r="AL62" s="389" t="s">
        <v>730</v>
      </c>
      <c r="AM62" s="389" t="s">
        <v>974</v>
      </c>
      <c r="AN62" s="389" t="s">
        <v>777</v>
      </c>
      <c r="AO62" s="389" t="s">
        <v>1032</v>
      </c>
      <c r="AP62" s="389" t="s">
        <v>1033</v>
      </c>
      <c r="AQ62" s="389" t="s">
        <v>903</v>
      </c>
      <c r="AR62" s="388" t="s">
        <v>1034</v>
      </c>
      <c r="AS62" s="389" t="s">
        <v>948</v>
      </c>
      <c r="AT62" s="389" t="s">
        <v>956</v>
      </c>
      <c r="AU62" s="387" t="s">
        <v>751</v>
      </c>
      <c r="AV62" s="389" t="s">
        <v>1035</v>
      </c>
      <c r="AW62" s="389" t="s">
        <v>1014</v>
      </c>
      <c r="AX62" s="389" t="s">
        <v>731</v>
      </c>
      <c r="AY62" s="389" t="s">
        <v>1036</v>
      </c>
      <c r="AZ62" s="390" t="s">
        <v>723</v>
      </c>
    </row>
    <row r="63" spans="1:52" ht="17" x14ac:dyDescent="0.2">
      <c r="A63" s="416"/>
      <c r="B63" s="283" t="s">
        <v>683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1E-3</v>
      </c>
      <c r="L63" s="282">
        <v>0</v>
      </c>
      <c r="M63" s="282">
        <v>0</v>
      </c>
      <c r="N63" s="282">
        <v>0</v>
      </c>
      <c r="O63" s="282">
        <v>1.4E-2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3.0000000000000001E-3</v>
      </c>
      <c r="V63" s="282">
        <v>0.53100000000000003</v>
      </c>
      <c r="W63" s="284"/>
      <c r="X63" s="282">
        <v>0.35699999999999998</v>
      </c>
      <c r="Y63" s="282">
        <v>0</v>
      </c>
      <c r="Z63" s="282">
        <v>0</v>
      </c>
      <c r="AA63" s="282">
        <v>0</v>
      </c>
      <c r="AB63" s="282">
        <v>0</v>
      </c>
      <c r="AC63" s="282">
        <v>2E-3</v>
      </c>
      <c r="AD63" s="282">
        <v>0.36899999999999999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5">
        <v>0</v>
      </c>
    </row>
    <row r="64" spans="1:52" ht="17" x14ac:dyDescent="0.2">
      <c r="A64" s="417"/>
      <c r="B64" s="278" t="s">
        <v>684</v>
      </c>
      <c r="C64" s="286">
        <v>34</v>
      </c>
      <c r="D64" s="286">
        <v>39</v>
      </c>
      <c r="E64" s="286">
        <v>38</v>
      </c>
      <c r="F64" s="286">
        <v>41</v>
      </c>
      <c r="G64" s="286">
        <v>32</v>
      </c>
      <c r="H64" s="286">
        <v>44</v>
      </c>
      <c r="I64" s="286">
        <v>38</v>
      </c>
      <c r="J64" s="286">
        <v>40</v>
      </c>
      <c r="K64" s="286">
        <v>37</v>
      </c>
      <c r="L64" s="286">
        <v>45</v>
      </c>
      <c r="M64" s="286">
        <v>41</v>
      </c>
      <c r="N64" s="286">
        <v>41</v>
      </c>
      <c r="O64" s="286">
        <v>20</v>
      </c>
      <c r="P64" s="286">
        <v>40</v>
      </c>
      <c r="Q64" s="286">
        <v>38</v>
      </c>
      <c r="R64" s="286">
        <v>44</v>
      </c>
      <c r="S64" s="286">
        <v>34</v>
      </c>
      <c r="T64" s="286">
        <v>25</v>
      </c>
      <c r="U64" s="286">
        <v>21</v>
      </c>
      <c r="V64" s="286">
        <v>3</v>
      </c>
      <c r="W64" s="286">
        <v>45</v>
      </c>
      <c r="X64" s="286">
        <v>39</v>
      </c>
      <c r="Y64" s="286">
        <v>36</v>
      </c>
      <c r="Z64" s="286">
        <v>37</v>
      </c>
      <c r="AA64" s="286">
        <v>45</v>
      </c>
      <c r="AB64" s="286">
        <v>35</v>
      </c>
      <c r="AC64" s="286">
        <v>36</v>
      </c>
      <c r="AD64" s="286">
        <v>42</v>
      </c>
      <c r="AE64" s="286">
        <v>39</v>
      </c>
      <c r="AF64" s="286">
        <v>36</v>
      </c>
      <c r="AG64" s="286">
        <v>45</v>
      </c>
      <c r="AH64" s="286">
        <v>42</v>
      </c>
      <c r="AI64" s="286">
        <v>44</v>
      </c>
      <c r="AJ64" s="286">
        <v>26</v>
      </c>
      <c r="AK64" s="286">
        <v>35</v>
      </c>
      <c r="AL64" s="286">
        <v>37</v>
      </c>
      <c r="AM64" s="286">
        <v>43</v>
      </c>
      <c r="AN64" s="286">
        <v>45</v>
      </c>
      <c r="AO64" s="286">
        <v>39</v>
      </c>
      <c r="AP64" s="286">
        <v>33</v>
      </c>
      <c r="AQ64" s="286">
        <v>33</v>
      </c>
      <c r="AR64" s="286">
        <v>39</v>
      </c>
      <c r="AS64" s="286">
        <v>45</v>
      </c>
      <c r="AT64" s="286">
        <v>39</v>
      </c>
      <c r="AU64" s="286">
        <v>45</v>
      </c>
      <c r="AV64" s="286">
        <v>32</v>
      </c>
      <c r="AW64" s="286">
        <v>31</v>
      </c>
      <c r="AX64" s="286">
        <v>29</v>
      </c>
      <c r="AY64" s="286">
        <v>43</v>
      </c>
      <c r="AZ64" s="287">
        <v>41</v>
      </c>
    </row>
    <row r="65" spans="1:52" ht="34" x14ac:dyDescent="0.2">
      <c r="A65" s="415" t="s">
        <v>91</v>
      </c>
      <c r="B65" s="288" t="s">
        <v>293</v>
      </c>
      <c r="C65" s="289" t="s">
        <v>659</v>
      </c>
      <c r="D65" s="291">
        <v>-0.22800000000000001</v>
      </c>
      <c r="E65" s="289" t="s">
        <v>741</v>
      </c>
      <c r="F65" s="289" t="s">
        <v>773</v>
      </c>
      <c r="G65" s="289" t="s">
        <v>646</v>
      </c>
      <c r="H65" s="289" t="s">
        <v>825</v>
      </c>
      <c r="I65" s="291">
        <v>0.24199999999999999</v>
      </c>
      <c r="J65" s="291">
        <v>8.8999999999999996E-2</v>
      </c>
      <c r="K65" s="289" t="s">
        <v>889</v>
      </c>
      <c r="L65" s="291">
        <v>0.21</v>
      </c>
      <c r="M65" s="289" t="s">
        <v>924</v>
      </c>
      <c r="N65" s="291">
        <v>8.5999999999999993E-2</v>
      </c>
      <c r="O65" s="289" t="s">
        <v>954</v>
      </c>
      <c r="P65" s="291">
        <v>0.218</v>
      </c>
      <c r="Q65" s="289" t="s">
        <v>975</v>
      </c>
      <c r="R65" s="289" t="s">
        <v>986</v>
      </c>
      <c r="S65" s="289" t="s">
        <v>994</v>
      </c>
      <c r="T65" s="289" t="s">
        <v>1007</v>
      </c>
      <c r="U65" s="289" t="s">
        <v>1021</v>
      </c>
      <c r="V65" s="289" t="s">
        <v>958</v>
      </c>
      <c r="W65" s="291">
        <v>0.152</v>
      </c>
      <c r="X65" s="290">
        <v>1</v>
      </c>
      <c r="Y65" s="289" t="s">
        <v>1037</v>
      </c>
      <c r="Z65" s="388" t="s">
        <v>737</v>
      </c>
      <c r="AA65" s="389" t="s">
        <v>746</v>
      </c>
      <c r="AB65" s="289" t="s">
        <v>1038</v>
      </c>
      <c r="AC65" s="291">
        <v>0.26200000000000001</v>
      </c>
      <c r="AD65" s="388" t="s">
        <v>1039</v>
      </c>
      <c r="AE65" s="389" t="s">
        <v>1040</v>
      </c>
      <c r="AF65" s="291">
        <v>-0.20200000000000001</v>
      </c>
      <c r="AG65" s="291">
        <v>-0.18099999999999999</v>
      </c>
      <c r="AH65" s="388" t="s">
        <v>1041</v>
      </c>
      <c r="AI65" s="291">
        <v>4.0000000000000001E-3</v>
      </c>
      <c r="AJ65" s="389" t="s">
        <v>856</v>
      </c>
      <c r="AK65" s="388" t="s">
        <v>1042</v>
      </c>
      <c r="AL65" s="291">
        <v>9.5000000000000001E-2</v>
      </c>
      <c r="AM65" s="291">
        <v>-0.22500000000000001</v>
      </c>
      <c r="AN65" s="388" t="s">
        <v>835</v>
      </c>
      <c r="AO65" s="291">
        <v>3.3000000000000002E-2</v>
      </c>
      <c r="AP65" s="388" t="s">
        <v>1043</v>
      </c>
      <c r="AQ65" s="388" t="s">
        <v>1039</v>
      </c>
      <c r="AR65" s="291">
        <v>0.129</v>
      </c>
      <c r="AS65" s="291">
        <v>0.22800000000000001</v>
      </c>
      <c r="AT65" s="291">
        <v>-0.157</v>
      </c>
      <c r="AU65" s="291">
        <v>-0.193</v>
      </c>
      <c r="AV65" s="388" t="s">
        <v>1044</v>
      </c>
      <c r="AW65" s="388" t="s">
        <v>1045</v>
      </c>
      <c r="AX65" s="388" t="s">
        <v>1046</v>
      </c>
      <c r="AY65" s="388" t="s">
        <v>1047</v>
      </c>
      <c r="AZ65" s="293">
        <v>0.32400000000000001</v>
      </c>
    </row>
    <row r="66" spans="1:52" ht="17" x14ac:dyDescent="0.2">
      <c r="A66" s="416"/>
      <c r="B66" s="283" t="s">
        <v>683</v>
      </c>
      <c r="C66" s="282">
        <v>0</v>
      </c>
      <c r="D66" s="282">
        <v>0.115</v>
      </c>
      <c r="E66" s="282">
        <v>4.0000000000000001E-3</v>
      </c>
      <c r="F66" s="282">
        <v>4.2000000000000003E-2</v>
      </c>
      <c r="G66" s="282">
        <v>0</v>
      </c>
      <c r="H66" s="282">
        <v>8.0000000000000002E-3</v>
      </c>
      <c r="I66" s="282">
        <v>0.155</v>
      </c>
      <c r="J66" s="282">
        <v>0.53400000000000003</v>
      </c>
      <c r="K66" s="282">
        <v>1E-3</v>
      </c>
      <c r="L66" s="282">
        <v>0.156</v>
      </c>
      <c r="M66" s="282">
        <v>3.5999999999999997E-2</v>
      </c>
      <c r="N66" s="282">
        <v>0.56599999999999995</v>
      </c>
      <c r="O66" s="282">
        <v>1E-3</v>
      </c>
      <c r="P66" s="282">
        <v>0.13200000000000001</v>
      </c>
      <c r="Q66" s="282">
        <v>3.0000000000000001E-3</v>
      </c>
      <c r="R66" s="282">
        <v>1E-3</v>
      </c>
      <c r="S66" s="282">
        <v>0</v>
      </c>
      <c r="T66" s="282">
        <v>1E-3</v>
      </c>
      <c r="U66" s="282">
        <v>1E-3</v>
      </c>
      <c r="V66" s="282">
        <v>0</v>
      </c>
      <c r="W66" s="282">
        <v>0.35699999999999998</v>
      </c>
      <c r="X66" s="284"/>
      <c r="Y66" s="282">
        <v>7.0000000000000001E-3</v>
      </c>
      <c r="Z66" s="282">
        <v>1E-3</v>
      </c>
      <c r="AA66" s="282">
        <v>0</v>
      </c>
      <c r="AB66" s="282">
        <v>1.7999999999999999E-2</v>
      </c>
      <c r="AC66" s="282">
        <v>6.9000000000000006E-2</v>
      </c>
      <c r="AD66" s="282">
        <v>7.0000000000000001E-3</v>
      </c>
      <c r="AE66" s="282">
        <v>0</v>
      </c>
      <c r="AF66" s="282">
        <v>0.16500000000000001</v>
      </c>
      <c r="AG66" s="282">
        <v>0.224</v>
      </c>
      <c r="AH66" s="282">
        <v>3.0000000000000001E-3</v>
      </c>
      <c r="AI66" s="282">
        <v>0.97899999999999998</v>
      </c>
      <c r="AJ66" s="282">
        <v>0</v>
      </c>
      <c r="AK66" s="282">
        <v>3.0000000000000001E-3</v>
      </c>
      <c r="AL66" s="282">
        <v>0.52600000000000002</v>
      </c>
      <c r="AM66" s="282">
        <v>0.13700000000000001</v>
      </c>
      <c r="AN66" s="282">
        <v>4.0000000000000001E-3</v>
      </c>
      <c r="AO66" s="282">
        <v>0.82699999999999996</v>
      </c>
      <c r="AP66" s="282">
        <v>0</v>
      </c>
      <c r="AQ66" s="282">
        <v>2E-3</v>
      </c>
      <c r="AR66" s="282">
        <v>0.47399999999999998</v>
      </c>
      <c r="AS66" s="282">
        <v>0.16300000000000001</v>
      </c>
      <c r="AT66" s="282">
        <v>0.27200000000000002</v>
      </c>
      <c r="AU66" s="282">
        <v>0.185</v>
      </c>
      <c r="AV66" s="282">
        <v>0</v>
      </c>
      <c r="AW66" s="282">
        <v>1E-3</v>
      </c>
      <c r="AX66" s="282">
        <v>0</v>
      </c>
      <c r="AY66" s="282">
        <v>0</v>
      </c>
      <c r="AZ66" s="285">
        <v>5.7000000000000002E-2</v>
      </c>
    </row>
    <row r="67" spans="1:52" ht="17" x14ac:dyDescent="0.2">
      <c r="A67" s="417"/>
      <c r="B67" s="278" t="s">
        <v>684</v>
      </c>
      <c r="C67" s="286">
        <v>47</v>
      </c>
      <c r="D67" s="286">
        <v>49</v>
      </c>
      <c r="E67" s="286">
        <v>50</v>
      </c>
      <c r="F67" s="286">
        <v>48</v>
      </c>
      <c r="G67" s="286">
        <v>26</v>
      </c>
      <c r="H67" s="286">
        <v>45</v>
      </c>
      <c r="I67" s="286">
        <v>36</v>
      </c>
      <c r="J67" s="286">
        <v>51</v>
      </c>
      <c r="K67" s="286">
        <v>50</v>
      </c>
      <c r="L67" s="286">
        <v>47</v>
      </c>
      <c r="M67" s="286">
        <v>48</v>
      </c>
      <c r="N67" s="286">
        <v>47</v>
      </c>
      <c r="O67" s="286">
        <v>20</v>
      </c>
      <c r="P67" s="286">
        <v>49</v>
      </c>
      <c r="Q67" s="286">
        <v>51</v>
      </c>
      <c r="R67" s="286">
        <v>50</v>
      </c>
      <c r="S67" s="286">
        <v>47</v>
      </c>
      <c r="T67" s="286">
        <v>25</v>
      </c>
      <c r="U67" s="286">
        <v>32</v>
      </c>
      <c r="V67" s="286">
        <v>3</v>
      </c>
      <c r="W67" s="286">
        <v>39</v>
      </c>
      <c r="X67" s="286">
        <v>52</v>
      </c>
      <c r="Y67" s="286">
        <v>47</v>
      </c>
      <c r="Z67" s="286">
        <v>47</v>
      </c>
      <c r="AA67" s="286">
        <v>45</v>
      </c>
      <c r="AB67" s="286">
        <v>48</v>
      </c>
      <c r="AC67" s="286">
        <v>49</v>
      </c>
      <c r="AD67" s="286">
        <v>36</v>
      </c>
      <c r="AE67" s="286">
        <v>47</v>
      </c>
      <c r="AF67" s="286">
        <v>49</v>
      </c>
      <c r="AG67" s="286">
        <v>47</v>
      </c>
      <c r="AH67" s="286">
        <v>50</v>
      </c>
      <c r="AI67" s="286">
        <v>46</v>
      </c>
      <c r="AJ67" s="286">
        <v>21</v>
      </c>
      <c r="AK67" s="286">
        <v>38</v>
      </c>
      <c r="AL67" s="286">
        <v>47</v>
      </c>
      <c r="AM67" s="286">
        <v>45</v>
      </c>
      <c r="AN67" s="286">
        <v>46</v>
      </c>
      <c r="AO67" s="286">
        <v>47</v>
      </c>
      <c r="AP67" s="286">
        <v>46</v>
      </c>
      <c r="AQ67" s="286">
        <v>46</v>
      </c>
      <c r="AR67" s="286">
        <v>33</v>
      </c>
      <c r="AS67" s="286">
        <v>39</v>
      </c>
      <c r="AT67" s="286">
        <v>51</v>
      </c>
      <c r="AU67" s="286">
        <v>49</v>
      </c>
      <c r="AV67" s="286">
        <v>45</v>
      </c>
      <c r="AW67" s="286">
        <v>44</v>
      </c>
      <c r="AX67" s="286">
        <v>42</v>
      </c>
      <c r="AY67" s="286">
        <v>45</v>
      </c>
      <c r="AZ67" s="287">
        <v>35</v>
      </c>
    </row>
    <row r="68" spans="1:52" ht="34" x14ac:dyDescent="0.2">
      <c r="A68" s="415" t="s">
        <v>80</v>
      </c>
      <c r="B68" s="288" t="s">
        <v>293</v>
      </c>
      <c r="C68" s="289" t="s">
        <v>660</v>
      </c>
      <c r="D68" s="289" t="s">
        <v>702</v>
      </c>
      <c r="E68" s="289" t="s">
        <v>672</v>
      </c>
      <c r="F68" s="289" t="s">
        <v>774</v>
      </c>
      <c r="G68" s="289" t="s">
        <v>651</v>
      </c>
      <c r="H68" s="289" t="s">
        <v>826</v>
      </c>
      <c r="I68" s="289" t="s">
        <v>848</v>
      </c>
      <c r="J68" s="289" t="s">
        <v>869</v>
      </c>
      <c r="K68" s="289" t="s">
        <v>890</v>
      </c>
      <c r="L68" s="289" t="s">
        <v>868</v>
      </c>
      <c r="M68" s="289" t="s">
        <v>925</v>
      </c>
      <c r="N68" s="289" t="s">
        <v>729</v>
      </c>
      <c r="O68" s="291">
        <v>0.222</v>
      </c>
      <c r="P68" s="289" t="s">
        <v>959</v>
      </c>
      <c r="Q68" s="289" t="s">
        <v>976</v>
      </c>
      <c r="R68" s="289" t="s">
        <v>987</v>
      </c>
      <c r="S68" s="289" t="s">
        <v>764</v>
      </c>
      <c r="T68" s="289" t="s">
        <v>696</v>
      </c>
      <c r="U68" s="289" t="s">
        <v>1022</v>
      </c>
      <c r="V68" s="289" t="s">
        <v>958</v>
      </c>
      <c r="W68" s="289" t="s">
        <v>700</v>
      </c>
      <c r="X68" s="289" t="s">
        <v>1037</v>
      </c>
      <c r="Y68" s="290">
        <v>1</v>
      </c>
      <c r="Z68" s="291">
        <v>0.19800000000000001</v>
      </c>
      <c r="AA68" s="291">
        <v>-0.26300000000000001</v>
      </c>
      <c r="AB68" s="387" t="s">
        <v>1009</v>
      </c>
      <c r="AC68" s="388" t="s">
        <v>1048</v>
      </c>
      <c r="AD68" s="291">
        <v>9.8000000000000004E-2</v>
      </c>
      <c r="AE68" s="389" t="s">
        <v>776</v>
      </c>
      <c r="AF68" s="387" t="s">
        <v>770</v>
      </c>
      <c r="AG68" s="387" t="s">
        <v>696</v>
      </c>
      <c r="AH68" s="291">
        <v>0.26100000000000001</v>
      </c>
      <c r="AI68" s="389" t="s">
        <v>790</v>
      </c>
      <c r="AJ68" s="389" t="s">
        <v>985</v>
      </c>
      <c r="AK68" s="389" t="s">
        <v>937</v>
      </c>
      <c r="AL68" s="389" t="s">
        <v>969</v>
      </c>
      <c r="AM68" s="389" t="s">
        <v>666</v>
      </c>
      <c r="AN68" s="388" t="s">
        <v>971</v>
      </c>
      <c r="AO68" s="389" t="s">
        <v>719</v>
      </c>
      <c r="AP68" s="387" t="s">
        <v>869</v>
      </c>
      <c r="AQ68" s="387" t="s">
        <v>774</v>
      </c>
      <c r="AR68" s="291">
        <v>0.22</v>
      </c>
      <c r="AS68" s="387" t="s">
        <v>1049</v>
      </c>
      <c r="AT68" s="389" t="s">
        <v>807</v>
      </c>
      <c r="AU68" s="387" t="s">
        <v>682</v>
      </c>
      <c r="AV68" s="387" t="s">
        <v>1009</v>
      </c>
      <c r="AW68" s="387" t="s">
        <v>1050</v>
      </c>
      <c r="AX68" s="387" t="s">
        <v>778</v>
      </c>
      <c r="AY68" s="388" t="s">
        <v>989</v>
      </c>
      <c r="AZ68" s="391" t="s">
        <v>1051</v>
      </c>
    </row>
    <row r="69" spans="1:52" ht="17" x14ac:dyDescent="0.2">
      <c r="A69" s="416"/>
      <c r="B69" s="283" t="s">
        <v>683</v>
      </c>
      <c r="C69" s="282">
        <v>0</v>
      </c>
      <c r="D69" s="282">
        <v>0</v>
      </c>
      <c r="E69" s="282">
        <v>0</v>
      </c>
      <c r="F69" s="282">
        <v>0</v>
      </c>
      <c r="G69" s="282">
        <v>0</v>
      </c>
      <c r="H69" s="282">
        <v>4.0000000000000001E-3</v>
      </c>
      <c r="I69" s="282">
        <v>0</v>
      </c>
      <c r="J69" s="282">
        <v>0</v>
      </c>
      <c r="K69" s="282">
        <v>0</v>
      </c>
      <c r="L69" s="282">
        <v>0</v>
      </c>
      <c r="M69" s="282">
        <v>0</v>
      </c>
      <c r="N69" s="282">
        <v>0</v>
      </c>
      <c r="O69" s="282">
        <v>0.34599999999999997</v>
      </c>
      <c r="P69" s="282">
        <v>0</v>
      </c>
      <c r="Q69" s="282">
        <v>0</v>
      </c>
      <c r="R69" s="282">
        <v>0</v>
      </c>
      <c r="S69" s="282">
        <v>0</v>
      </c>
      <c r="T69" s="282">
        <v>0</v>
      </c>
      <c r="U69" s="282">
        <v>0</v>
      </c>
      <c r="V69" s="282">
        <v>0</v>
      </c>
      <c r="W69" s="282">
        <v>0</v>
      </c>
      <c r="X69" s="282">
        <v>7.0000000000000001E-3</v>
      </c>
      <c r="Y69" s="284"/>
      <c r="Z69" s="282">
        <v>0.186</v>
      </c>
      <c r="AA69" s="282">
        <v>9.1999999999999998E-2</v>
      </c>
      <c r="AB69" s="282">
        <v>0</v>
      </c>
      <c r="AC69" s="282">
        <v>0</v>
      </c>
      <c r="AD69" s="282">
        <v>0.58599999999999997</v>
      </c>
      <c r="AE69" s="282">
        <v>0</v>
      </c>
      <c r="AF69" s="282">
        <v>0</v>
      </c>
      <c r="AG69" s="282">
        <v>0</v>
      </c>
      <c r="AH69" s="282">
        <v>7.5999999999999998E-2</v>
      </c>
      <c r="AI69" s="282">
        <v>0</v>
      </c>
      <c r="AJ69" s="282">
        <v>0</v>
      </c>
      <c r="AK69" s="282">
        <v>0</v>
      </c>
      <c r="AL69" s="282">
        <v>0</v>
      </c>
      <c r="AM69" s="282">
        <v>0</v>
      </c>
      <c r="AN69" s="282">
        <v>0</v>
      </c>
      <c r="AO69" s="282">
        <v>0</v>
      </c>
      <c r="AP69" s="282">
        <v>0</v>
      </c>
      <c r="AQ69" s="282">
        <v>0</v>
      </c>
      <c r="AR69" s="282">
        <v>0.24299999999999999</v>
      </c>
      <c r="AS69" s="282">
        <v>0</v>
      </c>
      <c r="AT69" s="282">
        <v>0</v>
      </c>
      <c r="AU69" s="282">
        <v>0</v>
      </c>
      <c r="AV69" s="282">
        <v>0</v>
      </c>
      <c r="AW69" s="282">
        <v>0</v>
      </c>
      <c r="AX69" s="282">
        <v>0</v>
      </c>
      <c r="AY69" s="282">
        <v>0</v>
      </c>
      <c r="AZ69" s="285">
        <v>0</v>
      </c>
    </row>
    <row r="70" spans="1:52" ht="17" x14ac:dyDescent="0.2">
      <c r="A70" s="417"/>
      <c r="B70" s="278" t="s">
        <v>684</v>
      </c>
      <c r="C70" s="286">
        <v>45</v>
      </c>
      <c r="D70" s="286">
        <v>46</v>
      </c>
      <c r="E70" s="286">
        <v>47</v>
      </c>
      <c r="F70" s="286">
        <v>45</v>
      </c>
      <c r="G70" s="286">
        <v>23</v>
      </c>
      <c r="H70" s="286">
        <v>42</v>
      </c>
      <c r="I70" s="286">
        <v>33</v>
      </c>
      <c r="J70" s="286">
        <v>47</v>
      </c>
      <c r="K70" s="286">
        <v>47</v>
      </c>
      <c r="L70" s="286">
        <v>44</v>
      </c>
      <c r="M70" s="286">
        <v>45</v>
      </c>
      <c r="N70" s="286">
        <v>44</v>
      </c>
      <c r="O70" s="286">
        <v>20</v>
      </c>
      <c r="P70" s="286">
        <v>47</v>
      </c>
      <c r="Q70" s="286">
        <v>47</v>
      </c>
      <c r="R70" s="286">
        <v>47</v>
      </c>
      <c r="S70" s="286">
        <v>45</v>
      </c>
      <c r="T70" s="286">
        <v>24</v>
      </c>
      <c r="U70" s="286">
        <v>30</v>
      </c>
      <c r="V70" s="286">
        <v>3</v>
      </c>
      <c r="W70" s="286">
        <v>36</v>
      </c>
      <c r="X70" s="286">
        <v>47</v>
      </c>
      <c r="Y70" s="286">
        <v>47</v>
      </c>
      <c r="Z70" s="286">
        <v>46</v>
      </c>
      <c r="AA70" s="286">
        <v>42</v>
      </c>
      <c r="AB70" s="286">
        <v>46</v>
      </c>
      <c r="AC70" s="286">
        <v>47</v>
      </c>
      <c r="AD70" s="286">
        <v>33</v>
      </c>
      <c r="AE70" s="286">
        <v>44</v>
      </c>
      <c r="AF70" s="286">
        <v>47</v>
      </c>
      <c r="AG70" s="286">
        <v>44</v>
      </c>
      <c r="AH70" s="286">
        <v>47</v>
      </c>
      <c r="AI70" s="286">
        <v>43</v>
      </c>
      <c r="AJ70" s="286">
        <v>18</v>
      </c>
      <c r="AK70" s="286">
        <v>38</v>
      </c>
      <c r="AL70" s="286">
        <v>46</v>
      </c>
      <c r="AM70" s="286">
        <v>42</v>
      </c>
      <c r="AN70" s="286">
        <v>43</v>
      </c>
      <c r="AO70" s="286">
        <v>44</v>
      </c>
      <c r="AP70" s="286">
        <v>44</v>
      </c>
      <c r="AQ70" s="286">
        <v>44</v>
      </c>
      <c r="AR70" s="286">
        <v>30</v>
      </c>
      <c r="AS70" s="286">
        <v>36</v>
      </c>
      <c r="AT70" s="286">
        <v>47</v>
      </c>
      <c r="AU70" s="286">
        <v>46</v>
      </c>
      <c r="AV70" s="286">
        <v>43</v>
      </c>
      <c r="AW70" s="286">
        <v>42</v>
      </c>
      <c r="AX70" s="286">
        <v>40</v>
      </c>
      <c r="AY70" s="286">
        <v>42</v>
      </c>
      <c r="AZ70" s="287">
        <v>32</v>
      </c>
    </row>
    <row r="71" spans="1:52" ht="34" x14ac:dyDescent="0.2">
      <c r="A71" s="415" t="s">
        <v>73</v>
      </c>
      <c r="B71" s="288" t="s">
        <v>293</v>
      </c>
      <c r="C71" s="291">
        <v>-7.5999999999999998E-2</v>
      </c>
      <c r="D71" s="291">
        <v>0.26</v>
      </c>
      <c r="E71" s="289" t="s">
        <v>742</v>
      </c>
      <c r="F71" s="291">
        <v>0.24399999999999999</v>
      </c>
      <c r="G71" s="289" t="s">
        <v>801</v>
      </c>
      <c r="H71" s="289" t="s">
        <v>827</v>
      </c>
      <c r="I71" s="289" t="s">
        <v>849</v>
      </c>
      <c r="J71" s="289" t="s">
        <v>870</v>
      </c>
      <c r="K71" s="289" t="s">
        <v>669</v>
      </c>
      <c r="L71" s="291">
        <v>0.25600000000000001</v>
      </c>
      <c r="M71" s="289" t="s">
        <v>926</v>
      </c>
      <c r="N71" s="289" t="s">
        <v>942</v>
      </c>
      <c r="O71" s="291">
        <v>0.43</v>
      </c>
      <c r="P71" s="289" t="s">
        <v>960</v>
      </c>
      <c r="Q71" s="291">
        <v>0.10100000000000001</v>
      </c>
      <c r="R71" s="291">
        <v>3.3000000000000002E-2</v>
      </c>
      <c r="S71" s="291">
        <v>6.5000000000000002E-2</v>
      </c>
      <c r="T71" s="289" t="s">
        <v>869</v>
      </c>
      <c r="U71" s="291">
        <v>-0.34899999999999998</v>
      </c>
      <c r="V71" s="291">
        <v>0.86599999999999999</v>
      </c>
      <c r="W71" s="289" t="s">
        <v>807</v>
      </c>
      <c r="X71" s="289" t="s">
        <v>737</v>
      </c>
      <c r="Y71" s="291">
        <v>0.19800000000000001</v>
      </c>
      <c r="Z71" s="290">
        <v>1</v>
      </c>
      <c r="AA71" s="291">
        <v>0.29699999999999999</v>
      </c>
      <c r="AB71" s="291">
        <v>0.18</v>
      </c>
      <c r="AC71" s="388" t="s">
        <v>1052</v>
      </c>
      <c r="AD71" s="291">
        <v>0.16200000000000001</v>
      </c>
      <c r="AE71" s="291">
        <v>-1E-3</v>
      </c>
      <c r="AF71" s="388" t="s">
        <v>1053</v>
      </c>
      <c r="AG71" s="388" t="s">
        <v>1054</v>
      </c>
      <c r="AH71" s="389" t="s">
        <v>783</v>
      </c>
      <c r="AI71" s="289" t="s">
        <v>895</v>
      </c>
      <c r="AJ71" s="389" t="s">
        <v>801</v>
      </c>
      <c r="AK71" s="388" t="s">
        <v>954</v>
      </c>
      <c r="AL71" s="388" t="s">
        <v>887</v>
      </c>
      <c r="AM71" s="388" t="s">
        <v>955</v>
      </c>
      <c r="AN71" s="387" t="s">
        <v>834</v>
      </c>
      <c r="AO71" s="389" t="s">
        <v>767</v>
      </c>
      <c r="AP71" s="291">
        <v>-3.5000000000000003E-2</v>
      </c>
      <c r="AQ71" s="291">
        <v>0.19700000000000001</v>
      </c>
      <c r="AR71" s="291">
        <v>0.23799999999999999</v>
      </c>
      <c r="AS71" s="387" t="s">
        <v>668</v>
      </c>
      <c r="AT71" s="388" t="s">
        <v>819</v>
      </c>
      <c r="AU71" s="388" t="s">
        <v>1053</v>
      </c>
      <c r="AV71" s="291">
        <v>2.1999999999999999E-2</v>
      </c>
      <c r="AW71" s="291">
        <v>5.8999999999999997E-2</v>
      </c>
      <c r="AX71" s="291">
        <v>-0.125</v>
      </c>
      <c r="AY71" s="289" t="s">
        <v>870</v>
      </c>
      <c r="AZ71" s="390" t="s">
        <v>678</v>
      </c>
    </row>
    <row r="72" spans="1:52" ht="17" x14ac:dyDescent="0.2">
      <c r="A72" s="416"/>
      <c r="B72" s="283" t="s">
        <v>683</v>
      </c>
      <c r="C72" s="282">
        <v>0.625</v>
      </c>
      <c r="D72" s="282">
        <v>7.8E-2</v>
      </c>
      <c r="E72" s="282">
        <v>0</v>
      </c>
      <c r="F72" s="282">
        <v>0.10299999999999999</v>
      </c>
      <c r="G72" s="282">
        <v>0</v>
      </c>
      <c r="H72" s="282">
        <v>0</v>
      </c>
      <c r="I72" s="282">
        <v>0</v>
      </c>
      <c r="J72" s="282">
        <v>3.5000000000000003E-2</v>
      </c>
      <c r="K72" s="282">
        <v>1E-3</v>
      </c>
      <c r="L72" s="282">
        <v>0.09</v>
      </c>
      <c r="M72" s="282">
        <v>2.5000000000000001E-2</v>
      </c>
      <c r="N72" s="282">
        <v>0</v>
      </c>
      <c r="O72" s="282">
        <v>5.8999999999999997E-2</v>
      </c>
      <c r="P72" s="282">
        <v>0</v>
      </c>
      <c r="Q72" s="282">
        <v>0.499</v>
      </c>
      <c r="R72" s="282">
        <v>0.82499999999999996</v>
      </c>
      <c r="S72" s="282">
        <v>0.67600000000000005</v>
      </c>
      <c r="T72" s="282">
        <v>0</v>
      </c>
      <c r="U72" s="282">
        <v>6.3E-2</v>
      </c>
      <c r="V72" s="282">
        <v>0.33300000000000002</v>
      </c>
      <c r="W72" s="282">
        <v>0</v>
      </c>
      <c r="X72" s="282">
        <v>1E-3</v>
      </c>
      <c r="Y72" s="282">
        <v>0.186</v>
      </c>
      <c r="Z72" s="284"/>
      <c r="AA72" s="282">
        <v>5.2999999999999999E-2</v>
      </c>
      <c r="AB72" s="282">
        <v>0.23699999999999999</v>
      </c>
      <c r="AC72" s="282">
        <v>6.0000000000000001E-3</v>
      </c>
      <c r="AD72" s="282">
        <v>0.36</v>
      </c>
      <c r="AE72" s="282">
        <v>0.99299999999999999</v>
      </c>
      <c r="AF72" s="282">
        <v>2E-3</v>
      </c>
      <c r="AG72" s="282">
        <v>5.0000000000000001E-3</v>
      </c>
      <c r="AH72" s="282">
        <v>0</v>
      </c>
      <c r="AI72" s="282">
        <v>1.4999999999999999E-2</v>
      </c>
      <c r="AJ72" s="282">
        <v>0</v>
      </c>
      <c r="AK72" s="282">
        <v>0</v>
      </c>
      <c r="AL72" s="282">
        <v>0</v>
      </c>
      <c r="AM72" s="282">
        <v>0</v>
      </c>
      <c r="AN72" s="282">
        <v>0</v>
      </c>
      <c r="AO72" s="282">
        <v>0</v>
      </c>
      <c r="AP72" s="282">
        <v>0.82299999999999995</v>
      </c>
      <c r="AQ72" s="282">
        <v>0.20599999999999999</v>
      </c>
      <c r="AR72" s="282">
        <v>0.19700000000000001</v>
      </c>
      <c r="AS72" s="282">
        <v>0</v>
      </c>
      <c r="AT72" s="282">
        <v>1E-3</v>
      </c>
      <c r="AU72" s="282">
        <v>2E-3</v>
      </c>
      <c r="AV72" s="282">
        <v>0.89100000000000001</v>
      </c>
      <c r="AW72" s="282">
        <v>0.71599999999999997</v>
      </c>
      <c r="AX72" s="282">
        <v>0.44800000000000001</v>
      </c>
      <c r="AY72" s="282">
        <v>4.3999999999999997E-2</v>
      </c>
      <c r="AZ72" s="285">
        <v>0</v>
      </c>
    </row>
    <row r="73" spans="1:52" ht="17" x14ac:dyDescent="0.2">
      <c r="A73" s="417"/>
      <c r="B73" s="278" t="s">
        <v>684</v>
      </c>
      <c r="C73" s="286">
        <v>44</v>
      </c>
      <c r="D73" s="286">
        <v>47</v>
      </c>
      <c r="E73" s="286">
        <v>47</v>
      </c>
      <c r="F73" s="286">
        <v>46</v>
      </c>
      <c r="G73" s="286">
        <v>24</v>
      </c>
      <c r="H73" s="286">
        <v>43</v>
      </c>
      <c r="I73" s="286">
        <v>34</v>
      </c>
      <c r="J73" s="286">
        <v>47</v>
      </c>
      <c r="K73" s="286">
        <v>47</v>
      </c>
      <c r="L73" s="286">
        <v>45</v>
      </c>
      <c r="M73" s="286">
        <v>46</v>
      </c>
      <c r="N73" s="286">
        <v>45</v>
      </c>
      <c r="O73" s="286">
        <v>20</v>
      </c>
      <c r="P73" s="286">
        <v>47</v>
      </c>
      <c r="Q73" s="286">
        <v>47</v>
      </c>
      <c r="R73" s="286">
        <v>47</v>
      </c>
      <c r="S73" s="286">
        <v>44</v>
      </c>
      <c r="T73" s="286">
        <v>25</v>
      </c>
      <c r="U73" s="286">
        <v>29</v>
      </c>
      <c r="V73" s="286">
        <v>3</v>
      </c>
      <c r="W73" s="286">
        <v>37</v>
      </c>
      <c r="X73" s="286">
        <v>47</v>
      </c>
      <c r="Y73" s="286">
        <v>46</v>
      </c>
      <c r="Z73" s="286">
        <v>47</v>
      </c>
      <c r="AA73" s="286">
        <v>43</v>
      </c>
      <c r="AB73" s="286">
        <v>45</v>
      </c>
      <c r="AC73" s="286">
        <v>46</v>
      </c>
      <c r="AD73" s="286">
        <v>34</v>
      </c>
      <c r="AE73" s="286">
        <v>45</v>
      </c>
      <c r="AF73" s="286">
        <v>46</v>
      </c>
      <c r="AG73" s="286">
        <v>45</v>
      </c>
      <c r="AH73" s="286">
        <v>47</v>
      </c>
      <c r="AI73" s="286">
        <v>44</v>
      </c>
      <c r="AJ73" s="286">
        <v>19</v>
      </c>
      <c r="AK73" s="286">
        <v>38</v>
      </c>
      <c r="AL73" s="286">
        <v>47</v>
      </c>
      <c r="AM73" s="286">
        <v>43</v>
      </c>
      <c r="AN73" s="286">
        <v>44</v>
      </c>
      <c r="AO73" s="286">
        <v>45</v>
      </c>
      <c r="AP73" s="286">
        <v>43</v>
      </c>
      <c r="AQ73" s="286">
        <v>43</v>
      </c>
      <c r="AR73" s="286">
        <v>31</v>
      </c>
      <c r="AS73" s="286">
        <v>37</v>
      </c>
      <c r="AT73" s="286">
        <v>47</v>
      </c>
      <c r="AU73" s="286">
        <v>47</v>
      </c>
      <c r="AV73" s="286">
        <v>42</v>
      </c>
      <c r="AW73" s="286">
        <v>41</v>
      </c>
      <c r="AX73" s="286">
        <v>39</v>
      </c>
      <c r="AY73" s="286">
        <v>43</v>
      </c>
      <c r="AZ73" s="287">
        <v>33</v>
      </c>
    </row>
    <row r="74" spans="1:52" ht="34" x14ac:dyDescent="0.2">
      <c r="A74" s="415" t="s">
        <v>87</v>
      </c>
      <c r="B74" s="288" t="s">
        <v>293</v>
      </c>
      <c r="C74" s="289" t="s">
        <v>661</v>
      </c>
      <c r="D74" s="291">
        <v>-8.3000000000000004E-2</v>
      </c>
      <c r="E74" s="289" t="s">
        <v>743</v>
      </c>
      <c r="F74" s="291">
        <v>0.121</v>
      </c>
      <c r="G74" s="289" t="s">
        <v>802</v>
      </c>
      <c r="H74" s="289" t="s">
        <v>828</v>
      </c>
      <c r="I74" s="289" t="s">
        <v>850</v>
      </c>
      <c r="J74" s="289" t="s">
        <v>871</v>
      </c>
      <c r="K74" s="289" t="s">
        <v>891</v>
      </c>
      <c r="L74" s="289" t="s">
        <v>853</v>
      </c>
      <c r="M74" s="289" t="s">
        <v>927</v>
      </c>
      <c r="N74" s="289" t="s">
        <v>823</v>
      </c>
      <c r="O74" s="289" t="s">
        <v>955</v>
      </c>
      <c r="P74" s="291">
        <v>0.20799999999999999</v>
      </c>
      <c r="Q74" s="291">
        <v>-0.23100000000000001</v>
      </c>
      <c r="R74" s="291">
        <v>9.4E-2</v>
      </c>
      <c r="S74" s="289" t="s">
        <v>995</v>
      </c>
      <c r="T74" s="289" t="s">
        <v>1008</v>
      </c>
      <c r="U74" s="289" t="s">
        <v>1023</v>
      </c>
      <c r="V74" s="291">
        <v>0.75600000000000001</v>
      </c>
      <c r="W74" s="289" t="s">
        <v>1029</v>
      </c>
      <c r="X74" s="289" t="s">
        <v>746</v>
      </c>
      <c r="Y74" s="291">
        <v>-0.26300000000000001</v>
      </c>
      <c r="Z74" s="291">
        <v>0.29699999999999999</v>
      </c>
      <c r="AA74" s="290">
        <v>1</v>
      </c>
      <c r="AB74" s="291">
        <v>-0.22</v>
      </c>
      <c r="AC74" s="291">
        <v>0.20200000000000001</v>
      </c>
      <c r="AD74" s="388" t="s">
        <v>1055</v>
      </c>
      <c r="AE74" s="388" t="s">
        <v>1021</v>
      </c>
      <c r="AF74" s="291">
        <v>-0.115</v>
      </c>
      <c r="AG74" s="388" t="s">
        <v>1056</v>
      </c>
      <c r="AH74" s="388" t="s">
        <v>1057</v>
      </c>
      <c r="AI74" s="289" t="s">
        <v>1058</v>
      </c>
      <c r="AJ74" s="387" t="s">
        <v>686</v>
      </c>
      <c r="AK74" s="388" t="s">
        <v>1059</v>
      </c>
      <c r="AL74" s="291">
        <v>0.20599999999999999</v>
      </c>
      <c r="AM74" s="291">
        <v>0.104</v>
      </c>
      <c r="AN74" s="389" t="s">
        <v>798</v>
      </c>
      <c r="AO74" s="388" t="s">
        <v>1060</v>
      </c>
      <c r="AP74" s="289" t="s">
        <v>1061</v>
      </c>
      <c r="AQ74" s="289" t="s">
        <v>1062</v>
      </c>
      <c r="AR74" s="389" t="s">
        <v>697</v>
      </c>
      <c r="AS74" s="389" t="s">
        <v>1063</v>
      </c>
      <c r="AT74" s="291">
        <v>3.3000000000000002E-2</v>
      </c>
      <c r="AU74" s="388" t="s">
        <v>1064</v>
      </c>
      <c r="AV74" s="388" t="s">
        <v>1065</v>
      </c>
      <c r="AW74" s="291">
        <v>-0.251</v>
      </c>
      <c r="AX74" s="388" t="s">
        <v>1066</v>
      </c>
      <c r="AY74" s="291">
        <v>-6.4000000000000001E-2</v>
      </c>
      <c r="AZ74" s="390" t="s">
        <v>1067</v>
      </c>
    </row>
    <row r="75" spans="1:52" ht="17" x14ac:dyDescent="0.2">
      <c r="A75" s="416"/>
      <c r="B75" s="283" t="s">
        <v>683</v>
      </c>
      <c r="C75" s="282">
        <v>0</v>
      </c>
      <c r="D75" s="282">
        <v>0.58599999999999997</v>
      </c>
      <c r="E75" s="282">
        <v>2E-3</v>
      </c>
      <c r="F75" s="282">
        <v>0.41799999999999998</v>
      </c>
      <c r="G75" s="282">
        <v>0</v>
      </c>
      <c r="H75" s="282">
        <v>0</v>
      </c>
      <c r="I75" s="282">
        <v>0</v>
      </c>
      <c r="J75" s="282">
        <v>2.4E-2</v>
      </c>
      <c r="K75" s="282">
        <v>8.0000000000000002E-3</v>
      </c>
      <c r="L75" s="282">
        <v>0</v>
      </c>
      <c r="M75" s="282">
        <v>0</v>
      </c>
      <c r="N75" s="282">
        <v>3.3000000000000002E-2</v>
      </c>
      <c r="O75" s="282">
        <v>4.0000000000000001E-3</v>
      </c>
      <c r="P75" s="282">
        <v>0.16500000000000001</v>
      </c>
      <c r="Q75" s="282">
        <v>0.13100000000000001</v>
      </c>
      <c r="R75" s="282">
        <v>0.51700000000000002</v>
      </c>
      <c r="S75" s="282">
        <v>2E-3</v>
      </c>
      <c r="T75" s="282">
        <v>1E-3</v>
      </c>
      <c r="U75" s="282">
        <v>3.1E-2</v>
      </c>
      <c r="V75" s="282">
        <v>0.45400000000000001</v>
      </c>
      <c r="W75" s="282">
        <v>0</v>
      </c>
      <c r="X75" s="282">
        <v>0</v>
      </c>
      <c r="Y75" s="282">
        <v>9.1999999999999998E-2</v>
      </c>
      <c r="Z75" s="282">
        <v>5.2999999999999999E-2</v>
      </c>
      <c r="AA75" s="284"/>
      <c r="AB75" s="282">
        <v>0.16700000000000001</v>
      </c>
      <c r="AC75" s="282">
        <v>0.19900000000000001</v>
      </c>
      <c r="AD75" s="282">
        <v>0</v>
      </c>
      <c r="AE75" s="282">
        <v>0</v>
      </c>
      <c r="AF75" s="282">
        <v>0.46899999999999997</v>
      </c>
      <c r="AG75" s="282">
        <v>0</v>
      </c>
      <c r="AH75" s="282">
        <v>0</v>
      </c>
      <c r="AI75" s="282">
        <v>3.4000000000000002E-2</v>
      </c>
      <c r="AJ75" s="282">
        <v>0</v>
      </c>
      <c r="AK75" s="282">
        <v>7.0000000000000001E-3</v>
      </c>
      <c r="AL75" s="282">
        <v>0.185</v>
      </c>
      <c r="AM75" s="282">
        <v>0.47599999999999998</v>
      </c>
      <c r="AN75" s="282">
        <v>0</v>
      </c>
      <c r="AO75" s="282">
        <v>0</v>
      </c>
      <c r="AP75" s="282">
        <v>1.7999999999999999E-2</v>
      </c>
      <c r="AQ75" s="282">
        <v>4.4999999999999998E-2</v>
      </c>
      <c r="AR75" s="282">
        <v>0</v>
      </c>
      <c r="AS75" s="282">
        <v>0</v>
      </c>
      <c r="AT75" s="282">
        <v>0.82899999999999996</v>
      </c>
      <c r="AU75" s="282">
        <v>0</v>
      </c>
      <c r="AV75" s="282">
        <v>1E-3</v>
      </c>
      <c r="AW75" s="282">
        <v>0.13500000000000001</v>
      </c>
      <c r="AX75" s="282">
        <v>3.0000000000000001E-3</v>
      </c>
      <c r="AY75" s="282">
        <v>0.66400000000000003</v>
      </c>
      <c r="AZ75" s="285">
        <v>0</v>
      </c>
    </row>
    <row r="76" spans="1:52" ht="17" x14ac:dyDescent="0.2">
      <c r="A76" s="417"/>
      <c r="B76" s="278" t="s">
        <v>684</v>
      </c>
      <c r="C76" s="286">
        <v>40</v>
      </c>
      <c r="D76" s="286">
        <v>45</v>
      </c>
      <c r="E76" s="286">
        <v>44</v>
      </c>
      <c r="F76" s="286">
        <v>47</v>
      </c>
      <c r="G76" s="286">
        <v>43</v>
      </c>
      <c r="H76" s="286">
        <v>50</v>
      </c>
      <c r="I76" s="286">
        <v>38</v>
      </c>
      <c r="J76" s="286">
        <v>46</v>
      </c>
      <c r="K76" s="286">
        <v>43</v>
      </c>
      <c r="L76" s="286">
        <v>53</v>
      </c>
      <c r="M76" s="286">
        <v>47</v>
      </c>
      <c r="N76" s="286">
        <v>47</v>
      </c>
      <c r="O76" s="286">
        <v>20</v>
      </c>
      <c r="P76" s="286">
        <v>46</v>
      </c>
      <c r="Q76" s="286">
        <v>44</v>
      </c>
      <c r="R76" s="286">
        <v>50</v>
      </c>
      <c r="S76" s="286">
        <v>40</v>
      </c>
      <c r="T76" s="286">
        <v>25</v>
      </c>
      <c r="U76" s="286">
        <v>25</v>
      </c>
      <c r="V76" s="286">
        <v>3</v>
      </c>
      <c r="W76" s="286">
        <v>45</v>
      </c>
      <c r="X76" s="286">
        <v>45</v>
      </c>
      <c r="Y76" s="286">
        <v>42</v>
      </c>
      <c r="Z76" s="286">
        <v>43</v>
      </c>
      <c r="AA76" s="286">
        <v>62</v>
      </c>
      <c r="AB76" s="286">
        <v>41</v>
      </c>
      <c r="AC76" s="286">
        <v>42</v>
      </c>
      <c r="AD76" s="286">
        <v>50</v>
      </c>
      <c r="AE76" s="286">
        <v>45</v>
      </c>
      <c r="AF76" s="286">
        <v>42</v>
      </c>
      <c r="AG76" s="286">
        <v>55</v>
      </c>
      <c r="AH76" s="286">
        <v>48</v>
      </c>
      <c r="AI76" s="286">
        <v>50</v>
      </c>
      <c r="AJ76" s="286">
        <v>26</v>
      </c>
      <c r="AK76" s="286">
        <v>38</v>
      </c>
      <c r="AL76" s="286">
        <v>43</v>
      </c>
      <c r="AM76" s="286">
        <v>49</v>
      </c>
      <c r="AN76" s="286">
        <v>54</v>
      </c>
      <c r="AO76" s="286">
        <v>55</v>
      </c>
      <c r="AP76" s="286">
        <v>39</v>
      </c>
      <c r="AQ76" s="286">
        <v>39</v>
      </c>
      <c r="AR76" s="286">
        <v>47</v>
      </c>
      <c r="AS76" s="286">
        <v>48</v>
      </c>
      <c r="AT76" s="286">
        <v>45</v>
      </c>
      <c r="AU76" s="286">
        <v>57</v>
      </c>
      <c r="AV76" s="286">
        <v>38</v>
      </c>
      <c r="AW76" s="286">
        <v>37</v>
      </c>
      <c r="AX76" s="286">
        <v>35</v>
      </c>
      <c r="AY76" s="286">
        <v>49</v>
      </c>
      <c r="AZ76" s="287">
        <v>49</v>
      </c>
    </row>
    <row r="77" spans="1:52" ht="34" x14ac:dyDescent="0.2">
      <c r="A77" s="415" t="s">
        <v>67</v>
      </c>
      <c r="B77" s="288" t="s">
        <v>293</v>
      </c>
      <c r="C77" s="289" t="s">
        <v>662</v>
      </c>
      <c r="D77" s="289" t="s">
        <v>703</v>
      </c>
      <c r="E77" s="289" t="s">
        <v>744</v>
      </c>
      <c r="F77" s="289" t="s">
        <v>700</v>
      </c>
      <c r="G77" s="289" t="s">
        <v>803</v>
      </c>
      <c r="H77" s="289" t="s">
        <v>829</v>
      </c>
      <c r="I77" s="289" t="s">
        <v>851</v>
      </c>
      <c r="J77" s="289" t="s">
        <v>818</v>
      </c>
      <c r="K77" s="289" t="s">
        <v>892</v>
      </c>
      <c r="L77" s="289" t="s">
        <v>908</v>
      </c>
      <c r="M77" s="289" t="s">
        <v>928</v>
      </c>
      <c r="N77" s="289" t="s">
        <v>943</v>
      </c>
      <c r="O77" s="291">
        <v>0.25700000000000001</v>
      </c>
      <c r="P77" s="289" t="s">
        <v>961</v>
      </c>
      <c r="Q77" s="289" t="s">
        <v>738</v>
      </c>
      <c r="R77" s="289" t="s">
        <v>988</v>
      </c>
      <c r="S77" s="289" t="s">
        <v>996</v>
      </c>
      <c r="T77" s="289" t="s">
        <v>1009</v>
      </c>
      <c r="U77" s="289" t="s">
        <v>941</v>
      </c>
      <c r="V77" s="291">
        <v>0.69299999999999995</v>
      </c>
      <c r="W77" s="289" t="s">
        <v>694</v>
      </c>
      <c r="X77" s="289" t="s">
        <v>1038</v>
      </c>
      <c r="Y77" s="289" t="s">
        <v>1009</v>
      </c>
      <c r="Z77" s="291">
        <v>0.18</v>
      </c>
      <c r="AA77" s="291">
        <v>-0.22</v>
      </c>
      <c r="AB77" s="290">
        <v>1</v>
      </c>
      <c r="AC77" s="389" t="s">
        <v>783</v>
      </c>
      <c r="AD77" s="291">
        <v>4.9000000000000002E-2</v>
      </c>
      <c r="AE77" s="388" t="s">
        <v>734</v>
      </c>
      <c r="AF77" s="387" t="s">
        <v>993</v>
      </c>
      <c r="AG77" s="387" t="s">
        <v>1003</v>
      </c>
      <c r="AH77" s="291">
        <v>0.28899999999999998</v>
      </c>
      <c r="AI77" s="389" t="s">
        <v>969</v>
      </c>
      <c r="AJ77" s="387" t="s">
        <v>1068</v>
      </c>
      <c r="AK77" s="388" t="s">
        <v>1057</v>
      </c>
      <c r="AL77" s="389" t="s">
        <v>666</v>
      </c>
      <c r="AM77" s="389" t="s">
        <v>1033</v>
      </c>
      <c r="AN77" s="388" t="s">
        <v>1069</v>
      </c>
      <c r="AO77" s="389" t="s">
        <v>910</v>
      </c>
      <c r="AP77" s="387" t="s">
        <v>668</v>
      </c>
      <c r="AQ77" s="387" t="s">
        <v>1001</v>
      </c>
      <c r="AR77" s="291">
        <v>0.28399999999999997</v>
      </c>
      <c r="AS77" s="387" t="s">
        <v>1050</v>
      </c>
      <c r="AT77" s="387" t="s">
        <v>1022</v>
      </c>
      <c r="AU77" s="389" t="s">
        <v>983</v>
      </c>
      <c r="AV77" s="387" t="s">
        <v>906</v>
      </c>
      <c r="AW77" s="387" t="s">
        <v>789</v>
      </c>
      <c r="AX77" s="387" t="s">
        <v>1070</v>
      </c>
      <c r="AY77" s="388" t="s">
        <v>724</v>
      </c>
      <c r="AZ77" s="391" t="s">
        <v>1071</v>
      </c>
    </row>
    <row r="78" spans="1:52" ht="17" x14ac:dyDescent="0.2">
      <c r="A78" s="416"/>
      <c r="B78" s="283" t="s">
        <v>683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1.7999999999999999E-2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0.27400000000000002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0.51200000000000001</v>
      </c>
      <c r="W78" s="282">
        <v>0</v>
      </c>
      <c r="X78" s="282">
        <v>1.7999999999999999E-2</v>
      </c>
      <c r="Y78" s="282">
        <v>0</v>
      </c>
      <c r="Z78" s="282">
        <v>0.23699999999999999</v>
      </c>
      <c r="AA78" s="282">
        <v>0.16700000000000001</v>
      </c>
      <c r="AB78" s="284"/>
      <c r="AC78" s="282">
        <v>0</v>
      </c>
      <c r="AD78" s="282">
        <v>0.79</v>
      </c>
      <c r="AE78" s="282">
        <v>0</v>
      </c>
      <c r="AF78" s="282">
        <v>0</v>
      </c>
      <c r="AG78" s="282">
        <v>0</v>
      </c>
      <c r="AH78" s="282">
        <v>5.0999999999999997E-2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0.13500000000000001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5">
        <v>0</v>
      </c>
    </row>
    <row r="79" spans="1:52" ht="17" x14ac:dyDescent="0.2">
      <c r="A79" s="417"/>
      <c r="B79" s="278" t="s">
        <v>684</v>
      </c>
      <c r="C79" s="286">
        <v>47</v>
      </c>
      <c r="D79" s="286">
        <v>45</v>
      </c>
      <c r="E79" s="286">
        <v>47</v>
      </c>
      <c r="F79" s="286">
        <v>44</v>
      </c>
      <c r="G79" s="286">
        <v>22</v>
      </c>
      <c r="H79" s="286">
        <v>41</v>
      </c>
      <c r="I79" s="286">
        <v>32</v>
      </c>
      <c r="J79" s="286">
        <v>47</v>
      </c>
      <c r="K79" s="286">
        <v>49</v>
      </c>
      <c r="L79" s="286">
        <v>43</v>
      </c>
      <c r="M79" s="286">
        <v>44</v>
      </c>
      <c r="N79" s="286">
        <v>43</v>
      </c>
      <c r="O79" s="286">
        <v>20</v>
      </c>
      <c r="P79" s="286">
        <v>46</v>
      </c>
      <c r="Q79" s="286">
        <v>49</v>
      </c>
      <c r="R79" s="286">
        <v>46</v>
      </c>
      <c r="S79" s="286">
        <v>48</v>
      </c>
      <c r="T79" s="286">
        <v>23</v>
      </c>
      <c r="U79" s="286">
        <v>33</v>
      </c>
      <c r="V79" s="286">
        <v>3</v>
      </c>
      <c r="W79" s="286">
        <v>35</v>
      </c>
      <c r="X79" s="286">
        <v>48</v>
      </c>
      <c r="Y79" s="286">
        <v>46</v>
      </c>
      <c r="Z79" s="286">
        <v>45</v>
      </c>
      <c r="AA79" s="286">
        <v>41</v>
      </c>
      <c r="AB79" s="286">
        <v>49</v>
      </c>
      <c r="AC79" s="286">
        <v>48</v>
      </c>
      <c r="AD79" s="286">
        <v>32</v>
      </c>
      <c r="AE79" s="286">
        <v>43</v>
      </c>
      <c r="AF79" s="286">
        <v>49</v>
      </c>
      <c r="AG79" s="286">
        <v>43</v>
      </c>
      <c r="AH79" s="286">
        <v>46</v>
      </c>
      <c r="AI79" s="286">
        <v>42</v>
      </c>
      <c r="AJ79" s="286">
        <v>17</v>
      </c>
      <c r="AK79" s="286">
        <v>38</v>
      </c>
      <c r="AL79" s="286">
        <v>45</v>
      </c>
      <c r="AM79" s="286">
        <v>41</v>
      </c>
      <c r="AN79" s="286">
        <v>42</v>
      </c>
      <c r="AO79" s="286">
        <v>43</v>
      </c>
      <c r="AP79" s="286">
        <v>46</v>
      </c>
      <c r="AQ79" s="286">
        <v>47</v>
      </c>
      <c r="AR79" s="286">
        <v>29</v>
      </c>
      <c r="AS79" s="286">
        <v>35</v>
      </c>
      <c r="AT79" s="286">
        <v>47</v>
      </c>
      <c r="AU79" s="286">
        <v>45</v>
      </c>
      <c r="AV79" s="286">
        <v>46</v>
      </c>
      <c r="AW79" s="286">
        <v>45</v>
      </c>
      <c r="AX79" s="286">
        <v>43</v>
      </c>
      <c r="AY79" s="286">
        <v>41</v>
      </c>
      <c r="AZ79" s="287">
        <v>31</v>
      </c>
    </row>
    <row r="80" spans="1:52" ht="34" x14ac:dyDescent="0.2">
      <c r="A80" s="415" t="s">
        <v>107</v>
      </c>
      <c r="B80" s="288" t="s">
        <v>293</v>
      </c>
      <c r="C80" s="291">
        <v>8.7999999999999995E-2</v>
      </c>
      <c r="D80" s="289" t="s">
        <v>704</v>
      </c>
      <c r="E80" s="289" t="s">
        <v>745</v>
      </c>
      <c r="F80" s="289" t="s">
        <v>775</v>
      </c>
      <c r="G80" s="289" t="s">
        <v>672</v>
      </c>
      <c r="H80" s="289" t="s">
        <v>830</v>
      </c>
      <c r="I80" s="291">
        <v>0.3</v>
      </c>
      <c r="J80" s="289" t="s">
        <v>872</v>
      </c>
      <c r="K80" s="289" t="s">
        <v>781</v>
      </c>
      <c r="L80" s="289" t="s">
        <v>755</v>
      </c>
      <c r="M80" s="289" t="s">
        <v>850</v>
      </c>
      <c r="N80" s="289" t="s">
        <v>944</v>
      </c>
      <c r="O80" s="291">
        <v>-3.1E-2</v>
      </c>
      <c r="P80" s="289" t="s">
        <v>894</v>
      </c>
      <c r="Q80" s="289" t="s">
        <v>977</v>
      </c>
      <c r="R80" s="291">
        <v>0.11</v>
      </c>
      <c r="S80" s="289" t="s">
        <v>997</v>
      </c>
      <c r="T80" s="289" t="s">
        <v>1010</v>
      </c>
      <c r="U80" s="289" t="s">
        <v>749</v>
      </c>
      <c r="V80" s="291">
        <v>0.71099999999999997</v>
      </c>
      <c r="W80" s="289" t="s">
        <v>961</v>
      </c>
      <c r="X80" s="291">
        <v>0.26200000000000001</v>
      </c>
      <c r="Y80" s="289" t="s">
        <v>1048</v>
      </c>
      <c r="Z80" s="289" t="s">
        <v>1052</v>
      </c>
      <c r="AA80" s="291">
        <v>0.20200000000000001</v>
      </c>
      <c r="AB80" s="289" t="s">
        <v>783</v>
      </c>
      <c r="AC80" s="290">
        <v>1</v>
      </c>
      <c r="AD80" s="388" t="s">
        <v>1072</v>
      </c>
      <c r="AE80" s="291">
        <v>-9.5000000000000001E-2</v>
      </c>
      <c r="AF80" s="388" t="s">
        <v>911</v>
      </c>
      <c r="AG80" s="388" t="s">
        <v>1073</v>
      </c>
      <c r="AH80" s="291">
        <v>0.253</v>
      </c>
      <c r="AI80" s="388" t="s">
        <v>899</v>
      </c>
      <c r="AJ80" s="389" t="s">
        <v>914</v>
      </c>
      <c r="AK80" s="291">
        <v>5.7000000000000002E-2</v>
      </c>
      <c r="AL80" s="389" t="s">
        <v>802</v>
      </c>
      <c r="AM80" s="291">
        <v>0.248</v>
      </c>
      <c r="AN80" s="388" t="s">
        <v>1074</v>
      </c>
      <c r="AO80" s="388" t="s">
        <v>649</v>
      </c>
      <c r="AP80" s="388" t="s">
        <v>1075</v>
      </c>
      <c r="AQ80" s="388" t="s">
        <v>1008</v>
      </c>
      <c r="AR80" s="291">
        <v>-0.193</v>
      </c>
      <c r="AS80" s="388" t="s">
        <v>648</v>
      </c>
      <c r="AT80" s="388" t="s">
        <v>847</v>
      </c>
      <c r="AU80" s="388" t="s">
        <v>1076</v>
      </c>
      <c r="AV80" s="388" t="s">
        <v>1077</v>
      </c>
      <c r="AW80" s="389" t="s">
        <v>850</v>
      </c>
      <c r="AX80" s="389" t="s">
        <v>1078</v>
      </c>
      <c r="AY80" s="291">
        <v>-0.123</v>
      </c>
      <c r="AZ80" s="293">
        <v>0.20599999999999999</v>
      </c>
    </row>
    <row r="81" spans="1:52" ht="17" x14ac:dyDescent="0.2">
      <c r="A81" s="416"/>
      <c r="B81" s="283" t="s">
        <v>683</v>
      </c>
      <c r="C81" s="282">
        <v>0.55800000000000005</v>
      </c>
      <c r="D81" s="282">
        <v>3.0000000000000001E-3</v>
      </c>
      <c r="E81" s="282">
        <v>0</v>
      </c>
      <c r="F81" s="282">
        <v>1.7999999999999999E-2</v>
      </c>
      <c r="G81" s="282">
        <v>0</v>
      </c>
      <c r="H81" s="282">
        <v>1.4E-2</v>
      </c>
      <c r="I81" s="282">
        <v>0.09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0.89700000000000002</v>
      </c>
      <c r="P81" s="282">
        <v>3.0000000000000001E-3</v>
      </c>
      <c r="Q81" s="282">
        <v>0</v>
      </c>
      <c r="R81" s="282">
        <v>0.46</v>
      </c>
      <c r="S81" s="282">
        <v>7.0000000000000001E-3</v>
      </c>
      <c r="T81" s="282">
        <v>0</v>
      </c>
      <c r="U81" s="282">
        <v>0</v>
      </c>
      <c r="V81" s="282">
        <v>0.497</v>
      </c>
      <c r="W81" s="282">
        <v>2E-3</v>
      </c>
      <c r="X81" s="282">
        <v>6.9000000000000006E-2</v>
      </c>
      <c r="Y81" s="282">
        <v>0</v>
      </c>
      <c r="Z81" s="282">
        <v>6.0000000000000001E-3</v>
      </c>
      <c r="AA81" s="282">
        <v>0.19900000000000001</v>
      </c>
      <c r="AB81" s="282">
        <v>0</v>
      </c>
      <c r="AC81" s="284"/>
      <c r="AD81" s="282">
        <v>3.0000000000000001E-3</v>
      </c>
      <c r="AE81" s="282">
        <v>0.54100000000000004</v>
      </c>
      <c r="AF81" s="282">
        <v>0</v>
      </c>
      <c r="AG81" s="282">
        <v>2E-3</v>
      </c>
      <c r="AH81" s="282">
        <v>8.5999999999999993E-2</v>
      </c>
      <c r="AI81" s="282">
        <v>0</v>
      </c>
      <c r="AJ81" s="282">
        <v>0</v>
      </c>
      <c r="AK81" s="282">
        <v>0.73399999999999999</v>
      </c>
      <c r="AL81" s="282">
        <v>0</v>
      </c>
      <c r="AM81" s="282">
        <v>0.113</v>
      </c>
      <c r="AN81" s="282">
        <v>1E-3</v>
      </c>
      <c r="AO81" s="282">
        <v>1E-3</v>
      </c>
      <c r="AP81" s="282">
        <v>0</v>
      </c>
      <c r="AQ81" s="282">
        <v>0</v>
      </c>
      <c r="AR81" s="282">
        <v>0.308</v>
      </c>
      <c r="AS81" s="282">
        <v>0</v>
      </c>
      <c r="AT81" s="282">
        <v>0</v>
      </c>
      <c r="AU81" s="282">
        <v>3.0000000000000001E-3</v>
      </c>
      <c r="AV81" s="282">
        <v>1E-3</v>
      </c>
      <c r="AW81" s="282">
        <v>0</v>
      </c>
      <c r="AX81" s="282">
        <v>0</v>
      </c>
      <c r="AY81" s="282">
        <v>0.439</v>
      </c>
      <c r="AZ81" s="285">
        <v>0.25800000000000001</v>
      </c>
    </row>
    <row r="82" spans="1:52" ht="17" x14ac:dyDescent="0.2">
      <c r="A82" s="417"/>
      <c r="B82" s="278" t="s">
        <v>684</v>
      </c>
      <c r="C82" s="286">
        <v>47</v>
      </c>
      <c r="D82" s="286">
        <v>46</v>
      </c>
      <c r="E82" s="286">
        <v>48</v>
      </c>
      <c r="F82" s="286">
        <v>45</v>
      </c>
      <c r="G82" s="286">
        <v>23</v>
      </c>
      <c r="H82" s="286">
        <v>42</v>
      </c>
      <c r="I82" s="286">
        <v>33</v>
      </c>
      <c r="J82" s="286">
        <v>48</v>
      </c>
      <c r="K82" s="286">
        <v>49</v>
      </c>
      <c r="L82" s="286">
        <v>44</v>
      </c>
      <c r="M82" s="286">
        <v>45</v>
      </c>
      <c r="N82" s="286">
        <v>44</v>
      </c>
      <c r="O82" s="286">
        <v>20</v>
      </c>
      <c r="P82" s="286">
        <v>47</v>
      </c>
      <c r="Q82" s="286">
        <v>49</v>
      </c>
      <c r="R82" s="286">
        <v>47</v>
      </c>
      <c r="S82" s="286">
        <v>47</v>
      </c>
      <c r="T82" s="286">
        <v>24</v>
      </c>
      <c r="U82" s="286">
        <v>32</v>
      </c>
      <c r="V82" s="286">
        <v>3</v>
      </c>
      <c r="W82" s="286">
        <v>36</v>
      </c>
      <c r="X82" s="286">
        <v>49</v>
      </c>
      <c r="Y82" s="286">
        <v>47</v>
      </c>
      <c r="Z82" s="286">
        <v>46</v>
      </c>
      <c r="AA82" s="286">
        <v>42</v>
      </c>
      <c r="AB82" s="286">
        <v>48</v>
      </c>
      <c r="AC82" s="286">
        <v>49</v>
      </c>
      <c r="AD82" s="286">
        <v>33</v>
      </c>
      <c r="AE82" s="286">
        <v>44</v>
      </c>
      <c r="AF82" s="286">
        <v>49</v>
      </c>
      <c r="AG82" s="286">
        <v>44</v>
      </c>
      <c r="AH82" s="286">
        <v>47</v>
      </c>
      <c r="AI82" s="286">
        <v>43</v>
      </c>
      <c r="AJ82" s="286">
        <v>18</v>
      </c>
      <c r="AK82" s="286">
        <v>38</v>
      </c>
      <c r="AL82" s="286">
        <v>46</v>
      </c>
      <c r="AM82" s="286">
        <v>42</v>
      </c>
      <c r="AN82" s="286">
        <v>43</v>
      </c>
      <c r="AO82" s="286">
        <v>44</v>
      </c>
      <c r="AP82" s="286">
        <v>46</v>
      </c>
      <c r="AQ82" s="286">
        <v>46</v>
      </c>
      <c r="AR82" s="286">
        <v>30</v>
      </c>
      <c r="AS82" s="286">
        <v>36</v>
      </c>
      <c r="AT82" s="286">
        <v>48</v>
      </c>
      <c r="AU82" s="286">
        <v>46</v>
      </c>
      <c r="AV82" s="286">
        <v>45</v>
      </c>
      <c r="AW82" s="286">
        <v>44</v>
      </c>
      <c r="AX82" s="286">
        <v>42</v>
      </c>
      <c r="AY82" s="286">
        <v>42</v>
      </c>
      <c r="AZ82" s="287">
        <v>32</v>
      </c>
    </row>
    <row r="83" spans="1:52" ht="34" x14ac:dyDescent="0.2">
      <c r="A83" s="415" t="s">
        <v>104</v>
      </c>
      <c r="B83" s="288" t="s">
        <v>293</v>
      </c>
      <c r="C83" s="289" t="s">
        <v>663</v>
      </c>
      <c r="D83" s="291">
        <v>0.21</v>
      </c>
      <c r="E83" s="291">
        <v>-0.254</v>
      </c>
      <c r="F83" s="291">
        <v>3.5999999999999997E-2</v>
      </c>
      <c r="G83" s="289" t="s">
        <v>804</v>
      </c>
      <c r="H83" s="291">
        <v>4.7E-2</v>
      </c>
      <c r="I83" s="291">
        <v>0.127</v>
      </c>
      <c r="J83" s="289" t="s">
        <v>873</v>
      </c>
      <c r="K83" s="289" t="s">
        <v>893</v>
      </c>
      <c r="L83" s="291">
        <v>8.0000000000000002E-3</v>
      </c>
      <c r="M83" s="289" t="s">
        <v>929</v>
      </c>
      <c r="N83" s="291">
        <v>-0.10100000000000001</v>
      </c>
      <c r="O83" s="289" t="s">
        <v>904</v>
      </c>
      <c r="P83" s="291">
        <v>-5.3999999999999999E-2</v>
      </c>
      <c r="Q83" s="291">
        <v>0.19400000000000001</v>
      </c>
      <c r="R83" s="289" t="s">
        <v>870</v>
      </c>
      <c r="S83" s="289" t="s">
        <v>998</v>
      </c>
      <c r="T83" s="289" t="s">
        <v>1011</v>
      </c>
      <c r="U83" s="289" t="s">
        <v>1024</v>
      </c>
      <c r="V83" s="291">
        <v>0.86599999999999999</v>
      </c>
      <c r="W83" s="291">
        <v>0.14199999999999999</v>
      </c>
      <c r="X83" s="289" t="s">
        <v>1039</v>
      </c>
      <c r="Y83" s="291">
        <v>9.8000000000000004E-2</v>
      </c>
      <c r="Z83" s="291">
        <v>0.16200000000000001</v>
      </c>
      <c r="AA83" s="289" t="s">
        <v>1055</v>
      </c>
      <c r="AB83" s="291">
        <v>4.9000000000000002E-2</v>
      </c>
      <c r="AC83" s="289" t="s">
        <v>1072</v>
      </c>
      <c r="AD83" s="290">
        <v>1</v>
      </c>
      <c r="AE83" s="389" t="s">
        <v>949</v>
      </c>
      <c r="AF83" s="291">
        <v>6.8000000000000005E-2</v>
      </c>
      <c r="AG83" s="289" t="s">
        <v>1079</v>
      </c>
      <c r="AH83" s="388" t="s">
        <v>1053</v>
      </c>
      <c r="AI83" s="291">
        <v>-0.14699999999999999</v>
      </c>
      <c r="AJ83" s="291">
        <v>0.19500000000000001</v>
      </c>
      <c r="AK83" s="389" t="s">
        <v>1080</v>
      </c>
      <c r="AL83" s="291">
        <v>-0.125</v>
      </c>
      <c r="AM83" s="291">
        <v>0.216</v>
      </c>
      <c r="AN83" s="289" t="s">
        <v>1081</v>
      </c>
      <c r="AO83" s="389" t="s">
        <v>1019</v>
      </c>
      <c r="AP83" s="291">
        <v>0.23899999999999999</v>
      </c>
      <c r="AQ83" s="289" t="s">
        <v>1082</v>
      </c>
      <c r="AR83" s="389" t="s">
        <v>697</v>
      </c>
      <c r="AS83" s="291">
        <v>0.25600000000000001</v>
      </c>
      <c r="AT83" s="291">
        <v>0.23300000000000001</v>
      </c>
      <c r="AU83" s="388" t="s">
        <v>669</v>
      </c>
      <c r="AV83" s="388" t="s">
        <v>1083</v>
      </c>
      <c r="AW83" s="388" t="s">
        <v>1084</v>
      </c>
      <c r="AX83" s="389" t="s">
        <v>780</v>
      </c>
      <c r="AY83" s="388" t="s">
        <v>1085</v>
      </c>
      <c r="AZ83" s="391" t="s">
        <v>989</v>
      </c>
    </row>
    <row r="84" spans="1:52" ht="17" x14ac:dyDescent="0.2">
      <c r="A84" s="416"/>
      <c r="B84" s="283" t="s">
        <v>683</v>
      </c>
      <c r="C84" s="282">
        <v>0</v>
      </c>
      <c r="D84" s="282">
        <v>0.219</v>
      </c>
      <c r="E84" s="282">
        <v>0.14099999999999999</v>
      </c>
      <c r="F84" s="282">
        <v>0.82899999999999996</v>
      </c>
      <c r="G84" s="282">
        <v>0</v>
      </c>
      <c r="H84" s="282">
        <v>0.77200000000000002</v>
      </c>
      <c r="I84" s="282">
        <v>0.44600000000000001</v>
      </c>
      <c r="J84" s="282">
        <v>3.4000000000000002E-2</v>
      </c>
      <c r="K84" s="282">
        <v>3.0000000000000001E-3</v>
      </c>
      <c r="L84" s="282">
        <v>0.95699999999999996</v>
      </c>
      <c r="M84" s="282">
        <v>0.02</v>
      </c>
      <c r="N84" s="282">
        <v>0.54700000000000004</v>
      </c>
      <c r="O84" s="282">
        <v>4.3999999999999997E-2</v>
      </c>
      <c r="P84" s="282">
        <v>0.75</v>
      </c>
      <c r="Q84" s="282">
        <v>0.26400000000000001</v>
      </c>
      <c r="R84" s="282">
        <v>4.9000000000000002E-2</v>
      </c>
      <c r="S84" s="282">
        <v>0</v>
      </c>
      <c r="T84" s="282">
        <v>3.6999999999999998E-2</v>
      </c>
      <c r="U84" s="282">
        <v>1E-3</v>
      </c>
      <c r="V84" s="282">
        <v>0.33300000000000002</v>
      </c>
      <c r="W84" s="282">
        <v>0.36899999999999999</v>
      </c>
      <c r="X84" s="282">
        <v>7.0000000000000001E-3</v>
      </c>
      <c r="Y84" s="282">
        <v>0.58599999999999997</v>
      </c>
      <c r="Z84" s="282">
        <v>0.36</v>
      </c>
      <c r="AA84" s="282">
        <v>0</v>
      </c>
      <c r="AB84" s="282">
        <v>0.79</v>
      </c>
      <c r="AC84" s="282">
        <v>3.0000000000000001E-3</v>
      </c>
      <c r="AD84" s="284"/>
      <c r="AE84" s="282">
        <v>0</v>
      </c>
      <c r="AF84" s="282">
        <v>0.70699999999999996</v>
      </c>
      <c r="AG84" s="282">
        <v>2.9000000000000001E-2</v>
      </c>
      <c r="AH84" s="282">
        <v>5.0000000000000001E-3</v>
      </c>
      <c r="AI84" s="282">
        <v>0.36</v>
      </c>
      <c r="AJ84" s="282">
        <v>0.33900000000000002</v>
      </c>
      <c r="AK84" s="282">
        <v>0</v>
      </c>
      <c r="AL84" s="282">
        <v>0.48299999999999998</v>
      </c>
      <c r="AM84" s="282">
        <v>0.18099999999999999</v>
      </c>
      <c r="AN84" s="282">
        <v>2.8000000000000001E-2</v>
      </c>
      <c r="AO84" s="282">
        <v>0</v>
      </c>
      <c r="AP84" s="282">
        <v>0.20300000000000001</v>
      </c>
      <c r="AQ84" s="282">
        <v>2.9000000000000001E-2</v>
      </c>
      <c r="AR84" s="282">
        <v>0</v>
      </c>
      <c r="AS84" s="282">
        <v>0.09</v>
      </c>
      <c r="AT84" s="282">
        <v>0.17100000000000001</v>
      </c>
      <c r="AU84" s="282">
        <v>1E-3</v>
      </c>
      <c r="AV84" s="282">
        <v>0</v>
      </c>
      <c r="AW84" s="282">
        <v>7.0000000000000001E-3</v>
      </c>
      <c r="AX84" s="282">
        <v>0</v>
      </c>
      <c r="AY84" s="282">
        <v>1E-3</v>
      </c>
      <c r="AZ84" s="285">
        <v>0</v>
      </c>
    </row>
    <row r="85" spans="1:52" ht="17" x14ac:dyDescent="0.2">
      <c r="A85" s="417"/>
      <c r="B85" s="278" t="s">
        <v>684</v>
      </c>
      <c r="C85" s="286">
        <v>31</v>
      </c>
      <c r="D85" s="286">
        <v>36</v>
      </c>
      <c r="E85" s="286">
        <v>35</v>
      </c>
      <c r="F85" s="286">
        <v>38</v>
      </c>
      <c r="G85" s="286">
        <v>40</v>
      </c>
      <c r="H85" s="286">
        <v>41</v>
      </c>
      <c r="I85" s="286">
        <v>38</v>
      </c>
      <c r="J85" s="286">
        <v>37</v>
      </c>
      <c r="K85" s="286">
        <v>34</v>
      </c>
      <c r="L85" s="286">
        <v>44</v>
      </c>
      <c r="M85" s="286">
        <v>38</v>
      </c>
      <c r="N85" s="286">
        <v>38</v>
      </c>
      <c r="O85" s="286">
        <v>20</v>
      </c>
      <c r="P85" s="286">
        <v>37</v>
      </c>
      <c r="Q85" s="286">
        <v>35</v>
      </c>
      <c r="R85" s="286">
        <v>41</v>
      </c>
      <c r="S85" s="286">
        <v>31</v>
      </c>
      <c r="T85" s="286">
        <v>25</v>
      </c>
      <c r="U85" s="286">
        <v>21</v>
      </c>
      <c r="V85" s="286">
        <v>3</v>
      </c>
      <c r="W85" s="286">
        <v>42</v>
      </c>
      <c r="X85" s="286">
        <v>36</v>
      </c>
      <c r="Y85" s="286">
        <v>33</v>
      </c>
      <c r="Z85" s="286">
        <v>34</v>
      </c>
      <c r="AA85" s="286">
        <v>50</v>
      </c>
      <c r="AB85" s="286">
        <v>32</v>
      </c>
      <c r="AC85" s="286">
        <v>33</v>
      </c>
      <c r="AD85" s="286">
        <v>50</v>
      </c>
      <c r="AE85" s="286">
        <v>36</v>
      </c>
      <c r="AF85" s="286">
        <v>33</v>
      </c>
      <c r="AG85" s="286">
        <v>46</v>
      </c>
      <c r="AH85" s="286">
        <v>39</v>
      </c>
      <c r="AI85" s="286">
        <v>41</v>
      </c>
      <c r="AJ85" s="286">
        <v>26</v>
      </c>
      <c r="AK85" s="286">
        <v>32</v>
      </c>
      <c r="AL85" s="286">
        <v>34</v>
      </c>
      <c r="AM85" s="286">
        <v>40</v>
      </c>
      <c r="AN85" s="286">
        <v>45</v>
      </c>
      <c r="AO85" s="286">
        <v>43</v>
      </c>
      <c r="AP85" s="286">
        <v>30</v>
      </c>
      <c r="AQ85" s="286">
        <v>30</v>
      </c>
      <c r="AR85" s="286">
        <v>46</v>
      </c>
      <c r="AS85" s="286">
        <v>45</v>
      </c>
      <c r="AT85" s="286">
        <v>36</v>
      </c>
      <c r="AU85" s="286">
        <v>48</v>
      </c>
      <c r="AV85" s="286">
        <v>29</v>
      </c>
      <c r="AW85" s="286">
        <v>28</v>
      </c>
      <c r="AX85" s="286">
        <v>26</v>
      </c>
      <c r="AY85" s="286">
        <v>40</v>
      </c>
      <c r="AZ85" s="287">
        <v>49</v>
      </c>
    </row>
    <row r="86" spans="1:52" ht="34" x14ac:dyDescent="0.2">
      <c r="A86" s="415" t="s">
        <v>96</v>
      </c>
      <c r="B86" s="288" t="s">
        <v>293</v>
      </c>
      <c r="C86" s="289" t="s">
        <v>664</v>
      </c>
      <c r="D86" s="289" t="s">
        <v>705</v>
      </c>
      <c r="E86" s="291">
        <v>4.0000000000000001E-3</v>
      </c>
      <c r="F86" s="289" t="s">
        <v>776</v>
      </c>
      <c r="G86" s="289" t="s">
        <v>734</v>
      </c>
      <c r="H86" s="291">
        <v>-0.02</v>
      </c>
      <c r="I86" s="289" t="s">
        <v>852</v>
      </c>
      <c r="J86" s="291">
        <v>0.23400000000000001</v>
      </c>
      <c r="K86" s="291">
        <v>-0.193</v>
      </c>
      <c r="L86" s="291">
        <v>0.185</v>
      </c>
      <c r="M86" s="291">
        <v>0.109</v>
      </c>
      <c r="N86" s="289" t="s">
        <v>945</v>
      </c>
      <c r="O86" s="291">
        <v>0.36899999999999999</v>
      </c>
      <c r="P86" s="289" t="s">
        <v>962</v>
      </c>
      <c r="Q86" s="289" t="s">
        <v>868</v>
      </c>
      <c r="R86" s="289" t="s">
        <v>946</v>
      </c>
      <c r="S86" s="289" t="s">
        <v>993</v>
      </c>
      <c r="T86" s="289" t="s">
        <v>1012</v>
      </c>
      <c r="U86" s="289" t="s">
        <v>686</v>
      </c>
      <c r="V86" s="291">
        <v>0.67200000000000004</v>
      </c>
      <c r="W86" s="289" t="s">
        <v>1030</v>
      </c>
      <c r="X86" s="289" t="s">
        <v>1040</v>
      </c>
      <c r="Y86" s="289" t="s">
        <v>776</v>
      </c>
      <c r="Z86" s="291">
        <v>-1E-3</v>
      </c>
      <c r="AA86" s="289" t="s">
        <v>1021</v>
      </c>
      <c r="AB86" s="289" t="s">
        <v>734</v>
      </c>
      <c r="AC86" s="291">
        <v>-9.5000000000000001E-2</v>
      </c>
      <c r="AD86" s="289" t="s">
        <v>949</v>
      </c>
      <c r="AE86" s="290">
        <v>1</v>
      </c>
      <c r="AF86" s="388" t="s">
        <v>920</v>
      </c>
      <c r="AG86" s="388" t="s">
        <v>1086</v>
      </c>
      <c r="AH86" s="291">
        <v>7.5999999999999998E-2</v>
      </c>
      <c r="AI86" s="388" t="s">
        <v>915</v>
      </c>
      <c r="AJ86" s="388" t="s">
        <v>1034</v>
      </c>
      <c r="AK86" s="387" t="s">
        <v>668</v>
      </c>
      <c r="AL86" s="291">
        <v>0.23300000000000001</v>
      </c>
      <c r="AM86" s="389" t="s">
        <v>879</v>
      </c>
      <c r="AN86" s="291">
        <v>0.13300000000000001</v>
      </c>
      <c r="AO86" s="388" t="s">
        <v>826</v>
      </c>
      <c r="AP86" s="389" t="s">
        <v>848</v>
      </c>
      <c r="AQ86" s="389" t="s">
        <v>1087</v>
      </c>
      <c r="AR86" s="388" t="s">
        <v>911</v>
      </c>
      <c r="AS86" s="388" t="s">
        <v>1088</v>
      </c>
      <c r="AT86" s="388" t="s">
        <v>1089</v>
      </c>
      <c r="AU86" s="388" t="s">
        <v>1090</v>
      </c>
      <c r="AV86" s="387" t="s">
        <v>686</v>
      </c>
      <c r="AW86" s="388" t="s">
        <v>1091</v>
      </c>
      <c r="AX86" s="387" t="s">
        <v>654</v>
      </c>
      <c r="AY86" s="387" t="s">
        <v>993</v>
      </c>
      <c r="AZ86" s="391" t="s">
        <v>868</v>
      </c>
    </row>
    <row r="87" spans="1:52" ht="19" customHeight="1" x14ac:dyDescent="0.2">
      <c r="A87" s="416"/>
      <c r="B87" s="283" t="s">
        <v>683</v>
      </c>
      <c r="C87" s="282">
        <v>0</v>
      </c>
      <c r="D87" s="282">
        <v>0</v>
      </c>
      <c r="E87" s="282">
        <v>0.98</v>
      </c>
      <c r="F87" s="282">
        <v>0</v>
      </c>
      <c r="G87" s="282">
        <v>0</v>
      </c>
      <c r="H87" s="282">
        <v>0.89700000000000002</v>
      </c>
      <c r="I87" s="282">
        <v>1E-3</v>
      </c>
      <c r="J87" s="282">
        <v>0.113</v>
      </c>
      <c r="K87" s="282">
        <v>0.20499999999999999</v>
      </c>
      <c r="L87" s="282">
        <v>0.21299999999999999</v>
      </c>
      <c r="M87" s="282">
        <v>0.46700000000000003</v>
      </c>
      <c r="N87" s="282">
        <v>3.0000000000000001E-3</v>
      </c>
      <c r="O87" s="282">
        <v>0.109</v>
      </c>
      <c r="P87" s="282">
        <v>1.2999999999999999E-2</v>
      </c>
      <c r="Q87" s="282">
        <v>0</v>
      </c>
      <c r="R87" s="282">
        <v>0</v>
      </c>
      <c r="S87" s="282">
        <v>0</v>
      </c>
      <c r="T87" s="282">
        <v>1.9E-2</v>
      </c>
      <c r="U87" s="282">
        <v>0</v>
      </c>
      <c r="V87" s="282">
        <v>0.53100000000000003</v>
      </c>
      <c r="W87" s="282">
        <v>0</v>
      </c>
      <c r="X87" s="282">
        <v>0</v>
      </c>
      <c r="Y87" s="282">
        <v>0</v>
      </c>
      <c r="Z87" s="282">
        <v>0.99299999999999999</v>
      </c>
      <c r="AA87" s="282">
        <v>0</v>
      </c>
      <c r="AB87" s="282">
        <v>0</v>
      </c>
      <c r="AC87" s="282">
        <v>0.54100000000000004</v>
      </c>
      <c r="AD87" s="282">
        <v>0</v>
      </c>
      <c r="AE87" s="284"/>
      <c r="AF87" s="282">
        <v>0</v>
      </c>
      <c r="AG87" s="282">
        <v>0</v>
      </c>
      <c r="AH87" s="282">
        <v>0.61199999999999999</v>
      </c>
      <c r="AI87" s="282">
        <v>0</v>
      </c>
      <c r="AJ87" s="282">
        <v>4.0000000000000001E-3</v>
      </c>
      <c r="AK87" s="282">
        <v>0</v>
      </c>
      <c r="AL87" s="282">
        <v>0.123</v>
      </c>
      <c r="AM87" s="282">
        <v>0</v>
      </c>
      <c r="AN87" s="282">
        <v>0.379</v>
      </c>
      <c r="AO87" s="282">
        <v>2E-3</v>
      </c>
      <c r="AP87" s="282">
        <v>0</v>
      </c>
      <c r="AQ87" s="282">
        <v>0</v>
      </c>
      <c r="AR87" s="282">
        <v>0</v>
      </c>
      <c r="AS87" s="282">
        <v>2E-3</v>
      </c>
      <c r="AT87" s="282">
        <v>0</v>
      </c>
      <c r="AU87" s="282">
        <v>0</v>
      </c>
      <c r="AV87" s="282">
        <v>0</v>
      </c>
      <c r="AW87" s="282">
        <v>0</v>
      </c>
      <c r="AX87" s="282">
        <v>0</v>
      </c>
      <c r="AY87" s="282">
        <v>0</v>
      </c>
      <c r="AZ87" s="285">
        <v>0</v>
      </c>
    </row>
    <row r="88" spans="1:52" ht="17" x14ac:dyDescent="0.2">
      <c r="A88" s="417"/>
      <c r="B88" s="278" t="s">
        <v>684</v>
      </c>
      <c r="C88" s="286">
        <v>42</v>
      </c>
      <c r="D88" s="286">
        <v>47</v>
      </c>
      <c r="E88" s="286">
        <v>46</v>
      </c>
      <c r="F88" s="286">
        <v>47</v>
      </c>
      <c r="G88" s="286">
        <v>26</v>
      </c>
      <c r="H88" s="286">
        <v>45</v>
      </c>
      <c r="I88" s="286">
        <v>36</v>
      </c>
      <c r="J88" s="286">
        <v>47</v>
      </c>
      <c r="K88" s="286">
        <v>45</v>
      </c>
      <c r="L88" s="286">
        <v>47</v>
      </c>
      <c r="M88" s="286">
        <v>47</v>
      </c>
      <c r="N88" s="286">
        <v>47</v>
      </c>
      <c r="O88" s="286">
        <v>20</v>
      </c>
      <c r="P88" s="286">
        <v>46</v>
      </c>
      <c r="Q88" s="286">
        <v>46</v>
      </c>
      <c r="R88" s="286">
        <v>47</v>
      </c>
      <c r="S88" s="286">
        <v>42</v>
      </c>
      <c r="T88" s="286">
        <v>25</v>
      </c>
      <c r="U88" s="286">
        <v>27</v>
      </c>
      <c r="V88" s="286">
        <v>3</v>
      </c>
      <c r="W88" s="286">
        <v>39</v>
      </c>
      <c r="X88" s="286">
        <v>47</v>
      </c>
      <c r="Y88" s="286">
        <v>44</v>
      </c>
      <c r="Z88" s="286">
        <v>45</v>
      </c>
      <c r="AA88" s="286">
        <v>45</v>
      </c>
      <c r="AB88" s="286">
        <v>43</v>
      </c>
      <c r="AC88" s="286">
        <v>44</v>
      </c>
      <c r="AD88" s="286">
        <v>36</v>
      </c>
      <c r="AE88" s="286">
        <v>47</v>
      </c>
      <c r="AF88" s="286">
        <v>44</v>
      </c>
      <c r="AG88" s="286">
        <v>47</v>
      </c>
      <c r="AH88" s="286">
        <v>47</v>
      </c>
      <c r="AI88" s="286">
        <v>46</v>
      </c>
      <c r="AJ88" s="286">
        <v>21</v>
      </c>
      <c r="AK88" s="286">
        <v>38</v>
      </c>
      <c r="AL88" s="286">
        <v>45</v>
      </c>
      <c r="AM88" s="286">
        <v>45</v>
      </c>
      <c r="AN88" s="286">
        <v>46</v>
      </c>
      <c r="AO88" s="286">
        <v>47</v>
      </c>
      <c r="AP88" s="286">
        <v>41</v>
      </c>
      <c r="AQ88" s="286">
        <v>41</v>
      </c>
      <c r="AR88" s="286">
        <v>33</v>
      </c>
      <c r="AS88" s="286">
        <v>39</v>
      </c>
      <c r="AT88" s="286">
        <v>47</v>
      </c>
      <c r="AU88" s="286">
        <v>47</v>
      </c>
      <c r="AV88" s="286">
        <v>40</v>
      </c>
      <c r="AW88" s="286">
        <v>39</v>
      </c>
      <c r="AX88" s="286">
        <v>37</v>
      </c>
      <c r="AY88" s="286">
        <v>45</v>
      </c>
      <c r="AZ88" s="287">
        <v>35</v>
      </c>
    </row>
    <row r="89" spans="1:52" ht="34" x14ac:dyDescent="0.2">
      <c r="A89" s="415" t="s">
        <v>118</v>
      </c>
      <c r="B89" s="288" t="s">
        <v>293</v>
      </c>
      <c r="C89" s="289" t="s">
        <v>665</v>
      </c>
      <c r="D89" s="289" t="s">
        <v>706</v>
      </c>
      <c r="E89" s="289" t="s">
        <v>746</v>
      </c>
      <c r="F89" s="289" t="s">
        <v>777</v>
      </c>
      <c r="G89" s="289" t="s">
        <v>805</v>
      </c>
      <c r="H89" s="289" t="s">
        <v>831</v>
      </c>
      <c r="I89" s="289" t="s">
        <v>853</v>
      </c>
      <c r="J89" s="289" t="s">
        <v>792</v>
      </c>
      <c r="K89" s="289" t="s">
        <v>759</v>
      </c>
      <c r="L89" s="289" t="s">
        <v>810</v>
      </c>
      <c r="M89" s="289" t="s">
        <v>767</v>
      </c>
      <c r="N89" s="289" t="s">
        <v>645</v>
      </c>
      <c r="O89" s="291">
        <v>0.221</v>
      </c>
      <c r="P89" s="289" t="s">
        <v>805</v>
      </c>
      <c r="Q89" s="289" t="s">
        <v>978</v>
      </c>
      <c r="R89" s="289" t="s">
        <v>989</v>
      </c>
      <c r="S89" s="289" t="s">
        <v>706</v>
      </c>
      <c r="T89" s="289" t="s">
        <v>1013</v>
      </c>
      <c r="U89" s="289" t="s">
        <v>1025</v>
      </c>
      <c r="V89" s="291">
        <v>0.80300000000000005</v>
      </c>
      <c r="W89" s="289" t="s">
        <v>1031</v>
      </c>
      <c r="X89" s="291">
        <v>-0.20200000000000001</v>
      </c>
      <c r="Y89" s="289" t="s">
        <v>770</v>
      </c>
      <c r="Z89" s="289" t="s">
        <v>1053</v>
      </c>
      <c r="AA89" s="291">
        <v>-0.115</v>
      </c>
      <c r="AB89" s="289" t="s">
        <v>993</v>
      </c>
      <c r="AC89" s="289" t="s">
        <v>911</v>
      </c>
      <c r="AD89" s="291">
        <v>6.8000000000000005E-2</v>
      </c>
      <c r="AE89" s="289" t="s">
        <v>920</v>
      </c>
      <c r="AF89" s="290">
        <v>1</v>
      </c>
      <c r="AG89" s="387" t="s">
        <v>1022</v>
      </c>
      <c r="AH89" s="388" t="s">
        <v>779</v>
      </c>
      <c r="AI89" s="389" t="s">
        <v>854</v>
      </c>
      <c r="AJ89" s="387" t="s">
        <v>720</v>
      </c>
      <c r="AK89" s="389" t="s">
        <v>878</v>
      </c>
      <c r="AL89" s="387" t="s">
        <v>815</v>
      </c>
      <c r="AM89" s="389" t="s">
        <v>714</v>
      </c>
      <c r="AN89" s="389" t="s">
        <v>965</v>
      </c>
      <c r="AO89" s="389" t="s">
        <v>1032</v>
      </c>
      <c r="AP89" s="387" t="s">
        <v>703</v>
      </c>
      <c r="AQ89" s="387" t="s">
        <v>654</v>
      </c>
      <c r="AR89" s="291">
        <v>0.17699999999999999</v>
      </c>
      <c r="AS89" s="387" t="s">
        <v>774</v>
      </c>
      <c r="AT89" s="387" t="s">
        <v>858</v>
      </c>
      <c r="AU89" s="387" t="s">
        <v>858</v>
      </c>
      <c r="AV89" s="387" t="s">
        <v>906</v>
      </c>
      <c r="AW89" s="389" t="s">
        <v>807</v>
      </c>
      <c r="AX89" s="389" t="s">
        <v>699</v>
      </c>
      <c r="AY89" s="388" t="s">
        <v>1092</v>
      </c>
      <c r="AZ89" s="391" t="s">
        <v>1055</v>
      </c>
    </row>
    <row r="90" spans="1:52" ht="17" x14ac:dyDescent="0.2">
      <c r="A90" s="416"/>
      <c r="B90" s="283" t="s">
        <v>683</v>
      </c>
      <c r="C90" s="282">
        <v>0</v>
      </c>
      <c r="D90" s="282">
        <v>0</v>
      </c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82">
        <v>0</v>
      </c>
      <c r="M90" s="282">
        <v>0</v>
      </c>
      <c r="N90" s="282">
        <v>0</v>
      </c>
      <c r="O90" s="282">
        <v>0.35</v>
      </c>
      <c r="P90" s="282">
        <v>0</v>
      </c>
      <c r="Q90" s="282">
        <v>0</v>
      </c>
      <c r="R90" s="282">
        <v>0</v>
      </c>
      <c r="S90" s="282">
        <v>0</v>
      </c>
      <c r="T90" s="282">
        <v>0</v>
      </c>
      <c r="U90" s="282">
        <v>0</v>
      </c>
      <c r="V90" s="282">
        <v>0.40699999999999997</v>
      </c>
      <c r="W90" s="282">
        <v>0</v>
      </c>
      <c r="X90" s="282">
        <v>0.16500000000000001</v>
      </c>
      <c r="Y90" s="282">
        <v>0</v>
      </c>
      <c r="Z90" s="282">
        <v>2E-3</v>
      </c>
      <c r="AA90" s="282">
        <v>0.46899999999999997</v>
      </c>
      <c r="AB90" s="282">
        <v>0</v>
      </c>
      <c r="AC90" s="282">
        <v>0</v>
      </c>
      <c r="AD90" s="282">
        <v>0.70699999999999996</v>
      </c>
      <c r="AE90" s="282">
        <v>0</v>
      </c>
      <c r="AF90" s="284"/>
      <c r="AG90" s="282">
        <v>0</v>
      </c>
      <c r="AH90" s="282">
        <v>3.0000000000000001E-3</v>
      </c>
      <c r="AI90" s="282">
        <v>0</v>
      </c>
      <c r="AJ90" s="282">
        <v>0</v>
      </c>
      <c r="AK90" s="282">
        <v>0</v>
      </c>
      <c r="AL90" s="282">
        <v>0</v>
      </c>
      <c r="AM90" s="282">
        <v>0</v>
      </c>
      <c r="AN90" s="282">
        <v>0</v>
      </c>
      <c r="AO90" s="282">
        <v>0</v>
      </c>
      <c r="AP90" s="282">
        <v>0</v>
      </c>
      <c r="AQ90" s="282">
        <v>0</v>
      </c>
      <c r="AR90" s="282">
        <v>0.34799999999999998</v>
      </c>
      <c r="AS90" s="282">
        <v>0</v>
      </c>
      <c r="AT90" s="282">
        <v>0</v>
      </c>
      <c r="AU90" s="282">
        <v>0</v>
      </c>
      <c r="AV90" s="282">
        <v>0</v>
      </c>
      <c r="AW90" s="282">
        <v>0</v>
      </c>
      <c r="AX90" s="282">
        <v>0</v>
      </c>
      <c r="AY90" s="282">
        <v>0</v>
      </c>
      <c r="AZ90" s="285">
        <v>0</v>
      </c>
    </row>
    <row r="91" spans="1:52" ht="17" x14ac:dyDescent="0.2">
      <c r="A91" s="417"/>
      <c r="B91" s="278" t="s">
        <v>684</v>
      </c>
      <c r="C91" s="286">
        <v>47</v>
      </c>
      <c r="D91" s="286">
        <v>46</v>
      </c>
      <c r="E91" s="286">
        <v>48</v>
      </c>
      <c r="F91" s="286">
        <v>45</v>
      </c>
      <c r="G91" s="286">
        <v>23</v>
      </c>
      <c r="H91" s="286">
        <v>42</v>
      </c>
      <c r="I91" s="286">
        <v>33</v>
      </c>
      <c r="J91" s="286">
        <v>48</v>
      </c>
      <c r="K91" s="286">
        <v>51</v>
      </c>
      <c r="L91" s="286">
        <v>44</v>
      </c>
      <c r="M91" s="286">
        <v>45</v>
      </c>
      <c r="N91" s="286">
        <v>44</v>
      </c>
      <c r="O91" s="286">
        <v>20</v>
      </c>
      <c r="P91" s="286">
        <v>47</v>
      </c>
      <c r="Q91" s="286">
        <v>51</v>
      </c>
      <c r="R91" s="286">
        <v>47</v>
      </c>
      <c r="S91" s="286">
        <v>49</v>
      </c>
      <c r="T91" s="286">
        <v>24</v>
      </c>
      <c r="U91" s="286">
        <v>34</v>
      </c>
      <c r="V91" s="286">
        <v>3</v>
      </c>
      <c r="W91" s="286">
        <v>36</v>
      </c>
      <c r="X91" s="286">
        <v>49</v>
      </c>
      <c r="Y91" s="286">
        <v>47</v>
      </c>
      <c r="Z91" s="286">
        <v>46</v>
      </c>
      <c r="AA91" s="286">
        <v>42</v>
      </c>
      <c r="AB91" s="286">
        <v>49</v>
      </c>
      <c r="AC91" s="286">
        <v>49</v>
      </c>
      <c r="AD91" s="286">
        <v>33</v>
      </c>
      <c r="AE91" s="286">
        <v>44</v>
      </c>
      <c r="AF91" s="286">
        <v>51</v>
      </c>
      <c r="AG91" s="286">
        <v>44</v>
      </c>
      <c r="AH91" s="286">
        <v>47</v>
      </c>
      <c r="AI91" s="286">
        <v>43</v>
      </c>
      <c r="AJ91" s="286">
        <v>18</v>
      </c>
      <c r="AK91" s="286">
        <v>38</v>
      </c>
      <c r="AL91" s="286">
        <v>46</v>
      </c>
      <c r="AM91" s="286">
        <v>42</v>
      </c>
      <c r="AN91" s="286">
        <v>43</v>
      </c>
      <c r="AO91" s="286">
        <v>44</v>
      </c>
      <c r="AP91" s="286">
        <v>46</v>
      </c>
      <c r="AQ91" s="286">
        <v>48</v>
      </c>
      <c r="AR91" s="286">
        <v>30</v>
      </c>
      <c r="AS91" s="286">
        <v>36</v>
      </c>
      <c r="AT91" s="286">
        <v>48</v>
      </c>
      <c r="AU91" s="286">
        <v>46</v>
      </c>
      <c r="AV91" s="286">
        <v>47</v>
      </c>
      <c r="AW91" s="286">
        <v>46</v>
      </c>
      <c r="AX91" s="286">
        <v>44</v>
      </c>
      <c r="AY91" s="286">
        <v>42</v>
      </c>
      <c r="AZ91" s="287">
        <v>32</v>
      </c>
    </row>
    <row r="92" spans="1:52" ht="34" x14ac:dyDescent="0.2">
      <c r="A92" s="415" t="s">
        <v>86</v>
      </c>
      <c r="B92" s="288" t="s">
        <v>293</v>
      </c>
      <c r="C92" s="289" t="s">
        <v>666</v>
      </c>
      <c r="D92" s="289" t="s">
        <v>707</v>
      </c>
      <c r="E92" s="289" t="s">
        <v>747</v>
      </c>
      <c r="F92" s="289" t="s">
        <v>778</v>
      </c>
      <c r="G92" s="289" t="s">
        <v>645</v>
      </c>
      <c r="H92" s="289" t="s">
        <v>734</v>
      </c>
      <c r="I92" s="289" t="s">
        <v>720</v>
      </c>
      <c r="J92" s="289" t="s">
        <v>800</v>
      </c>
      <c r="K92" s="289" t="s">
        <v>894</v>
      </c>
      <c r="L92" s="289" t="s">
        <v>660</v>
      </c>
      <c r="M92" s="289" t="s">
        <v>843</v>
      </c>
      <c r="N92" s="289" t="s">
        <v>795</v>
      </c>
      <c r="O92" s="291">
        <v>0.27900000000000003</v>
      </c>
      <c r="P92" s="289" t="s">
        <v>694</v>
      </c>
      <c r="Q92" s="289" t="s">
        <v>811</v>
      </c>
      <c r="R92" s="289" t="s">
        <v>966</v>
      </c>
      <c r="S92" s="289" t="s">
        <v>999</v>
      </c>
      <c r="T92" s="289" t="s">
        <v>778</v>
      </c>
      <c r="U92" s="289" t="s">
        <v>827</v>
      </c>
      <c r="V92" s="291">
        <v>0.69299999999999995</v>
      </c>
      <c r="W92" s="289" t="s">
        <v>701</v>
      </c>
      <c r="X92" s="291">
        <v>-0.18099999999999999</v>
      </c>
      <c r="Y92" s="289" t="s">
        <v>696</v>
      </c>
      <c r="Z92" s="289" t="s">
        <v>1054</v>
      </c>
      <c r="AA92" s="289" t="s">
        <v>1056</v>
      </c>
      <c r="AB92" s="289" t="s">
        <v>1003</v>
      </c>
      <c r="AC92" s="289" t="s">
        <v>1073</v>
      </c>
      <c r="AD92" s="289" t="s">
        <v>1079</v>
      </c>
      <c r="AE92" s="289" t="s">
        <v>1086</v>
      </c>
      <c r="AF92" s="289" t="s">
        <v>1022</v>
      </c>
      <c r="AG92" s="290">
        <v>1</v>
      </c>
      <c r="AH92" s="388" t="s">
        <v>1093</v>
      </c>
      <c r="AI92" s="389" t="s">
        <v>792</v>
      </c>
      <c r="AJ92" s="387" t="s">
        <v>882</v>
      </c>
      <c r="AK92" s="389" t="s">
        <v>907</v>
      </c>
      <c r="AL92" s="389" t="s">
        <v>732</v>
      </c>
      <c r="AM92" s="387" t="s">
        <v>781</v>
      </c>
      <c r="AN92" s="389" t="s">
        <v>678</v>
      </c>
      <c r="AO92" s="389" t="s">
        <v>949</v>
      </c>
      <c r="AP92" s="387" t="s">
        <v>922</v>
      </c>
      <c r="AQ92" s="387" t="s">
        <v>738</v>
      </c>
      <c r="AR92" s="389" t="s">
        <v>793</v>
      </c>
      <c r="AS92" s="387" t="s">
        <v>1094</v>
      </c>
      <c r="AT92" s="389" t="s">
        <v>946</v>
      </c>
      <c r="AU92" s="387" t="s">
        <v>1095</v>
      </c>
      <c r="AV92" s="387" t="s">
        <v>1096</v>
      </c>
      <c r="AW92" s="387" t="s">
        <v>867</v>
      </c>
      <c r="AX92" s="387" t="s">
        <v>1094</v>
      </c>
      <c r="AY92" s="387" t="s">
        <v>1097</v>
      </c>
      <c r="AZ92" s="392" t="s">
        <v>1022</v>
      </c>
    </row>
    <row r="93" spans="1:52" ht="17" x14ac:dyDescent="0.2">
      <c r="A93" s="416"/>
      <c r="B93" s="283" t="s">
        <v>683</v>
      </c>
      <c r="C93" s="282">
        <v>0</v>
      </c>
      <c r="D93" s="282">
        <v>0</v>
      </c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4.0000000000000001E-3</v>
      </c>
      <c r="L93" s="282">
        <v>0</v>
      </c>
      <c r="M93" s="282">
        <v>0</v>
      </c>
      <c r="N93" s="282">
        <v>0</v>
      </c>
      <c r="O93" s="282">
        <v>0.23300000000000001</v>
      </c>
      <c r="P93" s="282">
        <v>0</v>
      </c>
      <c r="Q93" s="282">
        <v>0</v>
      </c>
      <c r="R93" s="282">
        <v>0</v>
      </c>
      <c r="S93" s="282">
        <v>0</v>
      </c>
      <c r="T93" s="282">
        <v>0</v>
      </c>
      <c r="U93" s="282">
        <v>0</v>
      </c>
      <c r="V93" s="282">
        <v>0.51200000000000001</v>
      </c>
      <c r="W93" s="282">
        <v>0</v>
      </c>
      <c r="X93" s="282">
        <v>0.224</v>
      </c>
      <c r="Y93" s="282">
        <v>0</v>
      </c>
      <c r="Z93" s="282">
        <v>5.0000000000000001E-3</v>
      </c>
      <c r="AA93" s="282">
        <v>0</v>
      </c>
      <c r="AB93" s="282">
        <v>0</v>
      </c>
      <c r="AC93" s="282">
        <v>2E-3</v>
      </c>
      <c r="AD93" s="282">
        <v>2.9000000000000001E-2</v>
      </c>
      <c r="AE93" s="282">
        <v>0</v>
      </c>
      <c r="AF93" s="282">
        <v>0</v>
      </c>
      <c r="AG93" s="284"/>
      <c r="AH93" s="282">
        <v>0</v>
      </c>
      <c r="AI93" s="282">
        <v>0</v>
      </c>
      <c r="AJ93" s="282">
        <v>0</v>
      </c>
      <c r="AK93" s="282">
        <v>0</v>
      </c>
      <c r="AL93" s="282">
        <v>0</v>
      </c>
      <c r="AM93" s="282">
        <v>0</v>
      </c>
      <c r="AN93" s="282">
        <v>0</v>
      </c>
      <c r="AO93" s="282">
        <v>0</v>
      </c>
      <c r="AP93" s="282">
        <v>0</v>
      </c>
      <c r="AQ93" s="282">
        <v>0</v>
      </c>
      <c r="AR93" s="282">
        <v>0</v>
      </c>
      <c r="AS93" s="282">
        <v>0</v>
      </c>
      <c r="AT93" s="282">
        <v>0</v>
      </c>
      <c r="AU93" s="282">
        <v>0</v>
      </c>
      <c r="AV93" s="282">
        <v>0</v>
      </c>
      <c r="AW93" s="282">
        <v>0</v>
      </c>
      <c r="AX93" s="282">
        <v>0</v>
      </c>
      <c r="AY93" s="282">
        <v>0</v>
      </c>
      <c r="AZ93" s="285">
        <v>0</v>
      </c>
    </row>
    <row r="94" spans="1:52" ht="17" x14ac:dyDescent="0.2">
      <c r="A94" s="417"/>
      <c r="B94" s="278" t="s">
        <v>684</v>
      </c>
      <c r="C94" s="286">
        <v>42</v>
      </c>
      <c r="D94" s="286">
        <v>47</v>
      </c>
      <c r="E94" s="286">
        <v>46</v>
      </c>
      <c r="F94" s="286">
        <v>49</v>
      </c>
      <c r="G94" s="286">
        <v>36</v>
      </c>
      <c r="H94" s="286">
        <v>50</v>
      </c>
      <c r="I94" s="286">
        <v>38</v>
      </c>
      <c r="J94" s="286">
        <v>48</v>
      </c>
      <c r="K94" s="286">
        <v>45</v>
      </c>
      <c r="L94" s="286">
        <v>55</v>
      </c>
      <c r="M94" s="286">
        <v>49</v>
      </c>
      <c r="N94" s="286">
        <v>49</v>
      </c>
      <c r="O94" s="286">
        <v>20</v>
      </c>
      <c r="P94" s="286">
        <v>48</v>
      </c>
      <c r="Q94" s="286">
        <v>46</v>
      </c>
      <c r="R94" s="286">
        <v>52</v>
      </c>
      <c r="S94" s="286">
        <v>42</v>
      </c>
      <c r="T94" s="286">
        <v>25</v>
      </c>
      <c r="U94" s="286">
        <v>27</v>
      </c>
      <c r="V94" s="286">
        <v>3</v>
      </c>
      <c r="W94" s="286">
        <v>45</v>
      </c>
      <c r="X94" s="286">
        <v>47</v>
      </c>
      <c r="Y94" s="286">
        <v>44</v>
      </c>
      <c r="Z94" s="286">
        <v>45</v>
      </c>
      <c r="AA94" s="286">
        <v>55</v>
      </c>
      <c r="AB94" s="286">
        <v>43</v>
      </c>
      <c r="AC94" s="286">
        <v>44</v>
      </c>
      <c r="AD94" s="286">
        <v>46</v>
      </c>
      <c r="AE94" s="286">
        <v>47</v>
      </c>
      <c r="AF94" s="286">
        <v>44</v>
      </c>
      <c r="AG94" s="286">
        <v>57</v>
      </c>
      <c r="AH94" s="286">
        <v>50</v>
      </c>
      <c r="AI94" s="286">
        <v>51</v>
      </c>
      <c r="AJ94" s="286">
        <v>26</v>
      </c>
      <c r="AK94" s="286">
        <v>38</v>
      </c>
      <c r="AL94" s="286">
        <v>45</v>
      </c>
      <c r="AM94" s="286">
        <v>49</v>
      </c>
      <c r="AN94" s="286">
        <v>55</v>
      </c>
      <c r="AO94" s="286">
        <v>50</v>
      </c>
      <c r="AP94" s="286">
        <v>41</v>
      </c>
      <c r="AQ94" s="286">
        <v>41</v>
      </c>
      <c r="AR94" s="286">
        <v>43</v>
      </c>
      <c r="AS94" s="286">
        <v>48</v>
      </c>
      <c r="AT94" s="286">
        <v>47</v>
      </c>
      <c r="AU94" s="286">
        <v>57</v>
      </c>
      <c r="AV94" s="286">
        <v>40</v>
      </c>
      <c r="AW94" s="286">
        <v>39</v>
      </c>
      <c r="AX94" s="286">
        <v>37</v>
      </c>
      <c r="AY94" s="286">
        <v>49</v>
      </c>
      <c r="AZ94" s="287">
        <v>45</v>
      </c>
    </row>
    <row r="95" spans="1:52" ht="34" x14ac:dyDescent="0.2">
      <c r="A95" s="415" t="s">
        <v>94</v>
      </c>
      <c r="B95" s="288" t="s">
        <v>293</v>
      </c>
      <c r="C95" s="291">
        <v>0.109</v>
      </c>
      <c r="D95" s="289" t="s">
        <v>708</v>
      </c>
      <c r="E95" s="289" t="s">
        <v>748</v>
      </c>
      <c r="F95" s="289" t="s">
        <v>779</v>
      </c>
      <c r="G95" s="289" t="s">
        <v>806</v>
      </c>
      <c r="H95" s="289" t="s">
        <v>832</v>
      </c>
      <c r="I95" s="289" t="s">
        <v>793</v>
      </c>
      <c r="J95" s="289" t="s">
        <v>874</v>
      </c>
      <c r="K95" s="289" t="s">
        <v>895</v>
      </c>
      <c r="L95" s="289" t="s">
        <v>909</v>
      </c>
      <c r="M95" s="289" t="s">
        <v>930</v>
      </c>
      <c r="N95" s="289" t="s">
        <v>935</v>
      </c>
      <c r="O95" s="291">
        <v>0.39300000000000002</v>
      </c>
      <c r="P95" s="289" t="s">
        <v>963</v>
      </c>
      <c r="Q95" s="291">
        <v>0.25</v>
      </c>
      <c r="R95" s="291">
        <v>0.247</v>
      </c>
      <c r="S95" s="291">
        <v>0.215</v>
      </c>
      <c r="T95" s="289" t="s">
        <v>1014</v>
      </c>
      <c r="U95" s="291">
        <v>4.0000000000000001E-3</v>
      </c>
      <c r="V95" s="291">
        <v>0.65500000000000003</v>
      </c>
      <c r="W95" s="289" t="s">
        <v>972</v>
      </c>
      <c r="X95" s="289" t="s">
        <v>1041</v>
      </c>
      <c r="Y95" s="291">
        <v>0.26100000000000001</v>
      </c>
      <c r="Z95" s="289" t="s">
        <v>783</v>
      </c>
      <c r="AA95" s="289" t="s">
        <v>1057</v>
      </c>
      <c r="AB95" s="291">
        <v>0.28899999999999998</v>
      </c>
      <c r="AC95" s="291">
        <v>0.253</v>
      </c>
      <c r="AD95" s="289" t="s">
        <v>1053</v>
      </c>
      <c r="AE95" s="291">
        <v>7.5999999999999998E-2</v>
      </c>
      <c r="AF95" s="289" t="s">
        <v>779</v>
      </c>
      <c r="AG95" s="289" t="s">
        <v>1093</v>
      </c>
      <c r="AH95" s="290">
        <v>1</v>
      </c>
      <c r="AI95" s="289" t="s">
        <v>1098</v>
      </c>
      <c r="AJ95" s="389" t="s">
        <v>875</v>
      </c>
      <c r="AK95" s="289" t="s">
        <v>1099</v>
      </c>
      <c r="AL95" s="388" t="s">
        <v>1100</v>
      </c>
      <c r="AM95" s="388" t="s">
        <v>1101</v>
      </c>
      <c r="AN95" s="389" t="s">
        <v>987</v>
      </c>
      <c r="AO95" s="388" t="s">
        <v>1102</v>
      </c>
      <c r="AP95" s="291">
        <v>0.14799999999999999</v>
      </c>
      <c r="AQ95" s="289" t="s">
        <v>1103</v>
      </c>
      <c r="AR95" s="388" t="s">
        <v>971</v>
      </c>
      <c r="AS95" s="389" t="s">
        <v>931</v>
      </c>
      <c r="AT95" s="388" t="s">
        <v>944</v>
      </c>
      <c r="AU95" s="388" t="s">
        <v>1104</v>
      </c>
      <c r="AV95" s="291">
        <v>0.157</v>
      </c>
      <c r="AW95" s="291">
        <v>0.27500000000000002</v>
      </c>
      <c r="AX95" s="291">
        <v>0.109</v>
      </c>
      <c r="AY95" s="289" t="s">
        <v>895</v>
      </c>
      <c r="AZ95" s="392" t="s">
        <v>808</v>
      </c>
    </row>
    <row r="96" spans="1:52" ht="17" x14ac:dyDescent="0.2">
      <c r="A96" s="416"/>
      <c r="B96" s="283" t="s">
        <v>683</v>
      </c>
      <c r="C96" s="282">
        <v>0.47499999999999998</v>
      </c>
      <c r="D96" s="282">
        <v>2E-3</v>
      </c>
      <c r="E96" s="282">
        <v>0</v>
      </c>
      <c r="F96" s="282">
        <v>2E-3</v>
      </c>
      <c r="G96" s="282">
        <v>0</v>
      </c>
      <c r="H96" s="282">
        <v>0</v>
      </c>
      <c r="I96" s="282">
        <v>0</v>
      </c>
      <c r="J96" s="282">
        <v>0.01</v>
      </c>
      <c r="K96" s="282">
        <v>1.0999999999999999E-2</v>
      </c>
      <c r="L96" s="282">
        <v>6.0000000000000001E-3</v>
      </c>
      <c r="M96" s="282">
        <v>3.0000000000000001E-3</v>
      </c>
      <c r="N96" s="282">
        <v>0</v>
      </c>
      <c r="O96" s="282">
        <v>8.6999999999999994E-2</v>
      </c>
      <c r="P96" s="282">
        <v>0</v>
      </c>
      <c r="Q96" s="282">
        <v>8.3000000000000004E-2</v>
      </c>
      <c r="R96" s="282">
        <v>7.3999999999999996E-2</v>
      </c>
      <c r="S96" s="282">
        <v>0.157</v>
      </c>
      <c r="T96" s="282">
        <v>0</v>
      </c>
      <c r="U96" s="282">
        <v>0.98399999999999999</v>
      </c>
      <c r="V96" s="282">
        <v>0.54600000000000004</v>
      </c>
      <c r="W96" s="282">
        <v>0</v>
      </c>
      <c r="X96" s="282">
        <v>3.0000000000000001E-3</v>
      </c>
      <c r="Y96" s="282">
        <v>7.5999999999999998E-2</v>
      </c>
      <c r="Z96" s="282">
        <v>0</v>
      </c>
      <c r="AA96" s="282">
        <v>0</v>
      </c>
      <c r="AB96" s="282">
        <v>5.0999999999999997E-2</v>
      </c>
      <c r="AC96" s="282">
        <v>8.5999999999999993E-2</v>
      </c>
      <c r="AD96" s="282">
        <v>5.0000000000000001E-3</v>
      </c>
      <c r="AE96" s="282">
        <v>0.61199999999999999</v>
      </c>
      <c r="AF96" s="282">
        <v>3.0000000000000001E-3</v>
      </c>
      <c r="AG96" s="282">
        <v>0</v>
      </c>
      <c r="AH96" s="284"/>
      <c r="AI96" s="282">
        <v>1.2999999999999999E-2</v>
      </c>
      <c r="AJ96" s="282">
        <v>0</v>
      </c>
      <c r="AK96" s="282">
        <v>1.7999999999999999E-2</v>
      </c>
      <c r="AL96" s="282">
        <v>0</v>
      </c>
      <c r="AM96" s="282">
        <v>0</v>
      </c>
      <c r="AN96" s="282">
        <v>0</v>
      </c>
      <c r="AO96" s="282">
        <v>0</v>
      </c>
      <c r="AP96" s="282">
        <v>0.33700000000000002</v>
      </c>
      <c r="AQ96" s="282">
        <v>2.9000000000000001E-2</v>
      </c>
      <c r="AR96" s="282">
        <v>0</v>
      </c>
      <c r="AS96" s="282">
        <v>0</v>
      </c>
      <c r="AT96" s="282">
        <v>0</v>
      </c>
      <c r="AU96" s="282">
        <v>0</v>
      </c>
      <c r="AV96" s="282">
        <v>0.314</v>
      </c>
      <c r="AW96" s="282">
        <v>7.8E-2</v>
      </c>
      <c r="AX96" s="282">
        <v>0.501</v>
      </c>
      <c r="AY96" s="282">
        <v>1.0999999999999999E-2</v>
      </c>
      <c r="AZ96" s="285">
        <v>0</v>
      </c>
    </row>
    <row r="97" spans="1:52" ht="17" x14ac:dyDescent="0.2">
      <c r="A97" s="417"/>
      <c r="B97" s="278" t="s">
        <v>684</v>
      </c>
      <c r="C97" s="286">
        <v>45</v>
      </c>
      <c r="D97" s="286">
        <v>49</v>
      </c>
      <c r="E97" s="286">
        <v>49</v>
      </c>
      <c r="F97" s="286">
        <v>50</v>
      </c>
      <c r="G97" s="286">
        <v>29</v>
      </c>
      <c r="H97" s="286">
        <v>48</v>
      </c>
      <c r="I97" s="286">
        <v>38</v>
      </c>
      <c r="J97" s="286">
        <v>51</v>
      </c>
      <c r="K97" s="286">
        <v>48</v>
      </c>
      <c r="L97" s="286">
        <v>50</v>
      </c>
      <c r="M97" s="286">
        <v>50</v>
      </c>
      <c r="N97" s="286">
        <v>49</v>
      </c>
      <c r="O97" s="286">
        <v>20</v>
      </c>
      <c r="P97" s="286">
        <v>51</v>
      </c>
      <c r="Q97" s="286">
        <v>49</v>
      </c>
      <c r="R97" s="286">
        <v>53</v>
      </c>
      <c r="S97" s="286">
        <v>45</v>
      </c>
      <c r="T97" s="286">
        <v>25</v>
      </c>
      <c r="U97" s="286">
        <v>30</v>
      </c>
      <c r="V97" s="286">
        <v>3</v>
      </c>
      <c r="W97" s="286">
        <v>42</v>
      </c>
      <c r="X97" s="286">
        <v>50</v>
      </c>
      <c r="Y97" s="286">
        <v>47</v>
      </c>
      <c r="Z97" s="286">
        <v>47</v>
      </c>
      <c r="AA97" s="286">
        <v>48</v>
      </c>
      <c r="AB97" s="286">
        <v>46</v>
      </c>
      <c r="AC97" s="286">
        <v>47</v>
      </c>
      <c r="AD97" s="286">
        <v>39</v>
      </c>
      <c r="AE97" s="286">
        <v>47</v>
      </c>
      <c r="AF97" s="286">
        <v>47</v>
      </c>
      <c r="AG97" s="286">
        <v>50</v>
      </c>
      <c r="AH97" s="286">
        <v>53</v>
      </c>
      <c r="AI97" s="286">
        <v>49</v>
      </c>
      <c r="AJ97" s="286">
        <v>24</v>
      </c>
      <c r="AK97" s="286">
        <v>38</v>
      </c>
      <c r="AL97" s="286">
        <v>47</v>
      </c>
      <c r="AM97" s="286">
        <v>48</v>
      </c>
      <c r="AN97" s="286">
        <v>49</v>
      </c>
      <c r="AO97" s="286">
        <v>47</v>
      </c>
      <c r="AP97" s="286">
        <v>44</v>
      </c>
      <c r="AQ97" s="286">
        <v>44</v>
      </c>
      <c r="AR97" s="286">
        <v>36</v>
      </c>
      <c r="AS97" s="286">
        <v>42</v>
      </c>
      <c r="AT97" s="286">
        <v>50</v>
      </c>
      <c r="AU97" s="286">
        <v>52</v>
      </c>
      <c r="AV97" s="286">
        <v>43</v>
      </c>
      <c r="AW97" s="286">
        <v>42</v>
      </c>
      <c r="AX97" s="286">
        <v>40</v>
      </c>
      <c r="AY97" s="286">
        <v>48</v>
      </c>
      <c r="AZ97" s="287">
        <v>38</v>
      </c>
    </row>
    <row r="98" spans="1:52" ht="34" x14ac:dyDescent="0.2">
      <c r="A98" s="415" t="s">
        <v>103</v>
      </c>
      <c r="B98" s="288" t="s">
        <v>293</v>
      </c>
      <c r="C98" s="289" t="s">
        <v>667</v>
      </c>
      <c r="D98" s="289" t="s">
        <v>709</v>
      </c>
      <c r="E98" s="289" t="s">
        <v>749</v>
      </c>
      <c r="F98" s="289" t="s">
        <v>780</v>
      </c>
      <c r="G98" s="289" t="s">
        <v>807</v>
      </c>
      <c r="H98" s="289" t="s">
        <v>833</v>
      </c>
      <c r="I98" s="289" t="s">
        <v>854</v>
      </c>
      <c r="J98" s="289" t="s">
        <v>875</v>
      </c>
      <c r="K98" s="289" t="s">
        <v>847</v>
      </c>
      <c r="L98" s="289" t="s">
        <v>910</v>
      </c>
      <c r="M98" s="289" t="s">
        <v>931</v>
      </c>
      <c r="N98" s="289" t="s">
        <v>709</v>
      </c>
      <c r="O98" s="289" t="s">
        <v>956</v>
      </c>
      <c r="P98" s="289" t="s">
        <v>862</v>
      </c>
      <c r="Q98" s="289" t="s">
        <v>678</v>
      </c>
      <c r="R98" s="289" t="s">
        <v>872</v>
      </c>
      <c r="S98" s="289" t="s">
        <v>809</v>
      </c>
      <c r="T98" s="289" t="s">
        <v>699</v>
      </c>
      <c r="U98" s="289" t="s">
        <v>1026</v>
      </c>
      <c r="V98" s="291">
        <v>0.86599999999999999</v>
      </c>
      <c r="W98" s="289" t="s">
        <v>862</v>
      </c>
      <c r="X98" s="291">
        <v>4.0000000000000001E-3</v>
      </c>
      <c r="Y98" s="289" t="s">
        <v>790</v>
      </c>
      <c r="Z98" s="289" t="s">
        <v>895</v>
      </c>
      <c r="AA98" s="289" t="s">
        <v>1058</v>
      </c>
      <c r="AB98" s="289" t="s">
        <v>969</v>
      </c>
      <c r="AC98" s="289" t="s">
        <v>899</v>
      </c>
      <c r="AD98" s="291">
        <v>-0.14699999999999999</v>
      </c>
      <c r="AE98" s="289" t="s">
        <v>915</v>
      </c>
      <c r="AF98" s="289" t="s">
        <v>854</v>
      </c>
      <c r="AG98" s="289" t="s">
        <v>792</v>
      </c>
      <c r="AH98" s="289" t="s">
        <v>1098</v>
      </c>
      <c r="AI98" s="290">
        <v>1</v>
      </c>
      <c r="AJ98" s="389" t="s">
        <v>987</v>
      </c>
      <c r="AK98" s="388" t="s">
        <v>717</v>
      </c>
      <c r="AL98" s="388" t="s">
        <v>923</v>
      </c>
      <c r="AM98" s="389" t="s">
        <v>1014</v>
      </c>
      <c r="AN98" s="388" t="s">
        <v>695</v>
      </c>
      <c r="AO98" s="388" t="s">
        <v>1105</v>
      </c>
      <c r="AP98" s="389" t="s">
        <v>934</v>
      </c>
      <c r="AQ98" s="389" t="s">
        <v>868</v>
      </c>
      <c r="AR98" s="388" t="s">
        <v>851</v>
      </c>
      <c r="AS98" s="389" t="s">
        <v>1106</v>
      </c>
      <c r="AT98" s="389" t="s">
        <v>1080</v>
      </c>
      <c r="AU98" s="389" t="s">
        <v>802</v>
      </c>
      <c r="AV98" s="389" t="s">
        <v>1033</v>
      </c>
      <c r="AW98" s="389" t="s">
        <v>746</v>
      </c>
      <c r="AX98" s="389" t="s">
        <v>731</v>
      </c>
      <c r="AY98" s="388" t="s">
        <v>1107</v>
      </c>
      <c r="AZ98" s="390" t="s">
        <v>714</v>
      </c>
    </row>
    <row r="99" spans="1:52" ht="17" x14ac:dyDescent="0.2">
      <c r="A99" s="416"/>
      <c r="B99" s="283" t="s">
        <v>683</v>
      </c>
      <c r="C99" s="282">
        <v>0</v>
      </c>
      <c r="D99" s="282">
        <v>0</v>
      </c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82">
        <v>0</v>
      </c>
      <c r="M99" s="282">
        <v>0</v>
      </c>
      <c r="N99" s="282">
        <v>0</v>
      </c>
      <c r="O99" s="282">
        <v>0</v>
      </c>
      <c r="P99" s="282">
        <v>0</v>
      </c>
      <c r="Q99" s="282">
        <v>0</v>
      </c>
      <c r="R99" s="282">
        <v>0</v>
      </c>
      <c r="S99" s="282">
        <v>0</v>
      </c>
      <c r="T99" s="282">
        <v>0</v>
      </c>
      <c r="U99" s="282">
        <v>0</v>
      </c>
      <c r="V99" s="282">
        <v>0.33300000000000002</v>
      </c>
      <c r="W99" s="282">
        <v>0</v>
      </c>
      <c r="X99" s="282">
        <v>0.97899999999999998</v>
      </c>
      <c r="Y99" s="282">
        <v>0</v>
      </c>
      <c r="Z99" s="282">
        <v>1.4999999999999999E-2</v>
      </c>
      <c r="AA99" s="282">
        <v>3.4000000000000002E-2</v>
      </c>
      <c r="AB99" s="282">
        <v>0</v>
      </c>
      <c r="AC99" s="282">
        <v>0</v>
      </c>
      <c r="AD99" s="282">
        <v>0.36</v>
      </c>
      <c r="AE99" s="282">
        <v>0</v>
      </c>
      <c r="AF99" s="282">
        <v>0</v>
      </c>
      <c r="AG99" s="282">
        <v>0</v>
      </c>
      <c r="AH99" s="282">
        <v>1.2999999999999999E-2</v>
      </c>
      <c r="AI99" s="284"/>
      <c r="AJ99" s="282">
        <v>0</v>
      </c>
      <c r="AK99" s="282">
        <v>0</v>
      </c>
      <c r="AL99" s="282">
        <v>0</v>
      </c>
      <c r="AM99" s="282">
        <v>0</v>
      </c>
      <c r="AN99" s="282">
        <v>0</v>
      </c>
      <c r="AO99" s="282">
        <v>0</v>
      </c>
      <c r="AP99" s="282">
        <v>0</v>
      </c>
      <c r="AQ99" s="282">
        <v>0</v>
      </c>
      <c r="AR99" s="282">
        <v>0</v>
      </c>
      <c r="AS99" s="282">
        <v>0</v>
      </c>
      <c r="AT99" s="282">
        <v>0</v>
      </c>
      <c r="AU99" s="282">
        <v>0</v>
      </c>
      <c r="AV99" s="282">
        <v>0</v>
      </c>
      <c r="AW99" s="282">
        <v>0</v>
      </c>
      <c r="AX99" s="282">
        <v>0</v>
      </c>
      <c r="AY99" s="282">
        <v>0</v>
      </c>
      <c r="AZ99" s="285">
        <v>0</v>
      </c>
    </row>
    <row r="100" spans="1:52" ht="17" x14ac:dyDescent="0.2">
      <c r="A100" s="417"/>
      <c r="B100" s="278" t="s">
        <v>684</v>
      </c>
      <c r="C100" s="286">
        <v>41</v>
      </c>
      <c r="D100" s="286">
        <v>46</v>
      </c>
      <c r="E100" s="286">
        <v>45</v>
      </c>
      <c r="F100" s="286">
        <v>48</v>
      </c>
      <c r="G100" s="286">
        <v>31</v>
      </c>
      <c r="H100" s="286">
        <v>50</v>
      </c>
      <c r="I100" s="286">
        <v>38</v>
      </c>
      <c r="J100" s="286">
        <v>47</v>
      </c>
      <c r="K100" s="286">
        <v>44</v>
      </c>
      <c r="L100" s="286">
        <v>51</v>
      </c>
      <c r="M100" s="286">
        <v>48</v>
      </c>
      <c r="N100" s="286">
        <v>48</v>
      </c>
      <c r="O100" s="286">
        <v>20</v>
      </c>
      <c r="P100" s="286">
        <v>47</v>
      </c>
      <c r="Q100" s="286">
        <v>45</v>
      </c>
      <c r="R100" s="286">
        <v>51</v>
      </c>
      <c r="S100" s="286">
        <v>41</v>
      </c>
      <c r="T100" s="286">
        <v>25</v>
      </c>
      <c r="U100" s="286">
        <v>26</v>
      </c>
      <c r="V100" s="286">
        <v>3</v>
      </c>
      <c r="W100" s="286">
        <v>44</v>
      </c>
      <c r="X100" s="286">
        <v>46</v>
      </c>
      <c r="Y100" s="286">
        <v>43</v>
      </c>
      <c r="Z100" s="286">
        <v>44</v>
      </c>
      <c r="AA100" s="286">
        <v>50</v>
      </c>
      <c r="AB100" s="286">
        <v>42</v>
      </c>
      <c r="AC100" s="286">
        <v>43</v>
      </c>
      <c r="AD100" s="286">
        <v>41</v>
      </c>
      <c r="AE100" s="286">
        <v>46</v>
      </c>
      <c r="AF100" s="286">
        <v>43</v>
      </c>
      <c r="AG100" s="286">
        <v>51</v>
      </c>
      <c r="AH100" s="286">
        <v>49</v>
      </c>
      <c r="AI100" s="286">
        <v>51</v>
      </c>
      <c r="AJ100" s="286">
        <v>26</v>
      </c>
      <c r="AK100" s="286">
        <v>38</v>
      </c>
      <c r="AL100" s="286">
        <v>44</v>
      </c>
      <c r="AM100" s="286">
        <v>49</v>
      </c>
      <c r="AN100" s="286">
        <v>51</v>
      </c>
      <c r="AO100" s="286">
        <v>46</v>
      </c>
      <c r="AP100" s="286">
        <v>40</v>
      </c>
      <c r="AQ100" s="286">
        <v>40</v>
      </c>
      <c r="AR100" s="286">
        <v>38</v>
      </c>
      <c r="AS100" s="286">
        <v>44</v>
      </c>
      <c r="AT100" s="286">
        <v>46</v>
      </c>
      <c r="AU100" s="286">
        <v>51</v>
      </c>
      <c r="AV100" s="286">
        <v>39</v>
      </c>
      <c r="AW100" s="286">
        <v>38</v>
      </c>
      <c r="AX100" s="286">
        <v>36</v>
      </c>
      <c r="AY100" s="286">
        <v>49</v>
      </c>
      <c r="AZ100" s="287">
        <v>40</v>
      </c>
    </row>
    <row r="101" spans="1:52" ht="34" x14ac:dyDescent="0.2">
      <c r="A101" s="415" t="s">
        <v>85</v>
      </c>
      <c r="B101" s="288" t="s">
        <v>293</v>
      </c>
      <c r="C101" s="289" t="s">
        <v>653</v>
      </c>
      <c r="D101" s="289" t="s">
        <v>710</v>
      </c>
      <c r="E101" s="289" t="s">
        <v>750</v>
      </c>
      <c r="F101" s="289" t="s">
        <v>781</v>
      </c>
      <c r="G101" s="289" t="s">
        <v>808</v>
      </c>
      <c r="H101" s="289" t="s">
        <v>834</v>
      </c>
      <c r="I101" s="289" t="s">
        <v>855</v>
      </c>
      <c r="J101" s="289" t="s">
        <v>703</v>
      </c>
      <c r="K101" s="289" t="s">
        <v>780</v>
      </c>
      <c r="L101" s="289" t="s">
        <v>668</v>
      </c>
      <c r="M101" s="289" t="s">
        <v>794</v>
      </c>
      <c r="N101" s="289" t="s">
        <v>811</v>
      </c>
      <c r="O101" s="291">
        <v>0.44700000000000001</v>
      </c>
      <c r="P101" s="289" t="s">
        <v>792</v>
      </c>
      <c r="Q101" s="289" t="s">
        <v>979</v>
      </c>
      <c r="R101" s="289" t="s">
        <v>781</v>
      </c>
      <c r="S101" s="289" t="s">
        <v>973</v>
      </c>
      <c r="T101" s="289" t="s">
        <v>827</v>
      </c>
      <c r="U101" s="291">
        <v>0.52400000000000002</v>
      </c>
      <c r="V101" s="289" t="s">
        <v>958</v>
      </c>
      <c r="W101" s="289" t="s">
        <v>950</v>
      </c>
      <c r="X101" s="289" t="s">
        <v>856</v>
      </c>
      <c r="Y101" s="289" t="s">
        <v>985</v>
      </c>
      <c r="Z101" s="289" t="s">
        <v>801</v>
      </c>
      <c r="AA101" s="289" t="s">
        <v>686</v>
      </c>
      <c r="AB101" s="289" t="s">
        <v>1068</v>
      </c>
      <c r="AC101" s="289" t="s">
        <v>914</v>
      </c>
      <c r="AD101" s="291">
        <v>0.19500000000000001</v>
      </c>
      <c r="AE101" s="289" t="s">
        <v>1034</v>
      </c>
      <c r="AF101" s="289" t="s">
        <v>720</v>
      </c>
      <c r="AG101" s="289" t="s">
        <v>882</v>
      </c>
      <c r="AH101" s="289" t="s">
        <v>875</v>
      </c>
      <c r="AI101" s="289" t="s">
        <v>987</v>
      </c>
      <c r="AJ101" s="290">
        <v>1</v>
      </c>
      <c r="AK101" s="388" t="s">
        <v>921</v>
      </c>
      <c r="AL101" s="389" t="s">
        <v>706</v>
      </c>
      <c r="AM101" s="387" t="s">
        <v>788</v>
      </c>
      <c r="AN101" s="387" t="s">
        <v>698</v>
      </c>
      <c r="AO101" s="387" t="s">
        <v>845</v>
      </c>
      <c r="AP101" s="389" t="s">
        <v>1108</v>
      </c>
      <c r="AQ101" s="389" t="s">
        <v>1109</v>
      </c>
      <c r="AR101" s="389" t="s">
        <v>972</v>
      </c>
      <c r="AS101" s="389" t="s">
        <v>1032</v>
      </c>
      <c r="AT101" s="388" t="s">
        <v>1110</v>
      </c>
      <c r="AU101" s="387" t="s">
        <v>973</v>
      </c>
      <c r="AV101" s="389" t="s">
        <v>782</v>
      </c>
      <c r="AW101" s="388" t="s">
        <v>1111</v>
      </c>
      <c r="AX101" s="389" t="s">
        <v>843</v>
      </c>
      <c r="AY101" s="387" t="s">
        <v>1001</v>
      </c>
      <c r="AZ101" s="392" t="s">
        <v>682</v>
      </c>
    </row>
    <row r="102" spans="1:52" ht="17" x14ac:dyDescent="0.2">
      <c r="A102" s="416"/>
      <c r="B102" s="283" t="s">
        <v>683</v>
      </c>
      <c r="C102" s="282">
        <v>0</v>
      </c>
      <c r="D102" s="282">
        <v>0</v>
      </c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82">
        <v>0</v>
      </c>
      <c r="M102" s="282">
        <v>0</v>
      </c>
      <c r="N102" s="282">
        <v>0</v>
      </c>
      <c r="O102" s="282">
        <v>0.26700000000000002</v>
      </c>
      <c r="P102" s="282">
        <v>0</v>
      </c>
      <c r="Q102" s="282">
        <v>5.0000000000000001E-3</v>
      </c>
      <c r="R102" s="282">
        <v>0</v>
      </c>
      <c r="S102" s="282">
        <v>0</v>
      </c>
      <c r="T102" s="282">
        <v>0</v>
      </c>
      <c r="U102" s="282">
        <v>0.14699999999999999</v>
      </c>
      <c r="V102" s="282">
        <v>0</v>
      </c>
      <c r="W102" s="282">
        <v>0</v>
      </c>
      <c r="X102" s="282">
        <v>0</v>
      </c>
      <c r="Y102" s="282">
        <v>0</v>
      </c>
      <c r="Z102" s="282">
        <v>0</v>
      </c>
      <c r="AA102" s="282">
        <v>0</v>
      </c>
      <c r="AB102" s="282">
        <v>0</v>
      </c>
      <c r="AC102" s="282">
        <v>0</v>
      </c>
      <c r="AD102" s="282">
        <v>0.33900000000000002</v>
      </c>
      <c r="AE102" s="282">
        <v>4.0000000000000001E-3</v>
      </c>
      <c r="AF102" s="282">
        <v>0</v>
      </c>
      <c r="AG102" s="282">
        <v>0</v>
      </c>
      <c r="AH102" s="282">
        <v>0</v>
      </c>
      <c r="AI102" s="282">
        <v>0</v>
      </c>
      <c r="AJ102" s="284"/>
      <c r="AK102" s="282">
        <v>3.0000000000000001E-3</v>
      </c>
      <c r="AL102" s="282">
        <v>0</v>
      </c>
      <c r="AM102" s="282">
        <v>0</v>
      </c>
      <c r="AN102" s="282">
        <v>0</v>
      </c>
      <c r="AO102" s="282">
        <v>0</v>
      </c>
      <c r="AP102" s="282">
        <v>0</v>
      </c>
      <c r="AQ102" s="282">
        <v>0</v>
      </c>
      <c r="AR102" s="282">
        <v>0</v>
      </c>
      <c r="AS102" s="282">
        <v>0</v>
      </c>
      <c r="AT102" s="282">
        <v>4.0000000000000001E-3</v>
      </c>
      <c r="AU102" s="282">
        <v>0</v>
      </c>
      <c r="AV102" s="282">
        <v>0</v>
      </c>
      <c r="AW102" s="282">
        <v>8.0000000000000002E-3</v>
      </c>
      <c r="AX102" s="282">
        <v>7.0000000000000001E-3</v>
      </c>
      <c r="AY102" s="282">
        <v>0</v>
      </c>
      <c r="AZ102" s="285">
        <v>0</v>
      </c>
    </row>
    <row r="103" spans="1:52" ht="17" x14ac:dyDescent="0.2">
      <c r="A103" s="417"/>
      <c r="B103" s="278" t="s">
        <v>684</v>
      </c>
      <c r="C103" s="286">
        <v>16</v>
      </c>
      <c r="D103" s="286">
        <v>21</v>
      </c>
      <c r="E103" s="286">
        <v>20</v>
      </c>
      <c r="F103" s="286">
        <v>23</v>
      </c>
      <c r="G103" s="286">
        <v>26</v>
      </c>
      <c r="H103" s="286">
        <v>26</v>
      </c>
      <c r="I103" s="286">
        <v>23</v>
      </c>
      <c r="J103" s="286">
        <v>22</v>
      </c>
      <c r="K103" s="286">
        <v>19</v>
      </c>
      <c r="L103" s="286">
        <v>26</v>
      </c>
      <c r="M103" s="286">
        <v>23</v>
      </c>
      <c r="N103" s="286">
        <v>23</v>
      </c>
      <c r="O103" s="286">
        <v>8</v>
      </c>
      <c r="P103" s="286">
        <v>22</v>
      </c>
      <c r="Q103" s="286">
        <v>20</v>
      </c>
      <c r="R103" s="286">
        <v>26</v>
      </c>
      <c r="S103" s="286">
        <v>16</v>
      </c>
      <c r="T103" s="286">
        <v>19</v>
      </c>
      <c r="U103" s="286">
        <v>9</v>
      </c>
      <c r="V103" s="286">
        <v>3</v>
      </c>
      <c r="W103" s="286">
        <v>26</v>
      </c>
      <c r="X103" s="286">
        <v>21</v>
      </c>
      <c r="Y103" s="286">
        <v>18</v>
      </c>
      <c r="Z103" s="286">
        <v>19</v>
      </c>
      <c r="AA103" s="286">
        <v>26</v>
      </c>
      <c r="AB103" s="286">
        <v>17</v>
      </c>
      <c r="AC103" s="286">
        <v>18</v>
      </c>
      <c r="AD103" s="286">
        <v>26</v>
      </c>
      <c r="AE103" s="286">
        <v>21</v>
      </c>
      <c r="AF103" s="286">
        <v>18</v>
      </c>
      <c r="AG103" s="286">
        <v>26</v>
      </c>
      <c r="AH103" s="286">
        <v>24</v>
      </c>
      <c r="AI103" s="286">
        <v>26</v>
      </c>
      <c r="AJ103" s="286">
        <v>26</v>
      </c>
      <c r="AK103" s="286">
        <v>17</v>
      </c>
      <c r="AL103" s="286">
        <v>19</v>
      </c>
      <c r="AM103" s="286">
        <v>25</v>
      </c>
      <c r="AN103" s="286">
        <v>26</v>
      </c>
      <c r="AO103" s="286">
        <v>21</v>
      </c>
      <c r="AP103" s="286">
        <v>15</v>
      </c>
      <c r="AQ103" s="286">
        <v>15</v>
      </c>
      <c r="AR103" s="286">
        <v>26</v>
      </c>
      <c r="AS103" s="286">
        <v>26</v>
      </c>
      <c r="AT103" s="286">
        <v>21</v>
      </c>
      <c r="AU103" s="286">
        <v>26</v>
      </c>
      <c r="AV103" s="286">
        <v>14</v>
      </c>
      <c r="AW103" s="286">
        <v>13</v>
      </c>
      <c r="AX103" s="286">
        <v>11</v>
      </c>
      <c r="AY103" s="286">
        <v>25</v>
      </c>
      <c r="AZ103" s="287">
        <v>26</v>
      </c>
    </row>
    <row r="104" spans="1:52" ht="34" x14ac:dyDescent="0.2">
      <c r="A104" s="415" t="s">
        <v>95</v>
      </c>
      <c r="B104" s="288" t="s">
        <v>293</v>
      </c>
      <c r="C104" s="289" t="s">
        <v>668</v>
      </c>
      <c r="D104" s="289" t="s">
        <v>711</v>
      </c>
      <c r="E104" s="291">
        <v>0.23599999999999999</v>
      </c>
      <c r="F104" s="289" t="s">
        <v>782</v>
      </c>
      <c r="G104" s="289" t="s">
        <v>809</v>
      </c>
      <c r="H104" s="289" t="s">
        <v>835</v>
      </c>
      <c r="I104" s="289" t="s">
        <v>777</v>
      </c>
      <c r="J104" s="289" t="s">
        <v>876</v>
      </c>
      <c r="K104" s="291">
        <v>-3.5999999999999997E-2</v>
      </c>
      <c r="L104" s="291">
        <v>0.28799999999999998</v>
      </c>
      <c r="M104" s="291">
        <v>0.28799999999999998</v>
      </c>
      <c r="N104" s="289" t="s">
        <v>946</v>
      </c>
      <c r="O104" s="291">
        <v>0.442</v>
      </c>
      <c r="P104" s="289" t="s">
        <v>964</v>
      </c>
      <c r="Q104" s="289" t="s">
        <v>709</v>
      </c>
      <c r="R104" s="289" t="s">
        <v>645</v>
      </c>
      <c r="S104" s="289" t="s">
        <v>922</v>
      </c>
      <c r="T104" s="289" t="s">
        <v>1015</v>
      </c>
      <c r="U104" s="289" t="s">
        <v>1027</v>
      </c>
      <c r="V104" s="291">
        <v>0.75600000000000001</v>
      </c>
      <c r="W104" s="289" t="s">
        <v>725</v>
      </c>
      <c r="X104" s="289" t="s">
        <v>1042</v>
      </c>
      <c r="Y104" s="289" t="s">
        <v>937</v>
      </c>
      <c r="Z104" s="289" t="s">
        <v>954</v>
      </c>
      <c r="AA104" s="289" t="s">
        <v>1059</v>
      </c>
      <c r="AB104" s="289" t="s">
        <v>1057</v>
      </c>
      <c r="AC104" s="291">
        <v>5.7000000000000002E-2</v>
      </c>
      <c r="AD104" s="289" t="s">
        <v>1080</v>
      </c>
      <c r="AE104" s="289" t="s">
        <v>668</v>
      </c>
      <c r="AF104" s="289" t="s">
        <v>878</v>
      </c>
      <c r="AG104" s="289" t="s">
        <v>907</v>
      </c>
      <c r="AH104" s="289" t="s">
        <v>1099</v>
      </c>
      <c r="AI104" s="289" t="s">
        <v>717</v>
      </c>
      <c r="AJ104" s="289" t="s">
        <v>921</v>
      </c>
      <c r="AK104" s="290">
        <v>1</v>
      </c>
      <c r="AL104" s="388" t="s">
        <v>1112</v>
      </c>
      <c r="AM104" s="387" t="s">
        <v>720</v>
      </c>
      <c r="AN104" s="388" t="s">
        <v>648</v>
      </c>
      <c r="AO104" s="389" t="s">
        <v>878</v>
      </c>
      <c r="AP104" s="389" t="s">
        <v>732</v>
      </c>
      <c r="AQ104" s="389" t="s">
        <v>875</v>
      </c>
      <c r="AR104" s="389" t="s">
        <v>697</v>
      </c>
      <c r="AS104" s="389" t="s">
        <v>933</v>
      </c>
      <c r="AT104" s="389" t="s">
        <v>965</v>
      </c>
      <c r="AU104" s="389" t="s">
        <v>1113</v>
      </c>
      <c r="AV104" s="387" t="s">
        <v>720</v>
      </c>
      <c r="AW104" s="389" t="s">
        <v>732</v>
      </c>
      <c r="AX104" s="387" t="s">
        <v>791</v>
      </c>
      <c r="AY104" s="387" t="s">
        <v>715</v>
      </c>
      <c r="AZ104" s="390" t="s">
        <v>1067</v>
      </c>
    </row>
    <row r="105" spans="1:52" ht="17" x14ac:dyDescent="0.2">
      <c r="A105" s="416"/>
      <c r="B105" s="283" t="s">
        <v>683</v>
      </c>
      <c r="C105" s="282">
        <v>0</v>
      </c>
      <c r="D105" s="282">
        <v>0</v>
      </c>
      <c r="E105" s="282">
        <v>0.154</v>
      </c>
      <c r="F105" s="282">
        <v>0</v>
      </c>
      <c r="G105" s="282">
        <v>0</v>
      </c>
      <c r="H105" s="282">
        <v>8.0000000000000002E-3</v>
      </c>
      <c r="I105" s="282">
        <v>0</v>
      </c>
      <c r="J105" s="282">
        <v>1E-3</v>
      </c>
      <c r="K105" s="282">
        <v>0.83099999999999996</v>
      </c>
      <c r="L105" s="282">
        <v>0.08</v>
      </c>
      <c r="M105" s="282">
        <v>7.9000000000000001E-2</v>
      </c>
      <c r="N105" s="282">
        <v>0</v>
      </c>
      <c r="O105" s="282">
        <v>5.0999999999999997E-2</v>
      </c>
      <c r="P105" s="282">
        <v>0</v>
      </c>
      <c r="Q105" s="282">
        <v>0</v>
      </c>
      <c r="R105" s="282">
        <v>0</v>
      </c>
      <c r="S105" s="282">
        <v>0</v>
      </c>
      <c r="T105" s="282">
        <v>1E-3</v>
      </c>
      <c r="U105" s="282">
        <v>0</v>
      </c>
      <c r="V105" s="282">
        <v>0.45400000000000001</v>
      </c>
      <c r="W105" s="282">
        <v>0</v>
      </c>
      <c r="X105" s="282">
        <v>3.0000000000000001E-3</v>
      </c>
      <c r="Y105" s="282">
        <v>0</v>
      </c>
      <c r="Z105" s="282">
        <v>0</v>
      </c>
      <c r="AA105" s="282">
        <v>7.0000000000000001E-3</v>
      </c>
      <c r="AB105" s="282">
        <v>0</v>
      </c>
      <c r="AC105" s="282">
        <v>0.73399999999999999</v>
      </c>
      <c r="AD105" s="282">
        <v>0</v>
      </c>
      <c r="AE105" s="282">
        <v>0</v>
      </c>
      <c r="AF105" s="282">
        <v>0</v>
      </c>
      <c r="AG105" s="282">
        <v>0</v>
      </c>
      <c r="AH105" s="282">
        <v>1.7999999999999999E-2</v>
      </c>
      <c r="AI105" s="282">
        <v>0</v>
      </c>
      <c r="AJ105" s="282">
        <v>3.0000000000000001E-3</v>
      </c>
      <c r="AK105" s="284"/>
      <c r="AL105" s="282">
        <v>3.0000000000000001E-3</v>
      </c>
      <c r="AM105" s="282">
        <v>0</v>
      </c>
      <c r="AN105" s="282">
        <v>0</v>
      </c>
      <c r="AO105" s="282">
        <v>0</v>
      </c>
      <c r="AP105" s="282">
        <v>0</v>
      </c>
      <c r="AQ105" s="282">
        <v>0</v>
      </c>
      <c r="AR105" s="282">
        <v>0</v>
      </c>
      <c r="AS105" s="282">
        <v>0</v>
      </c>
      <c r="AT105" s="282">
        <v>0</v>
      </c>
      <c r="AU105" s="282">
        <v>0</v>
      </c>
      <c r="AV105" s="282">
        <v>0</v>
      </c>
      <c r="AW105" s="282">
        <v>0</v>
      </c>
      <c r="AX105" s="282">
        <v>0</v>
      </c>
      <c r="AY105" s="282">
        <v>0</v>
      </c>
      <c r="AZ105" s="285">
        <v>0</v>
      </c>
    </row>
    <row r="106" spans="1:52" ht="17" x14ac:dyDescent="0.2">
      <c r="A106" s="417"/>
      <c r="B106" s="278" t="s">
        <v>684</v>
      </c>
      <c r="C106" s="286">
        <v>37</v>
      </c>
      <c r="D106" s="286">
        <v>38</v>
      </c>
      <c r="E106" s="286">
        <v>38</v>
      </c>
      <c r="F106" s="286">
        <v>38</v>
      </c>
      <c r="G106" s="286">
        <v>22</v>
      </c>
      <c r="H106" s="286">
        <v>38</v>
      </c>
      <c r="I106" s="286">
        <v>32</v>
      </c>
      <c r="J106" s="286">
        <v>38</v>
      </c>
      <c r="K106" s="286">
        <v>38</v>
      </c>
      <c r="L106" s="286">
        <v>38</v>
      </c>
      <c r="M106" s="286">
        <v>38</v>
      </c>
      <c r="N106" s="286">
        <v>38</v>
      </c>
      <c r="O106" s="286">
        <v>20</v>
      </c>
      <c r="P106" s="286">
        <v>38</v>
      </c>
      <c r="Q106" s="286">
        <v>38</v>
      </c>
      <c r="R106" s="286">
        <v>38</v>
      </c>
      <c r="S106" s="286">
        <v>37</v>
      </c>
      <c r="T106" s="286">
        <v>23</v>
      </c>
      <c r="U106" s="286">
        <v>22</v>
      </c>
      <c r="V106" s="286">
        <v>3</v>
      </c>
      <c r="W106" s="286">
        <v>35</v>
      </c>
      <c r="X106" s="286">
        <v>38</v>
      </c>
      <c r="Y106" s="286">
        <v>38</v>
      </c>
      <c r="Z106" s="286">
        <v>38</v>
      </c>
      <c r="AA106" s="286">
        <v>38</v>
      </c>
      <c r="AB106" s="286">
        <v>38</v>
      </c>
      <c r="AC106" s="286">
        <v>38</v>
      </c>
      <c r="AD106" s="286">
        <v>32</v>
      </c>
      <c r="AE106" s="286">
        <v>38</v>
      </c>
      <c r="AF106" s="286">
        <v>38</v>
      </c>
      <c r="AG106" s="286">
        <v>38</v>
      </c>
      <c r="AH106" s="286">
        <v>38</v>
      </c>
      <c r="AI106" s="286">
        <v>38</v>
      </c>
      <c r="AJ106" s="286">
        <v>17</v>
      </c>
      <c r="AK106" s="286">
        <v>38</v>
      </c>
      <c r="AL106" s="286">
        <v>38</v>
      </c>
      <c r="AM106" s="286">
        <v>38</v>
      </c>
      <c r="AN106" s="286">
        <v>38</v>
      </c>
      <c r="AO106" s="286">
        <v>38</v>
      </c>
      <c r="AP106" s="286">
        <v>36</v>
      </c>
      <c r="AQ106" s="286">
        <v>36</v>
      </c>
      <c r="AR106" s="286">
        <v>29</v>
      </c>
      <c r="AS106" s="286">
        <v>35</v>
      </c>
      <c r="AT106" s="286">
        <v>38</v>
      </c>
      <c r="AU106" s="286">
        <v>38</v>
      </c>
      <c r="AV106" s="286">
        <v>35</v>
      </c>
      <c r="AW106" s="286">
        <v>34</v>
      </c>
      <c r="AX106" s="286">
        <v>32</v>
      </c>
      <c r="AY106" s="286">
        <v>38</v>
      </c>
      <c r="AZ106" s="287">
        <v>31</v>
      </c>
    </row>
    <row r="107" spans="1:52" ht="34" x14ac:dyDescent="0.2">
      <c r="A107" s="415" t="s">
        <v>66</v>
      </c>
      <c r="B107" s="288" t="s">
        <v>293</v>
      </c>
      <c r="C107" s="289" t="s">
        <v>669</v>
      </c>
      <c r="D107" s="289" t="s">
        <v>712</v>
      </c>
      <c r="E107" s="289" t="s">
        <v>751</v>
      </c>
      <c r="F107" s="289" t="s">
        <v>783</v>
      </c>
      <c r="G107" s="289" t="s">
        <v>810</v>
      </c>
      <c r="H107" s="289" t="s">
        <v>836</v>
      </c>
      <c r="I107" s="289" t="s">
        <v>856</v>
      </c>
      <c r="J107" s="289" t="s">
        <v>675</v>
      </c>
      <c r="K107" s="289" t="s">
        <v>694</v>
      </c>
      <c r="L107" s="289" t="s">
        <v>804</v>
      </c>
      <c r="M107" s="289" t="s">
        <v>886</v>
      </c>
      <c r="N107" s="289" t="s">
        <v>723</v>
      </c>
      <c r="O107" s="291">
        <v>2.3E-2</v>
      </c>
      <c r="P107" s="289" t="s">
        <v>965</v>
      </c>
      <c r="Q107" s="289" t="s">
        <v>980</v>
      </c>
      <c r="R107" s="289" t="s">
        <v>737</v>
      </c>
      <c r="S107" s="289" t="s">
        <v>1000</v>
      </c>
      <c r="T107" s="289" t="s">
        <v>1016</v>
      </c>
      <c r="U107" s="289" t="s">
        <v>1028</v>
      </c>
      <c r="V107" s="291">
        <v>0.86599999999999999</v>
      </c>
      <c r="W107" s="289" t="s">
        <v>730</v>
      </c>
      <c r="X107" s="291">
        <v>9.5000000000000001E-2</v>
      </c>
      <c r="Y107" s="289" t="s">
        <v>969</v>
      </c>
      <c r="Z107" s="289" t="s">
        <v>887</v>
      </c>
      <c r="AA107" s="291">
        <v>0.20599999999999999</v>
      </c>
      <c r="AB107" s="289" t="s">
        <v>666</v>
      </c>
      <c r="AC107" s="289" t="s">
        <v>802</v>
      </c>
      <c r="AD107" s="291">
        <v>-0.125</v>
      </c>
      <c r="AE107" s="291">
        <v>0.23300000000000001</v>
      </c>
      <c r="AF107" s="289" t="s">
        <v>815</v>
      </c>
      <c r="AG107" s="289" t="s">
        <v>732</v>
      </c>
      <c r="AH107" s="289" t="s">
        <v>1100</v>
      </c>
      <c r="AI107" s="289" t="s">
        <v>923</v>
      </c>
      <c r="AJ107" s="289" t="s">
        <v>706</v>
      </c>
      <c r="AK107" s="289" t="s">
        <v>1112</v>
      </c>
      <c r="AL107" s="290">
        <v>1</v>
      </c>
      <c r="AM107" s="388" t="s">
        <v>761</v>
      </c>
      <c r="AN107" s="389" t="s">
        <v>1114</v>
      </c>
      <c r="AO107" s="389" t="s">
        <v>719</v>
      </c>
      <c r="AP107" s="389" t="s">
        <v>674</v>
      </c>
      <c r="AQ107" s="389" t="s">
        <v>792</v>
      </c>
      <c r="AR107" s="291">
        <v>0.03</v>
      </c>
      <c r="AS107" s="387" t="s">
        <v>1115</v>
      </c>
      <c r="AT107" s="389" t="s">
        <v>802</v>
      </c>
      <c r="AU107" s="389" t="s">
        <v>933</v>
      </c>
      <c r="AV107" s="389" t="s">
        <v>660</v>
      </c>
      <c r="AW107" s="389" t="s">
        <v>1116</v>
      </c>
      <c r="AX107" s="389" t="s">
        <v>1031</v>
      </c>
      <c r="AY107" s="291">
        <v>0.28299999999999997</v>
      </c>
      <c r="AZ107" s="391" t="s">
        <v>1117</v>
      </c>
    </row>
    <row r="108" spans="1:52" ht="17" x14ac:dyDescent="0.2">
      <c r="A108" s="416"/>
      <c r="B108" s="283" t="s">
        <v>683</v>
      </c>
      <c r="C108" s="282">
        <v>1E-3</v>
      </c>
      <c r="D108" s="282">
        <v>0</v>
      </c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82">
        <v>0</v>
      </c>
      <c r="M108" s="282">
        <v>0</v>
      </c>
      <c r="N108" s="282">
        <v>0</v>
      </c>
      <c r="O108" s="282">
        <v>0.92200000000000004</v>
      </c>
      <c r="P108" s="282">
        <v>0</v>
      </c>
      <c r="Q108" s="282">
        <v>0</v>
      </c>
      <c r="R108" s="282">
        <v>1E-3</v>
      </c>
      <c r="S108" s="282">
        <v>0</v>
      </c>
      <c r="T108" s="282">
        <v>0</v>
      </c>
      <c r="U108" s="282">
        <v>0</v>
      </c>
      <c r="V108" s="282">
        <v>0.33300000000000002</v>
      </c>
      <c r="W108" s="282">
        <v>0</v>
      </c>
      <c r="X108" s="282">
        <v>0.52600000000000002</v>
      </c>
      <c r="Y108" s="282">
        <v>0</v>
      </c>
      <c r="Z108" s="282">
        <v>0</v>
      </c>
      <c r="AA108" s="282">
        <v>0.185</v>
      </c>
      <c r="AB108" s="282">
        <v>0</v>
      </c>
      <c r="AC108" s="282">
        <v>0</v>
      </c>
      <c r="AD108" s="282">
        <v>0.48299999999999998</v>
      </c>
      <c r="AE108" s="282">
        <v>0.123</v>
      </c>
      <c r="AF108" s="282">
        <v>0</v>
      </c>
      <c r="AG108" s="282">
        <v>0</v>
      </c>
      <c r="AH108" s="282">
        <v>0</v>
      </c>
      <c r="AI108" s="282">
        <v>0</v>
      </c>
      <c r="AJ108" s="282">
        <v>0</v>
      </c>
      <c r="AK108" s="282">
        <v>3.0000000000000001E-3</v>
      </c>
      <c r="AL108" s="284"/>
      <c r="AM108" s="282">
        <v>0</v>
      </c>
      <c r="AN108" s="282">
        <v>0</v>
      </c>
      <c r="AO108" s="282">
        <v>0</v>
      </c>
      <c r="AP108" s="282">
        <v>0</v>
      </c>
      <c r="AQ108" s="282">
        <v>0</v>
      </c>
      <c r="AR108" s="282">
        <v>0.873</v>
      </c>
      <c r="AS108" s="282">
        <v>0</v>
      </c>
      <c r="AT108" s="282">
        <v>0</v>
      </c>
      <c r="AU108" s="282">
        <v>0</v>
      </c>
      <c r="AV108" s="282">
        <v>0</v>
      </c>
      <c r="AW108" s="282">
        <v>0</v>
      </c>
      <c r="AX108" s="282">
        <v>0</v>
      </c>
      <c r="AY108" s="282">
        <v>6.6000000000000003E-2</v>
      </c>
      <c r="AZ108" s="285">
        <v>0</v>
      </c>
    </row>
    <row r="109" spans="1:52" ht="17" x14ac:dyDescent="0.2">
      <c r="A109" s="417"/>
      <c r="B109" s="278" t="s">
        <v>684</v>
      </c>
      <c r="C109" s="286">
        <v>44</v>
      </c>
      <c r="D109" s="286">
        <v>47</v>
      </c>
      <c r="E109" s="286">
        <v>47</v>
      </c>
      <c r="F109" s="286">
        <v>46</v>
      </c>
      <c r="G109" s="286">
        <v>24</v>
      </c>
      <c r="H109" s="286">
        <v>43</v>
      </c>
      <c r="I109" s="286">
        <v>34</v>
      </c>
      <c r="J109" s="286">
        <v>47</v>
      </c>
      <c r="K109" s="286">
        <v>47</v>
      </c>
      <c r="L109" s="286">
        <v>45</v>
      </c>
      <c r="M109" s="286">
        <v>46</v>
      </c>
      <c r="N109" s="286">
        <v>45</v>
      </c>
      <c r="O109" s="286">
        <v>20</v>
      </c>
      <c r="P109" s="286">
        <v>47</v>
      </c>
      <c r="Q109" s="286">
        <v>47</v>
      </c>
      <c r="R109" s="286">
        <v>47</v>
      </c>
      <c r="S109" s="286">
        <v>44</v>
      </c>
      <c r="T109" s="286">
        <v>25</v>
      </c>
      <c r="U109" s="286">
        <v>29</v>
      </c>
      <c r="V109" s="286">
        <v>3</v>
      </c>
      <c r="W109" s="286">
        <v>37</v>
      </c>
      <c r="X109" s="286">
        <v>47</v>
      </c>
      <c r="Y109" s="286">
        <v>46</v>
      </c>
      <c r="Z109" s="286">
        <v>47</v>
      </c>
      <c r="AA109" s="286">
        <v>43</v>
      </c>
      <c r="AB109" s="286">
        <v>45</v>
      </c>
      <c r="AC109" s="286">
        <v>46</v>
      </c>
      <c r="AD109" s="286">
        <v>34</v>
      </c>
      <c r="AE109" s="286">
        <v>45</v>
      </c>
      <c r="AF109" s="286">
        <v>46</v>
      </c>
      <c r="AG109" s="286">
        <v>45</v>
      </c>
      <c r="AH109" s="286">
        <v>47</v>
      </c>
      <c r="AI109" s="286">
        <v>44</v>
      </c>
      <c r="AJ109" s="286">
        <v>19</v>
      </c>
      <c r="AK109" s="286">
        <v>38</v>
      </c>
      <c r="AL109" s="286">
        <v>47</v>
      </c>
      <c r="AM109" s="286">
        <v>43</v>
      </c>
      <c r="AN109" s="286">
        <v>44</v>
      </c>
      <c r="AO109" s="286">
        <v>45</v>
      </c>
      <c r="AP109" s="286">
        <v>43</v>
      </c>
      <c r="AQ109" s="286">
        <v>43</v>
      </c>
      <c r="AR109" s="286">
        <v>31</v>
      </c>
      <c r="AS109" s="286">
        <v>37</v>
      </c>
      <c r="AT109" s="286">
        <v>47</v>
      </c>
      <c r="AU109" s="286">
        <v>47</v>
      </c>
      <c r="AV109" s="286">
        <v>42</v>
      </c>
      <c r="AW109" s="286">
        <v>41</v>
      </c>
      <c r="AX109" s="286">
        <v>39</v>
      </c>
      <c r="AY109" s="286">
        <v>43</v>
      </c>
      <c r="AZ109" s="287">
        <v>33</v>
      </c>
    </row>
    <row r="110" spans="1:52" ht="34" x14ac:dyDescent="0.2">
      <c r="A110" s="415" t="s">
        <v>121</v>
      </c>
      <c r="B110" s="288" t="s">
        <v>293</v>
      </c>
      <c r="C110" s="289" t="s">
        <v>670</v>
      </c>
      <c r="D110" s="289" t="s">
        <v>675</v>
      </c>
      <c r="E110" s="289" t="s">
        <v>752</v>
      </c>
      <c r="F110" s="289" t="s">
        <v>707</v>
      </c>
      <c r="G110" s="289" t="s">
        <v>720</v>
      </c>
      <c r="H110" s="289" t="s">
        <v>837</v>
      </c>
      <c r="I110" s="289" t="s">
        <v>834</v>
      </c>
      <c r="J110" s="289" t="s">
        <v>877</v>
      </c>
      <c r="K110" s="291">
        <v>0.23599999999999999</v>
      </c>
      <c r="L110" s="289" t="s">
        <v>758</v>
      </c>
      <c r="M110" s="289" t="s">
        <v>932</v>
      </c>
      <c r="N110" s="289" t="s">
        <v>801</v>
      </c>
      <c r="O110" s="291">
        <v>0.34100000000000003</v>
      </c>
      <c r="P110" s="289" t="s">
        <v>760</v>
      </c>
      <c r="Q110" s="289" t="s">
        <v>706</v>
      </c>
      <c r="R110" s="289" t="s">
        <v>990</v>
      </c>
      <c r="S110" s="289" t="s">
        <v>1001</v>
      </c>
      <c r="T110" s="289" t="s">
        <v>827</v>
      </c>
      <c r="U110" s="289" t="s">
        <v>914</v>
      </c>
      <c r="V110" s="289" t="s">
        <v>958</v>
      </c>
      <c r="W110" s="289" t="s">
        <v>974</v>
      </c>
      <c r="X110" s="291">
        <v>-0.22500000000000001</v>
      </c>
      <c r="Y110" s="289" t="s">
        <v>666</v>
      </c>
      <c r="Z110" s="289" t="s">
        <v>955</v>
      </c>
      <c r="AA110" s="291">
        <v>0.104</v>
      </c>
      <c r="AB110" s="289" t="s">
        <v>1033</v>
      </c>
      <c r="AC110" s="291">
        <v>0.248</v>
      </c>
      <c r="AD110" s="291">
        <v>0.216</v>
      </c>
      <c r="AE110" s="289" t="s">
        <v>879</v>
      </c>
      <c r="AF110" s="289" t="s">
        <v>714</v>
      </c>
      <c r="AG110" s="289" t="s">
        <v>781</v>
      </c>
      <c r="AH110" s="289" t="s">
        <v>1101</v>
      </c>
      <c r="AI110" s="289" t="s">
        <v>1014</v>
      </c>
      <c r="AJ110" s="289" t="s">
        <v>788</v>
      </c>
      <c r="AK110" s="289" t="s">
        <v>720</v>
      </c>
      <c r="AL110" s="289" t="s">
        <v>761</v>
      </c>
      <c r="AM110" s="290">
        <v>1</v>
      </c>
      <c r="AN110" s="389" t="s">
        <v>919</v>
      </c>
      <c r="AO110" s="389" t="s">
        <v>1109</v>
      </c>
      <c r="AP110" s="389" t="s">
        <v>916</v>
      </c>
      <c r="AQ110" s="389" t="s">
        <v>907</v>
      </c>
      <c r="AR110" s="389" t="s">
        <v>749</v>
      </c>
      <c r="AS110" s="387" t="s">
        <v>996</v>
      </c>
      <c r="AT110" s="389" t="s">
        <v>711</v>
      </c>
      <c r="AU110" s="387" t="s">
        <v>993</v>
      </c>
      <c r="AV110" s="387" t="s">
        <v>1118</v>
      </c>
      <c r="AW110" s="389" t="s">
        <v>1119</v>
      </c>
      <c r="AX110" s="387" t="s">
        <v>1010</v>
      </c>
      <c r="AY110" s="387" t="s">
        <v>657</v>
      </c>
      <c r="AZ110" s="392" t="s">
        <v>781</v>
      </c>
    </row>
    <row r="111" spans="1:52" ht="17" x14ac:dyDescent="0.2">
      <c r="A111" s="416"/>
      <c r="B111" s="283" t="s">
        <v>683</v>
      </c>
      <c r="C111" s="282">
        <v>0</v>
      </c>
      <c r="D111" s="282">
        <v>0</v>
      </c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0.128</v>
      </c>
      <c r="L111" s="282">
        <v>0</v>
      </c>
      <c r="M111" s="282">
        <v>0</v>
      </c>
      <c r="N111" s="282">
        <v>0</v>
      </c>
      <c r="O111" s="282">
        <v>0.14099999999999999</v>
      </c>
      <c r="P111" s="282">
        <v>0</v>
      </c>
      <c r="Q111" s="282">
        <v>0</v>
      </c>
      <c r="R111" s="282">
        <v>0</v>
      </c>
      <c r="S111" s="282">
        <v>0</v>
      </c>
      <c r="T111" s="282">
        <v>0</v>
      </c>
      <c r="U111" s="282">
        <v>0</v>
      </c>
      <c r="V111" s="282">
        <v>0</v>
      </c>
      <c r="W111" s="282">
        <v>0</v>
      </c>
      <c r="X111" s="282">
        <v>0.13700000000000001</v>
      </c>
      <c r="Y111" s="282">
        <v>0</v>
      </c>
      <c r="Z111" s="282">
        <v>0</v>
      </c>
      <c r="AA111" s="282">
        <v>0.47599999999999998</v>
      </c>
      <c r="AB111" s="282">
        <v>0</v>
      </c>
      <c r="AC111" s="282">
        <v>0.113</v>
      </c>
      <c r="AD111" s="282">
        <v>0.18099999999999999</v>
      </c>
      <c r="AE111" s="282">
        <v>0</v>
      </c>
      <c r="AF111" s="282">
        <v>0</v>
      </c>
      <c r="AG111" s="282">
        <v>0</v>
      </c>
      <c r="AH111" s="282">
        <v>0</v>
      </c>
      <c r="AI111" s="282">
        <v>0</v>
      </c>
      <c r="AJ111" s="282">
        <v>0</v>
      </c>
      <c r="AK111" s="282">
        <v>0</v>
      </c>
      <c r="AL111" s="282">
        <v>0</v>
      </c>
      <c r="AM111" s="284"/>
      <c r="AN111" s="282">
        <v>0</v>
      </c>
      <c r="AO111" s="282">
        <v>0</v>
      </c>
      <c r="AP111" s="282">
        <v>0</v>
      </c>
      <c r="AQ111" s="282">
        <v>0</v>
      </c>
      <c r="AR111" s="282">
        <v>0</v>
      </c>
      <c r="AS111" s="282">
        <v>0</v>
      </c>
      <c r="AT111" s="282">
        <v>0</v>
      </c>
      <c r="AU111" s="282">
        <v>0</v>
      </c>
      <c r="AV111" s="282">
        <v>0</v>
      </c>
      <c r="AW111" s="282">
        <v>0</v>
      </c>
      <c r="AX111" s="282">
        <v>0</v>
      </c>
      <c r="AY111" s="282">
        <v>0</v>
      </c>
      <c r="AZ111" s="285">
        <v>0</v>
      </c>
    </row>
    <row r="112" spans="1:52" ht="17" x14ac:dyDescent="0.2">
      <c r="A112" s="417"/>
      <c r="B112" s="278" t="s">
        <v>684</v>
      </c>
      <c r="C112" s="286">
        <v>40</v>
      </c>
      <c r="D112" s="286">
        <v>45</v>
      </c>
      <c r="E112" s="286">
        <v>44</v>
      </c>
      <c r="F112" s="286">
        <v>47</v>
      </c>
      <c r="G112" s="286">
        <v>30</v>
      </c>
      <c r="H112" s="286">
        <v>49</v>
      </c>
      <c r="I112" s="286">
        <v>38</v>
      </c>
      <c r="J112" s="286">
        <v>46</v>
      </c>
      <c r="K112" s="286">
        <v>43</v>
      </c>
      <c r="L112" s="286">
        <v>49</v>
      </c>
      <c r="M112" s="286">
        <v>47</v>
      </c>
      <c r="N112" s="286">
        <v>47</v>
      </c>
      <c r="O112" s="286">
        <v>20</v>
      </c>
      <c r="P112" s="286">
        <v>46</v>
      </c>
      <c r="Q112" s="286">
        <v>44</v>
      </c>
      <c r="R112" s="286">
        <v>49</v>
      </c>
      <c r="S112" s="286">
        <v>40</v>
      </c>
      <c r="T112" s="286">
        <v>25</v>
      </c>
      <c r="U112" s="286">
        <v>25</v>
      </c>
      <c r="V112" s="286">
        <v>3</v>
      </c>
      <c r="W112" s="286">
        <v>43</v>
      </c>
      <c r="X112" s="286">
        <v>45</v>
      </c>
      <c r="Y112" s="286">
        <v>42</v>
      </c>
      <c r="Z112" s="286">
        <v>43</v>
      </c>
      <c r="AA112" s="286">
        <v>49</v>
      </c>
      <c r="AB112" s="286">
        <v>41</v>
      </c>
      <c r="AC112" s="286">
        <v>42</v>
      </c>
      <c r="AD112" s="286">
        <v>40</v>
      </c>
      <c r="AE112" s="286">
        <v>45</v>
      </c>
      <c r="AF112" s="286">
        <v>42</v>
      </c>
      <c r="AG112" s="286">
        <v>49</v>
      </c>
      <c r="AH112" s="286">
        <v>48</v>
      </c>
      <c r="AI112" s="286">
        <v>49</v>
      </c>
      <c r="AJ112" s="286">
        <v>25</v>
      </c>
      <c r="AK112" s="286">
        <v>38</v>
      </c>
      <c r="AL112" s="286">
        <v>43</v>
      </c>
      <c r="AM112" s="286">
        <v>49</v>
      </c>
      <c r="AN112" s="286">
        <v>49</v>
      </c>
      <c r="AO112" s="286">
        <v>45</v>
      </c>
      <c r="AP112" s="286">
        <v>39</v>
      </c>
      <c r="AQ112" s="286">
        <v>39</v>
      </c>
      <c r="AR112" s="286">
        <v>37</v>
      </c>
      <c r="AS112" s="286">
        <v>43</v>
      </c>
      <c r="AT112" s="286">
        <v>45</v>
      </c>
      <c r="AU112" s="286">
        <v>49</v>
      </c>
      <c r="AV112" s="286">
        <v>38</v>
      </c>
      <c r="AW112" s="286">
        <v>37</v>
      </c>
      <c r="AX112" s="286">
        <v>35</v>
      </c>
      <c r="AY112" s="286">
        <v>49</v>
      </c>
      <c r="AZ112" s="287">
        <v>39</v>
      </c>
    </row>
    <row r="113" spans="1:52" ht="34" x14ac:dyDescent="0.2">
      <c r="A113" s="415" t="s">
        <v>78</v>
      </c>
      <c r="B113" s="288" t="s">
        <v>293</v>
      </c>
      <c r="C113" s="289" t="s">
        <v>671</v>
      </c>
      <c r="D113" s="289" t="s">
        <v>713</v>
      </c>
      <c r="E113" s="289" t="s">
        <v>677</v>
      </c>
      <c r="F113" s="289" t="s">
        <v>784</v>
      </c>
      <c r="G113" s="289" t="s">
        <v>811</v>
      </c>
      <c r="H113" s="289" t="s">
        <v>838</v>
      </c>
      <c r="I113" s="289" t="s">
        <v>857</v>
      </c>
      <c r="J113" s="289" t="s">
        <v>878</v>
      </c>
      <c r="K113" s="289" t="s">
        <v>837</v>
      </c>
      <c r="L113" s="289" t="s">
        <v>844</v>
      </c>
      <c r="M113" s="289" t="s">
        <v>933</v>
      </c>
      <c r="N113" s="289" t="s">
        <v>725</v>
      </c>
      <c r="O113" s="291">
        <v>0.41599999999999998</v>
      </c>
      <c r="P113" s="289" t="s">
        <v>731</v>
      </c>
      <c r="Q113" s="289" t="s">
        <v>981</v>
      </c>
      <c r="R113" s="289" t="s">
        <v>685</v>
      </c>
      <c r="S113" s="289" t="s">
        <v>742</v>
      </c>
      <c r="T113" s="289" t="s">
        <v>682</v>
      </c>
      <c r="U113" s="291">
        <v>0.222</v>
      </c>
      <c r="V113" s="291">
        <v>0.69299999999999995</v>
      </c>
      <c r="W113" s="289" t="s">
        <v>777</v>
      </c>
      <c r="X113" s="289" t="s">
        <v>835</v>
      </c>
      <c r="Y113" s="289" t="s">
        <v>971</v>
      </c>
      <c r="Z113" s="289" t="s">
        <v>834</v>
      </c>
      <c r="AA113" s="289" t="s">
        <v>798</v>
      </c>
      <c r="AB113" s="289" t="s">
        <v>1069</v>
      </c>
      <c r="AC113" s="289" t="s">
        <v>1074</v>
      </c>
      <c r="AD113" s="289" t="s">
        <v>1081</v>
      </c>
      <c r="AE113" s="291">
        <v>0.13300000000000001</v>
      </c>
      <c r="AF113" s="289" t="s">
        <v>965</v>
      </c>
      <c r="AG113" s="289" t="s">
        <v>678</v>
      </c>
      <c r="AH113" s="289" t="s">
        <v>987</v>
      </c>
      <c r="AI113" s="289" t="s">
        <v>695</v>
      </c>
      <c r="AJ113" s="289" t="s">
        <v>698</v>
      </c>
      <c r="AK113" s="289" t="s">
        <v>648</v>
      </c>
      <c r="AL113" s="289" t="s">
        <v>1114</v>
      </c>
      <c r="AM113" s="289" t="s">
        <v>919</v>
      </c>
      <c r="AN113" s="290">
        <v>1</v>
      </c>
      <c r="AO113" s="389" t="s">
        <v>807</v>
      </c>
      <c r="AP113" s="388" t="s">
        <v>1120</v>
      </c>
      <c r="AQ113" s="388" t="s">
        <v>1121</v>
      </c>
      <c r="AR113" s="389" t="s">
        <v>978</v>
      </c>
      <c r="AS113" s="387" t="s">
        <v>738</v>
      </c>
      <c r="AT113" s="388" t="s">
        <v>757</v>
      </c>
      <c r="AU113" s="389" t="s">
        <v>907</v>
      </c>
      <c r="AV113" s="388" t="s">
        <v>890</v>
      </c>
      <c r="AW113" s="388" t="s">
        <v>1122</v>
      </c>
      <c r="AX113" s="388" t="s">
        <v>1112</v>
      </c>
      <c r="AY113" s="388" t="s">
        <v>735</v>
      </c>
      <c r="AZ113" s="392" t="s">
        <v>788</v>
      </c>
    </row>
    <row r="114" spans="1:52" ht="17" x14ac:dyDescent="0.2">
      <c r="A114" s="416"/>
      <c r="B114" s="283" t="s">
        <v>683</v>
      </c>
      <c r="C114" s="282">
        <v>1.4999999999999999E-2</v>
      </c>
      <c r="D114" s="282">
        <v>0</v>
      </c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82">
        <v>0</v>
      </c>
      <c r="M114" s="282">
        <v>0</v>
      </c>
      <c r="N114" s="282">
        <v>0</v>
      </c>
      <c r="O114" s="282">
        <v>6.8000000000000005E-2</v>
      </c>
      <c r="P114" s="282">
        <v>0</v>
      </c>
      <c r="Q114" s="282">
        <v>0</v>
      </c>
      <c r="R114" s="282">
        <v>0</v>
      </c>
      <c r="S114" s="282">
        <v>0</v>
      </c>
      <c r="T114" s="282">
        <v>0</v>
      </c>
      <c r="U114" s="282">
        <v>0.27600000000000002</v>
      </c>
      <c r="V114" s="282">
        <v>0.51200000000000001</v>
      </c>
      <c r="W114" s="282">
        <v>0</v>
      </c>
      <c r="X114" s="282">
        <v>4.0000000000000001E-3</v>
      </c>
      <c r="Y114" s="282">
        <v>0</v>
      </c>
      <c r="Z114" s="282">
        <v>0</v>
      </c>
      <c r="AA114" s="282">
        <v>0</v>
      </c>
      <c r="AB114" s="282">
        <v>0</v>
      </c>
      <c r="AC114" s="282">
        <v>1E-3</v>
      </c>
      <c r="AD114" s="282">
        <v>2.8000000000000001E-2</v>
      </c>
      <c r="AE114" s="282">
        <v>0.379</v>
      </c>
      <c r="AF114" s="282">
        <v>0</v>
      </c>
      <c r="AG114" s="282">
        <v>0</v>
      </c>
      <c r="AH114" s="282">
        <v>0</v>
      </c>
      <c r="AI114" s="282">
        <v>0</v>
      </c>
      <c r="AJ114" s="282">
        <v>0</v>
      </c>
      <c r="AK114" s="282">
        <v>0</v>
      </c>
      <c r="AL114" s="282">
        <v>0</v>
      </c>
      <c r="AM114" s="282">
        <v>0</v>
      </c>
      <c r="AN114" s="284"/>
      <c r="AO114" s="282">
        <v>0</v>
      </c>
      <c r="AP114" s="282">
        <v>2E-3</v>
      </c>
      <c r="AQ114" s="282">
        <v>0</v>
      </c>
      <c r="AR114" s="282">
        <v>0</v>
      </c>
      <c r="AS114" s="282">
        <v>0</v>
      </c>
      <c r="AT114" s="282">
        <v>0</v>
      </c>
      <c r="AU114" s="282">
        <v>0</v>
      </c>
      <c r="AV114" s="282">
        <v>2E-3</v>
      </c>
      <c r="AW114" s="282">
        <v>0</v>
      </c>
      <c r="AX114" s="282">
        <v>4.0000000000000001E-3</v>
      </c>
      <c r="AY114" s="282">
        <v>0</v>
      </c>
      <c r="AZ114" s="285">
        <v>0</v>
      </c>
    </row>
    <row r="115" spans="1:52" ht="17" x14ac:dyDescent="0.2">
      <c r="A115" s="417"/>
      <c r="B115" s="278" t="s">
        <v>684</v>
      </c>
      <c r="C115" s="286">
        <v>41</v>
      </c>
      <c r="D115" s="286">
        <v>46</v>
      </c>
      <c r="E115" s="286">
        <v>45</v>
      </c>
      <c r="F115" s="286">
        <v>48</v>
      </c>
      <c r="G115" s="286">
        <v>35</v>
      </c>
      <c r="H115" s="286">
        <v>50</v>
      </c>
      <c r="I115" s="286">
        <v>38</v>
      </c>
      <c r="J115" s="286">
        <v>47</v>
      </c>
      <c r="K115" s="286">
        <v>44</v>
      </c>
      <c r="L115" s="286">
        <v>54</v>
      </c>
      <c r="M115" s="286">
        <v>48</v>
      </c>
      <c r="N115" s="286">
        <v>48</v>
      </c>
      <c r="O115" s="286">
        <v>20</v>
      </c>
      <c r="P115" s="286">
        <v>47</v>
      </c>
      <c r="Q115" s="286">
        <v>45</v>
      </c>
      <c r="R115" s="286">
        <v>51</v>
      </c>
      <c r="S115" s="286">
        <v>41</v>
      </c>
      <c r="T115" s="286">
        <v>25</v>
      </c>
      <c r="U115" s="286">
        <v>26</v>
      </c>
      <c r="V115" s="286">
        <v>3</v>
      </c>
      <c r="W115" s="286">
        <v>45</v>
      </c>
      <c r="X115" s="286">
        <v>46</v>
      </c>
      <c r="Y115" s="286">
        <v>43</v>
      </c>
      <c r="Z115" s="286">
        <v>44</v>
      </c>
      <c r="AA115" s="286">
        <v>54</v>
      </c>
      <c r="AB115" s="286">
        <v>42</v>
      </c>
      <c r="AC115" s="286">
        <v>43</v>
      </c>
      <c r="AD115" s="286">
        <v>45</v>
      </c>
      <c r="AE115" s="286">
        <v>46</v>
      </c>
      <c r="AF115" s="286">
        <v>43</v>
      </c>
      <c r="AG115" s="286">
        <v>55</v>
      </c>
      <c r="AH115" s="286">
        <v>49</v>
      </c>
      <c r="AI115" s="286">
        <v>51</v>
      </c>
      <c r="AJ115" s="286">
        <v>26</v>
      </c>
      <c r="AK115" s="286">
        <v>38</v>
      </c>
      <c r="AL115" s="286">
        <v>44</v>
      </c>
      <c r="AM115" s="286">
        <v>49</v>
      </c>
      <c r="AN115" s="286">
        <v>55</v>
      </c>
      <c r="AO115" s="286">
        <v>48</v>
      </c>
      <c r="AP115" s="286">
        <v>40</v>
      </c>
      <c r="AQ115" s="286">
        <v>40</v>
      </c>
      <c r="AR115" s="286">
        <v>42</v>
      </c>
      <c r="AS115" s="286">
        <v>48</v>
      </c>
      <c r="AT115" s="286">
        <v>46</v>
      </c>
      <c r="AU115" s="286">
        <v>55</v>
      </c>
      <c r="AV115" s="286">
        <v>39</v>
      </c>
      <c r="AW115" s="286">
        <v>38</v>
      </c>
      <c r="AX115" s="286">
        <v>36</v>
      </c>
      <c r="AY115" s="286">
        <v>49</v>
      </c>
      <c r="AZ115" s="287">
        <v>44</v>
      </c>
    </row>
    <row r="116" spans="1:52" ht="34" x14ac:dyDescent="0.2">
      <c r="A116" s="415" t="s">
        <v>117</v>
      </c>
      <c r="B116" s="288" t="s">
        <v>293</v>
      </c>
      <c r="C116" s="289" t="s">
        <v>672</v>
      </c>
      <c r="D116" s="289" t="s">
        <v>714</v>
      </c>
      <c r="E116" s="289" t="s">
        <v>753</v>
      </c>
      <c r="F116" s="289" t="s">
        <v>725</v>
      </c>
      <c r="G116" s="289" t="s">
        <v>812</v>
      </c>
      <c r="H116" s="289" t="s">
        <v>803</v>
      </c>
      <c r="I116" s="289" t="s">
        <v>858</v>
      </c>
      <c r="J116" s="289" t="s">
        <v>879</v>
      </c>
      <c r="K116" s="289" t="s">
        <v>896</v>
      </c>
      <c r="L116" s="289" t="s">
        <v>911</v>
      </c>
      <c r="M116" s="289" t="s">
        <v>695</v>
      </c>
      <c r="N116" s="289" t="s">
        <v>947</v>
      </c>
      <c r="O116" s="291">
        <v>9.8000000000000004E-2</v>
      </c>
      <c r="P116" s="289" t="s">
        <v>966</v>
      </c>
      <c r="Q116" s="289" t="s">
        <v>803</v>
      </c>
      <c r="R116" s="289" t="s">
        <v>991</v>
      </c>
      <c r="S116" s="289" t="s">
        <v>1002</v>
      </c>
      <c r="T116" s="289" t="s">
        <v>1017</v>
      </c>
      <c r="U116" s="289" t="s">
        <v>695</v>
      </c>
      <c r="V116" s="291">
        <v>0.75600000000000001</v>
      </c>
      <c r="W116" s="289" t="s">
        <v>1032</v>
      </c>
      <c r="X116" s="291">
        <v>3.3000000000000002E-2</v>
      </c>
      <c r="Y116" s="289" t="s">
        <v>719</v>
      </c>
      <c r="Z116" s="289" t="s">
        <v>767</v>
      </c>
      <c r="AA116" s="289" t="s">
        <v>1060</v>
      </c>
      <c r="AB116" s="289" t="s">
        <v>910</v>
      </c>
      <c r="AC116" s="289" t="s">
        <v>649</v>
      </c>
      <c r="AD116" s="289" t="s">
        <v>1019</v>
      </c>
      <c r="AE116" s="289" t="s">
        <v>826</v>
      </c>
      <c r="AF116" s="289" t="s">
        <v>1032</v>
      </c>
      <c r="AG116" s="289" t="s">
        <v>949</v>
      </c>
      <c r="AH116" s="289" t="s">
        <v>1102</v>
      </c>
      <c r="AI116" s="289" t="s">
        <v>1105</v>
      </c>
      <c r="AJ116" s="289" t="s">
        <v>845</v>
      </c>
      <c r="AK116" s="289" t="s">
        <v>878</v>
      </c>
      <c r="AL116" s="289" t="s">
        <v>719</v>
      </c>
      <c r="AM116" s="289" t="s">
        <v>1109</v>
      </c>
      <c r="AN116" s="289" t="s">
        <v>807</v>
      </c>
      <c r="AO116" s="290">
        <v>1</v>
      </c>
      <c r="AP116" s="389" t="s">
        <v>676</v>
      </c>
      <c r="AQ116" s="389" t="s">
        <v>992</v>
      </c>
      <c r="AR116" s="389" t="s">
        <v>1067</v>
      </c>
      <c r="AS116" s="387" t="s">
        <v>1004</v>
      </c>
      <c r="AT116" s="389" t="s">
        <v>1123</v>
      </c>
      <c r="AU116" s="387" t="s">
        <v>1003</v>
      </c>
      <c r="AV116" s="389" t="s">
        <v>1087</v>
      </c>
      <c r="AW116" s="389" t="s">
        <v>988</v>
      </c>
      <c r="AX116" s="389" t="s">
        <v>1124</v>
      </c>
      <c r="AY116" s="388" t="s">
        <v>1121</v>
      </c>
      <c r="AZ116" s="390" t="s">
        <v>762</v>
      </c>
    </row>
    <row r="117" spans="1:52" ht="17" x14ac:dyDescent="0.2">
      <c r="A117" s="416"/>
      <c r="B117" s="283" t="s">
        <v>683</v>
      </c>
      <c r="C117" s="282">
        <v>0</v>
      </c>
      <c r="D117" s="282">
        <v>0</v>
      </c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1E-3</v>
      </c>
      <c r="L117" s="282">
        <v>0</v>
      </c>
      <c r="M117" s="282">
        <v>0</v>
      </c>
      <c r="N117" s="282">
        <v>0</v>
      </c>
      <c r="O117" s="282">
        <v>0.68200000000000005</v>
      </c>
      <c r="P117" s="282">
        <v>0</v>
      </c>
      <c r="Q117" s="282">
        <v>0</v>
      </c>
      <c r="R117" s="282">
        <v>0</v>
      </c>
      <c r="S117" s="282">
        <v>0</v>
      </c>
      <c r="T117" s="282">
        <v>0</v>
      </c>
      <c r="U117" s="282">
        <v>0</v>
      </c>
      <c r="V117" s="282">
        <v>0.45400000000000001</v>
      </c>
      <c r="W117" s="282">
        <v>0</v>
      </c>
      <c r="X117" s="282">
        <v>0.82699999999999996</v>
      </c>
      <c r="Y117" s="282">
        <v>0</v>
      </c>
      <c r="Z117" s="282">
        <v>0</v>
      </c>
      <c r="AA117" s="282">
        <v>0</v>
      </c>
      <c r="AB117" s="282">
        <v>0</v>
      </c>
      <c r="AC117" s="282">
        <v>1E-3</v>
      </c>
      <c r="AD117" s="282">
        <v>0</v>
      </c>
      <c r="AE117" s="282">
        <v>2E-3</v>
      </c>
      <c r="AF117" s="282">
        <v>0</v>
      </c>
      <c r="AG117" s="282">
        <v>0</v>
      </c>
      <c r="AH117" s="282">
        <v>0</v>
      </c>
      <c r="AI117" s="282">
        <v>0</v>
      </c>
      <c r="AJ117" s="282">
        <v>0</v>
      </c>
      <c r="AK117" s="282">
        <v>0</v>
      </c>
      <c r="AL117" s="282">
        <v>0</v>
      </c>
      <c r="AM117" s="282">
        <v>0</v>
      </c>
      <c r="AN117" s="282">
        <v>0</v>
      </c>
      <c r="AO117" s="284"/>
      <c r="AP117" s="282">
        <v>0</v>
      </c>
      <c r="AQ117" s="282">
        <v>0</v>
      </c>
      <c r="AR117" s="282">
        <v>0</v>
      </c>
      <c r="AS117" s="282">
        <v>0</v>
      </c>
      <c r="AT117" s="282">
        <v>0</v>
      </c>
      <c r="AU117" s="282">
        <v>0</v>
      </c>
      <c r="AV117" s="282">
        <v>0</v>
      </c>
      <c r="AW117" s="282">
        <v>0</v>
      </c>
      <c r="AX117" s="282">
        <v>0</v>
      </c>
      <c r="AY117" s="282">
        <v>0</v>
      </c>
      <c r="AZ117" s="285">
        <v>0</v>
      </c>
    </row>
    <row r="118" spans="1:52" ht="17" x14ac:dyDescent="0.2">
      <c r="A118" s="417"/>
      <c r="B118" s="278" t="s">
        <v>684</v>
      </c>
      <c r="C118" s="286">
        <v>42</v>
      </c>
      <c r="D118" s="286">
        <v>47</v>
      </c>
      <c r="E118" s="286">
        <v>46</v>
      </c>
      <c r="F118" s="286">
        <v>47</v>
      </c>
      <c r="G118" s="286">
        <v>39</v>
      </c>
      <c r="H118" s="286">
        <v>45</v>
      </c>
      <c r="I118" s="286">
        <v>36</v>
      </c>
      <c r="J118" s="286">
        <v>47</v>
      </c>
      <c r="K118" s="286">
        <v>45</v>
      </c>
      <c r="L118" s="286">
        <v>48</v>
      </c>
      <c r="M118" s="286">
        <v>47</v>
      </c>
      <c r="N118" s="286">
        <v>47</v>
      </c>
      <c r="O118" s="286">
        <v>20</v>
      </c>
      <c r="P118" s="286">
        <v>46</v>
      </c>
      <c r="Q118" s="286">
        <v>46</v>
      </c>
      <c r="R118" s="286">
        <v>47</v>
      </c>
      <c r="S118" s="286">
        <v>42</v>
      </c>
      <c r="T118" s="286">
        <v>25</v>
      </c>
      <c r="U118" s="286">
        <v>27</v>
      </c>
      <c r="V118" s="286">
        <v>3</v>
      </c>
      <c r="W118" s="286">
        <v>39</v>
      </c>
      <c r="X118" s="286">
        <v>47</v>
      </c>
      <c r="Y118" s="286">
        <v>44</v>
      </c>
      <c r="Z118" s="286">
        <v>45</v>
      </c>
      <c r="AA118" s="286">
        <v>55</v>
      </c>
      <c r="AB118" s="286">
        <v>43</v>
      </c>
      <c r="AC118" s="286">
        <v>44</v>
      </c>
      <c r="AD118" s="286">
        <v>43</v>
      </c>
      <c r="AE118" s="286">
        <v>47</v>
      </c>
      <c r="AF118" s="286">
        <v>44</v>
      </c>
      <c r="AG118" s="286">
        <v>50</v>
      </c>
      <c r="AH118" s="286">
        <v>47</v>
      </c>
      <c r="AI118" s="286">
        <v>46</v>
      </c>
      <c r="AJ118" s="286">
        <v>21</v>
      </c>
      <c r="AK118" s="286">
        <v>38</v>
      </c>
      <c r="AL118" s="286">
        <v>45</v>
      </c>
      <c r="AM118" s="286">
        <v>45</v>
      </c>
      <c r="AN118" s="286">
        <v>48</v>
      </c>
      <c r="AO118" s="286">
        <v>60</v>
      </c>
      <c r="AP118" s="286">
        <v>41</v>
      </c>
      <c r="AQ118" s="286">
        <v>41</v>
      </c>
      <c r="AR118" s="286">
        <v>43</v>
      </c>
      <c r="AS118" s="286">
        <v>41</v>
      </c>
      <c r="AT118" s="286">
        <v>47</v>
      </c>
      <c r="AU118" s="286">
        <v>52</v>
      </c>
      <c r="AV118" s="286">
        <v>40</v>
      </c>
      <c r="AW118" s="286">
        <v>39</v>
      </c>
      <c r="AX118" s="286">
        <v>37</v>
      </c>
      <c r="AY118" s="286">
        <v>45</v>
      </c>
      <c r="AZ118" s="287">
        <v>42</v>
      </c>
    </row>
    <row r="119" spans="1:52" ht="34" x14ac:dyDescent="0.2">
      <c r="A119" s="415" t="s">
        <v>72</v>
      </c>
      <c r="B119" s="288" t="s">
        <v>293</v>
      </c>
      <c r="C119" s="289" t="s">
        <v>673</v>
      </c>
      <c r="D119" s="289" t="s">
        <v>715</v>
      </c>
      <c r="E119" s="289" t="s">
        <v>754</v>
      </c>
      <c r="F119" s="289" t="s">
        <v>785</v>
      </c>
      <c r="G119" s="289" t="s">
        <v>813</v>
      </c>
      <c r="H119" s="291">
        <v>0.19500000000000001</v>
      </c>
      <c r="I119" s="289" t="s">
        <v>859</v>
      </c>
      <c r="J119" s="289" t="s">
        <v>768</v>
      </c>
      <c r="K119" s="289" t="s">
        <v>649</v>
      </c>
      <c r="L119" s="289" t="s">
        <v>912</v>
      </c>
      <c r="M119" s="289" t="s">
        <v>934</v>
      </c>
      <c r="N119" s="289" t="s">
        <v>912</v>
      </c>
      <c r="O119" s="291">
        <v>0.27500000000000002</v>
      </c>
      <c r="P119" s="289" t="s">
        <v>967</v>
      </c>
      <c r="Q119" s="289" t="s">
        <v>698</v>
      </c>
      <c r="R119" s="289" t="s">
        <v>689</v>
      </c>
      <c r="S119" s="289" t="s">
        <v>666</v>
      </c>
      <c r="T119" s="289" t="s">
        <v>881</v>
      </c>
      <c r="U119" s="289" t="s">
        <v>666</v>
      </c>
      <c r="V119" s="291">
        <v>0.80300000000000005</v>
      </c>
      <c r="W119" s="289" t="s">
        <v>1033</v>
      </c>
      <c r="X119" s="289" t="s">
        <v>1043</v>
      </c>
      <c r="Y119" s="289" t="s">
        <v>869</v>
      </c>
      <c r="Z119" s="291">
        <v>-3.5000000000000003E-2</v>
      </c>
      <c r="AA119" s="289" t="s">
        <v>1061</v>
      </c>
      <c r="AB119" s="289" t="s">
        <v>668</v>
      </c>
      <c r="AC119" s="289" t="s">
        <v>1075</v>
      </c>
      <c r="AD119" s="291">
        <v>0.23899999999999999</v>
      </c>
      <c r="AE119" s="289" t="s">
        <v>848</v>
      </c>
      <c r="AF119" s="289" t="s">
        <v>703</v>
      </c>
      <c r="AG119" s="289" t="s">
        <v>922</v>
      </c>
      <c r="AH119" s="291">
        <v>0.14799999999999999</v>
      </c>
      <c r="AI119" s="289" t="s">
        <v>934</v>
      </c>
      <c r="AJ119" s="289" t="s">
        <v>1108</v>
      </c>
      <c r="AK119" s="289" t="s">
        <v>732</v>
      </c>
      <c r="AL119" s="289" t="s">
        <v>674</v>
      </c>
      <c r="AM119" s="289" t="s">
        <v>916</v>
      </c>
      <c r="AN119" s="289" t="s">
        <v>1120</v>
      </c>
      <c r="AO119" s="289" t="s">
        <v>676</v>
      </c>
      <c r="AP119" s="290">
        <v>1</v>
      </c>
      <c r="AQ119" s="387" t="s">
        <v>1013</v>
      </c>
      <c r="AR119" s="388" t="s">
        <v>1125</v>
      </c>
      <c r="AS119" s="389" t="s">
        <v>699</v>
      </c>
      <c r="AT119" s="389" t="s">
        <v>674</v>
      </c>
      <c r="AU119" s="389" t="s">
        <v>694</v>
      </c>
      <c r="AV119" s="387" t="s">
        <v>808</v>
      </c>
      <c r="AW119" s="387" t="s">
        <v>1126</v>
      </c>
      <c r="AX119" s="387" t="s">
        <v>1003</v>
      </c>
      <c r="AY119" s="388" t="s">
        <v>954</v>
      </c>
      <c r="AZ119" s="391" t="s">
        <v>1127</v>
      </c>
    </row>
    <row r="120" spans="1:52" ht="17" x14ac:dyDescent="0.2">
      <c r="A120" s="416"/>
      <c r="B120" s="283" t="s">
        <v>683</v>
      </c>
      <c r="C120" s="282">
        <v>0</v>
      </c>
      <c r="D120" s="282">
        <v>0</v>
      </c>
      <c r="E120" s="282">
        <v>0</v>
      </c>
      <c r="F120" s="282">
        <v>0</v>
      </c>
      <c r="G120" s="282">
        <v>2.3E-2</v>
      </c>
      <c r="H120" s="282">
        <v>0.23499999999999999</v>
      </c>
      <c r="I120" s="282">
        <v>8.9999999999999993E-3</v>
      </c>
      <c r="J120" s="282">
        <v>0</v>
      </c>
      <c r="K120" s="282">
        <v>1E-3</v>
      </c>
      <c r="L120" s="282">
        <v>0</v>
      </c>
      <c r="M120" s="282">
        <v>0</v>
      </c>
      <c r="N120" s="282">
        <v>0</v>
      </c>
      <c r="O120" s="282">
        <v>0.24099999999999999</v>
      </c>
      <c r="P120" s="282">
        <v>7.0000000000000001E-3</v>
      </c>
      <c r="Q120" s="282">
        <v>0</v>
      </c>
      <c r="R120" s="282">
        <v>0</v>
      </c>
      <c r="S120" s="282">
        <v>0</v>
      </c>
      <c r="T120" s="282">
        <v>0</v>
      </c>
      <c r="U120" s="282">
        <v>0</v>
      </c>
      <c r="V120" s="282">
        <v>0.40699999999999997</v>
      </c>
      <c r="W120" s="282">
        <v>0</v>
      </c>
      <c r="X120" s="282">
        <v>0</v>
      </c>
      <c r="Y120" s="282">
        <v>0</v>
      </c>
      <c r="Z120" s="282">
        <v>0.82299999999999995</v>
      </c>
      <c r="AA120" s="282">
        <v>1.7999999999999999E-2</v>
      </c>
      <c r="AB120" s="282">
        <v>0</v>
      </c>
      <c r="AC120" s="282">
        <v>0</v>
      </c>
      <c r="AD120" s="282">
        <v>0.20300000000000001</v>
      </c>
      <c r="AE120" s="282">
        <v>0</v>
      </c>
      <c r="AF120" s="282">
        <v>0</v>
      </c>
      <c r="AG120" s="282">
        <v>0</v>
      </c>
      <c r="AH120" s="282">
        <v>0.33700000000000002</v>
      </c>
      <c r="AI120" s="282">
        <v>0</v>
      </c>
      <c r="AJ120" s="282">
        <v>0</v>
      </c>
      <c r="AK120" s="282">
        <v>0</v>
      </c>
      <c r="AL120" s="282">
        <v>0</v>
      </c>
      <c r="AM120" s="282">
        <v>0</v>
      </c>
      <c r="AN120" s="282">
        <v>2E-3</v>
      </c>
      <c r="AO120" s="282">
        <v>0</v>
      </c>
      <c r="AP120" s="284"/>
      <c r="AQ120" s="282">
        <v>0</v>
      </c>
      <c r="AR120" s="282">
        <v>2.5999999999999999E-2</v>
      </c>
      <c r="AS120" s="282">
        <v>0</v>
      </c>
      <c r="AT120" s="282">
        <v>0</v>
      </c>
      <c r="AU120" s="282">
        <v>0</v>
      </c>
      <c r="AV120" s="282">
        <v>0</v>
      </c>
      <c r="AW120" s="282">
        <v>0</v>
      </c>
      <c r="AX120" s="282">
        <v>0</v>
      </c>
      <c r="AY120" s="282">
        <v>0</v>
      </c>
      <c r="AZ120" s="285">
        <v>6.0000000000000001E-3</v>
      </c>
    </row>
    <row r="121" spans="1:52" ht="17" x14ac:dyDescent="0.2">
      <c r="A121" s="417"/>
      <c r="B121" s="278" t="s">
        <v>684</v>
      </c>
      <c r="C121" s="286">
        <v>46</v>
      </c>
      <c r="D121" s="286">
        <v>43</v>
      </c>
      <c r="E121" s="286">
        <v>45</v>
      </c>
      <c r="F121" s="286">
        <v>42</v>
      </c>
      <c r="G121" s="286">
        <v>20</v>
      </c>
      <c r="H121" s="286">
        <v>39</v>
      </c>
      <c r="I121" s="286">
        <v>30</v>
      </c>
      <c r="J121" s="286">
        <v>45</v>
      </c>
      <c r="K121" s="286">
        <v>46</v>
      </c>
      <c r="L121" s="286">
        <v>41</v>
      </c>
      <c r="M121" s="286">
        <v>42</v>
      </c>
      <c r="N121" s="286">
        <v>41</v>
      </c>
      <c r="O121" s="286">
        <v>20</v>
      </c>
      <c r="P121" s="286">
        <v>44</v>
      </c>
      <c r="Q121" s="286">
        <v>46</v>
      </c>
      <c r="R121" s="286">
        <v>44</v>
      </c>
      <c r="S121" s="286">
        <v>46</v>
      </c>
      <c r="T121" s="286">
        <v>21</v>
      </c>
      <c r="U121" s="286">
        <v>32</v>
      </c>
      <c r="V121" s="286">
        <v>3</v>
      </c>
      <c r="W121" s="286">
        <v>33</v>
      </c>
      <c r="X121" s="286">
        <v>46</v>
      </c>
      <c r="Y121" s="286">
        <v>44</v>
      </c>
      <c r="Z121" s="286">
        <v>43</v>
      </c>
      <c r="AA121" s="286">
        <v>39</v>
      </c>
      <c r="AB121" s="286">
        <v>46</v>
      </c>
      <c r="AC121" s="286">
        <v>46</v>
      </c>
      <c r="AD121" s="286">
        <v>30</v>
      </c>
      <c r="AE121" s="286">
        <v>41</v>
      </c>
      <c r="AF121" s="286">
        <v>46</v>
      </c>
      <c r="AG121" s="286">
        <v>41</v>
      </c>
      <c r="AH121" s="286">
        <v>44</v>
      </c>
      <c r="AI121" s="286">
        <v>40</v>
      </c>
      <c r="AJ121" s="286">
        <v>15</v>
      </c>
      <c r="AK121" s="286">
        <v>36</v>
      </c>
      <c r="AL121" s="286">
        <v>43</v>
      </c>
      <c r="AM121" s="286">
        <v>39</v>
      </c>
      <c r="AN121" s="286">
        <v>40</v>
      </c>
      <c r="AO121" s="286">
        <v>41</v>
      </c>
      <c r="AP121" s="286">
        <v>46</v>
      </c>
      <c r="AQ121" s="286">
        <v>46</v>
      </c>
      <c r="AR121" s="286">
        <v>27</v>
      </c>
      <c r="AS121" s="286">
        <v>33</v>
      </c>
      <c r="AT121" s="286">
        <v>45</v>
      </c>
      <c r="AU121" s="286">
        <v>43</v>
      </c>
      <c r="AV121" s="286">
        <v>45</v>
      </c>
      <c r="AW121" s="286">
        <v>44</v>
      </c>
      <c r="AX121" s="286">
        <v>42</v>
      </c>
      <c r="AY121" s="286">
        <v>39</v>
      </c>
      <c r="AZ121" s="287">
        <v>29</v>
      </c>
    </row>
    <row r="122" spans="1:52" ht="34" x14ac:dyDescent="0.2">
      <c r="A122" s="415" t="s">
        <v>116</v>
      </c>
      <c r="B122" s="288" t="s">
        <v>293</v>
      </c>
      <c r="C122" s="289" t="s">
        <v>674</v>
      </c>
      <c r="D122" s="289" t="s">
        <v>716</v>
      </c>
      <c r="E122" s="289" t="s">
        <v>755</v>
      </c>
      <c r="F122" s="289" t="s">
        <v>786</v>
      </c>
      <c r="G122" s="289" t="s">
        <v>814</v>
      </c>
      <c r="H122" s="289" t="s">
        <v>839</v>
      </c>
      <c r="I122" s="289" t="s">
        <v>860</v>
      </c>
      <c r="J122" s="289" t="s">
        <v>701</v>
      </c>
      <c r="K122" s="289" t="s">
        <v>897</v>
      </c>
      <c r="L122" s="289" t="s">
        <v>913</v>
      </c>
      <c r="M122" s="289" t="s">
        <v>797</v>
      </c>
      <c r="N122" s="289" t="s">
        <v>762</v>
      </c>
      <c r="O122" s="291">
        <v>0.314</v>
      </c>
      <c r="P122" s="289" t="s">
        <v>968</v>
      </c>
      <c r="Q122" s="289" t="s">
        <v>982</v>
      </c>
      <c r="R122" s="289" t="s">
        <v>886</v>
      </c>
      <c r="S122" s="289" t="s">
        <v>857</v>
      </c>
      <c r="T122" s="289" t="s">
        <v>774</v>
      </c>
      <c r="U122" s="289" t="s">
        <v>718</v>
      </c>
      <c r="V122" s="291">
        <v>0.84599999999999997</v>
      </c>
      <c r="W122" s="289" t="s">
        <v>903</v>
      </c>
      <c r="X122" s="289" t="s">
        <v>1039</v>
      </c>
      <c r="Y122" s="289" t="s">
        <v>774</v>
      </c>
      <c r="Z122" s="291">
        <v>0.19700000000000001</v>
      </c>
      <c r="AA122" s="289" t="s">
        <v>1062</v>
      </c>
      <c r="AB122" s="289" t="s">
        <v>1001</v>
      </c>
      <c r="AC122" s="289" t="s">
        <v>1008</v>
      </c>
      <c r="AD122" s="289" t="s">
        <v>1082</v>
      </c>
      <c r="AE122" s="289" t="s">
        <v>1087</v>
      </c>
      <c r="AF122" s="289" t="s">
        <v>654</v>
      </c>
      <c r="AG122" s="289" t="s">
        <v>738</v>
      </c>
      <c r="AH122" s="289" t="s">
        <v>1103</v>
      </c>
      <c r="AI122" s="289" t="s">
        <v>868</v>
      </c>
      <c r="AJ122" s="289" t="s">
        <v>1109</v>
      </c>
      <c r="AK122" s="289" t="s">
        <v>875</v>
      </c>
      <c r="AL122" s="289" t="s">
        <v>792</v>
      </c>
      <c r="AM122" s="289" t="s">
        <v>907</v>
      </c>
      <c r="AN122" s="289" t="s">
        <v>1121</v>
      </c>
      <c r="AO122" s="289" t="s">
        <v>992</v>
      </c>
      <c r="AP122" s="289" t="s">
        <v>1013</v>
      </c>
      <c r="AQ122" s="290">
        <v>1</v>
      </c>
      <c r="AR122" s="388" t="s">
        <v>935</v>
      </c>
      <c r="AS122" s="387" t="s">
        <v>1115</v>
      </c>
      <c r="AT122" s="387" t="s">
        <v>729</v>
      </c>
      <c r="AU122" s="387" t="s">
        <v>786</v>
      </c>
      <c r="AV122" s="387" t="s">
        <v>811</v>
      </c>
      <c r="AW122" s="387" t="s">
        <v>1128</v>
      </c>
      <c r="AX122" s="387" t="s">
        <v>1013</v>
      </c>
      <c r="AY122" s="389" t="s">
        <v>797</v>
      </c>
      <c r="AZ122" s="391" t="s">
        <v>648</v>
      </c>
    </row>
    <row r="123" spans="1:52" ht="17" x14ac:dyDescent="0.2">
      <c r="A123" s="416"/>
      <c r="B123" s="283" t="s">
        <v>683</v>
      </c>
      <c r="C123" s="282">
        <v>0</v>
      </c>
      <c r="D123" s="282">
        <v>0</v>
      </c>
      <c r="E123" s="282">
        <v>0</v>
      </c>
      <c r="F123" s="282">
        <v>0</v>
      </c>
      <c r="G123" s="282">
        <v>8.0000000000000002E-3</v>
      </c>
      <c r="H123" s="282">
        <v>4.2000000000000003E-2</v>
      </c>
      <c r="I123" s="282">
        <v>0</v>
      </c>
      <c r="J123" s="282">
        <v>0</v>
      </c>
      <c r="K123" s="282">
        <v>0</v>
      </c>
      <c r="L123" s="282">
        <v>0</v>
      </c>
      <c r="M123" s="282">
        <v>0</v>
      </c>
      <c r="N123" s="282">
        <v>0</v>
      </c>
      <c r="O123" s="282">
        <v>0.17799999999999999</v>
      </c>
      <c r="P123" s="282">
        <v>0</v>
      </c>
      <c r="Q123" s="282">
        <v>0</v>
      </c>
      <c r="R123" s="282">
        <v>0</v>
      </c>
      <c r="S123" s="282">
        <v>0</v>
      </c>
      <c r="T123" s="282">
        <v>0</v>
      </c>
      <c r="U123" s="282">
        <v>0</v>
      </c>
      <c r="V123" s="282">
        <v>0.35799999999999998</v>
      </c>
      <c r="W123" s="282">
        <v>0</v>
      </c>
      <c r="X123" s="282">
        <v>2E-3</v>
      </c>
      <c r="Y123" s="282">
        <v>0</v>
      </c>
      <c r="Z123" s="282">
        <v>0.20599999999999999</v>
      </c>
      <c r="AA123" s="282">
        <v>4.4999999999999998E-2</v>
      </c>
      <c r="AB123" s="282">
        <v>0</v>
      </c>
      <c r="AC123" s="282">
        <v>0</v>
      </c>
      <c r="AD123" s="282">
        <v>2.9000000000000001E-2</v>
      </c>
      <c r="AE123" s="282">
        <v>0</v>
      </c>
      <c r="AF123" s="282">
        <v>0</v>
      </c>
      <c r="AG123" s="282">
        <v>0</v>
      </c>
      <c r="AH123" s="282">
        <v>2.9000000000000001E-2</v>
      </c>
      <c r="AI123" s="282">
        <v>0</v>
      </c>
      <c r="AJ123" s="282">
        <v>0</v>
      </c>
      <c r="AK123" s="282">
        <v>0</v>
      </c>
      <c r="AL123" s="282">
        <v>0</v>
      </c>
      <c r="AM123" s="282">
        <v>0</v>
      </c>
      <c r="AN123" s="282">
        <v>0</v>
      </c>
      <c r="AO123" s="282">
        <v>0</v>
      </c>
      <c r="AP123" s="282">
        <v>0</v>
      </c>
      <c r="AQ123" s="284"/>
      <c r="AR123" s="282">
        <v>3.0000000000000001E-3</v>
      </c>
      <c r="AS123" s="282">
        <v>0</v>
      </c>
      <c r="AT123" s="282">
        <v>0</v>
      </c>
      <c r="AU123" s="282">
        <v>0</v>
      </c>
      <c r="AV123" s="282">
        <v>0</v>
      </c>
      <c r="AW123" s="282">
        <v>0</v>
      </c>
      <c r="AX123" s="282">
        <v>0</v>
      </c>
      <c r="AY123" s="282">
        <v>0</v>
      </c>
      <c r="AZ123" s="285">
        <v>0</v>
      </c>
    </row>
    <row r="124" spans="1:52" ht="17" x14ac:dyDescent="0.2">
      <c r="A124" s="417"/>
      <c r="B124" s="278" t="s">
        <v>684</v>
      </c>
      <c r="C124" s="286">
        <v>46</v>
      </c>
      <c r="D124" s="286">
        <v>43</v>
      </c>
      <c r="E124" s="286">
        <v>45</v>
      </c>
      <c r="F124" s="286">
        <v>42</v>
      </c>
      <c r="G124" s="286">
        <v>20</v>
      </c>
      <c r="H124" s="286">
        <v>39</v>
      </c>
      <c r="I124" s="286">
        <v>30</v>
      </c>
      <c r="J124" s="286">
        <v>45</v>
      </c>
      <c r="K124" s="286">
        <v>48</v>
      </c>
      <c r="L124" s="286">
        <v>41</v>
      </c>
      <c r="M124" s="286">
        <v>42</v>
      </c>
      <c r="N124" s="286">
        <v>41</v>
      </c>
      <c r="O124" s="286">
        <v>20</v>
      </c>
      <c r="P124" s="286">
        <v>44</v>
      </c>
      <c r="Q124" s="286">
        <v>48</v>
      </c>
      <c r="R124" s="286">
        <v>44</v>
      </c>
      <c r="S124" s="286">
        <v>48</v>
      </c>
      <c r="T124" s="286">
        <v>21</v>
      </c>
      <c r="U124" s="286">
        <v>35</v>
      </c>
      <c r="V124" s="286">
        <v>3</v>
      </c>
      <c r="W124" s="286">
        <v>33</v>
      </c>
      <c r="X124" s="286">
        <v>46</v>
      </c>
      <c r="Y124" s="286">
        <v>44</v>
      </c>
      <c r="Z124" s="286">
        <v>43</v>
      </c>
      <c r="AA124" s="286">
        <v>39</v>
      </c>
      <c r="AB124" s="286">
        <v>47</v>
      </c>
      <c r="AC124" s="286">
        <v>46</v>
      </c>
      <c r="AD124" s="286">
        <v>30</v>
      </c>
      <c r="AE124" s="286">
        <v>41</v>
      </c>
      <c r="AF124" s="286">
        <v>48</v>
      </c>
      <c r="AG124" s="286">
        <v>41</v>
      </c>
      <c r="AH124" s="286">
        <v>44</v>
      </c>
      <c r="AI124" s="286">
        <v>40</v>
      </c>
      <c r="AJ124" s="286">
        <v>15</v>
      </c>
      <c r="AK124" s="286">
        <v>36</v>
      </c>
      <c r="AL124" s="286">
        <v>43</v>
      </c>
      <c r="AM124" s="286">
        <v>39</v>
      </c>
      <c r="AN124" s="286">
        <v>40</v>
      </c>
      <c r="AO124" s="286">
        <v>41</v>
      </c>
      <c r="AP124" s="286">
        <v>46</v>
      </c>
      <c r="AQ124" s="286">
        <v>49</v>
      </c>
      <c r="AR124" s="286">
        <v>27</v>
      </c>
      <c r="AS124" s="286">
        <v>33</v>
      </c>
      <c r="AT124" s="286">
        <v>45</v>
      </c>
      <c r="AU124" s="286">
        <v>43</v>
      </c>
      <c r="AV124" s="286">
        <v>48</v>
      </c>
      <c r="AW124" s="286">
        <v>47</v>
      </c>
      <c r="AX124" s="286">
        <v>45</v>
      </c>
      <c r="AY124" s="286">
        <v>39</v>
      </c>
      <c r="AZ124" s="287">
        <v>29</v>
      </c>
    </row>
    <row r="125" spans="1:52" ht="34" x14ac:dyDescent="0.2">
      <c r="A125" s="415" t="s">
        <v>147</v>
      </c>
      <c r="B125" s="288" t="s">
        <v>293</v>
      </c>
      <c r="C125" s="289" t="s">
        <v>675</v>
      </c>
      <c r="D125" s="289" t="s">
        <v>717</v>
      </c>
      <c r="E125" s="291">
        <v>0.127</v>
      </c>
      <c r="F125" s="289" t="s">
        <v>787</v>
      </c>
      <c r="G125" s="289" t="s">
        <v>715</v>
      </c>
      <c r="H125" s="289" t="s">
        <v>658</v>
      </c>
      <c r="I125" s="289" t="s">
        <v>861</v>
      </c>
      <c r="J125" s="289" t="s">
        <v>880</v>
      </c>
      <c r="K125" s="291">
        <v>-0.21</v>
      </c>
      <c r="L125" s="289" t="s">
        <v>765</v>
      </c>
      <c r="M125" s="289" t="s">
        <v>935</v>
      </c>
      <c r="N125" s="289" t="s">
        <v>885</v>
      </c>
      <c r="O125" s="291">
        <v>0.20799999999999999</v>
      </c>
      <c r="P125" s="289" t="s">
        <v>824</v>
      </c>
      <c r="Q125" s="289" t="s">
        <v>880</v>
      </c>
      <c r="R125" s="289" t="s">
        <v>853</v>
      </c>
      <c r="S125" s="289" t="s">
        <v>843</v>
      </c>
      <c r="T125" s="291">
        <v>0.01</v>
      </c>
      <c r="U125" s="291">
        <v>0.432</v>
      </c>
      <c r="V125" s="289" t="s">
        <v>958</v>
      </c>
      <c r="W125" s="289" t="s">
        <v>1034</v>
      </c>
      <c r="X125" s="291">
        <v>0.129</v>
      </c>
      <c r="Y125" s="291">
        <v>0.22</v>
      </c>
      <c r="Z125" s="291">
        <v>0.23799999999999999</v>
      </c>
      <c r="AA125" s="289" t="s">
        <v>697</v>
      </c>
      <c r="AB125" s="291">
        <v>0.28399999999999997</v>
      </c>
      <c r="AC125" s="291">
        <v>-0.193</v>
      </c>
      <c r="AD125" s="289" t="s">
        <v>697</v>
      </c>
      <c r="AE125" s="289" t="s">
        <v>911</v>
      </c>
      <c r="AF125" s="291">
        <v>0.17699999999999999</v>
      </c>
      <c r="AG125" s="289" t="s">
        <v>793</v>
      </c>
      <c r="AH125" s="289" t="s">
        <v>971</v>
      </c>
      <c r="AI125" s="289" t="s">
        <v>851</v>
      </c>
      <c r="AJ125" s="289" t="s">
        <v>972</v>
      </c>
      <c r="AK125" s="289" t="s">
        <v>697</v>
      </c>
      <c r="AL125" s="291">
        <v>0.03</v>
      </c>
      <c r="AM125" s="289" t="s">
        <v>749</v>
      </c>
      <c r="AN125" s="289" t="s">
        <v>978</v>
      </c>
      <c r="AO125" s="289" t="s">
        <v>1067</v>
      </c>
      <c r="AP125" s="289" t="s">
        <v>1125</v>
      </c>
      <c r="AQ125" s="289" t="s">
        <v>935</v>
      </c>
      <c r="AR125" s="290">
        <v>1</v>
      </c>
      <c r="AS125" s="389" t="s">
        <v>732</v>
      </c>
      <c r="AT125" s="291">
        <v>0.32100000000000001</v>
      </c>
      <c r="AU125" s="389" t="s">
        <v>1002</v>
      </c>
      <c r="AV125" s="388" t="s">
        <v>911</v>
      </c>
      <c r="AW125" s="388" t="s">
        <v>1129</v>
      </c>
      <c r="AX125" s="389" t="s">
        <v>1130</v>
      </c>
      <c r="AY125" s="389" t="s">
        <v>983</v>
      </c>
      <c r="AZ125" s="390" t="s">
        <v>1130</v>
      </c>
    </row>
    <row r="126" spans="1:52" ht="17" x14ac:dyDescent="0.2">
      <c r="A126" s="416"/>
      <c r="B126" s="283" t="s">
        <v>683</v>
      </c>
      <c r="C126" s="282">
        <v>0</v>
      </c>
      <c r="D126" s="282">
        <v>1E-3</v>
      </c>
      <c r="E126" s="282">
        <v>0.48699999999999999</v>
      </c>
      <c r="F126" s="282">
        <v>0</v>
      </c>
      <c r="G126" s="282">
        <v>0</v>
      </c>
      <c r="H126" s="282">
        <v>0</v>
      </c>
      <c r="I126" s="282">
        <v>0</v>
      </c>
      <c r="J126" s="282">
        <v>1.2999999999999999E-2</v>
      </c>
      <c r="K126" s="282">
        <v>0.25700000000000001</v>
      </c>
      <c r="L126" s="282">
        <v>0</v>
      </c>
      <c r="M126" s="282">
        <v>1E-3</v>
      </c>
      <c r="N126" s="282">
        <v>0</v>
      </c>
      <c r="O126" s="282">
        <v>0.379</v>
      </c>
      <c r="P126" s="282">
        <v>3.0000000000000001E-3</v>
      </c>
      <c r="Q126" s="282">
        <v>1.6E-2</v>
      </c>
      <c r="R126" s="282">
        <v>0</v>
      </c>
      <c r="S126" s="282">
        <v>0</v>
      </c>
      <c r="T126" s="282">
        <v>0.96199999999999997</v>
      </c>
      <c r="U126" s="282">
        <v>5.0999999999999997E-2</v>
      </c>
      <c r="V126" s="282">
        <v>0</v>
      </c>
      <c r="W126" s="282">
        <v>0</v>
      </c>
      <c r="X126" s="282">
        <v>0.47399999999999998</v>
      </c>
      <c r="Y126" s="282">
        <v>0.24299999999999999</v>
      </c>
      <c r="Z126" s="282">
        <v>0.19700000000000001</v>
      </c>
      <c r="AA126" s="282">
        <v>0</v>
      </c>
      <c r="AB126" s="282">
        <v>0.13500000000000001</v>
      </c>
      <c r="AC126" s="282">
        <v>0.308</v>
      </c>
      <c r="AD126" s="282">
        <v>0</v>
      </c>
      <c r="AE126" s="282">
        <v>0</v>
      </c>
      <c r="AF126" s="282">
        <v>0.34799999999999998</v>
      </c>
      <c r="AG126" s="282">
        <v>0</v>
      </c>
      <c r="AH126" s="282">
        <v>0</v>
      </c>
      <c r="AI126" s="282">
        <v>0</v>
      </c>
      <c r="AJ126" s="282">
        <v>0</v>
      </c>
      <c r="AK126" s="282">
        <v>0</v>
      </c>
      <c r="AL126" s="282">
        <v>0.873</v>
      </c>
      <c r="AM126" s="282">
        <v>0</v>
      </c>
      <c r="AN126" s="282">
        <v>0</v>
      </c>
      <c r="AO126" s="282">
        <v>0</v>
      </c>
      <c r="AP126" s="282">
        <v>2.5999999999999999E-2</v>
      </c>
      <c r="AQ126" s="282">
        <v>3.0000000000000001E-3</v>
      </c>
      <c r="AR126" s="284"/>
      <c r="AS126" s="282">
        <v>0</v>
      </c>
      <c r="AT126" s="282">
        <v>6.9000000000000006E-2</v>
      </c>
      <c r="AU126" s="282">
        <v>0</v>
      </c>
      <c r="AV126" s="282">
        <v>0</v>
      </c>
      <c r="AW126" s="282">
        <v>5.0000000000000001E-3</v>
      </c>
      <c r="AX126" s="282">
        <v>0</v>
      </c>
      <c r="AY126" s="282">
        <v>0</v>
      </c>
      <c r="AZ126" s="285">
        <v>0</v>
      </c>
    </row>
    <row r="127" spans="1:52" ht="17" x14ac:dyDescent="0.2">
      <c r="A127" s="417"/>
      <c r="B127" s="278" t="s">
        <v>684</v>
      </c>
      <c r="C127" s="286">
        <v>28</v>
      </c>
      <c r="D127" s="286">
        <v>33</v>
      </c>
      <c r="E127" s="286">
        <v>32</v>
      </c>
      <c r="F127" s="286">
        <v>35</v>
      </c>
      <c r="G127" s="286">
        <v>43</v>
      </c>
      <c r="H127" s="286">
        <v>38</v>
      </c>
      <c r="I127" s="286">
        <v>35</v>
      </c>
      <c r="J127" s="286">
        <v>34</v>
      </c>
      <c r="K127" s="286">
        <v>31</v>
      </c>
      <c r="L127" s="286">
        <v>41</v>
      </c>
      <c r="M127" s="286">
        <v>35</v>
      </c>
      <c r="N127" s="286">
        <v>35</v>
      </c>
      <c r="O127" s="286">
        <v>20</v>
      </c>
      <c r="P127" s="286">
        <v>34</v>
      </c>
      <c r="Q127" s="286">
        <v>32</v>
      </c>
      <c r="R127" s="286">
        <v>38</v>
      </c>
      <c r="S127" s="286">
        <v>28</v>
      </c>
      <c r="T127" s="286">
        <v>25</v>
      </c>
      <c r="U127" s="286">
        <v>21</v>
      </c>
      <c r="V127" s="286">
        <v>3</v>
      </c>
      <c r="W127" s="286">
        <v>39</v>
      </c>
      <c r="X127" s="286">
        <v>33</v>
      </c>
      <c r="Y127" s="286">
        <v>30</v>
      </c>
      <c r="Z127" s="286">
        <v>31</v>
      </c>
      <c r="AA127" s="286">
        <v>47</v>
      </c>
      <c r="AB127" s="286">
        <v>29</v>
      </c>
      <c r="AC127" s="286">
        <v>30</v>
      </c>
      <c r="AD127" s="286">
        <v>46</v>
      </c>
      <c r="AE127" s="286">
        <v>33</v>
      </c>
      <c r="AF127" s="286">
        <v>30</v>
      </c>
      <c r="AG127" s="286">
        <v>43</v>
      </c>
      <c r="AH127" s="286">
        <v>36</v>
      </c>
      <c r="AI127" s="286">
        <v>38</v>
      </c>
      <c r="AJ127" s="286">
        <v>26</v>
      </c>
      <c r="AK127" s="286">
        <v>29</v>
      </c>
      <c r="AL127" s="286">
        <v>31</v>
      </c>
      <c r="AM127" s="286">
        <v>37</v>
      </c>
      <c r="AN127" s="286">
        <v>42</v>
      </c>
      <c r="AO127" s="286">
        <v>43</v>
      </c>
      <c r="AP127" s="286">
        <v>27</v>
      </c>
      <c r="AQ127" s="286">
        <v>27</v>
      </c>
      <c r="AR127" s="286">
        <v>50</v>
      </c>
      <c r="AS127" s="286">
        <v>42</v>
      </c>
      <c r="AT127" s="286">
        <v>33</v>
      </c>
      <c r="AU127" s="286">
        <v>45</v>
      </c>
      <c r="AV127" s="286">
        <v>26</v>
      </c>
      <c r="AW127" s="286">
        <v>25</v>
      </c>
      <c r="AX127" s="286">
        <v>23</v>
      </c>
      <c r="AY127" s="286">
        <v>37</v>
      </c>
      <c r="AZ127" s="287">
        <v>46</v>
      </c>
    </row>
    <row r="128" spans="1:52" ht="34" x14ac:dyDescent="0.2">
      <c r="A128" s="415" t="s">
        <v>84</v>
      </c>
      <c r="B128" s="288" t="s">
        <v>293</v>
      </c>
      <c r="C128" s="289" t="s">
        <v>676</v>
      </c>
      <c r="D128" s="289" t="s">
        <v>718</v>
      </c>
      <c r="E128" s="289" t="s">
        <v>756</v>
      </c>
      <c r="F128" s="289" t="s">
        <v>738</v>
      </c>
      <c r="G128" s="289" t="s">
        <v>815</v>
      </c>
      <c r="H128" s="289" t="s">
        <v>645</v>
      </c>
      <c r="I128" s="289" t="s">
        <v>806</v>
      </c>
      <c r="J128" s="289" t="s">
        <v>827</v>
      </c>
      <c r="K128" s="289" t="s">
        <v>898</v>
      </c>
      <c r="L128" s="289" t="s">
        <v>914</v>
      </c>
      <c r="M128" s="289" t="s">
        <v>936</v>
      </c>
      <c r="N128" s="289" t="s">
        <v>686</v>
      </c>
      <c r="O128" s="291">
        <v>4.8000000000000001E-2</v>
      </c>
      <c r="P128" s="289" t="s">
        <v>882</v>
      </c>
      <c r="Q128" s="289" t="s">
        <v>795</v>
      </c>
      <c r="R128" s="289" t="s">
        <v>863</v>
      </c>
      <c r="S128" s="289" t="s">
        <v>1003</v>
      </c>
      <c r="T128" s="289" t="s">
        <v>778</v>
      </c>
      <c r="U128" s="291">
        <v>0.39200000000000002</v>
      </c>
      <c r="V128" s="291">
        <v>0.86599999999999999</v>
      </c>
      <c r="W128" s="289" t="s">
        <v>948</v>
      </c>
      <c r="X128" s="291">
        <v>0.22800000000000001</v>
      </c>
      <c r="Y128" s="289" t="s">
        <v>1049</v>
      </c>
      <c r="Z128" s="289" t="s">
        <v>668</v>
      </c>
      <c r="AA128" s="289" t="s">
        <v>1063</v>
      </c>
      <c r="AB128" s="289" t="s">
        <v>1050</v>
      </c>
      <c r="AC128" s="289" t="s">
        <v>648</v>
      </c>
      <c r="AD128" s="291">
        <v>0.25600000000000001</v>
      </c>
      <c r="AE128" s="289" t="s">
        <v>1088</v>
      </c>
      <c r="AF128" s="289" t="s">
        <v>774</v>
      </c>
      <c r="AG128" s="289" t="s">
        <v>1094</v>
      </c>
      <c r="AH128" s="289" t="s">
        <v>931</v>
      </c>
      <c r="AI128" s="289" t="s">
        <v>1106</v>
      </c>
      <c r="AJ128" s="289" t="s">
        <v>1032</v>
      </c>
      <c r="AK128" s="289" t="s">
        <v>933</v>
      </c>
      <c r="AL128" s="289" t="s">
        <v>1115</v>
      </c>
      <c r="AM128" s="289" t="s">
        <v>996</v>
      </c>
      <c r="AN128" s="289" t="s">
        <v>738</v>
      </c>
      <c r="AO128" s="289" t="s">
        <v>1004</v>
      </c>
      <c r="AP128" s="289" t="s">
        <v>699</v>
      </c>
      <c r="AQ128" s="289" t="s">
        <v>1115</v>
      </c>
      <c r="AR128" s="289" t="s">
        <v>732</v>
      </c>
      <c r="AS128" s="290">
        <v>1</v>
      </c>
      <c r="AT128" s="389" t="s">
        <v>1131</v>
      </c>
      <c r="AU128" s="387" t="s">
        <v>982</v>
      </c>
      <c r="AV128" s="387" t="s">
        <v>1096</v>
      </c>
      <c r="AW128" s="389" t="s">
        <v>806</v>
      </c>
      <c r="AX128" s="387" t="s">
        <v>698</v>
      </c>
      <c r="AY128" s="389" t="s">
        <v>850</v>
      </c>
      <c r="AZ128" s="390" t="s">
        <v>760</v>
      </c>
    </row>
    <row r="129" spans="1:52" ht="17" x14ac:dyDescent="0.2">
      <c r="A129" s="416"/>
      <c r="B129" s="283" t="s">
        <v>683</v>
      </c>
      <c r="C129" s="282">
        <v>0</v>
      </c>
      <c r="D129" s="282">
        <v>0</v>
      </c>
      <c r="E129" s="282">
        <v>0</v>
      </c>
      <c r="F129" s="282">
        <v>0</v>
      </c>
      <c r="G129" s="282">
        <v>0</v>
      </c>
      <c r="H129" s="282">
        <v>0</v>
      </c>
      <c r="I129" s="282">
        <v>0</v>
      </c>
      <c r="J129" s="282">
        <v>0</v>
      </c>
      <c r="K129" s="282">
        <v>0</v>
      </c>
      <c r="L129" s="282">
        <v>0</v>
      </c>
      <c r="M129" s="282">
        <v>0</v>
      </c>
      <c r="N129" s="282">
        <v>0</v>
      </c>
      <c r="O129" s="282">
        <v>0.84</v>
      </c>
      <c r="P129" s="282">
        <v>0</v>
      </c>
      <c r="Q129" s="282">
        <v>0</v>
      </c>
      <c r="R129" s="282">
        <v>0</v>
      </c>
      <c r="S129" s="282">
        <v>0</v>
      </c>
      <c r="T129" s="282">
        <v>0</v>
      </c>
      <c r="U129" s="282">
        <v>7.8E-2</v>
      </c>
      <c r="V129" s="282">
        <v>0.33300000000000002</v>
      </c>
      <c r="W129" s="282">
        <v>0</v>
      </c>
      <c r="X129" s="282">
        <v>0.16300000000000001</v>
      </c>
      <c r="Y129" s="282">
        <v>0</v>
      </c>
      <c r="Z129" s="282">
        <v>0</v>
      </c>
      <c r="AA129" s="282">
        <v>0</v>
      </c>
      <c r="AB129" s="282">
        <v>0</v>
      </c>
      <c r="AC129" s="282">
        <v>0</v>
      </c>
      <c r="AD129" s="282">
        <v>0.09</v>
      </c>
      <c r="AE129" s="282">
        <v>2E-3</v>
      </c>
      <c r="AF129" s="282">
        <v>0</v>
      </c>
      <c r="AG129" s="282">
        <v>0</v>
      </c>
      <c r="AH129" s="282">
        <v>0</v>
      </c>
      <c r="AI129" s="282">
        <v>0</v>
      </c>
      <c r="AJ129" s="282">
        <v>0</v>
      </c>
      <c r="AK129" s="282">
        <v>0</v>
      </c>
      <c r="AL129" s="282">
        <v>0</v>
      </c>
      <c r="AM129" s="282">
        <v>0</v>
      </c>
      <c r="AN129" s="282">
        <v>0</v>
      </c>
      <c r="AO129" s="282">
        <v>0</v>
      </c>
      <c r="AP129" s="282">
        <v>0</v>
      </c>
      <c r="AQ129" s="282">
        <v>0</v>
      </c>
      <c r="AR129" s="282">
        <v>0</v>
      </c>
      <c r="AS129" s="284"/>
      <c r="AT129" s="282">
        <v>0</v>
      </c>
      <c r="AU129" s="282">
        <v>0</v>
      </c>
      <c r="AV129" s="282">
        <v>0</v>
      </c>
      <c r="AW129" s="282">
        <v>0</v>
      </c>
      <c r="AX129" s="282">
        <v>0</v>
      </c>
      <c r="AY129" s="282">
        <v>0</v>
      </c>
      <c r="AZ129" s="285">
        <v>0</v>
      </c>
    </row>
    <row r="130" spans="1:52" ht="17" x14ac:dyDescent="0.2">
      <c r="A130" s="417"/>
      <c r="B130" s="278" t="s">
        <v>684</v>
      </c>
      <c r="C130" s="286">
        <v>34</v>
      </c>
      <c r="D130" s="286">
        <v>39</v>
      </c>
      <c r="E130" s="286">
        <v>38</v>
      </c>
      <c r="F130" s="286">
        <v>41</v>
      </c>
      <c r="G130" s="286">
        <v>35</v>
      </c>
      <c r="H130" s="286">
        <v>44</v>
      </c>
      <c r="I130" s="286">
        <v>38</v>
      </c>
      <c r="J130" s="286">
        <v>40</v>
      </c>
      <c r="K130" s="286">
        <v>37</v>
      </c>
      <c r="L130" s="286">
        <v>47</v>
      </c>
      <c r="M130" s="286">
        <v>41</v>
      </c>
      <c r="N130" s="286">
        <v>41</v>
      </c>
      <c r="O130" s="286">
        <v>20</v>
      </c>
      <c r="P130" s="286">
        <v>40</v>
      </c>
      <c r="Q130" s="286">
        <v>38</v>
      </c>
      <c r="R130" s="286">
        <v>44</v>
      </c>
      <c r="S130" s="286">
        <v>34</v>
      </c>
      <c r="T130" s="286">
        <v>25</v>
      </c>
      <c r="U130" s="286">
        <v>21</v>
      </c>
      <c r="V130" s="286">
        <v>3</v>
      </c>
      <c r="W130" s="286">
        <v>45</v>
      </c>
      <c r="X130" s="286">
        <v>39</v>
      </c>
      <c r="Y130" s="286">
        <v>36</v>
      </c>
      <c r="Z130" s="286">
        <v>37</v>
      </c>
      <c r="AA130" s="286">
        <v>48</v>
      </c>
      <c r="AB130" s="286">
        <v>35</v>
      </c>
      <c r="AC130" s="286">
        <v>36</v>
      </c>
      <c r="AD130" s="286">
        <v>45</v>
      </c>
      <c r="AE130" s="286">
        <v>39</v>
      </c>
      <c r="AF130" s="286">
        <v>36</v>
      </c>
      <c r="AG130" s="286">
        <v>48</v>
      </c>
      <c r="AH130" s="286">
        <v>42</v>
      </c>
      <c r="AI130" s="286">
        <v>44</v>
      </c>
      <c r="AJ130" s="286">
        <v>26</v>
      </c>
      <c r="AK130" s="286">
        <v>35</v>
      </c>
      <c r="AL130" s="286">
        <v>37</v>
      </c>
      <c r="AM130" s="286">
        <v>43</v>
      </c>
      <c r="AN130" s="286">
        <v>48</v>
      </c>
      <c r="AO130" s="286">
        <v>41</v>
      </c>
      <c r="AP130" s="286">
        <v>33</v>
      </c>
      <c r="AQ130" s="286">
        <v>33</v>
      </c>
      <c r="AR130" s="286">
        <v>42</v>
      </c>
      <c r="AS130" s="286">
        <v>48</v>
      </c>
      <c r="AT130" s="286">
        <v>39</v>
      </c>
      <c r="AU130" s="286">
        <v>48</v>
      </c>
      <c r="AV130" s="286">
        <v>32</v>
      </c>
      <c r="AW130" s="286">
        <v>31</v>
      </c>
      <c r="AX130" s="286">
        <v>29</v>
      </c>
      <c r="AY130" s="286">
        <v>43</v>
      </c>
      <c r="AZ130" s="287">
        <v>44</v>
      </c>
    </row>
    <row r="131" spans="1:52" ht="34" x14ac:dyDescent="0.2">
      <c r="A131" s="415" t="s">
        <v>239</v>
      </c>
      <c r="B131" s="288" t="s">
        <v>293</v>
      </c>
      <c r="C131" s="289" t="s">
        <v>677</v>
      </c>
      <c r="D131" s="289" t="s">
        <v>719</v>
      </c>
      <c r="E131" s="289" t="s">
        <v>757</v>
      </c>
      <c r="F131" s="289" t="s">
        <v>709</v>
      </c>
      <c r="G131" s="289" t="s">
        <v>816</v>
      </c>
      <c r="H131" s="289" t="s">
        <v>688</v>
      </c>
      <c r="I131" s="289" t="s">
        <v>753</v>
      </c>
      <c r="J131" s="289" t="s">
        <v>816</v>
      </c>
      <c r="K131" s="289" t="s">
        <v>899</v>
      </c>
      <c r="L131" s="289" t="s">
        <v>915</v>
      </c>
      <c r="M131" s="289" t="s">
        <v>847</v>
      </c>
      <c r="N131" s="289" t="s">
        <v>809</v>
      </c>
      <c r="O131" s="291">
        <v>0.28899999999999998</v>
      </c>
      <c r="P131" s="289" t="s">
        <v>754</v>
      </c>
      <c r="Q131" s="289" t="s">
        <v>697</v>
      </c>
      <c r="R131" s="289" t="s">
        <v>705</v>
      </c>
      <c r="S131" s="289" t="s">
        <v>948</v>
      </c>
      <c r="T131" s="289" t="s">
        <v>906</v>
      </c>
      <c r="U131" s="289" t="s">
        <v>798</v>
      </c>
      <c r="V131" s="291">
        <v>0.99299999999999999</v>
      </c>
      <c r="W131" s="289" t="s">
        <v>956</v>
      </c>
      <c r="X131" s="291">
        <v>-0.157</v>
      </c>
      <c r="Y131" s="289" t="s">
        <v>807</v>
      </c>
      <c r="Z131" s="289" t="s">
        <v>819</v>
      </c>
      <c r="AA131" s="291">
        <v>3.3000000000000002E-2</v>
      </c>
      <c r="AB131" s="289" t="s">
        <v>1022</v>
      </c>
      <c r="AC131" s="289" t="s">
        <v>847</v>
      </c>
      <c r="AD131" s="291">
        <v>0.23300000000000001</v>
      </c>
      <c r="AE131" s="289" t="s">
        <v>1089</v>
      </c>
      <c r="AF131" s="289" t="s">
        <v>858</v>
      </c>
      <c r="AG131" s="289" t="s">
        <v>946</v>
      </c>
      <c r="AH131" s="289" t="s">
        <v>944</v>
      </c>
      <c r="AI131" s="289" t="s">
        <v>1080</v>
      </c>
      <c r="AJ131" s="289" t="s">
        <v>1110</v>
      </c>
      <c r="AK131" s="289" t="s">
        <v>965</v>
      </c>
      <c r="AL131" s="289" t="s">
        <v>802</v>
      </c>
      <c r="AM131" s="289" t="s">
        <v>711</v>
      </c>
      <c r="AN131" s="289" t="s">
        <v>757</v>
      </c>
      <c r="AO131" s="289" t="s">
        <v>1123</v>
      </c>
      <c r="AP131" s="289" t="s">
        <v>674</v>
      </c>
      <c r="AQ131" s="289" t="s">
        <v>729</v>
      </c>
      <c r="AR131" s="291">
        <v>0.32100000000000001</v>
      </c>
      <c r="AS131" s="289" t="s">
        <v>1131</v>
      </c>
      <c r="AT131" s="290">
        <v>1</v>
      </c>
      <c r="AU131" s="389" t="s">
        <v>964</v>
      </c>
      <c r="AV131" s="389" t="s">
        <v>666</v>
      </c>
      <c r="AW131" s="389" t="s">
        <v>785</v>
      </c>
      <c r="AX131" s="389" t="s">
        <v>706</v>
      </c>
      <c r="AY131" s="388" t="s">
        <v>1132</v>
      </c>
      <c r="AZ131" s="390" t="s">
        <v>872</v>
      </c>
    </row>
    <row r="132" spans="1:52" ht="17" x14ac:dyDescent="0.2">
      <c r="A132" s="416"/>
      <c r="B132" s="283" t="s">
        <v>683</v>
      </c>
      <c r="C132" s="282">
        <v>0</v>
      </c>
      <c r="D132" s="282">
        <v>0</v>
      </c>
      <c r="E132" s="282">
        <v>0</v>
      </c>
      <c r="F132" s="282">
        <v>0</v>
      </c>
      <c r="G132" s="282">
        <v>0</v>
      </c>
      <c r="H132" s="282">
        <v>1E-3</v>
      </c>
      <c r="I132" s="282">
        <v>0</v>
      </c>
      <c r="J132" s="282">
        <v>0</v>
      </c>
      <c r="K132" s="282">
        <v>0</v>
      </c>
      <c r="L132" s="282">
        <v>0</v>
      </c>
      <c r="M132" s="282">
        <v>0</v>
      </c>
      <c r="N132" s="282">
        <v>0</v>
      </c>
      <c r="O132" s="282">
        <v>0.217</v>
      </c>
      <c r="P132" s="282">
        <v>0</v>
      </c>
      <c r="Q132" s="282">
        <v>0</v>
      </c>
      <c r="R132" s="282">
        <v>0</v>
      </c>
      <c r="S132" s="282">
        <v>0</v>
      </c>
      <c r="T132" s="282">
        <v>0</v>
      </c>
      <c r="U132" s="282">
        <v>0</v>
      </c>
      <c r="V132" s="282">
        <v>7.2999999999999995E-2</v>
      </c>
      <c r="W132" s="282">
        <v>0</v>
      </c>
      <c r="X132" s="282">
        <v>0.27200000000000002</v>
      </c>
      <c r="Y132" s="282">
        <v>0</v>
      </c>
      <c r="Z132" s="282">
        <v>1E-3</v>
      </c>
      <c r="AA132" s="282">
        <v>0.82899999999999996</v>
      </c>
      <c r="AB132" s="282">
        <v>0</v>
      </c>
      <c r="AC132" s="282">
        <v>0</v>
      </c>
      <c r="AD132" s="282">
        <v>0.17100000000000001</v>
      </c>
      <c r="AE132" s="282">
        <v>0</v>
      </c>
      <c r="AF132" s="282">
        <v>0</v>
      </c>
      <c r="AG132" s="282">
        <v>0</v>
      </c>
      <c r="AH132" s="282">
        <v>0</v>
      </c>
      <c r="AI132" s="282">
        <v>0</v>
      </c>
      <c r="AJ132" s="282">
        <v>4.0000000000000001E-3</v>
      </c>
      <c r="AK132" s="282">
        <v>0</v>
      </c>
      <c r="AL132" s="282">
        <v>0</v>
      </c>
      <c r="AM132" s="282">
        <v>0</v>
      </c>
      <c r="AN132" s="282">
        <v>0</v>
      </c>
      <c r="AO132" s="282">
        <v>0</v>
      </c>
      <c r="AP132" s="282">
        <v>0</v>
      </c>
      <c r="AQ132" s="282">
        <v>0</v>
      </c>
      <c r="AR132" s="282">
        <v>6.9000000000000006E-2</v>
      </c>
      <c r="AS132" s="282">
        <v>0</v>
      </c>
      <c r="AT132" s="284"/>
      <c r="AU132" s="282">
        <v>0</v>
      </c>
      <c r="AV132" s="282">
        <v>0</v>
      </c>
      <c r="AW132" s="282">
        <v>0</v>
      </c>
      <c r="AX132" s="282">
        <v>0</v>
      </c>
      <c r="AY132" s="282">
        <v>0</v>
      </c>
      <c r="AZ132" s="285">
        <v>0</v>
      </c>
    </row>
    <row r="133" spans="1:52" ht="17" x14ac:dyDescent="0.2">
      <c r="A133" s="417"/>
      <c r="B133" s="278" t="s">
        <v>684</v>
      </c>
      <c r="C133" s="286">
        <v>46</v>
      </c>
      <c r="D133" s="286">
        <v>49</v>
      </c>
      <c r="E133" s="286">
        <v>50</v>
      </c>
      <c r="F133" s="286">
        <v>48</v>
      </c>
      <c r="G133" s="286">
        <v>26</v>
      </c>
      <c r="H133" s="286">
        <v>45</v>
      </c>
      <c r="I133" s="286">
        <v>36</v>
      </c>
      <c r="J133" s="286">
        <v>51</v>
      </c>
      <c r="K133" s="286">
        <v>49</v>
      </c>
      <c r="L133" s="286">
        <v>47</v>
      </c>
      <c r="M133" s="286">
        <v>48</v>
      </c>
      <c r="N133" s="286">
        <v>47</v>
      </c>
      <c r="O133" s="286">
        <v>20</v>
      </c>
      <c r="P133" s="286">
        <v>49</v>
      </c>
      <c r="Q133" s="286">
        <v>50</v>
      </c>
      <c r="R133" s="286">
        <v>50</v>
      </c>
      <c r="S133" s="286">
        <v>46</v>
      </c>
      <c r="T133" s="286">
        <v>25</v>
      </c>
      <c r="U133" s="286">
        <v>31</v>
      </c>
      <c r="V133" s="286">
        <v>3</v>
      </c>
      <c r="W133" s="286">
        <v>39</v>
      </c>
      <c r="X133" s="286">
        <v>51</v>
      </c>
      <c r="Y133" s="286">
        <v>47</v>
      </c>
      <c r="Z133" s="286">
        <v>47</v>
      </c>
      <c r="AA133" s="286">
        <v>45</v>
      </c>
      <c r="AB133" s="286">
        <v>47</v>
      </c>
      <c r="AC133" s="286">
        <v>48</v>
      </c>
      <c r="AD133" s="286">
        <v>36</v>
      </c>
      <c r="AE133" s="286">
        <v>47</v>
      </c>
      <c r="AF133" s="286">
        <v>48</v>
      </c>
      <c r="AG133" s="286">
        <v>47</v>
      </c>
      <c r="AH133" s="286">
        <v>50</v>
      </c>
      <c r="AI133" s="286">
        <v>46</v>
      </c>
      <c r="AJ133" s="286">
        <v>21</v>
      </c>
      <c r="AK133" s="286">
        <v>38</v>
      </c>
      <c r="AL133" s="286">
        <v>47</v>
      </c>
      <c r="AM133" s="286">
        <v>45</v>
      </c>
      <c r="AN133" s="286">
        <v>46</v>
      </c>
      <c r="AO133" s="286">
        <v>47</v>
      </c>
      <c r="AP133" s="286">
        <v>45</v>
      </c>
      <c r="AQ133" s="286">
        <v>45</v>
      </c>
      <c r="AR133" s="286">
        <v>33</v>
      </c>
      <c r="AS133" s="286">
        <v>39</v>
      </c>
      <c r="AT133" s="286">
        <v>51</v>
      </c>
      <c r="AU133" s="286">
        <v>49</v>
      </c>
      <c r="AV133" s="286">
        <v>44</v>
      </c>
      <c r="AW133" s="286">
        <v>43</v>
      </c>
      <c r="AX133" s="286">
        <v>41</v>
      </c>
      <c r="AY133" s="286">
        <v>45</v>
      </c>
      <c r="AZ133" s="287">
        <v>35</v>
      </c>
    </row>
    <row r="134" spans="1:52" ht="34" x14ac:dyDescent="0.2">
      <c r="A134" s="415" t="s">
        <v>241</v>
      </c>
      <c r="B134" s="288" t="s">
        <v>293</v>
      </c>
      <c r="C134" s="289" t="s">
        <v>678</v>
      </c>
      <c r="D134" s="289" t="s">
        <v>720</v>
      </c>
      <c r="E134" s="289" t="s">
        <v>758</v>
      </c>
      <c r="F134" s="289" t="s">
        <v>788</v>
      </c>
      <c r="G134" s="289" t="s">
        <v>670</v>
      </c>
      <c r="H134" s="289" t="s">
        <v>822</v>
      </c>
      <c r="I134" s="289" t="s">
        <v>686</v>
      </c>
      <c r="J134" s="289" t="s">
        <v>723</v>
      </c>
      <c r="K134" s="289" t="s">
        <v>900</v>
      </c>
      <c r="L134" s="289" t="s">
        <v>725</v>
      </c>
      <c r="M134" s="289" t="s">
        <v>805</v>
      </c>
      <c r="N134" s="289" t="s">
        <v>715</v>
      </c>
      <c r="O134" s="291">
        <v>0.316</v>
      </c>
      <c r="P134" s="289" t="s">
        <v>969</v>
      </c>
      <c r="Q134" s="289" t="s">
        <v>983</v>
      </c>
      <c r="R134" s="289" t="s">
        <v>992</v>
      </c>
      <c r="S134" s="289" t="s">
        <v>838</v>
      </c>
      <c r="T134" s="289" t="s">
        <v>657</v>
      </c>
      <c r="U134" s="289" t="s">
        <v>992</v>
      </c>
      <c r="V134" s="291">
        <v>0.94499999999999995</v>
      </c>
      <c r="W134" s="289" t="s">
        <v>751</v>
      </c>
      <c r="X134" s="291">
        <v>-0.193</v>
      </c>
      <c r="Y134" s="289" t="s">
        <v>682</v>
      </c>
      <c r="Z134" s="289" t="s">
        <v>1053</v>
      </c>
      <c r="AA134" s="289" t="s">
        <v>1064</v>
      </c>
      <c r="AB134" s="289" t="s">
        <v>983</v>
      </c>
      <c r="AC134" s="289" t="s">
        <v>1076</v>
      </c>
      <c r="AD134" s="289" t="s">
        <v>669</v>
      </c>
      <c r="AE134" s="289" t="s">
        <v>1090</v>
      </c>
      <c r="AF134" s="289" t="s">
        <v>858</v>
      </c>
      <c r="AG134" s="289" t="s">
        <v>1095</v>
      </c>
      <c r="AH134" s="289" t="s">
        <v>1104</v>
      </c>
      <c r="AI134" s="289" t="s">
        <v>802</v>
      </c>
      <c r="AJ134" s="289" t="s">
        <v>973</v>
      </c>
      <c r="AK134" s="289" t="s">
        <v>1113</v>
      </c>
      <c r="AL134" s="289" t="s">
        <v>933</v>
      </c>
      <c r="AM134" s="289" t="s">
        <v>993</v>
      </c>
      <c r="AN134" s="289" t="s">
        <v>907</v>
      </c>
      <c r="AO134" s="289" t="s">
        <v>1003</v>
      </c>
      <c r="AP134" s="289" t="s">
        <v>694</v>
      </c>
      <c r="AQ134" s="289" t="s">
        <v>786</v>
      </c>
      <c r="AR134" s="289" t="s">
        <v>1002</v>
      </c>
      <c r="AS134" s="289" t="s">
        <v>982</v>
      </c>
      <c r="AT134" s="289" t="s">
        <v>964</v>
      </c>
      <c r="AU134" s="290">
        <v>1</v>
      </c>
      <c r="AV134" s="387" t="s">
        <v>645</v>
      </c>
      <c r="AW134" s="389" t="s">
        <v>765</v>
      </c>
      <c r="AX134" s="389" t="s">
        <v>1133</v>
      </c>
      <c r="AY134" s="389" t="s">
        <v>709</v>
      </c>
      <c r="AZ134" s="392" t="s">
        <v>663</v>
      </c>
    </row>
    <row r="135" spans="1:52" ht="17" x14ac:dyDescent="0.2">
      <c r="A135" s="416"/>
      <c r="B135" s="283" t="s">
        <v>683</v>
      </c>
      <c r="C135" s="282">
        <v>0</v>
      </c>
      <c r="D135" s="282">
        <v>0</v>
      </c>
      <c r="E135" s="282">
        <v>0</v>
      </c>
      <c r="F135" s="282">
        <v>0</v>
      </c>
      <c r="G135" s="282">
        <v>0</v>
      </c>
      <c r="H135" s="282">
        <v>0</v>
      </c>
      <c r="I135" s="282">
        <v>0</v>
      </c>
      <c r="J135" s="282">
        <v>0</v>
      </c>
      <c r="K135" s="282">
        <v>6.0000000000000001E-3</v>
      </c>
      <c r="L135" s="282">
        <v>0</v>
      </c>
      <c r="M135" s="282">
        <v>0</v>
      </c>
      <c r="N135" s="282">
        <v>0</v>
      </c>
      <c r="O135" s="282">
        <v>0.17399999999999999</v>
      </c>
      <c r="P135" s="282">
        <v>0</v>
      </c>
      <c r="Q135" s="282">
        <v>0</v>
      </c>
      <c r="R135" s="282">
        <v>0</v>
      </c>
      <c r="S135" s="282">
        <v>0</v>
      </c>
      <c r="T135" s="282">
        <v>0</v>
      </c>
      <c r="U135" s="282">
        <v>0</v>
      </c>
      <c r="V135" s="282">
        <v>0.21199999999999999</v>
      </c>
      <c r="W135" s="282">
        <v>0</v>
      </c>
      <c r="X135" s="282">
        <v>0.185</v>
      </c>
      <c r="Y135" s="282">
        <v>0</v>
      </c>
      <c r="Z135" s="282">
        <v>2E-3</v>
      </c>
      <c r="AA135" s="282">
        <v>0</v>
      </c>
      <c r="AB135" s="282">
        <v>0</v>
      </c>
      <c r="AC135" s="282">
        <v>3.0000000000000001E-3</v>
      </c>
      <c r="AD135" s="282">
        <v>1E-3</v>
      </c>
      <c r="AE135" s="282">
        <v>0</v>
      </c>
      <c r="AF135" s="282">
        <v>0</v>
      </c>
      <c r="AG135" s="282">
        <v>0</v>
      </c>
      <c r="AH135" s="282">
        <v>0</v>
      </c>
      <c r="AI135" s="282">
        <v>0</v>
      </c>
      <c r="AJ135" s="282">
        <v>0</v>
      </c>
      <c r="AK135" s="282">
        <v>0</v>
      </c>
      <c r="AL135" s="282">
        <v>0</v>
      </c>
      <c r="AM135" s="282">
        <v>0</v>
      </c>
      <c r="AN135" s="282">
        <v>0</v>
      </c>
      <c r="AO135" s="282">
        <v>0</v>
      </c>
      <c r="AP135" s="282">
        <v>0</v>
      </c>
      <c r="AQ135" s="282">
        <v>0</v>
      </c>
      <c r="AR135" s="282">
        <v>0</v>
      </c>
      <c r="AS135" s="282">
        <v>0</v>
      </c>
      <c r="AT135" s="282">
        <v>0</v>
      </c>
      <c r="AU135" s="284"/>
      <c r="AV135" s="282">
        <v>0</v>
      </c>
      <c r="AW135" s="282">
        <v>0</v>
      </c>
      <c r="AX135" s="282">
        <v>0</v>
      </c>
      <c r="AY135" s="282">
        <v>0</v>
      </c>
      <c r="AZ135" s="285">
        <v>0</v>
      </c>
    </row>
    <row r="136" spans="1:52" ht="17" x14ac:dyDescent="0.2">
      <c r="A136" s="417"/>
      <c r="B136" s="278" t="s">
        <v>684</v>
      </c>
      <c r="C136" s="286">
        <v>44</v>
      </c>
      <c r="D136" s="286">
        <v>49</v>
      </c>
      <c r="E136" s="286">
        <v>48</v>
      </c>
      <c r="F136" s="286">
        <v>50</v>
      </c>
      <c r="G136" s="286">
        <v>38</v>
      </c>
      <c r="H136" s="286">
        <v>50</v>
      </c>
      <c r="I136" s="286">
        <v>38</v>
      </c>
      <c r="J136" s="286">
        <v>50</v>
      </c>
      <c r="K136" s="286">
        <v>47</v>
      </c>
      <c r="L136" s="286">
        <v>55</v>
      </c>
      <c r="M136" s="286">
        <v>50</v>
      </c>
      <c r="N136" s="286">
        <v>49</v>
      </c>
      <c r="O136" s="286">
        <v>20</v>
      </c>
      <c r="P136" s="286">
        <v>50</v>
      </c>
      <c r="Q136" s="286">
        <v>48</v>
      </c>
      <c r="R136" s="286">
        <v>54</v>
      </c>
      <c r="S136" s="286">
        <v>44</v>
      </c>
      <c r="T136" s="286">
        <v>25</v>
      </c>
      <c r="U136" s="286">
        <v>29</v>
      </c>
      <c r="V136" s="286">
        <v>3</v>
      </c>
      <c r="W136" s="286">
        <v>45</v>
      </c>
      <c r="X136" s="286">
        <v>49</v>
      </c>
      <c r="Y136" s="286">
        <v>46</v>
      </c>
      <c r="Z136" s="286">
        <v>47</v>
      </c>
      <c r="AA136" s="286">
        <v>57</v>
      </c>
      <c r="AB136" s="286">
        <v>45</v>
      </c>
      <c r="AC136" s="286">
        <v>46</v>
      </c>
      <c r="AD136" s="286">
        <v>48</v>
      </c>
      <c r="AE136" s="286">
        <v>47</v>
      </c>
      <c r="AF136" s="286">
        <v>46</v>
      </c>
      <c r="AG136" s="286">
        <v>57</v>
      </c>
      <c r="AH136" s="286">
        <v>52</v>
      </c>
      <c r="AI136" s="286">
        <v>51</v>
      </c>
      <c r="AJ136" s="286">
        <v>26</v>
      </c>
      <c r="AK136" s="286">
        <v>38</v>
      </c>
      <c r="AL136" s="286">
        <v>47</v>
      </c>
      <c r="AM136" s="286">
        <v>49</v>
      </c>
      <c r="AN136" s="286">
        <v>55</v>
      </c>
      <c r="AO136" s="286">
        <v>52</v>
      </c>
      <c r="AP136" s="286">
        <v>43</v>
      </c>
      <c r="AQ136" s="286">
        <v>43</v>
      </c>
      <c r="AR136" s="286">
        <v>45</v>
      </c>
      <c r="AS136" s="286">
        <v>48</v>
      </c>
      <c r="AT136" s="286">
        <v>49</v>
      </c>
      <c r="AU136" s="286">
        <v>61</v>
      </c>
      <c r="AV136" s="286">
        <v>42</v>
      </c>
      <c r="AW136" s="286">
        <v>41</v>
      </c>
      <c r="AX136" s="286">
        <v>39</v>
      </c>
      <c r="AY136" s="286">
        <v>49</v>
      </c>
      <c r="AZ136" s="287">
        <v>47</v>
      </c>
    </row>
    <row r="137" spans="1:52" ht="34" x14ac:dyDescent="0.2">
      <c r="A137" s="415" t="s">
        <v>70</v>
      </c>
      <c r="B137" s="288" t="s">
        <v>293</v>
      </c>
      <c r="C137" s="289" t="s">
        <v>679</v>
      </c>
      <c r="D137" s="289" t="s">
        <v>721</v>
      </c>
      <c r="E137" s="289" t="s">
        <v>759</v>
      </c>
      <c r="F137" s="289" t="s">
        <v>789</v>
      </c>
      <c r="G137" s="291">
        <v>0.44700000000000001</v>
      </c>
      <c r="H137" s="291">
        <v>0.184</v>
      </c>
      <c r="I137" s="289" t="s">
        <v>862</v>
      </c>
      <c r="J137" s="289" t="s">
        <v>881</v>
      </c>
      <c r="K137" s="289" t="s">
        <v>901</v>
      </c>
      <c r="L137" s="289" t="s">
        <v>705</v>
      </c>
      <c r="M137" s="289" t="s">
        <v>767</v>
      </c>
      <c r="N137" s="289" t="s">
        <v>948</v>
      </c>
      <c r="O137" s="291">
        <v>0.111</v>
      </c>
      <c r="P137" s="289" t="s">
        <v>824</v>
      </c>
      <c r="Q137" s="289" t="s">
        <v>698</v>
      </c>
      <c r="R137" s="289" t="s">
        <v>701</v>
      </c>
      <c r="S137" s="289" t="s">
        <v>1004</v>
      </c>
      <c r="T137" s="289" t="s">
        <v>679</v>
      </c>
      <c r="U137" s="289" t="s">
        <v>701</v>
      </c>
      <c r="V137" s="291">
        <v>0.89100000000000001</v>
      </c>
      <c r="W137" s="289" t="s">
        <v>1035</v>
      </c>
      <c r="X137" s="289" t="s">
        <v>1044</v>
      </c>
      <c r="Y137" s="289" t="s">
        <v>1009</v>
      </c>
      <c r="Z137" s="291">
        <v>2.1999999999999999E-2</v>
      </c>
      <c r="AA137" s="289" t="s">
        <v>1065</v>
      </c>
      <c r="AB137" s="289" t="s">
        <v>906</v>
      </c>
      <c r="AC137" s="289" t="s">
        <v>1077</v>
      </c>
      <c r="AD137" s="289" t="s">
        <v>1083</v>
      </c>
      <c r="AE137" s="289" t="s">
        <v>686</v>
      </c>
      <c r="AF137" s="289" t="s">
        <v>906</v>
      </c>
      <c r="AG137" s="289" t="s">
        <v>1096</v>
      </c>
      <c r="AH137" s="291">
        <v>0.157</v>
      </c>
      <c r="AI137" s="289" t="s">
        <v>1033</v>
      </c>
      <c r="AJ137" s="289" t="s">
        <v>782</v>
      </c>
      <c r="AK137" s="289" t="s">
        <v>720</v>
      </c>
      <c r="AL137" s="289" t="s">
        <v>660</v>
      </c>
      <c r="AM137" s="289" t="s">
        <v>1118</v>
      </c>
      <c r="AN137" s="289" t="s">
        <v>890</v>
      </c>
      <c r="AO137" s="289" t="s">
        <v>1087</v>
      </c>
      <c r="AP137" s="289" t="s">
        <v>808</v>
      </c>
      <c r="AQ137" s="289" t="s">
        <v>811</v>
      </c>
      <c r="AR137" s="289" t="s">
        <v>911</v>
      </c>
      <c r="AS137" s="289" t="s">
        <v>1096</v>
      </c>
      <c r="AT137" s="289" t="s">
        <v>666</v>
      </c>
      <c r="AU137" s="289" t="s">
        <v>645</v>
      </c>
      <c r="AV137" s="290">
        <v>1</v>
      </c>
      <c r="AW137" s="289" t="s">
        <v>1067</v>
      </c>
      <c r="AX137" s="387" t="s">
        <v>973</v>
      </c>
      <c r="AY137" s="389" t="s">
        <v>1025</v>
      </c>
      <c r="AZ137" s="390" t="s">
        <v>1134</v>
      </c>
    </row>
    <row r="138" spans="1:52" ht="17" x14ac:dyDescent="0.2">
      <c r="A138" s="416"/>
      <c r="B138" s="283" t="s">
        <v>683</v>
      </c>
      <c r="C138" s="282">
        <v>0</v>
      </c>
      <c r="D138" s="282">
        <v>0</v>
      </c>
      <c r="E138" s="282">
        <v>0</v>
      </c>
      <c r="F138" s="282">
        <v>0</v>
      </c>
      <c r="G138" s="282">
        <v>5.5E-2</v>
      </c>
      <c r="H138" s="282">
        <v>0.27</v>
      </c>
      <c r="I138" s="282">
        <v>0</v>
      </c>
      <c r="J138" s="282">
        <v>0</v>
      </c>
      <c r="K138" s="282">
        <v>1.4999999999999999E-2</v>
      </c>
      <c r="L138" s="282">
        <v>0</v>
      </c>
      <c r="M138" s="282">
        <v>0</v>
      </c>
      <c r="N138" s="282">
        <v>0</v>
      </c>
      <c r="O138" s="282">
        <v>0.64200000000000002</v>
      </c>
      <c r="P138" s="282">
        <v>1E-3</v>
      </c>
      <c r="Q138" s="282">
        <v>0</v>
      </c>
      <c r="R138" s="282">
        <v>0</v>
      </c>
      <c r="S138" s="282">
        <v>0</v>
      </c>
      <c r="T138" s="282">
        <v>0</v>
      </c>
      <c r="U138" s="282">
        <v>0</v>
      </c>
      <c r="V138" s="282">
        <v>0.3</v>
      </c>
      <c r="W138" s="282">
        <v>0</v>
      </c>
      <c r="X138" s="282">
        <v>0</v>
      </c>
      <c r="Y138" s="282">
        <v>0</v>
      </c>
      <c r="Z138" s="282">
        <v>0.89100000000000001</v>
      </c>
      <c r="AA138" s="282">
        <v>1E-3</v>
      </c>
      <c r="AB138" s="282">
        <v>0</v>
      </c>
      <c r="AC138" s="282">
        <v>1E-3</v>
      </c>
      <c r="AD138" s="282">
        <v>0</v>
      </c>
      <c r="AE138" s="282">
        <v>0</v>
      </c>
      <c r="AF138" s="282">
        <v>0</v>
      </c>
      <c r="AG138" s="282">
        <v>0</v>
      </c>
      <c r="AH138" s="282">
        <v>0.314</v>
      </c>
      <c r="AI138" s="282">
        <v>0</v>
      </c>
      <c r="AJ138" s="282">
        <v>0</v>
      </c>
      <c r="AK138" s="282">
        <v>0</v>
      </c>
      <c r="AL138" s="282">
        <v>0</v>
      </c>
      <c r="AM138" s="282">
        <v>0</v>
      </c>
      <c r="AN138" s="282">
        <v>2E-3</v>
      </c>
      <c r="AO138" s="282">
        <v>0</v>
      </c>
      <c r="AP138" s="282">
        <v>0</v>
      </c>
      <c r="AQ138" s="282">
        <v>0</v>
      </c>
      <c r="AR138" s="282">
        <v>0</v>
      </c>
      <c r="AS138" s="282">
        <v>0</v>
      </c>
      <c r="AT138" s="282">
        <v>0</v>
      </c>
      <c r="AU138" s="282">
        <v>0</v>
      </c>
      <c r="AV138" s="284"/>
      <c r="AW138" s="282">
        <v>0</v>
      </c>
      <c r="AX138" s="282">
        <v>0</v>
      </c>
      <c r="AY138" s="282">
        <v>0</v>
      </c>
      <c r="AZ138" s="285">
        <v>0</v>
      </c>
    </row>
    <row r="139" spans="1:52" ht="17" x14ac:dyDescent="0.2">
      <c r="A139" s="417"/>
      <c r="B139" s="278" t="s">
        <v>684</v>
      </c>
      <c r="C139" s="286">
        <v>45</v>
      </c>
      <c r="D139" s="286">
        <v>42</v>
      </c>
      <c r="E139" s="286">
        <v>44</v>
      </c>
      <c r="F139" s="286">
        <v>41</v>
      </c>
      <c r="G139" s="286">
        <v>19</v>
      </c>
      <c r="H139" s="286">
        <v>38</v>
      </c>
      <c r="I139" s="286">
        <v>29</v>
      </c>
      <c r="J139" s="286">
        <v>44</v>
      </c>
      <c r="K139" s="286">
        <v>47</v>
      </c>
      <c r="L139" s="286">
        <v>40</v>
      </c>
      <c r="M139" s="286">
        <v>41</v>
      </c>
      <c r="N139" s="286">
        <v>40</v>
      </c>
      <c r="O139" s="286">
        <v>20</v>
      </c>
      <c r="P139" s="286">
        <v>43</v>
      </c>
      <c r="Q139" s="286">
        <v>47</v>
      </c>
      <c r="R139" s="286">
        <v>43</v>
      </c>
      <c r="S139" s="286">
        <v>47</v>
      </c>
      <c r="T139" s="286">
        <v>20</v>
      </c>
      <c r="U139" s="286">
        <v>36</v>
      </c>
      <c r="V139" s="286">
        <v>3</v>
      </c>
      <c r="W139" s="286">
        <v>32</v>
      </c>
      <c r="X139" s="286">
        <v>45</v>
      </c>
      <c r="Y139" s="286">
        <v>43</v>
      </c>
      <c r="Z139" s="286">
        <v>42</v>
      </c>
      <c r="AA139" s="286">
        <v>38</v>
      </c>
      <c r="AB139" s="286">
        <v>46</v>
      </c>
      <c r="AC139" s="286">
        <v>45</v>
      </c>
      <c r="AD139" s="286">
        <v>29</v>
      </c>
      <c r="AE139" s="286">
        <v>40</v>
      </c>
      <c r="AF139" s="286">
        <v>47</v>
      </c>
      <c r="AG139" s="286">
        <v>40</v>
      </c>
      <c r="AH139" s="286">
        <v>43</v>
      </c>
      <c r="AI139" s="286">
        <v>39</v>
      </c>
      <c r="AJ139" s="286">
        <v>14</v>
      </c>
      <c r="AK139" s="286">
        <v>35</v>
      </c>
      <c r="AL139" s="286">
        <v>42</v>
      </c>
      <c r="AM139" s="286">
        <v>38</v>
      </c>
      <c r="AN139" s="286">
        <v>39</v>
      </c>
      <c r="AO139" s="286">
        <v>40</v>
      </c>
      <c r="AP139" s="286">
        <v>45</v>
      </c>
      <c r="AQ139" s="286">
        <v>48</v>
      </c>
      <c r="AR139" s="286">
        <v>26</v>
      </c>
      <c r="AS139" s="286">
        <v>32</v>
      </c>
      <c r="AT139" s="286">
        <v>44</v>
      </c>
      <c r="AU139" s="286">
        <v>42</v>
      </c>
      <c r="AV139" s="286">
        <v>49</v>
      </c>
      <c r="AW139" s="286">
        <v>48</v>
      </c>
      <c r="AX139" s="286">
        <v>46</v>
      </c>
      <c r="AY139" s="286">
        <v>38</v>
      </c>
      <c r="AZ139" s="287">
        <v>28</v>
      </c>
    </row>
    <row r="140" spans="1:52" ht="34" x14ac:dyDescent="0.2">
      <c r="A140" s="415" t="s">
        <v>244</v>
      </c>
      <c r="B140" s="288" t="s">
        <v>293</v>
      </c>
      <c r="C140" s="289" t="s">
        <v>680</v>
      </c>
      <c r="D140" s="289" t="s">
        <v>668</v>
      </c>
      <c r="E140" s="289" t="s">
        <v>760</v>
      </c>
      <c r="F140" s="289" t="s">
        <v>790</v>
      </c>
      <c r="G140" s="289" t="s">
        <v>817</v>
      </c>
      <c r="H140" s="291">
        <v>0.29099999999999998</v>
      </c>
      <c r="I140" s="289" t="s">
        <v>852</v>
      </c>
      <c r="J140" s="289" t="s">
        <v>882</v>
      </c>
      <c r="K140" s="289" t="s">
        <v>898</v>
      </c>
      <c r="L140" s="289" t="s">
        <v>854</v>
      </c>
      <c r="M140" s="289" t="s">
        <v>937</v>
      </c>
      <c r="N140" s="289" t="s">
        <v>790</v>
      </c>
      <c r="O140" s="291">
        <v>0.39900000000000002</v>
      </c>
      <c r="P140" s="289" t="s">
        <v>970</v>
      </c>
      <c r="Q140" s="289" t="s">
        <v>794</v>
      </c>
      <c r="R140" s="289" t="s">
        <v>798</v>
      </c>
      <c r="S140" s="289" t="s">
        <v>663</v>
      </c>
      <c r="T140" s="289" t="s">
        <v>1018</v>
      </c>
      <c r="U140" s="289" t="s">
        <v>762</v>
      </c>
      <c r="V140" s="291">
        <v>0.65500000000000003</v>
      </c>
      <c r="W140" s="289" t="s">
        <v>1014</v>
      </c>
      <c r="X140" s="289" t="s">
        <v>1045</v>
      </c>
      <c r="Y140" s="289" t="s">
        <v>1050</v>
      </c>
      <c r="Z140" s="291">
        <v>5.8999999999999997E-2</v>
      </c>
      <c r="AA140" s="291">
        <v>-0.251</v>
      </c>
      <c r="AB140" s="289" t="s">
        <v>789</v>
      </c>
      <c r="AC140" s="289" t="s">
        <v>850</v>
      </c>
      <c r="AD140" s="289" t="s">
        <v>1084</v>
      </c>
      <c r="AE140" s="289" t="s">
        <v>1091</v>
      </c>
      <c r="AF140" s="289" t="s">
        <v>807</v>
      </c>
      <c r="AG140" s="289" t="s">
        <v>867</v>
      </c>
      <c r="AH140" s="291">
        <v>0.27500000000000002</v>
      </c>
      <c r="AI140" s="289" t="s">
        <v>746</v>
      </c>
      <c r="AJ140" s="289" t="s">
        <v>1111</v>
      </c>
      <c r="AK140" s="289" t="s">
        <v>732</v>
      </c>
      <c r="AL140" s="289" t="s">
        <v>1116</v>
      </c>
      <c r="AM140" s="289" t="s">
        <v>1119</v>
      </c>
      <c r="AN140" s="289" t="s">
        <v>1122</v>
      </c>
      <c r="AO140" s="289" t="s">
        <v>988</v>
      </c>
      <c r="AP140" s="289" t="s">
        <v>1126</v>
      </c>
      <c r="AQ140" s="289" t="s">
        <v>1128</v>
      </c>
      <c r="AR140" s="289" t="s">
        <v>1129</v>
      </c>
      <c r="AS140" s="289" t="s">
        <v>806</v>
      </c>
      <c r="AT140" s="289" t="s">
        <v>785</v>
      </c>
      <c r="AU140" s="289" t="s">
        <v>765</v>
      </c>
      <c r="AV140" s="289" t="s">
        <v>1067</v>
      </c>
      <c r="AW140" s="290">
        <v>1</v>
      </c>
      <c r="AX140" s="387" t="s">
        <v>1096</v>
      </c>
      <c r="AY140" s="389" t="s">
        <v>1135</v>
      </c>
      <c r="AZ140" s="391" t="s">
        <v>1071</v>
      </c>
    </row>
    <row r="141" spans="1:52" ht="17" x14ac:dyDescent="0.2">
      <c r="A141" s="416"/>
      <c r="B141" s="283" t="s">
        <v>683</v>
      </c>
      <c r="C141" s="282">
        <v>0</v>
      </c>
      <c r="D141" s="282">
        <v>0</v>
      </c>
      <c r="E141" s="282">
        <v>0</v>
      </c>
      <c r="F141" s="282">
        <v>0</v>
      </c>
      <c r="G141" s="282">
        <v>1.7000000000000001E-2</v>
      </c>
      <c r="H141" s="282">
        <v>8.1000000000000003E-2</v>
      </c>
      <c r="I141" s="282">
        <v>4.0000000000000001E-3</v>
      </c>
      <c r="J141" s="282">
        <v>0</v>
      </c>
      <c r="K141" s="282">
        <v>0</v>
      </c>
      <c r="L141" s="282">
        <v>0</v>
      </c>
      <c r="M141" s="282">
        <v>0</v>
      </c>
      <c r="N141" s="282">
        <v>0</v>
      </c>
      <c r="O141" s="282">
        <v>8.2000000000000003E-2</v>
      </c>
      <c r="P141" s="282">
        <v>6.0000000000000001E-3</v>
      </c>
      <c r="Q141" s="282">
        <v>0</v>
      </c>
      <c r="R141" s="282">
        <v>0</v>
      </c>
      <c r="S141" s="282">
        <v>0</v>
      </c>
      <c r="T141" s="282">
        <v>0</v>
      </c>
      <c r="U141" s="282">
        <v>0</v>
      </c>
      <c r="V141" s="282">
        <v>0.54600000000000004</v>
      </c>
      <c r="W141" s="282">
        <v>0</v>
      </c>
      <c r="X141" s="282">
        <v>1E-3</v>
      </c>
      <c r="Y141" s="282">
        <v>0</v>
      </c>
      <c r="Z141" s="282">
        <v>0.71599999999999997</v>
      </c>
      <c r="AA141" s="282">
        <v>0.13500000000000001</v>
      </c>
      <c r="AB141" s="282">
        <v>0</v>
      </c>
      <c r="AC141" s="282">
        <v>0</v>
      </c>
      <c r="AD141" s="282">
        <v>7.0000000000000001E-3</v>
      </c>
      <c r="AE141" s="282">
        <v>0</v>
      </c>
      <c r="AF141" s="282">
        <v>0</v>
      </c>
      <c r="AG141" s="282">
        <v>0</v>
      </c>
      <c r="AH141" s="282">
        <v>7.8E-2</v>
      </c>
      <c r="AI141" s="282">
        <v>0</v>
      </c>
      <c r="AJ141" s="282">
        <v>8.0000000000000002E-3</v>
      </c>
      <c r="AK141" s="282">
        <v>0</v>
      </c>
      <c r="AL141" s="282">
        <v>0</v>
      </c>
      <c r="AM141" s="282">
        <v>0</v>
      </c>
      <c r="AN141" s="282">
        <v>0</v>
      </c>
      <c r="AO141" s="282">
        <v>0</v>
      </c>
      <c r="AP141" s="282">
        <v>0</v>
      </c>
      <c r="AQ141" s="282">
        <v>0</v>
      </c>
      <c r="AR141" s="282">
        <v>5.0000000000000001E-3</v>
      </c>
      <c r="AS141" s="282">
        <v>0</v>
      </c>
      <c r="AT141" s="282">
        <v>0</v>
      </c>
      <c r="AU141" s="282">
        <v>0</v>
      </c>
      <c r="AV141" s="282">
        <v>0</v>
      </c>
      <c r="AW141" s="284"/>
      <c r="AX141" s="282">
        <v>0</v>
      </c>
      <c r="AY141" s="282">
        <v>0</v>
      </c>
      <c r="AZ141" s="285">
        <v>1E-3</v>
      </c>
    </row>
    <row r="142" spans="1:52" ht="17" x14ac:dyDescent="0.2">
      <c r="A142" s="417"/>
      <c r="B142" s="278" t="s">
        <v>684</v>
      </c>
      <c r="C142" s="286">
        <v>44</v>
      </c>
      <c r="D142" s="286">
        <v>41</v>
      </c>
      <c r="E142" s="286">
        <v>43</v>
      </c>
      <c r="F142" s="286">
        <v>40</v>
      </c>
      <c r="G142" s="286">
        <v>18</v>
      </c>
      <c r="H142" s="286">
        <v>37</v>
      </c>
      <c r="I142" s="286">
        <v>28</v>
      </c>
      <c r="J142" s="286">
        <v>43</v>
      </c>
      <c r="K142" s="286">
        <v>46</v>
      </c>
      <c r="L142" s="286">
        <v>39</v>
      </c>
      <c r="M142" s="286">
        <v>40</v>
      </c>
      <c r="N142" s="286">
        <v>39</v>
      </c>
      <c r="O142" s="286">
        <v>20</v>
      </c>
      <c r="P142" s="286">
        <v>42</v>
      </c>
      <c r="Q142" s="286">
        <v>46</v>
      </c>
      <c r="R142" s="286">
        <v>42</v>
      </c>
      <c r="S142" s="286">
        <v>46</v>
      </c>
      <c r="T142" s="286">
        <v>19</v>
      </c>
      <c r="U142" s="286">
        <v>37</v>
      </c>
      <c r="V142" s="286">
        <v>3</v>
      </c>
      <c r="W142" s="286">
        <v>31</v>
      </c>
      <c r="X142" s="286">
        <v>44</v>
      </c>
      <c r="Y142" s="286">
        <v>42</v>
      </c>
      <c r="Z142" s="286">
        <v>41</v>
      </c>
      <c r="AA142" s="286">
        <v>37</v>
      </c>
      <c r="AB142" s="286">
        <v>45</v>
      </c>
      <c r="AC142" s="286">
        <v>44</v>
      </c>
      <c r="AD142" s="286">
        <v>28</v>
      </c>
      <c r="AE142" s="286">
        <v>39</v>
      </c>
      <c r="AF142" s="286">
        <v>46</v>
      </c>
      <c r="AG142" s="286">
        <v>39</v>
      </c>
      <c r="AH142" s="286">
        <v>42</v>
      </c>
      <c r="AI142" s="286">
        <v>38</v>
      </c>
      <c r="AJ142" s="286">
        <v>13</v>
      </c>
      <c r="AK142" s="286">
        <v>34</v>
      </c>
      <c r="AL142" s="286">
        <v>41</v>
      </c>
      <c r="AM142" s="286">
        <v>37</v>
      </c>
      <c r="AN142" s="286">
        <v>38</v>
      </c>
      <c r="AO142" s="286">
        <v>39</v>
      </c>
      <c r="AP142" s="286">
        <v>44</v>
      </c>
      <c r="AQ142" s="286">
        <v>47</v>
      </c>
      <c r="AR142" s="286">
        <v>25</v>
      </c>
      <c r="AS142" s="286">
        <v>31</v>
      </c>
      <c r="AT142" s="286">
        <v>43</v>
      </c>
      <c r="AU142" s="286">
        <v>41</v>
      </c>
      <c r="AV142" s="286">
        <v>48</v>
      </c>
      <c r="AW142" s="286">
        <v>49</v>
      </c>
      <c r="AX142" s="286">
        <v>47</v>
      </c>
      <c r="AY142" s="286">
        <v>37</v>
      </c>
      <c r="AZ142" s="287">
        <v>27</v>
      </c>
    </row>
    <row r="143" spans="1:52" ht="34" x14ac:dyDescent="0.2">
      <c r="A143" s="415" t="s">
        <v>246</v>
      </c>
      <c r="B143" s="288" t="s">
        <v>293</v>
      </c>
      <c r="C143" s="289" t="s">
        <v>655</v>
      </c>
      <c r="D143" s="289" t="s">
        <v>668</v>
      </c>
      <c r="E143" s="289" t="s">
        <v>651</v>
      </c>
      <c r="F143" s="289" t="s">
        <v>654</v>
      </c>
      <c r="G143" s="291">
        <v>0.40699999999999997</v>
      </c>
      <c r="H143" s="291">
        <v>0.161</v>
      </c>
      <c r="I143" s="289" t="s">
        <v>674</v>
      </c>
      <c r="J143" s="289" t="s">
        <v>883</v>
      </c>
      <c r="K143" s="289" t="s">
        <v>902</v>
      </c>
      <c r="L143" s="289" t="s">
        <v>916</v>
      </c>
      <c r="M143" s="289" t="s">
        <v>903</v>
      </c>
      <c r="N143" s="289" t="s">
        <v>949</v>
      </c>
      <c r="O143" s="291">
        <v>0.32200000000000001</v>
      </c>
      <c r="P143" s="289" t="s">
        <v>766</v>
      </c>
      <c r="Q143" s="289" t="s">
        <v>984</v>
      </c>
      <c r="R143" s="289" t="s">
        <v>645</v>
      </c>
      <c r="S143" s="289" t="s">
        <v>1005</v>
      </c>
      <c r="T143" s="289" t="s">
        <v>960</v>
      </c>
      <c r="U143" s="289" t="s">
        <v>720</v>
      </c>
      <c r="V143" s="291">
        <v>0.78600000000000003</v>
      </c>
      <c r="W143" s="289" t="s">
        <v>731</v>
      </c>
      <c r="X143" s="289" t="s">
        <v>1046</v>
      </c>
      <c r="Y143" s="289" t="s">
        <v>778</v>
      </c>
      <c r="Z143" s="291">
        <v>-0.125</v>
      </c>
      <c r="AA143" s="289" t="s">
        <v>1066</v>
      </c>
      <c r="AB143" s="289" t="s">
        <v>1070</v>
      </c>
      <c r="AC143" s="289" t="s">
        <v>1078</v>
      </c>
      <c r="AD143" s="289" t="s">
        <v>780</v>
      </c>
      <c r="AE143" s="289" t="s">
        <v>654</v>
      </c>
      <c r="AF143" s="289" t="s">
        <v>699</v>
      </c>
      <c r="AG143" s="289" t="s">
        <v>1094</v>
      </c>
      <c r="AH143" s="291">
        <v>0.109</v>
      </c>
      <c r="AI143" s="289" t="s">
        <v>731</v>
      </c>
      <c r="AJ143" s="289" t="s">
        <v>843</v>
      </c>
      <c r="AK143" s="289" t="s">
        <v>791</v>
      </c>
      <c r="AL143" s="289" t="s">
        <v>1031</v>
      </c>
      <c r="AM143" s="289" t="s">
        <v>1010</v>
      </c>
      <c r="AN143" s="289" t="s">
        <v>1112</v>
      </c>
      <c r="AO143" s="289" t="s">
        <v>1124</v>
      </c>
      <c r="AP143" s="289" t="s">
        <v>1003</v>
      </c>
      <c r="AQ143" s="289" t="s">
        <v>1013</v>
      </c>
      <c r="AR143" s="289" t="s">
        <v>1130</v>
      </c>
      <c r="AS143" s="289" t="s">
        <v>698</v>
      </c>
      <c r="AT143" s="289" t="s">
        <v>706</v>
      </c>
      <c r="AU143" s="289" t="s">
        <v>1133</v>
      </c>
      <c r="AV143" s="289" t="s">
        <v>973</v>
      </c>
      <c r="AW143" s="289" t="s">
        <v>1096</v>
      </c>
      <c r="AX143" s="290">
        <v>1</v>
      </c>
      <c r="AY143" s="387" t="s">
        <v>1136</v>
      </c>
      <c r="AZ143" s="390" t="s">
        <v>928</v>
      </c>
    </row>
    <row r="144" spans="1:52" ht="17" x14ac:dyDescent="0.2">
      <c r="A144" s="416"/>
      <c r="B144" s="283" t="s">
        <v>683</v>
      </c>
      <c r="C144" s="282">
        <v>0</v>
      </c>
      <c r="D144" s="282">
        <v>0</v>
      </c>
      <c r="E144" s="282">
        <v>0</v>
      </c>
      <c r="F144" s="282">
        <v>0</v>
      </c>
      <c r="G144" s="282">
        <v>0.11799999999999999</v>
      </c>
      <c r="H144" s="282">
        <v>0.35499999999999998</v>
      </c>
      <c r="I144" s="282">
        <v>0</v>
      </c>
      <c r="J144" s="282">
        <v>0</v>
      </c>
      <c r="K144" s="282">
        <v>0</v>
      </c>
      <c r="L144" s="282">
        <v>0</v>
      </c>
      <c r="M144" s="282">
        <v>0</v>
      </c>
      <c r="N144" s="282">
        <v>0</v>
      </c>
      <c r="O144" s="282">
        <v>0.16600000000000001</v>
      </c>
      <c r="P144" s="282">
        <v>3.4000000000000002E-2</v>
      </c>
      <c r="Q144" s="282">
        <v>0</v>
      </c>
      <c r="R144" s="282">
        <v>0</v>
      </c>
      <c r="S144" s="282">
        <v>0</v>
      </c>
      <c r="T144" s="282">
        <v>0</v>
      </c>
      <c r="U144" s="282">
        <v>0</v>
      </c>
      <c r="V144" s="282">
        <v>0.42499999999999999</v>
      </c>
      <c r="W144" s="282">
        <v>0</v>
      </c>
      <c r="X144" s="282">
        <v>0</v>
      </c>
      <c r="Y144" s="282">
        <v>0</v>
      </c>
      <c r="Z144" s="282">
        <v>0.44800000000000001</v>
      </c>
      <c r="AA144" s="282">
        <v>3.0000000000000001E-3</v>
      </c>
      <c r="AB144" s="282">
        <v>0</v>
      </c>
      <c r="AC144" s="282">
        <v>0</v>
      </c>
      <c r="AD144" s="282">
        <v>0</v>
      </c>
      <c r="AE144" s="282">
        <v>0</v>
      </c>
      <c r="AF144" s="282">
        <v>0</v>
      </c>
      <c r="AG144" s="282">
        <v>0</v>
      </c>
      <c r="AH144" s="282">
        <v>0.501</v>
      </c>
      <c r="AI144" s="282">
        <v>0</v>
      </c>
      <c r="AJ144" s="282">
        <v>7.0000000000000001E-3</v>
      </c>
      <c r="AK144" s="282">
        <v>0</v>
      </c>
      <c r="AL144" s="282">
        <v>0</v>
      </c>
      <c r="AM144" s="282">
        <v>0</v>
      </c>
      <c r="AN144" s="282">
        <v>4.0000000000000001E-3</v>
      </c>
      <c r="AO144" s="282">
        <v>0</v>
      </c>
      <c r="AP144" s="282">
        <v>0</v>
      </c>
      <c r="AQ144" s="282">
        <v>0</v>
      </c>
      <c r="AR144" s="282">
        <v>0</v>
      </c>
      <c r="AS144" s="282">
        <v>0</v>
      </c>
      <c r="AT144" s="282">
        <v>0</v>
      </c>
      <c r="AU144" s="282">
        <v>0</v>
      </c>
      <c r="AV144" s="282">
        <v>0</v>
      </c>
      <c r="AW144" s="282">
        <v>0</v>
      </c>
      <c r="AX144" s="284"/>
      <c r="AY144" s="282">
        <v>0</v>
      </c>
      <c r="AZ144" s="285">
        <v>0</v>
      </c>
    </row>
    <row r="145" spans="1:52" ht="17" x14ac:dyDescent="0.2">
      <c r="A145" s="417"/>
      <c r="B145" s="278" t="s">
        <v>684</v>
      </c>
      <c r="C145" s="286">
        <v>42</v>
      </c>
      <c r="D145" s="286">
        <v>39</v>
      </c>
      <c r="E145" s="286">
        <v>41</v>
      </c>
      <c r="F145" s="286">
        <v>38</v>
      </c>
      <c r="G145" s="286">
        <v>16</v>
      </c>
      <c r="H145" s="286">
        <v>35</v>
      </c>
      <c r="I145" s="286">
        <v>26</v>
      </c>
      <c r="J145" s="286">
        <v>41</v>
      </c>
      <c r="K145" s="286">
        <v>44</v>
      </c>
      <c r="L145" s="286">
        <v>37</v>
      </c>
      <c r="M145" s="286">
        <v>38</v>
      </c>
      <c r="N145" s="286">
        <v>37</v>
      </c>
      <c r="O145" s="286">
        <v>20</v>
      </c>
      <c r="P145" s="286">
        <v>40</v>
      </c>
      <c r="Q145" s="286">
        <v>44</v>
      </c>
      <c r="R145" s="286">
        <v>40</v>
      </c>
      <c r="S145" s="286">
        <v>44</v>
      </c>
      <c r="T145" s="286">
        <v>17</v>
      </c>
      <c r="U145" s="286">
        <v>39</v>
      </c>
      <c r="V145" s="286">
        <v>3</v>
      </c>
      <c r="W145" s="286">
        <v>29</v>
      </c>
      <c r="X145" s="286">
        <v>42</v>
      </c>
      <c r="Y145" s="286">
        <v>40</v>
      </c>
      <c r="Z145" s="286">
        <v>39</v>
      </c>
      <c r="AA145" s="286">
        <v>35</v>
      </c>
      <c r="AB145" s="286">
        <v>43</v>
      </c>
      <c r="AC145" s="286">
        <v>42</v>
      </c>
      <c r="AD145" s="286">
        <v>26</v>
      </c>
      <c r="AE145" s="286">
        <v>37</v>
      </c>
      <c r="AF145" s="286">
        <v>44</v>
      </c>
      <c r="AG145" s="286">
        <v>37</v>
      </c>
      <c r="AH145" s="286">
        <v>40</v>
      </c>
      <c r="AI145" s="286">
        <v>36</v>
      </c>
      <c r="AJ145" s="286">
        <v>11</v>
      </c>
      <c r="AK145" s="286">
        <v>32</v>
      </c>
      <c r="AL145" s="286">
        <v>39</v>
      </c>
      <c r="AM145" s="286">
        <v>35</v>
      </c>
      <c r="AN145" s="286">
        <v>36</v>
      </c>
      <c r="AO145" s="286">
        <v>37</v>
      </c>
      <c r="AP145" s="286">
        <v>42</v>
      </c>
      <c r="AQ145" s="286">
        <v>45</v>
      </c>
      <c r="AR145" s="286">
        <v>23</v>
      </c>
      <c r="AS145" s="286">
        <v>29</v>
      </c>
      <c r="AT145" s="286">
        <v>41</v>
      </c>
      <c r="AU145" s="286">
        <v>39</v>
      </c>
      <c r="AV145" s="286">
        <v>46</v>
      </c>
      <c r="AW145" s="286">
        <v>47</v>
      </c>
      <c r="AX145" s="286">
        <v>49</v>
      </c>
      <c r="AY145" s="286">
        <v>35</v>
      </c>
      <c r="AZ145" s="395">
        <v>25</v>
      </c>
    </row>
    <row r="146" spans="1:52" ht="34" x14ac:dyDescent="0.2">
      <c r="A146" s="415" t="s">
        <v>77</v>
      </c>
      <c r="B146" s="288" t="s">
        <v>293</v>
      </c>
      <c r="C146" s="289" t="s">
        <v>681</v>
      </c>
      <c r="D146" s="289" t="s">
        <v>722</v>
      </c>
      <c r="E146" s="291">
        <v>0.13300000000000001</v>
      </c>
      <c r="F146" s="289" t="s">
        <v>780</v>
      </c>
      <c r="G146" s="289" t="s">
        <v>729</v>
      </c>
      <c r="H146" s="289" t="s">
        <v>840</v>
      </c>
      <c r="I146" s="289" t="s">
        <v>806</v>
      </c>
      <c r="J146" s="289" t="s">
        <v>884</v>
      </c>
      <c r="K146" s="291">
        <v>-0.153</v>
      </c>
      <c r="L146" s="289" t="s">
        <v>917</v>
      </c>
      <c r="M146" s="289" t="s">
        <v>938</v>
      </c>
      <c r="N146" s="289" t="s">
        <v>727</v>
      </c>
      <c r="O146" s="291">
        <v>0.34799999999999998</v>
      </c>
      <c r="P146" s="289" t="s">
        <v>971</v>
      </c>
      <c r="Q146" s="289" t="s">
        <v>856</v>
      </c>
      <c r="R146" s="289" t="s">
        <v>781</v>
      </c>
      <c r="S146" s="289" t="s">
        <v>845</v>
      </c>
      <c r="T146" s="289" t="s">
        <v>899</v>
      </c>
      <c r="U146" s="289" t="s">
        <v>777</v>
      </c>
      <c r="V146" s="291">
        <v>0.75600000000000001</v>
      </c>
      <c r="W146" s="289" t="s">
        <v>1036</v>
      </c>
      <c r="X146" s="289" t="s">
        <v>1047</v>
      </c>
      <c r="Y146" s="289" t="s">
        <v>989</v>
      </c>
      <c r="Z146" s="289" t="s">
        <v>870</v>
      </c>
      <c r="AA146" s="291">
        <v>-6.4000000000000001E-2</v>
      </c>
      <c r="AB146" s="289" t="s">
        <v>724</v>
      </c>
      <c r="AC146" s="291">
        <v>-0.123</v>
      </c>
      <c r="AD146" s="289" t="s">
        <v>1085</v>
      </c>
      <c r="AE146" s="289" t="s">
        <v>993</v>
      </c>
      <c r="AF146" s="289" t="s">
        <v>1092</v>
      </c>
      <c r="AG146" s="289" t="s">
        <v>1097</v>
      </c>
      <c r="AH146" s="289" t="s">
        <v>895</v>
      </c>
      <c r="AI146" s="289" t="s">
        <v>1107</v>
      </c>
      <c r="AJ146" s="289" t="s">
        <v>1001</v>
      </c>
      <c r="AK146" s="289" t="s">
        <v>715</v>
      </c>
      <c r="AL146" s="291">
        <v>0.28299999999999997</v>
      </c>
      <c r="AM146" s="289" t="s">
        <v>657</v>
      </c>
      <c r="AN146" s="289" t="s">
        <v>735</v>
      </c>
      <c r="AO146" s="289" t="s">
        <v>1121</v>
      </c>
      <c r="AP146" s="289" t="s">
        <v>954</v>
      </c>
      <c r="AQ146" s="289" t="s">
        <v>797</v>
      </c>
      <c r="AR146" s="289" t="s">
        <v>983</v>
      </c>
      <c r="AS146" s="289" t="s">
        <v>850</v>
      </c>
      <c r="AT146" s="289" t="s">
        <v>1132</v>
      </c>
      <c r="AU146" s="289" t="s">
        <v>709</v>
      </c>
      <c r="AV146" s="289" t="s">
        <v>1025</v>
      </c>
      <c r="AW146" s="289" t="s">
        <v>1135</v>
      </c>
      <c r="AX146" s="289" t="s">
        <v>1136</v>
      </c>
      <c r="AY146" s="290">
        <v>1</v>
      </c>
      <c r="AZ146" s="292" t="s">
        <v>729</v>
      </c>
    </row>
    <row r="147" spans="1:52" ht="17" x14ac:dyDescent="0.2">
      <c r="A147" s="416"/>
      <c r="B147" s="283" t="s">
        <v>683</v>
      </c>
      <c r="C147" s="282">
        <v>0</v>
      </c>
      <c r="D147" s="282">
        <v>0</v>
      </c>
      <c r="E147" s="282">
        <v>0.38800000000000001</v>
      </c>
      <c r="F147" s="282">
        <v>0</v>
      </c>
      <c r="G147" s="282">
        <v>0</v>
      </c>
      <c r="H147" s="282">
        <v>1.4999999999999999E-2</v>
      </c>
      <c r="I147" s="282">
        <v>0</v>
      </c>
      <c r="J147" s="282">
        <v>3.0000000000000001E-3</v>
      </c>
      <c r="K147" s="282">
        <v>0.32700000000000001</v>
      </c>
      <c r="L147" s="282">
        <v>1E-3</v>
      </c>
      <c r="M147" s="282">
        <v>8.0000000000000002E-3</v>
      </c>
      <c r="N147" s="282">
        <v>0</v>
      </c>
      <c r="O147" s="282">
        <v>0.13200000000000001</v>
      </c>
      <c r="P147" s="282">
        <v>0</v>
      </c>
      <c r="Q147" s="282">
        <v>0</v>
      </c>
      <c r="R147" s="282">
        <v>0</v>
      </c>
      <c r="S147" s="282">
        <v>0</v>
      </c>
      <c r="T147" s="282">
        <v>5.0000000000000001E-3</v>
      </c>
      <c r="U147" s="282">
        <v>0</v>
      </c>
      <c r="V147" s="282">
        <v>0.45400000000000001</v>
      </c>
      <c r="W147" s="282">
        <v>0</v>
      </c>
      <c r="X147" s="282">
        <v>0</v>
      </c>
      <c r="Y147" s="282">
        <v>0</v>
      </c>
      <c r="Z147" s="282">
        <v>4.3999999999999997E-2</v>
      </c>
      <c r="AA147" s="282">
        <v>0.66400000000000003</v>
      </c>
      <c r="AB147" s="282">
        <v>0</v>
      </c>
      <c r="AC147" s="282">
        <v>0.439</v>
      </c>
      <c r="AD147" s="282">
        <v>1E-3</v>
      </c>
      <c r="AE147" s="282">
        <v>0</v>
      </c>
      <c r="AF147" s="282">
        <v>0</v>
      </c>
      <c r="AG147" s="282">
        <v>0</v>
      </c>
      <c r="AH147" s="282">
        <v>1.0999999999999999E-2</v>
      </c>
      <c r="AI147" s="282">
        <v>0</v>
      </c>
      <c r="AJ147" s="282">
        <v>0</v>
      </c>
      <c r="AK147" s="282">
        <v>0</v>
      </c>
      <c r="AL147" s="282">
        <v>6.6000000000000003E-2</v>
      </c>
      <c r="AM147" s="282">
        <v>0</v>
      </c>
      <c r="AN147" s="282">
        <v>0</v>
      </c>
      <c r="AO147" s="282">
        <v>0</v>
      </c>
      <c r="AP147" s="282">
        <v>0</v>
      </c>
      <c r="AQ147" s="282">
        <v>0</v>
      </c>
      <c r="AR147" s="282">
        <v>0</v>
      </c>
      <c r="AS147" s="282">
        <v>0</v>
      </c>
      <c r="AT147" s="282">
        <v>0</v>
      </c>
      <c r="AU147" s="282">
        <v>0</v>
      </c>
      <c r="AV147" s="282">
        <v>0</v>
      </c>
      <c r="AW147" s="282">
        <v>0</v>
      </c>
      <c r="AX147" s="282">
        <v>0</v>
      </c>
      <c r="AY147" s="284"/>
      <c r="AZ147" s="285">
        <v>0</v>
      </c>
    </row>
    <row r="148" spans="1:52" ht="17" x14ac:dyDescent="0.2">
      <c r="A148" s="417"/>
      <c r="B148" s="278" t="s">
        <v>684</v>
      </c>
      <c r="C148" s="286">
        <v>40</v>
      </c>
      <c r="D148" s="286">
        <v>45</v>
      </c>
      <c r="E148" s="286">
        <v>44</v>
      </c>
      <c r="F148" s="286">
        <v>47</v>
      </c>
      <c r="G148" s="286">
        <v>30</v>
      </c>
      <c r="H148" s="286">
        <v>49</v>
      </c>
      <c r="I148" s="286">
        <v>38</v>
      </c>
      <c r="J148" s="286">
        <v>46</v>
      </c>
      <c r="K148" s="286">
        <v>43</v>
      </c>
      <c r="L148" s="286">
        <v>49</v>
      </c>
      <c r="M148" s="286">
        <v>47</v>
      </c>
      <c r="N148" s="286">
        <v>47</v>
      </c>
      <c r="O148" s="286">
        <v>20</v>
      </c>
      <c r="P148" s="286">
        <v>46</v>
      </c>
      <c r="Q148" s="286">
        <v>44</v>
      </c>
      <c r="R148" s="286">
        <v>49</v>
      </c>
      <c r="S148" s="286">
        <v>40</v>
      </c>
      <c r="T148" s="286">
        <v>25</v>
      </c>
      <c r="U148" s="286">
        <v>25</v>
      </c>
      <c r="V148" s="286">
        <v>3</v>
      </c>
      <c r="W148" s="286">
        <v>43</v>
      </c>
      <c r="X148" s="286">
        <v>45</v>
      </c>
      <c r="Y148" s="286">
        <v>42</v>
      </c>
      <c r="Z148" s="286">
        <v>43</v>
      </c>
      <c r="AA148" s="286">
        <v>49</v>
      </c>
      <c r="AB148" s="286">
        <v>41</v>
      </c>
      <c r="AC148" s="286">
        <v>42</v>
      </c>
      <c r="AD148" s="286">
        <v>40</v>
      </c>
      <c r="AE148" s="286">
        <v>45</v>
      </c>
      <c r="AF148" s="286">
        <v>42</v>
      </c>
      <c r="AG148" s="286">
        <v>49</v>
      </c>
      <c r="AH148" s="286">
        <v>48</v>
      </c>
      <c r="AI148" s="286">
        <v>49</v>
      </c>
      <c r="AJ148" s="286">
        <v>25</v>
      </c>
      <c r="AK148" s="286">
        <v>38</v>
      </c>
      <c r="AL148" s="286">
        <v>43</v>
      </c>
      <c r="AM148" s="286">
        <v>49</v>
      </c>
      <c r="AN148" s="286">
        <v>49</v>
      </c>
      <c r="AO148" s="286">
        <v>45</v>
      </c>
      <c r="AP148" s="286">
        <v>39</v>
      </c>
      <c r="AQ148" s="286">
        <v>39</v>
      </c>
      <c r="AR148" s="286">
        <v>37</v>
      </c>
      <c r="AS148" s="286">
        <v>43</v>
      </c>
      <c r="AT148" s="286">
        <v>45</v>
      </c>
      <c r="AU148" s="286">
        <v>49</v>
      </c>
      <c r="AV148" s="286">
        <v>38</v>
      </c>
      <c r="AW148" s="286">
        <v>37</v>
      </c>
      <c r="AX148" s="286">
        <v>35</v>
      </c>
      <c r="AY148" s="286">
        <v>49</v>
      </c>
      <c r="AZ148" s="287">
        <v>39</v>
      </c>
    </row>
    <row r="149" spans="1:52" ht="34" x14ac:dyDescent="0.2">
      <c r="A149" s="415" t="s">
        <v>249</v>
      </c>
      <c r="B149" s="288" t="s">
        <v>293</v>
      </c>
      <c r="C149" s="289" t="s">
        <v>682</v>
      </c>
      <c r="D149" s="289" t="s">
        <v>723</v>
      </c>
      <c r="E149" s="289" t="s">
        <v>761</v>
      </c>
      <c r="F149" s="289" t="s">
        <v>711</v>
      </c>
      <c r="G149" s="289" t="s">
        <v>781</v>
      </c>
      <c r="H149" s="289" t="s">
        <v>699</v>
      </c>
      <c r="I149" s="289" t="s">
        <v>863</v>
      </c>
      <c r="J149" s="289" t="s">
        <v>885</v>
      </c>
      <c r="K149" s="291">
        <v>0.32200000000000001</v>
      </c>
      <c r="L149" s="289" t="s">
        <v>918</v>
      </c>
      <c r="M149" s="289" t="s">
        <v>939</v>
      </c>
      <c r="N149" s="289" t="s">
        <v>950</v>
      </c>
      <c r="O149" s="289" t="s">
        <v>957</v>
      </c>
      <c r="P149" s="289" t="s">
        <v>972</v>
      </c>
      <c r="Q149" s="289" t="s">
        <v>864</v>
      </c>
      <c r="R149" s="289" t="s">
        <v>764</v>
      </c>
      <c r="S149" s="289" t="s">
        <v>687</v>
      </c>
      <c r="T149" s="289" t="s">
        <v>1019</v>
      </c>
      <c r="U149" s="289" t="s">
        <v>848</v>
      </c>
      <c r="V149" s="291">
        <v>0.85</v>
      </c>
      <c r="W149" s="289" t="s">
        <v>723</v>
      </c>
      <c r="X149" s="291">
        <v>0.32400000000000001</v>
      </c>
      <c r="Y149" s="289" t="s">
        <v>1051</v>
      </c>
      <c r="Z149" s="289" t="s">
        <v>678</v>
      </c>
      <c r="AA149" s="289" t="s">
        <v>1067</v>
      </c>
      <c r="AB149" s="289" t="s">
        <v>1071</v>
      </c>
      <c r="AC149" s="291">
        <v>0.20599999999999999</v>
      </c>
      <c r="AD149" s="289" t="s">
        <v>989</v>
      </c>
      <c r="AE149" s="289" t="s">
        <v>868</v>
      </c>
      <c r="AF149" s="289" t="s">
        <v>1055</v>
      </c>
      <c r="AG149" s="289" t="s">
        <v>1022</v>
      </c>
      <c r="AH149" s="289" t="s">
        <v>808</v>
      </c>
      <c r="AI149" s="289" t="s">
        <v>714</v>
      </c>
      <c r="AJ149" s="289" t="s">
        <v>682</v>
      </c>
      <c r="AK149" s="289" t="s">
        <v>1067</v>
      </c>
      <c r="AL149" s="289" t="s">
        <v>1117</v>
      </c>
      <c r="AM149" s="289" t="s">
        <v>781</v>
      </c>
      <c r="AN149" s="289" t="s">
        <v>788</v>
      </c>
      <c r="AO149" s="289" t="s">
        <v>762</v>
      </c>
      <c r="AP149" s="289" t="s">
        <v>1127</v>
      </c>
      <c r="AQ149" s="289" t="s">
        <v>648</v>
      </c>
      <c r="AR149" s="289" t="s">
        <v>1130</v>
      </c>
      <c r="AS149" s="289" t="s">
        <v>760</v>
      </c>
      <c r="AT149" s="289" t="s">
        <v>872</v>
      </c>
      <c r="AU149" s="289" t="s">
        <v>663</v>
      </c>
      <c r="AV149" s="289" t="s">
        <v>1134</v>
      </c>
      <c r="AW149" s="289" t="s">
        <v>1071</v>
      </c>
      <c r="AX149" s="289" t="s">
        <v>928</v>
      </c>
      <c r="AY149" s="289" t="s">
        <v>729</v>
      </c>
      <c r="AZ149" s="294">
        <v>1</v>
      </c>
    </row>
    <row r="150" spans="1:52" ht="17" x14ac:dyDescent="0.2">
      <c r="A150" s="416"/>
      <c r="B150" s="283" t="s">
        <v>683</v>
      </c>
      <c r="C150" s="282">
        <v>0</v>
      </c>
      <c r="D150" s="282">
        <v>0</v>
      </c>
      <c r="E150" s="282">
        <v>0</v>
      </c>
      <c r="F150" s="282">
        <v>0</v>
      </c>
      <c r="G150" s="282">
        <v>0</v>
      </c>
      <c r="H150" s="282">
        <v>0</v>
      </c>
      <c r="I150" s="282">
        <v>0</v>
      </c>
      <c r="J150" s="282">
        <v>0</v>
      </c>
      <c r="K150" s="282">
        <v>6.8000000000000005E-2</v>
      </c>
      <c r="L150" s="282">
        <v>0</v>
      </c>
      <c r="M150" s="282">
        <v>0</v>
      </c>
      <c r="N150" s="282">
        <v>0</v>
      </c>
      <c r="O150" s="282">
        <v>1.2E-2</v>
      </c>
      <c r="P150" s="282">
        <v>0</v>
      </c>
      <c r="Q150" s="282">
        <v>0</v>
      </c>
      <c r="R150" s="282">
        <v>0</v>
      </c>
      <c r="S150" s="282">
        <v>0</v>
      </c>
      <c r="T150" s="282">
        <v>0</v>
      </c>
      <c r="U150" s="282">
        <v>0</v>
      </c>
      <c r="V150" s="282">
        <v>0.35299999999999998</v>
      </c>
      <c r="W150" s="282">
        <v>0</v>
      </c>
      <c r="X150" s="282">
        <v>5.7000000000000002E-2</v>
      </c>
      <c r="Y150" s="282">
        <v>0</v>
      </c>
      <c r="Z150" s="282">
        <v>0</v>
      </c>
      <c r="AA150" s="282">
        <v>0</v>
      </c>
      <c r="AB150" s="282">
        <v>0</v>
      </c>
      <c r="AC150" s="282">
        <v>0.25800000000000001</v>
      </c>
      <c r="AD150" s="282">
        <v>0</v>
      </c>
      <c r="AE150" s="282">
        <v>0</v>
      </c>
      <c r="AF150" s="282">
        <v>0</v>
      </c>
      <c r="AG150" s="282">
        <v>0</v>
      </c>
      <c r="AH150" s="282">
        <v>0</v>
      </c>
      <c r="AI150" s="282">
        <v>0</v>
      </c>
      <c r="AJ150" s="282">
        <v>0</v>
      </c>
      <c r="AK150" s="282">
        <v>0</v>
      </c>
      <c r="AL150" s="282">
        <v>0</v>
      </c>
      <c r="AM150" s="282">
        <v>0</v>
      </c>
      <c r="AN150" s="282">
        <v>0</v>
      </c>
      <c r="AO150" s="282">
        <v>0</v>
      </c>
      <c r="AP150" s="282">
        <v>6.0000000000000001E-3</v>
      </c>
      <c r="AQ150" s="282">
        <v>0</v>
      </c>
      <c r="AR150" s="282">
        <v>0</v>
      </c>
      <c r="AS150" s="282">
        <v>0</v>
      </c>
      <c r="AT150" s="282">
        <v>0</v>
      </c>
      <c r="AU150" s="282">
        <v>0</v>
      </c>
      <c r="AV150" s="282">
        <v>0</v>
      </c>
      <c r="AW150" s="282">
        <v>1E-3</v>
      </c>
      <c r="AX150" s="282">
        <v>0</v>
      </c>
      <c r="AY150" s="282">
        <v>0</v>
      </c>
      <c r="AZ150" s="295"/>
    </row>
    <row r="151" spans="1:52" ht="17" x14ac:dyDescent="0.2">
      <c r="A151" s="418"/>
      <c r="B151" s="296" t="s">
        <v>684</v>
      </c>
      <c r="C151" s="297">
        <v>30</v>
      </c>
      <c r="D151" s="297">
        <v>35</v>
      </c>
      <c r="E151" s="297">
        <v>34</v>
      </c>
      <c r="F151" s="297">
        <v>37</v>
      </c>
      <c r="G151" s="297">
        <v>40</v>
      </c>
      <c r="H151" s="297">
        <v>40</v>
      </c>
      <c r="I151" s="297">
        <v>37</v>
      </c>
      <c r="J151" s="297">
        <v>36</v>
      </c>
      <c r="K151" s="297">
        <v>33</v>
      </c>
      <c r="L151" s="297">
        <v>43</v>
      </c>
      <c r="M151" s="297">
        <v>37</v>
      </c>
      <c r="N151" s="297">
        <v>37</v>
      </c>
      <c r="O151" s="297">
        <v>20</v>
      </c>
      <c r="P151" s="297">
        <v>36</v>
      </c>
      <c r="Q151" s="297">
        <v>34</v>
      </c>
      <c r="R151" s="297">
        <v>40</v>
      </c>
      <c r="S151" s="297">
        <v>30</v>
      </c>
      <c r="T151" s="297">
        <v>25</v>
      </c>
      <c r="U151" s="297">
        <v>21</v>
      </c>
      <c r="V151" s="297">
        <v>3</v>
      </c>
      <c r="W151" s="297">
        <v>41</v>
      </c>
      <c r="X151" s="297">
        <v>35</v>
      </c>
      <c r="Y151" s="297">
        <v>32</v>
      </c>
      <c r="Z151" s="297">
        <v>33</v>
      </c>
      <c r="AA151" s="297">
        <v>49</v>
      </c>
      <c r="AB151" s="297">
        <v>31</v>
      </c>
      <c r="AC151" s="297">
        <v>32</v>
      </c>
      <c r="AD151" s="297">
        <v>49</v>
      </c>
      <c r="AE151" s="297">
        <v>35</v>
      </c>
      <c r="AF151" s="297">
        <v>32</v>
      </c>
      <c r="AG151" s="297">
        <v>45</v>
      </c>
      <c r="AH151" s="297">
        <v>38</v>
      </c>
      <c r="AI151" s="297">
        <v>40</v>
      </c>
      <c r="AJ151" s="297">
        <v>26</v>
      </c>
      <c r="AK151" s="297">
        <v>31</v>
      </c>
      <c r="AL151" s="297">
        <v>33</v>
      </c>
      <c r="AM151" s="297">
        <v>39</v>
      </c>
      <c r="AN151" s="297">
        <v>44</v>
      </c>
      <c r="AO151" s="297">
        <v>42</v>
      </c>
      <c r="AP151" s="297">
        <v>29</v>
      </c>
      <c r="AQ151" s="297">
        <v>29</v>
      </c>
      <c r="AR151" s="297">
        <v>46</v>
      </c>
      <c r="AS151" s="297">
        <v>44</v>
      </c>
      <c r="AT151" s="297">
        <v>35</v>
      </c>
      <c r="AU151" s="297">
        <v>47</v>
      </c>
      <c r="AV151" s="297">
        <v>28</v>
      </c>
      <c r="AW151" s="297">
        <v>27</v>
      </c>
      <c r="AX151" s="297">
        <v>25</v>
      </c>
      <c r="AY151" s="297">
        <v>39</v>
      </c>
      <c r="AZ151" s="298">
        <v>49</v>
      </c>
    </row>
    <row r="152" spans="1:52" ht="16" customHeight="1" x14ac:dyDescent="0.2">
      <c r="A152" s="419" t="s">
        <v>1137</v>
      </c>
      <c r="B152" s="419"/>
      <c r="C152" s="419"/>
      <c r="D152" s="419"/>
      <c r="E152" s="419"/>
      <c r="F152" s="419"/>
      <c r="G152" s="419"/>
      <c r="H152" s="419"/>
      <c r="I152" s="419"/>
      <c r="J152" s="419"/>
      <c r="K152" s="419"/>
      <c r="L152" s="419"/>
      <c r="M152" s="419"/>
      <c r="N152" s="419"/>
      <c r="O152" s="419"/>
      <c r="P152" s="419"/>
      <c r="Q152" s="419"/>
      <c r="R152" s="419"/>
      <c r="S152" s="419"/>
      <c r="T152" s="419"/>
      <c r="U152" s="419"/>
      <c r="V152" s="419"/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419"/>
      <c r="AL152" s="419"/>
      <c r="AM152" s="419"/>
      <c r="AN152" s="419"/>
      <c r="AO152" s="419"/>
      <c r="AP152" s="419"/>
      <c r="AQ152" s="419"/>
      <c r="AR152" s="419"/>
      <c r="AS152" s="419"/>
      <c r="AT152" s="419"/>
      <c r="AU152" s="419"/>
      <c r="AV152" s="419"/>
      <c r="AW152" s="419"/>
      <c r="AX152" s="419"/>
      <c r="AY152" s="419"/>
      <c r="AZ152" s="419"/>
    </row>
    <row r="153" spans="1:52" ht="16" customHeight="1" x14ac:dyDescent="0.2">
      <c r="A153" s="420" t="s">
        <v>1138</v>
      </c>
      <c r="B153" s="420"/>
      <c r="C153" s="420"/>
      <c r="D153" s="420"/>
      <c r="E153" s="420"/>
      <c r="F153" s="420"/>
      <c r="G153" s="420"/>
      <c r="H153" s="420"/>
      <c r="I153" s="420"/>
      <c r="J153" s="420"/>
      <c r="K153" s="420"/>
      <c r="L153" s="420"/>
      <c r="M153" s="420"/>
      <c r="N153" s="420"/>
      <c r="O153" s="420"/>
      <c r="P153" s="420"/>
      <c r="Q153" s="420"/>
      <c r="R153" s="420"/>
      <c r="S153" s="420"/>
      <c r="T153" s="420"/>
      <c r="U153" s="420"/>
      <c r="V153" s="420"/>
      <c r="W153" s="420"/>
      <c r="X153" s="420"/>
      <c r="Y153" s="420"/>
      <c r="Z153" s="420"/>
      <c r="AA153" s="420"/>
      <c r="AB153" s="420"/>
      <c r="AC153" s="420"/>
      <c r="AD153" s="420"/>
      <c r="AE153" s="420"/>
      <c r="AF153" s="420"/>
      <c r="AG153" s="420"/>
      <c r="AH153" s="420"/>
      <c r="AI153" s="420"/>
      <c r="AJ153" s="420"/>
      <c r="AK153" s="420"/>
      <c r="AL153" s="420"/>
      <c r="AM153" s="420"/>
      <c r="AN153" s="420"/>
      <c r="AO153" s="420"/>
      <c r="AP153" s="420"/>
      <c r="AQ153" s="420"/>
      <c r="AR153" s="420"/>
      <c r="AS153" s="420"/>
      <c r="AT153" s="420"/>
      <c r="AU153" s="420"/>
      <c r="AV153" s="420"/>
      <c r="AW153" s="420"/>
      <c r="AX153" s="420"/>
      <c r="AY153" s="420"/>
      <c r="AZ153" s="420"/>
    </row>
    <row r="157" spans="1:52" x14ac:dyDescent="0.2">
      <c r="A157" t="s">
        <v>275</v>
      </c>
      <c r="B157" t="s">
        <v>293</v>
      </c>
      <c r="C157">
        <v>0.109</v>
      </c>
      <c r="D157" t="s">
        <v>334</v>
      </c>
      <c r="E157" t="s">
        <v>355</v>
      </c>
      <c r="F157" t="s">
        <v>379</v>
      </c>
      <c r="G157" t="s">
        <v>399</v>
      </c>
      <c r="H157" t="s">
        <v>411</v>
      </c>
      <c r="I157" t="s">
        <v>391</v>
      </c>
      <c r="J157" t="s">
        <v>442</v>
      </c>
      <c r="K157" t="s">
        <v>455</v>
      </c>
      <c r="L157" t="s">
        <v>464</v>
      </c>
      <c r="M157" t="s">
        <v>480</v>
      </c>
      <c r="N157" t="s">
        <v>492</v>
      </c>
      <c r="O157">
        <v>0.39300000000000002</v>
      </c>
      <c r="P157" t="s">
        <v>505</v>
      </c>
      <c r="Q157">
        <v>0.25</v>
      </c>
      <c r="R157">
        <v>0.247</v>
      </c>
      <c r="S157">
        <v>0.215</v>
      </c>
      <c r="T157" t="s">
        <v>318</v>
      </c>
      <c r="U157">
        <v>4.0000000000000001E-3</v>
      </c>
      <c r="V157">
        <v>0.65500000000000003</v>
      </c>
      <c r="W157" t="s">
        <v>517</v>
      </c>
      <c r="X157" t="s">
        <v>562</v>
      </c>
      <c r="Y157">
        <v>0.26100000000000001</v>
      </c>
      <c r="Z157" t="s">
        <v>382</v>
      </c>
      <c r="AA157" t="s">
        <v>575</v>
      </c>
      <c r="AB157">
        <v>0.28899999999999998</v>
      </c>
      <c r="AC157">
        <v>0.253</v>
      </c>
      <c r="AD157" t="s">
        <v>592</v>
      </c>
      <c r="AE157">
        <v>7.5999999999999998E-2</v>
      </c>
      <c r="AF157" t="s">
        <v>454</v>
      </c>
      <c r="AG157" t="s">
        <v>410</v>
      </c>
      <c r="AH157">
        <v>1</v>
      </c>
      <c r="AI157" t="s">
        <v>611</v>
      </c>
      <c r="AJ157" t="s">
        <v>443</v>
      </c>
      <c r="AK157" t="s">
        <v>612</v>
      </c>
      <c r="AL157" t="s">
        <v>458</v>
      </c>
      <c r="AM157" t="s">
        <v>613</v>
      </c>
      <c r="AN157" t="s">
        <v>510</v>
      </c>
      <c r="AO157" t="s">
        <v>614</v>
      </c>
      <c r="AP157" t="s">
        <v>615</v>
      </c>
      <c r="AQ157" t="s">
        <v>575</v>
      </c>
      <c r="AR157" t="s">
        <v>350</v>
      </c>
      <c r="AS157" t="s">
        <v>353</v>
      </c>
      <c r="AT157">
        <v>0.159</v>
      </c>
      <c r="AU157">
        <v>0.27100000000000002</v>
      </c>
      <c r="AV157">
        <v>0.107</v>
      </c>
      <c r="AW157" t="s">
        <v>616</v>
      </c>
      <c r="AX157" t="s">
        <v>400</v>
      </c>
      <c r="AY157">
        <v>0.32</v>
      </c>
    </row>
    <row r="162" spans="1:51" x14ac:dyDescent="0.2">
      <c r="A162" t="s">
        <v>276</v>
      </c>
      <c r="B162" t="s">
        <v>293</v>
      </c>
      <c r="C162" t="s">
        <v>307</v>
      </c>
      <c r="D162" t="s">
        <v>335</v>
      </c>
      <c r="E162" t="s">
        <v>356</v>
      </c>
      <c r="F162" t="s">
        <v>347</v>
      </c>
      <c r="G162" t="s">
        <v>377</v>
      </c>
      <c r="H162" t="s">
        <v>412</v>
      </c>
      <c r="I162" t="s">
        <v>428</v>
      </c>
      <c r="J162" t="s">
        <v>443</v>
      </c>
      <c r="K162" t="s">
        <v>425</v>
      </c>
      <c r="L162" t="s">
        <v>465</v>
      </c>
      <c r="M162" t="s">
        <v>481</v>
      </c>
      <c r="N162" t="s">
        <v>335</v>
      </c>
      <c r="O162" t="s">
        <v>487</v>
      </c>
      <c r="P162" t="s">
        <v>506</v>
      </c>
      <c r="Q162" t="s">
        <v>313</v>
      </c>
      <c r="R162" t="s">
        <v>441</v>
      </c>
      <c r="S162" t="s">
        <v>401</v>
      </c>
      <c r="T162" t="s">
        <v>329</v>
      </c>
      <c r="U162" t="s">
        <v>550</v>
      </c>
      <c r="V162">
        <v>0.86599999999999999</v>
      </c>
      <c r="W162" t="s">
        <v>506</v>
      </c>
      <c r="X162">
        <v>4.0000000000000001E-3</v>
      </c>
      <c r="Y162" t="s">
        <v>344</v>
      </c>
      <c r="Z162" t="s">
        <v>455</v>
      </c>
      <c r="AA162" t="s">
        <v>576</v>
      </c>
      <c r="AB162" t="s">
        <v>569</v>
      </c>
      <c r="AC162" t="s">
        <v>587</v>
      </c>
      <c r="AD162">
        <v>-0.14699999999999999</v>
      </c>
      <c r="AE162" t="s">
        <v>601</v>
      </c>
      <c r="AF162" t="s">
        <v>568</v>
      </c>
      <c r="AG162" t="s">
        <v>390</v>
      </c>
      <c r="AH162" t="s">
        <v>611</v>
      </c>
      <c r="AI162">
        <v>1</v>
      </c>
      <c r="AJ162" s="273" t="s">
        <v>510</v>
      </c>
      <c r="AK162" s="274" t="s">
        <v>617</v>
      </c>
      <c r="AL162" t="s">
        <v>477</v>
      </c>
      <c r="AM162" s="273" t="s">
        <v>318</v>
      </c>
      <c r="AN162" t="s">
        <v>326</v>
      </c>
      <c r="AO162" s="274" t="s">
        <v>618</v>
      </c>
      <c r="AP162" s="273" t="s">
        <v>460</v>
      </c>
      <c r="AQ162" s="274" t="s">
        <v>490</v>
      </c>
      <c r="AR162" s="273" t="s">
        <v>366</v>
      </c>
      <c r="AS162" s="273" t="s">
        <v>352</v>
      </c>
      <c r="AT162" s="273" t="s">
        <v>619</v>
      </c>
      <c r="AU162" s="273" t="s">
        <v>561</v>
      </c>
      <c r="AV162" s="273" t="s">
        <v>430</v>
      </c>
      <c r="AW162" s="274" t="s">
        <v>620</v>
      </c>
      <c r="AX162" s="273" t="s">
        <v>298</v>
      </c>
      <c r="AY162">
        <v>0.10299999999999999</v>
      </c>
    </row>
    <row r="167" spans="1:51" x14ac:dyDescent="0.2">
      <c r="A167" t="s">
        <v>277</v>
      </c>
      <c r="B167" t="s">
        <v>293</v>
      </c>
      <c r="C167" t="s">
        <v>300</v>
      </c>
      <c r="D167" t="s">
        <v>336</v>
      </c>
      <c r="E167" t="s">
        <v>357</v>
      </c>
      <c r="F167" t="s">
        <v>380</v>
      </c>
      <c r="G167" t="s">
        <v>400</v>
      </c>
      <c r="H167" t="s">
        <v>413</v>
      </c>
      <c r="I167" t="s">
        <v>429</v>
      </c>
      <c r="J167" t="s">
        <v>332</v>
      </c>
      <c r="K167" t="s">
        <v>347</v>
      </c>
      <c r="L167" t="s">
        <v>308</v>
      </c>
      <c r="M167" t="s">
        <v>392</v>
      </c>
      <c r="N167" t="s">
        <v>403</v>
      </c>
      <c r="O167">
        <v>0.44700000000000001</v>
      </c>
      <c r="P167" t="s">
        <v>390</v>
      </c>
      <c r="Q167" t="s">
        <v>521</v>
      </c>
      <c r="R167" t="s">
        <v>380</v>
      </c>
      <c r="S167" t="s">
        <v>518</v>
      </c>
      <c r="T167" t="s">
        <v>408</v>
      </c>
      <c r="U167">
        <v>0.52400000000000002</v>
      </c>
      <c r="V167" t="s">
        <v>503</v>
      </c>
      <c r="W167" t="s">
        <v>316</v>
      </c>
      <c r="X167" t="s">
        <v>431</v>
      </c>
      <c r="Y167" t="s">
        <v>529</v>
      </c>
      <c r="Z167" t="s">
        <v>396</v>
      </c>
      <c r="AA167" t="s">
        <v>323</v>
      </c>
      <c r="AB167" t="s">
        <v>581</v>
      </c>
      <c r="AC167" t="s">
        <v>469</v>
      </c>
      <c r="AD167">
        <v>0.19500000000000001</v>
      </c>
      <c r="AE167" t="s">
        <v>558</v>
      </c>
      <c r="AF167" t="s">
        <v>606</v>
      </c>
      <c r="AG167" t="s">
        <v>511</v>
      </c>
      <c r="AH167" t="s">
        <v>443</v>
      </c>
      <c r="AI167" t="s">
        <v>510</v>
      </c>
      <c r="AJ167">
        <v>1</v>
      </c>
      <c r="AK167" s="274" t="s">
        <v>475</v>
      </c>
      <c r="AL167" t="s">
        <v>394</v>
      </c>
      <c r="AM167" s="273" t="s">
        <v>384</v>
      </c>
      <c r="AN167" t="s">
        <v>328</v>
      </c>
      <c r="AO167" s="273" t="s">
        <v>423</v>
      </c>
      <c r="AP167" s="273" t="s">
        <v>321</v>
      </c>
      <c r="AQ167" s="273" t="s">
        <v>357</v>
      </c>
      <c r="AR167" s="273" t="s">
        <v>491</v>
      </c>
      <c r="AS167" s="274" t="s">
        <v>621</v>
      </c>
      <c r="AT167" s="273" t="s">
        <v>500</v>
      </c>
      <c r="AU167" s="274" t="s">
        <v>479</v>
      </c>
      <c r="AV167" s="273" t="s">
        <v>533</v>
      </c>
      <c r="AW167" s="273" t="s">
        <v>527</v>
      </c>
      <c r="AX167" s="273" t="s">
        <v>303</v>
      </c>
      <c r="AY167">
        <v>-9.0999999999999998E-2</v>
      </c>
    </row>
    <row r="172" spans="1:51" x14ac:dyDescent="0.2">
      <c r="A172" t="s">
        <v>278</v>
      </c>
      <c r="B172" t="s">
        <v>293</v>
      </c>
      <c r="C172" t="s">
        <v>308</v>
      </c>
      <c r="D172" t="s">
        <v>337</v>
      </c>
      <c r="E172">
        <v>0.23599999999999999</v>
      </c>
      <c r="F172" t="s">
        <v>381</v>
      </c>
      <c r="G172" t="s">
        <v>401</v>
      </c>
      <c r="H172" t="s">
        <v>414</v>
      </c>
      <c r="I172" t="s">
        <v>430</v>
      </c>
      <c r="J172" t="s">
        <v>444</v>
      </c>
      <c r="K172">
        <v>-3.5999999999999997E-2</v>
      </c>
      <c r="L172">
        <v>0.28799999999999998</v>
      </c>
      <c r="M172">
        <v>0.28799999999999998</v>
      </c>
      <c r="N172" t="s">
        <v>493</v>
      </c>
      <c r="O172">
        <v>0.442</v>
      </c>
      <c r="P172" t="s">
        <v>507</v>
      </c>
      <c r="Q172" t="s">
        <v>335</v>
      </c>
      <c r="R172" t="s">
        <v>295</v>
      </c>
      <c r="S172" t="s">
        <v>476</v>
      </c>
      <c r="T172" t="s">
        <v>545</v>
      </c>
      <c r="U172" t="s">
        <v>551</v>
      </c>
      <c r="V172">
        <v>0.75600000000000001</v>
      </c>
      <c r="W172" t="s">
        <v>348</v>
      </c>
      <c r="X172" t="s">
        <v>563</v>
      </c>
      <c r="Y172" t="s">
        <v>568</v>
      </c>
      <c r="Z172" t="s">
        <v>501</v>
      </c>
      <c r="AA172" t="s">
        <v>577</v>
      </c>
      <c r="AB172" t="s">
        <v>575</v>
      </c>
      <c r="AC172">
        <v>5.7000000000000002E-2</v>
      </c>
      <c r="AD172" t="s">
        <v>593</v>
      </c>
      <c r="AE172" t="s">
        <v>308</v>
      </c>
      <c r="AF172" t="s">
        <v>446</v>
      </c>
      <c r="AG172" t="s">
        <v>462</v>
      </c>
      <c r="AH172" t="s">
        <v>612</v>
      </c>
      <c r="AI172" t="s">
        <v>617</v>
      </c>
      <c r="AJ172" t="s">
        <v>475</v>
      </c>
      <c r="AK172">
        <v>1</v>
      </c>
      <c r="AL172" t="s">
        <v>622</v>
      </c>
      <c r="AM172" s="273" t="s">
        <v>342</v>
      </c>
      <c r="AN172" t="s">
        <v>296</v>
      </c>
      <c r="AO172" s="273" t="s">
        <v>446</v>
      </c>
      <c r="AP172" s="273" t="s">
        <v>623</v>
      </c>
      <c r="AQ172" s="273" t="s">
        <v>437</v>
      </c>
      <c r="AR172" s="273" t="s">
        <v>593</v>
      </c>
      <c r="AS172" s="273" t="s">
        <v>530</v>
      </c>
      <c r="AT172" s="273" t="s">
        <v>342</v>
      </c>
      <c r="AU172" s="273" t="s">
        <v>421</v>
      </c>
      <c r="AV172" s="273" t="s">
        <v>389</v>
      </c>
      <c r="AW172" s="273" t="s">
        <v>302</v>
      </c>
      <c r="AX172" s="273" t="s">
        <v>399</v>
      </c>
      <c r="AY172" t="s">
        <v>624</v>
      </c>
    </row>
    <row r="177" spans="1:51" x14ac:dyDescent="0.2">
      <c r="A177" t="s">
        <v>279</v>
      </c>
      <c r="B177" t="s">
        <v>293</v>
      </c>
      <c r="C177" t="s">
        <v>309</v>
      </c>
      <c r="D177" t="s">
        <v>338</v>
      </c>
      <c r="E177" t="s">
        <v>358</v>
      </c>
      <c r="F177" t="s">
        <v>382</v>
      </c>
      <c r="G177" t="s">
        <v>402</v>
      </c>
      <c r="H177" t="s">
        <v>415</v>
      </c>
      <c r="I177" t="s">
        <v>431</v>
      </c>
      <c r="J177" t="s">
        <v>339</v>
      </c>
      <c r="K177" t="s">
        <v>325</v>
      </c>
      <c r="L177" t="s">
        <v>398</v>
      </c>
      <c r="M177" t="s">
        <v>452</v>
      </c>
      <c r="N177" t="s">
        <v>363</v>
      </c>
      <c r="O177">
        <v>2.3E-2</v>
      </c>
      <c r="P177" t="s">
        <v>484</v>
      </c>
      <c r="Q177" t="s">
        <v>522</v>
      </c>
      <c r="R177" t="s">
        <v>354</v>
      </c>
      <c r="S177" t="s">
        <v>536</v>
      </c>
      <c r="T177" t="s">
        <v>546</v>
      </c>
      <c r="U177" t="s">
        <v>418</v>
      </c>
      <c r="V177">
        <v>0.86599999999999999</v>
      </c>
      <c r="W177" t="s">
        <v>350</v>
      </c>
      <c r="X177">
        <v>9.5000000000000001E-2</v>
      </c>
      <c r="Y177" t="s">
        <v>569</v>
      </c>
      <c r="Z177" t="s">
        <v>453</v>
      </c>
      <c r="AA177">
        <v>0.20599999999999999</v>
      </c>
      <c r="AB177" t="s">
        <v>306</v>
      </c>
      <c r="AC177" t="s">
        <v>439</v>
      </c>
      <c r="AD177">
        <v>-0.125</v>
      </c>
      <c r="AE177">
        <v>0.23300000000000001</v>
      </c>
      <c r="AF177" t="s">
        <v>390</v>
      </c>
      <c r="AG177" t="s">
        <v>352</v>
      </c>
      <c r="AH177" t="s">
        <v>458</v>
      </c>
      <c r="AI177" t="s">
        <v>477</v>
      </c>
      <c r="AJ177" t="s">
        <v>394</v>
      </c>
      <c r="AK177" t="s">
        <v>622</v>
      </c>
      <c r="AL177">
        <v>1</v>
      </c>
      <c r="AM177" t="s">
        <v>625</v>
      </c>
      <c r="AN177" t="s">
        <v>626</v>
      </c>
      <c r="AO177" t="s">
        <v>571</v>
      </c>
      <c r="AP177" t="s">
        <v>483</v>
      </c>
      <c r="AQ177">
        <v>0.04</v>
      </c>
      <c r="AR177" t="s">
        <v>389</v>
      </c>
      <c r="AS177" t="s">
        <v>493</v>
      </c>
      <c r="AT177" t="s">
        <v>337</v>
      </c>
      <c r="AU177" t="s">
        <v>554</v>
      </c>
      <c r="AV177" t="s">
        <v>499</v>
      </c>
      <c r="AW177">
        <v>0.28100000000000003</v>
      </c>
      <c r="AX177" t="s">
        <v>627</v>
      </c>
      <c r="AY177">
        <v>0.19600000000000001</v>
      </c>
    </row>
    <row r="182" spans="1:51" x14ac:dyDescent="0.2">
      <c r="A182" t="s">
        <v>280</v>
      </c>
      <c r="B182" t="s">
        <v>293</v>
      </c>
      <c r="C182" t="s">
        <v>310</v>
      </c>
      <c r="D182" t="s">
        <v>339</v>
      </c>
      <c r="E182" t="s">
        <v>359</v>
      </c>
      <c r="F182" t="s">
        <v>333</v>
      </c>
      <c r="G182" t="s">
        <v>342</v>
      </c>
      <c r="H182" t="s">
        <v>416</v>
      </c>
      <c r="I182" t="s">
        <v>413</v>
      </c>
      <c r="J182" t="s">
        <v>445</v>
      </c>
      <c r="K182">
        <v>0.23599999999999999</v>
      </c>
      <c r="L182" t="s">
        <v>466</v>
      </c>
      <c r="M182" t="s">
        <v>482</v>
      </c>
      <c r="N182" t="s">
        <v>396</v>
      </c>
      <c r="O182">
        <v>0.34100000000000003</v>
      </c>
      <c r="P182" t="s">
        <v>508</v>
      </c>
      <c r="Q182" t="s">
        <v>394</v>
      </c>
      <c r="R182" t="s">
        <v>531</v>
      </c>
      <c r="S182" t="s">
        <v>537</v>
      </c>
      <c r="T182" t="s">
        <v>408</v>
      </c>
      <c r="U182" t="s">
        <v>469</v>
      </c>
      <c r="V182" t="s">
        <v>503</v>
      </c>
      <c r="W182" t="s">
        <v>519</v>
      </c>
      <c r="X182">
        <v>-0.22500000000000001</v>
      </c>
      <c r="Y182" t="s">
        <v>306</v>
      </c>
      <c r="Z182" t="s">
        <v>362</v>
      </c>
      <c r="AA182">
        <v>0.104</v>
      </c>
      <c r="AB182" t="s">
        <v>582</v>
      </c>
      <c r="AC182">
        <v>0.248</v>
      </c>
      <c r="AD182">
        <v>0.216</v>
      </c>
      <c r="AE182" t="s">
        <v>447</v>
      </c>
      <c r="AF182" t="s">
        <v>607</v>
      </c>
      <c r="AG182" t="s">
        <v>380</v>
      </c>
      <c r="AH182" t="s">
        <v>613</v>
      </c>
      <c r="AI182" t="s">
        <v>318</v>
      </c>
      <c r="AJ182" t="s">
        <v>384</v>
      </c>
      <c r="AK182" t="s">
        <v>342</v>
      </c>
      <c r="AL182" t="s">
        <v>625</v>
      </c>
      <c r="AM182">
        <v>1</v>
      </c>
      <c r="AN182" t="s">
        <v>474</v>
      </c>
      <c r="AO182" s="273" t="s">
        <v>628</v>
      </c>
      <c r="AP182" s="273" t="s">
        <v>317</v>
      </c>
      <c r="AQ182" s="273" t="s">
        <v>471</v>
      </c>
      <c r="AR182" s="273" t="s">
        <v>321</v>
      </c>
      <c r="AS182" s="273" t="s">
        <v>371</v>
      </c>
      <c r="AT182" s="273" t="s">
        <v>539</v>
      </c>
      <c r="AU182" s="273" t="s">
        <v>335</v>
      </c>
      <c r="AV182" s="273" t="s">
        <v>308</v>
      </c>
      <c r="AW182" s="273" t="s">
        <v>547</v>
      </c>
      <c r="AX182" s="273" t="s">
        <v>380</v>
      </c>
      <c r="AY182">
        <v>1.4E-2</v>
      </c>
    </row>
    <row r="187" spans="1:51" x14ac:dyDescent="0.2">
      <c r="A187" t="s">
        <v>281</v>
      </c>
      <c r="B187" t="s">
        <v>293</v>
      </c>
      <c r="C187" t="s">
        <v>311</v>
      </c>
      <c r="D187" t="s">
        <v>340</v>
      </c>
      <c r="E187" t="s">
        <v>360</v>
      </c>
      <c r="F187" t="s">
        <v>383</v>
      </c>
      <c r="G187" t="s">
        <v>403</v>
      </c>
      <c r="H187" t="s">
        <v>417</v>
      </c>
      <c r="I187" t="s">
        <v>432</v>
      </c>
      <c r="J187" t="s">
        <v>446</v>
      </c>
      <c r="K187" t="s">
        <v>416</v>
      </c>
      <c r="L187" t="s">
        <v>422</v>
      </c>
      <c r="M187" t="s">
        <v>483</v>
      </c>
      <c r="N187" t="s">
        <v>348</v>
      </c>
      <c r="O187">
        <v>0.41599999999999998</v>
      </c>
      <c r="P187" t="s">
        <v>351</v>
      </c>
      <c r="Q187" t="s">
        <v>523</v>
      </c>
      <c r="R187" t="s">
        <v>322</v>
      </c>
      <c r="S187" t="s">
        <v>343</v>
      </c>
      <c r="T187" t="s">
        <v>547</v>
      </c>
      <c r="U187">
        <v>0.222</v>
      </c>
      <c r="V187">
        <v>0.69299999999999995</v>
      </c>
      <c r="W187" t="s">
        <v>430</v>
      </c>
      <c r="X187" t="s">
        <v>414</v>
      </c>
      <c r="Y187" t="s">
        <v>570</v>
      </c>
      <c r="Z187" t="s">
        <v>413</v>
      </c>
      <c r="AA187" t="s">
        <v>395</v>
      </c>
      <c r="AB187" t="s">
        <v>583</v>
      </c>
      <c r="AC187" t="s">
        <v>588</v>
      </c>
      <c r="AD187" t="s">
        <v>594</v>
      </c>
      <c r="AE187">
        <v>0.13300000000000001</v>
      </c>
      <c r="AF187" t="s">
        <v>382</v>
      </c>
      <c r="AG187" t="s">
        <v>313</v>
      </c>
      <c r="AH187" t="s">
        <v>510</v>
      </c>
      <c r="AI187" t="s">
        <v>326</v>
      </c>
      <c r="AJ187" t="s">
        <v>328</v>
      </c>
      <c r="AK187" t="s">
        <v>296</v>
      </c>
      <c r="AL187" t="s">
        <v>626</v>
      </c>
      <c r="AM187" t="s">
        <v>474</v>
      </c>
      <c r="AN187">
        <v>1</v>
      </c>
      <c r="AO187" t="s">
        <v>377</v>
      </c>
      <c r="AP187" t="s">
        <v>462</v>
      </c>
      <c r="AQ187" t="s">
        <v>619</v>
      </c>
      <c r="AR187" t="s">
        <v>386</v>
      </c>
      <c r="AS187" t="s">
        <v>629</v>
      </c>
      <c r="AT187" t="s">
        <v>630</v>
      </c>
      <c r="AU187" t="s">
        <v>631</v>
      </c>
      <c r="AV187" t="s">
        <v>632</v>
      </c>
      <c r="AW187" t="s">
        <v>504</v>
      </c>
      <c r="AX187" t="s">
        <v>495</v>
      </c>
      <c r="AY187">
        <v>0.10100000000000001</v>
      </c>
    </row>
    <row r="192" spans="1:51" x14ac:dyDescent="0.2">
      <c r="A192" t="s">
        <v>282</v>
      </c>
      <c r="B192" t="s">
        <v>293</v>
      </c>
      <c r="C192" t="s">
        <v>312</v>
      </c>
      <c r="D192" t="s">
        <v>341</v>
      </c>
      <c r="E192" t="s">
        <v>361</v>
      </c>
      <c r="F192" t="s">
        <v>348</v>
      </c>
      <c r="G192" t="s">
        <v>404</v>
      </c>
      <c r="H192" t="s">
        <v>397</v>
      </c>
      <c r="I192" t="s">
        <v>433</v>
      </c>
      <c r="J192" t="s">
        <v>447</v>
      </c>
      <c r="K192" t="s">
        <v>456</v>
      </c>
      <c r="L192" t="s">
        <v>467</v>
      </c>
      <c r="M192" t="s">
        <v>326</v>
      </c>
      <c r="N192" t="s">
        <v>494</v>
      </c>
      <c r="O192">
        <v>9.8000000000000004E-2</v>
      </c>
      <c r="P192" t="s">
        <v>509</v>
      </c>
      <c r="Q192" t="s">
        <v>397</v>
      </c>
      <c r="R192" t="s">
        <v>532</v>
      </c>
      <c r="S192" t="s">
        <v>538</v>
      </c>
      <c r="T192" t="s">
        <v>548</v>
      </c>
      <c r="U192" t="s">
        <v>326</v>
      </c>
      <c r="V192">
        <v>0.75600000000000001</v>
      </c>
      <c r="W192" t="s">
        <v>557</v>
      </c>
      <c r="X192">
        <v>3.3000000000000002E-2</v>
      </c>
      <c r="Y192" t="s">
        <v>571</v>
      </c>
      <c r="Z192" t="s">
        <v>372</v>
      </c>
      <c r="AA192" t="s">
        <v>522</v>
      </c>
      <c r="AB192" t="s">
        <v>465</v>
      </c>
      <c r="AC192" t="s">
        <v>297</v>
      </c>
      <c r="AD192" t="s">
        <v>595</v>
      </c>
      <c r="AE192" t="s">
        <v>407</v>
      </c>
      <c r="AF192" t="s">
        <v>306</v>
      </c>
      <c r="AG192" t="s">
        <v>500</v>
      </c>
      <c r="AH192" t="s">
        <v>614</v>
      </c>
      <c r="AI192" t="s">
        <v>618</v>
      </c>
      <c r="AJ192" t="s">
        <v>423</v>
      </c>
      <c r="AK192" t="s">
        <v>446</v>
      </c>
      <c r="AL192" t="s">
        <v>571</v>
      </c>
      <c r="AM192" t="s">
        <v>628</v>
      </c>
      <c r="AN192" t="s">
        <v>377</v>
      </c>
      <c r="AO192">
        <v>1</v>
      </c>
      <c r="AP192" s="273" t="s">
        <v>384</v>
      </c>
      <c r="AQ192" s="273" t="s">
        <v>549</v>
      </c>
      <c r="AR192" s="273" t="s">
        <v>386</v>
      </c>
      <c r="AS192" s="273" t="s">
        <v>391</v>
      </c>
      <c r="AT192" s="273" t="s">
        <v>633</v>
      </c>
      <c r="AU192" s="273" t="s">
        <v>431</v>
      </c>
      <c r="AV192" s="273" t="s">
        <v>634</v>
      </c>
      <c r="AW192" s="273" t="s">
        <v>326</v>
      </c>
      <c r="AX192" s="273" t="s">
        <v>369</v>
      </c>
      <c r="AY192">
        <v>9.7000000000000003E-2</v>
      </c>
    </row>
    <row r="197" spans="1:51" x14ac:dyDescent="0.2">
      <c r="A197" t="s">
        <v>283</v>
      </c>
      <c r="B197" t="s">
        <v>293</v>
      </c>
      <c r="C197" t="s">
        <v>313</v>
      </c>
      <c r="D197" t="s">
        <v>342</v>
      </c>
      <c r="E197" t="s">
        <v>362</v>
      </c>
      <c r="F197" t="s">
        <v>384</v>
      </c>
      <c r="G197" t="s">
        <v>333</v>
      </c>
      <c r="H197" t="s">
        <v>376</v>
      </c>
      <c r="I197" t="s">
        <v>323</v>
      </c>
      <c r="J197" t="s">
        <v>347</v>
      </c>
      <c r="K197" t="s">
        <v>299</v>
      </c>
      <c r="L197" t="s">
        <v>294</v>
      </c>
      <c r="M197" t="s">
        <v>484</v>
      </c>
      <c r="N197" t="s">
        <v>495</v>
      </c>
      <c r="O197">
        <v>0.31</v>
      </c>
      <c r="P197" t="s">
        <v>510</v>
      </c>
      <c r="Q197" t="s">
        <v>524</v>
      </c>
      <c r="R197" t="s">
        <v>371</v>
      </c>
      <c r="S197" t="s">
        <v>539</v>
      </c>
      <c r="T197" t="s">
        <v>547</v>
      </c>
      <c r="U197" t="s">
        <v>542</v>
      </c>
      <c r="V197">
        <v>0.86599999999999999</v>
      </c>
      <c r="W197" t="s">
        <v>358</v>
      </c>
      <c r="X197">
        <v>-0.19500000000000001</v>
      </c>
      <c r="Y197" t="s">
        <v>547</v>
      </c>
      <c r="Z197" t="s">
        <v>573</v>
      </c>
      <c r="AA197" t="s">
        <v>578</v>
      </c>
      <c r="AB197" t="s">
        <v>584</v>
      </c>
      <c r="AC197" t="s">
        <v>589</v>
      </c>
      <c r="AD197" t="s">
        <v>596</v>
      </c>
      <c r="AE197" t="s">
        <v>602</v>
      </c>
      <c r="AF197" t="s">
        <v>389</v>
      </c>
      <c r="AG197" t="s">
        <v>605</v>
      </c>
      <c r="AH197" t="s">
        <v>615</v>
      </c>
      <c r="AI197" t="s">
        <v>460</v>
      </c>
      <c r="AJ197" t="s">
        <v>321</v>
      </c>
      <c r="AK197" t="s">
        <v>623</v>
      </c>
      <c r="AL197" t="s">
        <v>483</v>
      </c>
      <c r="AM197" t="s">
        <v>317</v>
      </c>
      <c r="AN197" t="s">
        <v>462</v>
      </c>
      <c r="AO197" t="s">
        <v>384</v>
      </c>
      <c r="AP197">
        <v>1</v>
      </c>
      <c r="AQ197" s="273" t="s">
        <v>347</v>
      </c>
      <c r="AR197" s="273" t="s">
        <v>635</v>
      </c>
      <c r="AS197" s="273" t="s">
        <v>411</v>
      </c>
      <c r="AT197" s="273" t="s">
        <v>331</v>
      </c>
      <c r="AU197" s="273" t="s">
        <v>468</v>
      </c>
      <c r="AV197" s="273" t="s">
        <v>636</v>
      </c>
      <c r="AW197" s="273" t="s">
        <v>335</v>
      </c>
      <c r="AX197" s="273" t="s">
        <v>581</v>
      </c>
      <c r="AY197">
        <v>0.13400000000000001</v>
      </c>
    </row>
    <row r="202" spans="1:51" x14ac:dyDescent="0.2">
      <c r="A202" t="s">
        <v>284</v>
      </c>
      <c r="B202" t="s">
        <v>293</v>
      </c>
      <c r="C202" t="s">
        <v>314</v>
      </c>
      <c r="D202" t="s">
        <v>343</v>
      </c>
      <c r="E202">
        <v>0.13</v>
      </c>
      <c r="F202" t="s">
        <v>385</v>
      </c>
      <c r="G202" t="s">
        <v>384</v>
      </c>
      <c r="H202" t="s">
        <v>418</v>
      </c>
      <c r="I202" t="s">
        <v>434</v>
      </c>
      <c r="J202" t="s">
        <v>448</v>
      </c>
      <c r="K202">
        <v>-0.21299999999999999</v>
      </c>
      <c r="L202" t="s">
        <v>468</v>
      </c>
      <c r="M202" t="s">
        <v>485</v>
      </c>
      <c r="N202" t="s">
        <v>496</v>
      </c>
      <c r="O202">
        <v>0.18099999999999999</v>
      </c>
      <c r="P202" t="s">
        <v>359</v>
      </c>
      <c r="Q202" t="s">
        <v>525</v>
      </c>
      <c r="R202" t="s">
        <v>533</v>
      </c>
      <c r="S202" t="s">
        <v>428</v>
      </c>
      <c r="T202">
        <v>3.5000000000000003E-2</v>
      </c>
      <c r="U202">
        <v>0.42099999999999999</v>
      </c>
      <c r="V202" t="s">
        <v>503</v>
      </c>
      <c r="W202" t="s">
        <v>558</v>
      </c>
      <c r="X202">
        <v>0.13300000000000001</v>
      </c>
      <c r="Y202">
        <v>0.223</v>
      </c>
      <c r="Z202">
        <v>0.247</v>
      </c>
      <c r="AA202" t="s">
        <v>440</v>
      </c>
      <c r="AB202">
        <v>0.27400000000000002</v>
      </c>
      <c r="AC202">
        <v>-0.19900000000000001</v>
      </c>
      <c r="AD202" t="s">
        <v>439</v>
      </c>
      <c r="AE202" t="s">
        <v>501</v>
      </c>
      <c r="AF202">
        <v>0.28199999999999997</v>
      </c>
      <c r="AG202" t="s">
        <v>608</v>
      </c>
      <c r="AH202" t="s">
        <v>575</v>
      </c>
      <c r="AI202" t="s">
        <v>490</v>
      </c>
      <c r="AJ202" t="s">
        <v>357</v>
      </c>
      <c r="AK202" t="s">
        <v>437</v>
      </c>
      <c r="AL202">
        <v>0.04</v>
      </c>
      <c r="AM202" t="s">
        <v>471</v>
      </c>
      <c r="AN202" t="s">
        <v>619</v>
      </c>
      <c r="AO202" t="s">
        <v>549</v>
      </c>
      <c r="AP202" t="s">
        <v>347</v>
      </c>
      <c r="AQ202">
        <v>1</v>
      </c>
      <c r="AR202" s="273" t="s">
        <v>398</v>
      </c>
      <c r="AS202" s="275">
        <v>0.32300000000000001</v>
      </c>
      <c r="AT202" s="274" t="s">
        <v>385</v>
      </c>
      <c r="AU202" s="274" t="s">
        <v>637</v>
      </c>
      <c r="AV202" s="273" t="s">
        <v>582</v>
      </c>
      <c r="AW202" s="273" t="s">
        <v>529</v>
      </c>
      <c r="AX202" s="273" t="s">
        <v>443</v>
      </c>
      <c r="AY202">
        <v>0.221</v>
      </c>
    </row>
    <row r="207" spans="1:51" x14ac:dyDescent="0.2">
      <c r="A207" t="s">
        <v>285</v>
      </c>
      <c r="B207" t="s">
        <v>293</v>
      </c>
      <c r="C207" t="s">
        <v>315</v>
      </c>
      <c r="D207" t="s">
        <v>305</v>
      </c>
      <c r="E207" t="s">
        <v>363</v>
      </c>
      <c r="F207" t="s">
        <v>386</v>
      </c>
      <c r="G207" t="s">
        <v>393</v>
      </c>
      <c r="H207" t="s">
        <v>295</v>
      </c>
      <c r="I207" t="s">
        <v>399</v>
      </c>
      <c r="J207" t="s">
        <v>390</v>
      </c>
      <c r="K207" t="s">
        <v>457</v>
      </c>
      <c r="L207" t="s">
        <v>469</v>
      </c>
      <c r="M207" t="s">
        <v>346</v>
      </c>
      <c r="N207" t="s">
        <v>373</v>
      </c>
      <c r="O207">
        <v>4.4999999999999998E-2</v>
      </c>
      <c r="P207" t="s">
        <v>511</v>
      </c>
      <c r="Q207" t="s">
        <v>526</v>
      </c>
      <c r="R207" t="s">
        <v>374</v>
      </c>
      <c r="S207" t="s">
        <v>495</v>
      </c>
      <c r="T207" t="s">
        <v>378</v>
      </c>
      <c r="U207">
        <v>0.38800000000000001</v>
      </c>
      <c r="V207">
        <v>0.94499999999999995</v>
      </c>
      <c r="W207" t="s">
        <v>498</v>
      </c>
      <c r="X207">
        <v>0.223</v>
      </c>
      <c r="Y207" t="s">
        <v>449</v>
      </c>
      <c r="Z207" t="s">
        <v>544</v>
      </c>
      <c r="AA207" t="s">
        <v>427</v>
      </c>
      <c r="AB207" t="s">
        <v>302</v>
      </c>
      <c r="AC207" t="s">
        <v>590</v>
      </c>
      <c r="AD207">
        <v>0.25900000000000001</v>
      </c>
      <c r="AE207" t="s">
        <v>603</v>
      </c>
      <c r="AF207" t="s">
        <v>537</v>
      </c>
      <c r="AG207" t="s">
        <v>609</v>
      </c>
      <c r="AH207" t="s">
        <v>350</v>
      </c>
      <c r="AI207" t="s">
        <v>366</v>
      </c>
      <c r="AJ207" t="s">
        <v>491</v>
      </c>
      <c r="AK207" t="s">
        <v>593</v>
      </c>
      <c r="AL207" t="s">
        <v>389</v>
      </c>
      <c r="AM207" t="s">
        <v>321</v>
      </c>
      <c r="AN207" t="s">
        <v>386</v>
      </c>
      <c r="AO207" t="s">
        <v>386</v>
      </c>
      <c r="AP207" t="s">
        <v>635</v>
      </c>
      <c r="AQ207" t="s">
        <v>398</v>
      </c>
      <c r="AR207">
        <v>1</v>
      </c>
      <c r="AS207" s="273" t="s">
        <v>437</v>
      </c>
      <c r="AT207" s="273" t="s">
        <v>610</v>
      </c>
      <c r="AU207" s="273" t="s">
        <v>520</v>
      </c>
      <c r="AV207" s="273" t="s">
        <v>389</v>
      </c>
      <c r="AW207" s="273" t="s">
        <v>463</v>
      </c>
      <c r="AX207" s="273" t="s">
        <v>508</v>
      </c>
      <c r="AY207">
        <v>0.13400000000000001</v>
      </c>
    </row>
    <row r="212" spans="1:51" x14ac:dyDescent="0.2">
      <c r="A212" t="s">
        <v>286</v>
      </c>
      <c r="B212" t="s">
        <v>293</v>
      </c>
      <c r="C212" t="s">
        <v>316</v>
      </c>
      <c r="D212" t="s">
        <v>344</v>
      </c>
      <c r="E212" t="s">
        <v>364</v>
      </c>
      <c r="F212" t="s">
        <v>387</v>
      </c>
      <c r="G212" t="s">
        <v>405</v>
      </c>
      <c r="H212" t="s">
        <v>419</v>
      </c>
      <c r="I212" t="s">
        <v>405</v>
      </c>
      <c r="J212" t="s">
        <v>405</v>
      </c>
      <c r="K212" t="s">
        <v>458</v>
      </c>
      <c r="L212" t="s">
        <v>470</v>
      </c>
      <c r="M212" t="s">
        <v>486</v>
      </c>
      <c r="N212" t="s">
        <v>497</v>
      </c>
      <c r="O212">
        <v>0.28899999999999998</v>
      </c>
      <c r="P212" t="s">
        <v>512</v>
      </c>
      <c r="Q212" t="s">
        <v>327</v>
      </c>
      <c r="R212" t="s">
        <v>534</v>
      </c>
      <c r="S212" t="s">
        <v>377</v>
      </c>
      <c r="T212" t="s">
        <v>328</v>
      </c>
      <c r="U212" t="s">
        <v>552</v>
      </c>
      <c r="V212">
        <v>0.98199999999999998</v>
      </c>
      <c r="W212" t="s">
        <v>352</v>
      </c>
      <c r="X212">
        <v>-0.159</v>
      </c>
      <c r="Y212" t="s">
        <v>553</v>
      </c>
      <c r="Z212" t="s">
        <v>456</v>
      </c>
      <c r="AA212">
        <v>0.03</v>
      </c>
      <c r="AB212" t="s">
        <v>433</v>
      </c>
      <c r="AC212" t="s">
        <v>591</v>
      </c>
      <c r="AD212">
        <v>0.23499999999999999</v>
      </c>
      <c r="AE212" t="s">
        <v>604</v>
      </c>
      <c r="AF212" t="s">
        <v>305</v>
      </c>
      <c r="AG212" t="s">
        <v>304</v>
      </c>
      <c r="AH212" t="s">
        <v>353</v>
      </c>
      <c r="AI212" t="s">
        <v>352</v>
      </c>
      <c r="AJ212" t="s">
        <v>621</v>
      </c>
      <c r="AK212" t="s">
        <v>530</v>
      </c>
      <c r="AL212" t="s">
        <v>493</v>
      </c>
      <c r="AM212" t="s">
        <v>371</v>
      </c>
      <c r="AN212" t="s">
        <v>629</v>
      </c>
      <c r="AO212" t="s">
        <v>391</v>
      </c>
      <c r="AP212" t="s">
        <v>411</v>
      </c>
      <c r="AQ212">
        <v>0.32300000000000001</v>
      </c>
      <c r="AR212" t="s">
        <v>437</v>
      </c>
      <c r="AS212">
        <v>1</v>
      </c>
      <c r="AT212" s="273" t="s">
        <v>330</v>
      </c>
      <c r="AU212" s="273" t="s">
        <v>509</v>
      </c>
      <c r="AV212" s="273" t="s">
        <v>557</v>
      </c>
      <c r="AW212" s="274" t="s">
        <v>516</v>
      </c>
      <c r="AX212" s="273" t="s">
        <v>387</v>
      </c>
      <c r="AY212">
        <v>0.22500000000000001</v>
      </c>
    </row>
    <row r="217" spans="1:51" x14ac:dyDescent="0.2">
      <c r="A217" t="s">
        <v>287</v>
      </c>
      <c r="B217" t="s">
        <v>293</v>
      </c>
      <c r="C217" t="s">
        <v>317</v>
      </c>
      <c r="D217" t="s">
        <v>345</v>
      </c>
      <c r="E217" t="s">
        <v>365</v>
      </c>
      <c r="F217" t="s">
        <v>388</v>
      </c>
      <c r="G217">
        <v>0.45</v>
      </c>
      <c r="H217">
        <v>0.189</v>
      </c>
      <c r="I217" t="s">
        <v>435</v>
      </c>
      <c r="J217" t="s">
        <v>314</v>
      </c>
      <c r="K217" t="s">
        <v>459</v>
      </c>
      <c r="L217" t="s">
        <v>471</v>
      </c>
      <c r="M217" t="s">
        <v>398</v>
      </c>
      <c r="N217" t="s">
        <v>498</v>
      </c>
      <c r="O217">
        <v>0.11899999999999999</v>
      </c>
      <c r="P217" t="s">
        <v>513</v>
      </c>
      <c r="Q217" t="s">
        <v>400</v>
      </c>
      <c r="R217" t="s">
        <v>330</v>
      </c>
      <c r="S217" t="s">
        <v>540</v>
      </c>
      <c r="T217" t="s">
        <v>349</v>
      </c>
      <c r="U217" t="s">
        <v>553</v>
      </c>
      <c r="V217">
        <v>0.94499999999999995</v>
      </c>
      <c r="W217" t="s">
        <v>366</v>
      </c>
      <c r="X217" t="s">
        <v>564</v>
      </c>
      <c r="Y217" t="s">
        <v>537</v>
      </c>
      <c r="Z217">
        <v>2.4E-2</v>
      </c>
      <c r="AA217" t="s">
        <v>579</v>
      </c>
      <c r="AB217" t="s">
        <v>461</v>
      </c>
      <c r="AC217" t="s">
        <v>513</v>
      </c>
      <c r="AD217" t="s">
        <v>597</v>
      </c>
      <c r="AE217" t="s">
        <v>373</v>
      </c>
      <c r="AF217" t="s">
        <v>380</v>
      </c>
      <c r="AG217" t="s">
        <v>610</v>
      </c>
      <c r="AH217">
        <v>0.159</v>
      </c>
      <c r="AI217" t="s">
        <v>619</v>
      </c>
      <c r="AJ217" t="s">
        <v>500</v>
      </c>
      <c r="AK217" t="s">
        <v>342</v>
      </c>
      <c r="AL217" t="s">
        <v>337</v>
      </c>
      <c r="AM217" t="s">
        <v>539</v>
      </c>
      <c r="AN217" t="s">
        <v>630</v>
      </c>
      <c r="AO217" t="s">
        <v>633</v>
      </c>
      <c r="AP217" t="s">
        <v>331</v>
      </c>
      <c r="AQ217" t="s">
        <v>385</v>
      </c>
      <c r="AR217" t="s">
        <v>610</v>
      </c>
      <c r="AS217" t="s">
        <v>330</v>
      </c>
      <c r="AT217">
        <v>1</v>
      </c>
      <c r="AU217" s="273" t="s">
        <v>375</v>
      </c>
      <c r="AV217" s="273" t="s">
        <v>638</v>
      </c>
      <c r="AW217" s="273" t="s">
        <v>399</v>
      </c>
      <c r="AX217" s="273" t="s">
        <v>434</v>
      </c>
      <c r="AY217">
        <v>0.60699999999999998</v>
      </c>
    </row>
    <row r="222" spans="1:51" x14ac:dyDescent="0.2">
      <c r="A222" t="s">
        <v>288</v>
      </c>
      <c r="B222" t="s">
        <v>293</v>
      </c>
      <c r="C222" t="s">
        <v>318</v>
      </c>
      <c r="D222" t="s">
        <v>310</v>
      </c>
      <c r="E222" t="s">
        <v>366</v>
      </c>
      <c r="F222" t="s">
        <v>351</v>
      </c>
      <c r="G222" t="s">
        <v>406</v>
      </c>
      <c r="H222">
        <v>0.28899999999999998</v>
      </c>
      <c r="I222" t="s">
        <v>436</v>
      </c>
      <c r="J222" t="s">
        <v>349</v>
      </c>
      <c r="K222" t="s">
        <v>340</v>
      </c>
      <c r="L222" t="s">
        <v>431</v>
      </c>
      <c r="M222" t="s">
        <v>487</v>
      </c>
      <c r="N222" t="s">
        <v>499</v>
      </c>
      <c r="O222">
        <v>0.38600000000000001</v>
      </c>
      <c r="P222" t="s">
        <v>514</v>
      </c>
      <c r="Q222" t="s">
        <v>527</v>
      </c>
      <c r="R222" t="s">
        <v>478</v>
      </c>
      <c r="S222" t="s">
        <v>440</v>
      </c>
      <c r="T222" t="s">
        <v>494</v>
      </c>
      <c r="U222" t="s">
        <v>554</v>
      </c>
      <c r="V222">
        <v>0.75600000000000001</v>
      </c>
      <c r="W222" t="s">
        <v>318</v>
      </c>
      <c r="X222" t="s">
        <v>565</v>
      </c>
      <c r="Y222" t="s">
        <v>400</v>
      </c>
      <c r="Z222">
        <v>5.8999999999999997E-2</v>
      </c>
      <c r="AA222">
        <v>-0.25900000000000001</v>
      </c>
      <c r="AB222" t="s">
        <v>550</v>
      </c>
      <c r="AC222" t="s">
        <v>409</v>
      </c>
      <c r="AD222" t="s">
        <v>598</v>
      </c>
      <c r="AE222" t="s">
        <v>426</v>
      </c>
      <c r="AF222" t="s">
        <v>377</v>
      </c>
      <c r="AG222" t="s">
        <v>373</v>
      </c>
      <c r="AH222">
        <v>0.27100000000000002</v>
      </c>
      <c r="AI222" t="s">
        <v>561</v>
      </c>
      <c r="AJ222" t="s">
        <v>479</v>
      </c>
      <c r="AK222" t="s">
        <v>421</v>
      </c>
      <c r="AL222" t="s">
        <v>554</v>
      </c>
      <c r="AM222" t="s">
        <v>335</v>
      </c>
      <c r="AN222" t="s">
        <v>631</v>
      </c>
      <c r="AO222" t="s">
        <v>431</v>
      </c>
      <c r="AP222" t="s">
        <v>468</v>
      </c>
      <c r="AQ222" t="s">
        <v>637</v>
      </c>
      <c r="AR222" t="s">
        <v>520</v>
      </c>
      <c r="AS222" t="s">
        <v>509</v>
      </c>
      <c r="AT222" t="s">
        <v>375</v>
      </c>
      <c r="AU222">
        <v>1</v>
      </c>
      <c r="AV222" s="273" t="s">
        <v>639</v>
      </c>
      <c r="AW222" s="273" t="s">
        <v>484</v>
      </c>
      <c r="AX222" s="274" t="s">
        <v>543</v>
      </c>
      <c r="AY222" t="s">
        <v>363</v>
      </c>
    </row>
    <row r="227" spans="1:51" x14ac:dyDescent="0.2">
      <c r="A227" t="s">
        <v>289</v>
      </c>
      <c r="B227" t="s">
        <v>293</v>
      </c>
      <c r="C227" t="s">
        <v>319</v>
      </c>
      <c r="D227" t="s">
        <v>308</v>
      </c>
      <c r="E227" t="s">
        <v>367</v>
      </c>
      <c r="F227" t="s">
        <v>301</v>
      </c>
      <c r="G227">
        <v>0.39600000000000002</v>
      </c>
      <c r="H227">
        <v>0.16400000000000001</v>
      </c>
      <c r="I227" t="s">
        <v>437</v>
      </c>
      <c r="J227" t="s">
        <v>449</v>
      </c>
      <c r="K227" t="s">
        <v>340</v>
      </c>
      <c r="L227" t="s">
        <v>472</v>
      </c>
      <c r="M227" t="s">
        <v>460</v>
      </c>
      <c r="N227" t="s">
        <v>500</v>
      </c>
      <c r="O227">
        <v>0.31900000000000001</v>
      </c>
      <c r="P227" t="s">
        <v>515</v>
      </c>
      <c r="Q227" t="s">
        <v>528</v>
      </c>
      <c r="R227" t="s">
        <v>295</v>
      </c>
      <c r="S227" t="s">
        <v>527</v>
      </c>
      <c r="T227" t="s">
        <v>325</v>
      </c>
      <c r="U227" t="s">
        <v>323</v>
      </c>
      <c r="V227">
        <v>0.69299999999999995</v>
      </c>
      <c r="W227" t="s">
        <v>499</v>
      </c>
      <c r="X227" t="s">
        <v>566</v>
      </c>
      <c r="Y227" t="s">
        <v>535</v>
      </c>
      <c r="Z227">
        <v>-0.125</v>
      </c>
      <c r="AA227" t="s">
        <v>580</v>
      </c>
      <c r="AB227" t="s">
        <v>585</v>
      </c>
      <c r="AC227" t="s">
        <v>315</v>
      </c>
      <c r="AD227" t="s">
        <v>363</v>
      </c>
      <c r="AE227" t="s">
        <v>605</v>
      </c>
      <c r="AF227" t="s">
        <v>408</v>
      </c>
      <c r="AG227" t="s">
        <v>609</v>
      </c>
      <c r="AH227">
        <v>0.107</v>
      </c>
      <c r="AI227" t="s">
        <v>430</v>
      </c>
      <c r="AJ227" t="s">
        <v>533</v>
      </c>
      <c r="AK227" t="s">
        <v>389</v>
      </c>
      <c r="AL227" t="s">
        <v>499</v>
      </c>
      <c r="AM227" t="s">
        <v>308</v>
      </c>
      <c r="AN227" t="s">
        <v>632</v>
      </c>
      <c r="AO227" t="s">
        <v>634</v>
      </c>
      <c r="AP227" t="s">
        <v>636</v>
      </c>
      <c r="AQ227" t="s">
        <v>582</v>
      </c>
      <c r="AR227" t="s">
        <v>389</v>
      </c>
      <c r="AS227" t="s">
        <v>557</v>
      </c>
      <c r="AT227" t="s">
        <v>638</v>
      </c>
      <c r="AU227" t="s">
        <v>639</v>
      </c>
      <c r="AV227">
        <v>1</v>
      </c>
      <c r="AW227" s="273" t="s">
        <v>328</v>
      </c>
      <c r="AX227" s="273" t="s">
        <v>640</v>
      </c>
      <c r="AY227" t="s">
        <v>546</v>
      </c>
    </row>
    <row r="232" spans="1:51" x14ac:dyDescent="0.2">
      <c r="A232" t="s">
        <v>290</v>
      </c>
      <c r="B232" t="s">
        <v>293</v>
      </c>
      <c r="C232" t="s">
        <v>320</v>
      </c>
      <c r="D232" t="s">
        <v>346</v>
      </c>
      <c r="E232">
        <v>0.13200000000000001</v>
      </c>
      <c r="F232" t="s">
        <v>325</v>
      </c>
      <c r="G232" t="s">
        <v>349</v>
      </c>
      <c r="H232" t="s">
        <v>420</v>
      </c>
      <c r="I232" t="s">
        <v>399</v>
      </c>
      <c r="J232" t="s">
        <v>450</v>
      </c>
      <c r="K232">
        <v>-0.155</v>
      </c>
      <c r="L232" t="s">
        <v>473</v>
      </c>
      <c r="M232" t="s">
        <v>488</v>
      </c>
      <c r="N232" t="s">
        <v>424</v>
      </c>
      <c r="O232">
        <v>0.34899999999999998</v>
      </c>
      <c r="P232" t="s">
        <v>516</v>
      </c>
      <c r="Q232" t="s">
        <v>324</v>
      </c>
      <c r="R232" t="s">
        <v>461</v>
      </c>
      <c r="S232" t="s">
        <v>541</v>
      </c>
      <c r="T232" t="s">
        <v>436</v>
      </c>
      <c r="U232" t="s">
        <v>430</v>
      </c>
      <c r="V232">
        <v>0.86599999999999999</v>
      </c>
      <c r="W232" t="s">
        <v>559</v>
      </c>
      <c r="X232" t="s">
        <v>567</v>
      </c>
      <c r="Y232" t="s">
        <v>405</v>
      </c>
      <c r="Z232" t="s">
        <v>574</v>
      </c>
      <c r="AA232">
        <v>-6.5000000000000002E-2</v>
      </c>
      <c r="AB232" t="s">
        <v>586</v>
      </c>
      <c r="AC232">
        <v>-0.126</v>
      </c>
      <c r="AD232" t="s">
        <v>599</v>
      </c>
      <c r="AE232" t="s">
        <v>349</v>
      </c>
      <c r="AF232" t="s">
        <v>545</v>
      </c>
      <c r="AG232" t="s">
        <v>507</v>
      </c>
      <c r="AH232" t="s">
        <v>616</v>
      </c>
      <c r="AI232" t="s">
        <v>620</v>
      </c>
      <c r="AJ232" t="s">
        <v>527</v>
      </c>
      <c r="AK232" t="s">
        <v>302</v>
      </c>
      <c r="AL232">
        <v>0.28100000000000003</v>
      </c>
      <c r="AM232" t="s">
        <v>547</v>
      </c>
      <c r="AN232" t="s">
        <v>504</v>
      </c>
      <c r="AO232" t="s">
        <v>326</v>
      </c>
      <c r="AP232" t="s">
        <v>335</v>
      </c>
      <c r="AQ232" t="s">
        <v>529</v>
      </c>
      <c r="AR232" t="s">
        <v>463</v>
      </c>
      <c r="AS232" t="s">
        <v>516</v>
      </c>
      <c r="AT232" t="s">
        <v>399</v>
      </c>
      <c r="AU232" t="s">
        <v>484</v>
      </c>
      <c r="AV232" t="s">
        <v>328</v>
      </c>
      <c r="AW232">
        <v>1</v>
      </c>
      <c r="AX232" s="273" t="s">
        <v>511</v>
      </c>
      <c r="AY232">
        <v>-6.2E-2</v>
      </c>
    </row>
    <row r="237" spans="1:51" x14ac:dyDescent="0.2">
      <c r="A237" t="s">
        <v>291</v>
      </c>
      <c r="B237" t="s">
        <v>293</v>
      </c>
      <c r="C237" t="s">
        <v>321</v>
      </c>
      <c r="D237" t="s">
        <v>347</v>
      </c>
      <c r="E237" t="s">
        <v>368</v>
      </c>
      <c r="F237" t="s">
        <v>337</v>
      </c>
      <c r="G237" t="s">
        <v>380</v>
      </c>
      <c r="H237" t="s">
        <v>394</v>
      </c>
      <c r="I237" t="s">
        <v>438</v>
      </c>
      <c r="J237" t="s">
        <v>451</v>
      </c>
      <c r="K237">
        <v>0.32200000000000001</v>
      </c>
      <c r="L237" t="s">
        <v>324</v>
      </c>
      <c r="M237" t="s">
        <v>489</v>
      </c>
      <c r="N237" t="s">
        <v>478</v>
      </c>
      <c r="O237" t="s">
        <v>502</v>
      </c>
      <c r="P237" t="s">
        <v>517</v>
      </c>
      <c r="Q237" t="s">
        <v>474</v>
      </c>
      <c r="R237" t="s">
        <v>370</v>
      </c>
      <c r="S237" t="s">
        <v>542</v>
      </c>
      <c r="T237" t="s">
        <v>532</v>
      </c>
      <c r="U237" t="s">
        <v>555</v>
      </c>
      <c r="V237">
        <v>0.83899999999999997</v>
      </c>
      <c r="W237" t="s">
        <v>560</v>
      </c>
      <c r="X237">
        <v>0.32400000000000001</v>
      </c>
      <c r="Y237" t="s">
        <v>572</v>
      </c>
      <c r="Z237" t="s">
        <v>313</v>
      </c>
      <c r="AA237" t="s">
        <v>396</v>
      </c>
      <c r="AB237" t="s">
        <v>521</v>
      </c>
      <c r="AC237">
        <v>0.20599999999999999</v>
      </c>
      <c r="AD237" t="s">
        <v>600</v>
      </c>
      <c r="AE237" t="s">
        <v>478</v>
      </c>
      <c r="AF237" t="s">
        <v>590</v>
      </c>
      <c r="AG237" t="s">
        <v>433</v>
      </c>
      <c r="AH237" t="s">
        <v>400</v>
      </c>
      <c r="AI237" t="s">
        <v>298</v>
      </c>
      <c r="AJ237" t="s">
        <v>303</v>
      </c>
      <c r="AK237" t="s">
        <v>399</v>
      </c>
      <c r="AL237" t="s">
        <v>627</v>
      </c>
      <c r="AM237" t="s">
        <v>380</v>
      </c>
      <c r="AN237" t="s">
        <v>495</v>
      </c>
      <c r="AO237" t="s">
        <v>369</v>
      </c>
      <c r="AP237" t="s">
        <v>581</v>
      </c>
      <c r="AQ237" t="s">
        <v>443</v>
      </c>
      <c r="AR237" t="s">
        <v>508</v>
      </c>
      <c r="AS237" t="s">
        <v>387</v>
      </c>
      <c r="AT237" t="s">
        <v>434</v>
      </c>
      <c r="AU237" t="s">
        <v>543</v>
      </c>
      <c r="AV237" t="s">
        <v>640</v>
      </c>
      <c r="AW237" t="s">
        <v>511</v>
      </c>
      <c r="AX237">
        <v>1</v>
      </c>
      <c r="AY237">
        <v>5.5E-2</v>
      </c>
    </row>
    <row r="242" spans="1:51" x14ac:dyDescent="0.2">
      <c r="A242" t="s">
        <v>292</v>
      </c>
      <c r="B242" t="s">
        <v>293</v>
      </c>
      <c r="C242">
        <v>0.55200000000000005</v>
      </c>
      <c r="D242">
        <v>0.39800000000000002</v>
      </c>
      <c r="E242">
        <v>0.17399999999999999</v>
      </c>
      <c r="F242">
        <v>-1.0999999999999999E-2</v>
      </c>
      <c r="G242">
        <v>0.16300000000000001</v>
      </c>
      <c r="H242">
        <v>-2.8000000000000001E-2</v>
      </c>
      <c r="I242">
        <v>-0.158</v>
      </c>
      <c r="J242">
        <v>4.1000000000000002E-2</v>
      </c>
      <c r="K242">
        <v>0.32300000000000001</v>
      </c>
      <c r="L242">
        <v>0.20799999999999999</v>
      </c>
      <c r="M242">
        <v>-2.9000000000000001E-2</v>
      </c>
      <c r="N242">
        <v>0.111</v>
      </c>
      <c r="O242">
        <v>0.89900000000000002</v>
      </c>
      <c r="P242">
        <v>0.13600000000000001</v>
      </c>
      <c r="Q242">
        <v>0.438</v>
      </c>
      <c r="R242">
        <v>-5.3999999999999999E-2</v>
      </c>
      <c r="S242">
        <v>0.378</v>
      </c>
      <c r="T242">
        <v>0.24399999999999999</v>
      </c>
      <c r="U242" t="s">
        <v>556</v>
      </c>
      <c r="V242">
        <v>0.75600000000000001</v>
      </c>
      <c r="W242">
        <v>0.39800000000000002</v>
      </c>
      <c r="X242">
        <v>0.495</v>
      </c>
      <c r="Y242">
        <v>0.252</v>
      </c>
      <c r="Z242">
        <v>0.13300000000000001</v>
      </c>
      <c r="AA242">
        <v>0.38900000000000001</v>
      </c>
      <c r="AB242">
        <v>0.38700000000000001</v>
      </c>
      <c r="AC242">
        <v>0.37</v>
      </c>
      <c r="AD242" t="s">
        <v>487</v>
      </c>
      <c r="AE242">
        <v>0.46200000000000002</v>
      </c>
      <c r="AF242">
        <v>0.41599999999999998</v>
      </c>
      <c r="AG242">
        <v>0.20799999999999999</v>
      </c>
      <c r="AH242">
        <v>0.32</v>
      </c>
      <c r="AI242">
        <v>0.10299999999999999</v>
      </c>
      <c r="AJ242">
        <v>-9.0999999999999998E-2</v>
      </c>
      <c r="AK242" t="s">
        <v>624</v>
      </c>
      <c r="AL242">
        <v>0.19600000000000001</v>
      </c>
      <c r="AM242">
        <v>1.4E-2</v>
      </c>
      <c r="AN242">
        <v>0.10100000000000001</v>
      </c>
      <c r="AO242">
        <v>9.7000000000000003E-2</v>
      </c>
      <c r="AP242">
        <v>0.13400000000000001</v>
      </c>
      <c r="AQ242">
        <v>0.221</v>
      </c>
      <c r="AR242">
        <v>0.13400000000000001</v>
      </c>
      <c r="AS242">
        <v>0.22500000000000001</v>
      </c>
      <c r="AT242">
        <v>0.60699999999999998</v>
      </c>
      <c r="AU242" t="s">
        <v>363</v>
      </c>
      <c r="AV242" t="s">
        <v>546</v>
      </c>
      <c r="AW242">
        <v>-6.2E-2</v>
      </c>
      <c r="AX242">
        <v>5.5E-2</v>
      </c>
      <c r="AY242">
        <v>1</v>
      </c>
    </row>
    <row r="247" spans="1:51" x14ac:dyDescent="0.2">
      <c r="A247" t="s">
        <v>641</v>
      </c>
    </row>
    <row r="248" spans="1:51" x14ac:dyDescent="0.2">
      <c r="A248" t="s">
        <v>642</v>
      </c>
    </row>
  </sheetData>
  <mergeCells count="52">
    <mergeCell ref="A17:A19"/>
    <mergeCell ref="A2:A4"/>
    <mergeCell ref="A5:A7"/>
    <mergeCell ref="A8:A10"/>
    <mergeCell ref="A11:A13"/>
    <mergeCell ref="A14:A16"/>
    <mergeCell ref="A53:A55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89:A91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125:A127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46:A148"/>
    <mergeCell ref="A149:A151"/>
    <mergeCell ref="A152:AZ152"/>
    <mergeCell ref="A153:AZ153"/>
    <mergeCell ref="A128:A130"/>
    <mergeCell ref="A131:A133"/>
    <mergeCell ref="A134:A136"/>
    <mergeCell ref="A137:A139"/>
    <mergeCell ref="A140:A142"/>
    <mergeCell ref="A143:A145"/>
  </mergeCells>
  <pageMargins left="0.7" right="0.7" top="0.75" bottom="0.75" header="0.3" footer="0.3"/>
  <pageSetup paperSize="9" scale="21" fitToHeight="2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DB5B4-D50B-284E-BDBC-0F05CFC2DBA0}">
  <dimension ref="A1:U56"/>
  <sheetViews>
    <sheetView topLeftCell="M1" workbookViewId="0">
      <selection activeCell="F1" sqref="F1:U2"/>
    </sheetView>
  </sheetViews>
  <sheetFormatPr baseColWidth="10" defaultRowHeight="16" x14ac:dyDescent="0.2"/>
  <cols>
    <col min="1" max="1" width="21.83203125" customWidth="1"/>
    <col min="2" max="2" width="22" customWidth="1"/>
    <col min="3" max="3" width="14.6640625" customWidth="1"/>
    <col min="4" max="4" width="21.5" customWidth="1"/>
    <col min="5" max="5" width="21.33203125" customWidth="1"/>
    <col min="6" max="6" width="17.1640625" customWidth="1"/>
    <col min="7" max="7" width="17" customWidth="1"/>
    <col min="8" max="8" width="17.33203125" customWidth="1"/>
    <col min="9" max="9" width="16.6640625" customWidth="1"/>
    <col min="10" max="10" width="16.83203125" customWidth="1"/>
    <col min="11" max="11" width="16.6640625" customWidth="1"/>
    <col min="12" max="12" width="17.5" customWidth="1"/>
    <col min="13" max="13" width="17.33203125" customWidth="1"/>
    <col min="14" max="14" width="17.1640625" customWidth="1"/>
    <col min="15" max="15" width="18.5" customWidth="1"/>
    <col min="16" max="16" width="17.6640625" customWidth="1"/>
    <col min="17" max="17" width="12.6640625" customWidth="1"/>
    <col min="18" max="18" width="22.5" customWidth="1"/>
  </cols>
  <sheetData>
    <row r="1" spans="1:21" ht="41" thickBo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176</v>
      </c>
      <c r="G1" s="6" t="s">
        <v>20</v>
      </c>
      <c r="H1" s="6" t="s">
        <v>21</v>
      </c>
      <c r="I1" s="6" t="s">
        <v>196</v>
      </c>
      <c r="J1" s="1" t="s">
        <v>22</v>
      </c>
      <c r="K1" s="1" t="s">
        <v>23</v>
      </c>
      <c r="L1" s="1" t="s">
        <v>24</v>
      </c>
      <c r="M1" s="1" t="s">
        <v>26</v>
      </c>
      <c r="N1" s="1" t="s">
        <v>25</v>
      </c>
      <c r="O1" s="1" t="s">
        <v>177</v>
      </c>
      <c r="P1" s="1" t="s">
        <v>179</v>
      </c>
      <c r="Q1" s="1" t="s">
        <v>197</v>
      </c>
      <c r="R1" s="1" t="s">
        <v>198</v>
      </c>
      <c r="S1" s="1" t="s">
        <v>194</v>
      </c>
      <c r="T1" s="1" t="s">
        <v>195</v>
      </c>
      <c r="U1" s="1" t="s">
        <v>14</v>
      </c>
    </row>
    <row r="2" spans="1:21" ht="20" x14ac:dyDescent="0.2">
      <c r="A2" s="2" t="s">
        <v>1</v>
      </c>
      <c r="B2" s="3">
        <v>2</v>
      </c>
      <c r="C2" s="3">
        <v>1</v>
      </c>
      <c r="D2" s="3" t="s">
        <v>9</v>
      </c>
      <c r="E2" s="3">
        <v>1</v>
      </c>
      <c r="F2" s="227">
        <v>10.9</v>
      </c>
      <c r="G2" s="227">
        <v>582.75</v>
      </c>
      <c r="H2" s="227">
        <v>1496.75</v>
      </c>
      <c r="I2" s="227">
        <v>2034.5</v>
      </c>
      <c r="J2" s="227">
        <v>3.6727272727272726E-2</v>
      </c>
      <c r="K2" s="227">
        <v>-4.2764343290659083E-2</v>
      </c>
      <c r="L2" s="227">
        <v>1.7999999999999989</v>
      </c>
      <c r="M2" s="227">
        <v>-7.2999999999999989</v>
      </c>
      <c r="N2" s="227">
        <v>12.7</v>
      </c>
      <c r="O2" s="227">
        <v>5.4</v>
      </c>
      <c r="P2" s="227">
        <v>50</v>
      </c>
      <c r="Q2" s="227">
        <v>180</v>
      </c>
      <c r="R2" s="227">
        <v>230</v>
      </c>
      <c r="S2" s="227">
        <v>0.38890909090909076</v>
      </c>
      <c r="T2" s="227">
        <v>5.8988588588588424</v>
      </c>
      <c r="U2" s="9">
        <v>0</v>
      </c>
    </row>
    <row r="3" spans="1:21" ht="20" x14ac:dyDescent="0.2">
      <c r="A3" s="2" t="s">
        <v>2</v>
      </c>
      <c r="B3" s="3">
        <v>3</v>
      </c>
      <c r="C3" s="3">
        <v>1</v>
      </c>
      <c r="D3" s="3" t="s">
        <v>9</v>
      </c>
      <c r="E3" s="3">
        <v>1</v>
      </c>
      <c r="F3" s="227">
        <v>9.6</v>
      </c>
      <c r="G3" s="227">
        <v>850</v>
      </c>
      <c r="H3" s="227">
        <v>1838</v>
      </c>
      <c r="I3" s="227">
        <v>2631.5</v>
      </c>
      <c r="J3" s="227">
        <v>6.0588235294117644E-2</v>
      </c>
      <c r="K3" s="227">
        <v>-3.1538579067990818E-2</v>
      </c>
      <c r="L3" s="227">
        <v>4.8000000000000007</v>
      </c>
      <c r="M3" s="227">
        <v>-4.7000000000000011</v>
      </c>
      <c r="N3" s="227">
        <v>14.4</v>
      </c>
      <c r="O3" s="227">
        <v>9.6999999999999993</v>
      </c>
      <c r="P3" s="227">
        <v>75</v>
      </c>
      <c r="Q3" s="227">
        <v>165</v>
      </c>
      <c r="R3" s="227">
        <v>240</v>
      </c>
      <c r="S3" s="227">
        <v>2.5240000000000085</v>
      </c>
      <c r="T3" s="227">
        <v>2.7219340463458468</v>
      </c>
      <c r="U3" s="9">
        <v>37</v>
      </c>
    </row>
    <row r="4" spans="1:21" ht="20" x14ac:dyDescent="0.2">
      <c r="A4" s="2" t="s">
        <v>3</v>
      </c>
      <c r="B4" s="3">
        <v>4</v>
      </c>
      <c r="C4" s="3">
        <v>1</v>
      </c>
      <c r="D4" s="3" t="s">
        <v>9</v>
      </c>
      <c r="E4" s="3">
        <v>1</v>
      </c>
      <c r="F4" s="227">
        <v>5.8</v>
      </c>
      <c r="G4" s="227">
        <v>566.25</v>
      </c>
      <c r="H4" s="227">
        <v>1724.5</v>
      </c>
      <c r="I4" s="227">
        <v>2242</v>
      </c>
      <c r="J4" s="227">
        <v>0.10485714285714286</v>
      </c>
      <c r="K4" s="227">
        <v>-1.1335907335907338E-2</v>
      </c>
      <c r="L4" s="227">
        <v>6.1000000000000005</v>
      </c>
      <c r="M4" s="227">
        <v>-2.8000000000000007</v>
      </c>
      <c r="N4" s="227">
        <v>11.9</v>
      </c>
      <c r="O4" s="227">
        <v>9.1</v>
      </c>
      <c r="P4" s="227">
        <v>70</v>
      </c>
      <c r="Q4" s="227">
        <v>175</v>
      </c>
      <c r="R4" s="227">
        <v>245</v>
      </c>
      <c r="S4" s="227">
        <v>5.9000000000000012</v>
      </c>
      <c r="T4" s="227">
        <v>0.59571428571428542</v>
      </c>
      <c r="U4" s="9">
        <v>37</v>
      </c>
    </row>
    <row r="5" spans="1:21" ht="20" x14ac:dyDescent="0.2">
      <c r="A5" s="2" t="s">
        <v>4</v>
      </c>
      <c r="B5" s="3">
        <v>5</v>
      </c>
      <c r="C5" s="3">
        <v>1</v>
      </c>
      <c r="D5" s="3" t="s">
        <v>9</v>
      </c>
      <c r="E5" s="3">
        <v>1</v>
      </c>
      <c r="F5" s="227">
        <v>6.3</v>
      </c>
      <c r="G5" s="227">
        <v>803.75</v>
      </c>
      <c r="H5" s="227">
        <v>1542</v>
      </c>
      <c r="I5" s="227">
        <v>2297</v>
      </c>
      <c r="J5" s="227">
        <v>8.5077399380804941E-2</v>
      </c>
      <c r="K5" s="227">
        <v>-3.766711229946524E-2</v>
      </c>
      <c r="L5" s="227">
        <v>6.2</v>
      </c>
      <c r="M5" s="227">
        <v>-5.6</v>
      </c>
      <c r="N5" s="227">
        <v>12.5</v>
      </c>
      <c r="O5" s="227">
        <v>6.9</v>
      </c>
      <c r="P5" s="227">
        <v>85</v>
      </c>
      <c r="Q5" s="227">
        <v>160</v>
      </c>
      <c r="R5" s="227">
        <v>245</v>
      </c>
      <c r="S5" s="227">
        <v>5.272941176470554</v>
      </c>
      <c r="T5" s="227">
        <v>3.4246780303030704</v>
      </c>
      <c r="U5" s="9">
        <v>37</v>
      </c>
    </row>
    <row r="6" spans="1:21" ht="20" x14ac:dyDescent="0.2">
      <c r="A6" s="2" t="s">
        <v>5</v>
      </c>
      <c r="B6" s="3">
        <v>6</v>
      </c>
      <c r="C6" s="3">
        <v>1</v>
      </c>
      <c r="D6" s="3" t="s">
        <v>9</v>
      </c>
      <c r="E6" s="3">
        <v>1</v>
      </c>
      <c r="F6" s="227">
        <v>4.9000000000000004</v>
      </c>
      <c r="G6" s="227">
        <v>1113.2499999999998</v>
      </c>
      <c r="H6" s="227">
        <v>399</v>
      </c>
      <c r="I6" s="227">
        <v>1512.2499999999998</v>
      </c>
      <c r="J6" s="227">
        <v>1.2004361867214696E-2</v>
      </c>
      <c r="K6" s="227">
        <v>-1.6727272727272716E-2</v>
      </c>
      <c r="L6" s="227">
        <v>3.2999999999999989</v>
      </c>
      <c r="M6" s="227">
        <v>-1.2999999999999989</v>
      </c>
      <c r="N6" s="227">
        <v>8.1999999999999993</v>
      </c>
      <c r="O6" s="227">
        <v>6.9</v>
      </c>
      <c r="P6" s="227">
        <v>190</v>
      </c>
      <c r="Q6" s="227">
        <v>30</v>
      </c>
      <c r="R6" s="227">
        <v>245</v>
      </c>
      <c r="S6" s="227">
        <v>1.6219028340081028</v>
      </c>
      <c r="T6" s="227">
        <v>0.18618181818181803</v>
      </c>
      <c r="U6" s="9">
        <v>0</v>
      </c>
    </row>
    <row r="7" spans="1:21" ht="21" thickBot="1" x14ac:dyDescent="0.25">
      <c r="A7" s="1" t="s">
        <v>6</v>
      </c>
      <c r="B7" s="4">
        <v>7</v>
      </c>
      <c r="C7" s="4">
        <v>1</v>
      </c>
      <c r="D7" s="4" t="s">
        <v>9</v>
      </c>
      <c r="E7" s="4">
        <v>1</v>
      </c>
      <c r="F7" s="229">
        <v>6.6</v>
      </c>
      <c r="G7" s="229">
        <v>940</v>
      </c>
      <c r="H7" s="229">
        <v>1611</v>
      </c>
      <c r="I7" s="229">
        <v>2496.5</v>
      </c>
      <c r="J7" s="229">
        <v>7.8623376623376623E-2</v>
      </c>
      <c r="K7" s="229">
        <v>-3.9277244494635787E-2</v>
      </c>
      <c r="L7" s="229">
        <v>6.4</v>
      </c>
      <c r="M7" s="229">
        <v>-5.0999999999999996</v>
      </c>
      <c r="N7" s="229">
        <v>13</v>
      </c>
      <c r="O7" s="229">
        <v>7.9</v>
      </c>
      <c r="P7" s="229">
        <v>95</v>
      </c>
      <c r="Q7" s="229">
        <v>105</v>
      </c>
      <c r="R7" s="229">
        <v>205</v>
      </c>
      <c r="S7" s="229">
        <v>6.2216190476190265</v>
      </c>
      <c r="T7" s="229">
        <v>2.4837241379310586</v>
      </c>
      <c r="U7" s="229">
        <v>46</v>
      </c>
    </row>
    <row r="8" spans="1:21" ht="20" x14ac:dyDescent="0.2">
      <c r="A8" s="2" t="s">
        <v>0</v>
      </c>
      <c r="B8" s="3">
        <v>1</v>
      </c>
      <c r="C8" s="3">
        <v>2</v>
      </c>
      <c r="D8" s="3" t="s">
        <v>9</v>
      </c>
      <c r="E8" s="3">
        <v>1</v>
      </c>
      <c r="F8" s="227">
        <v>9.9</v>
      </c>
      <c r="G8" s="227">
        <v>1026.5</v>
      </c>
      <c r="H8" s="227">
        <v>1242</v>
      </c>
      <c r="I8" s="227">
        <v>2207.25</v>
      </c>
      <c r="J8" s="227">
        <v>6.4313725490196094E-2</v>
      </c>
      <c r="K8" s="227">
        <v>-2.9376623376623372E-2</v>
      </c>
      <c r="L8" s="227">
        <v>4.1999999999999993</v>
      </c>
      <c r="M8" s="227">
        <v>-3.1999999999999993</v>
      </c>
      <c r="N8" s="227">
        <v>14.1</v>
      </c>
      <c r="O8" s="227">
        <v>10.9</v>
      </c>
      <c r="P8" s="227">
        <v>85</v>
      </c>
      <c r="Q8" s="227">
        <v>100</v>
      </c>
      <c r="R8" s="227">
        <v>200</v>
      </c>
      <c r="S8" s="227">
        <v>3.2635294117646536</v>
      </c>
      <c r="T8" s="227">
        <v>0.86461904761904762</v>
      </c>
      <c r="U8" s="9">
        <v>37</v>
      </c>
    </row>
    <row r="9" spans="1:21" ht="20" x14ac:dyDescent="0.2">
      <c r="A9" s="2" t="s">
        <v>1</v>
      </c>
      <c r="B9" s="3">
        <v>2</v>
      </c>
      <c r="C9" s="3">
        <v>2</v>
      </c>
      <c r="D9" s="3" t="s">
        <v>9</v>
      </c>
      <c r="E9" s="3">
        <v>1</v>
      </c>
      <c r="F9" s="227">
        <v>8.8000000000000007</v>
      </c>
      <c r="G9" s="227">
        <v>987.75</v>
      </c>
      <c r="H9" s="227">
        <v>2426</v>
      </c>
      <c r="I9" s="227">
        <v>3341.5</v>
      </c>
      <c r="J9" s="227">
        <v>0.10284313725490196</v>
      </c>
      <c r="K9" s="227">
        <v>-2.4666666666666667E-2</v>
      </c>
      <c r="L9" s="227">
        <v>7.3000000000000007</v>
      </c>
      <c r="M9" s="227">
        <v>-4.5000000000000018</v>
      </c>
      <c r="N9" s="227">
        <v>16.100000000000001</v>
      </c>
      <c r="O9" s="227">
        <v>11.6</v>
      </c>
      <c r="P9" s="227">
        <v>80</v>
      </c>
      <c r="Q9" s="227">
        <v>175</v>
      </c>
      <c r="R9" s="227">
        <v>180</v>
      </c>
      <c r="S9" s="227">
        <v>6.8590441176471302</v>
      </c>
      <c r="T9" s="227">
        <v>1.7499920634920636</v>
      </c>
      <c r="U9" s="9">
        <v>37</v>
      </c>
    </row>
    <row r="10" spans="1:21" ht="20" x14ac:dyDescent="0.2">
      <c r="A10" s="2" t="s">
        <v>2</v>
      </c>
      <c r="B10" s="3">
        <v>3</v>
      </c>
      <c r="C10" s="3">
        <v>2</v>
      </c>
      <c r="D10" s="3" t="s">
        <v>9</v>
      </c>
      <c r="E10" s="3">
        <v>1</v>
      </c>
      <c r="F10" s="227">
        <v>4.2</v>
      </c>
      <c r="G10" s="227">
        <v>467.25</v>
      </c>
      <c r="H10" s="227">
        <v>1924.5</v>
      </c>
      <c r="I10" s="227">
        <v>2339.25</v>
      </c>
      <c r="J10" s="227">
        <v>0.12641758241758241</v>
      </c>
      <c r="K10" s="227">
        <v>-1.1016194331983803E-2</v>
      </c>
      <c r="L10" s="227">
        <v>7.2</v>
      </c>
      <c r="M10" s="227">
        <v>-2.9000000000000004</v>
      </c>
      <c r="N10" s="227">
        <v>11.4</v>
      </c>
      <c r="O10" s="227">
        <v>8.5</v>
      </c>
      <c r="P10" s="227">
        <v>65</v>
      </c>
      <c r="Q10" s="227">
        <v>190</v>
      </c>
      <c r="R10" s="227">
        <v>255</v>
      </c>
      <c r="S10" s="227">
        <v>7.2105494505494354</v>
      </c>
      <c r="T10" s="227">
        <v>0.57870445344129562</v>
      </c>
      <c r="U10" s="9">
        <v>37</v>
      </c>
    </row>
    <row r="11" spans="1:21" ht="20" x14ac:dyDescent="0.2">
      <c r="A11" s="2" t="s">
        <v>3</v>
      </c>
      <c r="B11" s="3">
        <v>4</v>
      </c>
      <c r="C11" s="3">
        <v>2</v>
      </c>
      <c r="D11" s="3" t="s">
        <v>9</v>
      </c>
      <c r="E11" s="3">
        <v>1</v>
      </c>
      <c r="F11" s="227">
        <v>3.6</v>
      </c>
      <c r="G11" s="227">
        <v>644</v>
      </c>
      <c r="H11" s="227">
        <v>1112.75</v>
      </c>
      <c r="I11" s="227">
        <v>1720.75</v>
      </c>
      <c r="J11" s="227">
        <v>4.308695652173912E-2</v>
      </c>
      <c r="K11" s="227">
        <v>-8.9516129032258043E-3</v>
      </c>
      <c r="L11" s="227">
        <v>4.5</v>
      </c>
      <c r="M11" s="227">
        <v>-2.1999999999999993</v>
      </c>
      <c r="N11" s="227">
        <v>8.1</v>
      </c>
      <c r="O11" s="227">
        <v>5.9</v>
      </c>
      <c r="P11" s="227">
        <v>115</v>
      </c>
      <c r="Q11" s="227">
        <v>155</v>
      </c>
      <c r="R11" s="227">
        <v>270</v>
      </c>
      <c r="S11" s="227">
        <v>2.3856340579710209</v>
      </c>
      <c r="T11" s="227">
        <v>0.27608870967741928</v>
      </c>
      <c r="U11" s="9">
        <v>46</v>
      </c>
    </row>
    <row r="12" spans="1:21" ht="20" x14ac:dyDescent="0.2">
      <c r="A12" s="2" t="s">
        <v>4</v>
      </c>
      <c r="B12" s="3">
        <v>5</v>
      </c>
      <c r="C12" s="3">
        <v>2</v>
      </c>
      <c r="D12" s="3" t="s">
        <v>9</v>
      </c>
      <c r="E12" s="3">
        <v>1</v>
      </c>
      <c r="F12" s="227">
        <v>5.7</v>
      </c>
      <c r="G12" s="227">
        <v>734.5</v>
      </c>
      <c r="H12" s="227">
        <v>1636.75</v>
      </c>
      <c r="I12" s="227">
        <v>2320</v>
      </c>
      <c r="J12" s="227">
        <v>8.3488132094943254E-2</v>
      </c>
      <c r="K12" s="227">
        <v>-1.2826246334310849E-2</v>
      </c>
      <c r="L12" s="227">
        <v>5.8999999999999995</v>
      </c>
      <c r="M12" s="227">
        <v>-2.7999999999999989</v>
      </c>
      <c r="N12" s="227">
        <v>11.6</v>
      </c>
      <c r="O12" s="227">
        <v>8.8000000000000007</v>
      </c>
      <c r="P12" s="227">
        <v>85</v>
      </c>
      <c r="Q12" s="227">
        <v>155</v>
      </c>
      <c r="R12" s="227">
        <v>240</v>
      </c>
      <c r="S12" s="227">
        <v>5.2001633986928137</v>
      </c>
      <c r="T12" s="227">
        <v>0.63933712121212127</v>
      </c>
      <c r="U12" s="9">
        <v>37</v>
      </c>
    </row>
    <row r="13" spans="1:21" ht="20" x14ac:dyDescent="0.2">
      <c r="A13" s="2" t="s">
        <v>5</v>
      </c>
      <c r="B13" s="3">
        <v>6</v>
      </c>
      <c r="C13" s="3">
        <v>2</v>
      </c>
      <c r="D13" s="3" t="s">
        <v>9</v>
      </c>
      <c r="E13" s="3">
        <v>1</v>
      </c>
      <c r="F13" s="227">
        <v>4.9000000000000004</v>
      </c>
      <c r="G13" s="227">
        <v>678.5</v>
      </c>
      <c r="H13" s="227">
        <v>1375</v>
      </c>
      <c r="I13" s="227">
        <v>2006.5</v>
      </c>
      <c r="J13" s="227">
        <v>9.0464396284829704E-2</v>
      </c>
      <c r="K13" s="227">
        <v>-2.9784615384615378E-2</v>
      </c>
      <c r="L13" s="227">
        <v>6.6999999999999993</v>
      </c>
      <c r="M13" s="227">
        <v>-4.3</v>
      </c>
      <c r="N13" s="227">
        <v>11.6</v>
      </c>
      <c r="O13" s="227">
        <v>7.3</v>
      </c>
      <c r="P13" s="227">
        <v>85</v>
      </c>
      <c r="Q13" s="227">
        <v>125</v>
      </c>
      <c r="R13" s="227">
        <v>210</v>
      </c>
      <c r="S13" s="227">
        <v>5.9476143790849596</v>
      </c>
      <c r="T13" s="227">
        <v>1.3983467741935371</v>
      </c>
      <c r="U13" s="9">
        <v>42</v>
      </c>
    </row>
    <row r="14" spans="1:21" ht="21" thickBot="1" x14ac:dyDescent="0.25">
      <c r="A14" s="1" t="s">
        <v>6</v>
      </c>
      <c r="B14" s="4">
        <v>7</v>
      </c>
      <c r="C14" s="4">
        <v>2</v>
      </c>
      <c r="D14" s="4" t="s">
        <v>9</v>
      </c>
      <c r="E14" s="4">
        <v>1</v>
      </c>
      <c r="F14" s="229">
        <v>6.3</v>
      </c>
      <c r="G14" s="229">
        <v>82.75</v>
      </c>
      <c r="H14" s="229">
        <v>494.25</v>
      </c>
      <c r="I14" s="229">
        <v>545.5</v>
      </c>
      <c r="J14" s="229">
        <v>7.9999999999999988E-2</v>
      </c>
      <c r="K14" s="229">
        <v>-3.0489510489510489E-2</v>
      </c>
      <c r="L14" s="229">
        <v>0.79999999999999982</v>
      </c>
      <c r="M14" s="229">
        <v>-1.6999999999999993</v>
      </c>
      <c r="N14" s="229">
        <v>7.1</v>
      </c>
      <c r="O14" s="229">
        <v>5.4</v>
      </c>
      <c r="P14" s="229">
        <v>10</v>
      </c>
      <c r="Q14" s="229">
        <v>55</v>
      </c>
      <c r="R14" s="229">
        <v>65</v>
      </c>
      <c r="S14" s="229">
        <v>0.15999999999999992</v>
      </c>
      <c r="T14" s="229">
        <v>0.28369281045751621</v>
      </c>
      <c r="U14" s="229">
        <v>5</v>
      </c>
    </row>
    <row r="15" spans="1:21" ht="20" x14ac:dyDescent="0.2">
      <c r="A15" s="2" t="s">
        <v>1</v>
      </c>
      <c r="B15" s="3">
        <v>2</v>
      </c>
      <c r="C15" s="3">
        <v>3</v>
      </c>
      <c r="D15" s="3" t="s">
        <v>9</v>
      </c>
      <c r="E15" s="3">
        <v>1</v>
      </c>
      <c r="F15" s="227">
        <v>7</v>
      </c>
      <c r="G15" s="227">
        <v>692</v>
      </c>
      <c r="H15" s="227">
        <v>1579</v>
      </c>
      <c r="I15" s="227">
        <v>2224.5</v>
      </c>
      <c r="J15" s="227">
        <v>5.6778471138845543E-2</v>
      </c>
      <c r="K15" s="227">
        <v>-2.1558974358974359E-2</v>
      </c>
      <c r="L15" s="227">
        <v>3.8000000000000007</v>
      </c>
      <c r="M15" s="227">
        <v>-3.0000000000000009</v>
      </c>
      <c r="N15" s="227">
        <v>10.8</v>
      </c>
      <c r="O15" s="227">
        <v>7.8</v>
      </c>
      <c r="P15" s="227">
        <v>85</v>
      </c>
      <c r="Q15" s="227">
        <v>125</v>
      </c>
      <c r="R15" s="227">
        <v>210</v>
      </c>
      <c r="S15" s="227">
        <v>2.5002941176470443</v>
      </c>
      <c r="T15" s="227">
        <v>0.90252100840336125</v>
      </c>
      <c r="U15" s="9">
        <v>37</v>
      </c>
    </row>
    <row r="16" spans="1:21" ht="20" x14ac:dyDescent="0.2">
      <c r="A16" s="2" t="s">
        <v>7</v>
      </c>
      <c r="B16" s="3">
        <v>3</v>
      </c>
      <c r="C16" s="3">
        <v>3</v>
      </c>
      <c r="D16" s="3" t="s">
        <v>9</v>
      </c>
      <c r="E16" s="3">
        <v>1</v>
      </c>
      <c r="F16" s="227">
        <v>7.9</v>
      </c>
      <c r="G16" s="227">
        <v>591.25</v>
      </c>
      <c r="H16" s="227">
        <v>1501</v>
      </c>
      <c r="I16" s="227">
        <v>2050.75</v>
      </c>
      <c r="J16" s="227">
        <v>4.3785714285714289E-2</v>
      </c>
      <c r="K16" s="227">
        <v>-2.6303643724696357E-2</v>
      </c>
      <c r="L16" s="227">
        <v>2.9000000000000004</v>
      </c>
      <c r="M16" s="227">
        <v>-5.1000000000000005</v>
      </c>
      <c r="N16" s="227">
        <v>10.8</v>
      </c>
      <c r="O16" s="227">
        <v>5.7</v>
      </c>
      <c r="P16" s="227">
        <v>70</v>
      </c>
      <c r="Q16" s="227">
        <v>190</v>
      </c>
      <c r="R16" s="227">
        <v>260</v>
      </c>
      <c r="S16" s="227">
        <v>1.4249523809523907</v>
      </c>
      <c r="T16" s="227">
        <v>2.2836167341430205</v>
      </c>
      <c r="U16" s="9">
        <v>37</v>
      </c>
    </row>
    <row r="17" spans="1:21" ht="20" x14ac:dyDescent="0.2">
      <c r="A17" s="2" t="s">
        <v>3</v>
      </c>
      <c r="B17" s="3">
        <v>4</v>
      </c>
      <c r="C17" s="3">
        <v>3</v>
      </c>
      <c r="D17" s="3" t="s">
        <v>9</v>
      </c>
      <c r="E17" s="3">
        <v>1</v>
      </c>
      <c r="F17" s="227">
        <v>7.7</v>
      </c>
      <c r="G17" s="227">
        <v>1035.5</v>
      </c>
      <c r="H17" s="227">
        <v>1609.75</v>
      </c>
      <c r="I17" s="227">
        <v>2594.75</v>
      </c>
      <c r="J17" s="227">
        <v>6.8441558441558428E-2</v>
      </c>
      <c r="K17" s="227">
        <v>-3.5064425770308119E-2</v>
      </c>
      <c r="L17" s="227">
        <v>5.8</v>
      </c>
      <c r="M17" s="227">
        <v>-6.3</v>
      </c>
      <c r="N17" s="227">
        <v>13.5</v>
      </c>
      <c r="O17" s="227">
        <v>7.2</v>
      </c>
      <c r="P17" s="227">
        <v>100</v>
      </c>
      <c r="Q17" s="227">
        <v>170</v>
      </c>
      <c r="R17" s="227">
        <v>270</v>
      </c>
      <c r="S17" s="227">
        <v>4.7771428571428718</v>
      </c>
      <c r="T17" s="227">
        <v>3.3363529411764614</v>
      </c>
      <c r="U17" s="9">
        <v>37</v>
      </c>
    </row>
    <row r="18" spans="1:21" ht="20" x14ac:dyDescent="0.2">
      <c r="A18" s="2" t="s">
        <v>8</v>
      </c>
      <c r="B18" s="3">
        <v>5</v>
      </c>
      <c r="C18" s="3">
        <v>3</v>
      </c>
      <c r="D18" s="3" t="s">
        <v>9</v>
      </c>
      <c r="E18" s="3">
        <v>1</v>
      </c>
      <c r="F18" s="227">
        <v>8.4</v>
      </c>
      <c r="G18" s="227">
        <v>520.75</v>
      </c>
      <c r="H18" s="227">
        <v>1617.25</v>
      </c>
      <c r="I18" s="227">
        <v>2093.25</v>
      </c>
      <c r="J18" s="227">
        <v>8.1636363636363632E-2</v>
      </c>
      <c r="K18" s="227">
        <v>-3.7656198708830295E-2</v>
      </c>
      <c r="L18" s="227">
        <v>4</v>
      </c>
      <c r="M18" s="227">
        <v>-6.5</v>
      </c>
      <c r="N18" s="227">
        <v>12.4</v>
      </c>
      <c r="O18" s="227">
        <v>5.9</v>
      </c>
      <c r="P18" s="227">
        <v>50</v>
      </c>
      <c r="Q18" s="227">
        <v>185</v>
      </c>
      <c r="R18" s="227">
        <v>235</v>
      </c>
      <c r="S18" s="227">
        <v>1.8361818181817626</v>
      </c>
      <c r="T18" s="227">
        <v>4.6520377867746587</v>
      </c>
      <c r="U18" s="9">
        <v>37</v>
      </c>
    </row>
    <row r="19" spans="1:21" ht="20" x14ac:dyDescent="0.2">
      <c r="A19" s="2" t="s">
        <v>5</v>
      </c>
      <c r="B19" s="3">
        <v>6</v>
      </c>
      <c r="C19" s="3">
        <v>3</v>
      </c>
      <c r="D19" s="3" t="s">
        <v>9</v>
      </c>
      <c r="E19" s="3">
        <v>1</v>
      </c>
      <c r="F19" s="227">
        <v>8.5</v>
      </c>
      <c r="G19" s="227">
        <v>591.75</v>
      </c>
      <c r="H19" s="227">
        <v>557.5</v>
      </c>
      <c r="I19" s="227">
        <v>1149.25</v>
      </c>
      <c r="J19" s="227">
        <v>2.1186813186813192E-2</v>
      </c>
      <c r="K19" s="227">
        <v>-6.293706293706315E-3</v>
      </c>
      <c r="L19" s="227">
        <v>1.3000000000000007</v>
      </c>
      <c r="M19" s="227">
        <v>-0.20000000000000107</v>
      </c>
      <c r="N19" s="227">
        <v>9.8000000000000007</v>
      </c>
      <c r="O19" s="227">
        <v>9.6</v>
      </c>
      <c r="P19" s="227">
        <v>65</v>
      </c>
      <c r="Q19" s="227">
        <v>55</v>
      </c>
      <c r="R19" s="227">
        <v>120</v>
      </c>
      <c r="S19" s="227">
        <v>0.19758241758241765</v>
      </c>
      <c r="T19" s="227">
        <v>2.3636363636363733E-2</v>
      </c>
      <c r="U19" s="9">
        <v>0</v>
      </c>
    </row>
    <row r="20" spans="1:21" ht="21" thickBot="1" x14ac:dyDescent="0.25">
      <c r="A20" s="1" t="s">
        <v>6</v>
      </c>
      <c r="B20" s="4">
        <v>7</v>
      </c>
      <c r="C20" s="4">
        <v>3</v>
      </c>
      <c r="D20" s="4" t="s">
        <v>9</v>
      </c>
      <c r="E20" s="4">
        <v>1</v>
      </c>
      <c r="F20" s="229">
        <v>7.2</v>
      </c>
      <c r="G20" s="229">
        <v>130.5</v>
      </c>
      <c r="H20" s="229">
        <v>1146.25</v>
      </c>
      <c r="I20" s="229">
        <v>1241</v>
      </c>
      <c r="J20" s="229">
        <v>4.3999999999999984E-2</v>
      </c>
      <c r="K20" s="229">
        <v>-8.20205082304056E-3</v>
      </c>
      <c r="L20" s="229">
        <v>0.59999999999999964</v>
      </c>
      <c r="M20" s="229">
        <v>-1.7999999999999998</v>
      </c>
      <c r="N20" s="229">
        <v>7.8</v>
      </c>
      <c r="O20" s="229">
        <v>6</v>
      </c>
      <c r="P20" s="229">
        <v>15</v>
      </c>
      <c r="Q20" s="229">
        <v>225</v>
      </c>
      <c r="R20" s="229">
        <v>240</v>
      </c>
      <c r="S20" s="229">
        <v>8.6666666666666656E-2</v>
      </c>
      <c r="T20" s="229">
        <v>0.47323613086769617</v>
      </c>
      <c r="U20" s="229">
        <v>0</v>
      </c>
    </row>
    <row r="21" spans="1:21" ht="20" x14ac:dyDescent="0.2">
      <c r="A21" s="2" t="s">
        <v>0</v>
      </c>
      <c r="B21" s="3">
        <v>1</v>
      </c>
      <c r="C21" s="3">
        <v>4</v>
      </c>
      <c r="D21" s="3" t="s">
        <v>9</v>
      </c>
      <c r="E21" s="3">
        <v>1</v>
      </c>
      <c r="F21" s="227">
        <v>10.7</v>
      </c>
      <c r="G21" s="227">
        <v>134.5</v>
      </c>
      <c r="H21" s="227">
        <v>27.5</v>
      </c>
      <c r="I21" s="227">
        <v>162</v>
      </c>
      <c r="J21" s="227">
        <v>3.0000000000000072E-2</v>
      </c>
      <c r="K21" s="227">
        <v>0</v>
      </c>
      <c r="L21" s="227">
        <v>0.30000000000000071</v>
      </c>
      <c r="M21" s="227">
        <v>-11</v>
      </c>
      <c r="N21" s="227">
        <v>11</v>
      </c>
      <c r="O21" s="227">
        <v>11</v>
      </c>
      <c r="P21" s="227">
        <v>100</v>
      </c>
      <c r="Q21" s="227">
        <v>0</v>
      </c>
      <c r="R21" s="227">
        <v>10</v>
      </c>
      <c r="S21" s="227">
        <v>3.0000000000000141E-2</v>
      </c>
      <c r="T21" s="227">
        <v>0</v>
      </c>
      <c r="U21" s="9">
        <v>37</v>
      </c>
    </row>
    <row r="22" spans="1:21" ht="20" x14ac:dyDescent="0.2">
      <c r="A22" s="2" t="s">
        <v>2</v>
      </c>
      <c r="B22" s="3">
        <v>3</v>
      </c>
      <c r="C22" s="3">
        <v>4</v>
      </c>
      <c r="D22" s="3" t="s">
        <v>9</v>
      </c>
      <c r="E22" s="3">
        <v>1</v>
      </c>
      <c r="F22" s="227">
        <v>7.6</v>
      </c>
      <c r="G22" s="227">
        <v>971</v>
      </c>
      <c r="H22" s="227">
        <v>1147.25</v>
      </c>
      <c r="I22" s="227">
        <v>2070</v>
      </c>
      <c r="J22" s="227">
        <v>5.220779220779221E-2</v>
      </c>
      <c r="K22" s="227">
        <v>-3.714782608695652E-2</v>
      </c>
      <c r="L22" s="227">
        <v>6.2000000000000011</v>
      </c>
      <c r="M22" s="227">
        <v>-5.7000000000000011</v>
      </c>
      <c r="N22" s="227">
        <v>13.8</v>
      </c>
      <c r="O22" s="227">
        <v>8.1</v>
      </c>
      <c r="P22" s="227">
        <v>105</v>
      </c>
      <c r="Q22" s="227">
        <v>115</v>
      </c>
      <c r="R22" s="227">
        <v>220</v>
      </c>
      <c r="S22" s="227">
        <v>3.8406277056277043</v>
      </c>
      <c r="T22" s="227">
        <v>2.0686956521739295</v>
      </c>
      <c r="U22" s="9">
        <v>37</v>
      </c>
    </row>
    <row r="23" spans="1:21" ht="20" x14ac:dyDescent="0.2">
      <c r="A23" s="2" t="s">
        <v>3</v>
      </c>
      <c r="B23" s="3">
        <v>4</v>
      </c>
      <c r="C23" s="3">
        <v>4</v>
      </c>
      <c r="D23" s="3" t="s">
        <v>9</v>
      </c>
      <c r="E23" s="3">
        <v>1</v>
      </c>
      <c r="F23" s="227">
        <v>5.5</v>
      </c>
      <c r="G23" s="227">
        <v>474.5</v>
      </c>
      <c r="H23" s="227">
        <v>1325.75</v>
      </c>
      <c r="I23" s="227">
        <v>1765.5</v>
      </c>
      <c r="J23" s="227">
        <v>2.014705882352941E-2</v>
      </c>
      <c r="K23" s="227">
        <v>-2.8000000000000001E-2</v>
      </c>
      <c r="L23" s="227">
        <v>1.9000000000000004</v>
      </c>
      <c r="M23" s="227">
        <v>-1.5</v>
      </c>
      <c r="N23" s="227">
        <v>7.4</v>
      </c>
      <c r="O23" s="227">
        <v>5.9</v>
      </c>
      <c r="P23" s="227">
        <v>75</v>
      </c>
      <c r="Q23" s="227">
        <v>40</v>
      </c>
      <c r="R23" s="227">
        <v>115</v>
      </c>
      <c r="S23" s="227">
        <v>0.33829166666666671</v>
      </c>
      <c r="T23" s="227">
        <v>0.58755255255255179</v>
      </c>
      <c r="U23" s="9">
        <v>37</v>
      </c>
    </row>
    <row r="24" spans="1:21" ht="20" x14ac:dyDescent="0.2">
      <c r="A24" s="2" t="s">
        <v>4</v>
      </c>
      <c r="B24" s="3">
        <v>5</v>
      </c>
      <c r="C24" s="3">
        <v>4</v>
      </c>
      <c r="D24" s="3" t="s">
        <v>9</v>
      </c>
      <c r="E24" s="3">
        <v>1</v>
      </c>
      <c r="F24" s="227">
        <v>6.3</v>
      </c>
      <c r="G24" s="227">
        <v>516</v>
      </c>
      <c r="H24" s="227">
        <v>1424.75</v>
      </c>
      <c r="I24" s="227">
        <v>1896.75</v>
      </c>
      <c r="J24" s="227">
        <v>8.9230769230769225E-2</v>
      </c>
      <c r="K24" s="227">
        <v>-2.968627450980392E-2</v>
      </c>
      <c r="L24" s="227">
        <v>4.6000000000000005</v>
      </c>
      <c r="M24" s="227">
        <v>-4.8000000000000007</v>
      </c>
      <c r="N24" s="227">
        <v>10.9</v>
      </c>
      <c r="O24" s="227">
        <v>6.1</v>
      </c>
      <c r="P24" s="227">
        <v>60</v>
      </c>
      <c r="Q24" s="227">
        <v>170</v>
      </c>
      <c r="R24" s="227">
        <v>230</v>
      </c>
      <c r="S24" s="227">
        <v>3.1025641025640689</v>
      </c>
      <c r="T24" s="227">
        <v>2.3513949579832354</v>
      </c>
      <c r="U24" s="9">
        <v>42</v>
      </c>
    </row>
    <row r="25" spans="1:21" ht="20" x14ac:dyDescent="0.2">
      <c r="A25" s="2" t="s">
        <v>5</v>
      </c>
      <c r="B25" s="3">
        <v>6</v>
      </c>
      <c r="C25" s="3">
        <v>4</v>
      </c>
      <c r="D25" s="3" t="s">
        <v>9</v>
      </c>
      <c r="E25" s="3">
        <v>1</v>
      </c>
      <c r="F25" s="227">
        <v>6.2</v>
      </c>
      <c r="G25" s="227">
        <v>553.75</v>
      </c>
      <c r="H25" s="227">
        <v>1548.5</v>
      </c>
      <c r="I25" s="227">
        <v>2059.25</v>
      </c>
      <c r="J25" s="227">
        <v>8.4307692307692292E-2</v>
      </c>
      <c r="K25" s="227">
        <v>-3.1688311688311696E-2</v>
      </c>
      <c r="L25" s="227">
        <v>4.6000000000000005</v>
      </c>
      <c r="M25" s="227">
        <v>-3.3000000000000007</v>
      </c>
      <c r="N25" s="227">
        <v>10.8</v>
      </c>
      <c r="O25" s="227">
        <v>7.5</v>
      </c>
      <c r="P25" s="227">
        <v>65</v>
      </c>
      <c r="Q25" s="227">
        <v>100</v>
      </c>
      <c r="R25" s="227">
        <v>165</v>
      </c>
      <c r="S25" s="227">
        <v>3.2243956043956028</v>
      </c>
      <c r="T25" s="227">
        <v>2.5913814616756237</v>
      </c>
      <c r="U25" s="9">
        <v>38</v>
      </c>
    </row>
    <row r="26" spans="1:21" ht="21" thickBot="1" x14ac:dyDescent="0.25">
      <c r="A26" s="1" t="s">
        <v>6</v>
      </c>
      <c r="B26" s="4">
        <v>7</v>
      </c>
      <c r="C26" s="4">
        <v>4</v>
      </c>
      <c r="D26" s="4" t="s">
        <v>9</v>
      </c>
      <c r="E26" s="4">
        <v>1</v>
      </c>
      <c r="F26" s="229">
        <v>11.9</v>
      </c>
      <c r="G26" s="229">
        <v>187.25</v>
      </c>
      <c r="H26" s="229">
        <v>2260.5</v>
      </c>
      <c r="I26" s="229">
        <v>2374.25</v>
      </c>
      <c r="J26" s="229">
        <v>3.0641711229946526E-2</v>
      </c>
      <c r="K26" s="229">
        <v>-2.4175824175824177E-2</v>
      </c>
      <c r="L26" s="229">
        <v>4.7000000000000011</v>
      </c>
      <c r="M26" s="229">
        <v>-2.1000000000000014</v>
      </c>
      <c r="N26" s="229">
        <v>16.600000000000001</v>
      </c>
      <c r="O26" s="229">
        <v>14.5</v>
      </c>
      <c r="P26" s="229">
        <v>100</v>
      </c>
      <c r="Q26" s="229">
        <v>60</v>
      </c>
      <c r="R26" s="229">
        <v>220</v>
      </c>
      <c r="S26" s="229">
        <v>2.4074621212120348</v>
      </c>
      <c r="T26" s="229">
        <v>0.97412643678160959</v>
      </c>
      <c r="U26" s="229">
        <v>0</v>
      </c>
    </row>
    <row r="27" spans="1:21" ht="20" x14ac:dyDescent="0.2">
      <c r="A27" s="2" t="s">
        <v>0</v>
      </c>
      <c r="B27" s="3">
        <v>1</v>
      </c>
      <c r="C27" s="3">
        <v>5</v>
      </c>
      <c r="D27" s="3" t="s">
        <v>9</v>
      </c>
      <c r="E27" s="3">
        <v>1</v>
      </c>
      <c r="F27" s="227">
        <v>6.9</v>
      </c>
      <c r="G27" s="227">
        <v>546.5</v>
      </c>
      <c r="H27" s="227">
        <v>1838.5</v>
      </c>
      <c r="I27" s="227">
        <v>2332.5</v>
      </c>
      <c r="J27" s="227">
        <v>0.12153846153846153</v>
      </c>
      <c r="K27" s="227">
        <v>-3.3824269613743296E-2</v>
      </c>
      <c r="L27" s="227">
        <v>6.2999999999999989</v>
      </c>
      <c r="M27" s="227">
        <v>-5.9999999999999991</v>
      </c>
      <c r="N27" s="227">
        <v>13.2</v>
      </c>
      <c r="O27" s="227">
        <v>7.2</v>
      </c>
      <c r="P27" s="227">
        <v>55</v>
      </c>
      <c r="Q27" s="227">
        <v>185</v>
      </c>
      <c r="R27" s="227">
        <v>240</v>
      </c>
      <c r="S27" s="227">
        <v>4.829696969696939</v>
      </c>
      <c r="T27" s="227">
        <v>3.5965860597439256</v>
      </c>
      <c r="U27" s="9">
        <v>37</v>
      </c>
    </row>
    <row r="28" spans="1:21" ht="20" x14ac:dyDescent="0.2">
      <c r="A28" s="2" t="s">
        <v>1</v>
      </c>
      <c r="B28" s="3">
        <v>2</v>
      </c>
      <c r="C28" s="3">
        <v>5</v>
      </c>
      <c r="D28" s="3" t="s">
        <v>9</v>
      </c>
      <c r="E28" s="3">
        <v>1</v>
      </c>
      <c r="F28" s="227">
        <v>6.3</v>
      </c>
      <c r="G28" s="227">
        <v>546</v>
      </c>
      <c r="H28" s="227">
        <v>2081.75</v>
      </c>
      <c r="I28" s="227">
        <v>2567</v>
      </c>
      <c r="J28" s="227">
        <v>0.11527472527472528</v>
      </c>
      <c r="K28" s="227">
        <v>-1.3837535014005602E-2</v>
      </c>
      <c r="L28" s="227">
        <v>6.5000000000000009</v>
      </c>
      <c r="M28" s="227">
        <v>-3.9000000000000004</v>
      </c>
      <c r="N28" s="227">
        <v>12.8</v>
      </c>
      <c r="O28" s="227">
        <v>8.9</v>
      </c>
      <c r="P28" s="227">
        <v>60</v>
      </c>
      <c r="Q28" s="227">
        <v>170</v>
      </c>
      <c r="R28" s="227">
        <v>230</v>
      </c>
      <c r="S28" s="227">
        <v>5.125641025641035</v>
      </c>
      <c r="T28" s="227">
        <v>0.98977477477477449</v>
      </c>
      <c r="U28" s="9">
        <v>37</v>
      </c>
    </row>
    <row r="29" spans="1:21" ht="20" x14ac:dyDescent="0.2">
      <c r="A29" s="2" t="s">
        <v>2</v>
      </c>
      <c r="B29" s="3">
        <v>3</v>
      </c>
      <c r="C29" s="3">
        <v>5</v>
      </c>
      <c r="D29" s="3" t="s">
        <v>9</v>
      </c>
      <c r="E29" s="3">
        <v>1</v>
      </c>
      <c r="F29" s="227">
        <v>4.7</v>
      </c>
      <c r="G29" s="227">
        <v>1342.75</v>
      </c>
      <c r="H29" s="227">
        <v>919</v>
      </c>
      <c r="I29" s="227">
        <v>2217.5</v>
      </c>
      <c r="J29" s="227">
        <v>4.1583982202447155E-2</v>
      </c>
      <c r="K29" s="227">
        <v>-2.8389610389610388E-2</v>
      </c>
      <c r="L29" s="227">
        <v>6.3999999999999995</v>
      </c>
      <c r="M29" s="227">
        <v>-3</v>
      </c>
      <c r="N29" s="227">
        <v>11.1</v>
      </c>
      <c r="O29" s="227">
        <v>8.1</v>
      </c>
      <c r="P29" s="227">
        <v>145</v>
      </c>
      <c r="Q29" s="227">
        <v>100</v>
      </c>
      <c r="R29" s="227">
        <v>245</v>
      </c>
      <c r="S29" s="227">
        <v>4.8785747126436698</v>
      </c>
      <c r="T29" s="227">
        <v>0.79647619047619056</v>
      </c>
      <c r="U29" s="9">
        <v>37</v>
      </c>
    </row>
    <row r="30" spans="1:21" ht="20" x14ac:dyDescent="0.2">
      <c r="A30" s="2" t="s">
        <v>3</v>
      </c>
      <c r="B30" s="3">
        <v>4</v>
      </c>
      <c r="C30" s="3">
        <v>5</v>
      </c>
      <c r="D30" s="3" t="s">
        <v>9</v>
      </c>
      <c r="E30" s="3">
        <v>1</v>
      </c>
      <c r="F30" s="227">
        <v>10.1</v>
      </c>
      <c r="G30" s="227">
        <v>777</v>
      </c>
      <c r="H30" s="227">
        <v>1172.75</v>
      </c>
      <c r="I30" s="227">
        <v>1909</v>
      </c>
      <c r="J30" s="227">
        <v>2.3088235294117649E-2</v>
      </c>
      <c r="K30" s="227">
        <v>-5.3535038932146832E-2</v>
      </c>
      <c r="L30" s="227">
        <v>1.9000000000000004</v>
      </c>
      <c r="M30" s="227">
        <v>-8.1</v>
      </c>
      <c r="N30" s="227">
        <v>12</v>
      </c>
      <c r="O30" s="227">
        <v>3.9</v>
      </c>
      <c r="P30" s="227">
        <v>75</v>
      </c>
      <c r="Q30" s="227">
        <v>145</v>
      </c>
      <c r="R30" s="227">
        <v>220</v>
      </c>
      <c r="S30" s="227">
        <v>0.47095833333333331</v>
      </c>
      <c r="T30" s="227">
        <v>6.1859576612902725</v>
      </c>
      <c r="U30" s="9">
        <v>37</v>
      </c>
    </row>
    <row r="31" spans="1:21" ht="20" x14ac:dyDescent="0.2">
      <c r="A31" s="2" t="s">
        <v>4</v>
      </c>
      <c r="B31" s="3">
        <v>5</v>
      </c>
      <c r="C31" s="3">
        <v>5</v>
      </c>
      <c r="D31" s="3" t="s">
        <v>9</v>
      </c>
      <c r="E31" s="3">
        <v>1</v>
      </c>
      <c r="F31" s="227">
        <v>8.8000000000000007</v>
      </c>
      <c r="G31" s="227">
        <v>694.75</v>
      </c>
      <c r="H31" s="227">
        <v>2221.25</v>
      </c>
      <c r="I31" s="227">
        <v>2855.75</v>
      </c>
      <c r="J31" s="227">
        <v>0.12296703296703297</v>
      </c>
      <c r="K31" s="227">
        <v>-5.4918125352907965E-2</v>
      </c>
      <c r="L31" s="227">
        <v>6.7999999999999989</v>
      </c>
      <c r="M31" s="227">
        <v>-5.6999999999999993</v>
      </c>
      <c r="N31" s="227">
        <v>15.6</v>
      </c>
      <c r="O31" s="227">
        <v>9.9</v>
      </c>
      <c r="P31" s="227">
        <v>60</v>
      </c>
      <c r="Q31" s="227">
        <v>105</v>
      </c>
      <c r="R31" s="227">
        <v>165</v>
      </c>
      <c r="S31" s="227">
        <v>6.0852564102564388</v>
      </c>
      <c r="T31" s="227">
        <v>3.7336842105262229</v>
      </c>
      <c r="U31" s="9">
        <v>37</v>
      </c>
    </row>
    <row r="32" spans="1:21" ht="20" x14ac:dyDescent="0.2">
      <c r="A32" s="2" t="s">
        <v>5</v>
      </c>
      <c r="B32" s="3">
        <v>6</v>
      </c>
      <c r="C32" s="3">
        <v>5</v>
      </c>
      <c r="D32" s="3" t="s">
        <v>9</v>
      </c>
      <c r="E32" s="3">
        <v>1</v>
      </c>
      <c r="F32" s="227">
        <v>5.2</v>
      </c>
      <c r="G32" s="227">
        <v>844</v>
      </c>
      <c r="H32" s="227">
        <v>1247</v>
      </c>
      <c r="I32" s="227">
        <v>2049.75</v>
      </c>
      <c r="J32" s="227">
        <v>4.8560683760683745E-2</v>
      </c>
      <c r="K32" s="227">
        <v>-3.3641824249165737E-2</v>
      </c>
      <c r="L32" s="227">
        <v>5.4999999999999991</v>
      </c>
      <c r="M32" s="227">
        <v>-4.4999999999999991</v>
      </c>
      <c r="N32" s="227">
        <v>10.7</v>
      </c>
      <c r="O32" s="227">
        <v>6.2</v>
      </c>
      <c r="P32" s="227">
        <v>125</v>
      </c>
      <c r="Q32" s="227">
        <v>145</v>
      </c>
      <c r="R32" s="227">
        <v>270</v>
      </c>
      <c r="S32" s="227">
        <v>3.7985846153846343</v>
      </c>
      <c r="T32" s="227">
        <v>2.3512500000000172</v>
      </c>
      <c r="U32" s="9">
        <v>42</v>
      </c>
    </row>
    <row r="33" spans="1:21" ht="21" thickBot="1" x14ac:dyDescent="0.25">
      <c r="A33" s="1" t="s">
        <v>6</v>
      </c>
      <c r="B33" s="4">
        <v>7</v>
      </c>
      <c r="C33" s="4">
        <v>5</v>
      </c>
      <c r="D33" s="4" t="s">
        <v>9</v>
      </c>
      <c r="E33" s="4">
        <v>1</v>
      </c>
      <c r="F33" s="229">
        <v>7.9</v>
      </c>
      <c r="G33" s="229">
        <v>846.75</v>
      </c>
      <c r="H33" s="229">
        <v>1695.25</v>
      </c>
      <c r="I33" s="229">
        <v>2501</v>
      </c>
      <c r="J33" s="229">
        <v>4.901754385964914E-2</v>
      </c>
      <c r="K33" s="229">
        <v>-6.053921568627451E-2</v>
      </c>
      <c r="L33" s="229">
        <v>4.4000000000000004</v>
      </c>
      <c r="M33" s="229">
        <v>-4.9000000000000004</v>
      </c>
      <c r="N33" s="229">
        <v>12.3</v>
      </c>
      <c r="O33" s="229">
        <v>7.4</v>
      </c>
      <c r="P33" s="229">
        <v>90</v>
      </c>
      <c r="Q33" s="229">
        <v>80</v>
      </c>
      <c r="R33" s="229">
        <v>185</v>
      </c>
      <c r="S33" s="229">
        <v>2.1928654970759505</v>
      </c>
      <c r="T33" s="229">
        <v>2.1026386554621079</v>
      </c>
      <c r="U33" s="229">
        <v>42</v>
      </c>
    </row>
    <row r="34" spans="1:21" ht="20" x14ac:dyDescent="0.2">
      <c r="A34" s="2" t="s">
        <v>0</v>
      </c>
      <c r="B34" s="3">
        <v>1</v>
      </c>
      <c r="C34" s="3">
        <v>6</v>
      </c>
      <c r="D34" s="3" t="s">
        <v>9</v>
      </c>
      <c r="E34" s="3">
        <v>1</v>
      </c>
      <c r="F34" s="227">
        <v>7.9</v>
      </c>
      <c r="G34" s="227">
        <v>1020.5</v>
      </c>
      <c r="H34" s="227">
        <v>1610.5</v>
      </c>
      <c r="I34" s="227">
        <v>2574.25</v>
      </c>
      <c r="J34" s="227">
        <v>4.0883116883116882E-2</v>
      </c>
      <c r="K34" s="227">
        <v>-1.8451612903225806E-2</v>
      </c>
      <c r="L34" s="227">
        <v>4.5999999999999996</v>
      </c>
      <c r="M34" s="227">
        <v>-3.5</v>
      </c>
      <c r="N34" s="227">
        <v>12.5</v>
      </c>
      <c r="O34" s="227">
        <v>9</v>
      </c>
      <c r="P34" s="227">
        <v>100</v>
      </c>
      <c r="Q34" s="227">
        <v>150</v>
      </c>
      <c r="R34" s="227">
        <v>250</v>
      </c>
      <c r="S34" s="227">
        <v>1.8471428571428761</v>
      </c>
      <c r="T34" s="227">
        <v>1.0078494623655918</v>
      </c>
      <c r="U34" s="9">
        <v>37</v>
      </c>
    </row>
    <row r="35" spans="1:21" ht="20" x14ac:dyDescent="0.2">
      <c r="A35" s="2" t="s">
        <v>1</v>
      </c>
      <c r="B35" s="3">
        <v>2</v>
      </c>
      <c r="C35" s="3">
        <v>6</v>
      </c>
      <c r="D35" s="3" t="s">
        <v>9</v>
      </c>
      <c r="E35" s="3">
        <v>1</v>
      </c>
      <c r="F35" s="227">
        <v>7.4</v>
      </c>
      <c r="G35" s="227">
        <v>926.25</v>
      </c>
      <c r="H35" s="227">
        <v>311.75</v>
      </c>
      <c r="I35" s="227">
        <v>1238</v>
      </c>
      <c r="J35" s="227">
        <v>5.166233766233766E-2</v>
      </c>
      <c r="K35" s="227">
        <v>-1.3142857142857177E-2</v>
      </c>
      <c r="L35" s="227">
        <v>4.0999999999999996</v>
      </c>
      <c r="M35" s="227">
        <v>-0.30000000000000071</v>
      </c>
      <c r="N35" s="227">
        <v>11.5</v>
      </c>
      <c r="O35" s="227">
        <v>0</v>
      </c>
      <c r="P35" s="227">
        <v>100</v>
      </c>
      <c r="Q35" s="227">
        <v>25</v>
      </c>
      <c r="R35" s="227">
        <v>125</v>
      </c>
      <c r="S35" s="227">
        <v>2.9466190476190492</v>
      </c>
      <c r="T35" s="227">
        <v>1.9000000000000079E-2</v>
      </c>
      <c r="U35" s="9">
        <v>68</v>
      </c>
    </row>
    <row r="36" spans="1:21" ht="20" x14ac:dyDescent="0.2">
      <c r="A36" s="2" t="s">
        <v>2</v>
      </c>
      <c r="B36" s="3">
        <v>3</v>
      </c>
      <c r="C36" s="3">
        <v>6</v>
      </c>
      <c r="D36" s="3" t="s">
        <v>9</v>
      </c>
      <c r="E36" s="3">
        <v>1</v>
      </c>
      <c r="F36" s="227">
        <v>9.6</v>
      </c>
      <c r="G36" s="227">
        <v>553.5</v>
      </c>
      <c r="H36" s="227">
        <v>1128.5</v>
      </c>
      <c r="I36" s="227">
        <v>1637.5</v>
      </c>
      <c r="J36" s="227">
        <v>4.1538461538461545E-2</v>
      </c>
      <c r="K36" s="227">
        <v>-3.6239316239316248E-2</v>
      </c>
      <c r="L36" s="227">
        <v>1.8000000000000007</v>
      </c>
      <c r="M36" s="227">
        <v>-5.3000000000000007</v>
      </c>
      <c r="N36" s="227">
        <v>11.4</v>
      </c>
      <c r="O36" s="227">
        <v>6.1</v>
      </c>
      <c r="P36" s="227">
        <v>55</v>
      </c>
      <c r="Q36" s="227">
        <v>130</v>
      </c>
      <c r="R36" s="227">
        <v>185</v>
      </c>
      <c r="S36" s="227">
        <v>0.66000000000000025</v>
      </c>
      <c r="T36" s="227">
        <v>2.1700000000000026</v>
      </c>
      <c r="U36" s="9">
        <v>37</v>
      </c>
    </row>
    <row r="37" spans="1:21" ht="20" x14ac:dyDescent="0.2">
      <c r="A37" s="2" t="s">
        <v>3</v>
      </c>
      <c r="B37" s="3">
        <v>4</v>
      </c>
      <c r="C37" s="3">
        <v>6</v>
      </c>
      <c r="D37" s="3" t="s">
        <v>9</v>
      </c>
      <c r="E37" s="3">
        <v>1</v>
      </c>
      <c r="F37" s="227">
        <v>9.4</v>
      </c>
      <c r="G37" s="227">
        <v>798</v>
      </c>
      <c r="H37" s="227">
        <v>2243.5</v>
      </c>
      <c r="I37" s="227">
        <v>2973</v>
      </c>
      <c r="J37" s="227">
        <v>0.10272527472527471</v>
      </c>
      <c r="K37" s="227">
        <v>-1.8982429335370511E-2</v>
      </c>
      <c r="L37" s="227">
        <v>6.1999999999999993</v>
      </c>
      <c r="M37" s="227">
        <v>-3.2999999999999989</v>
      </c>
      <c r="N37" s="227">
        <v>15.6</v>
      </c>
      <c r="O37" s="227">
        <v>12.3</v>
      </c>
      <c r="P37" s="227">
        <v>65</v>
      </c>
      <c r="Q37" s="227">
        <v>165</v>
      </c>
      <c r="R37" s="227">
        <v>230</v>
      </c>
      <c r="S37" s="227">
        <v>4.6622527472527855</v>
      </c>
      <c r="T37" s="227">
        <v>1.1936541889483074</v>
      </c>
      <c r="U37" s="9">
        <v>37</v>
      </c>
    </row>
    <row r="38" spans="1:21" ht="20" x14ac:dyDescent="0.2">
      <c r="A38" s="2" t="s">
        <v>4</v>
      </c>
      <c r="B38" s="3">
        <v>5</v>
      </c>
      <c r="C38" s="3">
        <v>6</v>
      </c>
      <c r="D38" s="3" t="s">
        <v>9</v>
      </c>
      <c r="E38" s="3">
        <v>1</v>
      </c>
      <c r="F38" s="227">
        <v>7.2</v>
      </c>
      <c r="G38" s="227">
        <v>922.5</v>
      </c>
      <c r="H38" s="227">
        <v>1396.5</v>
      </c>
      <c r="I38" s="227">
        <v>2270.5</v>
      </c>
      <c r="J38" s="227">
        <v>6.9383458646616547E-2</v>
      </c>
      <c r="K38" s="227">
        <v>-4.043604004449388E-2</v>
      </c>
      <c r="L38" s="227">
        <v>5.6000000000000005</v>
      </c>
      <c r="M38" s="227">
        <v>-5.3000000000000007</v>
      </c>
      <c r="N38" s="227">
        <v>12.8</v>
      </c>
      <c r="O38" s="227">
        <v>7.5</v>
      </c>
      <c r="P38" s="227">
        <v>95</v>
      </c>
      <c r="Q38" s="227">
        <v>145</v>
      </c>
      <c r="R38" s="227">
        <v>240</v>
      </c>
      <c r="S38" s="227">
        <v>4.4364210526315864</v>
      </c>
      <c r="T38" s="227">
        <v>3.2611954022988421</v>
      </c>
      <c r="U38" s="9">
        <v>0</v>
      </c>
    </row>
    <row r="39" spans="1:21" ht="20" x14ac:dyDescent="0.2">
      <c r="A39" s="2" t="s">
        <v>5</v>
      </c>
      <c r="B39" s="3">
        <v>6</v>
      </c>
      <c r="C39" s="3">
        <v>6</v>
      </c>
      <c r="D39" s="3" t="s">
        <v>9</v>
      </c>
      <c r="E39" s="3">
        <v>1</v>
      </c>
      <c r="F39" s="227">
        <v>4.3</v>
      </c>
      <c r="G39" s="227">
        <v>751.75</v>
      </c>
      <c r="H39" s="227">
        <v>1161.5</v>
      </c>
      <c r="I39" s="227">
        <v>1877.5</v>
      </c>
      <c r="J39" s="227">
        <v>4.5276923076923076E-2</v>
      </c>
      <c r="K39" s="227">
        <v>-3.0511278195488711E-2</v>
      </c>
      <c r="L39" s="227">
        <v>5.0000000000000009</v>
      </c>
      <c r="M39" s="227">
        <v>-2.5000000000000009</v>
      </c>
      <c r="N39" s="227">
        <v>9.3000000000000007</v>
      </c>
      <c r="O39" s="227">
        <v>6.8</v>
      </c>
      <c r="P39" s="227">
        <v>120</v>
      </c>
      <c r="Q39" s="227">
        <v>95</v>
      </c>
      <c r="R39" s="227">
        <v>210</v>
      </c>
      <c r="S39" s="227">
        <v>2.8984333333333248</v>
      </c>
      <c r="T39" s="227">
        <v>0.77931182795696263</v>
      </c>
      <c r="U39" s="9">
        <v>42</v>
      </c>
    </row>
    <row r="40" spans="1:21" ht="21" thickBot="1" x14ac:dyDescent="0.25">
      <c r="A40" s="1" t="s">
        <v>6</v>
      </c>
      <c r="B40" s="4">
        <v>7</v>
      </c>
      <c r="C40" s="4">
        <v>6</v>
      </c>
      <c r="D40" s="4" t="s">
        <v>9</v>
      </c>
      <c r="E40" s="4">
        <v>1</v>
      </c>
      <c r="F40" s="229">
        <v>4.8</v>
      </c>
      <c r="G40" s="229">
        <v>1013.7500000000002</v>
      </c>
      <c r="H40" s="229">
        <v>1598.5</v>
      </c>
      <c r="I40" s="229">
        <v>2557.25</v>
      </c>
      <c r="J40" s="229">
        <v>2.3473981939791572E-2</v>
      </c>
      <c r="K40" s="229">
        <v>-4.4105263157894738E-2</v>
      </c>
      <c r="L40" s="229">
        <v>12.6</v>
      </c>
      <c r="M40" s="229">
        <v>-4.2999999999999989</v>
      </c>
      <c r="N40" s="229">
        <v>12.6</v>
      </c>
      <c r="O40" s="229">
        <v>8.3000000000000007</v>
      </c>
      <c r="P40" s="229">
        <v>75</v>
      </c>
      <c r="Q40" s="229">
        <v>90</v>
      </c>
      <c r="R40" s="229">
        <v>165</v>
      </c>
      <c r="S40" s="229">
        <v>8.3453448275861977</v>
      </c>
      <c r="T40" s="229">
        <v>2.3112499999999505</v>
      </c>
      <c r="U40" s="229">
        <v>0</v>
      </c>
    </row>
    <row r="41" spans="1:21" ht="20" x14ac:dyDescent="0.2">
      <c r="A41" s="2" t="s">
        <v>1</v>
      </c>
      <c r="B41" s="3">
        <v>2</v>
      </c>
      <c r="C41" s="3">
        <v>7</v>
      </c>
      <c r="D41" s="3" t="s">
        <v>9</v>
      </c>
      <c r="E41" s="3">
        <v>1</v>
      </c>
      <c r="F41" s="227">
        <v>7.1</v>
      </c>
      <c r="G41" s="227">
        <v>369.25</v>
      </c>
      <c r="H41" s="227">
        <v>1436.75</v>
      </c>
      <c r="I41" s="227">
        <v>1764.25</v>
      </c>
      <c r="J41" s="227">
        <v>8.8727272727272724E-2</v>
      </c>
      <c r="K41" s="227">
        <v>-3.3500733137829912E-2</v>
      </c>
      <c r="L41" s="227">
        <v>3.7000000000000011</v>
      </c>
      <c r="M41" s="227">
        <v>-5.4</v>
      </c>
      <c r="N41" s="227">
        <v>10.8</v>
      </c>
      <c r="O41" s="227">
        <v>5.4</v>
      </c>
      <c r="P41" s="227">
        <v>45</v>
      </c>
      <c r="Q41" s="227">
        <v>155</v>
      </c>
      <c r="R41" s="227">
        <v>200</v>
      </c>
      <c r="S41" s="227">
        <v>2.0395555555555549</v>
      </c>
      <c r="T41" s="227">
        <v>2.5946396396396065</v>
      </c>
      <c r="U41" s="9">
        <v>37</v>
      </c>
    </row>
    <row r="42" spans="1:21" ht="21" thickBot="1" x14ac:dyDescent="0.25">
      <c r="A42" s="1" t="s">
        <v>2</v>
      </c>
      <c r="B42" s="4">
        <v>3</v>
      </c>
      <c r="C42" s="4">
        <v>7</v>
      </c>
      <c r="D42" s="4" t="s">
        <v>9</v>
      </c>
      <c r="E42" s="4">
        <v>1</v>
      </c>
      <c r="F42" s="229">
        <v>8.1999999999999993</v>
      </c>
      <c r="G42" s="229">
        <v>499.75</v>
      </c>
      <c r="H42" s="229">
        <v>1941</v>
      </c>
      <c r="I42" s="229">
        <v>2387.25</v>
      </c>
      <c r="J42" s="229">
        <v>0.18024242424242423</v>
      </c>
      <c r="K42" s="229">
        <v>-4.4731707317073162E-2</v>
      </c>
      <c r="L42" s="229">
        <v>7.2000000000000011</v>
      </c>
      <c r="M42" s="229">
        <v>-8.5</v>
      </c>
      <c r="N42" s="229">
        <v>15.4</v>
      </c>
      <c r="O42" s="229">
        <v>6.9</v>
      </c>
      <c r="P42" s="229">
        <v>45</v>
      </c>
      <c r="Q42" s="229">
        <v>195</v>
      </c>
      <c r="R42" s="229">
        <v>240</v>
      </c>
      <c r="S42" s="229">
        <v>7.7898888888888553</v>
      </c>
      <c r="T42" s="229">
        <v>7.566435897435813</v>
      </c>
      <c r="U42" s="231">
        <v>37</v>
      </c>
    </row>
    <row r="43" spans="1:21" ht="20" x14ac:dyDescent="0.2">
      <c r="A43" s="2" t="s">
        <v>2</v>
      </c>
      <c r="B43" s="3">
        <v>3</v>
      </c>
      <c r="C43" s="3">
        <v>8</v>
      </c>
      <c r="D43" s="3" t="s">
        <v>9</v>
      </c>
      <c r="E43" s="3">
        <v>1</v>
      </c>
      <c r="F43" s="227">
        <v>3.4444444444444446</v>
      </c>
      <c r="G43" s="227">
        <v>1101.1111111111113</v>
      </c>
      <c r="H43" s="227">
        <v>740.41666666666663</v>
      </c>
      <c r="I43" s="227">
        <v>1798.4722222222224</v>
      </c>
      <c r="J43" s="227">
        <v>1.8538846611444091E-2</v>
      </c>
      <c r="K43" s="227">
        <v>-1.2498566678133243E-2</v>
      </c>
      <c r="L43" s="227">
        <v>6.0555555555555554</v>
      </c>
      <c r="M43" s="227">
        <v>-1.2222222222222214</v>
      </c>
      <c r="N43" s="227">
        <v>9.5</v>
      </c>
      <c r="O43" s="227">
        <v>8.2777777777777786</v>
      </c>
      <c r="P43" s="227">
        <v>175</v>
      </c>
      <c r="Q43" s="227">
        <v>0</v>
      </c>
      <c r="R43" s="227">
        <v>225</v>
      </c>
      <c r="S43" s="227">
        <v>5.5382470538720412</v>
      </c>
      <c r="T43" s="227">
        <v>0.13406761881707407</v>
      </c>
      <c r="U43" s="9">
        <v>37</v>
      </c>
    </row>
    <row r="44" spans="1:21" ht="20" x14ac:dyDescent="0.2">
      <c r="A44" s="2" t="s">
        <v>3</v>
      </c>
      <c r="B44" s="3">
        <v>4</v>
      </c>
      <c r="C44" s="3">
        <v>8</v>
      </c>
      <c r="D44" s="3" t="s">
        <v>9</v>
      </c>
      <c r="E44" s="3">
        <v>1</v>
      </c>
      <c r="F44" s="227">
        <v>7.3888888888888893</v>
      </c>
      <c r="G44" s="227">
        <v>1058.8888888888887</v>
      </c>
      <c r="H44" s="227">
        <v>1150.5555555555554</v>
      </c>
      <c r="I44" s="227">
        <v>2160.9722222222222</v>
      </c>
      <c r="J44" s="227">
        <v>3.4384615384615382E-2</v>
      </c>
      <c r="K44" s="227">
        <v>-2.2661835748792269E-2</v>
      </c>
      <c r="L44" s="227">
        <v>4</v>
      </c>
      <c r="M44" s="227">
        <v>-2.3888888888888893</v>
      </c>
      <c r="N44" s="227">
        <v>11.388888888888889</v>
      </c>
      <c r="O44" s="227">
        <v>9</v>
      </c>
      <c r="P44" s="227">
        <v>120</v>
      </c>
      <c r="Q44" s="227">
        <v>115</v>
      </c>
      <c r="R44" s="227">
        <v>235</v>
      </c>
      <c r="S44" s="227">
        <v>1.7529526748971402</v>
      </c>
      <c r="T44" s="227">
        <v>0.69144189479334428</v>
      </c>
      <c r="U44" s="9">
        <v>37</v>
      </c>
    </row>
    <row r="45" spans="1:21" ht="20" x14ac:dyDescent="0.2">
      <c r="A45" s="2" t="s">
        <v>4</v>
      </c>
      <c r="B45" s="3">
        <v>5</v>
      </c>
      <c r="C45" s="3">
        <v>8</v>
      </c>
      <c r="D45" s="3" t="s">
        <v>9</v>
      </c>
      <c r="E45" s="3">
        <v>1</v>
      </c>
      <c r="F45" s="227">
        <v>9.5555555555555554</v>
      </c>
      <c r="G45" s="227">
        <v>701.94444444444434</v>
      </c>
      <c r="H45" s="227">
        <v>1620.6944444444446</v>
      </c>
      <c r="I45" s="227">
        <v>2278.0555555555557</v>
      </c>
      <c r="J45" s="227">
        <v>3.0261437908496724E-2</v>
      </c>
      <c r="K45" s="227">
        <v>-1.2974402974402976E-2</v>
      </c>
      <c r="L45" s="227">
        <v>1.3333333333333339</v>
      </c>
      <c r="M45" s="227">
        <v>-2.6666666666666679</v>
      </c>
      <c r="N45" s="227">
        <v>10.888888888888889</v>
      </c>
      <c r="O45" s="227">
        <v>8.2222222222222214</v>
      </c>
      <c r="P45" s="227">
        <v>75</v>
      </c>
      <c r="Q45" s="227">
        <v>175</v>
      </c>
      <c r="R45" s="227">
        <v>245</v>
      </c>
      <c r="S45" s="227">
        <v>0.92942386831275725</v>
      </c>
      <c r="T45" s="227">
        <v>0.63057760141093466</v>
      </c>
      <c r="U45" s="9">
        <v>37</v>
      </c>
    </row>
    <row r="46" spans="1:21" ht="21" thickBot="1" x14ac:dyDescent="0.25">
      <c r="A46" s="1" t="s">
        <v>5</v>
      </c>
      <c r="B46" s="4">
        <v>6</v>
      </c>
      <c r="C46" s="4">
        <v>8</v>
      </c>
      <c r="D46" s="4" t="s">
        <v>9</v>
      </c>
      <c r="E46" s="4">
        <v>1</v>
      </c>
      <c r="F46" s="229">
        <v>5.6111111111111107</v>
      </c>
      <c r="G46" s="229">
        <v>1045.5555555555554</v>
      </c>
      <c r="H46" s="229">
        <v>1554.7222222222222</v>
      </c>
      <c r="I46" s="229">
        <v>2552.5000000000005</v>
      </c>
      <c r="J46" s="229">
        <v>5.4986924527154424E-2</v>
      </c>
      <c r="K46" s="229">
        <v>-3.5158051824718504E-2</v>
      </c>
      <c r="L46" s="229">
        <v>6.5</v>
      </c>
      <c r="M46" s="229">
        <v>-4.3888888888888884</v>
      </c>
      <c r="N46" s="229">
        <v>12.111111111111111</v>
      </c>
      <c r="O46" s="229">
        <v>7.7222222222222223</v>
      </c>
      <c r="P46" s="229">
        <v>135</v>
      </c>
      <c r="Q46" s="229">
        <v>130</v>
      </c>
      <c r="R46" s="229">
        <v>265</v>
      </c>
      <c r="S46" s="229">
        <v>5.5645494480370923</v>
      </c>
      <c r="T46" s="229">
        <v>1.9157809027089956</v>
      </c>
      <c r="U46" s="231">
        <v>135</v>
      </c>
    </row>
    <row r="47" spans="1:21" ht="20" x14ac:dyDescent="0.2">
      <c r="A47" s="2" t="s">
        <v>0</v>
      </c>
      <c r="B47" s="3">
        <v>1</v>
      </c>
      <c r="C47" s="3">
        <v>9</v>
      </c>
      <c r="D47" s="3" t="s">
        <v>9</v>
      </c>
      <c r="E47" s="3">
        <v>1</v>
      </c>
      <c r="F47" s="227">
        <v>9.2222222222222214</v>
      </c>
      <c r="G47" s="227">
        <v>449.30555555555554</v>
      </c>
      <c r="H47" s="227">
        <v>1960.8333333333337</v>
      </c>
      <c r="I47" s="227">
        <v>2359.0277777777778</v>
      </c>
      <c r="J47" s="227">
        <v>8.5555555555555579E-2</v>
      </c>
      <c r="K47" s="227">
        <v>-3.5909498207885311E-2</v>
      </c>
      <c r="L47" s="227">
        <v>3.5555555555555571</v>
      </c>
      <c r="M47" s="227">
        <v>-4.8333333333333339</v>
      </c>
      <c r="N47" s="227">
        <v>12.777777777777779</v>
      </c>
      <c r="O47" s="227">
        <v>7.9444444444444446</v>
      </c>
      <c r="P47" s="227">
        <v>40</v>
      </c>
      <c r="Q47" s="227">
        <v>155</v>
      </c>
      <c r="R47" s="227">
        <v>195</v>
      </c>
      <c r="S47" s="227">
        <v>1.4005486968449936</v>
      </c>
      <c r="T47" s="227">
        <v>2.7838113520023966</v>
      </c>
      <c r="U47" s="9">
        <v>0</v>
      </c>
    </row>
    <row r="48" spans="1:21" ht="20" x14ac:dyDescent="0.2">
      <c r="A48" s="2" t="s">
        <v>1</v>
      </c>
      <c r="B48" s="3">
        <v>2</v>
      </c>
      <c r="C48" s="3">
        <v>9</v>
      </c>
      <c r="D48" s="3" t="s">
        <v>9</v>
      </c>
      <c r="E48" s="3">
        <v>1</v>
      </c>
      <c r="F48" s="227">
        <v>7.5555555555555554</v>
      </c>
      <c r="G48" s="227">
        <v>360.83333333333331</v>
      </c>
      <c r="H48" s="227">
        <v>1849.4444444444448</v>
      </c>
      <c r="I48" s="227">
        <v>2161.9444444444448</v>
      </c>
      <c r="J48" s="227">
        <v>0.13928571428571429</v>
      </c>
      <c r="K48" s="227">
        <v>-2.5953236276548813E-2</v>
      </c>
      <c r="L48" s="227">
        <v>4.4444444444444446</v>
      </c>
      <c r="M48" s="227">
        <v>-5.6111111111111107</v>
      </c>
      <c r="N48" s="227">
        <v>12</v>
      </c>
      <c r="O48" s="227">
        <v>6.3888888888888893</v>
      </c>
      <c r="P48" s="227">
        <v>35</v>
      </c>
      <c r="Q48" s="227">
        <v>205</v>
      </c>
      <c r="R48" s="227">
        <v>240</v>
      </c>
      <c r="S48" s="227">
        <v>3.0898919753086438</v>
      </c>
      <c r="T48" s="227">
        <v>2.5887999885289901</v>
      </c>
      <c r="U48" s="9">
        <v>0</v>
      </c>
    </row>
    <row r="49" spans="1:21" ht="20" x14ac:dyDescent="0.2">
      <c r="A49" s="2" t="s">
        <v>2</v>
      </c>
      <c r="B49" s="3">
        <v>3</v>
      </c>
      <c r="C49" s="3">
        <v>9</v>
      </c>
      <c r="D49" s="3" t="s">
        <v>9</v>
      </c>
      <c r="E49" s="3">
        <v>1</v>
      </c>
      <c r="F49" s="227">
        <v>9.1666666666666661</v>
      </c>
      <c r="G49" s="227">
        <v>274.86111111111109</v>
      </c>
      <c r="H49" s="227">
        <v>1803.6111111111106</v>
      </c>
      <c r="I49" s="227">
        <v>2033.055555555555</v>
      </c>
      <c r="J49" s="227">
        <v>6.222222222222222E-2</v>
      </c>
      <c r="K49" s="227">
        <v>-2.0660089264740431E-2</v>
      </c>
      <c r="L49" s="227">
        <v>1.5555555555555554</v>
      </c>
      <c r="M49" s="227">
        <v>-3.8333333333333321</v>
      </c>
      <c r="N49" s="227">
        <v>10.722222222222221</v>
      </c>
      <c r="O49" s="227">
        <v>6.8888888888888893</v>
      </c>
      <c r="P49" s="227">
        <v>25</v>
      </c>
      <c r="Q49" s="227">
        <v>215</v>
      </c>
      <c r="R49" s="227">
        <v>240</v>
      </c>
      <c r="S49" s="227">
        <v>0.34691358024691371</v>
      </c>
      <c r="T49" s="227">
        <v>1.7919162555790324</v>
      </c>
      <c r="U49" s="9">
        <v>0</v>
      </c>
    </row>
    <row r="50" spans="1:21" ht="20" x14ac:dyDescent="0.2">
      <c r="A50" s="2" t="s">
        <v>3</v>
      </c>
      <c r="B50" s="3">
        <v>4</v>
      </c>
      <c r="C50" s="3">
        <v>9</v>
      </c>
      <c r="D50" s="3" t="s">
        <v>9</v>
      </c>
      <c r="E50" s="3">
        <v>1</v>
      </c>
      <c r="F50" s="227">
        <v>5.833333333333333</v>
      </c>
      <c r="G50" s="227">
        <v>851.66666666666674</v>
      </c>
      <c r="H50" s="227">
        <v>1142.916666666667</v>
      </c>
      <c r="I50" s="227">
        <v>1955.4166666666665</v>
      </c>
      <c r="J50" s="227">
        <v>6.013366750208856E-2</v>
      </c>
      <c r="K50" s="227">
        <v>-4.1129650228649124E-2</v>
      </c>
      <c r="L50" s="227">
        <v>5.2222222222222223</v>
      </c>
      <c r="M50" s="227">
        <v>-6.333333333333333</v>
      </c>
      <c r="N50" s="227">
        <v>11.055555555555555</v>
      </c>
      <c r="O50" s="227">
        <v>4.7222222222222223</v>
      </c>
      <c r="P50" s="227">
        <v>95</v>
      </c>
      <c r="Q50" s="227">
        <v>145</v>
      </c>
      <c r="R50" s="227">
        <v>240</v>
      </c>
      <c r="S50" s="227">
        <v>3.4089993502274241</v>
      </c>
      <c r="T50" s="227">
        <v>3.3092982829572644</v>
      </c>
      <c r="U50" s="9">
        <v>0</v>
      </c>
    </row>
    <row r="51" spans="1:21" ht="20" x14ac:dyDescent="0.2">
      <c r="A51" s="2" t="s">
        <v>4</v>
      </c>
      <c r="B51" s="3">
        <v>5</v>
      </c>
      <c r="C51" s="3">
        <v>9</v>
      </c>
      <c r="D51" s="3" t="s">
        <v>9</v>
      </c>
      <c r="E51" s="3">
        <v>1</v>
      </c>
      <c r="F51" s="227">
        <v>5.333333333333333</v>
      </c>
      <c r="G51" s="227">
        <v>1246.6666666666667</v>
      </c>
      <c r="H51" s="227">
        <v>978.47222222222229</v>
      </c>
      <c r="I51" s="227">
        <v>2180.6944444444453</v>
      </c>
      <c r="J51" s="227">
        <v>6.3391422568285741E-2</v>
      </c>
      <c r="K51" s="227">
        <v>-6.4770258980785297E-2</v>
      </c>
      <c r="L51" s="227">
        <v>8.9444444444444464</v>
      </c>
      <c r="M51" s="227">
        <v>-5.9444444444444446</v>
      </c>
      <c r="N51" s="227">
        <v>14.277777777777779</v>
      </c>
      <c r="O51" s="227">
        <v>8.3333333333333339</v>
      </c>
      <c r="P51" s="227">
        <v>145</v>
      </c>
      <c r="Q51" s="227">
        <v>95</v>
      </c>
      <c r="R51" s="227">
        <v>240</v>
      </c>
      <c r="S51" s="227">
        <v>8.2306265077337883</v>
      </c>
      <c r="T51" s="227">
        <v>4.0563596491228004</v>
      </c>
      <c r="U51" s="9">
        <v>0</v>
      </c>
    </row>
    <row r="52" spans="1:21" ht="21" thickBot="1" x14ac:dyDescent="0.25">
      <c r="A52" s="1" t="s">
        <v>5</v>
      </c>
      <c r="B52" s="4">
        <v>6</v>
      </c>
      <c r="C52" s="4">
        <v>9</v>
      </c>
      <c r="D52" s="4" t="s">
        <v>9</v>
      </c>
      <c r="E52" s="4">
        <v>1</v>
      </c>
      <c r="F52" s="229">
        <v>7</v>
      </c>
      <c r="G52" s="229">
        <v>461.66666666666663</v>
      </c>
      <c r="H52" s="229">
        <v>55.138888888888886</v>
      </c>
      <c r="I52" s="229">
        <v>516.80555555555554</v>
      </c>
      <c r="J52" s="229">
        <v>1.2301587301587306E-3</v>
      </c>
      <c r="K52" s="229">
        <v>-1.1111111111111249E-2</v>
      </c>
      <c r="L52" s="229">
        <v>0.38888888888888928</v>
      </c>
      <c r="M52" s="229">
        <v>-7.3888888888888893</v>
      </c>
      <c r="N52" s="229">
        <v>7.3888888888888893</v>
      </c>
      <c r="O52" s="229">
        <v>7.333333333333333</v>
      </c>
      <c r="P52" s="229">
        <v>70</v>
      </c>
      <c r="Q52" s="229">
        <v>5</v>
      </c>
      <c r="R52" s="229">
        <v>75</v>
      </c>
      <c r="S52" s="229">
        <v>0.30576131687242797</v>
      </c>
      <c r="T52" s="229">
        <v>1.5432098765432484E-3</v>
      </c>
      <c r="U52" s="231">
        <v>0</v>
      </c>
    </row>
    <row r="54" spans="1:21" ht="19" x14ac:dyDescent="0.2">
      <c r="A54" s="2"/>
    </row>
    <row r="55" spans="1:21" ht="19" x14ac:dyDescent="0.2">
      <c r="A55" s="2"/>
    </row>
    <row r="56" spans="1:21" ht="19" x14ac:dyDescent="0.2">
      <c r="A56" s="2"/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DE8E-638B-0B44-B551-E85BAEE5185A}">
  <dimension ref="A1:DW172"/>
  <sheetViews>
    <sheetView topLeftCell="A35" zoomScale="99" zoomScaleNormal="100" workbookViewId="0">
      <selection activeCell="DT41" sqref="DT41:DT89"/>
    </sheetView>
  </sheetViews>
  <sheetFormatPr baseColWidth="10" defaultRowHeight="16" x14ac:dyDescent="0.2"/>
  <cols>
    <col min="1" max="1" width="21.83203125" style="11" customWidth="1"/>
    <col min="2" max="9" width="10.83203125" hidden="1" customWidth="1"/>
    <col min="10" max="10" width="11.6640625" hidden="1" customWidth="1"/>
    <col min="11" max="11" width="10.83203125" hidden="1" customWidth="1"/>
    <col min="12" max="12" width="11.6640625" hidden="1" customWidth="1"/>
    <col min="13" max="15" width="10.83203125" hidden="1" customWidth="1"/>
    <col min="16" max="16" width="11.6640625" hidden="1" customWidth="1"/>
    <col min="17" max="21" width="10.83203125" hidden="1" customWidth="1"/>
    <col min="22" max="22" width="11.6640625" hidden="1" customWidth="1"/>
    <col min="23" max="75" width="10.83203125" hidden="1" customWidth="1"/>
    <col min="76" max="76" width="13.33203125" hidden="1" customWidth="1"/>
    <col min="77" max="80" width="10.83203125" hidden="1" customWidth="1"/>
    <col min="81" max="101" width="0" hidden="1" customWidth="1"/>
  </cols>
  <sheetData>
    <row r="1" spans="1:125" s="205" customFormat="1" ht="32" x14ac:dyDescent="0.2">
      <c r="A1" s="18" t="s">
        <v>155</v>
      </c>
      <c r="B1" s="152" t="s">
        <v>136</v>
      </c>
      <c r="C1" s="152" t="s">
        <v>97</v>
      </c>
      <c r="D1" s="152"/>
      <c r="E1" s="152" t="s">
        <v>82</v>
      </c>
      <c r="F1" s="152"/>
      <c r="G1" s="152" t="s">
        <v>69</v>
      </c>
      <c r="H1" s="152"/>
      <c r="I1" s="152" t="s">
        <v>76</v>
      </c>
      <c r="J1" s="152"/>
      <c r="K1" s="152" t="s">
        <v>63</v>
      </c>
      <c r="L1" s="152"/>
      <c r="M1" s="152" t="s">
        <v>102</v>
      </c>
      <c r="N1" s="152"/>
      <c r="O1" s="152" t="s">
        <v>81</v>
      </c>
      <c r="P1" s="152"/>
      <c r="Q1" s="152" t="s">
        <v>68</v>
      </c>
      <c r="R1" s="152"/>
      <c r="S1" s="152" t="s">
        <v>135</v>
      </c>
      <c r="T1" s="152"/>
      <c r="U1" s="152" t="s">
        <v>105</v>
      </c>
      <c r="V1" s="152"/>
      <c r="W1" s="152" t="s">
        <v>98</v>
      </c>
      <c r="X1" s="152"/>
      <c r="Y1" s="152" t="s">
        <v>119</v>
      </c>
      <c r="Z1" s="152"/>
      <c r="AA1" s="152" t="s">
        <v>92</v>
      </c>
      <c r="AB1" s="152"/>
      <c r="AC1" s="152" t="s">
        <v>134</v>
      </c>
      <c r="AD1" s="152"/>
      <c r="AE1" s="152" t="s">
        <v>100</v>
      </c>
      <c r="AF1" s="152"/>
      <c r="AG1" s="152" t="s">
        <v>75</v>
      </c>
      <c r="AH1" s="152"/>
      <c r="AI1" s="152" t="s">
        <v>99</v>
      </c>
      <c r="AJ1" s="152"/>
      <c r="AK1" s="152" t="s">
        <v>74</v>
      </c>
      <c r="AL1" s="152"/>
      <c r="AM1" s="152" t="s">
        <v>65</v>
      </c>
      <c r="AN1" s="152"/>
      <c r="AO1" s="152" t="s">
        <v>64</v>
      </c>
      <c r="AP1" s="152"/>
      <c r="AQ1" s="152" t="s">
        <v>109</v>
      </c>
      <c r="AR1" s="152"/>
      <c r="AS1" s="152" t="s">
        <v>133</v>
      </c>
      <c r="AT1" s="152"/>
      <c r="AU1" s="152" t="s">
        <v>79</v>
      </c>
      <c r="AV1" s="152"/>
      <c r="AW1" s="152" t="s">
        <v>91</v>
      </c>
      <c r="AX1" s="152"/>
      <c r="AY1" s="152" t="s">
        <v>80</v>
      </c>
      <c r="AZ1" s="152"/>
      <c r="BA1" s="152" t="s">
        <v>73</v>
      </c>
      <c r="BB1" s="152"/>
      <c r="BC1" s="152" t="s">
        <v>262</v>
      </c>
      <c r="BD1" s="152"/>
      <c r="BE1" s="152" t="s">
        <v>67</v>
      </c>
      <c r="BF1" s="152"/>
      <c r="BG1" s="152" t="s">
        <v>107</v>
      </c>
      <c r="BH1" s="152"/>
      <c r="BI1" s="152" t="s">
        <v>104</v>
      </c>
      <c r="BJ1" s="152"/>
      <c r="BK1" s="152" t="s">
        <v>96</v>
      </c>
      <c r="BL1" s="152"/>
      <c r="BM1" s="152" t="s">
        <v>118</v>
      </c>
      <c r="BN1" s="152"/>
      <c r="BO1" s="152" t="s">
        <v>86</v>
      </c>
      <c r="BP1" s="152"/>
      <c r="BQ1" s="152" t="s">
        <v>94</v>
      </c>
      <c r="BR1" s="152"/>
      <c r="BS1" s="152" t="s">
        <v>263</v>
      </c>
      <c r="BT1" s="152"/>
      <c r="BU1" s="152" t="s">
        <v>85</v>
      </c>
      <c r="BV1" s="152"/>
      <c r="BW1" s="152" t="s">
        <v>95</v>
      </c>
      <c r="BX1" s="152"/>
      <c r="BY1" s="152" t="s">
        <v>66</v>
      </c>
      <c r="BZ1" s="152"/>
      <c r="CA1" s="152" t="s">
        <v>121</v>
      </c>
      <c r="CB1" s="152"/>
      <c r="CC1" s="152" t="s">
        <v>78</v>
      </c>
      <c r="CD1" s="152"/>
      <c r="CE1" s="152" t="s">
        <v>117</v>
      </c>
      <c r="CF1" s="152"/>
      <c r="CG1" s="152" t="s">
        <v>132</v>
      </c>
      <c r="CH1" s="152"/>
      <c r="CI1" s="152" t="s">
        <v>72</v>
      </c>
      <c r="CJ1" s="152"/>
      <c r="CK1" s="152" t="s">
        <v>116</v>
      </c>
      <c r="CL1" s="152"/>
      <c r="CM1" s="152" t="s">
        <v>131</v>
      </c>
      <c r="CN1" s="152"/>
      <c r="CO1" s="152" t="s">
        <v>130</v>
      </c>
      <c r="CP1" s="152"/>
      <c r="CQ1" s="152" t="s">
        <v>129</v>
      </c>
      <c r="CR1" s="152"/>
      <c r="CS1" s="152" t="s">
        <v>128</v>
      </c>
      <c r="CT1" s="152"/>
      <c r="CU1" s="152" t="s">
        <v>149</v>
      </c>
      <c r="CV1" s="152"/>
      <c r="CW1" s="152" t="s">
        <v>148</v>
      </c>
      <c r="CX1" s="152"/>
      <c r="CY1" s="152" t="s">
        <v>147</v>
      </c>
      <c r="CZ1" s="152"/>
      <c r="DA1" s="152" t="s">
        <v>146</v>
      </c>
      <c r="DB1" s="152"/>
      <c r="DC1" s="152" t="s">
        <v>145</v>
      </c>
      <c r="DD1" s="152"/>
      <c r="DE1" s="152" t="s">
        <v>144</v>
      </c>
      <c r="DF1" s="152"/>
      <c r="DG1" s="152" t="s">
        <v>143</v>
      </c>
      <c r="DH1" s="152"/>
      <c r="DI1" s="152" t="s">
        <v>142</v>
      </c>
      <c r="DJ1" s="152"/>
      <c r="DK1" s="152" t="s">
        <v>141</v>
      </c>
      <c r="DL1" s="152"/>
      <c r="DM1" s="152" t="s">
        <v>140</v>
      </c>
      <c r="DN1" s="152"/>
      <c r="DO1" s="152" t="s">
        <v>139</v>
      </c>
      <c r="DP1" s="152"/>
      <c r="DQ1" s="152" t="s">
        <v>138</v>
      </c>
      <c r="DR1" s="152"/>
      <c r="DS1" s="152" t="s">
        <v>122</v>
      </c>
      <c r="DT1" s="152"/>
      <c r="DU1" s="151" t="s">
        <v>137</v>
      </c>
    </row>
    <row r="2" spans="1:125" x14ac:dyDescent="0.2">
      <c r="A2" s="246">
        <v>-240</v>
      </c>
    </row>
    <row r="3" spans="1:125" x14ac:dyDescent="0.2">
      <c r="A3" s="246">
        <v>-235</v>
      </c>
      <c r="DC3" s="119">
        <v>7.833333333333333</v>
      </c>
      <c r="DD3" s="250">
        <f>($A3*DC$103)+DC$109</f>
        <v>6.5347476158627193</v>
      </c>
    </row>
    <row r="4" spans="1:125" x14ac:dyDescent="0.2">
      <c r="A4" s="246">
        <v>-230</v>
      </c>
      <c r="BS4" s="122">
        <v>9.5</v>
      </c>
      <c r="BT4" s="237">
        <f>($A4*BS$103)+BS$109</f>
        <v>9.2309809738134199</v>
      </c>
      <c r="DC4" s="132">
        <v>7.666666666666667</v>
      </c>
      <c r="DD4" s="250">
        <f t="shared" ref="DD4:DD49" si="0">($A4*DC$103)+DC$109</f>
        <v>6.6593038131611486</v>
      </c>
    </row>
    <row r="5" spans="1:125" x14ac:dyDescent="0.2">
      <c r="A5" s="246">
        <v>-225</v>
      </c>
      <c r="BS5" s="122">
        <v>9.1999999999999993</v>
      </c>
      <c r="BT5" s="237">
        <f t="shared" ref="BT5:BT49" si="1">($A5*BS$103)+BS$109</f>
        <v>9.269437909165303</v>
      </c>
      <c r="DC5" s="119">
        <v>7.5555555555555554</v>
      </c>
      <c r="DD5" s="250">
        <f t="shared" si="0"/>
        <v>6.7838600104595779</v>
      </c>
    </row>
    <row r="6" spans="1:125" x14ac:dyDescent="0.2">
      <c r="A6" s="246">
        <v>-220</v>
      </c>
      <c r="AI6" s="126">
        <v>7.6</v>
      </c>
      <c r="AJ6" s="258">
        <f>($A6*AI$103)+AI$109</f>
        <v>6.4366554825266942</v>
      </c>
      <c r="BS6" s="122">
        <v>9</v>
      </c>
      <c r="BT6" s="237">
        <f t="shared" si="1"/>
        <v>9.3078948445171861</v>
      </c>
      <c r="DC6" s="132">
        <v>7.5</v>
      </c>
      <c r="DD6" s="250">
        <f t="shared" si="0"/>
        <v>6.9084162077580071</v>
      </c>
    </row>
    <row r="7" spans="1:125" x14ac:dyDescent="0.2">
      <c r="A7" s="246">
        <v>-215</v>
      </c>
      <c r="AI7" s="126">
        <v>7.6</v>
      </c>
      <c r="AJ7" s="258">
        <f t="shared" ref="AJ7:AJ49" si="2">($A7*AI$103)+AI$109</f>
        <v>6.647186039741996</v>
      </c>
      <c r="BS7" s="122">
        <v>9</v>
      </c>
      <c r="BT7" s="237">
        <f t="shared" si="1"/>
        <v>9.3463517798690674</v>
      </c>
      <c r="DC7" s="119">
        <v>7.4444444444444446</v>
      </c>
      <c r="DD7" s="250">
        <f t="shared" si="0"/>
        <v>7.0329724050564364</v>
      </c>
    </row>
    <row r="8" spans="1:125" x14ac:dyDescent="0.2">
      <c r="A8" s="246">
        <v>-210</v>
      </c>
      <c r="AI8" s="126">
        <v>7.4</v>
      </c>
      <c r="AJ8" s="258">
        <f t="shared" si="2"/>
        <v>6.8577165969572995</v>
      </c>
      <c r="BS8" s="122">
        <v>8.8000000000000007</v>
      </c>
      <c r="BT8" s="237">
        <f t="shared" si="1"/>
        <v>9.3848087152209487</v>
      </c>
      <c r="DC8" s="132">
        <v>7.5</v>
      </c>
      <c r="DD8" s="250">
        <f t="shared" si="0"/>
        <v>7.1575286023548648</v>
      </c>
      <c r="DK8" s="119">
        <v>6.3888888888888893</v>
      </c>
      <c r="DL8" s="250">
        <f>($A8*DK$103)+DK$109</f>
        <v>3.847020348837205</v>
      </c>
    </row>
    <row r="9" spans="1:125" x14ac:dyDescent="0.2">
      <c r="A9" s="246">
        <v>-205</v>
      </c>
      <c r="AI9" s="126">
        <v>7.2</v>
      </c>
      <c r="AJ9" s="258">
        <f t="shared" si="2"/>
        <v>7.0682471541726013</v>
      </c>
      <c r="BS9" s="122">
        <v>8.6</v>
      </c>
      <c r="BT9" s="237">
        <f t="shared" si="1"/>
        <v>9.4232656505728318</v>
      </c>
      <c r="DC9" s="119">
        <v>7.833333333333333</v>
      </c>
      <c r="DD9" s="250">
        <f t="shared" si="0"/>
        <v>7.282084799653294</v>
      </c>
      <c r="DK9" s="132">
        <v>6.2222222222222223</v>
      </c>
      <c r="DL9" s="250">
        <f t="shared" ref="DL9:DL49" si="3">($A9*DK$103)+DK$109</f>
        <v>4.0689166897379057</v>
      </c>
    </row>
    <row r="10" spans="1:125" x14ac:dyDescent="0.2">
      <c r="A10" s="246">
        <v>-200</v>
      </c>
      <c r="AI10" s="126">
        <v>7.3</v>
      </c>
      <c r="AJ10" s="258">
        <f t="shared" si="2"/>
        <v>7.2787777113879031</v>
      </c>
      <c r="BS10" s="122">
        <v>8.3000000000000007</v>
      </c>
      <c r="BT10" s="237">
        <f t="shared" si="1"/>
        <v>9.4617225859247132</v>
      </c>
      <c r="BV10" t="s">
        <v>1841</v>
      </c>
      <c r="DC10" s="132">
        <v>7.666666666666667</v>
      </c>
      <c r="DD10" s="250">
        <f t="shared" si="0"/>
        <v>7.4066409969517233</v>
      </c>
      <c r="DK10" s="119">
        <v>6.0555555555555554</v>
      </c>
      <c r="DL10" s="250">
        <f t="shared" si="3"/>
        <v>4.2908130306386081</v>
      </c>
    </row>
    <row r="11" spans="1:125" x14ac:dyDescent="0.2">
      <c r="A11" s="246">
        <v>-195</v>
      </c>
      <c r="AI11" s="126">
        <v>7.2</v>
      </c>
      <c r="AJ11" s="258">
        <f t="shared" si="2"/>
        <v>7.4893082686032066</v>
      </c>
      <c r="BS11" s="122">
        <v>8.1</v>
      </c>
      <c r="BT11" s="237">
        <f t="shared" si="1"/>
        <v>9.5001795212765963</v>
      </c>
      <c r="DA11" s="119">
        <v>8.8888888888888893</v>
      </c>
      <c r="DB11" s="119">
        <f>($A11*DA$103)+DA$109</f>
        <v>10.359057690798839</v>
      </c>
      <c r="DC11" s="119">
        <v>7.7222222222222223</v>
      </c>
      <c r="DD11" s="250">
        <f t="shared" si="0"/>
        <v>7.5311971942501525</v>
      </c>
      <c r="DK11" s="132">
        <v>6</v>
      </c>
      <c r="DL11" s="250">
        <f t="shared" si="3"/>
        <v>4.5127093715393087</v>
      </c>
    </row>
    <row r="12" spans="1:125" x14ac:dyDescent="0.2">
      <c r="A12" s="246">
        <v>-190</v>
      </c>
      <c r="AI12" s="126">
        <v>7.1</v>
      </c>
      <c r="AJ12" s="258">
        <f t="shared" si="2"/>
        <v>7.6998388258185084</v>
      </c>
      <c r="BS12" s="122">
        <v>7.9</v>
      </c>
      <c r="BT12" s="237">
        <f t="shared" si="1"/>
        <v>9.5386364566284776</v>
      </c>
      <c r="DA12" s="132">
        <v>8.9444444444444446</v>
      </c>
      <c r="DB12" s="119">
        <f t="shared" ref="DB12:DB49" si="4">($A12*DA$103)+DA$109</f>
        <v>10.428198661690036</v>
      </c>
      <c r="DC12" s="132">
        <v>7.8888888888888893</v>
      </c>
      <c r="DD12" s="250">
        <f t="shared" si="0"/>
        <v>7.6557533915485818</v>
      </c>
      <c r="DK12" s="119">
        <v>5.833333333333333</v>
      </c>
      <c r="DL12" s="250">
        <f t="shared" si="3"/>
        <v>4.7346057124400112</v>
      </c>
    </row>
    <row r="13" spans="1:125" x14ac:dyDescent="0.2">
      <c r="A13" s="246">
        <v>-185</v>
      </c>
      <c r="AI13" s="126">
        <v>7.1</v>
      </c>
      <c r="AJ13" s="258">
        <f t="shared" si="2"/>
        <v>7.9103693830338111</v>
      </c>
      <c r="BS13" s="122">
        <v>8.1999999999999993</v>
      </c>
      <c r="BT13" s="237">
        <f t="shared" si="1"/>
        <v>9.5770933919803607</v>
      </c>
      <c r="DA13" s="119">
        <v>8.8888888888888893</v>
      </c>
      <c r="DB13" s="119">
        <f t="shared" si="4"/>
        <v>10.497339632581234</v>
      </c>
      <c r="DC13" s="119">
        <v>7.9444444444444446</v>
      </c>
      <c r="DD13" s="250">
        <f t="shared" si="0"/>
        <v>7.7803095888470111</v>
      </c>
      <c r="DK13" s="132">
        <v>5.7777777777777777</v>
      </c>
      <c r="DL13" s="250">
        <f t="shared" si="3"/>
        <v>4.9565020533407118</v>
      </c>
      <c r="DO13" s="119">
        <v>4.7222222222222223</v>
      </c>
      <c r="DP13" s="250">
        <f>($A13*DO$103)+DO$109</f>
        <v>4.3937631165936528</v>
      </c>
    </row>
    <row r="14" spans="1:125" x14ac:dyDescent="0.2">
      <c r="A14" s="246">
        <v>-180</v>
      </c>
      <c r="E14" s="241">
        <v>9.1</v>
      </c>
      <c r="F14" s="251">
        <f>($A14*E$103)+E$109</f>
        <v>7.401144840777869</v>
      </c>
      <c r="AA14" s="128">
        <v>6.2</v>
      </c>
      <c r="AB14" s="256">
        <f>($A14*AA$103)+AA$109</f>
        <v>3.6991130317735816</v>
      </c>
      <c r="AI14" s="126">
        <v>7.1</v>
      </c>
      <c r="AJ14" s="258">
        <f t="shared" si="2"/>
        <v>8.1208999402491138</v>
      </c>
      <c r="AO14" s="126">
        <v>6.1</v>
      </c>
      <c r="AP14" s="258">
        <f>($A14*AO$103)+AO$109</f>
        <v>3.2012985724912308</v>
      </c>
      <c r="BS14" s="122">
        <v>8.4</v>
      </c>
      <c r="BT14" s="237">
        <f t="shared" si="1"/>
        <v>9.615550327332242</v>
      </c>
      <c r="DA14" s="132">
        <v>8.9444444444444446</v>
      </c>
      <c r="DB14" s="119">
        <f t="shared" si="4"/>
        <v>10.566480603472431</v>
      </c>
      <c r="DC14" s="132">
        <v>7.4444444444444446</v>
      </c>
      <c r="DD14" s="250">
        <f t="shared" si="0"/>
        <v>7.9048657861454403</v>
      </c>
      <c r="DK14" s="119">
        <v>5.833333333333333</v>
      </c>
      <c r="DL14" s="250">
        <f t="shared" si="3"/>
        <v>5.1783983942414133</v>
      </c>
      <c r="DO14" s="132">
        <v>4.7222222222222223</v>
      </c>
      <c r="DP14" s="250">
        <f t="shared" ref="DP14:DP49" si="5">($A14*DO$103)+DO$109</f>
        <v>4.5828205698989297</v>
      </c>
    </row>
    <row r="15" spans="1:125" x14ac:dyDescent="0.2">
      <c r="A15" s="246">
        <v>-170</v>
      </c>
      <c r="E15" s="130">
        <v>8.8000000000000007</v>
      </c>
      <c r="F15" s="251">
        <f t="shared" ref="F15:F49" si="6">($A15*E$103)+E$109</f>
        <v>8.0233034607346543</v>
      </c>
      <c r="K15" s="130">
        <v>7.9</v>
      </c>
      <c r="L15" s="253">
        <f>($A15*K$103)+K$109</f>
        <v>4.6323809523809558</v>
      </c>
      <c r="AA15" s="128">
        <v>5.9</v>
      </c>
      <c r="AB15" s="256">
        <f t="shared" ref="AB15:AB48" si="7">($A15*AA$103)+AA$109</f>
        <v>4.4547178633417168</v>
      </c>
      <c r="AI15" s="126">
        <v>7.2</v>
      </c>
      <c r="AJ15" s="258">
        <f t="shared" si="2"/>
        <v>8.5419610546797173</v>
      </c>
      <c r="AO15" s="126">
        <v>6.1</v>
      </c>
      <c r="AP15" s="258">
        <f t="shared" ref="AP15:AP49" si="8">($A15*AO$103)+AO$109</f>
        <v>4.0178930962417176</v>
      </c>
      <c r="BA15" s="124">
        <v>8.1</v>
      </c>
      <c r="BB15" s="259">
        <f>($A15*BA$103)+BA$109</f>
        <v>5.8866666666666685</v>
      </c>
      <c r="BS15" s="122">
        <v>8.4</v>
      </c>
      <c r="BT15" s="237">
        <f t="shared" si="1"/>
        <v>9.6924641980360065</v>
      </c>
      <c r="DA15" s="119">
        <v>8.7777777777777786</v>
      </c>
      <c r="DB15" s="119">
        <f t="shared" si="4"/>
        <v>10.704762545254829</v>
      </c>
      <c r="DC15" s="119">
        <v>7.333333333333333</v>
      </c>
      <c r="DD15" s="250">
        <f t="shared" si="0"/>
        <v>8.153978180742298</v>
      </c>
      <c r="DK15" s="132">
        <v>5.833333333333333</v>
      </c>
      <c r="DL15" s="250">
        <f t="shared" si="3"/>
        <v>5.6221910760428164</v>
      </c>
      <c r="DO15" s="119">
        <v>4.7222222222222223</v>
      </c>
      <c r="DP15" s="250">
        <f t="shared" si="5"/>
        <v>4.9609354765094826</v>
      </c>
    </row>
    <row r="16" spans="1:125" x14ac:dyDescent="0.2">
      <c r="A16" s="246">
        <v>-165</v>
      </c>
      <c r="E16" s="130">
        <v>8.8000000000000007</v>
      </c>
      <c r="F16" s="251">
        <f t="shared" si="6"/>
        <v>8.3343827707130469</v>
      </c>
      <c r="K16" s="130">
        <v>7.8</v>
      </c>
      <c r="L16" s="253">
        <f t="shared" ref="L16:L49" si="9">($A16*K$103)+K$109</f>
        <v>5.0343697478991629</v>
      </c>
      <c r="AA16" s="128">
        <v>5.8</v>
      </c>
      <c r="AB16" s="256">
        <f t="shared" si="7"/>
        <v>4.8325202791257844</v>
      </c>
      <c r="AI16" s="126">
        <v>7.5</v>
      </c>
      <c r="AJ16" s="258">
        <f t="shared" si="2"/>
        <v>8.7524916118950209</v>
      </c>
      <c r="AO16" s="126">
        <v>6.2</v>
      </c>
      <c r="AP16" s="258">
        <f t="shared" si="8"/>
        <v>4.4261903581169619</v>
      </c>
      <c r="BA16" s="124">
        <v>7.9</v>
      </c>
      <c r="BB16" s="259">
        <f t="shared" ref="BB16:BB49" si="10">($A16*BA$103)+BA$109</f>
        <v>6.3047058823529429</v>
      </c>
      <c r="BO16" s="123">
        <v>5.5</v>
      </c>
      <c r="BP16" s="262">
        <f t="shared" ref="BP16:BP49" si="11">($A16*BO$103)+BO$109</f>
        <v>6.9764705882352942</v>
      </c>
      <c r="BS16" s="122">
        <v>8.4</v>
      </c>
      <c r="BT16" s="237">
        <f t="shared" si="1"/>
        <v>9.7309211333878896</v>
      </c>
      <c r="DA16" s="132">
        <v>8.6111111111111107</v>
      </c>
      <c r="DB16" s="119">
        <f t="shared" si="4"/>
        <v>10.773903516146026</v>
      </c>
      <c r="DC16" s="132">
        <v>7.2777777777777777</v>
      </c>
      <c r="DD16" s="250">
        <f t="shared" si="0"/>
        <v>8.2785343780407281</v>
      </c>
      <c r="DK16" s="119">
        <v>5.7222222222222223</v>
      </c>
      <c r="DL16" s="250">
        <f t="shared" si="3"/>
        <v>5.844087416943518</v>
      </c>
      <c r="DO16" s="132">
        <v>5</v>
      </c>
      <c r="DP16" s="250">
        <f t="shared" si="5"/>
        <v>5.1499929298147595</v>
      </c>
    </row>
    <row r="17" spans="1:122" x14ac:dyDescent="0.2">
      <c r="A17" s="246">
        <v>-160</v>
      </c>
      <c r="E17" s="130">
        <v>9.1</v>
      </c>
      <c r="F17" s="251">
        <f t="shared" si="6"/>
        <v>8.6454620806914395</v>
      </c>
      <c r="K17" s="130">
        <v>7.8</v>
      </c>
      <c r="L17" s="253">
        <f t="shared" si="9"/>
        <v>5.43635854341737</v>
      </c>
      <c r="S17" s="128">
        <v>9.6</v>
      </c>
      <c r="T17" s="256">
        <f>($A17*S$103)+S$109</f>
        <v>7.3684491978609632</v>
      </c>
      <c r="AA17" s="128">
        <v>5.7</v>
      </c>
      <c r="AB17" s="256">
        <f t="shared" si="7"/>
        <v>5.210322694909852</v>
      </c>
      <c r="AI17" s="126">
        <v>7.7</v>
      </c>
      <c r="AJ17" s="258">
        <f t="shared" si="2"/>
        <v>8.9630221691103227</v>
      </c>
      <c r="AO17" s="126">
        <v>6.1</v>
      </c>
      <c r="AP17" s="258">
        <f t="shared" si="8"/>
        <v>4.8344876199922062</v>
      </c>
      <c r="BA17" s="124">
        <v>7.5</v>
      </c>
      <c r="BB17" s="259">
        <f t="shared" si="10"/>
        <v>6.7227450980392174</v>
      </c>
      <c r="BO17" s="123">
        <v>6.1</v>
      </c>
      <c r="BP17" s="262">
        <f t="shared" si="11"/>
        <v>7.1256684491978612</v>
      </c>
      <c r="BS17" s="122">
        <v>8.4</v>
      </c>
      <c r="BT17" s="237">
        <f t="shared" si="1"/>
        <v>9.7693780687397709</v>
      </c>
      <c r="DA17" s="119">
        <v>8.5</v>
      </c>
      <c r="DB17" s="119">
        <f t="shared" si="4"/>
        <v>10.843044487037224</v>
      </c>
      <c r="DC17" s="119">
        <v>7.5</v>
      </c>
      <c r="DD17" s="250">
        <f t="shared" si="0"/>
        <v>8.4030905753391565</v>
      </c>
      <c r="DK17" s="132">
        <v>5.5555555555555554</v>
      </c>
      <c r="DL17" s="250">
        <f t="shared" si="3"/>
        <v>6.0659837578442195</v>
      </c>
      <c r="DO17" s="119">
        <v>5.333333333333333</v>
      </c>
      <c r="DP17" s="250">
        <f t="shared" si="5"/>
        <v>5.3390503831200364</v>
      </c>
    </row>
    <row r="18" spans="1:122" x14ac:dyDescent="0.2">
      <c r="A18" s="246">
        <v>-155</v>
      </c>
      <c r="E18" s="130">
        <v>9.1</v>
      </c>
      <c r="F18" s="251">
        <f t="shared" si="6"/>
        <v>8.9565413906698321</v>
      </c>
      <c r="K18" s="130">
        <v>6.9</v>
      </c>
      <c r="L18" s="253">
        <f t="shared" si="9"/>
        <v>5.8383473389355771</v>
      </c>
      <c r="S18" s="128">
        <v>9.4</v>
      </c>
      <c r="T18" s="256">
        <f t="shared" ref="T18:T49" si="12">($A18*S$103)+S$109</f>
        <v>7.6225601604278079</v>
      </c>
      <c r="W18" s="128">
        <v>7.6</v>
      </c>
      <c r="X18" s="256">
        <f>($A18*W$103)+W$109</f>
        <v>5.3227272727272741</v>
      </c>
      <c r="AA18" s="128">
        <v>6.4</v>
      </c>
      <c r="AB18" s="256">
        <f t="shared" si="7"/>
        <v>5.5881251106939178</v>
      </c>
      <c r="AG18" s="126">
        <v>5.7</v>
      </c>
      <c r="AH18" s="257">
        <f>($A18*AG$103)+AG$109</f>
        <v>4.4812499999999993</v>
      </c>
      <c r="AI18" s="126">
        <v>7.9</v>
      </c>
      <c r="AJ18" s="258">
        <f t="shared" si="2"/>
        <v>9.1735527263256245</v>
      </c>
      <c r="AM18" s="126">
        <v>9.1</v>
      </c>
      <c r="AN18" s="257">
        <f>($A18*AM$103)+AM$109</f>
        <v>6.8602272727272728</v>
      </c>
      <c r="AO18" s="126">
        <v>6.1</v>
      </c>
      <c r="AP18" s="258">
        <f t="shared" si="8"/>
        <v>5.2427848818674487</v>
      </c>
      <c r="BA18" s="124">
        <v>7.6</v>
      </c>
      <c r="BB18" s="259">
        <f t="shared" si="10"/>
        <v>7.1407843137254918</v>
      </c>
      <c r="BO18" s="123">
        <v>6.6</v>
      </c>
      <c r="BP18" s="262">
        <f t="shared" si="11"/>
        <v>7.2748663101604283</v>
      </c>
      <c r="BS18" s="122">
        <v>8.1999999999999993</v>
      </c>
      <c r="BT18" s="237">
        <f t="shared" si="1"/>
        <v>9.807835004091654</v>
      </c>
      <c r="DA18" s="132">
        <v>8.4444444444444446</v>
      </c>
      <c r="DB18" s="119">
        <f t="shared" si="4"/>
        <v>10.912185457928421</v>
      </c>
      <c r="DC18" s="132">
        <v>7.833333333333333</v>
      </c>
      <c r="DD18" s="250">
        <f t="shared" si="0"/>
        <v>8.5276467726375849</v>
      </c>
      <c r="DI18" s="119">
        <v>8.2777777777777786</v>
      </c>
      <c r="DJ18" s="119">
        <f>($A18*DI$103)+DI$109</f>
        <v>7.191919191919192</v>
      </c>
      <c r="DK18" s="119">
        <v>5.5</v>
      </c>
      <c r="DL18" s="250">
        <f t="shared" si="3"/>
        <v>6.287880098744921</v>
      </c>
      <c r="DO18" s="132">
        <v>5.5</v>
      </c>
      <c r="DP18" s="250">
        <f t="shared" si="5"/>
        <v>5.5281078364253124</v>
      </c>
      <c r="DQ18" s="119">
        <v>8.3333333333333339</v>
      </c>
      <c r="DR18" s="250">
        <f>($A18*DQ$103)+DQ$109</f>
        <v>8.3743686868686869</v>
      </c>
    </row>
    <row r="19" spans="1:122" x14ac:dyDescent="0.2">
      <c r="A19" s="246">
        <v>-150</v>
      </c>
      <c r="E19" s="130">
        <v>8.9</v>
      </c>
      <c r="F19" s="251">
        <f t="shared" si="6"/>
        <v>9.2676207006482247</v>
      </c>
      <c r="I19" s="130">
        <v>5.4</v>
      </c>
      <c r="J19" s="252">
        <f>($A19*I$103)+I$109</f>
        <v>5.4</v>
      </c>
      <c r="K19" s="130">
        <v>6.9</v>
      </c>
      <c r="L19" s="253">
        <f t="shared" si="9"/>
        <v>6.2403361344537842</v>
      </c>
      <c r="S19" s="128">
        <v>9.6999999999999993</v>
      </c>
      <c r="T19" s="256">
        <f t="shared" si="12"/>
        <v>7.8766711229946527</v>
      </c>
      <c r="W19" s="128">
        <v>7.2</v>
      </c>
      <c r="X19" s="256">
        <f t="shared" ref="X19:X49" si="13">($A19*W$103)+W$109</f>
        <v>5.5736070381231686</v>
      </c>
      <c r="AA19" s="128">
        <v>6.3</v>
      </c>
      <c r="AB19" s="256">
        <f t="shared" si="7"/>
        <v>5.9659275264779854</v>
      </c>
      <c r="AG19" s="126">
        <v>5.8</v>
      </c>
      <c r="AH19" s="257">
        <f t="shared" ref="AH19:AH49" si="14">($A19*AG$103)+AG$109</f>
        <v>4.5818548387096767</v>
      </c>
      <c r="AI19" s="126">
        <v>7.9</v>
      </c>
      <c r="AJ19" s="258">
        <f t="shared" si="2"/>
        <v>9.384083283540928</v>
      </c>
      <c r="AM19" s="126">
        <v>8.8000000000000007</v>
      </c>
      <c r="AN19" s="257">
        <f t="shared" ref="AN19:AN49" si="15">($A19*AM$103)+AM$109</f>
        <v>7.0228005865102636</v>
      </c>
      <c r="AO19" s="126">
        <v>6.2</v>
      </c>
      <c r="AP19" s="258">
        <f t="shared" si="8"/>
        <v>5.651082143742693</v>
      </c>
      <c r="BA19" s="124">
        <v>7.6</v>
      </c>
      <c r="BB19" s="259">
        <f t="shared" si="10"/>
        <v>7.5588235294117663</v>
      </c>
      <c r="BG19" s="123">
        <v>9.3000000000000007</v>
      </c>
      <c r="BH19" s="262">
        <f>($A19*BG$103)+BG$109</f>
        <v>7.362903225806452</v>
      </c>
      <c r="BO19" s="123">
        <v>6.9</v>
      </c>
      <c r="BP19" s="262">
        <f t="shared" si="11"/>
        <v>7.4240641711229953</v>
      </c>
      <c r="BS19" s="122">
        <v>8.1</v>
      </c>
      <c r="BT19" s="237">
        <f t="shared" si="1"/>
        <v>9.8462919394435353</v>
      </c>
      <c r="CE19" s="122">
        <v>11.1</v>
      </c>
      <c r="CF19" s="237">
        <f>($A19*CE$103)+CE$109</f>
        <v>9.3048387096774192</v>
      </c>
      <c r="DA19" s="119">
        <v>8.3333333333333339</v>
      </c>
      <c r="DB19" s="119">
        <f t="shared" si="4"/>
        <v>10.981326428819619</v>
      </c>
      <c r="DC19" s="119">
        <v>7.7777777777777777</v>
      </c>
      <c r="DD19" s="250">
        <f t="shared" si="0"/>
        <v>8.652202969936015</v>
      </c>
      <c r="DI19" s="132">
        <v>8</v>
      </c>
      <c r="DJ19" s="119">
        <f t="shared" ref="DJ19:DJ49" si="16">($A19*DI$103)+DI$109</f>
        <v>7.3022157054415118</v>
      </c>
      <c r="DK19" s="132">
        <v>5.5</v>
      </c>
      <c r="DL19" s="250">
        <f t="shared" si="3"/>
        <v>6.5097764396456226</v>
      </c>
      <c r="DO19" s="119">
        <v>5.9444444444444446</v>
      </c>
      <c r="DP19" s="250">
        <f t="shared" si="5"/>
        <v>5.7171652897305894</v>
      </c>
      <c r="DQ19" s="132">
        <v>8.1666666666666661</v>
      </c>
      <c r="DR19" s="250">
        <f t="shared" ref="DR19:DR49" si="17">($A19*DQ$103)+DQ$109</f>
        <v>8.3873818833496259</v>
      </c>
    </row>
    <row r="20" spans="1:122" x14ac:dyDescent="0.2">
      <c r="A20" s="246">
        <v>-145</v>
      </c>
      <c r="E20" s="130">
        <v>9</v>
      </c>
      <c r="F20" s="251">
        <f t="shared" si="6"/>
        <v>9.5787000106266174</v>
      </c>
      <c r="I20" s="130">
        <v>5.4</v>
      </c>
      <c r="J20" s="252">
        <f t="shared" ref="J20:J49" si="18">($A20*I$103)+I$109</f>
        <v>5.6733333333333338</v>
      </c>
      <c r="K20" s="130">
        <v>7.3</v>
      </c>
      <c r="L20" s="253">
        <f t="shared" si="9"/>
        <v>6.6423249299719913</v>
      </c>
      <c r="S20" s="128">
        <v>9.8000000000000007</v>
      </c>
      <c r="T20" s="256">
        <f t="shared" si="12"/>
        <v>8.1307820855614974</v>
      </c>
      <c r="W20" s="128">
        <v>7.4</v>
      </c>
      <c r="X20" s="256">
        <f t="shared" si="13"/>
        <v>5.8244868035190631</v>
      </c>
      <c r="AA20" s="128">
        <v>6.1</v>
      </c>
      <c r="AB20" s="256">
        <f t="shared" si="7"/>
        <v>6.343729942262053</v>
      </c>
      <c r="AG20" s="126">
        <v>5.7</v>
      </c>
      <c r="AH20" s="257">
        <f t="shared" si="14"/>
        <v>4.6824596774193541</v>
      </c>
      <c r="AI20" s="126">
        <v>8.1999999999999993</v>
      </c>
      <c r="AJ20" s="258">
        <f t="shared" si="2"/>
        <v>9.5946138407562298</v>
      </c>
      <c r="AM20" s="126">
        <v>8.5</v>
      </c>
      <c r="AN20" s="257">
        <f t="shared" si="15"/>
        <v>7.1853739002932553</v>
      </c>
      <c r="AO20" s="126">
        <v>6.6</v>
      </c>
      <c r="AP20" s="258">
        <f t="shared" si="8"/>
        <v>6.0593794056179355</v>
      </c>
      <c r="AY20" s="124">
        <v>6.4</v>
      </c>
      <c r="AZ20" s="260">
        <f>($A20*AY$103)+AY$109</f>
        <v>8.2361290322580647</v>
      </c>
      <c r="BA20" s="124">
        <v>7.5</v>
      </c>
      <c r="BB20" s="259">
        <f t="shared" si="10"/>
        <v>7.9768627450980407</v>
      </c>
      <c r="BG20" s="123">
        <v>9.1999999999999993</v>
      </c>
      <c r="BH20" s="262">
        <f t="shared" ref="BH20:BH48" si="19">($A20*BG$103)+BG$109</f>
        <v>7.7408064516129027</v>
      </c>
      <c r="BO20" s="123">
        <v>7.4</v>
      </c>
      <c r="BP20" s="262">
        <f t="shared" si="11"/>
        <v>7.5732620320855624</v>
      </c>
      <c r="BS20" s="122">
        <v>8.1</v>
      </c>
      <c r="BT20" s="237">
        <f t="shared" si="1"/>
        <v>9.8847488747954166</v>
      </c>
      <c r="CE20" s="122">
        <v>11.1</v>
      </c>
      <c r="CF20" s="237">
        <f t="shared" ref="CF20:CF49" si="20">($A20*CE$103)+CE$109</f>
        <v>9.374677419354839</v>
      </c>
      <c r="DA20" s="132">
        <v>8.1666666666666661</v>
      </c>
      <c r="DB20" s="119">
        <f t="shared" si="4"/>
        <v>11.050467399710817</v>
      </c>
      <c r="DC20" s="132">
        <v>7.8888888888888893</v>
      </c>
      <c r="DD20" s="250">
        <f t="shared" si="0"/>
        <v>8.7767591672344434</v>
      </c>
      <c r="DI20" s="119">
        <v>7.833333333333333</v>
      </c>
      <c r="DJ20" s="119">
        <f t="shared" si="16"/>
        <v>7.4125122189638315</v>
      </c>
      <c r="DK20" s="119">
        <v>4.5555555555555554</v>
      </c>
      <c r="DL20" s="250">
        <f t="shared" si="3"/>
        <v>6.7316727805463241</v>
      </c>
      <c r="DO20" s="132">
        <v>6.666666666666667</v>
      </c>
      <c r="DP20" s="250">
        <f t="shared" si="5"/>
        <v>5.9062227430358663</v>
      </c>
      <c r="DQ20" s="119">
        <v>7.9444444444444446</v>
      </c>
      <c r="DR20" s="250">
        <f t="shared" si="17"/>
        <v>8.4003950798305649</v>
      </c>
    </row>
    <row r="21" spans="1:122" x14ac:dyDescent="0.2">
      <c r="A21" s="246">
        <v>-140</v>
      </c>
      <c r="E21" s="130">
        <v>9.4</v>
      </c>
      <c r="F21" s="251">
        <f t="shared" si="6"/>
        <v>9.88977932060501</v>
      </c>
      <c r="I21" s="130">
        <v>5.7</v>
      </c>
      <c r="J21" s="252">
        <f t="shared" si="18"/>
        <v>5.9466666666666672</v>
      </c>
      <c r="K21" s="130">
        <v>7.5</v>
      </c>
      <c r="L21" s="253">
        <f t="shared" si="9"/>
        <v>7.0443137254901984</v>
      </c>
      <c r="S21" s="128">
        <v>8.6999999999999993</v>
      </c>
      <c r="T21" s="256">
        <f t="shared" si="12"/>
        <v>8.3848930481283439</v>
      </c>
      <c r="W21" s="128">
        <v>7.6</v>
      </c>
      <c r="X21" s="256">
        <f t="shared" si="13"/>
        <v>6.0753665689149576</v>
      </c>
      <c r="AA21" s="128">
        <v>6.5</v>
      </c>
      <c r="AB21" s="256">
        <f t="shared" si="7"/>
        <v>6.7215323580461206</v>
      </c>
      <c r="AG21" s="126">
        <v>5.5</v>
      </c>
      <c r="AH21" s="257">
        <f t="shared" si="14"/>
        <v>4.7830645161290315</v>
      </c>
      <c r="AI21" s="126">
        <v>8.6999999999999993</v>
      </c>
      <c r="AJ21" s="258">
        <f t="shared" si="2"/>
        <v>9.8051443979715316</v>
      </c>
      <c r="AM21" s="126">
        <v>8.5</v>
      </c>
      <c r="AN21" s="257">
        <f t="shared" si="15"/>
        <v>7.3479472140762461</v>
      </c>
      <c r="AO21" s="126">
        <v>7</v>
      </c>
      <c r="AP21" s="258">
        <f t="shared" si="8"/>
        <v>6.4676766674931798</v>
      </c>
      <c r="AW21" s="124">
        <v>5.8</v>
      </c>
      <c r="AX21" s="260">
        <f>($A21*AQ$103)+AW$109</f>
        <v>7.0007905138339908</v>
      </c>
      <c r="AY21" s="124">
        <v>6.7</v>
      </c>
      <c r="AZ21" s="260">
        <f t="shared" ref="AZ21:AZ49" si="21">($A21*AY$103)+AY$109</f>
        <v>8.310745272525029</v>
      </c>
      <c r="BA21" s="124">
        <v>8</v>
      </c>
      <c r="BB21" s="259">
        <f t="shared" si="10"/>
        <v>8.3949019607843152</v>
      </c>
      <c r="BG21" s="123">
        <v>8.9</v>
      </c>
      <c r="BH21" s="262">
        <f t="shared" si="19"/>
        <v>8.1187096774193552</v>
      </c>
      <c r="BO21" s="123">
        <v>7.8</v>
      </c>
      <c r="BP21" s="262">
        <f t="shared" si="11"/>
        <v>7.7224598930481285</v>
      </c>
      <c r="BS21" s="122">
        <v>8.4</v>
      </c>
      <c r="BT21" s="237">
        <f t="shared" si="1"/>
        <v>9.9232058101472997</v>
      </c>
      <c r="CA21" s="134"/>
      <c r="CB21" s="161"/>
      <c r="CE21" s="122">
        <v>10.9</v>
      </c>
      <c r="CF21" s="237">
        <f t="shared" si="20"/>
        <v>9.4445161290322588</v>
      </c>
      <c r="DA21" s="119">
        <v>8.2222222222222214</v>
      </c>
      <c r="DB21" s="119">
        <f t="shared" si="4"/>
        <v>11.119608370602016</v>
      </c>
      <c r="DC21" s="119">
        <v>8.0555555555555554</v>
      </c>
      <c r="DD21" s="250">
        <f t="shared" si="0"/>
        <v>8.9013153645328735</v>
      </c>
      <c r="DI21" s="132">
        <v>7.7777777777777777</v>
      </c>
      <c r="DJ21" s="119">
        <f t="shared" si="16"/>
        <v>7.5228087324861512</v>
      </c>
      <c r="DK21" s="132">
        <v>4.5555555555555554</v>
      </c>
      <c r="DL21" s="250">
        <f t="shared" si="3"/>
        <v>6.9535691214470257</v>
      </c>
      <c r="DO21" s="119">
        <v>7.4444444444444446</v>
      </c>
      <c r="DP21" s="250">
        <f t="shared" si="5"/>
        <v>6.0952801963411432</v>
      </c>
      <c r="DQ21" s="132">
        <v>7.7222222222222223</v>
      </c>
      <c r="DR21" s="250">
        <f t="shared" si="17"/>
        <v>8.4134082763115021</v>
      </c>
    </row>
    <row r="22" spans="1:122" x14ac:dyDescent="0.2">
      <c r="A22" s="246">
        <v>-135</v>
      </c>
      <c r="E22" s="130">
        <v>10.199999999999999</v>
      </c>
      <c r="F22" s="251">
        <f t="shared" si="6"/>
        <v>10.200858630583403</v>
      </c>
      <c r="I22" s="130">
        <v>5.0999999999999996</v>
      </c>
      <c r="J22" s="252">
        <f t="shared" si="18"/>
        <v>6.2200000000000006</v>
      </c>
      <c r="K22" s="130">
        <v>7.7</v>
      </c>
      <c r="L22" s="253">
        <f t="shared" si="9"/>
        <v>7.4463025210084055</v>
      </c>
      <c r="S22" s="128">
        <v>8.6999999999999993</v>
      </c>
      <c r="T22" s="256">
        <f t="shared" si="12"/>
        <v>8.6390040106951886</v>
      </c>
      <c r="W22" s="128">
        <v>6.4</v>
      </c>
      <c r="X22" s="256">
        <f t="shared" si="13"/>
        <v>6.3262463343108513</v>
      </c>
      <c r="Y22" s="128">
        <v>8.8000000000000007</v>
      </c>
      <c r="Z22" s="255">
        <f>($A22*Y$103)+Y$109</f>
        <v>7.2435960591133002</v>
      </c>
      <c r="AA22" s="128">
        <v>6.3</v>
      </c>
      <c r="AB22" s="256">
        <f t="shared" si="7"/>
        <v>7.0993347738301864</v>
      </c>
      <c r="AG22" s="126">
        <v>4.7</v>
      </c>
      <c r="AH22" s="257">
        <f t="shared" si="14"/>
        <v>4.8836693548387089</v>
      </c>
      <c r="AI22" s="126">
        <v>8.9</v>
      </c>
      <c r="AJ22" s="258">
        <f t="shared" si="2"/>
        <v>10.015674955186835</v>
      </c>
      <c r="AM22" s="126">
        <v>7.2</v>
      </c>
      <c r="AN22" s="257">
        <f t="shared" si="15"/>
        <v>7.5105205278592377</v>
      </c>
      <c r="AO22" s="126">
        <v>7.3</v>
      </c>
      <c r="AP22" s="258">
        <f t="shared" si="8"/>
        <v>6.8759739293684223</v>
      </c>
      <c r="AU22" s="124">
        <v>8.3000000000000007</v>
      </c>
      <c r="AV22" s="260">
        <f>($A22*AU$103)+AU$109</f>
        <v>7.2743842364532023</v>
      </c>
      <c r="AW22" s="124">
        <v>6.2</v>
      </c>
      <c r="AX22" s="260">
        <f t="shared" ref="AX22:AX49" si="22">($A22*AQ$103)+AW$109</f>
        <v>7.13290513833992</v>
      </c>
      <c r="AY22" s="124">
        <v>7</v>
      </c>
      <c r="AZ22" s="260">
        <f t="shared" si="21"/>
        <v>8.3853615127919916</v>
      </c>
      <c r="BA22" s="124">
        <v>8.1999999999999993</v>
      </c>
      <c r="BB22" s="259">
        <f t="shared" si="10"/>
        <v>8.8129411764705896</v>
      </c>
      <c r="BG22" s="123">
        <v>9.1</v>
      </c>
      <c r="BH22" s="262">
        <f t="shared" si="19"/>
        <v>8.496612903225806</v>
      </c>
      <c r="BO22" s="123">
        <v>8.1</v>
      </c>
      <c r="BP22" s="262">
        <f t="shared" si="11"/>
        <v>7.8716577540106956</v>
      </c>
      <c r="BS22" s="122">
        <v>8.4</v>
      </c>
      <c r="BT22" s="237">
        <f t="shared" si="1"/>
        <v>9.9616627454991811</v>
      </c>
      <c r="CA22" s="134"/>
      <c r="CB22" s="161"/>
      <c r="CE22" s="122">
        <v>8.5</v>
      </c>
      <c r="CF22" s="237">
        <f t="shared" si="20"/>
        <v>9.5143548387096786</v>
      </c>
      <c r="DA22" s="132">
        <v>8.1111111111111107</v>
      </c>
      <c r="DB22" s="119">
        <f t="shared" si="4"/>
        <v>11.188749341493214</v>
      </c>
      <c r="DC22" s="132">
        <v>8.2777777777777786</v>
      </c>
      <c r="DD22" s="250">
        <f t="shared" si="0"/>
        <v>9.0258715618313019</v>
      </c>
      <c r="DI22" s="119">
        <v>7.4444444444444446</v>
      </c>
      <c r="DJ22" s="119">
        <f t="shared" si="16"/>
        <v>7.633105246008471</v>
      </c>
      <c r="DK22" s="119">
        <v>4.5555555555555554</v>
      </c>
      <c r="DL22" s="250">
        <f t="shared" si="3"/>
        <v>7.1754654623477272</v>
      </c>
      <c r="DO22" s="132">
        <v>8.0555555555555554</v>
      </c>
      <c r="DP22" s="250">
        <f t="shared" si="5"/>
        <v>6.2843376496464192</v>
      </c>
      <c r="DQ22" s="119">
        <v>7.2777777777777777</v>
      </c>
      <c r="DR22" s="250">
        <f t="shared" si="17"/>
        <v>8.4264214727924411</v>
      </c>
    </row>
    <row r="23" spans="1:122" x14ac:dyDescent="0.2">
      <c r="A23" s="246">
        <v>-130</v>
      </c>
      <c r="E23" s="130">
        <v>11</v>
      </c>
      <c r="F23" s="251">
        <f t="shared" si="6"/>
        <v>10.511937940561795</v>
      </c>
      <c r="I23" s="130">
        <v>5.0999999999999996</v>
      </c>
      <c r="J23" s="252">
        <f t="shared" si="18"/>
        <v>6.4933333333333332</v>
      </c>
      <c r="K23" s="130">
        <v>7.9</v>
      </c>
      <c r="L23" s="253">
        <f t="shared" si="9"/>
        <v>7.8482913165266126</v>
      </c>
      <c r="S23" s="128">
        <v>8.6</v>
      </c>
      <c r="T23" s="256">
        <f t="shared" si="12"/>
        <v>8.8931149732620334</v>
      </c>
      <c r="W23" s="128">
        <v>6.1</v>
      </c>
      <c r="X23" s="256">
        <f t="shared" si="13"/>
        <v>6.5771260997067458</v>
      </c>
      <c r="Y23" s="128">
        <v>8.6</v>
      </c>
      <c r="Z23" s="255">
        <f t="shared" ref="Z23:Z49" si="23">($A23*Y$103)+Y$109</f>
        <v>7.4086480569239184</v>
      </c>
      <c r="AA23" s="128">
        <v>6.7</v>
      </c>
      <c r="AB23" s="256">
        <f t="shared" si="7"/>
        <v>7.477137189614254</v>
      </c>
      <c r="AG23" s="126">
        <v>4.5</v>
      </c>
      <c r="AH23" s="257">
        <f t="shared" si="14"/>
        <v>4.9842741935483872</v>
      </c>
      <c r="AI23" s="126">
        <v>9.1999999999999993</v>
      </c>
      <c r="AJ23" s="258">
        <f t="shared" si="2"/>
        <v>10.226205512402137</v>
      </c>
      <c r="AM23" s="126">
        <v>7.1</v>
      </c>
      <c r="AN23" s="257">
        <f t="shared" si="15"/>
        <v>7.6730938416422285</v>
      </c>
      <c r="AO23" s="126">
        <v>7.6</v>
      </c>
      <c r="AP23" s="258">
        <f t="shared" si="8"/>
        <v>7.2842711912436666</v>
      </c>
      <c r="AU23" s="124">
        <v>8.3000000000000007</v>
      </c>
      <c r="AV23" s="260">
        <f t="shared" ref="AV23:AV49" si="24">($A23*AU$103)+AU$109</f>
        <v>7.4457033388067879</v>
      </c>
      <c r="AW23" s="124">
        <v>6.6</v>
      </c>
      <c r="AX23" s="260">
        <f t="shared" si="22"/>
        <v>7.2650197628458493</v>
      </c>
      <c r="AY23" s="124">
        <v>7.5</v>
      </c>
      <c r="AZ23" s="260">
        <f t="shared" si="21"/>
        <v>8.4599777530589542</v>
      </c>
      <c r="BA23" s="124">
        <v>8.9</v>
      </c>
      <c r="BB23" s="259">
        <f t="shared" si="10"/>
        <v>9.2309803921568641</v>
      </c>
      <c r="BG23" s="123">
        <v>9.4</v>
      </c>
      <c r="BH23" s="262">
        <f t="shared" si="19"/>
        <v>8.8745161290322585</v>
      </c>
      <c r="BM23" s="123">
        <v>9.6999999999999993</v>
      </c>
      <c r="BN23" s="261">
        <f>($A23*BM$103)+BM$109</f>
        <v>6.1492063492063505</v>
      </c>
      <c r="BO23" s="123">
        <v>8.5</v>
      </c>
      <c r="BP23" s="262">
        <f t="shared" si="11"/>
        <v>8.0208556149732626</v>
      </c>
      <c r="BS23" s="122">
        <v>8.6</v>
      </c>
      <c r="BT23" s="237">
        <f t="shared" si="1"/>
        <v>10.000119680851064</v>
      </c>
      <c r="BY23" s="122">
        <v>12.2</v>
      </c>
      <c r="BZ23" s="236">
        <f>($A23*BY$103)+BY$109</f>
        <v>9.7063492063492056</v>
      </c>
      <c r="CA23" s="134"/>
      <c r="CB23" s="161"/>
      <c r="CE23" s="122">
        <v>8.4</v>
      </c>
      <c r="CF23" s="237">
        <f t="shared" si="20"/>
        <v>9.5841935483870966</v>
      </c>
      <c r="DA23" s="119">
        <v>8</v>
      </c>
      <c r="DB23" s="119">
        <f t="shared" si="4"/>
        <v>11.257890312384411</v>
      </c>
      <c r="DC23" s="119">
        <v>8.3888888888888893</v>
      </c>
      <c r="DD23" s="250">
        <f t="shared" si="0"/>
        <v>9.1504277591297321</v>
      </c>
      <c r="DI23" s="132">
        <v>7.2222222222222223</v>
      </c>
      <c r="DJ23" s="119">
        <f t="shared" si="16"/>
        <v>7.7434017595307916</v>
      </c>
      <c r="DK23" s="132">
        <v>4.7222222222222223</v>
      </c>
      <c r="DL23" s="250">
        <f t="shared" si="3"/>
        <v>7.3973618032484278</v>
      </c>
      <c r="DO23" s="119">
        <v>8.4444444444444446</v>
      </c>
      <c r="DP23" s="250">
        <f t="shared" si="5"/>
        <v>6.4733951029516961</v>
      </c>
      <c r="DQ23" s="132">
        <v>6.9444444444444446</v>
      </c>
      <c r="DR23" s="250">
        <f t="shared" si="17"/>
        <v>8.4394346692733802</v>
      </c>
    </row>
    <row r="24" spans="1:122" x14ac:dyDescent="0.2">
      <c r="A24" s="246">
        <v>-125</v>
      </c>
      <c r="C24" s="241">
        <v>6.7</v>
      </c>
      <c r="D24" s="206">
        <f t="shared" ref="D24:D49" si="25">($A24*C$103)+C$109</f>
        <v>5.3700854700854705</v>
      </c>
      <c r="E24" s="130">
        <v>11.8</v>
      </c>
      <c r="F24" s="251">
        <f t="shared" si="6"/>
        <v>10.823017250540188</v>
      </c>
      <c r="I24" s="130">
        <v>5</v>
      </c>
      <c r="J24" s="252">
        <f t="shared" si="18"/>
        <v>6.7666666666666666</v>
      </c>
      <c r="K24" s="130">
        <v>7.9</v>
      </c>
      <c r="L24" s="253">
        <f t="shared" si="9"/>
        <v>8.2502801120448197</v>
      </c>
      <c r="S24" s="128">
        <v>8.5</v>
      </c>
      <c r="T24" s="256">
        <f t="shared" si="12"/>
        <v>9.1472259358288781</v>
      </c>
      <c r="W24" s="128">
        <v>6.3</v>
      </c>
      <c r="X24" s="256">
        <f t="shared" si="13"/>
        <v>6.8280058651026403</v>
      </c>
      <c r="Y24" s="128">
        <v>8.5</v>
      </c>
      <c r="Z24" s="255">
        <f t="shared" si="23"/>
        <v>7.5737000547345374</v>
      </c>
      <c r="AA24" s="128">
        <v>7.3</v>
      </c>
      <c r="AB24" s="256">
        <f t="shared" si="7"/>
        <v>7.8549396053983216</v>
      </c>
      <c r="AG24" s="126">
        <v>3.9</v>
      </c>
      <c r="AH24" s="257">
        <f t="shared" si="14"/>
        <v>5.0848790322580637</v>
      </c>
      <c r="AI24" s="126">
        <v>9.8000000000000007</v>
      </c>
      <c r="AJ24" s="258">
        <f t="shared" si="2"/>
        <v>10.436736069617439</v>
      </c>
      <c r="AM24" s="126">
        <v>7</v>
      </c>
      <c r="AN24" s="257">
        <f t="shared" si="15"/>
        <v>7.8356671554252202</v>
      </c>
      <c r="AO24" s="126">
        <v>8.1</v>
      </c>
      <c r="AP24" s="258">
        <f t="shared" si="8"/>
        <v>7.6925684531189109</v>
      </c>
      <c r="AU24" s="124">
        <v>8.1</v>
      </c>
      <c r="AV24" s="260">
        <f t="shared" si="24"/>
        <v>7.6170224411603726</v>
      </c>
      <c r="AW24" s="124">
        <v>7</v>
      </c>
      <c r="AX24" s="260">
        <f t="shared" si="22"/>
        <v>7.3971343873517776</v>
      </c>
      <c r="AY24" s="124">
        <v>8.1</v>
      </c>
      <c r="AZ24" s="260">
        <f t="shared" si="21"/>
        <v>8.5345939933259185</v>
      </c>
      <c r="BA24" s="124">
        <v>9.8000000000000007</v>
      </c>
      <c r="BB24" s="259">
        <f t="shared" si="10"/>
        <v>9.6490196078431385</v>
      </c>
      <c r="BG24" s="123">
        <v>9.9</v>
      </c>
      <c r="BH24" s="262">
        <f t="shared" si="19"/>
        <v>9.2524193548387093</v>
      </c>
      <c r="BM24" s="123">
        <v>9.6999999999999993</v>
      </c>
      <c r="BN24" s="261">
        <f t="shared" ref="BN24:BN49" si="26">($A24*BM$103)+BM$109</f>
        <v>6.662698412698413</v>
      </c>
      <c r="BO24" s="123">
        <v>8.9</v>
      </c>
      <c r="BP24" s="262">
        <f t="shared" si="11"/>
        <v>8.1700534759358288</v>
      </c>
      <c r="BS24" s="122">
        <v>8.6</v>
      </c>
      <c r="BT24" s="237">
        <f t="shared" si="1"/>
        <v>10.038576616202946</v>
      </c>
      <c r="BY24" s="122">
        <v>11.8</v>
      </c>
      <c r="BZ24" s="236">
        <f t="shared" ref="BZ24:BZ49" si="27">($A24*BY$103)+BY$109</f>
        <v>9.8368742368742375</v>
      </c>
      <c r="CA24" s="134"/>
      <c r="CB24" s="161"/>
      <c r="CE24" s="122">
        <v>8.3000000000000007</v>
      </c>
      <c r="CF24" s="237">
        <f t="shared" si="20"/>
        <v>9.6540322580645164</v>
      </c>
      <c r="CK24" s="121">
        <v>4.7</v>
      </c>
      <c r="CL24" s="265">
        <f>($A24*CK$103)+CK$109</f>
        <v>5.1350427350427363</v>
      </c>
      <c r="DA24" s="132">
        <v>7.7222222222222223</v>
      </c>
      <c r="DB24" s="119">
        <f t="shared" si="4"/>
        <v>11.327031283275609</v>
      </c>
      <c r="DC24" s="132">
        <v>8.5555555555555554</v>
      </c>
      <c r="DD24" s="250">
        <f t="shared" si="0"/>
        <v>9.2749839564281604</v>
      </c>
      <c r="DI24" s="119">
        <v>7</v>
      </c>
      <c r="DJ24" s="119">
        <f t="shared" si="16"/>
        <v>7.8536982730531122</v>
      </c>
      <c r="DK24" s="119">
        <v>5.2222222222222223</v>
      </c>
      <c r="DL24" s="250">
        <f t="shared" si="3"/>
        <v>7.6192581441491294</v>
      </c>
      <c r="DO24" s="132">
        <v>8.5</v>
      </c>
      <c r="DP24" s="250">
        <f t="shared" si="5"/>
        <v>6.662452556256973</v>
      </c>
      <c r="DQ24" s="119">
        <v>6.4444444444444446</v>
      </c>
      <c r="DR24" s="250">
        <f t="shared" si="17"/>
        <v>8.4524478657543174</v>
      </c>
    </row>
    <row r="25" spans="1:122" x14ac:dyDescent="0.2">
      <c r="A25" s="246">
        <v>-120</v>
      </c>
      <c r="C25" s="130">
        <v>6.6</v>
      </c>
      <c r="D25" s="206">
        <f t="shared" si="25"/>
        <v>5.527282051282052</v>
      </c>
      <c r="E25" s="130">
        <v>12.9</v>
      </c>
      <c r="F25" s="251">
        <f t="shared" si="6"/>
        <v>11.13409656051858</v>
      </c>
      <c r="I25" s="130">
        <v>4.7</v>
      </c>
      <c r="J25" s="252">
        <f t="shared" si="18"/>
        <v>7.04</v>
      </c>
      <c r="K25" s="130">
        <v>8.3000000000000007</v>
      </c>
      <c r="L25" s="253">
        <f t="shared" si="9"/>
        <v>8.6522689075630268</v>
      </c>
      <c r="S25" s="128">
        <v>8.3000000000000007</v>
      </c>
      <c r="T25" s="256">
        <f t="shared" si="12"/>
        <v>9.4013368983957228</v>
      </c>
      <c r="W25" s="128">
        <v>6.5</v>
      </c>
      <c r="X25" s="256">
        <f t="shared" si="13"/>
        <v>7.0788856304985348</v>
      </c>
      <c r="Y25" s="128">
        <v>7.8</v>
      </c>
      <c r="Z25" s="255">
        <f t="shared" si="23"/>
        <v>7.7387520525451556</v>
      </c>
      <c r="AA25" s="128">
        <v>7.3</v>
      </c>
      <c r="AB25" s="256">
        <f t="shared" si="7"/>
        <v>8.2327420211823892</v>
      </c>
      <c r="AE25" s="126">
        <v>13.3</v>
      </c>
      <c r="AF25" s="257">
        <f>($A25*AE$103)+AE$109</f>
        <v>12.915076923076924</v>
      </c>
      <c r="AG25" s="126">
        <v>4.0999999999999996</v>
      </c>
      <c r="AH25" s="257">
        <f t="shared" si="14"/>
        <v>5.185483870967742</v>
      </c>
      <c r="AI25" s="126">
        <v>10.4</v>
      </c>
      <c r="AJ25" s="258">
        <f t="shared" si="2"/>
        <v>10.647266626832742</v>
      </c>
      <c r="AM25" s="126">
        <v>6.9</v>
      </c>
      <c r="AN25" s="257">
        <f t="shared" si="15"/>
        <v>7.998240469208211</v>
      </c>
      <c r="AO25" s="126">
        <v>8.6</v>
      </c>
      <c r="AP25" s="258">
        <f t="shared" si="8"/>
        <v>8.1008657149941534</v>
      </c>
      <c r="AU25" s="124">
        <v>7.6</v>
      </c>
      <c r="AV25" s="260">
        <f t="shared" si="24"/>
        <v>7.7883415435139582</v>
      </c>
      <c r="AW25" s="124">
        <v>7.3</v>
      </c>
      <c r="AX25" s="260">
        <f t="shared" si="22"/>
        <v>7.529249011857706</v>
      </c>
      <c r="AY25" s="124">
        <v>8.6999999999999993</v>
      </c>
      <c r="AZ25" s="260">
        <f t="shared" si="21"/>
        <v>8.6092102335928811</v>
      </c>
      <c r="BA25" s="124">
        <v>10.6</v>
      </c>
      <c r="BB25" s="259">
        <f t="shared" si="10"/>
        <v>10.067058823529413</v>
      </c>
      <c r="BG25" s="123">
        <v>10.1</v>
      </c>
      <c r="BH25" s="262">
        <f t="shared" si="19"/>
        <v>9.6303225806451618</v>
      </c>
      <c r="BK25" s="123">
        <v>5.4</v>
      </c>
      <c r="BL25" s="261">
        <f>($A25*BK$103)+BK$109</f>
        <v>4.6741538461538461</v>
      </c>
      <c r="BM25" s="123">
        <v>9.4</v>
      </c>
      <c r="BN25" s="261">
        <f t="shared" si="26"/>
        <v>7.1761904761904773</v>
      </c>
      <c r="BO25" s="123">
        <v>9.1</v>
      </c>
      <c r="BP25" s="262">
        <f t="shared" si="11"/>
        <v>8.3192513368983967</v>
      </c>
      <c r="BS25" s="122">
        <v>8.6999999999999993</v>
      </c>
      <c r="BT25" s="237">
        <f t="shared" si="1"/>
        <v>10.077033551554829</v>
      </c>
      <c r="BW25" s="122">
        <v>6.1</v>
      </c>
      <c r="BX25" s="236">
        <f>($A25*BW$103)+BW$109</f>
        <v>4.3049230769230782</v>
      </c>
      <c r="BY25" s="122">
        <v>11.5</v>
      </c>
      <c r="BZ25" s="236">
        <f t="shared" si="27"/>
        <v>9.9673992673992675</v>
      </c>
      <c r="CA25" s="122">
        <v>6.4</v>
      </c>
      <c r="CB25" s="237">
        <f>($A25*CA$103)+CA$109</f>
        <v>5.8110769230769233</v>
      </c>
      <c r="CE25" s="122">
        <v>8.4</v>
      </c>
      <c r="CF25" s="237">
        <f t="shared" si="20"/>
        <v>9.7238709677419362</v>
      </c>
      <c r="CK25" s="134">
        <v>5.2</v>
      </c>
      <c r="CL25" s="265">
        <f t="shared" ref="CL25:CL49" si="28">($A25*CK$103)+CK$109</f>
        <v>5.4656410256410268</v>
      </c>
      <c r="DA25" s="119">
        <v>7.6111111111111107</v>
      </c>
      <c r="DB25" s="119">
        <f t="shared" si="4"/>
        <v>11.396172254166807</v>
      </c>
      <c r="DC25" s="119">
        <v>8.8333333333333339</v>
      </c>
      <c r="DD25" s="250">
        <f t="shared" si="0"/>
        <v>9.3995401537265906</v>
      </c>
      <c r="DI25" s="132">
        <v>6.833333333333333</v>
      </c>
      <c r="DJ25" s="119">
        <f t="shared" si="16"/>
        <v>7.9639947865754319</v>
      </c>
      <c r="DK25" s="132">
        <v>5.8888888888888893</v>
      </c>
      <c r="DL25" s="250">
        <f t="shared" si="3"/>
        <v>7.8411544850498309</v>
      </c>
      <c r="DO25" s="119">
        <v>8.5</v>
      </c>
      <c r="DP25" s="250">
        <f t="shared" si="5"/>
        <v>6.8515100095622499</v>
      </c>
      <c r="DQ25" s="132">
        <v>6.2222222222222223</v>
      </c>
      <c r="DR25" s="250">
        <f t="shared" si="17"/>
        <v>8.4654610622352564</v>
      </c>
    </row>
    <row r="26" spans="1:122" x14ac:dyDescent="0.2">
      <c r="A26" s="246">
        <v>-115</v>
      </c>
      <c r="C26" s="130">
        <v>6.1</v>
      </c>
      <c r="D26" s="206">
        <f t="shared" si="25"/>
        <v>5.6844786324786334</v>
      </c>
      <c r="E26" s="130">
        <v>13.3</v>
      </c>
      <c r="F26" s="251">
        <f t="shared" si="6"/>
        <v>11.445175870496973</v>
      </c>
      <c r="I26" s="130">
        <v>4.5999999999999996</v>
      </c>
      <c r="J26" s="252">
        <f t="shared" si="18"/>
        <v>7.3133333333333335</v>
      </c>
      <c r="K26" s="130">
        <v>8.6</v>
      </c>
      <c r="L26" s="253">
        <f t="shared" si="9"/>
        <v>9.0542577030812357</v>
      </c>
      <c r="S26" s="128">
        <v>8.4</v>
      </c>
      <c r="T26" s="256">
        <f t="shared" si="12"/>
        <v>9.6554478609625676</v>
      </c>
      <c r="W26" s="128">
        <v>6.6</v>
      </c>
      <c r="X26" s="256">
        <f t="shared" si="13"/>
        <v>7.3297653958944293</v>
      </c>
      <c r="Y26" s="128">
        <v>7.8</v>
      </c>
      <c r="Z26" s="255">
        <f t="shared" si="23"/>
        <v>7.9038040503557738</v>
      </c>
      <c r="AA26" s="128">
        <v>7.9</v>
      </c>
      <c r="AB26" s="256">
        <f t="shared" si="7"/>
        <v>8.610544436966455</v>
      </c>
      <c r="AE26" s="126">
        <v>13.4</v>
      </c>
      <c r="AF26" s="257">
        <f t="shared" ref="AF26:AF49" si="29">($A26*AE$103)+AE$109</f>
        <v>13.093615384615385</v>
      </c>
      <c r="AG26" s="126">
        <v>4.7</v>
      </c>
      <c r="AH26" s="257">
        <f t="shared" si="14"/>
        <v>5.2860887096774185</v>
      </c>
      <c r="AI26" s="126">
        <v>10.7</v>
      </c>
      <c r="AJ26" s="258">
        <f t="shared" si="2"/>
        <v>10.857797184048044</v>
      </c>
      <c r="AM26" s="126">
        <v>6.9</v>
      </c>
      <c r="AN26" s="257">
        <f t="shared" si="15"/>
        <v>8.1608137829912017</v>
      </c>
      <c r="AO26" s="126">
        <v>9.1</v>
      </c>
      <c r="AP26" s="258">
        <f t="shared" si="8"/>
        <v>8.5091629768693977</v>
      </c>
      <c r="AU26" s="124">
        <v>7.2</v>
      </c>
      <c r="AV26" s="260">
        <f t="shared" si="24"/>
        <v>7.959660645867543</v>
      </c>
      <c r="AW26" s="124">
        <v>7.8</v>
      </c>
      <c r="AX26" s="260">
        <f t="shared" si="22"/>
        <v>7.6613636363636353</v>
      </c>
      <c r="AY26" s="124">
        <v>9</v>
      </c>
      <c r="AZ26" s="260">
        <f t="shared" si="21"/>
        <v>8.6838264738598454</v>
      </c>
      <c r="BA26" s="124">
        <v>11.4</v>
      </c>
      <c r="BB26" s="259">
        <f t="shared" si="10"/>
        <v>10.485098039215687</v>
      </c>
      <c r="BG26" s="123">
        <v>10.7</v>
      </c>
      <c r="BH26" s="262">
        <f t="shared" si="19"/>
        <v>10.008225806451613</v>
      </c>
      <c r="BK26" s="123">
        <v>5.4</v>
      </c>
      <c r="BL26" s="261">
        <f t="shared" ref="BL26:BL49" si="30">($A26*BK$103)+BK$109</f>
        <v>4.7752307692307694</v>
      </c>
      <c r="BM26" s="123">
        <v>9.1</v>
      </c>
      <c r="BN26" s="261">
        <f t="shared" si="26"/>
        <v>7.6896825396825399</v>
      </c>
      <c r="BO26" s="123">
        <v>9.6</v>
      </c>
      <c r="BP26" s="262">
        <f t="shared" si="11"/>
        <v>8.4684491978609628</v>
      </c>
      <c r="BS26" s="122">
        <v>9.1</v>
      </c>
      <c r="BT26" s="237">
        <f t="shared" si="1"/>
        <v>10.11549048690671</v>
      </c>
      <c r="BW26" s="122">
        <v>5.7</v>
      </c>
      <c r="BX26" s="236">
        <f t="shared" ref="BX26:BX49" si="31">($A26*BW$103)+BW$109</f>
        <v>4.4963846153846161</v>
      </c>
      <c r="BY26" s="122">
        <v>10.9</v>
      </c>
      <c r="BZ26" s="236">
        <f t="shared" si="27"/>
        <v>10.097924297924298</v>
      </c>
      <c r="CA26" s="122">
        <v>6.6</v>
      </c>
      <c r="CB26" s="237">
        <f t="shared" ref="CB26:CB49" si="32">($A26*CA$103)+CA$109</f>
        <v>6.1356153846153845</v>
      </c>
      <c r="CE26" s="122">
        <v>8.4</v>
      </c>
      <c r="CF26" s="237">
        <f t="shared" si="20"/>
        <v>9.7937096774193559</v>
      </c>
      <c r="CK26" s="121">
        <v>6</v>
      </c>
      <c r="CL26" s="265">
        <f t="shared" si="28"/>
        <v>5.7962393162393173</v>
      </c>
      <c r="DA26" s="132">
        <v>7.5555555555555554</v>
      </c>
      <c r="DB26" s="119">
        <f t="shared" si="4"/>
        <v>11.465313225058004</v>
      </c>
      <c r="DC26" s="132">
        <v>9.3888888888888893</v>
      </c>
      <c r="DD26" s="250">
        <f t="shared" si="0"/>
        <v>9.5240963510250189</v>
      </c>
      <c r="DI26" s="119">
        <v>6.8888888888888893</v>
      </c>
      <c r="DJ26" s="119">
        <f t="shared" si="16"/>
        <v>8.0742913000977516</v>
      </c>
      <c r="DK26" s="119">
        <v>6.2777777777777777</v>
      </c>
      <c r="DL26" s="250">
        <f t="shared" si="3"/>
        <v>8.0630508259505334</v>
      </c>
      <c r="DO26" s="132">
        <v>8.9444444444444446</v>
      </c>
      <c r="DP26" s="250">
        <f t="shared" si="5"/>
        <v>7.0405674628675259</v>
      </c>
      <c r="DQ26" s="119">
        <v>6.3888888888888893</v>
      </c>
      <c r="DR26" s="250">
        <f t="shared" si="17"/>
        <v>8.4784742587161954</v>
      </c>
    </row>
    <row r="27" spans="1:122" x14ac:dyDescent="0.2">
      <c r="A27" s="246">
        <v>-110</v>
      </c>
      <c r="C27" s="130">
        <v>5.8</v>
      </c>
      <c r="D27" s="206">
        <f t="shared" si="25"/>
        <v>5.8416752136752139</v>
      </c>
      <c r="E27" s="130">
        <v>13.8</v>
      </c>
      <c r="F27" s="251">
        <f t="shared" si="6"/>
        <v>11.756255180475366</v>
      </c>
      <c r="I27" s="130">
        <v>4.4000000000000004</v>
      </c>
      <c r="J27" s="252">
        <f t="shared" si="18"/>
        <v>7.5866666666666669</v>
      </c>
      <c r="K27" s="130">
        <v>8.8000000000000007</v>
      </c>
      <c r="L27" s="253">
        <f t="shared" si="9"/>
        <v>9.4562464985994428</v>
      </c>
      <c r="Q27" s="128">
        <v>11.3</v>
      </c>
      <c r="R27" s="255">
        <f>($A28*Q$103)+Q$109</f>
        <v>9.7700592885375492</v>
      </c>
      <c r="S27" s="128">
        <v>8.6</v>
      </c>
      <c r="T27" s="256">
        <f t="shared" si="12"/>
        <v>9.9095588235294123</v>
      </c>
      <c r="W27" s="128">
        <v>6.9</v>
      </c>
      <c r="X27" s="256">
        <f t="shared" si="13"/>
        <v>7.5806451612903238</v>
      </c>
      <c r="Y27" s="128">
        <v>7.6</v>
      </c>
      <c r="Z27" s="255">
        <f t="shared" si="23"/>
        <v>8.068856048166392</v>
      </c>
      <c r="AA27" s="128">
        <v>8.3000000000000007</v>
      </c>
      <c r="AB27" s="256">
        <f t="shared" si="7"/>
        <v>8.9883468527505226</v>
      </c>
      <c r="AE27" s="126">
        <v>13.6</v>
      </c>
      <c r="AF27" s="257">
        <f t="shared" si="29"/>
        <v>13.272153846153845</v>
      </c>
      <c r="AG27" s="126">
        <v>5</v>
      </c>
      <c r="AH27" s="257">
        <f t="shared" si="14"/>
        <v>5.3866935483870968</v>
      </c>
      <c r="AI27" s="126">
        <v>10.8</v>
      </c>
      <c r="AJ27" s="258">
        <f t="shared" si="2"/>
        <v>11.068327741263346</v>
      </c>
      <c r="AM27" s="126">
        <v>7.1</v>
      </c>
      <c r="AN27" s="257">
        <f t="shared" si="15"/>
        <v>8.3233870967741943</v>
      </c>
      <c r="AO27" s="126">
        <v>9.6</v>
      </c>
      <c r="AP27" s="258">
        <f t="shared" si="8"/>
        <v>8.9174602387446402</v>
      </c>
      <c r="AQ27" s="124">
        <v>8.1</v>
      </c>
      <c r="AR27" s="259">
        <f>($A27*AQ$103)+AQ$109</f>
        <v>8.0934782608695652</v>
      </c>
      <c r="AU27" s="124">
        <v>7.5</v>
      </c>
      <c r="AV27" s="260">
        <f t="shared" si="24"/>
        <v>8.1309797482211277</v>
      </c>
      <c r="AW27" s="124">
        <v>8.5</v>
      </c>
      <c r="AX27" s="260">
        <f t="shared" si="22"/>
        <v>7.7934782608695645</v>
      </c>
      <c r="AY27" s="124">
        <v>9.1999999999999993</v>
      </c>
      <c r="AZ27" s="260">
        <f t="shared" si="21"/>
        <v>8.758442714126808</v>
      </c>
      <c r="BA27" s="124">
        <v>11.9</v>
      </c>
      <c r="BB27" s="259">
        <f t="shared" si="10"/>
        <v>10.903137254901962</v>
      </c>
      <c r="BG27" s="123">
        <v>11.2</v>
      </c>
      <c r="BH27" s="262">
        <f t="shared" si="19"/>
        <v>10.386129032258065</v>
      </c>
      <c r="BK27" s="123">
        <v>5.3</v>
      </c>
      <c r="BL27" s="261">
        <f t="shared" si="30"/>
        <v>4.8763076923076927</v>
      </c>
      <c r="BM27" s="123">
        <v>8.8000000000000007</v>
      </c>
      <c r="BN27" s="261">
        <f t="shared" si="26"/>
        <v>8.2031746031746042</v>
      </c>
      <c r="BO27" s="123">
        <v>9.6999999999999993</v>
      </c>
      <c r="BP27" s="262">
        <f t="shared" si="11"/>
        <v>8.617647058823529</v>
      </c>
      <c r="BS27" s="122">
        <v>9.4</v>
      </c>
      <c r="BT27" s="237">
        <f t="shared" si="1"/>
        <v>10.153947422258593</v>
      </c>
      <c r="BW27" s="122">
        <v>5.0999999999999996</v>
      </c>
      <c r="BX27" s="236">
        <f t="shared" si="31"/>
        <v>4.6878461538461549</v>
      </c>
      <c r="BY27" s="122">
        <v>10.4</v>
      </c>
      <c r="BZ27" s="236">
        <f t="shared" si="27"/>
        <v>10.228449328449329</v>
      </c>
      <c r="CA27" s="122">
        <v>6.8</v>
      </c>
      <c r="CB27" s="237">
        <f t="shared" si="32"/>
        <v>6.4601538461538457</v>
      </c>
      <c r="CE27" s="122">
        <v>8.6</v>
      </c>
      <c r="CF27" s="237">
        <f t="shared" si="20"/>
        <v>9.863548387096774</v>
      </c>
      <c r="CK27" s="134">
        <v>6.7</v>
      </c>
      <c r="CL27" s="265">
        <f t="shared" si="28"/>
        <v>6.1268376068376078</v>
      </c>
      <c r="CY27" s="132">
        <v>9.2222222222222214</v>
      </c>
      <c r="CZ27" s="132">
        <f>($A27*CY$103)+CY$109</f>
        <v>9.3731884057971016</v>
      </c>
      <c r="DA27" s="119">
        <v>7.5</v>
      </c>
      <c r="DB27" s="119">
        <f t="shared" si="4"/>
        <v>11.534454195949202</v>
      </c>
      <c r="DC27" s="119">
        <v>9.7222222222222214</v>
      </c>
      <c r="DD27" s="250">
        <f t="shared" si="0"/>
        <v>9.6486525483234473</v>
      </c>
      <c r="DI27" s="132">
        <v>6.8888888888888893</v>
      </c>
      <c r="DJ27" s="119">
        <f t="shared" si="16"/>
        <v>8.1845878136200714</v>
      </c>
      <c r="DK27" s="132">
        <v>6.7777777777777777</v>
      </c>
      <c r="DL27" s="250">
        <f t="shared" si="3"/>
        <v>8.284947166851234</v>
      </c>
      <c r="DM27" s="119">
        <v>6.8888888888888893</v>
      </c>
      <c r="DN27" s="119">
        <f>($A27*DM$103)+DM$109</f>
        <v>7.0978260869565215</v>
      </c>
      <c r="DO27" s="119">
        <v>9.2222222222222214</v>
      </c>
      <c r="DP27" s="250">
        <f t="shared" si="5"/>
        <v>7.2296249161728028</v>
      </c>
      <c r="DQ27" s="132">
        <v>6.4444444444444446</v>
      </c>
      <c r="DR27" s="250">
        <f t="shared" si="17"/>
        <v>8.4914874551971327</v>
      </c>
    </row>
    <row r="28" spans="1:122" x14ac:dyDescent="0.2">
      <c r="A28" s="246">
        <v>-105</v>
      </c>
      <c r="C28" s="130">
        <v>5.6</v>
      </c>
      <c r="D28" s="206">
        <f t="shared" si="25"/>
        <v>5.9988717948717953</v>
      </c>
      <c r="E28" s="130">
        <v>14.3</v>
      </c>
      <c r="F28" s="251">
        <f t="shared" si="6"/>
        <v>12.067334490453758</v>
      </c>
      <c r="I28" s="130">
        <v>5.0999999999999996</v>
      </c>
      <c r="J28" s="252">
        <f t="shared" si="18"/>
        <v>7.86</v>
      </c>
      <c r="K28" s="130">
        <v>9.4</v>
      </c>
      <c r="L28" s="253">
        <f t="shared" si="9"/>
        <v>9.8582352941176499</v>
      </c>
      <c r="M28" s="130">
        <v>11.1</v>
      </c>
      <c r="N28" s="252">
        <f>($A28*M$103)+M$109</f>
        <v>11.828063241106719</v>
      </c>
      <c r="O28" s="129">
        <v>10.7</v>
      </c>
      <c r="P28" s="254">
        <f>($A28*O$103)+O$109</f>
        <v>8.7498023715415005</v>
      </c>
      <c r="Q28" s="128">
        <v>11.1</v>
      </c>
      <c r="R28" s="255">
        <f t="shared" ref="R28:R49" si="33">($A29*Q$103)+Q$109</f>
        <v>10.085770750988141</v>
      </c>
      <c r="S28" s="128">
        <v>9</v>
      </c>
      <c r="T28" s="256">
        <f t="shared" si="12"/>
        <v>10.163669786096257</v>
      </c>
      <c r="W28" s="128">
        <v>7.1</v>
      </c>
      <c r="X28" s="256">
        <f t="shared" si="13"/>
        <v>7.8315249266862175</v>
      </c>
      <c r="Y28" s="128">
        <v>7.8</v>
      </c>
      <c r="Z28" s="255">
        <f t="shared" si="23"/>
        <v>8.2339080459770102</v>
      </c>
      <c r="AA28" s="128">
        <v>9.1</v>
      </c>
      <c r="AB28" s="256">
        <f t="shared" si="7"/>
        <v>9.3661492685345902</v>
      </c>
      <c r="AE28" s="126">
        <v>13.7</v>
      </c>
      <c r="AF28" s="257">
        <f t="shared" si="29"/>
        <v>13.450692307692307</v>
      </c>
      <c r="AG28" s="126">
        <v>5.0999999999999996</v>
      </c>
      <c r="AH28" s="257">
        <f t="shared" si="14"/>
        <v>5.4872983870967733</v>
      </c>
      <c r="AI28" s="126">
        <v>11.1</v>
      </c>
      <c r="AJ28" s="258">
        <f t="shared" si="2"/>
        <v>11.278858298478649</v>
      </c>
      <c r="AK28" s="126">
        <v>5.9</v>
      </c>
      <c r="AL28" s="257">
        <f>($A28*AK$103)+AK$109</f>
        <v>3.7699604743082986</v>
      </c>
      <c r="AM28" s="126">
        <v>7.2</v>
      </c>
      <c r="AN28" s="257">
        <f t="shared" si="15"/>
        <v>8.4859604105571851</v>
      </c>
      <c r="AO28" s="126">
        <v>10.3</v>
      </c>
      <c r="AP28" s="258">
        <f t="shared" si="8"/>
        <v>9.3257575006198845</v>
      </c>
      <c r="AQ28" s="124">
        <v>8</v>
      </c>
      <c r="AR28" s="259">
        <f t="shared" ref="AR28:AR49" si="34">($A28*AQ$103)+AQ$109</f>
        <v>8.2255928853754945</v>
      </c>
      <c r="AU28" s="124">
        <v>7.4</v>
      </c>
      <c r="AV28" s="260">
        <f t="shared" si="24"/>
        <v>8.3022988505747133</v>
      </c>
      <c r="AW28" s="124">
        <v>8.9</v>
      </c>
      <c r="AX28" s="260">
        <f t="shared" si="22"/>
        <v>7.9255928853754938</v>
      </c>
      <c r="AY28" s="124">
        <v>9.1999999999999993</v>
      </c>
      <c r="AZ28" s="260">
        <f t="shared" si="21"/>
        <v>8.8330589543937705</v>
      </c>
      <c r="BA28" s="124">
        <v>12.4</v>
      </c>
      <c r="BB28" s="259">
        <f t="shared" si="10"/>
        <v>11.321176470588236</v>
      </c>
      <c r="BG28" s="123">
        <v>11.8</v>
      </c>
      <c r="BH28" s="262">
        <f t="shared" si="19"/>
        <v>10.764032258064516</v>
      </c>
      <c r="BK28" s="123">
        <v>4.7</v>
      </c>
      <c r="BL28" s="261">
        <f t="shared" si="30"/>
        <v>4.9773846153846151</v>
      </c>
      <c r="BM28" s="123">
        <v>8.6999999999999993</v>
      </c>
      <c r="BN28" s="261">
        <f t="shared" si="26"/>
        <v>8.7166666666666668</v>
      </c>
      <c r="BO28" s="123">
        <v>9.6999999999999993</v>
      </c>
      <c r="BP28" s="262">
        <f t="shared" si="11"/>
        <v>8.7668449197860969</v>
      </c>
      <c r="BS28" s="122">
        <v>9.4</v>
      </c>
      <c r="BT28" s="237">
        <f t="shared" si="1"/>
        <v>10.192404357610474</v>
      </c>
      <c r="BW28" s="122">
        <v>4.5</v>
      </c>
      <c r="BX28" s="236">
        <f t="shared" si="31"/>
        <v>4.8793076923076928</v>
      </c>
      <c r="BY28" s="122">
        <v>8.6999999999999993</v>
      </c>
      <c r="BZ28" s="236">
        <f t="shared" si="27"/>
        <v>10.358974358974359</v>
      </c>
      <c r="CA28" s="122">
        <v>7.2</v>
      </c>
      <c r="CB28" s="237">
        <f t="shared" si="32"/>
        <v>6.7846923076923078</v>
      </c>
      <c r="CE28" s="122">
        <v>8.6999999999999993</v>
      </c>
      <c r="CF28" s="237">
        <f t="shared" si="20"/>
        <v>9.9333870967741937</v>
      </c>
      <c r="CK28" s="121">
        <v>7.6</v>
      </c>
      <c r="CL28" s="265">
        <f t="shared" si="28"/>
        <v>6.4574358974358983</v>
      </c>
      <c r="CY28" s="119">
        <v>9.6666666666666661</v>
      </c>
      <c r="CZ28" s="132">
        <f t="shared" ref="CZ28:CZ49" si="35">($A28*CY$103)+CY$109</f>
        <v>9.6971343873517792</v>
      </c>
      <c r="DA28" s="132">
        <v>7.333333333333333</v>
      </c>
      <c r="DB28" s="119">
        <f t="shared" si="4"/>
        <v>11.6035951668404</v>
      </c>
      <c r="DC28" s="132">
        <v>10.111111111111111</v>
      </c>
      <c r="DD28" s="250">
        <f t="shared" si="0"/>
        <v>9.7732087456218775</v>
      </c>
      <c r="DI28" s="119">
        <v>6.9444444444444446</v>
      </c>
      <c r="DJ28" s="119">
        <f t="shared" si="16"/>
        <v>8.2948843271423911</v>
      </c>
      <c r="DK28" s="119">
        <v>7.3888888888888893</v>
      </c>
      <c r="DL28" s="250">
        <f t="shared" si="3"/>
        <v>8.5068435077519347</v>
      </c>
      <c r="DM28" s="132">
        <v>7.0555555555555554</v>
      </c>
      <c r="DN28" s="119">
        <f t="shared" ref="DN28:DN49" si="36">($A28*DM$103)+DM$109</f>
        <v>7.3004501537110231</v>
      </c>
      <c r="DO28" s="132">
        <v>9.5</v>
      </c>
      <c r="DP28" s="250">
        <f t="shared" si="5"/>
        <v>7.4186823694780788</v>
      </c>
      <c r="DQ28" s="119">
        <v>6.7222222222222223</v>
      </c>
      <c r="DR28" s="250">
        <f t="shared" si="17"/>
        <v>8.5045006516780717</v>
      </c>
    </row>
    <row r="29" spans="1:122" x14ac:dyDescent="0.2">
      <c r="A29" s="246">
        <v>-100</v>
      </c>
      <c r="C29" s="130">
        <v>5.3</v>
      </c>
      <c r="D29" s="206">
        <f t="shared" si="25"/>
        <v>6.1560683760683759</v>
      </c>
      <c r="E29" s="130">
        <v>14.8</v>
      </c>
      <c r="F29" s="251">
        <f t="shared" si="6"/>
        <v>12.378413800432151</v>
      </c>
      <c r="I29" s="130">
        <v>5.8</v>
      </c>
      <c r="J29" s="252">
        <f t="shared" si="18"/>
        <v>8.1333333333333329</v>
      </c>
      <c r="K29" s="130">
        <v>10</v>
      </c>
      <c r="L29" s="253">
        <f t="shared" si="9"/>
        <v>10.260224089635857</v>
      </c>
      <c r="M29" s="130">
        <v>11.1</v>
      </c>
      <c r="N29" s="252">
        <f t="shared" ref="N29:N49" si="37">($A29*M$103)+M$109</f>
        <v>12.121964991530209</v>
      </c>
      <c r="O29" s="129">
        <v>10.6</v>
      </c>
      <c r="P29" s="254">
        <f t="shared" ref="P29:P49" si="38">($A29*O$103)+O$109</f>
        <v>9.3902879728966671</v>
      </c>
      <c r="Q29" s="128">
        <v>10.9</v>
      </c>
      <c r="R29" s="255">
        <f t="shared" si="33"/>
        <v>10.401482213438733</v>
      </c>
      <c r="S29" s="128">
        <v>9.4</v>
      </c>
      <c r="T29" s="256">
        <f t="shared" si="12"/>
        <v>10.417780748663102</v>
      </c>
      <c r="W29" s="128">
        <v>7.6</v>
      </c>
      <c r="X29" s="256">
        <f t="shared" si="13"/>
        <v>8.0824046920821111</v>
      </c>
      <c r="Y29" s="128">
        <v>7.8</v>
      </c>
      <c r="Z29" s="255">
        <f t="shared" si="23"/>
        <v>8.3989600437876302</v>
      </c>
      <c r="AA29" s="128">
        <v>9.9</v>
      </c>
      <c r="AB29" s="256">
        <f t="shared" si="7"/>
        <v>9.743951684318656</v>
      </c>
      <c r="AE29" s="126">
        <v>13.9</v>
      </c>
      <c r="AF29" s="257">
        <f t="shared" si="29"/>
        <v>13.629230769230769</v>
      </c>
      <c r="AG29" s="126">
        <v>5.3</v>
      </c>
      <c r="AH29" s="257">
        <f t="shared" si="14"/>
        <v>5.5879032258064516</v>
      </c>
      <c r="AI29" s="126">
        <v>11.1</v>
      </c>
      <c r="AJ29" s="258">
        <f t="shared" si="2"/>
        <v>11.489388855693951</v>
      </c>
      <c r="AK29" s="126">
        <v>6.1</v>
      </c>
      <c r="AL29" s="257">
        <f t="shared" ref="AL29:AL49" si="39">($A29*AK$103)+AK$109</f>
        <v>4.3952004517221894</v>
      </c>
      <c r="AM29" s="126">
        <v>7.4</v>
      </c>
      <c r="AN29" s="257">
        <f t="shared" si="15"/>
        <v>8.6485337243401759</v>
      </c>
      <c r="AO29" s="126">
        <v>11</v>
      </c>
      <c r="AP29" s="258">
        <f t="shared" si="8"/>
        <v>9.734054762495127</v>
      </c>
      <c r="AQ29" s="124">
        <v>7.9</v>
      </c>
      <c r="AR29" s="259">
        <f t="shared" si="34"/>
        <v>8.357707509881422</v>
      </c>
      <c r="AU29" s="124">
        <v>7.4</v>
      </c>
      <c r="AV29" s="260">
        <f t="shared" si="24"/>
        <v>8.4736179529282971</v>
      </c>
      <c r="AW29" s="124">
        <v>9.1999999999999993</v>
      </c>
      <c r="AX29" s="260">
        <f t="shared" si="22"/>
        <v>8.0577075098814213</v>
      </c>
      <c r="AY29" s="124">
        <v>9.1</v>
      </c>
      <c r="AZ29" s="260">
        <f t="shared" si="21"/>
        <v>8.9076751946607349</v>
      </c>
      <c r="BA29" s="124">
        <v>13</v>
      </c>
      <c r="BB29" s="259">
        <f t="shared" si="10"/>
        <v>11.739215686274511</v>
      </c>
      <c r="BG29" s="123">
        <v>12.3</v>
      </c>
      <c r="BH29" s="262">
        <f t="shared" si="19"/>
        <v>11.141935483870967</v>
      </c>
      <c r="BK29" s="123">
        <v>4.3</v>
      </c>
      <c r="BL29" s="261">
        <f t="shared" si="30"/>
        <v>5.0784615384615384</v>
      </c>
      <c r="BM29" s="123">
        <v>8.6999999999999993</v>
      </c>
      <c r="BN29" s="261">
        <f t="shared" si="26"/>
        <v>9.2301587301587311</v>
      </c>
      <c r="BO29" s="123">
        <v>9.6</v>
      </c>
      <c r="BP29" s="262">
        <f t="shared" si="11"/>
        <v>8.9160427807486631</v>
      </c>
      <c r="BS29" s="122">
        <v>9.4</v>
      </c>
      <c r="BT29" s="237">
        <f t="shared" si="1"/>
        <v>10.230861292962357</v>
      </c>
      <c r="BW29" s="122">
        <v>4.2</v>
      </c>
      <c r="BX29" s="236">
        <f t="shared" si="31"/>
        <v>5.0707692307692316</v>
      </c>
      <c r="BY29" s="122">
        <v>8.6</v>
      </c>
      <c r="BZ29" s="236">
        <f t="shared" si="27"/>
        <v>10.48949938949939</v>
      </c>
      <c r="CA29" s="122">
        <v>7.4</v>
      </c>
      <c r="CB29" s="237">
        <f t="shared" si="32"/>
        <v>7.109230769230769</v>
      </c>
      <c r="CE29" s="122">
        <v>8.9</v>
      </c>
      <c r="CF29" s="237">
        <f t="shared" si="20"/>
        <v>10.003225806451614</v>
      </c>
      <c r="CK29" s="134">
        <v>8.3000000000000007</v>
      </c>
      <c r="CL29" s="265">
        <f t="shared" si="28"/>
        <v>6.7880341880341888</v>
      </c>
      <c r="CY29" s="132">
        <v>10.166666666666666</v>
      </c>
      <c r="CZ29" s="132">
        <f t="shared" si="35"/>
        <v>10.021080368906457</v>
      </c>
      <c r="DA29" s="119">
        <v>7.2777777777777777</v>
      </c>
      <c r="DB29" s="119">
        <f t="shared" si="4"/>
        <v>11.672736137731597</v>
      </c>
      <c r="DC29" s="119">
        <v>10.444444444444445</v>
      </c>
      <c r="DD29" s="250">
        <f t="shared" si="0"/>
        <v>9.8977649429203058</v>
      </c>
      <c r="DI29" s="132">
        <v>6.8888888888888893</v>
      </c>
      <c r="DJ29" s="119">
        <f t="shared" si="16"/>
        <v>8.4051808406647108</v>
      </c>
      <c r="DK29" s="132">
        <v>8</v>
      </c>
      <c r="DL29" s="250">
        <f t="shared" si="3"/>
        <v>8.7287398486526371</v>
      </c>
      <c r="DM29" s="119">
        <v>7.333333333333333</v>
      </c>
      <c r="DN29" s="119">
        <f t="shared" si="36"/>
        <v>7.5030742204655247</v>
      </c>
      <c r="DO29" s="119">
        <v>9.8333333333333339</v>
      </c>
      <c r="DP29" s="250">
        <f t="shared" si="5"/>
        <v>7.6077398227833566</v>
      </c>
      <c r="DQ29" s="132">
        <v>6.8888888888888893</v>
      </c>
      <c r="DR29" s="250">
        <f t="shared" si="17"/>
        <v>8.5175138481590107</v>
      </c>
    </row>
    <row r="30" spans="1:122" x14ac:dyDescent="0.2">
      <c r="A30" s="246">
        <v>-95</v>
      </c>
      <c r="C30" s="130">
        <v>5.3</v>
      </c>
      <c r="D30" s="206">
        <f t="shared" si="25"/>
        <v>6.3132649572649573</v>
      </c>
      <c r="E30" s="130">
        <v>15.3</v>
      </c>
      <c r="F30" s="251">
        <f t="shared" si="6"/>
        <v>12.689493110410542</v>
      </c>
      <c r="I30" s="130">
        <v>6.7</v>
      </c>
      <c r="J30" s="252">
        <f t="shared" si="18"/>
        <v>8.4066666666666663</v>
      </c>
      <c r="K30" s="130">
        <v>10.6</v>
      </c>
      <c r="L30" s="253">
        <f t="shared" si="9"/>
        <v>10.662212885154064</v>
      </c>
      <c r="M30" s="130">
        <v>11</v>
      </c>
      <c r="N30" s="252">
        <f t="shared" si="37"/>
        <v>12.4158667419537</v>
      </c>
      <c r="O30" s="129">
        <v>10.8</v>
      </c>
      <c r="P30" s="254">
        <f t="shared" si="38"/>
        <v>10.030773574251834</v>
      </c>
      <c r="Q30" s="128">
        <v>10.8</v>
      </c>
      <c r="R30" s="255">
        <f t="shared" si="33"/>
        <v>10.717193675889327</v>
      </c>
      <c r="S30" s="128">
        <v>9.6999999999999993</v>
      </c>
      <c r="T30" s="256">
        <f t="shared" si="12"/>
        <v>10.671891711229947</v>
      </c>
      <c r="U30" s="128">
        <v>6.1</v>
      </c>
      <c r="V30" s="255">
        <f>($A30*U$103)+U$109</f>
        <v>4.2371428571428584</v>
      </c>
      <c r="W30" s="128">
        <v>8.1999999999999993</v>
      </c>
      <c r="X30" s="256">
        <f t="shared" si="13"/>
        <v>8.3332844574780065</v>
      </c>
      <c r="Y30" s="128">
        <v>7.3</v>
      </c>
      <c r="Z30" s="255">
        <f t="shared" si="23"/>
        <v>8.5640120415982484</v>
      </c>
      <c r="AA30" s="128">
        <v>10.6</v>
      </c>
      <c r="AB30" s="256">
        <f t="shared" si="7"/>
        <v>10.121754100102724</v>
      </c>
      <c r="AE30" s="126">
        <v>14</v>
      </c>
      <c r="AF30" s="257">
        <f t="shared" si="29"/>
        <v>13.807769230769232</v>
      </c>
      <c r="AG30" s="126">
        <v>5.3</v>
      </c>
      <c r="AH30" s="257">
        <f t="shared" si="14"/>
        <v>5.6885080645161281</v>
      </c>
      <c r="AI30" s="126">
        <v>11.1</v>
      </c>
      <c r="AJ30" s="258">
        <f t="shared" si="2"/>
        <v>11.699919412909253</v>
      </c>
      <c r="AK30" s="126">
        <v>6</v>
      </c>
      <c r="AL30" s="257">
        <f t="shared" si="39"/>
        <v>5.0204404291360802</v>
      </c>
      <c r="AM30" s="126">
        <v>7.6</v>
      </c>
      <c r="AN30" s="257">
        <f t="shared" si="15"/>
        <v>8.8111070381231684</v>
      </c>
      <c r="AO30" s="126">
        <v>11.6</v>
      </c>
      <c r="AP30" s="258">
        <f t="shared" si="8"/>
        <v>10.142352024370371</v>
      </c>
      <c r="AQ30" s="124">
        <v>7.8</v>
      </c>
      <c r="AR30" s="259">
        <f t="shared" si="34"/>
        <v>8.4898221343873512</v>
      </c>
      <c r="AU30" s="124">
        <v>7.7</v>
      </c>
      <c r="AV30" s="260">
        <f t="shared" si="24"/>
        <v>8.6449370552818827</v>
      </c>
      <c r="AW30" s="124">
        <v>9.8000000000000007</v>
      </c>
      <c r="AX30" s="260">
        <f t="shared" si="22"/>
        <v>8.1898221343873505</v>
      </c>
      <c r="AY30" s="124">
        <v>8.8000000000000007</v>
      </c>
      <c r="AZ30" s="260">
        <f t="shared" si="21"/>
        <v>8.9822914349276974</v>
      </c>
      <c r="BA30" s="124">
        <v>13.6</v>
      </c>
      <c r="BB30" s="259">
        <f t="shared" si="10"/>
        <v>12.157254901960787</v>
      </c>
      <c r="BG30" s="123">
        <v>12.9</v>
      </c>
      <c r="BH30" s="262">
        <f t="shared" si="19"/>
        <v>11.519838709677419</v>
      </c>
      <c r="BK30" s="123">
        <v>3.9</v>
      </c>
      <c r="BL30" s="261">
        <f t="shared" si="30"/>
        <v>5.1795384615384616</v>
      </c>
      <c r="BM30" s="123">
        <v>9.1999999999999993</v>
      </c>
      <c r="BN30" s="261">
        <f t="shared" si="26"/>
        <v>9.7436507936507937</v>
      </c>
      <c r="BO30" s="123">
        <v>9.3000000000000007</v>
      </c>
      <c r="BP30" s="262">
        <f t="shared" si="11"/>
        <v>9.065240641711231</v>
      </c>
      <c r="BS30" s="122">
        <v>9.1999999999999993</v>
      </c>
      <c r="BT30" s="237">
        <f t="shared" si="1"/>
        <v>10.269318228314239</v>
      </c>
      <c r="BW30" s="122">
        <v>3.8</v>
      </c>
      <c r="BX30" s="236">
        <f t="shared" si="31"/>
        <v>5.2622307692307704</v>
      </c>
      <c r="BY30" s="122">
        <v>8.6999999999999993</v>
      </c>
      <c r="BZ30" s="236">
        <f t="shared" si="27"/>
        <v>10.62002442002442</v>
      </c>
      <c r="CA30" s="122">
        <v>7.8</v>
      </c>
      <c r="CB30" s="237">
        <f t="shared" si="32"/>
        <v>7.4337692307692302</v>
      </c>
      <c r="CE30" s="122">
        <v>9.1999999999999993</v>
      </c>
      <c r="CF30" s="237">
        <f t="shared" si="20"/>
        <v>10.073064516129033</v>
      </c>
      <c r="CK30" s="121">
        <v>9</v>
      </c>
      <c r="CL30" s="265">
        <f t="shared" si="28"/>
        <v>7.1186324786324793</v>
      </c>
      <c r="CY30" s="119">
        <v>10.555555555555555</v>
      </c>
      <c r="CZ30" s="132">
        <f t="shared" si="35"/>
        <v>10.345026350461133</v>
      </c>
      <c r="DA30" s="132">
        <v>7.333333333333333</v>
      </c>
      <c r="DB30" s="119">
        <f t="shared" si="4"/>
        <v>11.741877108622797</v>
      </c>
      <c r="DC30" s="132">
        <v>10.777777777777779</v>
      </c>
      <c r="DD30" s="250">
        <f t="shared" si="0"/>
        <v>10.022321140218736</v>
      </c>
      <c r="DE30" s="119">
        <v>11.055555555555555</v>
      </c>
      <c r="DF30" s="250">
        <f>($A30*DE$103)+DE$109</f>
        <v>12.384126984126983</v>
      </c>
      <c r="DI30" s="119">
        <v>6.666666666666667</v>
      </c>
      <c r="DJ30" s="119">
        <f t="shared" si="16"/>
        <v>8.5154773541870306</v>
      </c>
      <c r="DK30" s="119">
        <v>8.4444444444444446</v>
      </c>
      <c r="DL30" s="250">
        <f t="shared" si="3"/>
        <v>8.9506361895533395</v>
      </c>
      <c r="DM30" s="132">
        <v>7.6111111111111107</v>
      </c>
      <c r="DN30" s="119">
        <f t="shared" si="36"/>
        <v>7.7056982872200255</v>
      </c>
      <c r="DO30" s="132">
        <v>10.166666666666666</v>
      </c>
      <c r="DP30" s="250">
        <f t="shared" si="5"/>
        <v>7.7967972760886326</v>
      </c>
      <c r="DQ30" s="119">
        <v>6.9444444444444446</v>
      </c>
      <c r="DR30" s="250">
        <f t="shared" si="17"/>
        <v>8.5305270446399479</v>
      </c>
    </row>
    <row r="31" spans="1:122" x14ac:dyDescent="0.2">
      <c r="A31" s="246">
        <v>-90</v>
      </c>
      <c r="C31" s="130">
        <v>5.4</v>
      </c>
      <c r="D31" s="206">
        <f t="shared" si="25"/>
        <v>6.4704615384615387</v>
      </c>
      <c r="E31" s="130">
        <v>15.3</v>
      </c>
      <c r="F31" s="251">
        <f t="shared" si="6"/>
        <v>13.000572420388934</v>
      </c>
      <c r="I31" s="130">
        <v>7.4</v>
      </c>
      <c r="J31" s="252">
        <f t="shared" si="18"/>
        <v>8.68</v>
      </c>
      <c r="K31" s="130">
        <v>11.2</v>
      </c>
      <c r="L31" s="253">
        <f t="shared" si="9"/>
        <v>11.064201680672271</v>
      </c>
      <c r="M31" s="130">
        <v>11</v>
      </c>
      <c r="N31" s="252">
        <f t="shared" si="37"/>
        <v>12.709768492377188</v>
      </c>
      <c r="O31" s="129">
        <v>11.7</v>
      </c>
      <c r="P31" s="254">
        <f t="shared" si="38"/>
        <v>10.671259175607</v>
      </c>
      <c r="Q31" s="128">
        <v>10</v>
      </c>
      <c r="R31" s="255">
        <f t="shared" si="33"/>
        <v>11.03290513833992</v>
      </c>
      <c r="S31" s="128">
        <v>10.4</v>
      </c>
      <c r="T31" s="256">
        <f t="shared" si="12"/>
        <v>10.926002673796791</v>
      </c>
      <c r="U31" s="128">
        <v>5.9</v>
      </c>
      <c r="V31" s="255">
        <f t="shared" ref="V31:V49" si="40">($A31*U$103)+U$109</f>
        <v>4.6562406015037601</v>
      </c>
      <c r="W31" s="128">
        <v>8.6999999999999993</v>
      </c>
      <c r="X31" s="256">
        <f t="shared" si="13"/>
        <v>8.5841642228739019</v>
      </c>
      <c r="Y31" s="128">
        <v>7.4</v>
      </c>
      <c r="Z31" s="255">
        <f t="shared" si="23"/>
        <v>8.7290640394088665</v>
      </c>
      <c r="AA31" s="128">
        <v>11.2</v>
      </c>
      <c r="AB31" s="256">
        <f t="shared" si="7"/>
        <v>10.499556515886791</v>
      </c>
      <c r="AE31" s="126">
        <v>14.3</v>
      </c>
      <c r="AF31" s="257">
        <f t="shared" si="29"/>
        <v>13.986307692307692</v>
      </c>
      <c r="AG31" s="126">
        <v>5.3</v>
      </c>
      <c r="AH31" s="257">
        <f t="shared" si="14"/>
        <v>5.7891129032258064</v>
      </c>
      <c r="AI31" s="126">
        <v>11.1</v>
      </c>
      <c r="AJ31" s="258">
        <f t="shared" si="2"/>
        <v>11.910449970124557</v>
      </c>
      <c r="AK31" s="126">
        <v>5.8</v>
      </c>
      <c r="AL31" s="257">
        <f t="shared" si="39"/>
        <v>5.6456804065499711</v>
      </c>
      <c r="AM31" s="126">
        <v>7.8</v>
      </c>
      <c r="AN31" s="257">
        <f t="shared" si="15"/>
        <v>8.9736803519061592</v>
      </c>
      <c r="AO31" s="126">
        <v>12.1</v>
      </c>
      <c r="AP31" s="258">
        <f t="shared" si="8"/>
        <v>10.550649286245616</v>
      </c>
      <c r="AQ31" s="124">
        <v>8</v>
      </c>
      <c r="AR31" s="259">
        <f t="shared" si="34"/>
        <v>8.6219367588932805</v>
      </c>
      <c r="AU31" s="124">
        <v>7.8</v>
      </c>
      <c r="AV31" s="260">
        <f t="shared" si="24"/>
        <v>8.8162561576354683</v>
      </c>
      <c r="AW31" s="124">
        <v>10.199999999999999</v>
      </c>
      <c r="AX31" s="260">
        <f t="shared" si="22"/>
        <v>8.3219367588932798</v>
      </c>
      <c r="AY31" s="124">
        <v>8.5</v>
      </c>
      <c r="AZ31" s="260">
        <f t="shared" si="21"/>
        <v>9.0569076751946618</v>
      </c>
      <c r="BA31" s="124">
        <v>13.7</v>
      </c>
      <c r="BB31" s="259">
        <f t="shared" si="10"/>
        <v>12.575294117647061</v>
      </c>
      <c r="BE31" s="123">
        <v>7.2</v>
      </c>
      <c r="BF31" s="261">
        <f>($A31*BE$103)+BE$109</f>
        <v>6.0221052631578953</v>
      </c>
      <c r="BG31" s="123">
        <v>13.4</v>
      </c>
      <c r="BH31" s="262">
        <f t="shared" si="19"/>
        <v>11.897741935483872</v>
      </c>
      <c r="BK31" s="123">
        <v>3.9</v>
      </c>
      <c r="BL31" s="261">
        <f t="shared" si="30"/>
        <v>5.2806153846153849</v>
      </c>
      <c r="BM31" s="123">
        <v>9.9</v>
      </c>
      <c r="BN31" s="261">
        <f t="shared" si="26"/>
        <v>10.257142857142858</v>
      </c>
      <c r="BO31" s="123">
        <v>9.3000000000000007</v>
      </c>
      <c r="BP31" s="262">
        <f t="shared" si="11"/>
        <v>9.2144385026737972</v>
      </c>
      <c r="BS31" s="122">
        <v>9.1</v>
      </c>
      <c r="BT31" s="237">
        <f t="shared" si="1"/>
        <v>10.307775163666122</v>
      </c>
      <c r="BW31" s="122">
        <v>3.4</v>
      </c>
      <c r="BX31" s="236">
        <f t="shared" si="31"/>
        <v>5.4536923076923083</v>
      </c>
      <c r="BY31" s="122">
        <v>8.4</v>
      </c>
      <c r="BZ31" s="236">
        <f t="shared" si="27"/>
        <v>10.75054945054945</v>
      </c>
      <c r="CA31" s="122">
        <v>8.1</v>
      </c>
      <c r="CB31" s="237">
        <f t="shared" si="32"/>
        <v>7.7583076923076923</v>
      </c>
      <c r="CE31" s="122">
        <v>9.3000000000000007</v>
      </c>
      <c r="CF31" s="237">
        <f t="shared" si="20"/>
        <v>10.142903225806451</v>
      </c>
      <c r="CK31" s="134">
        <v>9.6999999999999993</v>
      </c>
      <c r="CL31" s="265">
        <f t="shared" si="28"/>
        <v>7.4492307692307698</v>
      </c>
      <c r="CY31" s="132">
        <v>10.777777777777779</v>
      </c>
      <c r="CZ31" s="132">
        <f t="shared" si="35"/>
        <v>10.668972332015811</v>
      </c>
      <c r="DA31" s="119">
        <v>7.333333333333333</v>
      </c>
      <c r="DB31" s="119">
        <f t="shared" si="4"/>
        <v>11.811018079513994</v>
      </c>
      <c r="DC31" s="119">
        <v>10.944444444444445</v>
      </c>
      <c r="DD31" s="250">
        <f t="shared" si="0"/>
        <v>10.146877337517164</v>
      </c>
      <c r="DE31" s="132">
        <v>11.555555555555555</v>
      </c>
      <c r="DF31" s="250">
        <f t="shared" ref="DF31:DF49" si="41">($A31*DE$103)+DE$109</f>
        <v>12.401921470342522</v>
      </c>
      <c r="DI31" s="132">
        <v>6.5</v>
      </c>
      <c r="DJ31" s="119">
        <f t="shared" si="16"/>
        <v>8.6257738677093521</v>
      </c>
      <c r="DK31" s="132">
        <v>8.8333333333333339</v>
      </c>
      <c r="DL31" s="250">
        <f t="shared" si="3"/>
        <v>9.1725325304540402</v>
      </c>
      <c r="DM31" s="119">
        <v>7.6111111111111107</v>
      </c>
      <c r="DN31" s="119">
        <f t="shared" si="36"/>
        <v>7.908322353974528</v>
      </c>
      <c r="DO31" s="119">
        <v>10.333333333333334</v>
      </c>
      <c r="DP31" s="250">
        <f t="shared" si="5"/>
        <v>7.9858547293939095</v>
      </c>
      <c r="DQ31" s="132">
        <v>6.7777777777777777</v>
      </c>
      <c r="DR31" s="250">
        <f t="shared" si="17"/>
        <v>8.5435402411208869</v>
      </c>
    </row>
    <row r="32" spans="1:122" x14ac:dyDescent="0.2">
      <c r="A32" s="246">
        <v>-85</v>
      </c>
      <c r="C32" s="130">
        <v>5.7</v>
      </c>
      <c r="D32" s="206">
        <f t="shared" si="25"/>
        <v>6.6276581196581201</v>
      </c>
      <c r="E32" s="130">
        <v>15.4</v>
      </c>
      <c r="F32" s="251">
        <f t="shared" si="6"/>
        <v>13.311651730367327</v>
      </c>
      <c r="I32" s="130">
        <v>8.1999999999999993</v>
      </c>
      <c r="J32" s="252">
        <f t="shared" si="18"/>
        <v>8.9533333333333331</v>
      </c>
      <c r="K32" s="130">
        <v>11.7</v>
      </c>
      <c r="L32" s="253">
        <f t="shared" si="9"/>
        <v>11.466190476190478</v>
      </c>
      <c r="M32" s="130">
        <v>10.8</v>
      </c>
      <c r="N32" s="252">
        <f t="shared" si="37"/>
        <v>13.003670242800677</v>
      </c>
      <c r="O32" s="129">
        <v>12.4</v>
      </c>
      <c r="P32" s="254">
        <f t="shared" si="38"/>
        <v>11.311744776962167</v>
      </c>
      <c r="Q32" s="128">
        <v>10.199999999999999</v>
      </c>
      <c r="R32" s="255">
        <f t="shared" si="33"/>
        <v>11.348616600790512</v>
      </c>
      <c r="S32" s="128">
        <v>11.2</v>
      </c>
      <c r="T32" s="256">
        <f t="shared" si="12"/>
        <v>11.180113636363636</v>
      </c>
      <c r="U32" s="128">
        <v>5.7</v>
      </c>
      <c r="V32" s="255">
        <f t="shared" si="40"/>
        <v>5.0753383458646626</v>
      </c>
      <c r="W32" s="128">
        <v>9.3000000000000007</v>
      </c>
      <c r="X32" s="256">
        <f t="shared" si="13"/>
        <v>8.8350439882697955</v>
      </c>
      <c r="Y32" s="128">
        <v>7.7</v>
      </c>
      <c r="Z32" s="255">
        <f t="shared" si="23"/>
        <v>8.8941160372194847</v>
      </c>
      <c r="AA32" s="128">
        <v>11.7</v>
      </c>
      <c r="AB32" s="256">
        <f t="shared" si="7"/>
        <v>10.877358931670859</v>
      </c>
      <c r="AE32" s="126">
        <v>14.8</v>
      </c>
      <c r="AF32" s="257">
        <f t="shared" si="29"/>
        <v>14.164846153846154</v>
      </c>
      <c r="AG32" s="126">
        <v>5.4</v>
      </c>
      <c r="AH32" s="257">
        <f t="shared" si="14"/>
        <v>5.8897177419354829</v>
      </c>
      <c r="AI32" s="126">
        <v>11.3</v>
      </c>
      <c r="AJ32" s="258">
        <f t="shared" si="2"/>
        <v>12.120980527339858</v>
      </c>
      <c r="AK32" s="126">
        <v>5.7</v>
      </c>
      <c r="AL32" s="257">
        <f t="shared" si="39"/>
        <v>6.2709203839638601</v>
      </c>
      <c r="AM32" s="126">
        <v>8.1999999999999993</v>
      </c>
      <c r="AN32" s="257">
        <f t="shared" si="15"/>
        <v>9.13625366568915</v>
      </c>
      <c r="AO32" s="126">
        <v>12.6</v>
      </c>
      <c r="AP32" s="258">
        <f t="shared" si="8"/>
        <v>10.958946548120858</v>
      </c>
      <c r="AQ32" s="124">
        <v>8.1999999999999993</v>
      </c>
      <c r="AR32" s="259">
        <f t="shared" si="34"/>
        <v>8.7540513833992097</v>
      </c>
      <c r="AU32" s="124">
        <v>7.7</v>
      </c>
      <c r="AV32" s="260">
        <f t="shared" si="24"/>
        <v>8.9875752599890539</v>
      </c>
      <c r="AW32" s="124">
        <v>10.1</v>
      </c>
      <c r="AX32" s="260">
        <f t="shared" si="22"/>
        <v>8.454051383399209</v>
      </c>
      <c r="AY32" s="124">
        <v>8.4</v>
      </c>
      <c r="AZ32" s="260">
        <f t="shared" si="21"/>
        <v>9.1315239154616243</v>
      </c>
      <c r="BA32" s="124">
        <v>13.9</v>
      </c>
      <c r="BB32" s="259">
        <f t="shared" si="10"/>
        <v>12.993333333333336</v>
      </c>
      <c r="BE32" s="123">
        <v>7.1</v>
      </c>
      <c r="BF32" s="261">
        <f t="shared" ref="BF32:BF49" si="42">($A32*BE$103)+BE$109</f>
        <v>6.4542105263157898</v>
      </c>
      <c r="BG32" s="123">
        <v>14.4</v>
      </c>
      <c r="BH32" s="262">
        <f t="shared" si="19"/>
        <v>12.275645161290322</v>
      </c>
      <c r="BK32" s="123">
        <v>4.2</v>
      </c>
      <c r="BL32" s="261">
        <f t="shared" si="30"/>
        <v>5.3816923076923082</v>
      </c>
      <c r="BM32" s="123">
        <v>10.7</v>
      </c>
      <c r="BN32" s="261">
        <f t="shared" si="26"/>
        <v>10.770634920634921</v>
      </c>
      <c r="BO32" s="123">
        <v>9.3000000000000007</v>
      </c>
      <c r="BP32" s="262">
        <f t="shared" si="11"/>
        <v>9.3636363636363633</v>
      </c>
      <c r="BS32" s="122">
        <v>8.9</v>
      </c>
      <c r="BT32" s="237">
        <f t="shared" si="1"/>
        <v>10.346232099018003</v>
      </c>
      <c r="BW32" s="122">
        <v>3.3</v>
      </c>
      <c r="BX32" s="236">
        <f t="shared" si="31"/>
        <v>5.6451538461538471</v>
      </c>
      <c r="BY32" s="122">
        <v>8.3000000000000007</v>
      </c>
      <c r="BZ32" s="236">
        <f t="shared" si="27"/>
        <v>10.881074481074481</v>
      </c>
      <c r="CA32" s="122">
        <v>8.4</v>
      </c>
      <c r="CB32" s="237">
        <f t="shared" si="32"/>
        <v>8.0828461538461536</v>
      </c>
      <c r="CE32" s="122">
        <v>9.3000000000000007</v>
      </c>
      <c r="CF32" s="237">
        <f t="shared" si="20"/>
        <v>10.212741935483871</v>
      </c>
      <c r="CK32" s="121">
        <v>10.4</v>
      </c>
      <c r="CL32" s="265">
        <f t="shared" si="28"/>
        <v>7.7798290598290603</v>
      </c>
      <c r="CY32" s="119">
        <v>11.111111111111111</v>
      </c>
      <c r="CZ32" s="132">
        <f t="shared" si="35"/>
        <v>10.992918313570488</v>
      </c>
      <c r="DA32" s="132">
        <v>7.333333333333333</v>
      </c>
      <c r="DB32" s="119">
        <f t="shared" si="4"/>
        <v>11.880159050405192</v>
      </c>
      <c r="DC32" s="132">
        <v>11.277777777777779</v>
      </c>
      <c r="DD32" s="250">
        <f t="shared" si="0"/>
        <v>10.271433534815593</v>
      </c>
      <c r="DE32" s="119">
        <v>12</v>
      </c>
      <c r="DF32" s="250">
        <f t="shared" si="41"/>
        <v>12.419715956558061</v>
      </c>
      <c r="DG32" s="242"/>
      <c r="DH32" s="242"/>
      <c r="DI32" s="119">
        <v>6.4444444444444446</v>
      </c>
      <c r="DJ32" s="119">
        <f t="shared" si="16"/>
        <v>8.7360703812316718</v>
      </c>
      <c r="DK32" s="119">
        <v>9.3888888888888893</v>
      </c>
      <c r="DL32" s="250">
        <f t="shared" si="3"/>
        <v>9.3944288713547408</v>
      </c>
      <c r="DM32" s="132">
        <v>7.833333333333333</v>
      </c>
      <c r="DN32" s="119">
        <f t="shared" si="36"/>
        <v>8.1109464207290287</v>
      </c>
      <c r="DO32" s="132">
        <v>10.444444444444445</v>
      </c>
      <c r="DP32" s="250">
        <f t="shared" si="5"/>
        <v>8.1749121826991864</v>
      </c>
      <c r="DQ32" s="119">
        <v>6.666666666666667</v>
      </c>
      <c r="DR32" s="250">
        <f t="shared" si="17"/>
        <v>8.556553437601826</v>
      </c>
    </row>
    <row r="33" spans="1:124" x14ac:dyDescent="0.2">
      <c r="A33" s="246">
        <v>-80</v>
      </c>
      <c r="C33" s="130">
        <v>6</v>
      </c>
      <c r="D33" s="206">
        <f t="shared" si="25"/>
        <v>6.7848547008547015</v>
      </c>
      <c r="E33" s="130">
        <v>15.4</v>
      </c>
      <c r="F33" s="251">
        <f t="shared" si="6"/>
        <v>13.62273104034572</v>
      </c>
      <c r="G33" s="130">
        <v>9</v>
      </c>
      <c r="H33" s="252">
        <f>($A33*G$103)+G$109</f>
        <v>7.1843137254901972</v>
      </c>
      <c r="I33" s="130">
        <v>8.9</v>
      </c>
      <c r="J33" s="252">
        <f t="shared" si="18"/>
        <v>9.2266666666666666</v>
      </c>
      <c r="K33" s="130">
        <v>12.3</v>
      </c>
      <c r="L33" s="253">
        <f t="shared" si="9"/>
        <v>11.868179271708685</v>
      </c>
      <c r="M33" s="130">
        <v>10.6</v>
      </c>
      <c r="N33" s="252">
        <f t="shared" si="37"/>
        <v>13.297571993224167</v>
      </c>
      <c r="O33" s="129">
        <v>13.2</v>
      </c>
      <c r="P33" s="254">
        <f t="shared" si="38"/>
        <v>11.952230378317335</v>
      </c>
      <c r="Q33" s="128">
        <v>10.1</v>
      </c>
      <c r="R33" s="255">
        <f t="shared" si="33"/>
        <v>11.664328063241106</v>
      </c>
      <c r="S33" s="128">
        <v>11.4</v>
      </c>
      <c r="T33" s="256">
        <f t="shared" si="12"/>
        <v>11.434224598930481</v>
      </c>
      <c r="U33" s="128">
        <v>5.8</v>
      </c>
      <c r="V33" s="255">
        <f t="shared" si="40"/>
        <v>5.4944360902255642</v>
      </c>
      <c r="W33" s="128">
        <v>9.8000000000000007</v>
      </c>
      <c r="X33" s="256">
        <f t="shared" si="13"/>
        <v>9.0859237536656892</v>
      </c>
      <c r="Y33" s="128">
        <v>7.9</v>
      </c>
      <c r="Z33" s="255">
        <f t="shared" si="23"/>
        <v>9.0591680350301029</v>
      </c>
      <c r="AA33" s="128">
        <v>12.4</v>
      </c>
      <c r="AB33" s="256">
        <f t="shared" si="7"/>
        <v>11.255161347454926</v>
      </c>
      <c r="AE33" s="126">
        <v>14.7</v>
      </c>
      <c r="AF33" s="257">
        <f t="shared" si="29"/>
        <v>14.343384615384615</v>
      </c>
      <c r="AG33" s="126">
        <v>5.9</v>
      </c>
      <c r="AH33" s="257">
        <f t="shared" si="14"/>
        <v>5.9903225806451612</v>
      </c>
      <c r="AI33" s="126">
        <v>11.8</v>
      </c>
      <c r="AJ33" s="258">
        <f t="shared" si="2"/>
        <v>12.33151108455516</v>
      </c>
      <c r="AK33" s="126">
        <v>5.7</v>
      </c>
      <c r="AL33" s="257">
        <f t="shared" si="39"/>
        <v>6.8961603613777509</v>
      </c>
      <c r="AM33" s="126">
        <v>8.6999999999999993</v>
      </c>
      <c r="AN33" s="257">
        <f t="shared" si="15"/>
        <v>9.2988269794721408</v>
      </c>
      <c r="AO33" s="126">
        <v>13.3</v>
      </c>
      <c r="AP33" s="258">
        <f t="shared" si="8"/>
        <v>11.367243809996102</v>
      </c>
      <c r="AQ33" s="124">
        <v>8.6</v>
      </c>
      <c r="AR33" s="259">
        <f t="shared" si="34"/>
        <v>8.886166007905139</v>
      </c>
      <c r="AU33" s="124">
        <v>7.7</v>
      </c>
      <c r="AV33" s="260">
        <f t="shared" si="24"/>
        <v>9.1588943623426395</v>
      </c>
      <c r="AW33" s="124">
        <v>9.6</v>
      </c>
      <c r="AX33" s="260">
        <f t="shared" si="22"/>
        <v>8.5861660079051383</v>
      </c>
      <c r="AY33" s="124">
        <v>8.3000000000000007</v>
      </c>
      <c r="AZ33" s="260">
        <f t="shared" si="21"/>
        <v>9.2061401557285869</v>
      </c>
      <c r="BA33" s="124">
        <v>14.2</v>
      </c>
      <c r="BB33" s="259">
        <f t="shared" si="10"/>
        <v>13.41137254901961</v>
      </c>
      <c r="BE33" s="123">
        <v>7.1</v>
      </c>
      <c r="BF33" s="261">
        <f t="shared" si="42"/>
        <v>6.8863157894736844</v>
      </c>
      <c r="BG33" s="123">
        <v>14.8</v>
      </c>
      <c r="BH33" s="262">
        <f t="shared" si="19"/>
        <v>12.653548387096773</v>
      </c>
      <c r="BK33" s="123">
        <v>4.2</v>
      </c>
      <c r="BL33" s="261">
        <f t="shared" si="30"/>
        <v>5.4827692307692306</v>
      </c>
      <c r="BM33" s="123">
        <v>11.7</v>
      </c>
      <c r="BN33" s="261">
        <f t="shared" si="26"/>
        <v>11.284126984126985</v>
      </c>
      <c r="BO33" s="123">
        <v>9.4</v>
      </c>
      <c r="BP33" s="262">
        <f t="shared" si="11"/>
        <v>9.5128342245989312</v>
      </c>
      <c r="BS33" s="122">
        <v>8.6999999999999993</v>
      </c>
      <c r="BT33" s="237">
        <f t="shared" si="1"/>
        <v>10.384689034369885</v>
      </c>
      <c r="BW33" s="122">
        <v>3.3</v>
      </c>
      <c r="BX33" s="236">
        <f t="shared" si="31"/>
        <v>5.836615384615385</v>
      </c>
      <c r="BY33" s="122">
        <v>8.5</v>
      </c>
      <c r="BZ33" s="236">
        <f t="shared" si="27"/>
        <v>11.011599511599512</v>
      </c>
      <c r="CA33" s="122">
        <v>8.8000000000000007</v>
      </c>
      <c r="CB33" s="237">
        <f t="shared" si="32"/>
        <v>8.4073846153846148</v>
      </c>
      <c r="CE33" s="122">
        <v>9.6</v>
      </c>
      <c r="CF33" s="237">
        <f t="shared" si="20"/>
        <v>10.282580645161291</v>
      </c>
      <c r="CI33" s="134">
        <v>5.5</v>
      </c>
      <c r="CJ33" s="264">
        <f>($A33*CI$103)+CI$109</f>
        <v>5.0470588235294116</v>
      </c>
      <c r="CK33" s="134">
        <v>10.9</v>
      </c>
      <c r="CL33" s="265">
        <f t="shared" si="28"/>
        <v>8.1104273504273507</v>
      </c>
      <c r="CY33" s="132">
        <v>12</v>
      </c>
      <c r="CZ33" s="132">
        <f t="shared" si="35"/>
        <v>11.316864295125164</v>
      </c>
      <c r="DA33" s="119">
        <v>7.2222222222222223</v>
      </c>
      <c r="DB33" s="119">
        <f t="shared" si="4"/>
        <v>11.94930002129639</v>
      </c>
      <c r="DC33" s="119">
        <v>11.388888888888889</v>
      </c>
      <c r="DD33" s="250">
        <f t="shared" si="0"/>
        <v>10.395989732114023</v>
      </c>
      <c r="DE33" s="132">
        <v>12.222222222222221</v>
      </c>
      <c r="DF33" s="250">
        <f t="shared" si="41"/>
        <v>12.437510442773599</v>
      </c>
      <c r="DI33" s="132">
        <v>6.5</v>
      </c>
      <c r="DJ33" s="119">
        <f t="shared" si="16"/>
        <v>8.8463668947539915</v>
      </c>
      <c r="DK33" s="132">
        <v>10.222222222222221</v>
      </c>
      <c r="DL33" s="250">
        <f t="shared" si="3"/>
        <v>9.6163252122554432</v>
      </c>
      <c r="DM33" s="119">
        <v>8.3333333333333339</v>
      </c>
      <c r="DN33" s="119">
        <f t="shared" si="36"/>
        <v>8.3135704874835312</v>
      </c>
      <c r="DO33" s="119">
        <v>10.555555555555555</v>
      </c>
      <c r="DP33" s="250">
        <f t="shared" si="5"/>
        <v>8.3639696360044624</v>
      </c>
      <c r="DQ33" s="132">
        <v>6.5</v>
      </c>
      <c r="DR33" s="250">
        <f t="shared" si="17"/>
        <v>8.5695666340827632</v>
      </c>
    </row>
    <row r="34" spans="1:124" x14ac:dyDescent="0.2">
      <c r="A34" s="246">
        <v>-75</v>
      </c>
      <c r="C34" s="130">
        <v>6.3</v>
      </c>
      <c r="D34" s="206">
        <f t="shared" si="25"/>
        <v>6.942051282051283</v>
      </c>
      <c r="E34" s="130">
        <v>15.4</v>
      </c>
      <c r="F34" s="251">
        <f t="shared" si="6"/>
        <v>13.933810350324112</v>
      </c>
      <c r="G34" s="130">
        <v>8.8000000000000007</v>
      </c>
      <c r="H34" s="252">
        <f t="shared" ref="H34:H49" si="43">($A34*G$103)+G$109</f>
        <v>7.7227941176470587</v>
      </c>
      <c r="I34" s="130">
        <v>9.1999999999999993</v>
      </c>
      <c r="J34" s="252">
        <f t="shared" si="18"/>
        <v>9.5</v>
      </c>
      <c r="K34" s="130">
        <v>12.9</v>
      </c>
      <c r="L34" s="253">
        <f t="shared" si="9"/>
        <v>12.270168067226892</v>
      </c>
      <c r="M34" s="130">
        <v>9.9</v>
      </c>
      <c r="N34" s="252">
        <f t="shared" si="37"/>
        <v>13.591473743647658</v>
      </c>
      <c r="O34" s="129">
        <v>14.4</v>
      </c>
      <c r="P34" s="254">
        <f t="shared" si="38"/>
        <v>12.592715979672501</v>
      </c>
      <c r="Q34" s="128">
        <v>9.8000000000000007</v>
      </c>
      <c r="R34" s="255">
        <f t="shared" si="33"/>
        <v>11.980039525691698</v>
      </c>
      <c r="S34" s="128">
        <v>12.1</v>
      </c>
      <c r="T34" s="256">
        <f t="shared" si="12"/>
        <v>11.688335561497325</v>
      </c>
      <c r="U34" s="128">
        <v>5.8</v>
      </c>
      <c r="V34" s="255">
        <f t="shared" si="40"/>
        <v>5.9135338345864668</v>
      </c>
      <c r="W34" s="128">
        <v>10.5</v>
      </c>
      <c r="X34" s="256">
        <f t="shared" si="13"/>
        <v>9.3368035190615846</v>
      </c>
      <c r="Y34" s="128">
        <v>8.3000000000000007</v>
      </c>
      <c r="Z34" s="255">
        <f t="shared" si="23"/>
        <v>9.2242200328407229</v>
      </c>
      <c r="AA34" s="128">
        <v>12.9</v>
      </c>
      <c r="AB34" s="256">
        <f t="shared" si="7"/>
        <v>11.632963763238994</v>
      </c>
      <c r="AE34" s="126">
        <v>14.7</v>
      </c>
      <c r="AF34" s="257">
        <f t="shared" si="29"/>
        <v>14.521923076923077</v>
      </c>
      <c r="AG34" s="126">
        <v>6.3</v>
      </c>
      <c r="AH34" s="257">
        <f t="shared" si="14"/>
        <v>6.0909274193548377</v>
      </c>
      <c r="AI34" s="126">
        <v>12.2</v>
      </c>
      <c r="AJ34" s="258">
        <f t="shared" si="2"/>
        <v>12.542041641770464</v>
      </c>
      <c r="AK34" s="126">
        <v>5.9</v>
      </c>
      <c r="AL34" s="257">
        <f t="shared" si="39"/>
        <v>7.5214003387916417</v>
      </c>
      <c r="AM34" s="126">
        <v>9.1999999999999993</v>
      </c>
      <c r="AN34" s="257">
        <f t="shared" si="15"/>
        <v>9.4614002932551315</v>
      </c>
      <c r="AO34" s="126">
        <v>13.8</v>
      </c>
      <c r="AP34" s="258">
        <f t="shared" si="8"/>
        <v>11.775541071871345</v>
      </c>
      <c r="AQ34" s="124">
        <v>8.9</v>
      </c>
      <c r="AR34" s="259">
        <f t="shared" si="34"/>
        <v>9.0182806324110665</v>
      </c>
      <c r="AU34" s="124">
        <v>7.9</v>
      </c>
      <c r="AV34" s="260">
        <f t="shared" si="24"/>
        <v>9.3302134646962234</v>
      </c>
      <c r="AW34" s="124">
        <v>9.4</v>
      </c>
      <c r="AX34" s="260">
        <f t="shared" si="22"/>
        <v>8.7182806324110658</v>
      </c>
      <c r="AY34" s="124">
        <v>8.1999999999999993</v>
      </c>
      <c r="AZ34" s="260">
        <f t="shared" si="21"/>
        <v>9.2807563959955512</v>
      </c>
      <c r="BA34" s="124">
        <v>14.7</v>
      </c>
      <c r="BB34" s="259">
        <f t="shared" si="10"/>
        <v>13.829411764705885</v>
      </c>
      <c r="BE34" s="123">
        <v>7.1</v>
      </c>
      <c r="BF34" s="261">
        <f t="shared" si="42"/>
        <v>7.3184210526315789</v>
      </c>
      <c r="BG34" s="123">
        <v>15.3</v>
      </c>
      <c r="BH34" s="262">
        <f t="shared" si="19"/>
        <v>13.031451612903226</v>
      </c>
      <c r="BK34" s="123">
        <v>4.4000000000000004</v>
      </c>
      <c r="BL34" s="261">
        <f t="shared" si="30"/>
        <v>5.5838461538461539</v>
      </c>
      <c r="BM34" s="123">
        <v>12.6</v>
      </c>
      <c r="BN34" s="261">
        <f t="shared" si="26"/>
        <v>11.797619047619047</v>
      </c>
      <c r="BO34" s="123">
        <v>9.6999999999999993</v>
      </c>
      <c r="BP34" s="262">
        <f t="shared" si="11"/>
        <v>9.6620320855614974</v>
      </c>
      <c r="BS34" s="122">
        <v>8.4</v>
      </c>
      <c r="BT34" s="237">
        <f t="shared" si="1"/>
        <v>10.423145969721768</v>
      </c>
      <c r="BW34" s="122">
        <v>3.3</v>
      </c>
      <c r="BX34" s="236">
        <f t="shared" si="31"/>
        <v>6.0280769230769238</v>
      </c>
      <c r="BY34" s="122">
        <v>8.8000000000000007</v>
      </c>
      <c r="BZ34" s="236">
        <f t="shared" si="27"/>
        <v>11.142124542124542</v>
      </c>
      <c r="CA34" s="122">
        <v>9.3000000000000007</v>
      </c>
      <c r="CB34" s="237">
        <f t="shared" si="32"/>
        <v>8.7319230769230778</v>
      </c>
      <c r="CE34" s="122">
        <v>10.199999999999999</v>
      </c>
      <c r="CF34" s="237">
        <f t="shared" si="20"/>
        <v>10.352419354838711</v>
      </c>
      <c r="CI34" s="121">
        <v>5.4</v>
      </c>
      <c r="CJ34" s="264">
        <f t="shared" ref="CJ34:CJ49" si="44">($A34*CI$103)+CI$109</f>
        <v>5.3566176470588234</v>
      </c>
      <c r="CK34" s="121">
        <v>11.3</v>
      </c>
      <c r="CL34" s="265">
        <f t="shared" si="28"/>
        <v>8.441025641025643</v>
      </c>
      <c r="CY34" s="119">
        <v>12.222222222222221</v>
      </c>
      <c r="CZ34" s="132">
        <f t="shared" si="35"/>
        <v>11.640810276679842</v>
      </c>
      <c r="DA34" s="132">
        <v>7.1111111111111107</v>
      </c>
      <c r="DB34" s="119">
        <f t="shared" si="4"/>
        <v>12.018440992187587</v>
      </c>
      <c r="DC34" s="132">
        <v>11.166666666666666</v>
      </c>
      <c r="DD34" s="250">
        <f t="shared" si="0"/>
        <v>10.520545929412453</v>
      </c>
      <c r="DE34" s="119">
        <v>12.222222222222221</v>
      </c>
      <c r="DF34" s="250">
        <f t="shared" si="41"/>
        <v>12.455304928989138</v>
      </c>
      <c r="DI34" s="119">
        <v>6.666666666666667</v>
      </c>
      <c r="DJ34" s="119">
        <f t="shared" si="16"/>
        <v>8.9566634082763112</v>
      </c>
      <c r="DK34" s="119">
        <v>10.777777777777779</v>
      </c>
      <c r="DL34" s="250">
        <f t="shared" si="3"/>
        <v>9.8382215531561439</v>
      </c>
      <c r="DM34" s="132">
        <v>8.8888888888888893</v>
      </c>
      <c r="DN34" s="119">
        <f t="shared" si="36"/>
        <v>8.516194554238032</v>
      </c>
      <c r="DO34" s="132">
        <v>10.5</v>
      </c>
      <c r="DP34" s="250">
        <f t="shared" si="5"/>
        <v>8.5530270893097402</v>
      </c>
      <c r="DQ34" s="119">
        <v>6.3888888888888893</v>
      </c>
      <c r="DR34" s="250">
        <f t="shared" si="17"/>
        <v>8.5825798305637022</v>
      </c>
    </row>
    <row r="35" spans="1:124" x14ac:dyDescent="0.2">
      <c r="A35" s="246">
        <v>-70</v>
      </c>
      <c r="C35" s="130">
        <v>6.7</v>
      </c>
      <c r="D35" s="206">
        <f t="shared" si="25"/>
        <v>7.0992478632478644</v>
      </c>
      <c r="E35" s="130">
        <v>15.7</v>
      </c>
      <c r="F35" s="251">
        <f t="shared" si="6"/>
        <v>14.244889660302505</v>
      </c>
      <c r="G35" s="130">
        <v>8.6</v>
      </c>
      <c r="H35" s="252">
        <f t="shared" si="43"/>
        <v>8.261274509803922</v>
      </c>
      <c r="I35" s="130">
        <v>8.5</v>
      </c>
      <c r="J35" s="252">
        <f t="shared" si="18"/>
        <v>9.7733333333333334</v>
      </c>
      <c r="K35" s="130">
        <v>13.6</v>
      </c>
      <c r="L35" s="253">
        <f t="shared" si="9"/>
        <v>12.6721568627451</v>
      </c>
      <c r="M35" s="130">
        <v>9.6</v>
      </c>
      <c r="N35" s="252">
        <f t="shared" si="37"/>
        <v>13.885375494071146</v>
      </c>
      <c r="O35" s="129">
        <v>15.4</v>
      </c>
      <c r="P35" s="254">
        <f t="shared" si="38"/>
        <v>13.233201581027668</v>
      </c>
      <c r="Q35" s="128">
        <v>10.4</v>
      </c>
      <c r="R35" s="255">
        <f t="shared" si="33"/>
        <v>12.295750988142292</v>
      </c>
      <c r="S35" s="128">
        <v>12.7</v>
      </c>
      <c r="T35" s="256">
        <f t="shared" si="12"/>
        <v>11.942446524064172</v>
      </c>
      <c r="U35" s="128">
        <v>6.1</v>
      </c>
      <c r="V35" s="255">
        <f t="shared" si="40"/>
        <v>6.3326315789473693</v>
      </c>
      <c r="W35" s="128">
        <v>10.7</v>
      </c>
      <c r="X35" s="256">
        <f t="shared" si="13"/>
        <v>9.5876832844574782</v>
      </c>
      <c r="Y35" s="128">
        <v>8.4</v>
      </c>
      <c r="Z35" s="255">
        <f t="shared" si="23"/>
        <v>9.3892720306513411</v>
      </c>
      <c r="AA35" s="128">
        <v>13.1</v>
      </c>
      <c r="AB35" s="256">
        <f t="shared" si="7"/>
        <v>12.010766179023062</v>
      </c>
      <c r="AE35" s="126">
        <v>15.4</v>
      </c>
      <c r="AF35" s="257">
        <f t="shared" si="29"/>
        <v>14.700461538461539</v>
      </c>
      <c r="AG35" s="126">
        <v>6.4</v>
      </c>
      <c r="AH35" s="257">
        <f t="shared" si="14"/>
        <v>6.191532258064516</v>
      </c>
      <c r="AI35" s="126">
        <v>12.2</v>
      </c>
      <c r="AJ35" s="258">
        <f t="shared" si="2"/>
        <v>12.752572198985765</v>
      </c>
      <c r="AK35" s="126">
        <v>6.3</v>
      </c>
      <c r="AL35" s="257">
        <f t="shared" si="39"/>
        <v>8.1466403162055325</v>
      </c>
      <c r="AM35" s="126">
        <v>9.8000000000000007</v>
      </c>
      <c r="AN35" s="257">
        <f t="shared" si="15"/>
        <v>9.6239736070381241</v>
      </c>
      <c r="AO35" s="126">
        <v>14.3</v>
      </c>
      <c r="AP35" s="258">
        <f t="shared" si="8"/>
        <v>12.183838333746589</v>
      </c>
      <c r="AQ35" s="124">
        <v>8.9</v>
      </c>
      <c r="AR35" s="259">
        <f t="shared" si="34"/>
        <v>9.1503952569169957</v>
      </c>
      <c r="AU35" s="124">
        <v>8.4</v>
      </c>
      <c r="AV35" s="260">
        <f t="shared" si="24"/>
        <v>9.501532567049809</v>
      </c>
      <c r="AW35" s="124">
        <v>9.1999999999999993</v>
      </c>
      <c r="AX35" s="260">
        <f t="shared" si="22"/>
        <v>8.850395256916995</v>
      </c>
      <c r="AY35" s="124">
        <v>7.9</v>
      </c>
      <c r="AZ35" s="260">
        <f t="shared" si="21"/>
        <v>9.3553726362625138</v>
      </c>
      <c r="BA35" s="124">
        <v>15.3</v>
      </c>
      <c r="BB35" s="259">
        <f t="shared" si="10"/>
        <v>14.247450980392159</v>
      </c>
      <c r="BC35" s="124">
        <v>14.6</v>
      </c>
      <c r="BD35" s="260">
        <f>($A35*BC$103)+BC$109</f>
        <v>14.435</v>
      </c>
      <c r="BE35" s="123">
        <v>7.2</v>
      </c>
      <c r="BF35" s="261">
        <f t="shared" si="42"/>
        <v>7.7505263157894735</v>
      </c>
      <c r="BG35" s="123">
        <v>16.100000000000001</v>
      </c>
      <c r="BH35" s="262">
        <f t="shared" si="19"/>
        <v>13.409354838709678</v>
      </c>
      <c r="BK35" s="123">
        <v>4.9000000000000004</v>
      </c>
      <c r="BL35" s="261">
        <f t="shared" si="30"/>
        <v>5.6849230769230772</v>
      </c>
      <c r="BM35" s="123">
        <v>13.5</v>
      </c>
      <c r="BN35" s="261">
        <f t="shared" si="26"/>
        <v>12.311111111111112</v>
      </c>
      <c r="BO35" s="123">
        <v>9.8000000000000007</v>
      </c>
      <c r="BP35" s="262">
        <f t="shared" si="11"/>
        <v>9.8112299465240653</v>
      </c>
      <c r="BS35" s="122">
        <v>8.5</v>
      </c>
      <c r="BT35" s="237">
        <f t="shared" si="1"/>
        <v>10.461602905073649</v>
      </c>
      <c r="BW35" s="122">
        <v>3.6</v>
      </c>
      <c r="BX35" s="236">
        <f t="shared" si="31"/>
        <v>6.2195384615384626</v>
      </c>
      <c r="BY35" s="122">
        <v>9.1999999999999993</v>
      </c>
      <c r="BZ35" s="236">
        <f t="shared" si="27"/>
        <v>11.272649572649573</v>
      </c>
      <c r="CA35" s="122">
        <v>9.8000000000000007</v>
      </c>
      <c r="CB35" s="237">
        <f t="shared" si="32"/>
        <v>9.0564615384615372</v>
      </c>
      <c r="CE35" s="122">
        <v>10.4</v>
      </c>
      <c r="CF35" s="237">
        <f t="shared" si="20"/>
        <v>10.422258064516129</v>
      </c>
      <c r="CI35" s="134">
        <v>5.7</v>
      </c>
      <c r="CJ35" s="264">
        <f t="shared" si="44"/>
        <v>5.6661764705882351</v>
      </c>
      <c r="CK35" s="134">
        <v>11.8</v>
      </c>
      <c r="CL35" s="265">
        <f t="shared" si="28"/>
        <v>8.7716239316239317</v>
      </c>
      <c r="CY35" s="132">
        <v>12.277777777777779</v>
      </c>
      <c r="CZ35" s="132">
        <f t="shared" si="35"/>
        <v>11.964756258234519</v>
      </c>
      <c r="DA35" s="119">
        <v>7.2777777777777777</v>
      </c>
      <c r="DB35" s="119">
        <f t="shared" si="4"/>
        <v>12.087581963078785</v>
      </c>
      <c r="DC35" s="119">
        <v>11.111111111111111</v>
      </c>
      <c r="DD35" s="250">
        <f t="shared" si="0"/>
        <v>10.645102126710881</v>
      </c>
      <c r="DE35" s="132">
        <v>11.888888888888889</v>
      </c>
      <c r="DF35" s="250">
        <f t="shared" si="41"/>
        <v>12.473099415204677</v>
      </c>
      <c r="DI35" s="132">
        <v>6.7777777777777777</v>
      </c>
      <c r="DJ35" s="119">
        <f t="shared" si="16"/>
        <v>9.066959921798631</v>
      </c>
      <c r="DK35" s="132">
        <v>11.222222222222221</v>
      </c>
      <c r="DL35" s="250">
        <f t="shared" si="3"/>
        <v>10.060117894056846</v>
      </c>
      <c r="DM35" s="119">
        <v>9.1111111111111107</v>
      </c>
      <c r="DN35" s="119">
        <f t="shared" si="36"/>
        <v>8.7188186209925327</v>
      </c>
      <c r="DO35" s="119">
        <v>10.388888888888889</v>
      </c>
      <c r="DP35" s="250">
        <f t="shared" si="5"/>
        <v>8.7420845426150162</v>
      </c>
      <c r="DQ35" s="132">
        <v>6.2222222222222223</v>
      </c>
      <c r="DR35" s="250">
        <f t="shared" si="17"/>
        <v>8.5955930270446412</v>
      </c>
    </row>
    <row r="36" spans="1:124" x14ac:dyDescent="0.2">
      <c r="A36" s="246">
        <v>-65</v>
      </c>
      <c r="C36" s="130">
        <v>7.1</v>
      </c>
      <c r="D36" s="206">
        <f t="shared" si="25"/>
        <v>7.2564444444444449</v>
      </c>
      <c r="E36" s="130">
        <v>16</v>
      </c>
      <c r="F36" s="251">
        <f t="shared" si="6"/>
        <v>14.555968970280897</v>
      </c>
      <c r="G36" s="130">
        <v>8.1999999999999993</v>
      </c>
      <c r="H36" s="252">
        <f t="shared" si="43"/>
        <v>8.7997549019607852</v>
      </c>
      <c r="I36" s="130">
        <v>7.8</v>
      </c>
      <c r="J36" s="252">
        <f t="shared" si="18"/>
        <v>10.046666666666667</v>
      </c>
      <c r="K36" s="130">
        <v>14.4</v>
      </c>
      <c r="L36" s="253">
        <f t="shared" si="9"/>
        <v>13.074145658263307</v>
      </c>
      <c r="M36" s="130">
        <v>9.3000000000000007</v>
      </c>
      <c r="N36" s="252">
        <f t="shared" si="37"/>
        <v>14.179277244494635</v>
      </c>
      <c r="O36" s="129">
        <v>16.399999999999999</v>
      </c>
      <c r="P36" s="254">
        <f t="shared" si="38"/>
        <v>13.873687182382834</v>
      </c>
      <c r="Q36" s="128">
        <v>10.7</v>
      </c>
      <c r="R36" s="255">
        <f t="shared" si="33"/>
        <v>12.611462450592885</v>
      </c>
      <c r="S36" s="128">
        <v>13.3</v>
      </c>
      <c r="T36" s="256">
        <f t="shared" si="12"/>
        <v>12.196557486631017</v>
      </c>
      <c r="U36" s="128">
        <v>6.8</v>
      </c>
      <c r="V36" s="255">
        <f t="shared" si="40"/>
        <v>6.7517293233082709</v>
      </c>
      <c r="W36" s="128">
        <v>11.1</v>
      </c>
      <c r="X36" s="256">
        <f t="shared" si="13"/>
        <v>9.8385630498533736</v>
      </c>
      <c r="Y36" s="128">
        <v>8.6999999999999993</v>
      </c>
      <c r="Z36" s="255">
        <f t="shared" si="23"/>
        <v>9.5543240284619593</v>
      </c>
      <c r="AA36" s="128">
        <v>13.4</v>
      </c>
      <c r="AB36" s="256">
        <f t="shared" si="7"/>
        <v>12.388568594807127</v>
      </c>
      <c r="AE36" s="126">
        <v>15.9</v>
      </c>
      <c r="AF36" s="257">
        <f t="shared" si="29"/>
        <v>14.879</v>
      </c>
      <c r="AG36" s="126">
        <v>6.6</v>
      </c>
      <c r="AH36" s="257">
        <f t="shared" si="14"/>
        <v>6.2921370967741934</v>
      </c>
      <c r="AI36" s="126">
        <v>12.5</v>
      </c>
      <c r="AJ36" s="258">
        <f t="shared" si="2"/>
        <v>12.963102756201067</v>
      </c>
      <c r="AK36" s="126">
        <v>6.6</v>
      </c>
      <c r="AL36" s="257">
        <f t="shared" si="39"/>
        <v>8.7718802936194233</v>
      </c>
      <c r="AM36" s="126">
        <v>10.199999999999999</v>
      </c>
      <c r="AN36" s="257">
        <f t="shared" si="15"/>
        <v>9.7865469208211149</v>
      </c>
      <c r="AO36" s="126">
        <v>14.9</v>
      </c>
      <c r="AP36" s="258">
        <f t="shared" si="8"/>
        <v>12.592135595621833</v>
      </c>
      <c r="AQ36" s="124">
        <v>9.1</v>
      </c>
      <c r="AR36" s="259">
        <f t="shared" si="34"/>
        <v>9.282509881422925</v>
      </c>
      <c r="AU36" s="124">
        <v>8.8000000000000007</v>
      </c>
      <c r="AV36" s="260">
        <f t="shared" si="24"/>
        <v>9.6728516694033946</v>
      </c>
      <c r="AW36" s="124">
        <v>8.9</v>
      </c>
      <c r="AX36" s="260">
        <f t="shared" si="22"/>
        <v>8.9825098814229243</v>
      </c>
      <c r="AY36" s="124">
        <v>7.7</v>
      </c>
      <c r="AZ36" s="260">
        <f t="shared" si="21"/>
        <v>9.4299888765294781</v>
      </c>
      <c r="BA36" s="124">
        <v>15.8</v>
      </c>
      <c r="BB36" s="259">
        <f t="shared" si="10"/>
        <v>14.665490196078434</v>
      </c>
      <c r="BC36" s="124">
        <v>14.5</v>
      </c>
      <c r="BD36" s="260">
        <f t="shared" ref="BD36:BD49" si="45">($A36*BC$103)+BC$109</f>
        <v>14.661071428571429</v>
      </c>
      <c r="BE36" s="123">
        <v>7.6</v>
      </c>
      <c r="BF36" s="261">
        <f t="shared" si="42"/>
        <v>8.1826315789473689</v>
      </c>
      <c r="BG36" s="123">
        <v>16.7</v>
      </c>
      <c r="BH36" s="262">
        <f t="shared" si="19"/>
        <v>13.787258064516129</v>
      </c>
      <c r="BK36" s="123">
        <v>5.3</v>
      </c>
      <c r="BL36" s="261">
        <f t="shared" si="30"/>
        <v>5.7859999999999996</v>
      </c>
      <c r="BM36" s="123">
        <v>14.6</v>
      </c>
      <c r="BN36" s="261">
        <f t="shared" si="26"/>
        <v>12.824603174603176</v>
      </c>
      <c r="BO36" s="123">
        <v>9.8000000000000007</v>
      </c>
      <c r="BP36" s="262">
        <f t="shared" si="11"/>
        <v>9.9604278074866315</v>
      </c>
      <c r="BS36" s="122">
        <v>8.4</v>
      </c>
      <c r="BT36" s="237">
        <f t="shared" si="1"/>
        <v>10.500059840425532</v>
      </c>
      <c r="BW36" s="122">
        <v>3.8</v>
      </c>
      <c r="BX36" s="236">
        <f t="shared" si="31"/>
        <v>6.4110000000000005</v>
      </c>
      <c r="BY36" s="122">
        <v>9.6999999999999993</v>
      </c>
      <c r="BZ36" s="236">
        <f t="shared" si="27"/>
        <v>11.403174603174604</v>
      </c>
      <c r="CA36" s="122">
        <v>10.3</v>
      </c>
      <c r="CB36" s="237">
        <f t="shared" si="32"/>
        <v>9.3810000000000002</v>
      </c>
      <c r="CE36" s="122">
        <v>10.5</v>
      </c>
      <c r="CF36" s="237">
        <f t="shared" si="20"/>
        <v>10.492096774193548</v>
      </c>
      <c r="CI36" s="121">
        <v>6.1</v>
      </c>
      <c r="CJ36" s="264">
        <f t="shared" si="44"/>
        <v>5.9757352941176469</v>
      </c>
      <c r="CK36" s="121">
        <v>12.1</v>
      </c>
      <c r="CL36" s="265">
        <f t="shared" si="28"/>
        <v>9.102222222222224</v>
      </c>
      <c r="CY36" s="119">
        <v>12.5</v>
      </c>
      <c r="CZ36" s="132">
        <f t="shared" si="35"/>
        <v>12.288702239789195</v>
      </c>
      <c r="DA36" s="132">
        <v>7.2222222222222223</v>
      </c>
      <c r="DB36" s="119">
        <f t="shared" si="4"/>
        <v>12.156722933969982</v>
      </c>
      <c r="DC36" s="132">
        <v>11.055555555555555</v>
      </c>
      <c r="DD36" s="250">
        <f t="shared" si="0"/>
        <v>10.76965832400931</v>
      </c>
      <c r="DE36" s="119">
        <v>11.722222222222221</v>
      </c>
      <c r="DF36" s="250">
        <f t="shared" si="41"/>
        <v>12.490893901420216</v>
      </c>
      <c r="DI36" s="119">
        <v>7</v>
      </c>
      <c r="DJ36" s="119">
        <f t="shared" si="16"/>
        <v>9.1772564353209507</v>
      </c>
      <c r="DK36" s="119">
        <v>11.5</v>
      </c>
      <c r="DL36" s="250">
        <f t="shared" si="3"/>
        <v>10.282014234957547</v>
      </c>
      <c r="DM36" s="132">
        <v>9.3888888888888893</v>
      </c>
      <c r="DN36" s="119">
        <f t="shared" si="36"/>
        <v>8.9214426877470352</v>
      </c>
      <c r="DO36" s="132">
        <v>10.555555555555555</v>
      </c>
      <c r="DP36" s="250">
        <f t="shared" si="5"/>
        <v>8.9311419959202922</v>
      </c>
      <c r="DQ36" s="119">
        <v>5.5</v>
      </c>
      <c r="DR36" s="250">
        <f t="shared" si="17"/>
        <v>8.6086062235255785</v>
      </c>
    </row>
    <row r="37" spans="1:124" x14ac:dyDescent="0.2">
      <c r="A37" s="246">
        <v>-60</v>
      </c>
      <c r="C37" s="130">
        <v>7.2</v>
      </c>
      <c r="D37" s="206">
        <f t="shared" si="25"/>
        <v>7.4136410256410263</v>
      </c>
      <c r="E37" s="130">
        <v>15.9</v>
      </c>
      <c r="F37" s="251">
        <f t="shared" si="6"/>
        <v>14.86704828025929</v>
      </c>
      <c r="G37" s="130">
        <v>8.1</v>
      </c>
      <c r="H37" s="252">
        <f t="shared" si="43"/>
        <v>9.3382352941176485</v>
      </c>
      <c r="I37" s="130">
        <v>8.3000000000000007</v>
      </c>
      <c r="J37" s="252">
        <f t="shared" si="18"/>
        <v>10.32</v>
      </c>
      <c r="K37" s="130">
        <v>15.1</v>
      </c>
      <c r="L37" s="253">
        <f t="shared" si="9"/>
        <v>13.476134453781514</v>
      </c>
      <c r="M37" s="130">
        <v>8.1999999999999993</v>
      </c>
      <c r="N37" s="252">
        <f t="shared" si="37"/>
        <v>14.473178994918126</v>
      </c>
      <c r="O37" s="129">
        <v>17.5</v>
      </c>
      <c r="P37" s="254">
        <f t="shared" si="38"/>
        <v>14.514172783738001</v>
      </c>
      <c r="Q37" s="128">
        <v>11.2</v>
      </c>
      <c r="R37" s="255">
        <f t="shared" si="33"/>
        <v>12.927173913043477</v>
      </c>
      <c r="S37" s="128">
        <v>13.8</v>
      </c>
      <c r="T37" s="256">
        <f t="shared" si="12"/>
        <v>12.450668449197861</v>
      </c>
      <c r="U37" s="128">
        <v>7.4</v>
      </c>
      <c r="V37" s="255">
        <f t="shared" si="40"/>
        <v>7.1708270676691734</v>
      </c>
      <c r="W37" s="128">
        <v>11.8</v>
      </c>
      <c r="X37" s="256">
        <f t="shared" si="13"/>
        <v>10.089442815249267</v>
      </c>
      <c r="Y37" s="128">
        <v>8.9</v>
      </c>
      <c r="Z37" s="255">
        <f t="shared" si="23"/>
        <v>9.7193760262725775</v>
      </c>
      <c r="AA37" s="128">
        <v>14.1</v>
      </c>
      <c r="AB37" s="256">
        <f t="shared" si="7"/>
        <v>12.766371010591195</v>
      </c>
      <c r="AE37" s="126">
        <v>16.399999999999999</v>
      </c>
      <c r="AF37" s="257">
        <f t="shared" si="29"/>
        <v>15.057538461538462</v>
      </c>
      <c r="AG37" s="126">
        <v>6.8</v>
      </c>
      <c r="AH37" s="257">
        <f t="shared" si="14"/>
        <v>6.3927419354838708</v>
      </c>
      <c r="AI37" s="126">
        <v>12.7</v>
      </c>
      <c r="AJ37" s="258">
        <f t="shared" si="2"/>
        <v>13.173633313416371</v>
      </c>
      <c r="AK37" s="126">
        <v>7.1</v>
      </c>
      <c r="AL37" s="257">
        <f t="shared" si="39"/>
        <v>9.3971202710333124</v>
      </c>
      <c r="AM37" s="126">
        <v>10.6</v>
      </c>
      <c r="AN37" s="257">
        <f t="shared" si="15"/>
        <v>9.9491202346041057</v>
      </c>
      <c r="AO37" s="126">
        <v>15.3</v>
      </c>
      <c r="AP37" s="258">
        <f t="shared" si="8"/>
        <v>13.000432857497076</v>
      </c>
      <c r="AQ37" s="124">
        <v>9.1</v>
      </c>
      <c r="AR37" s="259">
        <f t="shared" si="34"/>
        <v>9.4146245059288542</v>
      </c>
      <c r="AU37" s="124">
        <v>9.1999999999999993</v>
      </c>
      <c r="AV37" s="260">
        <f t="shared" si="24"/>
        <v>9.8441707717569784</v>
      </c>
      <c r="AW37" s="124">
        <v>8.4</v>
      </c>
      <c r="AX37" s="260">
        <f t="shared" si="22"/>
        <v>9.1146245059288535</v>
      </c>
      <c r="AY37" s="124">
        <v>7.7</v>
      </c>
      <c r="AZ37" s="260">
        <f t="shared" si="21"/>
        <v>9.5046051167964407</v>
      </c>
      <c r="BA37" s="124">
        <v>16.5</v>
      </c>
      <c r="BB37" s="259">
        <f t="shared" si="10"/>
        <v>15.083529411764708</v>
      </c>
      <c r="BC37" s="124">
        <v>14.8</v>
      </c>
      <c r="BD37" s="260">
        <f t="shared" si="45"/>
        <v>14.887142857142859</v>
      </c>
      <c r="BE37" s="123">
        <v>8.1</v>
      </c>
      <c r="BF37" s="261">
        <f t="shared" si="42"/>
        <v>8.6147368421052626</v>
      </c>
      <c r="BG37" s="123">
        <v>16.8</v>
      </c>
      <c r="BH37" s="262">
        <f t="shared" si="19"/>
        <v>14.16516129032258</v>
      </c>
      <c r="BI37" s="123">
        <v>9.9</v>
      </c>
      <c r="BJ37" s="261">
        <f>($A37*BI$103)+BI$109</f>
        <v>9.4164835164835168</v>
      </c>
      <c r="BK37" s="123">
        <v>5.6</v>
      </c>
      <c r="BL37" s="261">
        <f t="shared" si="30"/>
        <v>5.8870769230769229</v>
      </c>
      <c r="BM37" s="123">
        <v>15.1</v>
      </c>
      <c r="BN37" s="261">
        <f t="shared" si="26"/>
        <v>13.338095238095239</v>
      </c>
      <c r="BO37" s="123">
        <v>9.8000000000000007</v>
      </c>
      <c r="BP37" s="262">
        <f t="shared" si="11"/>
        <v>10.109625668449198</v>
      </c>
      <c r="BS37" s="122">
        <v>8.3000000000000007</v>
      </c>
      <c r="BT37" s="237">
        <f t="shared" si="1"/>
        <v>10.538516775777413</v>
      </c>
      <c r="BW37" s="122">
        <v>4.0999999999999996</v>
      </c>
      <c r="BX37" s="236">
        <f t="shared" si="31"/>
        <v>6.6024615384615393</v>
      </c>
      <c r="BY37" s="122">
        <v>10.199999999999999</v>
      </c>
      <c r="BZ37" s="236">
        <f t="shared" si="27"/>
        <v>11.533699633699634</v>
      </c>
      <c r="CA37" s="122">
        <v>10.8</v>
      </c>
      <c r="CB37" s="237">
        <f t="shared" si="32"/>
        <v>9.7055384615384614</v>
      </c>
      <c r="CE37" s="122">
        <v>10.7</v>
      </c>
      <c r="CF37" s="237">
        <f t="shared" si="20"/>
        <v>10.561935483870968</v>
      </c>
      <c r="CI37" s="134">
        <v>6.7</v>
      </c>
      <c r="CJ37" s="264">
        <f t="shared" si="44"/>
        <v>6.2852941176470587</v>
      </c>
      <c r="CK37" s="134">
        <v>12.3</v>
      </c>
      <c r="CL37" s="265">
        <f t="shared" si="28"/>
        <v>9.4328205128205127</v>
      </c>
      <c r="CY37" s="132">
        <v>13.111111111111111</v>
      </c>
      <c r="CZ37" s="132">
        <f t="shared" si="35"/>
        <v>12.612648221343875</v>
      </c>
      <c r="DA37" s="119">
        <v>7.1111111111111107</v>
      </c>
      <c r="DB37" s="119">
        <f t="shared" si="4"/>
        <v>12.225863904861182</v>
      </c>
      <c r="DC37" s="119">
        <v>11.111111111111111</v>
      </c>
      <c r="DD37" s="250">
        <f t="shared" si="0"/>
        <v>10.89421452130774</v>
      </c>
      <c r="DE37" s="132">
        <v>11.888888888888889</v>
      </c>
      <c r="DF37" s="250">
        <f t="shared" si="41"/>
        <v>12.508688387635756</v>
      </c>
      <c r="DI37" s="132">
        <v>7.2777777777777777</v>
      </c>
      <c r="DJ37" s="119">
        <f t="shared" si="16"/>
        <v>9.2875529488432704</v>
      </c>
      <c r="DK37" s="132">
        <v>11.666666666666666</v>
      </c>
      <c r="DL37" s="250">
        <f t="shared" si="3"/>
        <v>10.503910575858249</v>
      </c>
      <c r="DM37" s="119">
        <v>9.6111111111111107</v>
      </c>
      <c r="DN37" s="119">
        <f t="shared" si="36"/>
        <v>9.1240667545015377</v>
      </c>
      <c r="DO37" s="119">
        <v>10.666666666666666</v>
      </c>
      <c r="DP37" s="250">
        <f t="shared" si="5"/>
        <v>9.12019944922557</v>
      </c>
      <c r="DQ37" s="132">
        <v>5.333333333333333</v>
      </c>
      <c r="DR37" s="250">
        <f t="shared" si="17"/>
        <v>8.6216194200065175</v>
      </c>
    </row>
    <row r="38" spans="1:124" x14ac:dyDescent="0.2">
      <c r="A38" s="246">
        <v>-55</v>
      </c>
      <c r="C38" s="130">
        <v>7.6</v>
      </c>
      <c r="D38" s="206">
        <f t="shared" si="25"/>
        <v>7.5708376068376069</v>
      </c>
      <c r="E38" s="130">
        <v>16.100000000000001</v>
      </c>
      <c r="F38" s="251">
        <f t="shared" si="6"/>
        <v>15.178127590237683</v>
      </c>
      <c r="G38" s="130">
        <v>8.3000000000000007</v>
      </c>
      <c r="H38" s="252">
        <f t="shared" si="43"/>
        <v>9.8767156862745118</v>
      </c>
      <c r="I38" s="130">
        <v>9.3000000000000007</v>
      </c>
      <c r="J38" s="252">
        <f t="shared" si="18"/>
        <v>10.593333333333334</v>
      </c>
      <c r="K38" s="130">
        <v>16.100000000000001</v>
      </c>
      <c r="L38" s="253">
        <f t="shared" si="9"/>
        <v>13.878123249299723</v>
      </c>
      <c r="M38" s="130">
        <v>7.9</v>
      </c>
      <c r="N38" s="252">
        <f t="shared" si="37"/>
        <v>14.767080745341616</v>
      </c>
      <c r="O38" s="129">
        <v>18.100000000000001</v>
      </c>
      <c r="P38" s="254">
        <f t="shared" si="38"/>
        <v>15.154658385093168</v>
      </c>
      <c r="Q38" s="128">
        <v>11.8</v>
      </c>
      <c r="R38" s="255">
        <f t="shared" si="33"/>
        <v>13.242885375494069</v>
      </c>
      <c r="S38" s="128">
        <v>13.6</v>
      </c>
      <c r="T38" s="256">
        <f t="shared" si="12"/>
        <v>12.704779411764706</v>
      </c>
      <c r="U38" s="128">
        <v>7.7</v>
      </c>
      <c r="V38" s="255">
        <f t="shared" si="40"/>
        <v>7.5899248120300751</v>
      </c>
      <c r="W38" s="128">
        <v>12.4</v>
      </c>
      <c r="X38" s="256">
        <f t="shared" si="13"/>
        <v>10.340322580645161</v>
      </c>
      <c r="Y38" s="128">
        <v>10.1</v>
      </c>
      <c r="Z38" s="255">
        <f t="shared" si="23"/>
        <v>9.8844280240831957</v>
      </c>
      <c r="AA38" s="128">
        <v>14.6</v>
      </c>
      <c r="AB38" s="256">
        <f t="shared" si="7"/>
        <v>13.144173426375261</v>
      </c>
      <c r="AE38" s="126">
        <v>16.600000000000001</v>
      </c>
      <c r="AF38" s="257">
        <f t="shared" si="29"/>
        <v>15.236076923076922</v>
      </c>
      <c r="AG38" s="126">
        <v>7</v>
      </c>
      <c r="AH38" s="257">
        <f t="shared" si="14"/>
        <v>6.4933467741935482</v>
      </c>
      <c r="AI38" s="126">
        <v>12.8</v>
      </c>
      <c r="AJ38" s="258">
        <f t="shared" si="2"/>
        <v>13.384163870631673</v>
      </c>
      <c r="AK38" s="126">
        <v>7.8</v>
      </c>
      <c r="AL38" s="257">
        <f t="shared" si="39"/>
        <v>10.022360248447203</v>
      </c>
      <c r="AM38" s="126">
        <v>10.7</v>
      </c>
      <c r="AN38" s="257">
        <f t="shared" si="15"/>
        <v>10.111693548387096</v>
      </c>
      <c r="AO38" s="126">
        <v>15.6</v>
      </c>
      <c r="AP38" s="258">
        <f t="shared" si="8"/>
        <v>13.408730119372319</v>
      </c>
      <c r="AQ38" s="124">
        <v>9.1</v>
      </c>
      <c r="AR38" s="259">
        <f t="shared" si="34"/>
        <v>9.5467391304347835</v>
      </c>
      <c r="AU38" s="124">
        <v>9.4</v>
      </c>
      <c r="AV38" s="260">
        <f t="shared" si="24"/>
        <v>10.015489874110564</v>
      </c>
      <c r="AW38" s="124">
        <v>8.1999999999999993</v>
      </c>
      <c r="AX38" s="260">
        <f t="shared" si="22"/>
        <v>9.2467391304347828</v>
      </c>
      <c r="AY38" s="124">
        <v>7.7</v>
      </c>
      <c r="AZ38" s="260">
        <f t="shared" si="21"/>
        <v>9.5792213570634051</v>
      </c>
      <c r="BA38" s="124">
        <v>17.2</v>
      </c>
      <c r="BB38" s="259">
        <f t="shared" si="10"/>
        <v>15.501568627450983</v>
      </c>
      <c r="BC38" s="124">
        <v>14.7</v>
      </c>
      <c r="BD38" s="260">
        <f t="shared" si="45"/>
        <v>15.113214285714287</v>
      </c>
      <c r="BE38" s="123">
        <v>8.6</v>
      </c>
      <c r="BF38" s="261">
        <f t="shared" si="42"/>
        <v>9.046842105263158</v>
      </c>
      <c r="BG38" s="123">
        <v>16.8</v>
      </c>
      <c r="BH38" s="262">
        <f t="shared" si="19"/>
        <v>14.543064516129032</v>
      </c>
      <c r="BI38" s="123">
        <v>10.1</v>
      </c>
      <c r="BJ38" s="261">
        <f t="shared" ref="BJ38:BJ49" si="46">($A38*BI$103)+BI$109</f>
        <v>9.8901098901098905</v>
      </c>
      <c r="BK38" s="123">
        <v>5.6</v>
      </c>
      <c r="BL38" s="261">
        <f t="shared" si="30"/>
        <v>5.9881538461538462</v>
      </c>
      <c r="BM38" s="123">
        <v>15.8</v>
      </c>
      <c r="BN38" s="261">
        <f t="shared" si="26"/>
        <v>13.851587301587301</v>
      </c>
      <c r="BO38" s="123">
        <v>9.9</v>
      </c>
      <c r="BP38" s="262">
        <f t="shared" si="11"/>
        <v>10.258823529411766</v>
      </c>
      <c r="BS38" s="122">
        <v>8.8000000000000007</v>
      </c>
      <c r="BT38" s="237">
        <f t="shared" si="1"/>
        <v>10.576973711129297</v>
      </c>
      <c r="BW38" s="122">
        <v>4.3</v>
      </c>
      <c r="BX38" s="236">
        <f t="shared" si="31"/>
        <v>6.7939230769230772</v>
      </c>
      <c r="BY38" s="122">
        <v>10.7</v>
      </c>
      <c r="BZ38" s="236">
        <f t="shared" si="27"/>
        <v>11.664224664224664</v>
      </c>
      <c r="CA38" s="122">
        <v>11.2</v>
      </c>
      <c r="CB38" s="237">
        <f t="shared" si="32"/>
        <v>10.030076923076923</v>
      </c>
      <c r="CC38" s="122">
        <v>7.1</v>
      </c>
      <c r="CD38" s="236">
        <f>($A38*CC$103)+CC$109</f>
        <v>6.9461538461538463</v>
      </c>
      <c r="CE38" s="122">
        <v>10.4</v>
      </c>
      <c r="CF38" s="237">
        <f t="shared" si="20"/>
        <v>10.631774193548388</v>
      </c>
      <c r="CI38" s="121">
        <v>7.3</v>
      </c>
      <c r="CJ38" s="264">
        <f t="shared" si="44"/>
        <v>6.5948529411764705</v>
      </c>
      <c r="CK38" s="121">
        <v>12.3</v>
      </c>
      <c r="CL38" s="265">
        <f t="shared" si="28"/>
        <v>9.763418803418805</v>
      </c>
      <c r="CY38" s="119">
        <v>13.611111111111111</v>
      </c>
      <c r="CZ38" s="132">
        <f t="shared" si="35"/>
        <v>12.936594202898551</v>
      </c>
      <c r="DA38" s="132">
        <v>7.166666666666667</v>
      </c>
      <c r="DB38" s="119">
        <f t="shared" si="4"/>
        <v>12.29500487575238</v>
      </c>
      <c r="DC38" s="132">
        <v>11.388888888888889</v>
      </c>
      <c r="DD38" s="250">
        <f t="shared" si="0"/>
        <v>11.018770718606168</v>
      </c>
      <c r="DE38" s="119">
        <v>11.722222222222221</v>
      </c>
      <c r="DF38" s="250">
        <f t="shared" si="41"/>
        <v>12.526482873851293</v>
      </c>
      <c r="DI38" s="119">
        <v>7.6111111111111107</v>
      </c>
      <c r="DJ38" s="119">
        <f t="shared" si="16"/>
        <v>9.3978494623655919</v>
      </c>
      <c r="DK38" s="119">
        <v>11.722222222222221</v>
      </c>
      <c r="DL38" s="250">
        <f t="shared" si="3"/>
        <v>10.72580691675895</v>
      </c>
      <c r="DM38" s="132">
        <v>9.4444444444444446</v>
      </c>
      <c r="DN38" s="119">
        <f t="shared" si="36"/>
        <v>9.3266908212560384</v>
      </c>
      <c r="DO38" s="132">
        <v>10.611111111111111</v>
      </c>
      <c r="DP38" s="250">
        <f t="shared" si="5"/>
        <v>9.309256902530846</v>
      </c>
      <c r="DQ38" s="119">
        <v>5.4444444444444446</v>
      </c>
      <c r="DR38" s="250">
        <f t="shared" si="17"/>
        <v>8.6346326164874565</v>
      </c>
    </row>
    <row r="39" spans="1:124" x14ac:dyDescent="0.2">
      <c r="A39" s="246">
        <v>-50</v>
      </c>
      <c r="C39" s="130">
        <v>7.8</v>
      </c>
      <c r="D39" s="206">
        <f t="shared" si="25"/>
        <v>7.7280341880341883</v>
      </c>
      <c r="E39" s="130">
        <v>16.5</v>
      </c>
      <c r="F39" s="251">
        <f t="shared" si="6"/>
        <v>15.489206900216075</v>
      </c>
      <c r="G39" s="130">
        <v>8.6999999999999993</v>
      </c>
      <c r="H39" s="252">
        <f t="shared" si="43"/>
        <v>10.415196078431373</v>
      </c>
      <c r="I39" s="130">
        <v>10.4</v>
      </c>
      <c r="J39" s="252">
        <f t="shared" si="18"/>
        <v>10.866666666666667</v>
      </c>
      <c r="K39" s="130">
        <v>16.100000000000001</v>
      </c>
      <c r="L39" s="253">
        <f t="shared" si="9"/>
        <v>14.28011204481793</v>
      </c>
      <c r="M39" s="130">
        <v>8.9</v>
      </c>
      <c r="N39" s="252">
        <f t="shared" si="37"/>
        <v>15.060982495765105</v>
      </c>
      <c r="O39" s="129">
        <v>18.7</v>
      </c>
      <c r="P39" s="254">
        <f t="shared" si="38"/>
        <v>15.795143986448334</v>
      </c>
      <c r="Q39" s="128">
        <v>12.2</v>
      </c>
      <c r="R39" s="255">
        <f t="shared" si="33"/>
        <v>13.558596837944663</v>
      </c>
      <c r="S39" s="128">
        <v>13.8</v>
      </c>
      <c r="T39" s="256">
        <f t="shared" si="12"/>
        <v>12.958890374331551</v>
      </c>
      <c r="U39" s="128">
        <v>8</v>
      </c>
      <c r="V39" s="255">
        <f t="shared" si="40"/>
        <v>8.0090225563909776</v>
      </c>
      <c r="W39" s="128">
        <v>12.7</v>
      </c>
      <c r="X39" s="256">
        <f t="shared" si="13"/>
        <v>10.591202346041056</v>
      </c>
      <c r="Y39" s="128">
        <v>10.4</v>
      </c>
      <c r="Z39" s="255">
        <f t="shared" si="23"/>
        <v>10.049480021893814</v>
      </c>
      <c r="AA39" s="128">
        <v>15.1</v>
      </c>
      <c r="AB39" s="256">
        <f t="shared" si="7"/>
        <v>13.521975842159328</v>
      </c>
      <c r="AE39" s="126">
        <v>16.8</v>
      </c>
      <c r="AF39" s="257">
        <f t="shared" si="29"/>
        <v>15.414615384615384</v>
      </c>
      <c r="AG39" s="126">
        <v>7.1</v>
      </c>
      <c r="AH39" s="257">
        <f t="shared" si="14"/>
        <v>6.5939516129032256</v>
      </c>
      <c r="AI39" s="126">
        <v>13.1</v>
      </c>
      <c r="AJ39" s="258">
        <f t="shared" si="2"/>
        <v>13.594694427846974</v>
      </c>
      <c r="AK39" s="126">
        <v>8.8000000000000007</v>
      </c>
      <c r="AL39" s="257">
        <f t="shared" si="39"/>
        <v>10.647600225861094</v>
      </c>
      <c r="AM39" s="126">
        <v>10.8</v>
      </c>
      <c r="AN39" s="257">
        <f t="shared" si="15"/>
        <v>10.274266862170089</v>
      </c>
      <c r="AO39" s="126">
        <v>15.7</v>
      </c>
      <c r="AP39" s="258">
        <f t="shared" si="8"/>
        <v>13.817027381247563</v>
      </c>
      <c r="AQ39" s="124">
        <v>9.1999999999999993</v>
      </c>
      <c r="AR39" s="259">
        <f t="shared" si="34"/>
        <v>9.678853754940711</v>
      </c>
      <c r="AU39" s="124">
        <v>9.8000000000000007</v>
      </c>
      <c r="AV39" s="260">
        <f t="shared" si="24"/>
        <v>10.18680897646415</v>
      </c>
      <c r="AW39" s="124">
        <v>7.6</v>
      </c>
      <c r="AX39" s="260">
        <f t="shared" si="22"/>
        <v>9.3788537549407103</v>
      </c>
      <c r="AY39" s="124">
        <v>7.8</v>
      </c>
      <c r="AZ39" s="260">
        <f t="shared" si="21"/>
        <v>9.6538375973303676</v>
      </c>
      <c r="BA39" s="124">
        <v>17.5</v>
      </c>
      <c r="BB39" s="259">
        <f t="shared" si="10"/>
        <v>15.919607843137257</v>
      </c>
      <c r="BC39" s="124">
        <v>14.7</v>
      </c>
      <c r="BD39" s="260">
        <f t="shared" si="45"/>
        <v>15.339285714285715</v>
      </c>
      <c r="BE39" s="123">
        <v>9.1999999999999993</v>
      </c>
      <c r="BF39" s="261">
        <f t="shared" si="42"/>
        <v>9.4789473684210535</v>
      </c>
      <c r="BG39" s="123">
        <v>17.100000000000001</v>
      </c>
      <c r="BH39" s="262">
        <f t="shared" si="19"/>
        <v>14.920967741935483</v>
      </c>
      <c r="BI39" s="123">
        <v>10.6</v>
      </c>
      <c r="BJ39" s="261">
        <f t="shared" si="46"/>
        <v>10.363736263736264</v>
      </c>
      <c r="BK39" s="123">
        <v>5.7</v>
      </c>
      <c r="BL39" s="261">
        <f t="shared" si="30"/>
        <v>6.0892307692307686</v>
      </c>
      <c r="BM39" s="123">
        <v>16.7</v>
      </c>
      <c r="BN39" s="261">
        <f t="shared" si="26"/>
        <v>14.365079365079366</v>
      </c>
      <c r="BO39" s="123">
        <v>10.1</v>
      </c>
      <c r="BP39" s="262">
        <f t="shared" si="11"/>
        <v>10.408021390374332</v>
      </c>
      <c r="BS39" s="122">
        <v>9.1999999999999993</v>
      </c>
      <c r="BT39" s="237">
        <f t="shared" si="1"/>
        <v>10.615430646481178</v>
      </c>
      <c r="BW39" s="122">
        <v>4.7</v>
      </c>
      <c r="BX39" s="236">
        <f t="shared" si="31"/>
        <v>6.985384615384616</v>
      </c>
      <c r="BY39" s="122">
        <v>11.2</v>
      </c>
      <c r="BZ39" s="236">
        <f t="shared" si="27"/>
        <v>11.794749694749694</v>
      </c>
      <c r="CA39" s="122">
        <v>11.7</v>
      </c>
      <c r="CB39" s="237">
        <f t="shared" si="32"/>
        <v>10.354615384615384</v>
      </c>
      <c r="CC39" s="122">
        <v>7.3</v>
      </c>
      <c r="CD39" s="236">
        <f t="shared" ref="CD39:CD49" si="47">($A39*CC$103)+CC$109</f>
        <v>7.2055944055944057</v>
      </c>
      <c r="CE39" s="122">
        <v>10.3</v>
      </c>
      <c r="CF39" s="237">
        <f t="shared" si="20"/>
        <v>10.701612903225806</v>
      </c>
      <c r="CI39" s="134">
        <v>7.2</v>
      </c>
      <c r="CJ39" s="264">
        <f t="shared" si="44"/>
        <v>6.9044117647058822</v>
      </c>
      <c r="CK39" s="134">
        <v>12.4</v>
      </c>
      <c r="CL39" s="265">
        <f t="shared" si="28"/>
        <v>10.094017094017094</v>
      </c>
      <c r="CY39" s="132">
        <v>13.388888888888889</v>
      </c>
      <c r="CZ39" s="132">
        <f t="shared" si="35"/>
        <v>13.260540184453228</v>
      </c>
      <c r="DA39" s="119">
        <v>7.666666666666667</v>
      </c>
      <c r="DB39" s="119">
        <f t="shared" si="4"/>
        <v>12.364145846643577</v>
      </c>
      <c r="DC39" s="119">
        <v>11.333333333333334</v>
      </c>
      <c r="DD39" s="250">
        <f t="shared" si="0"/>
        <v>11.143326915904598</v>
      </c>
      <c r="DE39" s="132">
        <v>11.333333333333334</v>
      </c>
      <c r="DF39" s="250">
        <f t="shared" si="41"/>
        <v>12.544277360066832</v>
      </c>
      <c r="DI39" s="132">
        <v>8.5</v>
      </c>
      <c r="DJ39" s="119">
        <f t="shared" si="16"/>
        <v>9.5081459758879117</v>
      </c>
      <c r="DK39" s="132">
        <v>11.666666666666666</v>
      </c>
      <c r="DL39" s="250">
        <f t="shared" si="3"/>
        <v>10.947703257659651</v>
      </c>
      <c r="DM39" s="119">
        <v>9.7222222222222214</v>
      </c>
      <c r="DN39" s="119">
        <f t="shared" si="36"/>
        <v>9.5293148880105392</v>
      </c>
      <c r="DO39" s="119">
        <v>10.444444444444445</v>
      </c>
      <c r="DP39" s="250">
        <f t="shared" si="5"/>
        <v>9.498314355836122</v>
      </c>
      <c r="DQ39" s="132">
        <v>5.666666666666667</v>
      </c>
      <c r="DR39" s="250">
        <f t="shared" si="17"/>
        <v>8.6476458129683937</v>
      </c>
    </row>
    <row r="40" spans="1:124" x14ac:dyDescent="0.2">
      <c r="A40" s="246">
        <v>-45</v>
      </c>
      <c r="C40" s="130">
        <v>8.1</v>
      </c>
      <c r="D40" s="206">
        <f t="shared" si="25"/>
        <v>7.8852307692307697</v>
      </c>
      <c r="E40" s="130">
        <v>16.7</v>
      </c>
      <c r="F40" s="251">
        <f t="shared" si="6"/>
        <v>15.800286210194468</v>
      </c>
      <c r="G40" s="130">
        <v>9.1</v>
      </c>
      <c r="H40" s="252">
        <f t="shared" si="43"/>
        <v>10.953676470588235</v>
      </c>
      <c r="I40" s="130">
        <v>11.2</v>
      </c>
      <c r="J40" s="252">
        <f t="shared" si="18"/>
        <v>11.14</v>
      </c>
      <c r="K40" s="130">
        <v>16.399999999999999</v>
      </c>
      <c r="L40" s="253">
        <f t="shared" si="9"/>
        <v>14.682100840336137</v>
      </c>
      <c r="M40" s="130">
        <v>10.199999999999999</v>
      </c>
      <c r="N40" s="252">
        <f t="shared" si="37"/>
        <v>15.354884246188593</v>
      </c>
      <c r="O40" s="129">
        <v>19.5</v>
      </c>
      <c r="P40" s="254">
        <f t="shared" si="38"/>
        <v>16.435629587803501</v>
      </c>
      <c r="Q40" s="128">
        <v>12.7</v>
      </c>
      <c r="R40" s="255">
        <f t="shared" si="33"/>
        <v>13.874308300395256</v>
      </c>
      <c r="S40" s="128">
        <v>14.1</v>
      </c>
      <c r="T40" s="256">
        <f t="shared" si="12"/>
        <v>13.213001336898396</v>
      </c>
      <c r="U40" s="128">
        <v>9.3000000000000007</v>
      </c>
      <c r="V40" s="255">
        <f t="shared" si="40"/>
        <v>8.4281203007518801</v>
      </c>
      <c r="W40" s="128">
        <v>12.2</v>
      </c>
      <c r="X40" s="256">
        <f t="shared" si="13"/>
        <v>10.84208211143695</v>
      </c>
      <c r="Y40" s="128">
        <v>10.6</v>
      </c>
      <c r="Z40" s="255">
        <f t="shared" si="23"/>
        <v>10.214532019704432</v>
      </c>
      <c r="AA40" s="128">
        <v>15.5</v>
      </c>
      <c r="AB40" s="256">
        <f t="shared" si="7"/>
        <v>13.899778257943396</v>
      </c>
      <c r="AE40" s="126">
        <v>16.600000000000001</v>
      </c>
      <c r="AF40" s="257">
        <f t="shared" si="29"/>
        <v>15.593153846153847</v>
      </c>
      <c r="AG40" s="126">
        <v>7.3</v>
      </c>
      <c r="AH40" s="257">
        <f t="shared" si="14"/>
        <v>6.694556451612903</v>
      </c>
      <c r="AI40" s="126">
        <v>13.4</v>
      </c>
      <c r="AJ40" s="258">
        <f t="shared" si="2"/>
        <v>13.805224985062278</v>
      </c>
      <c r="AK40" s="126">
        <v>10</v>
      </c>
      <c r="AL40" s="257">
        <f t="shared" si="39"/>
        <v>11.272840203274985</v>
      </c>
      <c r="AM40" s="126">
        <v>10.9</v>
      </c>
      <c r="AN40" s="257">
        <f t="shared" si="15"/>
        <v>10.43684017595308</v>
      </c>
      <c r="AO40" s="126">
        <v>16.2</v>
      </c>
      <c r="AP40" s="258">
        <f t="shared" si="8"/>
        <v>14.225324643122807</v>
      </c>
      <c r="AQ40" s="124">
        <v>9.1999999999999993</v>
      </c>
      <c r="AR40" s="259">
        <f t="shared" si="34"/>
        <v>9.8109683794466402</v>
      </c>
      <c r="AU40" s="124">
        <v>10.1</v>
      </c>
      <c r="AV40" s="260">
        <f t="shared" si="24"/>
        <v>10.358128078817735</v>
      </c>
      <c r="AW40" s="124">
        <v>7.4</v>
      </c>
      <c r="AX40" s="260">
        <f t="shared" si="22"/>
        <v>9.5109683794466395</v>
      </c>
      <c r="AY40" s="124">
        <v>7.9</v>
      </c>
      <c r="AZ40" s="260">
        <f t="shared" si="21"/>
        <v>9.7284538375973302</v>
      </c>
      <c r="BA40" s="124">
        <v>17.600000000000001</v>
      </c>
      <c r="BB40" s="259">
        <f t="shared" si="10"/>
        <v>16.337647058823531</v>
      </c>
      <c r="BC40" s="124">
        <v>14.8</v>
      </c>
      <c r="BD40" s="260">
        <f t="shared" si="45"/>
        <v>15.565357142857144</v>
      </c>
      <c r="BE40" s="123">
        <v>9.9</v>
      </c>
      <c r="BF40" s="261">
        <f t="shared" si="42"/>
        <v>9.9110526315789471</v>
      </c>
      <c r="BG40" s="123">
        <v>17.100000000000001</v>
      </c>
      <c r="BH40" s="262">
        <f t="shared" si="19"/>
        <v>15.298870967741935</v>
      </c>
      <c r="BI40" s="123">
        <v>11</v>
      </c>
      <c r="BJ40" s="261">
        <f t="shared" si="46"/>
        <v>10.837362637362638</v>
      </c>
      <c r="BK40" s="123">
        <v>5.9</v>
      </c>
      <c r="BL40" s="261">
        <f t="shared" si="30"/>
        <v>6.1903076923076918</v>
      </c>
      <c r="BM40" s="123">
        <v>17.600000000000001</v>
      </c>
      <c r="BN40" s="261">
        <f t="shared" si="26"/>
        <v>14.87857142857143</v>
      </c>
      <c r="BO40" s="123">
        <v>10.199999999999999</v>
      </c>
      <c r="BP40" s="262">
        <f t="shared" si="11"/>
        <v>10.5572192513369</v>
      </c>
      <c r="BS40" s="122">
        <v>9.4</v>
      </c>
      <c r="BT40" s="237">
        <f t="shared" si="1"/>
        <v>10.653887581833061</v>
      </c>
      <c r="BW40" s="122">
        <v>5.6</v>
      </c>
      <c r="BX40" s="236">
        <f t="shared" si="31"/>
        <v>7.1768461538461548</v>
      </c>
      <c r="BY40" s="122">
        <v>12.2</v>
      </c>
      <c r="BZ40" s="236">
        <f t="shared" si="27"/>
        <v>11.925274725274726</v>
      </c>
      <c r="CA40" s="122">
        <v>12.2</v>
      </c>
      <c r="CB40" s="237">
        <f t="shared" si="32"/>
        <v>10.679153846153845</v>
      </c>
      <c r="CC40" s="122">
        <v>7.5</v>
      </c>
      <c r="CD40" s="236">
        <f t="shared" si="47"/>
        <v>7.465034965034965</v>
      </c>
      <c r="CE40" s="122">
        <v>10.3</v>
      </c>
      <c r="CF40" s="237">
        <f t="shared" si="20"/>
        <v>10.771451612903226</v>
      </c>
      <c r="CI40" s="121">
        <v>7.1</v>
      </c>
      <c r="CJ40" s="264">
        <f t="shared" si="44"/>
        <v>7.213970588235294</v>
      </c>
      <c r="CK40" s="121">
        <v>12.6</v>
      </c>
      <c r="CL40" s="265">
        <f t="shared" si="28"/>
        <v>10.424615384615386</v>
      </c>
      <c r="CY40" s="119">
        <v>13.5</v>
      </c>
      <c r="CZ40" s="132">
        <f t="shared" si="35"/>
        <v>13.584486166007906</v>
      </c>
      <c r="DA40" s="132">
        <v>8.2222222222222214</v>
      </c>
      <c r="DB40" s="119">
        <f t="shared" si="4"/>
        <v>12.433286817534775</v>
      </c>
      <c r="DC40" s="132">
        <v>11.277777777777779</v>
      </c>
      <c r="DD40" s="250">
        <f t="shared" si="0"/>
        <v>11.267883113203027</v>
      </c>
      <c r="DE40" s="119">
        <v>11.055555555555555</v>
      </c>
      <c r="DF40" s="250">
        <f t="shared" si="41"/>
        <v>12.562071846282372</v>
      </c>
      <c r="DI40" s="119">
        <v>9.0555555555555554</v>
      </c>
      <c r="DJ40" s="119">
        <f t="shared" si="16"/>
        <v>9.6184424894102314</v>
      </c>
      <c r="DK40" s="119">
        <v>11.611111111111111</v>
      </c>
      <c r="DL40" s="250">
        <f t="shared" si="3"/>
        <v>11.169599598560353</v>
      </c>
      <c r="DM40" s="132">
        <v>10.055555555555555</v>
      </c>
      <c r="DN40" s="119">
        <f t="shared" si="36"/>
        <v>9.7319389547650417</v>
      </c>
      <c r="DO40" s="132">
        <v>10.388888888888889</v>
      </c>
      <c r="DP40" s="250">
        <f t="shared" si="5"/>
        <v>9.6873718091413998</v>
      </c>
      <c r="DQ40" s="119">
        <v>5.8888888888888893</v>
      </c>
      <c r="DR40" s="250">
        <f t="shared" si="17"/>
        <v>8.6606590094493328</v>
      </c>
    </row>
    <row r="41" spans="1:124" x14ac:dyDescent="0.2">
      <c r="A41" s="246">
        <v>-40</v>
      </c>
      <c r="C41" s="130">
        <v>8.1</v>
      </c>
      <c r="D41" s="206">
        <f t="shared" si="25"/>
        <v>8.0424273504273511</v>
      </c>
      <c r="E41" s="130">
        <v>16.8</v>
      </c>
      <c r="F41" s="251">
        <f t="shared" si="6"/>
        <v>16.11136552017286</v>
      </c>
      <c r="G41" s="130">
        <v>9.8000000000000007</v>
      </c>
      <c r="H41" s="252">
        <f t="shared" si="43"/>
        <v>11.492156862745098</v>
      </c>
      <c r="I41" s="130">
        <v>11.8</v>
      </c>
      <c r="J41" s="252">
        <f t="shared" si="18"/>
        <v>11.413333333333334</v>
      </c>
      <c r="K41" s="130">
        <v>16.899999999999999</v>
      </c>
      <c r="L41" s="253">
        <f t="shared" si="9"/>
        <v>15.084089635854344</v>
      </c>
      <c r="M41" s="130">
        <v>11.8</v>
      </c>
      <c r="N41" s="252">
        <f t="shared" si="37"/>
        <v>15.648785996612084</v>
      </c>
      <c r="O41" s="129">
        <v>20.3</v>
      </c>
      <c r="P41" s="254">
        <f t="shared" si="38"/>
        <v>17.076115189158667</v>
      </c>
      <c r="Q41" s="128">
        <v>13.3</v>
      </c>
      <c r="R41" s="255">
        <f t="shared" si="33"/>
        <v>14.190019762845848</v>
      </c>
      <c r="S41" s="128">
        <v>14.6</v>
      </c>
      <c r="T41" s="256">
        <f t="shared" si="12"/>
        <v>13.46711229946524</v>
      </c>
      <c r="U41" s="128">
        <v>9.8000000000000007</v>
      </c>
      <c r="V41" s="255">
        <f t="shared" si="40"/>
        <v>8.8472180451127826</v>
      </c>
      <c r="W41" s="128">
        <v>11.8</v>
      </c>
      <c r="X41" s="256">
        <f t="shared" si="13"/>
        <v>11.092961876832845</v>
      </c>
      <c r="Y41" s="128">
        <v>10.9</v>
      </c>
      <c r="Z41" s="255">
        <f t="shared" si="23"/>
        <v>10.379584017515052</v>
      </c>
      <c r="AA41" s="128">
        <v>15.1</v>
      </c>
      <c r="AB41" s="256">
        <f t="shared" si="7"/>
        <v>14.277580673727464</v>
      </c>
      <c r="AE41" s="126">
        <v>16.600000000000001</v>
      </c>
      <c r="AF41" s="257">
        <f t="shared" si="29"/>
        <v>15.771692307692307</v>
      </c>
      <c r="AG41" s="126">
        <v>7.3</v>
      </c>
      <c r="AH41" s="257">
        <f t="shared" si="14"/>
        <v>6.7951612903225804</v>
      </c>
      <c r="AI41" s="126">
        <v>13.4</v>
      </c>
      <c r="AJ41" s="258">
        <f t="shared" si="2"/>
        <v>14.01575554227758</v>
      </c>
      <c r="AK41" s="126">
        <v>11.3</v>
      </c>
      <c r="AL41" s="257">
        <f t="shared" si="39"/>
        <v>11.898080180688876</v>
      </c>
      <c r="AM41" s="126">
        <v>11</v>
      </c>
      <c r="AN41" s="257">
        <f t="shared" si="15"/>
        <v>10.599413489736071</v>
      </c>
      <c r="AO41" s="126">
        <v>16.600000000000001</v>
      </c>
      <c r="AP41" s="258">
        <f t="shared" si="8"/>
        <v>14.633621904998051</v>
      </c>
      <c r="AQ41" s="124">
        <v>9.3000000000000007</v>
      </c>
      <c r="AR41" s="259">
        <f t="shared" si="34"/>
        <v>9.9430830039525695</v>
      </c>
      <c r="AU41" s="124">
        <v>10.199999999999999</v>
      </c>
      <c r="AV41" s="260">
        <f t="shared" si="24"/>
        <v>10.529447181171319</v>
      </c>
      <c r="AW41" s="124">
        <v>7.7</v>
      </c>
      <c r="AX41" s="260">
        <f t="shared" si="22"/>
        <v>9.6430830039525688</v>
      </c>
      <c r="AY41" s="124">
        <v>8</v>
      </c>
      <c r="AZ41" s="260">
        <f t="shared" si="21"/>
        <v>9.8030700778642945</v>
      </c>
      <c r="BA41" s="124">
        <v>17.7</v>
      </c>
      <c r="BB41" s="259">
        <f t="shared" si="10"/>
        <v>16.755686274509806</v>
      </c>
      <c r="BC41" s="124">
        <v>15.2</v>
      </c>
      <c r="BD41" s="260">
        <f t="shared" si="45"/>
        <v>15.791428571428572</v>
      </c>
      <c r="BE41" s="123">
        <v>10.6</v>
      </c>
      <c r="BF41" s="261">
        <f t="shared" si="42"/>
        <v>10.343157894736843</v>
      </c>
      <c r="BG41" s="123">
        <v>17.399999999999999</v>
      </c>
      <c r="BH41" s="262">
        <f t="shared" si="19"/>
        <v>15.676774193548386</v>
      </c>
      <c r="BI41" s="123">
        <v>12.6</v>
      </c>
      <c r="BJ41" s="261">
        <f t="shared" si="46"/>
        <v>11.310989010989012</v>
      </c>
      <c r="BK41" s="123">
        <v>5.7</v>
      </c>
      <c r="BL41" s="261">
        <f t="shared" si="30"/>
        <v>6.2913846153846151</v>
      </c>
      <c r="BM41" s="123">
        <v>18.100000000000001</v>
      </c>
      <c r="BN41" s="261">
        <f t="shared" si="26"/>
        <v>15.392063492063492</v>
      </c>
      <c r="BO41" s="123">
        <v>10.1</v>
      </c>
      <c r="BP41" s="262">
        <f t="shared" si="11"/>
        <v>10.706417112299466</v>
      </c>
      <c r="BS41" s="122">
        <v>9.6</v>
      </c>
      <c r="BT41" s="237">
        <f t="shared" si="1"/>
        <v>10.692344517184942</v>
      </c>
      <c r="BW41" s="122">
        <v>6.1</v>
      </c>
      <c r="BX41" s="236">
        <f t="shared" si="31"/>
        <v>7.3683076923076927</v>
      </c>
      <c r="BY41" s="122">
        <v>12.5</v>
      </c>
      <c r="BZ41" s="236">
        <f t="shared" si="27"/>
        <v>12.055799755799756</v>
      </c>
      <c r="CA41" s="122">
        <v>12.4</v>
      </c>
      <c r="CB41" s="237">
        <f t="shared" si="32"/>
        <v>11.003692307692308</v>
      </c>
      <c r="CC41" s="122">
        <v>7.8</v>
      </c>
      <c r="CD41" s="236">
        <f t="shared" si="47"/>
        <v>7.7244755244755243</v>
      </c>
      <c r="CE41" s="122">
        <v>10.4</v>
      </c>
      <c r="CF41" s="237">
        <f t="shared" si="20"/>
        <v>10.841290322580646</v>
      </c>
      <c r="CI41" s="134">
        <v>7.5</v>
      </c>
      <c r="CJ41" s="264">
        <f t="shared" si="44"/>
        <v>7.5235294117647058</v>
      </c>
      <c r="CK41" s="134">
        <v>12.7</v>
      </c>
      <c r="CL41" s="265">
        <f t="shared" si="28"/>
        <v>10.755213675213675</v>
      </c>
      <c r="CY41" s="132">
        <v>13.611111111111111</v>
      </c>
      <c r="CZ41" s="132">
        <f t="shared" si="35"/>
        <v>13.908432147562582</v>
      </c>
      <c r="DA41" s="119">
        <v>8.8333333333333339</v>
      </c>
      <c r="DB41" s="119">
        <f t="shared" si="4"/>
        <v>12.502427788425972</v>
      </c>
      <c r="DC41" s="119">
        <v>11.666666666666666</v>
      </c>
      <c r="DD41" s="250">
        <f t="shared" si="0"/>
        <v>11.392439310501455</v>
      </c>
      <c r="DE41" s="132">
        <v>10.833333333333334</v>
      </c>
      <c r="DF41" s="250">
        <f t="shared" si="41"/>
        <v>12.579866332497911</v>
      </c>
      <c r="DI41" s="132">
        <v>9.3888888888888893</v>
      </c>
      <c r="DJ41" s="119">
        <f t="shared" si="16"/>
        <v>9.7287390029325511</v>
      </c>
      <c r="DK41" s="132">
        <v>11.611111111111111</v>
      </c>
      <c r="DL41" s="250">
        <f t="shared" si="3"/>
        <v>11.391495939461054</v>
      </c>
      <c r="DM41" s="119">
        <v>9.8888888888888893</v>
      </c>
      <c r="DN41" s="119">
        <f t="shared" si="36"/>
        <v>9.9345630215195424</v>
      </c>
      <c r="DO41" s="119">
        <v>10.5</v>
      </c>
      <c r="DP41" s="250">
        <f t="shared" si="5"/>
        <v>9.8764292624466758</v>
      </c>
      <c r="DQ41" s="132">
        <v>6.3888888888888893</v>
      </c>
      <c r="DR41" s="250">
        <f t="shared" si="17"/>
        <v>8.6736722059302718</v>
      </c>
      <c r="DS41" s="119">
        <v>7.333333333333333</v>
      </c>
      <c r="DT41" s="250">
        <f>($A41*DS$103)+DS$109</f>
        <v>7.4814814814814818</v>
      </c>
    </row>
    <row r="42" spans="1:124" x14ac:dyDescent="0.2">
      <c r="A42" s="246">
        <v>-35</v>
      </c>
      <c r="C42" s="130">
        <v>8.1</v>
      </c>
      <c r="D42" s="206">
        <f t="shared" si="25"/>
        <v>8.1996239316239325</v>
      </c>
      <c r="E42" s="130">
        <v>16.8</v>
      </c>
      <c r="F42" s="251">
        <f t="shared" si="6"/>
        <v>16.422444830151253</v>
      </c>
      <c r="G42" s="130">
        <v>10.7</v>
      </c>
      <c r="H42" s="252">
        <f t="shared" si="43"/>
        <v>12.030637254901961</v>
      </c>
      <c r="I42" s="130">
        <v>12.4</v>
      </c>
      <c r="J42" s="252">
        <f t="shared" si="18"/>
        <v>11.686666666666667</v>
      </c>
      <c r="K42" s="130">
        <v>17.399999999999999</v>
      </c>
      <c r="L42" s="253">
        <f t="shared" si="9"/>
        <v>15.486078431372551</v>
      </c>
      <c r="M42" s="130">
        <v>12.9</v>
      </c>
      <c r="N42" s="252">
        <f t="shared" si="37"/>
        <v>15.942687747035574</v>
      </c>
      <c r="O42" s="129">
        <v>21.1</v>
      </c>
      <c r="P42" s="254">
        <f t="shared" si="38"/>
        <v>17.716600790513834</v>
      </c>
      <c r="Q42" s="128">
        <v>13.7</v>
      </c>
      <c r="R42" s="255">
        <f t="shared" si="33"/>
        <v>14.505731225296442</v>
      </c>
      <c r="S42" s="128">
        <v>14.6</v>
      </c>
      <c r="T42" s="256">
        <f t="shared" si="12"/>
        <v>13.721223262032085</v>
      </c>
      <c r="U42" s="128">
        <v>10.7</v>
      </c>
      <c r="V42" s="255">
        <f t="shared" si="40"/>
        <v>9.2663157894736834</v>
      </c>
      <c r="W42" s="128">
        <v>11.7</v>
      </c>
      <c r="X42" s="256">
        <f t="shared" si="13"/>
        <v>11.343841642228739</v>
      </c>
      <c r="Y42" s="128">
        <v>11.1</v>
      </c>
      <c r="Z42" s="255">
        <f t="shared" si="23"/>
        <v>10.54463601532567</v>
      </c>
      <c r="AA42" s="128">
        <v>14.8</v>
      </c>
      <c r="AB42" s="256">
        <f t="shared" si="7"/>
        <v>14.655383089511531</v>
      </c>
      <c r="AE42" s="126">
        <v>16.7</v>
      </c>
      <c r="AF42" s="257">
        <f t="shared" si="29"/>
        <v>15.950230769230769</v>
      </c>
      <c r="AG42" s="126">
        <v>7.3</v>
      </c>
      <c r="AH42" s="257">
        <f t="shared" si="14"/>
        <v>6.8957661290322578</v>
      </c>
      <c r="AI42" s="126">
        <v>13.8</v>
      </c>
      <c r="AJ42" s="258">
        <f t="shared" si="2"/>
        <v>14.226286099492883</v>
      </c>
      <c r="AK42" s="126">
        <v>12.4</v>
      </c>
      <c r="AL42" s="257">
        <f t="shared" si="39"/>
        <v>12.523320158102766</v>
      </c>
      <c r="AM42" s="126">
        <v>11.1</v>
      </c>
      <c r="AN42" s="257">
        <f t="shared" si="15"/>
        <v>10.761986803519061</v>
      </c>
      <c r="AO42" s="126">
        <v>16.7</v>
      </c>
      <c r="AP42" s="258">
        <f t="shared" si="8"/>
        <v>15.041919166873294</v>
      </c>
      <c r="AQ42" s="124">
        <v>9.4</v>
      </c>
      <c r="AR42" s="259">
        <f t="shared" si="34"/>
        <v>10.075197628458499</v>
      </c>
      <c r="AU42" s="124">
        <v>10.6</v>
      </c>
      <c r="AV42" s="260">
        <f t="shared" si="24"/>
        <v>10.700766283524905</v>
      </c>
      <c r="AW42" s="124">
        <v>8.1</v>
      </c>
      <c r="AX42" s="260">
        <f t="shared" si="22"/>
        <v>9.775197628458498</v>
      </c>
      <c r="AY42" s="124">
        <v>8.3000000000000007</v>
      </c>
      <c r="AZ42" s="260">
        <f t="shared" si="21"/>
        <v>9.8776863181312571</v>
      </c>
      <c r="BA42" s="124">
        <v>17.899999999999999</v>
      </c>
      <c r="BB42" s="259">
        <f t="shared" si="10"/>
        <v>17.17372549019608</v>
      </c>
      <c r="BC42" s="124">
        <v>15.5</v>
      </c>
      <c r="BD42" s="260">
        <f t="shared" si="45"/>
        <v>16.017500000000002</v>
      </c>
      <c r="BE42" s="123">
        <v>11.1</v>
      </c>
      <c r="BF42" s="261">
        <f t="shared" si="42"/>
        <v>10.775263157894738</v>
      </c>
      <c r="BG42" s="123">
        <v>17.7</v>
      </c>
      <c r="BH42" s="262">
        <f t="shared" si="19"/>
        <v>16.054677419354839</v>
      </c>
      <c r="BI42" s="123">
        <v>13</v>
      </c>
      <c r="BJ42" s="261">
        <f t="shared" si="46"/>
        <v>11.784615384615384</v>
      </c>
      <c r="BK42" s="123">
        <v>5.6</v>
      </c>
      <c r="BL42" s="261">
        <f t="shared" si="30"/>
        <v>6.3924615384615384</v>
      </c>
      <c r="BM42" s="123">
        <v>17.7</v>
      </c>
      <c r="BN42" s="261">
        <f t="shared" si="26"/>
        <v>15.905555555555555</v>
      </c>
      <c r="BO42" s="123">
        <v>10.199999999999999</v>
      </c>
      <c r="BP42" s="262">
        <f t="shared" si="11"/>
        <v>10.855614973262032</v>
      </c>
      <c r="BQ42" s="123">
        <v>8.1999999999999993</v>
      </c>
      <c r="BR42" s="263">
        <f>($A42*BQ$103)+BQ$109</f>
        <v>7.7749999999999986</v>
      </c>
      <c r="BS42" s="122">
        <v>9.6999999999999993</v>
      </c>
      <c r="BT42" s="237">
        <f t="shared" si="1"/>
        <v>10.730801452536825</v>
      </c>
      <c r="BW42" s="122">
        <v>6.6</v>
      </c>
      <c r="BX42" s="236">
        <f t="shared" si="31"/>
        <v>7.5597692307692315</v>
      </c>
      <c r="BY42" s="122">
        <v>12.6</v>
      </c>
      <c r="BZ42" s="236">
        <f t="shared" si="27"/>
        <v>12.186324786324786</v>
      </c>
      <c r="CA42" s="122">
        <v>12.4</v>
      </c>
      <c r="CB42" s="237">
        <f t="shared" si="32"/>
        <v>11.328230769230769</v>
      </c>
      <c r="CC42" s="122">
        <v>8.1999999999999993</v>
      </c>
      <c r="CD42" s="236">
        <f t="shared" si="47"/>
        <v>7.9839160839160837</v>
      </c>
      <c r="CE42" s="122">
        <v>10.6</v>
      </c>
      <c r="CF42" s="237">
        <f t="shared" si="20"/>
        <v>10.911129032258065</v>
      </c>
      <c r="CI42" s="121">
        <v>7.9</v>
      </c>
      <c r="CJ42" s="264">
        <f t="shared" si="44"/>
        <v>7.8330882352941176</v>
      </c>
      <c r="CK42" s="121">
        <v>12.9</v>
      </c>
      <c r="CL42" s="265">
        <f t="shared" si="28"/>
        <v>11.085811965811967</v>
      </c>
      <c r="CY42" s="119">
        <v>13.888888888888889</v>
      </c>
      <c r="CZ42" s="132">
        <f t="shared" si="35"/>
        <v>14.23237812911726</v>
      </c>
      <c r="DA42" s="132">
        <v>9.3333333333333339</v>
      </c>
      <c r="DB42" s="119">
        <f t="shared" si="4"/>
        <v>12.57156875931717</v>
      </c>
      <c r="DC42" s="132">
        <v>11.722222222222221</v>
      </c>
      <c r="DD42" s="250">
        <f t="shared" si="0"/>
        <v>11.516995507799885</v>
      </c>
      <c r="DE42" s="119">
        <v>10.888888888888889</v>
      </c>
      <c r="DF42" s="250">
        <f t="shared" si="41"/>
        <v>12.597660818713448</v>
      </c>
      <c r="DI42" s="119">
        <v>9.7222222222222214</v>
      </c>
      <c r="DJ42" s="119">
        <f t="shared" si="16"/>
        <v>9.8390355164548708</v>
      </c>
      <c r="DK42" s="119">
        <v>11.833333333333334</v>
      </c>
      <c r="DL42" s="250">
        <f t="shared" si="3"/>
        <v>11.613392280361756</v>
      </c>
      <c r="DM42" s="132">
        <v>9.7777777777777786</v>
      </c>
      <c r="DN42" s="119">
        <f t="shared" si="36"/>
        <v>10.137187088274045</v>
      </c>
      <c r="DO42" s="132">
        <v>10.666666666666666</v>
      </c>
      <c r="DP42" s="250">
        <f t="shared" si="5"/>
        <v>10.065486715751952</v>
      </c>
      <c r="DQ42" s="119">
        <v>6.833333333333333</v>
      </c>
      <c r="DR42" s="250">
        <f t="shared" si="17"/>
        <v>8.686685402411209</v>
      </c>
      <c r="DS42" s="132">
        <v>7.2777777777777777</v>
      </c>
      <c r="DT42" s="250">
        <f t="shared" ref="DT42:DT49" si="48">($A42*DS$103)+DS$109</f>
        <v>7.5879629629629637</v>
      </c>
    </row>
    <row r="43" spans="1:124" x14ac:dyDescent="0.2">
      <c r="A43" s="246">
        <v>-30</v>
      </c>
      <c r="C43" s="130">
        <v>8.3000000000000007</v>
      </c>
      <c r="D43" s="206">
        <f t="shared" si="25"/>
        <v>8.356820512820514</v>
      </c>
      <c r="E43" s="130">
        <v>17.3</v>
      </c>
      <c r="F43" s="251">
        <f t="shared" si="6"/>
        <v>16.733524140129646</v>
      </c>
      <c r="G43" s="130">
        <v>11.8</v>
      </c>
      <c r="H43" s="252">
        <f t="shared" si="43"/>
        <v>12.569117647058825</v>
      </c>
      <c r="I43" s="130">
        <v>12.8</v>
      </c>
      <c r="J43" s="252">
        <f t="shared" si="18"/>
        <v>11.959999999999999</v>
      </c>
      <c r="K43" s="130">
        <v>17.600000000000001</v>
      </c>
      <c r="L43" s="253">
        <f t="shared" si="9"/>
        <v>15.888067226890758</v>
      </c>
      <c r="M43" s="130">
        <v>13.2</v>
      </c>
      <c r="N43" s="252">
        <f t="shared" si="37"/>
        <v>16.236589497459065</v>
      </c>
      <c r="O43" s="129">
        <v>21</v>
      </c>
      <c r="P43" s="254">
        <f t="shared" si="38"/>
        <v>18.357086391869</v>
      </c>
      <c r="Q43" s="128">
        <v>14.2</v>
      </c>
      <c r="R43" s="255">
        <f t="shared" si="33"/>
        <v>14.821442687747034</v>
      </c>
      <c r="S43" s="128">
        <v>14.7</v>
      </c>
      <c r="T43" s="256">
        <f t="shared" si="12"/>
        <v>13.97533422459893</v>
      </c>
      <c r="U43" s="128">
        <v>11.2</v>
      </c>
      <c r="V43" s="255">
        <f t="shared" si="40"/>
        <v>9.6854135338345859</v>
      </c>
      <c r="W43" s="128">
        <v>11.9</v>
      </c>
      <c r="X43" s="256">
        <f t="shared" si="13"/>
        <v>11.594721407624633</v>
      </c>
      <c r="Y43" s="128">
        <v>11.1</v>
      </c>
      <c r="Z43" s="255">
        <f t="shared" si="23"/>
        <v>10.709688013136288</v>
      </c>
      <c r="AA43" s="128">
        <v>14.9</v>
      </c>
      <c r="AB43" s="256">
        <f t="shared" si="7"/>
        <v>15.033185505295599</v>
      </c>
      <c r="AE43" s="126">
        <v>16.8</v>
      </c>
      <c r="AF43" s="257">
        <f t="shared" si="29"/>
        <v>16.12876923076923</v>
      </c>
      <c r="AG43" s="126">
        <v>7.2</v>
      </c>
      <c r="AH43" s="257">
        <f t="shared" si="14"/>
        <v>6.9963709677419352</v>
      </c>
      <c r="AI43" s="126">
        <v>13.9</v>
      </c>
      <c r="AJ43" s="258">
        <f t="shared" si="2"/>
        <v>14.436816656708185</v>
      </c>
      <c r="AK43" s="126">
        <v>13.5</v>
      </c>
      <c r="AL43" s="257">
        <f t="shared" si="39"/>
        <v>13.148560135516655</v>
      </c>
      <c r="AM43" s="126">
        <v>11.2</v>
      </c>
      <c r="AN43" s="257">
        <f t="shared" si="15"/>
        <v>10.924560117302054</v>
      </c>
      <c r="AO43" s="126">
        <v>16.899999999999999</v>
      </c>
      <c r="AP43" s="258">
        <f t="shared" si="8"/>
        <v>15.450216428748536</v>
      </c>
      <c r="AQ43" s="124">
        <v>9.5</v>
      </c>
      <c r="AR43" s="259">
        <f t="shared" si="34"/>
        <v>10.207312252964426</v>
      </c>
      <c r="AU43" s="124">
        <v>10.6</v>
      </c>
      <c r="AV43" s="260">
        <f t="shared" si="24"/>
        <v>10.87208538587849</v>
      </c>
      <c r="AW43" s="124">
        <v>8.5</v>
      </c>
      <c r="AX43" s="260">
        <f t="shared" si="22"/>
        <v>9.9073122529644255</v>
      </c>
      <c r="AY43" s="124">
        <v>8.6999999999999993</v>
      </c>
      <c r="AZ43" s="260">
        <f t="shared" si="21"/>
        <v>9.9523025583982214</v>
      </c>
      <c r="BA43" s="124">
        <v>18.2</v>
      </c>
      <c r="BB43" s="259">
        <f t="shared" si="10"/>
        <v>17.591764705882355</v>
      </c>
      <c r="BC43" s="124">
        <v>15.8</v>
      </c>
      <c r="BD43" s="260">
        <f t="shared" si="45"/>
        <v>16.243571428571428</v>
      </c>
      <c r="BE43" s="123">
        <v>11.5</v>
      </c>
      <c r="BF43" s="261">
        <f t="shared" si="42"/>
        <v>11.207368421052632</v>
      </c>
      <c r="BG43" s="123">
        <v>17.8</v>
      </c>
      <c r="BH43" s="262">
        <f t="shared" si="19"/>
        <v>16.432580645161291</v>
      </c>
      <c r="BI43" s="123">
        <v>13.7</v>
      </c>
      <c r="BJ43" s="261">
        <f t="shared" si="46"/>
        <v>12.258241758241757</v>
      </c>
      <c r="BK43" s="123">
        <v>5.9</v>
      </c>
      <c r="BL43" s="261">
        <f t="shared" si="30"/>
        <v>6.4935384615384617</v>
      </c>
      <c r="BM43" s="123">
        <v>18.100000000000001</v>
      </c>
      <c r="BN43" s="261">
        <f t="shared" si="26"/>
        <v>16.419047619047618</v>
      </c>
      <c r="BO43" s="123">
        <v>10.4</v>
      </c>
      <c r="BP43" s="262">
        <f t="shared" si="11"/>
        <v>11.0048128342246</v>
      </c>
      <c r="BQ43" s="123">
        <v>8.4</v>
      </c>
      <c r="BR43" s="263">
        <f t="shared" ref="BR43:BR49" si="49">($A43*BQ$103)+BQ$109</f>
        <v>8.3214285714285694</v>
      </c>
      <c r="BS43" s="122">
        <v>10</v>
      </c>
      <c r="BT43" s="237">
        <f t="shared" si="1"/>
        <v>10.769258387888707</v>
      </c>
      <c r="BW43" s="122">
        <v>7.3</v>
      </c>
      <c r="BX43" s="236">
        <f t="shared" si="31"/>
        <v>7.7512307692307694</v>
      </c>
      <c r="BY43" s="122">
        <v>12.9</v>
      </c>
      <c r="BZ43" s="236">
        <f t="shared" si="27"/>
        <v>12.316849816849818</v>
      </c>
      <c r="CA43" s="122">
        <v>12.6</v>
      </c>
      <c r="CB43" s="237">
        <f t="shared" si="32"/>
        <v>11.652769230769231</v>
      </c>
      <c r="CC43" s="122">
        <v>8.6</v>
      </c>
      <c r="CD43" s="236">
        <f t="shared" si="47"/>
        <v>8.243356643356643</v>
      </c>
      <c r="CE43" s="122">
        <v>10.7</v>
      </c>
      <c r="CF43" s="237">
        <f t="shared" si="20"/>
        <v>10.980967741935483</v>
      </c>
      <c r="CI43" s="134">
        <v>8.3000000000000007</v>
      </c>
      <c r="CJ43" s="264">
        <f t="shared" si="44"/>
        <v>8.1426470588235293</v>
      </c>
      <c r="CK43" s="134">
        <v>13.1</v>
      </c>
      <c r="CL43" s="265">
        <f t="shared" si="28"/>
        <v>11.416410256410257</v>
      </c>
      <c r="CY43" s="132">
        <v>14.277777777777779</v>
      </c>
      <c r="CZ43" s="132">
        <f t="shared" si="35"/>
        <v>14.556324110671937</v>
      </c>
      <c r="DA43" s="119">
        <v>10.055555555555555</v>
      </c>
      <c r="DB43" s="119">
        <f t="shared" si="4"/>
        <v>12.640709730208368</v>
      </c>
      <c r="DC43" s="119">
        <v>11.777777777777779</v>
      </c>
      <c r="DD43" s="250">
        <f t="shared" si="0"/>
        <v>11.641551705098314</v>
      </c>
      <c r="DE43" s="132">
        <v>11.055555555555555</v>
      </c>
      <c r="DF43" s="250">
        <f t="shared" si="41"/>
        <v>12.615455304928988</v>
      </c>
      <c r="DI43" s="132">
        <v>10.111111111111111</v>
      </c>
      <c r="DJ43" s="119">
        <f t="shared" si="16"/>
        <v>9.9493320299771906</v>
      </c>
      <c r="DK43" s="132">
        <v>12.222222222222221</v>
      </c>
      <c r="DL43" s="250">
        <f t="shared" si="3"/>
        <v>11.835288621262457</v>
      </c>
      <c r="DM43" s="119">
        <v>10.222222222222221</v>
      </c>
      <c r="DN43" s="119">
        <f t="shared" si="36"/>
        <v>10.339811155028546</v>
      </c>
      <c r="DO43" s="119">
        <v>10.888888888888889</v>
      </c>
      <c r="DP43" s="250">
        <f t="shared" si="5"/>
        <v>10.25454416905723</v>
      </c>
      <c r="DQ43" s="132">
        <v>7.2222222222222223</v>
      </c>
      <c r="DR43" s="250">
        <f t="shared" si="17"/>
        <v>8.699698598892148</v>
      </c>
      <c r="DS43" s="119">
        <v>7.2777777777777777</v>
      </c>
      <c r="DT43" s="250">
        <f t="shared" si="48"/>
        <v>7.6944444444444446</v>
      </c>
    </row>
    <row r="44" spans="1:124" x14ac:dyDescent="0.2">
      <c r="A44" s="246">
        <v>-25</v>
      </c>
      <c r="C44" s="130">
        <v>8.6</v>
      </c>
      <c r="D44" s="206">
        <f t="shared" si="25"/>
        <v>8.5140170940170954</v>
      </c>
      <c r="E44" s="241">
        <v>17.899999999999999</v>
      </c>
      <c r="F44" s="251">
        <f t="shared" si="6"/>
        <v>17.044603450108038</v>
      </c>
      <c r="G44" s="130">
        <v>12.8</v>
      </c>
      <c r="H44" s="252">
        <f t="shared" si="43"/>
        <v>13.107598039215688</v>
      </c>
      <c r="I44" s="130">
        <v>12.6</v>
      </c>
      <c r="J44" s="252">
        <f t="shared" si="18"/>
        <v>12.233333333333333</v>
      </c>
      <c r="K44" s="130">
        <v>17.600000000000001</v>
      </c>
      <c r="L44" s="253">
        <f t="shared" si="9"/>
        <v>16.290056022408965</v>
      </c>
      <c r="M44" s="130">
        <v>13.1</v>
      </c>
      <c r="N44" s="252">
        <f t="shared" si="37"/>
        <v>16.530491247882551</v>
      </c>
      <c r="O44" s="129">
        <v>21.2</v>
      </c>
      <c r="P44" s="254">
        <f t="shared" si="38"/>
        <v>18.997571993224167</v>
      </c>
      <c r="Q44" s="128">
        <v>15.1</v>
      </c>
      <c r="R44" s="255">
        <f t="shared" si="33"/>
        <v>15.137154150197627</v>
      </c>
      <c r="S44" s="128">
        <v>14.8</v>
      </c>
      <c r="T44" s="256">
        <f t="shared" si="12"/>
        <v>14.229445187165776</v>
      </c>
      <c r="U44" s="128">
        <v>11.6</v>
      </c>
      <c r="V44" s="255">
        <f t="shared" si="40"/>
        <v>10.104511278195488</v>
      </c>
      <c r="W44" s="128">
        <v>12.2</v>
      </c>
      <c r="X44" s="256">
        <f t="shared" si="13"/>
        <v>11.845601173020528</v>
      </c>
      <c r="Y44" s="128">
        <v>11.3</v>
      </c>
      <c r="Z44" s="255">
        <f t="shared" si="23"/>
        <v>10.874740010946907</v>
      </c>
      <c r="AA44" s="128">
        <v>15.3</v>
      </c>
      <c r="AB44" s="256">
        <f t="shared" si="7"/>
        <v>15.410987921079665</v>
      </c>
      <c r="AE44" s="126">
        <v>16.8</v>
      </c>
      <c r="AF44" s="257">
        <f t="shared" si="29"/>
        <v>16.307307692307692</v>
      </c>
      <c r="AG44" s="126">
        <v>7.2</v>
      </c>
      <c r="AH44" s="257">
        <f t="shared" si="14"/>
        <v>7.0969758064516126</v>
      </c>
      <c r="AI44" s="126">
        <v>14.1</v>
      </c>
      <c r="AJ44" s="258">
        <f t="shared" si="2"/>
        <v>14.647347213923487</v>
      </c>
      <c r="AK44" s="126">
        <v>14.3</v>
      </c>
      <c r="AL44" s="257">
        <f t="shared" si="39"/>
        <v>13.773800112930546</v>
      </c>
      <c r="AM44" s="126">
        <v>11.3</v>
      </c>
      <c r="AN44" s="257">
        <f t="shared" si="15"/>
        <v>11.087133431085045</v>
      </c>
      <c r="AO44" s="126">
        <v>17.100000000000001</v>
      </c>
      <c r="AP44" s="258">
        <f t="shared" si="8"/>
        <v>15.858513690623781</v>
      </c>
      <c r="AQ44" s="124">
        <v>9.6999999999999993</v>
      </c>
      <c r="AR44" s="259">
        <f t="shared" si="34"/>
        <v>10.339426877470355</v>
      </c>
      <c r="AU44" s="124">
        <v>10.8</v>
      </c>
      <c r="AV44" s="260">
        <f t="shared" si="24"/>
        <v>11.043404488232074</v>
      </c>
      <c r="AW44" s="124">
        <v>8.6999999999999993</v>
      </c>
      <c r="AX44" s="260">
        <f t="shared" si="22"/>
        <v>10.039426877470355</v>
      </c>
      <c r="AY44" s="124">
        <v>9.1999999999999993</v>
      </c>
      <c r="AZ44" s="260">
        <f t="shared" si="21"/>
        <v>10.026918798665184</v>
      </c>
      <c r="BA44" s="124">
        <v>18.399999999999999</v>
      </c>
      <c r="BB44" s="259">
        <f t="shared" si="10"/>
        <v>18.009803921568629</v>
      </c>
      <c r="BC44" s="124">
        <v>15.9</v>
      </c>
      <c r="BD44" s="260">
        <f t="shared" si="45"/>
        <v>16.469642857142858</v>
      </c>
      <c r="BE44" s="123">
        <v>11.9</v>
      </c>
      <c r="BF44" s="261">
        <f t="shared" si="42"/>
        <v>11.639473684210527</v>
      </c>
      <c r="BG44" s="123">
        <v>17.899999999999999</v>
      </c>
      <c r="BH44" s="262">
        <f t="shared" si="19"/>
        <v>16.81048387096774</v>
      </c>
      <c r="BI44" s="123">
        <v>14.2</v>
      </c>
      <c r="BJ44" s="261">
        <f t="shared" si="46"/>
        <v>12.731868131868131</v>
      </c>
      <c r="BK44" s="123">
        <v>6.4</v>
      </c>
      <c r="BL44" s="261">
        <f t="shared" si="30"/>
        <v>6.5946153846153841</v>
      </c>
      <c r="BM44" s="123">
        <v>18.899999999999999</v>
      </c>
      <c r="BN44" s="261">
        <f t="shared" si="26"/>
        <v>16.932539682539684</v>
      </c>
      <c r="BO44" s="123">
        <v>11.1</v>
      </c>
      <c r="BP44" s="262">
        <f t="shared" si="11"/>
        <v>11.154010695187166</v>
      </c>
      <c r="BQ44" s="123">
        <v>8.6999999999999993</v>
      </c>
      <c r="BR44" s="263">
        <f t="shared" si="49"/>
        <v>8.867857142857142</v>
      </c>
      <c r="BS44" s="122">
        <v>10.3</v>
      </c>
      <c r="BT44" s="237">
        <f t="shared" si="1"/>
        <v>10.80771532324059</v>
      </c>
      <c r="BW44" s="122">
        <v>7.8</v>
      </c>
      <c r="BX44" s="236">
        <f t="shared" si="31"/>
        <v>7.9426923076923082</v>
      </c>
      <c r="BY44" s="122">
        <v>12.9</v>
      </c>
      <c r="BZ44" s="236">
        <f t="shared" si="27"/>
        <v>12.447374847374848</v>
      </c>
      <c r="CA44" s="122">
        <v>12.7</v>
      </c>
      <c r="CB44" s="237">
        <f t="shared" si="32"/>
        <v>11.977307692307692</v>
      </c>
      <c r="CC44" s="122">
        <v>8.9</v>
      </c>
      <c r="CD44" s="236">
        <f t="shared" si="47"/>
        <v>8.5027972027972041</v>
      </c>
      <c r="CE44" s="122">
        <v>10.9</v>
      </c>
      <c r="CF44" s="237">
        <f t="shared" si="20"/>
        <v>11.050806451612903</v>
      </c>
      <c r="CI44" s="121">
        <v>8.9</v>
      </c>
      <c r="CJ44" s="264">
        <f t="shared" si="44"/>
        <v>8.452205882352942</v>
      </c>
      <c r="CK44" s="121">
        <v>13.1</v>
      </c>
      <c r="CL44" s="265">
        <f t="shared" si="28"/>
        <v>11.747008547008548</v>
      </c>
      <c r="CY44" s="119">
        <v>15.166666666666666</v>
      </c>
      <c r="CZ44" s="132">
        <f t="shared" si="35"/>
        <v>14.880270092226613</v>
      </c>
      <c r="DA44" s="132">
        <v>10.833333333333334</v>
      </c>
      <c r="DB44" s="119">
        <f t="shared" si="4"/>
        <v>12.709850701099565</v>
      </c>
      <c r="DC44" s="132">
        <v>11.833333333333334</v>
      </c>
      <c r="DD44" s="250">
        <f t="shared" si="0"/>
        <v>11.766107902396744</v>
      </c>
      <c r="DE44" s="119">
        <v>11.277777777777779</v>
      </c>
      <c r="DF44" s="250">
        <f t="shared" si="41"/>
        <v>12.633249791144527</v>
      </c>
      <c r="DI44" s="119">
        <v>10.277777777777779</v>
      </c>
      <c r="DJ44" s="119">
        <f t="shared" si="16"/>
        <v>10.05962854349951</v>
      </c>
      <c r="DK44" s="119">
        <v>12.444444444444445</v>
      </c>
      <c r="DL44" s="250">
        <f t="shared" si="3"/>
        <v>12.057184962163159</v>
      </c>
      <c r="DM44" s="132">
        <v>10.277777777777779</v>
      </c>
      <c r="DN44" s="119">
        <f t="shared" si="36"/>
        <v>10.542435221783048</v>
      </c>
      <c r="DO44" s="132">
        <v>11.055555555555555</v>
      </c>
      <c r="DP44" s="250">
        <f t="shared" si="5"/>
        <v>10.443601622362506</v>
      </c>
      <c r="DQ44" s="119">
        <v>7.6111111111111107</v>
      </c>
      <c r="DR44" s="250">
        <f t="shared" si="17"/>
        <v>8.712711795373087</v>
      </c>
      <c r="DS44" s="132">
        <v>7.2777777777777777</v>
      </c>
      <c r="DT44" s="250">
        <f t="shared" si="48"/>
        <v>7.8009259259259265</v>
      </c>
    </row>
    <row r="45" spans="1:124" x14ac:dyDescent="0.2">
      <c r="A45" s="246">
        <v>-20</v>
      </c>
      <c r="C45" s="130">
        <v>8.8000000000000007</v>
      </c>
      <c r="D45" s="206">
        <f t="shared" si="25"/>
        <v>8.671213675213675</v>
      </c>
      <c r="E45" s="130">
        <v>18.3</v>
      </c>
      <c r="F45" s="251">
        <f t="shared" si="6"/>
        <v>17.355682760086431</v>
      </c>
      <c r="G45" s="130">
        <v>13.9</v>
      </c>
      <c r="H45" s="252">
        <f t="shared" si="43"/>
        <v>13.646078431372549</v>
      </c>
      <c r="I45" s="130">
        <v>12.7</v>
      </c>
      <c r="J45" s="252">
        <f t="shared" si="18"/>
        <v>12.506666666666666</v>
      </c>
      <c r="K45" s="130">
        <v>17.899999999999999</v>
      </c>
      <c r="L45" s="253">
        <f t="shared" si="9"/>
        <v>16.692044817927172</v>
      </c>
      <c r="M45" s="130">
        <v>13.7</v>
      </c>
      <c r="N45" s="252">
        <f t="shared" si="37"/>
        <v>16.824392998306042</v>
      </c>
      <c r="O45" s="129">
        <v>21.7</v>
      </c>
      <c r="P45" s="254">
        <f t="shared" si="38"/>
        <v>19.638057594579333</v>
      </c>
      <c r="Q45" s="128">
        <v>15.6</v>
      </c>
      <c r="R45" s="255">
        <f t="shared" si="33"/>
        <v>15.452865612648219</v>
      </c>
      <c r="S45" s="128">
        <v>14.9</v>
      </c>
      <c r="T45" s="256">
        <f t="shared" si="12"/>
        <v>14.483556149732621</v>
      </c>
      <c r="U45" s="128">
        <v>11.9</v>
      </c>
      <c r="V45" s="255">
        <f t="shared" si="40"/>
        <v>10.523609022556391</v>
      </c>
      <c r="W45" s="128">
        <v>12.5</v>
      </c>
      <c r="X45" s="256">
        <f t="shared" si="13"/>
        <v>12.096480938416422</v>
      </c>
      <c r="Y45" s="128">
        <v>11.1</v>
      </c>
      <c r="Z45" s="255">
        <f t="shared" si="23"/>
        <v>11.039792008757525</v>
      </c>
      <c r="AA45" s="128">
        <v>15.8</v>
      </c>
      <c r="AB45" s="256">
        <f t="shared" si="7"/>
        <v>15.788790336863732</v>
      </c>
      <c r="AE45" s="126">
        <v>16.899999999999999</v>
      </c>
      <c r="AF45" s="257">
        <f t="shared" si="29"/>
        <v>16.485846153846154</v>
      </c>
      <c r="AG45" s="126">
        <v>7.2</v>
      </c>
      <c r="AH45" s="257">
        <f t="shared" si="14"/>
        <v>7.19758064516129</v>
      </c>
      <c r="AI45" s="126">
        <v>14.4</v>
      </c>
      <c r="AJ45" s="258">
        <f t="shared" si="2"/>
        <v>14.85787777113879</v>
      </c>
      <c r="AK45" s="126">
        <v>14.9</v>
      </c>
      <c r="AL45" s="257">
        <f t="shared" si="39"/>
        <v>14.399040090344437</v>
      </c>
      <c r="AM45" s="126">
        <v>11.4</v>
      </c>
      <c r="AN45" s="257">
        <f t="shared" si="15"/>
        <v>11.249706744868035</v>
      </c>
      <c r="AO45" s="126">
        <v>17.3</v>
      </c>
      <c r="AP45" s="258">
        <f t="shared" si="8"/>
        <v>16.266810952499025</v>
      </c>
      <c r="AQ45" s="124">
        <v>9.9</v>
      </c>
      <c r="AR45" s="259">
        <f t="shared" si="34"/>
        <v>10.471541501976285</v>
      </c>
      <c r="AU45" s="124">
        <v>10.8</v>
      </c>
      <c r="AV45" s="260">
        <f t="shared" si="24"/>
        <v>11.21472359058566</v>
      </c>
      <c r="AW45" s="124">
        <v>8.9</v>
      </c>
      <c r="AX45" s="260">
        <f t="shared" si="22"/>
        <v>10.171541501976284</v>
      </c>
      <c r="AY45" s="124">
        <v>9.8000000000000007</v>
      </c>
      <c r="AZ45" s="260">
        <f t="shared" si="21"/>
        <v>10.101535038932147</v>
      </c>
      <c r="BA45" s="124">
        <v>18.600000000000001</v>
      </c>
      <c r="BB45" s="259">
        <f t="shared" si="10"/>
        <v>18.427843137254904</v>
      </c>
      <c r="BC45" s="124">
        <v>16.2</v>
      </c>
      <c r="BD45" s="260">
        <f t="shared" si="45"/>
        <v>16.695714285714288</v>
      </c>
      <c r="BE45" s="123">
        <v>12.3</v>
      </c>
      <c r="BF45" s="261">
        <f t="shared" si="42"/>
        <v>12.071578947368423</v>
      </c>
      <c r="BG45" s="123">
        <v>18.100000000000001</v>
      </c>
      <c r="BH45" s="262">
        <f t="shared" si="19"/>
        <v>17.188387096774193</v>
      </c>
      <c r="BI45" s="123">
        <v>14.4</v>
      </c>
      <c r="BJ45" s="261">
        <f t="shared" si="46"/>
        <v>13.205494505494505</v>
      </c>
      <c r="BK45" s="123">
        <v>6.5</v>
      </c>
      <c r="BL45" s="261">
        <f t="shared" si="30"/>
        <v>6.6956923076923074</v>
      </c>
      <c r="BM45" s="123">
        <v>19.399999999999999</v>
      </c>
      <c r="BN45" s="261">
        <f t="shared" si="26"/>
        <v>17.446031746031746</v>
      </c>
      <c r="BO45" s="123">
        <v>11.4</v>
      </c>
      <c r="BP45" s="262">
        <f t="shared" si="11"/>
        <v>11.303208556149732</v>
      </c>
      <c r="BQ45" s="123">
        <v>9.4</v>
      </c>
      <c r="BR45" s="263">
        <f t="shared" si="49"/>
        <v>9.4142857142857146</v>
      </c>
      <c r="BS45" s="122">
        <v>10.4</v>
      </c>
      <c r="BT45" s="237">
        <f t="shared" si="1"/>
        <v>10.846172258592471</v>
      </c>
      <c r="BW45" s="122">
        <v>8.1</v>
      </c>
      <c r="BX45" s="236">
        <f t="shared" si="31"/>
        <v>8.134153846153847</v>
      </c>
      <c r="BY45" s="122">
        <v>12.8</v>
      </c>
      <c r="BZ45" s="236">
        <f t="shared" si="27"/>
        <v>12.577899877899878</v>
      </c>
      <c r="CA45" s="122">
        <v>12.7</v>
      </c>
      <c r="CB45" s="237">
        <f t="shared" si="32"/>
        <v>12.301846153846153</v>
      </c>
      <c r="CC45" s="122">
        <v>9.1</v>
      </c>
      <c r="CD45" s="236">
        <f t="shared" si="47"/>
        <v>8.7622377622377634</v>
      </c>
      <c r="CE45" s="122">
        <v>11.3</v>
      </c>
      <c r="CF45" s="237">
        <f t="shared" si="20"/>
        <v>11.120645161290323</v>
      </c>
      <c r="CI45" s="134">
        <v>9.1999999999999993</v>
      </c>
      <c r="CJ45" s="264">
        <f t="shared" si="44"/>
        <v>8.7617647058823529</v>
      </c>
      <c r="CK45" s="134">
        <v>12.9</v>
      </c>
      <c r="CL45" s="265">
        <f t="shared" si="28"/>
        <v>12.077606837606838</v>
      </c>
      <c r="CY45" s="132">
        <v>15.611111111111111</v>
      </c>
      <c r="CZ45" s="132">
        <f t="shared" si="35"/>
        <v>15.204216073781291</v>
      </c>
      <c r="DA45" s="119">
        <v>11.611111111111111</v>
      </c>
      <c r="DB45" s="119">
        <f t="shared" si="4"/>
        <v>12.778991671990763</v>
      </c>
      <c r="DC45" s="119">
        <v>11.888888888888889</v>
      </c>
      <c r="DD45" s="250">
        <f t="shared" si="0"/>
        <v>11.890664099695172</v>
      </c>
      <c r="DE45" s="132">
        <v>11.611111111111111</v>
      </c>
      <c r="DF45" s="250">
        <f t="shared" si="41"/>
        <v>12.651044277360066</v>
      </c>
      <c r="DI45" s="132">
        <v>10.388888888888889</v>
      </c>
      <c r="DJ45" s="119">
        <f t="shared" si="16"/>
        <v>10.16992505702183</v>
      </c>
      <c r="DK45" s="132">
        <v>12.611111111111111</v>
      </c>
      <c r="DL45" s="250">
        <f t="shared" si="3"/>
        <v>12.27908130306386</v>
      </c>
      <c r="DM45" s="119">
        <v>10.333333333333334</v>
      </c>
      <c r="DN45" s="119">
        <f t="shared" si="36"/>
        <v>10.745059288537549</v>
      </c>
      <c r="DO45" s="119">
        <v>11.222222222222221</v>
      </c>
      <c r="DP45" s="250">
        <f t="shared" si="5"/>
        <v>10.632659075667783</v>
      </c>
      <c r="DQ45" s="132">
        <v>8</v>
      </c>
      <c r="DR45" s="250">
        <f t="shared" si="17"/>
        <v>8.7257249918540243</v>
      </c>
      <c r="DS45" s="119">
        <v>7.2777777777777777</v>
      </c>
      <c r="DT45" s="250">
        <f t="shared" si="48"/>
        <v>7.9074074074074074</v>
      </c>
    </row>
    <row r="46" spans="1:124" x14ac:dyDescent="0.2">
      <c r="A46" s="246">
        <v>-15</v>
      </c>
      <c r="C46" s="130">
        <v>8.8000000000000007</v>
      </c>
      <c r="D46" s="206">
        <f t="shared" si="25"/>
        <v>8.8284102564102565</v>
      </c>
      <c r="E46" s="130">
        <v>18.399999999999999</v>
      </c>
      <c r="F46" s="251">
        <f t="shared" si="6"/>
        <v>17.666762070064824</v>
      </c>
      <c r="G46" s="130">
        <v>14.8</v>
      </c>
      <c r="H46" s="252">
        <f t="shared" si="43"/>
        <v>14.184558823529413</v>
      </c>
      <c r="I46" s="130">
        <v>13.1</v>
      </c>
      <c r="J46" s="252">
        <f t="shared" si="18"/>
        <v>12.78</v>
      </c>
      <c r="K46" s="130">
        <v>18</v>
      </c>
      <c r="L46" s="253">
        <f t="shared" si="9"/>
        <v>17.094033613445379</v>
      </c>
      <c r="M46" s="130">
        <v>14.2</v>
      </c>
      <c r="N46" s="252">
        <f t="shared" si="37"/>
        <v>17.118294748729532</v>
      </c>
      <c r="O46" s="129">
        <v>21.8</v>
      </c>
      <c r="P46" s="254">
        <f t="shared" si="38"/>
        <v>20.2785431959345</v>
      </c>
      <c r="Q46" s="128">
        <v>16.100000000000001</v>
      </c>
      <c r="R46" s="255">
        <f t="shared" si="33"/>
        <v>15.768577075098813</v>
      </c>
      <c r="S46" s="128">
        <v>15.1</v>
      </c>
      <c r="T46" s="256">
        <f t="shared" si="12"/>
        <v>14.737667112299466</v>
      </c>
      <c r="U46" s="128">
        <v>11.8</v>
      </c>
      <c r="V46" s="255">
        <f t="shared" si="40"/>
        <v>10.942706766917293</v>
      </c>
      <c r="W46" s="128">
        <v>12.7</v>
      </c>
      <c r="X46" s="256">
        <f t="shared" si="13"/>
        <v>12.347360703812317</v>
      </c>
      <c r="Y46" s="128">
        <v>11</v>
      </c>
      <c r="Z46" s="255">
        <f t="shared" si="23"/>
        <v>11.204844006568145</v>
      </c>
      <c r="AA46" s="128">
        <v>16.5</v>
      </c>
      <c r="AB46" s="256">
        <f t="shared" si="7"/>
        <v>16.166592752647798</v>
      </c>
      <c r="AE46" s="126">
        <v>16.899999999999999</v>
      </c>
      <c r="AF46" s="257">
        <f t="shared" si="29"/>
        <v>16.664384615384616</v>
      </c>
      <c r="AG46" s="126">
        <v>7.2</v>
      </c>
      <c r="AH46" s="257">
        <f t="shared" si="14"/>
        <v>7.2981854838709674</v>
      </c>
      <c r="AI46" s="126">
        <v>15.1</v>
      </c>
      <c r="AJ46" s="258">
        <f t="shared" si="2"/>
        <v>15.068408328354092</v>
      </c>
      <c r="AK46" s="126">
        <v>15.7</v>
      </c>
      <c r="AL46" s="257">
        <f t="shared" si="39"/>
        <v>15.024280067758328</v>
      </c>
      <c r="AM46" s="126">
        <v>11.5</v>
      </c>
      <c r="AN46" s="257">
        <f t="shared" si="15"/>
        <v>11.412280058651026</v>
      </c>
      <c r="AO46" s="126">
        <v>17.5</v>
      </c>
      <c r="AP46" s="258">
        <f t="shared" si="8"/>
        <v>16.675108214374269</v>
      </c>
      <c r="AQ46" s="124">
        <v>10.199999999999999</v>
      </c>
      <c r="AR46" s="259">
        <f t="shared" si="34"/>
        <v>10.603656126482214</v>
      </c>
      <c r="AU46" s="124">
        <v>11.2</v>
      </c>
      <c r="AV46" s="260">
        <f t="shared" si="24"/>
        <v>11.386042692939245</v>
      </c>
      <c r="AW46" s="124">
        <v>9.4</v>
      </c>
      <c r="AX46" s="260">
        <f t="shared" si="22"/>
        <v>10.303656126482213</v>
      </c>
      <c r="AY46" s="124">
        <v>10.199999999999999</v>
      </c>
      <c r="AZ46" s="260">
        <f t="shared" si="21"/>
        <v>10.176151279199111</v>
      </c>
      <c r="BA46" s="124">
        <v>19.100000000000001</v>
      </c>
      <c r="BB46" s="259">
        <f t="shared" si="10"/>
        <v>18.845882352941178</v>
      </c>
      <c r="BC46" s="124">
        <v>16.600000000000001</v>
      </c>
      <c r="BD46" s="260">
        <f t="shared" si="45"/>
        <v>16.921785714285715</v>
      </c>
      <c r="BE46" s="123">
        <v>12.7</v>
      </c>
      <c r="BF46" s="261">
        <f t="shared" si="42"/>
        <v>12.503684210526316</v>
      </c>
      <c r="BG46" s="123">
        <v>18.2</v>
      </c>
      <c r="BH46" s="262">
        <f t="shared" si="19"/>
        <v>17.566290322580645</v>
      </c>
      <c r="BI46" s="123">
        <v>14.4</v>
      </c>
      <c r="BJ46" s="261">
        <f t="shared" si="46"/>
        <v>13.679120879120878</v>
      </c>
      <c r="BK46" s="123">
        <v>6.6</v>
      </c>
      <c r="BL46" s="261">
        <f t="shared" si="30"/>
        <v>6.7967692307692307</v>
      </c>
      <c r="BM46" s="123">
        <v>19.399999999999999</v>
      </c>
      <c r="BN46" s="261">
        <f t="shared" si="26"/>
        <v>17.959523809523809</v>
      </c>
      <c r="BO46" s="123">
        <v>11.7</v>
      </c>
      <c r="BP46" s="262">
        <f t="shared" si="11"/>
        <v>11.4524064171123</v>
      </c>
      <c r="BQ46" s="123">
        <v>10.199999999999999</v>
      </c>
      <c r="BR46" s="263">
        <f t="shared" si="49"/>
        <v>9.9607142857142854</v>
      </c>
      <c r="BS46" s="122">
        <v>10.6</v>
      </c>
      <c r="BT46" s="237">
        <f t="shared" si="1"/>
        <v>10.884629193944354</v>
      </c>
      <c r="BW46" s="122">
        <v>8.1</v>
      </c>
      <c r="BX46" s="236">
        <f t="shared" si="31"/>
        <v>8.3256153846153858</v>
      </c>
      <c r="BY46" s="122">
        <v>12.7</v>
      </c>
      <c r="BZ46" s="236">
        <f t="shared" si="27"/>
        <v>12.708424908424908</v>
      </c>
      <c r="CA46" s="122">
        <v>12.8</v>
      </c>
      <c r="CB46" s="237">
        <f t="shared" si="32"/>
        <v>12.626384615384616</v>
      </c>
      <c r="CC46" s="122">
        <v>9.3000000000000007</v>
      </c>
      <c r="CD46" s="236">
        <f t="shared" si="47"/>
        <v>9.0216783216783227</v>
      </c>
      <c r="CE46" s="122">
        <v>11.1</v>
      </c>
      <c r="CF46" s="237">
        <f t="shared" si="20"/>
        <v>11.190483870967743</v>
      </c>
      <c r="CI46" s="121">
        <v>9.5</v>
      </c>
      <c r="CJ46" s="264">
        <f t="shared" si="44"/>
        <v>9.0713235294117638</v>
      </c>
      <c r="CK46" s="121">
        <v>13.1</v>
      </c>
      <c r="CL46" s="265">
        <f t="shared" si="28"/>
        <v>12.408205128205129</v>
      </c>
      <c r="CY46" s="119">
        <v>16</v>
      </c>
      <c r="CZ46" s="132">
        <f t="shared" si="35"/>
        <v>15.528162055335969</v>
      </c>
      <c r="DA46" s="132">
        <v>12.222222222222221</v>
      </c>
      <c r="DB46" s="119">
        <f t="shared" si="4"/>
        <v>12.848132642881962</v>
      </c>
      <c r="DC46" s="132">
        <v>12.055555555555555</v>
      </c>
      <c r="DD46" s="250">
        <f t="shared" si="0"/>
        <v>12.015220296993602</v>
      </c>
      <c r="DE46" s="119">
        <v>11.888888888888889</v>
      </c>
      <c r="DF46" s="250">
        <f t="shared" si="41"/>
        <v>12.668838763575605</v>
      </c>
      <c r="DI46" s="119">
        <v>10.166666666666666</v>
      </c>
      <c r="DJ46" s="119">
        <f t="shared" si="16"/>
        <v>10.280221570544152</v>
      </c>
      <c r="DK46" s="119">
        <v>12.777777777777779</v>
      </c>
      <c r="DL46" s="250">
        <f t="shared" si="3"/>
        <v>12.500977643964562</v>
      </c>
      <c r="DM46" s="132">
        <v>10.777777777777779</v>
      </c>
      <c r="DN46" s="119">
        <f t="shared" si="36"/>
        <v>10.947683355292051</v>
      </c>
      <c r="DO46" s="132">
        <v>11.222222222222221</v>
      </c>
      <c r="DP46" s="250">
        <f t="shared" si="5"/>
        <v>10.821716528973059</v>
      </c>
      <c r="DQ46" s="119">
        <v>8.3888888888888893</v>
      </c>
      <c r="DR46" s="250">
        <f t="shared" si="17"/>
        <v>8.7387381883349633</v>
      </c>
      <c r="DS46" s="132">
        <v>7.2222222222222223</v>
      </c>
      <c r="DT46" s="250">
        <f t="shared" si="48"/>
        <v>8.0138888888888893</v>
      </c>
    </row>
    <row r="47" spans="1:124" x14ac:dyDescent="0.2">
      <c r="A47" s="246">
        <v>-10</v>
      </c>
      <c r="C47" s="130">
        <v>8.9</v>
      </c>
      <c r="D47" s="206">
        <f t="shared" si="25"/>
        <v>8.9856068376068379</v>
      </c>
      <c r="E47" s="130">
        <v>18.2</v>
      </c>
      <c r="F47" s="251">
        <f t="shared" si="6"/>
        <v>17.977841380043216</v>
      </c>
      <c r="G47" s="130">
        <v>15.3</v>
      </c>
      <c r="H47" s="252">
        <f t="shared" si="43"/>
        <v>14.723039215686276</v>
      </c>
      <c r="I47" s="130">
        <v>13.4</v>
      </c>
      <c r="J47" s="252">
        <f t="shared" si="18"/>
        <v>13.053333333333333</v>
      </c>
      <c r="K47" s="130">
        <v>17.8</v>
      </c>
      <c r="L47" s="253">
        <f t="shared" si="9"/>
        <v>17.496022408963587</v>
      </c>
      <c r="M47" s="130">
        <v>15.7</v>
      </c>
      <c r="N47" s="252">
        <f t="shared" si="37"/>
        <v>17.412196499153019</v>
      </c>
      <c r="O47" s="129">
        <v>22</v>
      </c>
      <c r="P47" s="254">
        <f t="shared" si="38"/>
        <v>20.919028797289666</v>
      </c>
      <c r="Q47" s="128">
        <v>16.3</v>
      </c>
      <c r="R47" s="255">
        <f t="shared" si="33"/>
        <v>16.084288537549405</v>
      </c>
      <c r="S47" s="128">
        <v>15</v>
      </c>
      <c r="T47" s="256">
        <f t="shared" si="12"/>
        <v>14.991778074866311</v>
      </c>
      <c r="U47" s="128">
        <v>11.7</v>
      </c>
      <c r="V47" s="255">
        <f t="shared" si="40"/>
        <v>11.361804511278194</v>
      </c>
      <c r="W47" s="128">
        <v>12.9</v>
      </c>
      <c r="X47" s="256">
        <f t="shared" si="13"/>
        <v>12.598240469208211</v>
      </c>
      <c r="Y47" s="128">
        <v>11.4</v>
      </c>
      <c r="Z47" s="255">
        <f t="shared" si="23"/>
        <v>11.369896004378763</v>
      </c>
      <c r="AA47" s="128">
        <v>16.8</v>
      </c>
      <c r="AB47" s="256">
        <f t="shared" si="7"/>
        <v>16.544395168431866</v>
      </c>
      <c r="AE47" s="126">
        <v>16.8</v>
      </c>
      <c r="AF47" s="257">
        <f t="shared" si="29"/>
        <v>16.842923076923075</v>
      </c>
      <c r="AG47" s="126">
        <v>7.3</v>
      </c>
      <c r="AH47" s="257">
        <f t="shared" si="14"/>
        <v>7.3987903225806448</v>
      </c>
      <c r="AI47" s="126">
        <v>15.4</v>
      </c>
      <c r="AJ47" s="258">
        <f t="shared" si="2"/>
        <v>15.278938885569394</v>
      </c>
      <c r="AK47" s="126">
        <v>16.100000000000001</v>
      </c>
      <c r="AL47" s="257">
        <f t="shared" si="39"/>
        <v>15.649520045172217</v>
      </c>
      <c r="AM47" s="126">
        <v>11.6</v>
      </c>
      <c r="AN47" s="257">
        <f t="shared" si="15"/>
        <v>11.574853372434017</v>
      </c>
      <c r="AO47" s="126">
        <v>17.600000000000001</v>
      </c>
      <c r="AP47" s="258">
        <f t="shared" si="8"/>
        <v>17.08340547624951</v>
      </c>
      <c r="AQ47" s="124">
        <v>10.6</v>
      </c>
      <c r="AR47" s="259">
        <f t="shared" si="34"/>
        <v>10.735770750988141</v>
      </c>
      <c r="AU47" s="124">
        <v>11.4</v>
      </c>
      <c r="AV47" s="260">
        <f t="shared" si="24"/>
        <v>11.557361795292831</v>
      </c>
      <c r="AW47" s="124">
        <v>10</v>
      </c>
      <c r="AX47" s="260">
        <f t="shared" si="22"/>
        <v>10.435770750988141</v>
      </c>
      <c r="AY47" s="124">
        <v>10.3</v>
      </c>
      <c r="AZ47" s="260">
        <f t="shared" si="21"/>
        <v>10.250767519466073</v>
      </c>
      <c r="BA47" s="124">
        <v>19.600000000000001</v>
      </c>
      <c r="BB47" s="259">
        <f t="shared" si="10"/>
        <v>19.263921568627453</v>
      </c>
      <c r="BC47" s="124">
        <v>16.8</v>
      </c>
      <c r="BD47" s="260">
        <f t="shared" si="45"/>
        <v>17.147857142857145</v>
      </c>
      <c r="BE47" s="123">
        <v>13.1</v>
      </c>
      <c r="BF47" s="261">
        <f t="shared" si="42"/>
        <v>12.935789473684212</v>
      </c>
      <c r="BG47" s="123">
        <v>18.399999999999999</v>
      </c>
      <c r="BH47" s="262">
        <f t="shared" si="19"/>
        <v>17.944193548387098</v>
      </c>
      <c r="BI47" s="123">
        <v>14.6</v>
      </c>
      <c r="BJ47" s="261">
        <f t="shared" si="46"/>
        <v>14.152747252747252</v>
      </c>
      <c r="BK47" s="123">
        <v>6.5</v>
      </c>
      <c r="BL47" s="261">
        <f t="shared" si="30"/>
        <v>6.897846153846154</v>
      </c>
      <c r="BM47" s="123">
        <v>19.3</v>
      </c>
      <c r="BN47" s="261">
        <f t="shared" si="26"/>
        <v>18.473015873015875</v>
      </c>
      <c r="BO47" s="123">
        <v>11.8</v>
      </c>
      <c r="BP47" s="262">
        <f t="shared" si="11"/>
        <v>11.601604278074866</v>
      </c>
      <c r="BQ47" s="123">
        <v>10.8</v>
      </c>
      <c r="BR47" s="263">
        <f t="shared" si="49"/>
        <v>10.507142857142856</v>
      </c>
      <c r="BS47" s="122">
        <v>10.8</v>
      </c>
      <c r="BT47" s="237">
        <f t="shared" si="1"/>
        <v>10.923086129296236</v>
      </c>
      <c r="BW47" s="122">
        <v>8.1</v>
      </c>
      <c r="BX47" s="236">
        <f t="shared" si="31"/>
        <v>8.5170769230769228</v>
      </c>
      <c r="BY47" s="122">
        <v>12.7</v>
      </c>
      <c r="BZ47" s="236">
        <f t="shared" si="27"/>
        <v>12.838949938949938</v>
      </c>
      <c r="CA47" s="122">
        <v>12.9</v>
      </c>
      <c r="CB47" s="237">
        <f t="shared" si="32"/>
        <v>12.950923076923077</v>
      </c>
      <c r="CC47" s="122">
        <v>9.4</v>
      </c>
      <c r="CD47" s="236">
        <f t="shared" si="47"/>
        <v>9.2811188811188821</v>
      </c>
      <c r="CE47" s="122">
        <v>11</v>
      </c>
      <c r="CF47" s="237">
        <f t="shared" si="20"/>
        <v>11.260322580645163</v>
      </c>
      <c r="CI47" s="134">
        <v>9.6999999999999993</v>
      </c>
      <c r="CJ47" s="264">
        <f t="shared" si="44"/>
        <v>9.3808823529411764</v>
      </c>
      <c r="CK47" s="134">
        <v>13.2</v>
      </c>
      <c r="CL47" s="265">
        <f t="shared" si="28"/>
        <v>12.738803418803419</v>
      </c>
      <c r="CY47" s="132">
        <v>16.222222222222221</v>
      </c>
      <c r="CZ47" s="132">
        <f t="shared" si="35"/>
        <v>15.852108036890646</v>
      </c>
      <c r="DA47" s="119">
        <v>12.611111111111111</v>
      </c>
      <c r="DB47" s="119">
        <f t="shared" si="4"/>
        <v>12.91727361377316</v>
      </c>
      <c r="DC47" s="119">
        <v>12.222222222222221</v>
      </c>
      <c r="DD47" s="250">
        <f t="shared" si="0"/>
        <v>12.139776494292031</v>
      </c>
      <c r="DE47" s="132">
        <v>12.277777777777779</v>
      </c>
      <c r="DF47" s="250">
        <f t="shared" si="41"/>
        <v>12.686633249791143</v>
      </c>
      <c r="DI47" s="132">
        <v>10.111111111111111</v>
      </c>
      <c r="DJ47" s="119">
        <f t="shared" si="16"/>
        <v>10.390518084066471</v>
      </c>
      <c r="DK47" s="132">
        <v>12.888888888888889</v>
      </c>
      <c r="DL47" s="250">
        <f t="shared" si="3"/>
        <v>12.722873984865263</v>
      </c>
      <c r="DM47" s="119">
        <v>11.111111111111111</v>
      </c>
      <c r="DN47" s="119">
        <f t="shared" si="36"/>
        <v>11.150307422046552</v>
      </c>
      <c r="DO47" s="119">
        <v>11.277777777777779</v>
      </c>
      <c r="DP47" s="250">
        <f t="shared" si="5"/>
        <v>11.010773982278335</v>
      </c>
      <c r="DQ47" s="132">
        <v>8.6111111111111107</v>
      </c>
      <c r="DR47" s="250">
        <f t="shared" si="17"/>
        <v>8.7517513848159023</v>
      </c>
      <c r="DS47" s="119">
        <v>7.333333333333333</v>
      </c>
      <c r="DT47" s="250">
        <f t="shared" si="48"/>
        <v>8.1203703703703702</v>
      </c>
    </row>
    <row r="48" spans="1:124" x14ac:dyDescent="0.2">
      <c r="A48" s="246">
        <v>-5</v>
      </c>
      <c r="C48" s="130">
        <v>9.1999999999999993</v>
      </c>
      <c r="D48" s="206">
        <f t="shared" si="25"/>
        <v>9.1428034188034193</v>
      </c>
      <c r="E48" s="130">
        <v>18.5</v>
      </c>
      <c r="F48" s="251">
        <f t="shared" si="6"/>
        <v>18.288920690021609</v>
      </c>
      <c r="G48" s="130">
        <v>15.6</v>
      </c>
      <c r="H48" s="252">
        <f t="shared" si="43"/>
        <v>15.261519607843137</v>
      </c>
      <c r="I48" s="130">
        <v>13.5</v>
      </c>
      <c r="J48" s="252">
        <f t="shared" si="18"/>
        <v>13.326666666666666</v>
      </c>
      <c r="K48" s="130">
        <v>17.899999999999999</v>
      </c>
      <c r="L48" s="253">
        <f t="shared" si="9"/>
        <v>17.898011204481794</v>
      </c>
      <c r="M48" s="130">
        <v>16.899999999999999</v>
      </c>
      <c r="N48" s="252">
        <f t="shared" si="37"/>
        <v>17.70609824957651</v>
      </c>
      <c r="O48" s="129">
        <v>22</v>
      </c>
      <c r="P48" s="254">
        <f t="shared" si="38"/>
        <v>21.559514398644833</v>
      </c>
      <c r="Q48" s="128">
        <v>16.5</v>
      </c>
      <c r="R48" s="255">
        <f t="shared" si="33"/>
        <v>16.399999999999999</v>
      </c>
      <c r="S48" s="128">
        <v>15.2</v>
      </c>
      <c r="T48" s="256">
        <f t="shared" si="12"/>
        <v>15.245889037433155</v>
      </c>
      <c r="U48" s="128">
        <v>11.9</v>
      </c>
      <c r="V48" s="255">
        <f t="shared" si="40"/>
        <v>11.780902255639097</v>
      </c>
      <c r="W48" s="128">
        <v>12.9</v>
      </c>
      <c r="X48" s="256">
        <f t="shared" si="13"/>
        <v>12.849120234604106</v>
      </c>
      <c r="Y48" s="128">
        <v>11.5</v>
      </c>
      <c r="Z48" s="255">
        <f t="shared" si="23"/>
        <v>11.534948002189381</v>
      </c>
      <c r="AA48" s="128">
        <v>16.899999999999999</v>
      </c>
      <c r="AB48" s="256">
        <f t="shared" si="7"/>
        <v>16.922197584215933</v>
      </c>
      <c r="AE48" s="126">
        <v>17</v>
      </c>
      <c r="AF48" s="257">
        <f t="shared" si="29"/>
        <v>17.021461538461537</v>
      </c>
      <c r="AG48" s="126">
        <v>7.4</v>
      </c>
      <c r="AH48" s="257">
        <f t="shared" si="14"/>
        <v>7.4993951612903222</v>
      </c>
      <c r="AI48" s="126">
        <v>15.6</v>
      </c>
      <c r="AJ48" s="258">
        <f t="shared" si="2"/>
        <v>15.489469442784698</v>
      </c>
      <c r="AK48" s="126">
        <v>16.5</v>
      </c>
      <c r="AL48" s="257">
        <f t="shared" si="39"/>
        <v>16.274760022586108</v>
      </c>
      <c r="AM48" s="126">
        <v>11.8</v>
      </c>
      <c r="AN48" s="257">
        <f t="shared" si="15"/>
        <v>11.73742668621701</v>
      </c>
      <c r="AO48" s="126">
        <v>17.8</v>
      </c>
      <c r="AP48" s="258">
        <f t="shared" si="8"/>
        <v>17.491702738124754</v>
      </c>
      <c r="AQ48" s="124">
        <v>10.8</v>
      </c>
      <c r="AR48" s="259">
        <f t="shared" si="34"/>
        <v>10.867885375494071</v>
      </c>
      <c r="AU48" s="124">
        <v>11.8</v>
      </c>
      <c r="AV48" s="260">
        <f t="shared" si="24"/>
        <v>11.728680897646415</v>
      </c>
      <c r="AW48" s="124">
        <v>10.4</v>
      </c>
      <c r="AX48" s="260">
        <f t="shared" si="22"/>
        <v>10.56788537549407</v>
      </c>
      <c r="AY48" s="124">
        <v>10.3</v>
      </c>
      <c r="AZ48" s="260">
        <f t="shared" si="21"/>
        <v>10.325383759733038</v>
      </c>
      <c r="BA48" s="124">
        <v>19.899999999999999</v>
      </c>
      <c r="BB48" s="259">
        <f t="shared" si="10"/>
        <v>19.681960784313727</v>
      </c>
      <c r="BC48" s="124">
        <v>17.399999999999999</v>
      </c>
      <c r="BD48" s="260">
        <f t="shared" si="45"/>
        <v>17.373928571428571</v>
      </c>
      <c r="BE48" s="123">
        <v>13.6</v>
      </c>
      <c r="BF48" s="261">
        <f t="shared" si="42"/>
        <v>13.367894736842105</v>
      </c>
      <c r="BG48" s="123">
        <v>18.600000000000001</v>
      </c>
      <c r="BH48" s="262">
        <f t="shared" si="19"/>
        <v>18.322096774193547</v>
      </c>
      <c r="BI48" s="123">
        <v>14.9</v>
      </c>
      <c r="BJ48" s="261">
        <f t="shared" si="46"/>
        <v>14.626373626373626</v>
      </c>
      <c r="BK48" s="123">
        <v>6.8</v>
      </c>
      <c r="BL48" s="261">
        <f t="shared" si="30"/>
        <v>6.9989230769230764</v>
      </c>
      <c r="BM48" s="123">
        <v>19.399999999999999</v>
      </c>
      <c r="BN48" s="261">
        <f t="shared" si="26"/>
        <v>18.986507936507937</v>
      </c>
      <c r="BO48" s="123">
        <v>11.8</v>
      </c>
      <c r="BP48" s="262">
        <f t="shared" si="11"/>
        <v>11.750802139037434</v>
      </c>
      <c r="BQ48" s="123">
        <v>11.4</v>
      </c>
      <c r="BR48" s="263">
        <f t="shared" si="49"/>
        <v>11.053571428571429</v>
      </c>
      <c r="BS48" s="122">
        <v>10.8</v>
      </c>
      <c r="BT48" s="237">
        <f t="shared" si="1"/>
        <v>10.961543064648119</v>
      </c>
      <c r="BW48" s="122">
        <v>8.6999999999999993</v>
      </c>
      <c r="BX48" s="236">
        <f t="shared" si="31"/>
        <v>8.7085384615384616</v>
      </c>
      <c r="BY48" s="122">
        <v>12.9</v>
      </c>
      <c r="BZ48" s="236">
        <f t="shared" si="27"/>
        <v>12.96947496947497</v>
      </c>
      <c r="CA48" s="122">
        <v>13.2</v>
      </c>
      <c r="CB48" s="237">
        <f t="shared" si="32"/>
        <v>13.275461538461538</v>
      </c>
      <c r="CC48" s="122">
        <v>9.6</v>
      </c>
      <c r="CD48" s="236">
        <f t="shared" si="47"/>
        <v>9.5405594405594414</v>
      </c>
      <c r="CE48" s="122">
        <v>11</v>
      </c>
      <c r="CF48" s="237">
        <f t="shared" si="20"/>
        <v>11.330161290322581</v>
      </c>
      <c r="CI48" s="121">
        <v>9.9</v>
      </c>
      <c r="CJ48" s="264">
        <f t="shared" si="44"/>
        <v>9.6904411764705891</v>
      </c>
      <c r="CK48" s="121">
        <v>13.3</v>
      </c>
      <c r="CL48" s="265">
        <f t="shared" si="28"/>
        <v>13.06940170940171</v>
      </c>
      <c r="CY48" s="119">
        <v>16.388888888888889</v>
      </c>
      <c r="CZ48" s="132">
        <f t="shared" si="35"/>
        <v>16.176054018445324</v>
      </c>
      <c r="DA48" s="132">
        <v>13</v>
      </c>
      <c r="DB48" s="119">
        <f t="shared" si="4"/>
        <v>12.986414584664358</v>
      </c>
      <c r="DC48" s="132">
        <v>12.333333333333334</v>
      </c>
      <c r="DD48" s="250">
        <f t="shared" si="0"/>
        <v>12.264332691590461</v>
      </c>
      <c r="DE48" s="119">
        <v>12.555555555555555</v>
      </c>
      <c r="DF48" s="250">
        <f t="shared" si="41"/>
        <v>12.704427736006682</v>
      </c>
      <c r="DI48" s="119">
        <v>10.444444444444445</v>
      </c>
      <c r="DJ48" s="119">
        <f t="shared" si="16"/>
        <v>10.500814597588791</v>
      </c>
      <c r="DK48" s="119">
        <v>13.111111111111111</v>
      </c>
      <c r="DL48" s="250">
        <f t="shared" si="3"/>
        <v>12.944770325765965</v>
      </c>
      <c r="DM48" s="132">
        <v>11.444444444444445</v>
      </c>
      <c r="DN48" s="119">
        <f t="shared" si="36"/>
        <v>11.352931488801055</v>
      </c>
      <c r="DO48" s="132">
        <v>11.388888888888889</v>
      </c>
      <c r="DP48" s="250">
        <f t="shared" si="5"/>
        <v>11.199831435583613</v>
      </c>
      <c r="DQ48" s="119">
        <v>8.7777777777777786</v>
      </c>
      <c r="DR48" s="250">
        <f t="shared" si="17"/>
        <v>8.7647645812968396</v>
      </c>
      <c r="DS48" s="132">
        <v>8.0555555555555554</v>
      </c>
      <c r="DT48" s="250">
        <f t="shared" si="48"/>
        <v>8.226851851851853</v>
      </c>
    </row>
    <row r="49" spans="1:124" x14ac:dyDescent="0.2">
      <c r="A49" s="246">
        <v>0</v>
      </c>
      <c r="C49" s="207">
        <v>9.3000000000000007</v>
      </c>
      <c r="D49" s="206">
        <f t="shared" si="25"/>
        <v>9.3000000000000007</v>
      </c>
      <c r="E49" s="207">
        <v>18.600000000000001</v>
      </c>
      <c r="F49" s="251">
        <f t="shared" si="6"/>
        <v>18.600000000000001</v>
      </c>
      <c r="G49" s="207">
        <v>15.8</v>
      </c>
      <c r="H49" s="252">
        <f t="shared" si="43"/>
        <v>15.8</v>
      </c>
      <c r="I49" s="207">
        <v>13.6</v>
      </c>
      <c r="J49" s="252">
        <f t="shared" si="18"/>
        <v>13.6</v>
      </c>
      <c r="K49" s="207">
        <v>18.3</v>
      </c>
      <c r="L49" s="253">
        <f t="shared" si="9"/>
        <v>18.3</v>
      </c>
      <c r="M49" s="207">
        <v>18</v>
      </c>
      <c r="N49" s="252">
        <f t="shared" si="37"/>
        <v>18</v>
      </c>
      <c r="O49" s="210">
        <v>22.2</v>
      </c>
      <c r="P49" s="254">
        <f t="shared" si="38"/>
        <v>22.2</v>
      </c>
      <c r="Q49" s="207">
        <v>16.399999999999999</v>
      </c>
      <c r="R49" s="255">
        <f t="shared" si="33"/>
        <v>16.715711462450592</v>
      </c>
      <c r="S49" s="207">
        <v>15.5</v>
      </c>
      <c r="T49" s="256">
        <f t="shared" si="12"/>
        <v>15.5</v>
      </c>
      <c r="U49" s="207">
        <v>12.2</v>
      </c>
      <c r="V49" s="255">
        <f t="shared" si="40"/>
        <v>12.2</v>
      </c>
      <c r="W49" s="207">
        <v>13.1</v>
      </c>
      <c r="X49" s="256">
        <f t="shared" si="13"/>
        <v>13.1</v>
      </c>
      <c r="Y49" s="207">
        <v>11.7</v>
      </c>
      <c r="Z49" s="255">
        <f t="shared" si="23"/>
        <v>11.7</v>
      </c>
      <c r="AA49" s="207">
        <v>17.3</v>
      </c>
      <c r="AB49" s="256">
        <f>($A49*AA$105)+AA$109</f>
        <v>17.3</v>
      </c>
      <c r="AE49" s="207">
        <v>17.2</v>
      </c>
      <c r="AF49" s="257">
        <f t="shared" si="29"/>
        <v>17.2</v>
      </c>
      <c r="AG49" s="207">
        <v>7.6</v>
      </c>
      <c r="AH49" s="257">
        <f t="shared" si="14"/>
        <v>7.6</v>
      </c>
      <c r="AI49" s="207">
        <v>15.7</v>
      </c>
      <c r="AJ49" s="258">
        <f t="shared" si="2"/>
        <v>15.7</v>
      </c>
      <c r="AK49" s="207">
        <v>16.899999999999999</v>
      </c>
      <c r="AL49" s="257">
        <f t="shared" si="39"/>
        <v>16.899999999999999</v>
      </c>
      <c r="AM49" s="207">
        <v>11.9</v>
      </c>
      <c r="AN49" s="257">
        <f t="shared" si="15"/>
        <v>11.9</v>
      </c>
      <c r="AO49" s="207">
        <v>17.899999999999999</v>
      </c>
      <c r="AP49" s="258">
        <f t="shared" si="8"/>
        <v>17.899999999999999</v>
      </c>
      <c r="AQ49" s="207">
        <v>11</v>
      </c>
      <c r="AR49" s="259">
        <f t="shared" si="34"/>
        <v>11</v>
      </c>
      <c r="AU49" s="207">
        <v>11.9</v>
      </c>
      <c r="AV49" s="260">
        <f t="shared" si="24"/>
        <v>11.9</v>
      </c>
      <c r="AW49" s="207">
        <v>10.7</v>
      </c>
      <c r="AX49" s="260">
        <f t="shared" si="22"/>
        <v>10.7</v>
      </c>
      <c r="AY49" s="207">
        <v>10.4</v>
      </c>
      <c r="AZ49" s="260">
        <f t="shared" si="21"/>
        <v>10.4</v>
      </c>
      <c r="BA49" s="207">
        <v>20.100000000000001</v>
      </c>
      <c r="BB49" s="259">
        <f t="shared" si="10"/>
        <v>20.100000000000001</v>
      </c>
      <c r="BC49" s="207">
        <v>17.600000000000001</v>
      </c>
      <c r="BD49" s="260">
        <f t="shared" si="45"/>
        <v>17.600000000000001</v>
      </c>
      <c r="BE49" s="207">
        <v>13.8</v>
      </c>
      <c r="BF49" s="261">
        <f t="shared" si="42"/>
        <v>13.8</v>
      </c>
      <c r="BG49" s="207">
        <v>18.7</v>
      </c>
      <c r="BH49" s="262">
        <f>($A49*BG$103)+BG$109</f>
        <v>18.7</v>
      </c>
      <c r="BI49" s="207">
        <v>15.1</v>
      </c>
      <c r="BJ49" s="261">
        <f t="shared" si="46"/>
        <v>15.1</v>
      </c>
      <c r="BK49" s="207">
        <v>7.1</v>
      </c>
      <c r="BL49" s="261">
        <f t="shared" si="30"/>
        <v>7.1</v>
      </c>
      <c r="BM49" s="207">
        <v>19.5</v>
      </c>
      <c r="BN49" s="261">
        <f t="shared" si="26"/>
        <v>19.5</v>
      </c>
      <c r="BO49" s="207">
        <v>11.9</v>
      </c>
      <c r="BP49" s="262">
        <f t="shared" si="11"/>
        <v>11.9</v>
      </c>
      <c r="BQ49" s="207">
        <v>11.6</v>
      </c>
      <c r="BR49" s="263">
        <f t="shared" si="49"/>
        <v>11.6</v>
      </c>
      <c r="BS49" s="207">
        <v>11</v>
      </c>
      <c r="BT49" s="237">
        <f t="shared" si="1"/>
        <v>11</v>
      </c>
      <c r="BW49" s="207">
        <v>8.9</v>
      </c>
      <c r="BX49" s="236">
        <f t="shared" si="31"/>
        <v>8.9</v>
      </c>
      <c r="BY49" s="207">
        <v>13.1</v>
      </c>
      <c r="BZ49" s="236">
        <f t="shared" si="27"/>
        <v>13.1</v>
      </c>
      <c r="CA49" s="207">
        <v>13.6</v>
      </c>
      <c r="CB49" s="237">
        <f t="shared" si="32"/>
        <v>13.6</v>
      </c>
      <c r="CC49" s="207">
        <v>9.8000000000000007</v>
      </c>
      <c r="CD49" s="236">
        <f t="shared" si="47"/>
        <v>9.8000000000000007</v>
      </c>
      <c r="CE49" s="207">
        <v>11.4</v>
      </c>
      <c r="CF49" s="237">
        <f t="shared" si="20"/>
        <v>11.4</v>
      </c>
      <c r="CI49" s="207">
        <v>10</v>
      </c>
      <c r="CJ49" s="264">
        <f t="shared" si="44"/>
        <v>10</v>
      </c>
      <c r="CK49" s="207">
        <v>13.4</v>
      </c>
      <c r="CL49" s="265">
        <f t="shared" si="28"/>
        <v>13.4</v>
      </c>
      <c r="CY49" s="213">
        <v>16.5</v>
      </c>
      <c r="CZ49" s="132">
        <f t="shared" si="35"/>
        <v>16.5</v>
      </c>
      <c r="DA49" s="245">
        <v>13.055555555555555</v>
      </c>
      <c r="DB49" s="119">
        <f t="shared" si="4"/>
        <v>13.055555555555555</v>
      </c>
      <c r="DC49" s="245">
        <v>12.388888888888889</v>
      </c>
      <c r="DD49" s="250">
        <f t="shared" si="0"/>
        <v>12.388888888888889</v>
      </c>
      <c r="DE49" s="213">
        <v>12.722222222222221</v>
      </c>
      <c r="DF49" s="250">
        <f t="shared" si="41"/>
        <v>12.722222222222221</v>
      </c>
      <c r="DI49" s="213">
        <v>10.611111111111111</v>
      </c>
      <c r="DJ49" s="119">
        <f t="shared" si="16"/>
        <v>10.611111111111111</v>
      </c>
      <c r="DK49" s="213">
        <v>13.166666666666666</v>
      </c>
      <c r="DL49" s="250">
        <f t="shared" si="3"/>
        <v>13.166666666666666</v>
      </c>
      <c r="DM49" s="245">
        <v>11.555555555555555</v>
      </c>
      <c r="DN49" s="119">
        <f t="shared" si="36"/>
        <v>11.555555555555555</v>
      </c>
      <c r="DO49" s="245">
        <v>11.388888888888889</v>
      </c>
      <c r="DP49" s="250">
        <f t="shared" si="5"/>
        <v>11.388888888888889</v>
      </c>
      <c r="DQ49" s="213">
        <v>8.7777777777777786</v>
      </c>
      <c r="DR49" s="250">
        <f t="shared" si="17"/>
        <v>8.7777777777777786</v>
      </c>
      <c r="DS49" s="245">
        <v>8.3333333333333339</v>
      </c>
      <c r="DT49" s="250">
        <f t="shared" si="48"/>
        <v>8.3333333333333339</v>
      </c>
    </row>
    <row r="50" spans="1:124" x14ac:dyDescent="0.2">
      <c r="A50" s="246">
        <v>5</v>
      </c>
      <c r="C50" s="130">
        <v>9.1999999999999993</v>
      </c>
      <c r="D50" s="206">
        <f>($A50*C$105)+C$109</f>
        <v>9.3025652173913045</v>
      </c>
      <c r="E50" s="130">
        <v>18.3</v>
      </c>
      <c r="F50" s="251">
        <f>($A50*E$105)+E$109</f>
        <v>18.573846153846155</v>
      </c>
      <c r="G50" s="130">
        <v>15.8</v>
      </c>
      <c r="H50" s="252">
        <f>($A50*G$105)+G$109</f>
        <v>15.570389610389611</v>
      </c>
      <c r="I50" s="130">
        <v>13.6</v>
      </c>
      <c r="J50" s="252">
        <f>($A50*I$105)+I$109</f>
        <v>13.407518796992481</v>
      </c>
      <c r="K50" s="130">
        <v>18.2</v>
      </c>
      <c r="L50" s="253">
        <f>($A50*K$105)+K$109</f>
        <v>18.1989010989011</v>
      </c>
      <c r="M50" s="130">
        <v>17.3</v>
      </c>
      <c r="N50" s="252">
        <f>($A50*M$105)+M$109</f>
        <v>17.743054187192119</v>
      </c>
      <c r="O50" s="129">
        <v>22.2</v>
      </c>
      <c r="P50" s="254">
        <f>($A50*O$105)+O$109</f>
        <v>21.736206896551725</v>
      </c>
      <c r="Q50" s="128">
        <v>16.399999999999999</v>
      </c>
      <c r="R50" s="255">
        <f>($A51*Q$105)+Q$109</f>
        <v>16.06502463054187</v>
      </c>
      <c r="S50" s="128">
        <v>15.3</v>
      </c>
      <c r="T50" s="256">
        <f>($A50*S$105)+S$109</f>
        <v>15.410113519091848</v>
      </c>
      <c r="U50" s="128">
        <v>12.2</v>
      </c>
      <c r="V50" s="255">
        <f>($A50*U$105)+U$109</f>
        <v>12.105080645161289</v>
      </c>
      <c r="W50" s="128">
        <v>13</v>
      </c>
      <c r="X50" s="256">
        <f t="shared" ref="X50:X67" si="50">($A50*W$105)+W$109</f>
        <v>12.92859649122807</v>
      </c>
      <c r="Y50" s="128">
        <v>11.6</v>
      </c>
      <c r="Z50" s="255">
        <f>($A50*Y$105)+Y$109</f>
        <v>11.549308300395257</v>
      </c>
      <c r="AA50" s="128">
        <v>17.2</v>
      </c>
      <c r="AB50" s="256">
        <f>($A50*AA$105)+AA$109</f>
        <v>17.164615384615384</v>
      </c>
      <c r="AE50" s="126">
        <v>17.100000000000001</v>
      </c>
      <c r="AF50" s="257">
        <f>($A50*AE$105)+AE$109</f>
        <v>16.893692307692309</v>
      </c>
      <c r="AG50" s="126">
        <v>7.6</v>
      </c>
      <c r="AH50" s="257">
        <f>($A50*AG$105)+AG$109</f>
        <v>7.5766666666666662</v>
      </c>
      <c r="AI50" s="126">
        <v>15.6</v>
      </c>
      <c r="AJ50" s="258">
        <f t="shared" ref="AJ50:AJ55" si="51">($A50*AI$105)+AI$109</f>
        <v>15.592857142857142</v>
      </c>
      <c r="AK50" s="126">
        <v>16.7</v>
      </c>
      <c r="AL50" s="257">
        <f>($A50*AK$105)+AK$109</f>
        <v>16.688128078817734</v>
      </c>
      <c r="AM50" s="126">
        <v>11.8</v>
      </c>
      <c r="AN50" s="257">
        <f>($A50*AM$105)+AM$109</f>
        <v>11.8</v>
      </c>
      <c r="AO50" s="126">
        <v>17.5</v>
      </c>
      <c r="AP50" s="258">
        <f>($A50*AO$105)+AO$109</f>
        <v>17.5</v>
      </c>
      <c r="AQ50" s="124">
        <v>11</v>
      </c>
      <c r="AR50" s="259">
        <f>($A50*AQ$105)+AQ$109</f>
        <v>10.970279146141214</v>
      </c>
      <c r="AU50" s="124">
        <v>11.7</v>
      </c>
      <c r="AV50" s="260">
        <f>($A50*AU$105)+AU$109</f>
        <v>11.779644268774703</v>
      </c>
      <c r="AW50" s="124">
        <v>10.7</v>
      </c>
      <c r="AX50" s="260">
        <f>($A50*AQ$105)+AW$109</f>
        <v>10.670279146141214</v>
      </c>
      <c r="AY50" s="124">
        <v>10.199999999999999</v>
      </c>
      <c r="AZ50" s="260">
        <f>($A50*AY$105)+AY$109</f>
        <v>10.343766233766233</v>
      </c>
      <c r="BA50" s="124">
        <v>19.899999999999999</v>
      </c>
      <c r="BB50" s="259">
        <f>($A50*BA$105)+BA$109</f>
        <v>19.725441176470589</v>
      </c>
      <c r="BC50" s="124">
        <v>17.5</v>
      </c>
      <c r="BD50" s="260">
        <f>($A50*BC$105)+BC$109</f>
        <v>17.430579150579153</v>
      </c>
      <c r="BE50" s="123">
        <v>13.6</v>
      </c>
      <c r="BF50" s="261">
        <f>($A50*BE$105)+BE$109</f>
        <v>13.659879032258065</v>
      </c>
      <c r="BG50" s="123">
        <v>18.600000000000001</v>
      </c>
      <c r="BH50" s="262">
        <f>($A50*BG$105)+BG$109</f>
        <v>18.46157894736842</v>
      </c>
      <c r="BI50" s="123">
        <v>14.9</v>
      </c>
      <c r="BJ50" s="261">
        <f>($A50*BI$105)+BI$109</f>
        <v>14.805476529160739</v>
      </c>
      <c r="BK50" s="123">
        <v>6.9</v>
      </c>
      <c r="BL50" s="261">
        <f>($A50*BK$105)+BK$109</f>
        <v>7.0654945054945051</v>
      </c>
      <c r="BM50" s="123">
        <v>19.399999999999999</v>
      </c>
      <c r="BN50" s="261">
        <f>($A50*BM$105)+BM$109</f>
        <v>19.103434782608694</v>
      </c>
      <c r="BO50" s="123">
        <v>11.9</v>
      </c>
      <c r="BP50" s="262">
        <f>($A50*BO$105)+BO$109</f>
        <v>11.9</v>
      </c>
      <c r="BQ50" s="123">
        <v>11.2</v>
      </c>
      <c r="BR50" s="263">
        <f>($A50*BQ$105)+BQ$109</f>
        <v>11.464200632039542</v>
      </c>
      <c r="BS50" s="122">
        <v>11</v>
      </c>
      <c r="BT50" s="237">
        <f>($A50*BS$105)+BS$109</f>
        <v>10.68</v>
      </c>
      <c r="BW50" s="122">
        <v>8.8000000000000007</v>
      </c>
      <c r="BX50" s="236">
        <f>($A50*BW$105)+BW$109</f>
        <v>8.871846153846155</v>
      </c>
      <c r="BY50" s="122">
        <v>13</v>
      </c>
      <c r="BZ50" s="236">
        <f>($A50*BY$105)+BY$109</f>
        <v>13.015217391304347</v>
      </c>
      <c r="CA50" s="122">
        <v>13.6</v>
      </c>
      <c r="CB50" s="237">
        <f>($A50*CA$105)+CA$109</f>
        <v>13.441846153846154</v>
      </c>
      <c r="CC50" s="122">
        <v>9.6999999999999993</v>
      </c>
      <c r="CD50" s="236">
        <f>($A50*CC$105)+CC$109</f>
        <v>9.7099244993981841</v>
      </c>
      <c r="CE50" s="122">
        <v>11.3</v>
      </c>
      <c r="CF50" s="237">
        <f>($A50*CE$105)+CE$109</f>
        <v>11.170877192982456</v>
      </c>
      <c r="CI50" s="121">
        <v>9.8000000000000007</v>
      </c>
      <c r="CJ50" s="264">
        <f>($A50*CI$105)+CI$109</f>
        <v>9.8483753501400564</v>
      </c>
      <c r="CK50" s="121">
        <v>13.4</v>
      </c>
      <c r="CL50" s="265">
        <f>($A50*CK$105)+CK$109</f>
        <v>13.097304347826087</v>
      </c>
      <c r="CY50" s="119">
        <v>16.5</v>
      </c>
      <c r="CZ50" s="132">
        <f>($A50*CY$105)+CY$109</f>
        <v>16.109550942884276</v>
      </c>
      <c r="DA50" s="132">
        <v>13.111111111111111</v>
      </c>
      <c r="DB50" s="119">
        <f>($A50*DA$105)+DA$109</f>
        <v>13.058080808080808</v>
      </c>
      <c r="DC50" s="132">
        <v>12.444444444444445</v>
      </c>
      <c r="DD50" s="250">
        <f>($A50*DC$105)+DC$109</f>
        <v>12.361111111111111</v>
      </c>
      <c r="DE50" s="119">
        <v>12.611111111111111</v>
      </c>
      <c r="DF50" s="250">
        <f>($A50*DE$105)+DE$109</f>
        <v>12.668347546656779</v>
      </c>
      <c r="DI50" s="119">
        <v>10.555555555555555</v>
      </c>
      <c r="DJ50" s="119">
        <f>($A50*DI$105)+DI$109</f>
        <v>10.59213392959523</v>
      </c>
      <c r="DK50" s="119">
        <v>13.111111111111111</v>
      </c>
      <c r="DL50" s="250">
        <f>($A50*DK$105)+DK$109</f>
        <v>13.058201058201057</v>
      </c>
      <c r="DM50" s="132">
        <v>11.555555555555555</v>
      </c>
      <c r="DN50" s="119">
        <f>($A50*DM$105)+DM$109</f>
        <v>11.315120065120064</v>
      </c>
      <c r="DO50" s="132">
        <v>11.333333333333334</v>
      </c>
      <c r="DP50" s="250">
        <f>($A50*DO$105)+DO$109</f>
        <v>11.210012210012211</v>
      </c>
      <c r="DQ50" s="119">
        <v>8.7777777777777786</v>
      </c>
      <c r="DR50" s="250">
        <f>($A50*DQ$105)+DQ$109</f>
        <v>8.6950464396284843</v>
      </c>
      <c r="DS50" s="132">
        <v>8.1111111111111107</v>
      </c>
      <c r="DT50" s="250">
        <f>($A50*DS$105)+DS$109</f>
        <v>8.2772067363530777</v>
      </c>
    </row>
    <row r="51" spans="1:124" x14ac:dyDescent="0.2">
      <c r="A51" s="246">
        <v>10</v>
      </c>
      <c r="C51" s="130">
        <v>9.1999999999999993</v>
      </c>
      <c r="D51" s="206">
        <f>($A51*C$105)+C$109</f>
        <v>9.30513043478261</v>
      </c>
      <c r="E51" s="130">
        <v>18.399999999999999</v>
      </c>
      <c r="F51" s="251">
        <f t="shared" ref="F51:F62" si="52">($A51*E$105)+E$109</f>
        <v>18.547692307692309</v>
      </c>
      <c r="G51" s="130">
        <v>15.7</v>
      </c>
      <c r="H51" s="252">
        <f t="shared" ref="H51:H82" si="53">($A51*G$105)+G$109</f>
        <v>15.340779220779222</v>
      </c>
      <c r="I51" s="130">
        <v>13.5</v>
      </c>
      <c r="J51" s="252">
        <f t="shared" ref="J51:J68" si="54">($A51*I$105)+I$109</f>
        <v>13.215037593984961</v>
      </c>
      <c r="K51" s="130">
        <v>17.8</v>
      </c>
      <c r="L51" s="253">
        <f t="shared" ref="L51:L61" si="55">($A51*K$105)+K$109</f>
        <v>18.097802197802199</v>
      </c>
      <c r="M51" s="130">
        <v>16.5</v>
      </c>
      <c r="N51" s="252">
        <f t="shared" ref="N51:N77" si="56">($A51*M$105)+M$109</f>
        <v>17.486108374384237</v>
      </c>
      <c r="O51" s="129">
        <v>22.2</v>
      </c>
      <c r="P51" s="254">
        <f t="shared" ref="P51:P77" si="57">($A51*O$105)+O$109</f>
        <v>21.272413793103446</v>
      </c>
      <c r="Q51" s="128">
        <v>16.7</v>
      </c>
      <c r="R51" s="255">
        <f t="shared" ref="R51:R76" si="58">($A52*Q$105)+Q$109</f>
        <v>15.897536945812806</v>
      </c>
      <c r="S51" s="128">
        <v>14.7</v>
      </c>
      <c r="T51" s="256">
        <f t="shared" ref="T51:T66" si="59">($A51*S$105)+S$109</f>
        <v>15.320227038183695</v>
      </c>
      <c r="U51" s="128">
        <v>12.2</v>
      </c>
      <c r="V51" s="255">
        <f t="shared" ref="V51:V79" si="60">($A51*U$105)+U$109</f>
        <v>12.01016129032258</v>
      </c>
      <c r="W51" s="128">
        <v>12.8</v>
      </c>
      <c r="X51" s="256">
        <f t="shared" si="50"/>
        <v>12.757192982456139</v>
      </c>
      <c r="Y51" s="128">
        <v>11.6</v>
      </c>
      <c r="Z51" s="255">
        <f t="shared" ref="Z51:Z71" si="61">($A51*Y$105)+Y$109</f>
        <v>11.398616600790513</v>
      </c>
      <c r="AA51" s="128">
        <v>16.899999999999999</v>
      </c>
      <c r="AB51" s="256">
        <f t="shared" ref="AB51:AB62" si="62">($A51*AA$105)+AA$109</f>
        <v>17.029230769230772</v>
      </c>
      <c r="AE51" s="126">
        <v>16.899999999999999</v>
      </c>
      <c r="AF51" s="257">
        <f t="shared" ref="AF51:AF73" si="63">($A51*AE$105)+AE$109</f>
        <v>16.587384615384615</v>
      </c>
      <c r="AG51" s="126">
        <v>7.5</v>
      </c>
      <c r="AH51" s="257">
        <f t="shared" ref="AH51:AH67" si="64">($A51*AG$105)+AG$109</f>
        <v>7.5533333333333328</v>
      </c>
      <c r="AI51" s="126">
        <v>15.7</v>
      </c>
      <c r="AJ51" s="258">
        <f t="shared" si="51"/>
        <v>15.485714285714286</v>
      </c>
      <c r="AK51" s="126">
        <v>16.5</v>
      </c>
      <c r="AL51" s="257">
        <f t="shared" ref="AL51:AL77" si="65">($A51*AK$105)+AK$109</f>
        <v>16.476256157635465</v>
      </c>
      <c r="AM51" s="126">
        <v>11.8</v>
      </c>
      <c r="AN51" s="257">
        <f t="shared" ref="AN51:AN63" si="66">($A51*AM$105)+AM$109</f>
        <v>11.700000000000001</v>
      </c>
      <c r="AQ51" s="124">
        <v>11</v>
      </c>
      <c r="AR51" s="259">
        <f t="shared" ref="AR51:AR76" si="67">($A51*AQ$105)+AQ$109</f>
        <v>10.94055829228243</v>
      </c>
      <c r="AU51" s="124">
        <v>11.6</v>
      </c>
      <c r="AV51" s="260">
        <f t="shared" ref="AV51:AV71" si="68">($A51*AU$105)+AU$109</f>
        <v>11.659288537549408</v>
      </c>
      <c r="AW51" s="124">
        <v>10.7</v>
      </c>
      <c r="AX51" s="260">
        <f t="shared" ref="AX51:AX70" si="69">($A51*AQ$105)+AW$109</f>
        <v>10.64055829228243</v>
      </c>
      <c r="AY51" s="124">
        <v>10.4</v>
      </c>
      <c r="AZ51" s="260">
        <f t="shared" ref="AZ51:AZ69" si="70">($A51*AY$105)+AY$109</f>
        <v>10.287532467532468</v>
      </c>
      <c r="BA51" s="124">
        <v>19.399999999999999</v>
      </c>
      <c r="BB51" s="259">
        <f t="shared" ref="BB51:BB64" si="71">($A51*BA$105)+BA$109</f>
        <v>19.350882352941177</v>
      </c>
      <c r="BC51" s="124">
        <v>17.399999999999999</v>
      </c>
      <c r="BD51" s="260">
        <f t="shared" ref="BD51:BD84" si="72">($A51*BC$105)+BC$109</f>
        <v>17.261158301158304</v>
      </c>
      <c r="BE51" s="123">
        <v>13.3</v>
      </c>
      <c r="BF51" s="261">
        <f t="shared" ref="BF51:BF79" si="73">($A51*BE$105)+BE$109</f>
        <v>13.519758064516129</v>
      </c>
      <c r="BG51" s="123">
        <v>18.600000000000001</v>
      </c>
      <c r="BH51" s="262">
        <f t="shared" ref="BH51:BH67" si="74">($A51*BG$105)+BG$109</f>
        <v>18.22315789473684</v>
      </c>
      <c r="BI51" s="123">
        <v>14.7</v>
      </c>
      <c r="BJ51" s="261">
        <f t="shared" ref="BJ51:BJ85" si="75">($A51*BI$105)+BI$109</f>
        <v>14.51095305832148</v>
      </c>
      <c r="BK51" s="123">
        <v>6.8</v>
      </c>
      <c r="BL51" s="261">
        <f t="shared" ref="BL51:BL62" si="76">($A51*BK$105)+BK$109</f>
        <v>7.0309890109890105</v>
      </c>
      <c r="BM51" s="123">
        <v>18.899999999999999</v>
      </c>
      <c r="BN51" s="261">
        <f t="shared" ref="BN51:BN72" si="77">($A51*BM$105)+BM$109</f>
        <v>18.706869565217392</v>
      </c>
      <c r="BO51" s="123">
        <v>11.9</v>
      </c>
      <c r="BP51" s="262">
        <f>($A51*BO$105)+BO$109</f>
        <v>11.9</v>
      </c>
      <c r="BQ51" s="123">
        <v>11.1</v>
      </c>
      <c r="BR51" s="263">
        <f t="shared" ref="BR51:BR90" si="78">($A51*BQ$105)+BQ$109</f>
        <v>11.328401264079085</v>
      </c>
      <c r="BS51" s="122">
        <v>10.5</v>
      </c>
      <c r="BT51" s="237">
        <f>($A51*BS$105)+BS$109</f>
        <v>10.36</v>
      </c>
      <c r="BW51" s="122">
        <v>8.4</v>
      </c>
      <c r="BX51" s="236">
        <f t="shared" ref="BX51:BX73" si="79">($A51*BW$105)+BW$109</f>
        <v>8.843692307692308</v>
      </c>
      <c r="BY51" s="122">
        <v>13.1</v>
      </c>
      <c r="BZ51" s="236">
        <f t="shared" ref="BZ51:BZ71" si="80">($A51*BY$105)+BY$109</f>
        <v>12.930434782608696</v>
      </c>
      <c r="CA51" s="122">
        <v>13.4</v>
      </c>
      <c r="CB51" s="237">
        <f t="shared" ref="CB51:CB73" si="81">($A51*CA$105)+CA$109</f>
        <v>13.283692307692307</v>
      </c>
      <c r="CC51" s="122">
        <v>9.6999999999999993</v>
      </c>
      <c r="CD51" s="236">
        <f t="shared" ref="CD51:CD86" si="82">($A51*CC$105)+CC$109</f>
        <v>9.6198489987963676</v>
      </c>
      <c r="CE51" s="122">
        <v>11</v>
      </c>
      <c r="CF51" s="237">
        <f t="shared" ref="CF51:CF67" si="83">($A51*CE$105)+CE$109</f>
        <v>10.941754385964913</v>
      </c>
      <c r="CI51" s="134">
        <v>8.9</v>
      </c>
      <c r="CJ51" s="264">
        <f t="shared" ref="CJ51:CJ83" si="84">($A51*CI$105)+CI$109</f>
        <v>9.6967507002801128</v>
      </c>
      <c r="CK51" s="134">
        <v>13.3</v>
      </c>
      <c r="CL51" s="265">
        <f t="shared" ref="CL51:CL72" si="85">($A51*CK$105)+CK$109</f>
        <v>12.794608695652174</v>
      </c>
      <c r="CY51" s="132">
        <v>16.388888888888889</v>
      </c>
      <c r="CZ51" s="132">
        <f t="shared" ref="CZ51:CZ75" si="86">($A51*CY$105)+CY$109</f>
        <v>15.719101885768552</v>
      </c>
      <c r="DA51" s="119">
        <v>13</v>
      </c>
      <c r="DB51" s="119">
        <f t="shared" ref="DB51:DB59" si="87">($A51*DA$105)+DA$109</f>
        <v>13.060606060606061</v>
      </c>
      <c r="DC51" s="119">
        <v>12.333333333333334</v>
      </c>
      <c r="DD51" s="250">
        <f>($A51*DC$105)+DC$109</f>
        <v>12.333333333333334</v>
      </c>
      <c r="DE51" s="132">
        <v>12.222222222222221</v>
      </c>
      <c r="DF51" s="250">
        <f t="shared" ref="DF51:DF78" si="88">($A51*DE$105)+DE$109</f>
        <v>12.614472871091335</v>
      </c>
      <c r="DI51" s="132">
        <v>10.444444444444445</v>
      </c>
      <c r="DJ51" s="119">
        <f t="shared" ref="DJ51:DJ66" si="89">($A51*DI$105)+DI$109</f>
        <v>10.573156748079349</v>
      </c>
      <c r="DK51" s="132">
        <v>13</v>
      </c>
      <c r="DL51" s="250">
        <f t="shared" ref="DL51:DL56" si="90">($A51*DK$105)+DK$109</f>
        <v>12.949735449735449</v>
      </c>
      <c r="DM51" s="119">
        <v>11.555555555555555</v>
      </c>
      <c r="DN51" s="119">
        <f t="shared" ref="DN51:DN75" si="91">($A51*DM$105)+DM$109</f>
        <v>11.074684574684575</v>
      </c>
      <c r="DO51" s="119">
        <v>11.333333333333334</v>
      </c>
      <c r="DP51" s="250">
        <f t="shared" ref="DP51:DP61" si="92">($A51*DO$105)+DO$109</f>
        <v>11.031135531135531</v>
      </c>
      <c r="DQ51" s="132">
        <v>8.5555555555555554</v>
      </c>
      <c r="DR51" s="250">
        <f t="shared" ref="DR51:DR66" si="93">($A51*DQ$105)+DQ$109</f>
        <v>8.6123151014791883</v>
      </c>
      <c r="DS51" s="119">
        <v>8</v>
      </c>
      <c r="DT51" s="250">
        <f t="shared" ref="DT51:DT89" si="94">($A51*DS$105)+DS$109</f>
        <v>8.2210801393728232</v>
      </c>
    </row>
    <row r="52" spans="1:124" x14ac:dyDescent="0.2">
      <c r="A52" s="246">
        <v>15</v>
      </c>
      <c r="C52" s="130">
        <v>9.3000000000000007</v>
      </c>
      <c r="D52" s="206">
        <f t="shared" ref="D52:D72" si="95">($A52*C$105)+C$109</f>
        <v>9.3076956521739138</v>
      </c>
      <c r="E52" s="130">
        <v>18.399999999999999</v>
      </c>
      <c r="F52" s="251">
        <f t="shared" si="52"/>
        <v>18.521538461538462</v>
      </c>
      <c r="G52" s="130">
        <v>15.5</v>
      </c>
      <c r="H52" s="252">
        <f t="shared" si="53"/>
        <v>15.111168831168833</v>
      </c>
      <c r="I52" s="130">
        <v>13.1</v>
      </c>
      <c r="J52" s="252">
        <f t="shared" si="54"/>
        <v>13.022556390977444</v>
      </c>
      <c r="K52" s="130">
        <v>18.100000000000001</v>
      </c>
      <c r="L52" s="253">
        <f t="shared" si="55"/>
        <v>17.996703296703298</v>
      </c>
      <c r="M52" s="130">
        <v>16.399999999999999</v>
      </c>
      <c r="N52" s="252">
        <f t="shared" si="56"/>
        <v>17.229162561576356</v>
      </c>
      <c r="O52" s="129">
        <v>22.2</v>
      </c>
      <c r="P52" s="254">
        <f t="shared" si="57"/>
        <v>20.808620689655172</v>
      </c>
      <c r="Q52" s="128">
        <v>16.7</v>
      </c>
      <c r="R52" s="255">
        <f t="shared" si="58"/>
        <v>15.730049261083742</v>
      </c>
      <c r="S52" s="128">
        <v>14.3</v>
      </c>
      <c r="T52" s="256">
        <f t="shared" si="59"/>
        <v>15.230340557275541</v>
      </c>
      <c r="U52" s="128">
        <v>12.1</v>
      </c>
      <c r="V52" s="255">
        <f t="shared" si="60"/>
        <v>11.91524193548387</v>
      </c>
      <c r="W52" s="128">
        <v>12.6</v>
      </c>
      <c r="X52" s="256">
        <f t="shared" si="50"/>
        <v>12.58578947368421</v>
      </c>
      <c r="Y52" s="128">
        <v>11.5</v>
      </c>
      <c r="Z52" s="255">
        <f t="shared" si="61"/>
        <v>11.247924901185771</v>
      </c>
      <c r="AA52" s="128">
        <v>16.600000000000001</v>
      </c>
      <c r="AB52" s="256">
        <f t="shared" si="62"/>
        <v>16.893846153846155</v>
      </c>
      <c r="AE52" s="126">
        <v>16.8</v>
      </c>
      <c r="AF52" s="257">
        <f t="shared" si="63"/>
        <v>16.281076923076924</v>
      </c>
      <c r="AG52" s="126">
        <v>7.6</v>
      </c>
      <c r="AH52" s="257">
        <f t="shared" si="64"/>
        <v>7.5299999999999994</v>
      </c>
      <c r="AI52" s="126">
        <v>15.7</v>
      </c>
      <c r="AJ52" s="258">
        <f t="shared" si="51"/>
        <v>15.378571428571428</v>
      </c>
      <c r="AK52" s="126">
        <v>16.3</v>
      </c>
      <c r="AL52" s="257">
        <f t="shared" si="65"/>
        <v>16.2643842364532</v>
      </c>
      <c r="AM52" s="126">
        <v>11.7</v>
      </c>
      <c r="AN52" s="257">
        <f t="shared" si="66"/>
        <v>11.6</v>
      </c>
      <c r="AQ52" s="124">
        <v>11.1</v>
      </c>
      <c r="AR52" s="259">
        <f t="shared" si="67"/>
        <v>10.910837438423645</v>
      </c>
      <c r="AU52" s="124">
        <v>11.5</v>
      </c>
      <c r="AV52" s="260">
        <f t="shared" si="68"/>
        <v>11.538932806324111</v>
      </c>
      <c r="AW52" s="124">
        <v>10.4</v>
      </c>
      <c r="AX52" s="260">
        <f t="shared" si="69"/>
        <v>10.610837438423644</v>
      </c>
      <c r="AY52" s="124">
        <v>10.4</v>
      </c>
      <c r="AZ52" s="260">
        <f t="shared" si="70"/>
        <v>10.231298701298702</v>
      </c>
      <c r="BA52" s="124">
        <v>18.8</v>
      </c>
      <c r="BB52" s="259">
        <f t="shared" si="71"/>
        <v>18.976323529411765</v>
      </c>
      <c r="BC52" s="124">
        <v>17.3</v>
      </c>
      <c r="BD52" s="260">
        <f t="shared" si="72"/>
        <v>17.091737451737455</v>
      </c>
      <c r="BE52" s="123">
        <v>13.2</v>
      </c>
      <c r="BF52" s="261">
        <f t="shared" si="73"/>
        <v>13.379637096774195</v>
      </c>
      <c r="BG52" s="123">
        <v>18.399999999999999</v>
      </c>
      <c r="BH52" s="262">
        <f t="shared" si="74"/>
        <v>17.984736842105264</v>
      </c>
      <c r="BI52" s="123">
        <v>14.6</v>
      </c>
      <c r="BJ52" s="261">
        <f t="shared" si="75"/>
        <v>14.216429587482219</v>
      </c>
      <c r="BK52" s="123">
        <v>7.1</v>
      </c>
      <c r="BL52" s="261">
        <f t="shared" si="76"/>
        <v>6.996483516483516</v>
      </c>
      <c r="BM52" s="123">
        <v>18.3</v>
      </c>
      <c r="BN52" s="261">
        <f t="shared" si="77"/>
        <v>18.310304347826087</v>
      </c>
      <c r="BO52" s="123">
        <v>11.9</v>
      </c>
      <c r="BP52" s="262">
        <f>($A52*BO$105)+BO$109</f>
        <v>11.9</v>
      </c>
      <c r="BQ52" s="123">
        <v>11.1</v>
      </c>
      <c r="BR52" s="263">
        <f t="shared" si="78"/>
        <v>11.192601896118628</v>
      </c>
      <c r="BS52" s="122">
        <v>10.1</v>
      </c>
      <c r="BT52" s="237">
        <f>($A52*BS$105)+BS$109</f>
        <v>10.039999999999999</v>
      </c>
      <c r="BW52" s="122">
        <v>8.6</v>
      </c>
      <c r="BX52" s="236">
        <f t="shared" si="79"/>
        <v>8.8155384615384627</v>
      </c>
      <c r="BY52" s="122">
        <v>12.9</v>
      </c>
      <c r="BZ52" s="236">
        <f t="shared" si="80"/>
        <v>12.845652173913043</v>
      </c>
      <c r="CA52" s="122">
        <v>13.3</v>
      </c>
      <c r="CB52" s="237">
        <f t="shared" si="81"/>
        <v>13.125538461538461</v>
      </c>
      <c r="CC52" s="122">
        <v>9.6999999999999993</v>
      </c>
      <c r="CD52" s="236">
        <f t="shared" si="82"/>
        <v>9.529773498194551</v>
      </c>
      <c r="CE52" s="122">
        <v>10.6</v>
      </c>
      <c r="CF52" s="237">
        <f t="shared" si="83"/>
        <v>10.712631578947368</v>
      </c>
      <c r="CI52" s="121">
        <v>9.3000000000000007</v>
      </c>
      <c r="CJ52" s="264">
        <f t="shared" si="84"/>
        <v>9.5451260504201674</v>
      </c>
      <c r="CK52" s="121">
        <v>13.3</v>
      </c>
      <c r="CL52" s="265">
        <f t="shared" si="85"/>
        <v>12.491913043478261</v>
      </c>
      <c r="CY52" s="119">
        <v>16.111111111111111</v>
      </c>
      <c r="CZ52" s="132">
        <f t="shared" si="86"/>
        <v>15.328652828652828</v>
      </c>
      <c r="DA52" s="132">
        <v>12.888888888888889</v>
      </c>
      <c r="DB52" s="119">
        <f t="shared" si="87"/>
        <v>13.063131313131313</v>
      </c>
      <c r="DE52" s="119">
        <v>11.777777777777779</v>
      </c>
      <c r="DF52" s="250">
        <f t="shared" si="88"/>
        <v>12.560598195525893</v>
      </c>
      <c r="DI52" s="119">
        <v>10.277777777777779</v>
      </c>
      <c r="DJ52" s="119">
        <f t="shared" si="89"/>
        <v>10.554179566563468</v>
      </c>
      <c r="DK52" s="119">
        <v>12.888888888888889</v>
      </c>
      <c r="DL52" s="250">
        <f t="shared" si="90"/>
        <v>12.84126984126984</v>
      </c>
      <c r="DM52" s="132">
        <v>11.333333333333334</v>
      </c>
      <c r="DN52" s="119">
        <f t="shared" si="91"/>
        <v>10.834249084249084</v>
      </c>
      <c r="DO52" s="132">
        <v>11.388888888888889</v>
      </c>
      <c r="DP52" s="250">
        <f t="shared" si="92"/>
        <v>10.852258852258853</v>
      </c>
      <c r="DQ52" s="119">
        <v>8.3888888888888893</v>
      </c>
      <c r="DR52" s="250">
        <f t="shared" si="93"/>
        <v>8.5295837633298941</v>
      </c>
      <c r="DS52" s="132">
        <v>7.7777777777777777</v>
      </c>
      <c r="DT52" s="250">
        <f t="shared" si="94"/>
        <v>8.164953542392567</v>
      </c>
    </row>
    <row r="53" spans="1:124" x14ac:dyDescent="0.2">
      <c r="A53" s="246">
        <v>20</v>
      </c>
      <c r="C53" s="130">
        <v>9.1</v>
      </c>
      <c r="D53" s="206">
        <f t="shared" si="95"/>
        <v>9.3102608695652176</v>
      </c>
      <c r="E53" s="130">
        <v>18.3</v>
      </c>
      <c r="F53" s="251">
        <f t="shared" si="52"/>
        <v>18.495384615384616</v>
      </c>
      <c r="G53" s="130">
        <v>15.3</v>
      </c>
      <c r="H53" s="252">
        <f t="shared" si="53"/>
        <v>14.881558441558443</v>
      </c>
      <c r="I53" s="130">
        <v>12.7</v>
      </c>
      <c r="J53" s="252">
        <f t="shared" si="54"/>
        <v>12.830075187969925</v>
      </c>
      <c r="K53" s="130">
        <v>18.2</v>
      </c>
      <c r="L53" s="253">
        <f t="shared" si="55"/>
        <v>17.895604395604398</v>
      </c>
      <c r="M53" s="130">
        <v>16.399999999999999</v>
      </c>
      <c r="N53" s="252">
        <f t="shared" si="56"/>
        <v>16.972216748768474</v>
      </c>
      <c r="O53" s="129">
        <v>22.2</v>
      </c>
      <c r="P53" s="254">
        <f t="shared" si="57"/>
        <v>20.344827586206897</v>
      </c>
      <c r="Q53" s="128">
        <v>16.600000000000001</v>
      </c>
      <c r="R53" s="255">
        <f t="shared" si="58"/>
        <v>15.562561576354678</v>
      </c>
      <c r="S53" s="128">
        <v>14.4</v>
      </c>
      <c r="T53" s="256">
        <f t="shared" si="59"/>
        <v>15.140454076367389</v>
      </c>
      <c r="U53" s="128">
        <v>11.8</v>
      </c>
      <c r="V53" s="255">
        <f t="shared" si="60"/>
        <v>11.820322580645161</v>
      </c>
      <c r="W53" s="128">
        <v>12.7</v>
      </c>
      <c r="X53" s="256">
        <f t="shared" si="50"/>
        <v>12.414385964912281</v>
      </c>
      <c r="Y53" s="128">
        <v>11.3</v>
      </c>
      <c r="Z53" s="255">
        <f t="shared" si="61"/>
        <v>11.097233201581027</v>
      </c>
      <c r="AA53" s="128">
        <v>16.3</v>
      </c>
      <c r="AB53" s="256">
        <f t="shared" si="62"/>
        <v>16.758461538461539</v>
      </c>
      <c r="AE53" s="126">
        <v>16.600000000000001</v>
      </c>
      <c r="AF53" s="257">
        <f t="shared" si="63"/>
        <v>15.97476923076923</v>
      </c>
      <c r="AG53" s="126">
        <v>7.6</v>
      </c>
      <c r="AH53" s="257">
        <f t="shared" si="64"/>
        <v>7.5066666666666659</v>
      </c>
      <c r="AI53" s="126">
        <v>15.7</v>
      </c>
      <c r="AJ53" s="258">
        <f t="shared" si="51"/>
        <v>15.271428571428572</v>
      </c>
      <c r="AK53" s="126">
        <v>15.7</v>
      </c>
      <c r="AL53" s="257">
        <f t="shared" si="65"/>
        <v>16.052512315270935</v>
      </c>
      <c r="AM53" s="126">
        <v>11.6</v>
      </c>
      <c r="AN53" s="257">
        <f t="shared" si="66"/>
        <v>11.5</v>
      </c>
      <c r="AQ53" s="124">
        <v>11.3</v>
      </c>
      <c r="AR53" s="259">
        <f t="shared" si="67"/>
        <v>10.881116584564861</v>
      </c>
      <c r="AU53" s="124">
        <v>11.2</v>
      </c>
      <c r="AV53" s="260">
        <f t="shared" si="68"/>
        <v>11.418577075098815</v>
      </c>
      <c r="AW53" s="124">
        <v>10.1</v>
      </c>
      <c r="AX53" s="260">
        <f t="shared" si="69"/>
        <v>10.58111658456486</v>
      </c>
      <c r="AY53" s="124">
        <v>10.1</v>
      </c>
      <c r="AZ53" s="260">
        <f t="shared" si="70"/>
        <v>10.175064935064935</v>
      </c>
      <c r="BA53" s="124">
        <v>18.399999999999999</v>
      </c>
      <c r="BB53" s="259">
        <f t="shared" si="71"/>
        <v>18.601764705882353</v>
      </c>
      <c r="BC53" s="124">
        <v>17.100000000000001</v>
      </c>
      <c r="BD53" s="260">
        <f t="shared" si="72"/>
        <v>16.922316602316602</v>
      </c>
      <c r="BE53" s="123">
        <v>13.1</v>
      </c>
      <c r="BF53" s="261">
        <f t="shared" si="73"/>
        <v>13.239516129032259</v>
      </c>
      <c r="BG53" s="123">
        <v>18.3</v>
      </c>
      <c r="BH53" s="262">
        <f t="shared" si="74"/>
        <v>17.746315789473684</v>
      </c>
      <c r="BI53" s="123">
        <v>14.7</v>
      </c>
      <c r="BJ53" s="261">
        <f t="shared" si="75"/>
        <v>13.921906116642958</v>
      </c>
      <c r="BK53" s="123">
        <v>6.9</v>
      </c>
      <c r="BL53" s="261">
        <f t="shared" si="76"/>
        <v>6.9619780219780214</v>
      </c>
      <c r="BM53" s="123">
        <v>17.8</v>
      </c>
      <c r="BN53" s="261">
        <f t="shared" si="77"/>
        <v>17.913739130434784</v>
      </c>
      <c r="BO53" s="123">
        <v>11.9</v>
      </c>
      <c r="BP53" s="262">
        <f>($A53*BO$105)+BO$109</f>
        <v>11.9</v>
      </c>
      <c r="BQ53" s="123">
        <v>11.1</v>
      </c>
      <c r="BR53" s="263">
        <f t="shared" si="78"/>
        <v>11.056802528158173</v>
      </c>
      <c r="BW53" s="122">
        <v>8.8000000000000007</v>
      </c>
      <c r="BX53" s="236">
        <f t="shared" si="79"/>
        <v>8.7873846153846156</v>
      </c>
      <c r="BY53" s="122">
        <v>12.9</v>
      </c>
      <c r="BZ53" s="236">
        <f t="shared" si="80"/>
        <v>12.760869565217391</v>
      </c>
      <c r="CA53" s="122">
        <v>13.1</v>
      </c>
      <c r="CB53" s="237">
        <f t="shared" si="81"/>
        <v>12.967384615384615</v>
      </c>
      <c r="CC53" s="122">
        <v>9.6999999999999993</v>
      </c>
      <c r="CD53" s="236">
        <f t="shared" si="82"/>
        <v>9.4396979975927344</v>
      </c>
      <c r="CE53" s="122">
        <v>10.199999999999999</v>
      </c>
      <c r="CF53" s="237">
        <f t="shared" si="83"/>
        <v>10.483508771929825</v>
      </c>
      <c r="CI53" s="134">
        <v>9.1999999999999993</v>
      </c>
      <c r="CJ53" s="264">
        <f t="shared" si="84"/>
        <v>9.3935014005602238</v>
      </c>
      <c r="CK53" s="134">
        <v>13.2</v>
      </c>
      <c r="CL53" s="265">
        <f t="shared" si="85"/>
        <v>12.189217391304348</v>
      </c>
      <c r="CY53" s="132">
        <v>15.944444444444445</v>
      </c>
      <c r="CZ53" s="132">
        <f t="shared" si="86"/>
        <v>14.938203771537104</v>
      </c>
      <c r="DA53" s="119">
        <v>12.611111111111111</v>
      </c>
      <c r="DB53" s="119">
        <f t="shared" si="87"/>
        <v>13.065656565656566</v>
      </c>
      <c r="DE53" s="132">
        <v>11.555555555555555</v>
      </c>
      <c r="DF53" s="250">
        <f t="shared" si="88"/>
        <v>12.506723519960449</v>
      </c>
      <c r="DI53" s="132">
        <v>10.111111111111111</v>
      </c>
      <c r="DJ53" s="119">
        <f t="shared" si="89"/>
        <v>10.535202385047587</v>
      </c>
      <c r="DK53" s="132">
        <v>12.777777777777779</v>
      </c>
      <c r="DL53" s="250">
        <f t="shared" si="90"/>
        <v>12.732804232804233</v>
      </c>
      <c r="DM53" s="119">
        <v>11.055555555555555</v>
      </c>
      <c r="DN53" s="119">
        <f t="shared" si="91"/>
        <v>10.593813593813593</v>
      </c>
      <c r="DO53" s="119">
        <v>11.277777777777779</v>
      </c>
      <c r="DP53" s="250">
        <f t="shared" si="92"/>
        <v>10.673382173382173</v>
      </c>
      <c r="DQ53" s="132">
        <v>8.2777777777777786</v>
      </c>
      <c r="DR53" s="250">
        <f t="shared" si="93"/>
        <v>8.4468524251805999</v>
      </c>
      <c r="DS53" s="119">
        <v>7.5555555555555554</v>
      </c>
      <c r="DT53" s="250">
        <f t="shared" si="94"/>
        <v>8.1088269454123125</v>
      </c>
    </row>
    <row r="54" spans="1:124" x14ac:dyDescent="0.2">
      <c r="A54" s="246">
        <v>25</v>
      </c>
      <c r="C54" s="130">
        <v>8.8000000000000007</v>
      </c>
      <c r="D54" s="206">
        <f t="shared" si="95"/>
        <v>9.3128260869565231</v>
      </c>
      <c r="E54" s="130">
        <v>18.3</v>
      </c>
      <c r="F54" s="251">
        <f t="shared" si="52"/>
        <v>18.469230769230769</v>
      </c>
      <c r="G54" s="130">
        <v>14.9</v>
      </c>
      <c r="H54" s="252">
        <f t="shared" si="53"/>
        <v>14.651948051948052</v>
      </c>
      <c r="I54" s="130">
        <v>12.8</v>
      </c>
      <c r="J54" s="252">
        <f t="shared" si="54"/>
        <v>12.637593984962406</v>
      </c>
      <c r="K54" s="130">
        <v>18.2</v>
      </c>
      <c r="L54" s="253">
        <f t="shared" si="55"/>
        <v>17.794505494505497</v>
      </c>
      <c r="M54" s="130">
        <v>16.600000000000001</v>
      </c>
      <c r="N54" s="252">
        <f t="shared" si="56"/>
        <v>16.715270935960589</v>
      </c>
      <c r="O54" s="129">
        <v>22.2</v>
      </c>
      <c r="P54" s="254">
        <f t="shared" si="57"/>
        <v>19.881034482758622</v>
      </c>
      <c r="Q54" s="128">
        <v>16.600000000000001</v>
      </c>
      <c r="R54" s="255">
        <f t="shared" si="58"/>
        <v>15.395073891625614</v>
      </c>
      <c r="S54" s="128">
        <v>14.6</v>
      </c>
      <c r="T54" s="256">
        <f t="shared" si="59"/>
        <v>15.050567595459237</v>
      </c>
      <c r="U54" s="128">
        <v>12</v>
      </c>
      <c r="V54" s="255">
        <f t="shared" si="60"/>
        <v>11.725403225806451</v>
      </c>
      <c r="W54" s="128">
        <v>12.7</v>
      </c>
      <c r="X54" s="256">
        <f t="shared" si="50"/>
        <v>12.24298245614035</v>
      </c>
      <c r="Y54" s="128">
        <v>11</v>
      </c>
      <c r="Z54" s="255">
        <f t="shared" si="61"/>
        <v>10.946541501976284</v>
      </c>
      <c r="AA54" s="128">
        <v>16.2</v>
      </c>
      <c r="AB54" s="256">
        <f t="shared" si="62"/>
        <v>16.623076923076923</v>
      </c>
      <c r="AE54" s="126">
        <v>16.5</v>
      </c>
      <c r="AF54" s="257">
        <f t="shared" si="63"/>
        <v>15.668461538461537</v>
      </c>
      <c r="AG54" s="126">
        <v>7.4</v>
      </c>
      <c r="AH54" s="257">
        <f t="shared" si="64"/>
        <v>7.4833333333333334</v>
      </c>
      <c r="AI54" s="126">
        <v>15.3</v>
      </c>
      <c r="AJ54" s="258">
        <f t="shared" si="51"/>
        <v>15.164285714285715</v>
      </c>
      <c r="AK54" s="126">
        <v>16.100000000000001</v>
      </c>
      <c r="AL54" s="257">
        <f t="shared" si="65"/>
        <v>15.840640394088668</v>
      </c>
      <c r="AM54" s="126">
        <v>11.4</v>
      </c>
      <c r="AN54" s="257">
        <f t="shared" si="66"/>
        <v>11.4</v>
      </c>
      <c r="AQ54" s="124">
        <v>11.6</v>
      </c>
      <c r="AR54" s="259">
        <f t="shared" si="67"/>
        <v>10.851395730706075</v>
      </c>
      <c r="AU54" s="124">
        <v>11.4</v>
      </c>
      <c r="AV54" s="260">
        <f t="shared" si="68"/>
        <v>11.298221343873518</v>
      </c>
      <c r="AW54" s="124">
        <v>9.8000000000000007</v>
      </c>
      <c r="AX54" s="260">
        <f t="shared" si="69"/>
        <v>10.551395730706075</v>
      </c>
      <c r="AY54" s="124">
        <v>9.8000000000000007</v>
      </c>
      <c r="AZ54" s="260">
        <f t="shared" si="70"/>
        <v>10.11883116883117</v>
      </c>
      <c r="BA54" s="124">
        <v>18.3</v>
      </c>
      <c r="BB54" s="259">
        <f t="shared" si="71"/>
        <v>18.227205882352941</v>
      </c>
      <c r="BC54" s="124">
        <v>16.899999999999999</v>
      </c>
      <c r="BD54" s="260">
        <f t="shared" si="72"/>
        <v>16.752895752895753</v>
      </c>
      <c r="BE54" s="123">
        <v>12.7</v>
      </c>
      <c r="BF54" s="261">
        <f t="shared" si="73"/>
        <v>13.099395161290323</v>
      </c>
      <c r="BG54" s="123">
        <v>18.2</v>
      </c>
      <c r="BH54" s="262">
        <f t="shared" si="74"/>
        <v>17.507894736842104</v>
      </c>
      <c r="BI54" s="123">
        <v>14.7</v>
      </c>
      <c r="BJ54" s="261">
        <f t="shared" si="75"/>
        <v>13.627382645803698</v>
      </c>
      <c r="BK54" s="123">
        <v>6.8</v>
      </c>
      <c r="BL54" s="261">
        <f t="shared" si="76"/>
        <v>6.9274725274725268</v>
      </c>
      <c r="BM54" s="123">
        <v>17.5</v>
      </c>
      <c r="BN54" s="261">
        <f t="shared" si="77"/>
        <v>17.517173913043479</v>
      </c>
      <c r="BQ54" s="123">
        <v>11.1</v>
      </c>
      <c r="BR54" s="263">
        <f t="shared" si="78"/>
        <v>10.921003160197715</v>
      </c>
      <c r="BW54" s="122">
        <v>8.6</v>
      </c>
      <c r="BX54" s="236">
        <f t="shared" si="79"/>
        <v>8.7592307692307703</v>
      </c>
      <c r="BY54" s="122">
        <v>12.9</v>
      </c>
      <c r="BZ54" s="236">
        <f t="shared" si="80"/>
        <v>12.67608695652174</v>
      </c>
      <c r="CA54" s="122">
        <v>13</v>
      </c>
      <c r="CB54" s="237">
        <f t="shared" si="81"/>
        <v>12.809230769230769</v>
      </c>
      <c r="CC54" s="122">
        <v>9.6999999999999993</v>
      </c>
      <c r="CD54" s="236">
        <f t="shared" si="82"/>
        <v>9.3496224969909196</v>
      </c>
      <c r="CE54" s="122">
        <v>9.8000000000000007</v>
      </c>
      <c r="CF54" s="237">
        <f t="shared" si="83"/>
        <v>10.254385964912281</v>
      </c>
      <c r="CI54" s="121">
        <v>9.1</v>
      </c>
      <c r="CJ54" s="264">
        <f t="shared" si="84"/>
        <v>9.2418767507002801</v>
      </c>
      <c r="CK54" s="121">
        <v>13</v>
      </c>
      <c r="CL54" s="265">
        <f t="shared" si="85"/>
        <v>11.886521739130435</v>
      </c>
      <c r="CY54" s="119">
        <v>15.555555555555555</v>
      </c>
      <c r="CZ54" s="132">
        <f t="shared" si="86"/>
        <v>14.54775471442138</v>
      </c>
      <c r="DA54" s="132">
        <v>12.611111111111111</v>
      </c>
      <c r="DB54" s="119">
        <f t="shared" si="87"/>
        <v>13.068181818181818</v>
      </c>
      <c r="DE54" s="119">
        <v>11.388888888888889</v>
      </c>
      <c r="DF54" s="250">
        <f t="shared" si="88"/>
        <v>12.452848844395007</v>
      </c>
      <c r="DI54" s="119">
        <v>10</v>
      </c>
      <c r="DJ54" s="119">
        <f t="shared" si="89"/>
        <v>10.516225203531704</v>
      </c>
      <c r="DK54" s="119">
        <v>12.611111111111111</v>
      </c>
      <c r="DL54" s="250">
        <f t="shared" si="90"/>
        <v>12.624338624338623</v>
      </c>
      <c r="DM54" s="132">
        <v>10.833333333333334</v>
      </c>
      <c r="DN54" s="119">
        <f t="shared" si="91"/>
        <v>10.353378103378104</v>
      </c>
      <c r="DO54" s="132">
        <v>11.222222222222221</v>
      </c>
      <c r="DP54" s="250">
        <f t="shared" si="92"/>
        <v>10.494505494505495</v>
      </c>
      <c r="DQ54" s="119">
        <v>8.2222222222222214</v>
      </c>
      <c r="DR54" s="250">
        <f t="shared" si="93"/>
        <v>8.3641210870313039</v>
      </c>
      <c r="DS54" s="132">
        <v>7.3888888888888893</v>
      </c>
      <c r="DT54" s="250">
        <f t="shared" si="94"/>
        <v>8.0527003484320563</v>
      </c>
    </row>
    <row r="55" spans="1:124" x14ac:dyDescent="0.2">
      <c r="A55" s="246">
        <v>30</v>
      </c>
      <c r="C55" s="130">
        <v>8.6999999999999993</v>
      </c>
      <c r="D55" s="206">
        <f t="shared" si="95"/>
        <v>9.3153913043478269</v>
      </c>
      <c r="E55" s="130">
        <v>18.3</v>
      </c>
      <c r="F55" s="251">
        <f t="shared" si="52"/>
        <v>18.443076923076923</v>
      </c>
      <c r="G55" s="130">
        <v>14.6</v>
      </c>
      <c r="H55" s="252">
        <f t="shared" si="53"/>
        <v>14.422337662337663</v>
      </c>
      <c r="I55" s="130">
        <v>13</v>
      </c>
      <c r="J55" s="252">
        <f t="shared" si="54"/>
        <v>12.445112781954887</v>
      </c>
      <c r="K55" s="130">
        <v>18.2</v>
      </c>
      <c r="L55" s="253">
        <f t="shared" si="55"/>
        <v>17.693406593406593</v>
      </c>
      <c r="M55" s="130">
        <v>16.8</v>
      </c>
      <c r="N55" s="252">
        <f t="shared" si="56"/>
        <v>16.458325123152708</v>
      </c>
      <c r="O55" s="129">
        <v>22.2</v>
      </c>
      <c r="P55" s="254">
        <f t="shared" si="57"/>
        <v>19.417241379310344</v>
      </c>
      <c r="Q55" s="128">
        <v>16.399999999999999</v>
      </c>
      <c r="R55" s="255">
        <f t="shared" si="58"/>
        <v>15.22758620689655</v>
      </c>
      <c r="S55" s="128">
        <v>14.6</v>
      </c>
      <c r="T55" s="256">
        <f t="shared" si="59"/>
        <v>14.960681114551084</v>
      </c>
      <c r="U55" s="128">
        <v>11.8</v>
      </c>
      <c r="V55" s="255">
        <f t="shared" si="60"/>
        <v>11.630483870967741</v>
      </c>
      <c r="W55" s="128">
        <v>12.5</v>
      </c>
      <c r="X55" s="256">
        <f t="shared" si="50"/>
        <v>12.071578947368421</v>
      </c>
      <c r="Y55" s="128">
        <v>10.7</v>
      </c>
      <c r="Z55" s="255">
        <f t="shared" si="61"/>
        <v>10.79584980237154</v>
      </c>
      <c r="AA55" s="128">
        <v>16.399999999999999</v>
      </c>
      <c r="AB55" s="256">
        <f t="shared" si="62"/>
        <v>16.48769230769231</v>
      </c>
      <c r="AE55" s="126">
        <v>16.5</v>
      </c>
      <c r="AF55" s="257">
        <f t="shared" si="63"/>
        <v>15.362153846153845</v>
      </c>
      <c r="AG55" s="126">
        <v>7.6</v>
      </c>
      <c r="AH55" s="257">
        <f t="shared" si="64"/>
        <v>7.46</v>
      </c>
      <c r="AI55" s="126">
        <v>14.9</v>
      </c>
      <c r="AJ55" s="258">
        <f t="shared" si="51"/>
        <v>15.057142857142857</v>
      </c>
      <c r="AK55" s="126">
        <v>16</v>
      </c>
      <c r="AL55" s="257">
        <f t="shared" si="65"/>
        <v>15.628768472906403</v>
      </c>
      <c r="AM55" s="126">
        <v>11.3</v>
      </c>
      <c r="AN55" s="257">
        <f t="shared" si="66"/>
        <v>11.3</v>
      </c>
      <c r="AQ55" s="124">
        <v>11.7</v>
      </c>
      <c r="AR55" s="259">
        <f t="shared" si="67"/>
        <v>10.821674876847291</v>
      </c>
      <c r="AU55" s="124">
        <v>11.6</v>
      </c>
      <c r="AV55" s="260">
        <f t="shared" si="68"/>
        <v>11.177865612648223</v>
      </c>
      <c r="AW55" s="124">
        <v>9.8000000000000007</v>
      </c>
      <c r="AX55" s="260">
        <f t="shared" si="69"/>
        <v>10.521674876847291</v>
      </c>
      <c r="AY55" s="124">
        <v>9.6</v>
      </c>
      <c r="AZ55" s="260">
        <f t="shared" si="70"/>
        <v>10.062597402597403</v>
      </c>
      <c r="BA55" s="124">
        <v>18.3</v>
      </c>
      <c r="BB55" s="259">
        <f t="shared" si="71"/>
        <v>17.852647058823532</v>
      </c>
      <c r="BC55" s="124">
        <v>17.2</v>
      </c>
      <c r="BD55" s="260">
        <f t="shared" si="72"/>
        <v>16.583474903474904</v>
      </c>
      <c r="BE55" s="123">
        <v>12.9</v>
      </c>
      <c r="BF55" s="261">
        <f t="shared" si="73"/>
        <v>12.959274193548389</v>
      </c>
      <c r="BG55" s="123">
        <v>18.2</v>
      </c>
      <c r="BH55" s="262">
        <f t="shared" si="74"/>
        <v>17.269473684210524</v>
      </c>
      <c r="BI55" s="123">
        <v>14.7</v>
      </c>
      <c r="BJ55" s="261">
        <f t="shared" si="75"/>
        <v>13.332859174964439</v>
      </c>
      <c r="BK55" s="123">
        <v>7.1</v>
      </c>
      <c r="BL55" s="261">
        <f t="shared" si="76"/>
        <v>6.8929670329670323</v>
      </c>
      <c r="BM55" s="123">
        <v>17.2</v>
      </c>
      <c r="BN55" s="261">
        <f t="shared" si="77"/>
        <v>17.120608695652173</v>
      </c>
      <c r="BQ55" s="123">
        <v>11.1</v>
      </c>
      <c r="BR55" s="263">
        <f t="shared" si="78"/>
        <v>10.785203792237258</v>
      </c>
      <c r="BW55" s="122">
        <v>8.3000000000000007</v>
      </c>
      <c r="BX55" s="236">
        <f t="shared" si="79"/>
        <v>8.7310769230769232</v>
      </c>
      <c r="BY55" s="122">
        <v>12.7</v>
      </c>
      <c r="BZ55" s="236">
        <f t="shared" si="80"/>
        <v>12.591304347826087</v>
      </c>
      <c r="CA55" s="122">
        <v>13</v>
      </c>
      <c r="CB55" s="237">
        <f t="shared" si="81"/>
        <v>12.651076923076923</v>
      </c>
      <c r="CC55" s="122">
        <v>9.6</v>
      </c>
      <c r="CD55" s="236">
        <f t="shared" si="82"/>
        <v>9.2595469963891031</v>
      </c>
      <c r="CE55" s="122">
        <v>9.4</v>
      </c>
      <c r="CF55" s="237">
        <f t="shared" si="83"/>
        <v>10.025263157894738</v>
      </c>
      <c r="CI55" s="134">
        <v>8.9</v>
      </c>
      <c r="CJ55" s="264">
        <f t="shared" si="84"/>
        <v>9.0902521008403365</v>
      </c>
      <c r="CK55" s="134">
        <v>12.8</v>
      </c>
      <c r="CL55" s="265">
        <f t="shared" si="85"/>
        <v>11.583826086956522</v>
      </c>
      <c r="CY55" s="132">
        <v>14.722222222222221</v>
      </c>
      <c r="CZ55" s="132">
        <f t="shared" si="86"/>
        <v>14.157305657305656</v>
      </c>
      <c r="DA55" s="119">
        <v>13.222222222222221</v>
      </c>
      <c r="DB55" s="119">
        <f t="shared" si="87"/>
        <v>13.070707070707071</v>
      </c>
      <c r="DE55" s="132">
        <v>11.166666666666666</v>
      </c>
      <c r="DF55" s="250">
        <f t="shared" si="88"/>
        <v>12.398974168829563</v>
      </c>
      <c r="DI55" s="132">
        <v>9.8888888888888893</v>
      </c>
      <c r="DJ55" s="119">
        <f t="shared" si="89"/>
        <v>10.497248022015823</v>
      </c>
      <c r="DK55" s="132">
        <v>12.555555555555555</v>
      </c>
      <c r="DL55" s="250">
        <f t="shared" si="90"/>
        <v>12.515873015873016</v>
      </c>
      <c r="DM55" s="119">
        <v>10.555555555555555</v>
      </c>
      <c r="DN55" s="119">
        <f t="shared" si="91"/>
        <v>10.112942612942613</v>
      </c>
      <c r="DO55" s="119">
        <v>11.222222222222221</v>
      </c>
      <c r="DP55" s="250">
        <f t="shared" si="92"/>
        <v>10.315628815628816</v>
      </c>
      <c r="DQ55" s="132">
        <v>8.1666666666666661</v>
      </c>
      <c r="DR55" s="250">
        <f t="shared" si="93"/>
        <v>8.2813897488820096</v>
      </c>
      <c r="DS55" s="119">
        <v>7.166666666666667</v>
      </c>
      <c r="DT55" s="250">
        <f t="shared" si="94"/>
        <v>7.9965737514518009</v>
      </c>
    </row>
    <row r="56" spans="1:124" x14ac:dyDescent="0.2">
      <c r="A56" s="246">
        <v>35</v>
      </c>
      <c r="C56" s="130">
        <v>8.6</v>
      </c>
      <c r="D56" s="206">
        <f t="shared" si="95"/>
        <v>9.3179565217391307</v>
      </c>
      <c r="E56" s="130">
        <v>18.100000000000001</v>
      </c>
      <c r="F56" s="251">
        <f t="shared" si="52"/>
        <v>18.416923076923077</v>
      </c>
      <c r="G56" s="130">
        <v>14.5</v>
      </c>
      <c r="H56" s="252">
        <f t="shared" si="53"/>
        <v>14.192727272727273</v>
      </c>
      <c r="I56" s="130">
        <v>13.1</v>
      </c>
      <c r="J56" s="252">
        <f t="shared" si="54"/>
        <v>12.252631578947369</v>
      </c>
      <c r="K56" s="130">
        <v>17.899999999999999</v>
      </c>
      <c r="L56" s="253">
        <f t="shared" si="55"/>
        <v>17.592307692307692</v>
      </c>
      <c r="M56" s="130">
        <v>17.100000000000001</v>
      </c>
      <c r="N56" s="252">
        <f t="shared" si="56"/>
        <v>16.201379310344826</v>
      </c>
      <c r="O56" s="129">
        <v>22.2</v>
      </c>
      <c r="P56" s="254">
        <f t="shared" si="57"/>
        <v>18.953448275862069</v>
      </c>
      <c r="Q56" s="128">
        <v>16.399999999999999</v>
      </c>
      <c r="R56" s="255">
        <f t="shared" si="58"/>
        <v>15.060098522167486</v>
      </c>
      <c r="S56" s="128">
        <v>14.3</v>
      </c>
      <c r="T56" s="256">
        <f t="shared" si="59"/>
        <v>14.87079463364293</v>
      </c>
      <c r="U56" s="128">
        <v>11.7</v>
      </c>
      <c r="V56" s="255">
        <f t="shared" si="60"/>
        <v>11.535564516129032</v>
      </c>
      <c r="W56" s="128">
        <v>12.2</v>
      </c>
      <c r="X56" s="256">
        <f t="shared" si="50"/>
        <v>11.900175438596492</v>
      </c>
      <c r="Y56" s="128">
        <v>10.5</v>
      </c>
      <c r="Z56" s="255">
        <f t="shared" si="61"/>
        <v>10.645158102766798</v>
      </c>
      <c r="AA56" s="128">
        <v>16.2</v>
      </c>
      <c r="AB56" s="256">
        <f t="shared" si="62"/>
        <v>16.352307692307694</v>
      </c>
      <c r="AE56" s="126">
        <v>16.100000000000001</v>
      </c>
      <c r="AF56" s="257">
        <f t="shared" si="63"/>
        <v>15.055846153846153</v>
      </c>
      <c r="AG56" s="126">
        <v>7.8</v>
      </c>
      <c r="AH56" s="257">
        <f t="shared" si="64"/>
        <v>7.4366666666666665</v>
      </c>
      <c r="AK56" s="126">
        <v>15.7</v>
      </c>
      <c r="AL56" s="257">
        <f t="shared" si="65"/>
        <v>15.416896551724136</v>
      </c>
      <c r="AM56" s="126">
        <v>11.4</v>
      </c>
      <c r="AN56" s="257">
        <f t="shared" si="66"/>
        <v>11.2</v>
      </c>
      <c r="AQ56" s="124">
        <v>11.8</v>
      </c>
      <c r="AR56" s="259">
        <f t="shared" si="67"/>
        <v>10.791954022988506</v>
      </c>
      <c r="AU56" s="124">
        <v>11.3</v>
      </c>
      <c r="AV56" s="260">
        <f t="shared" si="68"/>
        <v>11.057509881422925</v>
      </c>
      <c r="AW56" s="124">
        <v>9.6</v>
      </c>
      <c r="AX56" s="260">
        <f t="shared" si="69"/>
        <v>10.491954022988505</v>
      </c>
      <c r="AY56" s="124">
        <v>9.5</v>
      </c>
      <c r="AZ56" s="260">
        <f t="shared" si="70"/>
        <v>10.006363636363636</v>
      </c>
      <c r="BA56" s="124">
        <v>17.7</v>
      </c>
      <c r="BB56" s="259">
        <f t="shared" si="71"/>
        <v>17.47808823529412</v>
      </c>
      <c r="BC56" s="124">
        <v>17.100000000000001</v>
      </c>
      <c r="BD56" s="260">
        <f t="shared" si="72"/>
        <v>16.414054054054056</v>
      </c>
      <c r="BE56" s="123">
        <v>12.9</v>
      </c>
      <c r="BF56" s="261">
        <f t="shared" si="73"/>
        <v>12.819153225806453</v>
      </c>
      <c r="BG56" s="123">
        <v>17.8</v>
      </c>
      <c r="BH56" s="262">
        <f t="shared" si="74"/>
        <v>17.031052631578948</v>
      </c>
      <c r="BI56" s="123">
        <v>14.3</v>
      </c>
      <c r="BJ56" s="261">
        <f t="shared" si="75"/>
        <v>13.038335704125178</v>
      </c>
      <c r="BK56" s="123">
        <v>6.8</v>
      </c>
      <c r="BL56" s="261">
        <f t="shared" si="76"/>
        <v>6.8584615384615386</v>
      </c>
      <c r="BM56" s="123">
        <v>16.899999999999999</v>
      </c>
      <c r="BN56" s="261">
        <f t="shared" si="77"/>
        <v>16.724043478260871</v>
      </c>
      <c r="BQ56" s="123">
        <v>11.1</v>
      </c>
      <c r="BR56" s="263">
        <f t="shared" si="78"/>
        <v>10.649404424276801</v>
      </c>
      <c r="BW56" s="122">
        <v>8.1999999999999993</v>
      </c>
      <c r="BX56" s="236">
        <f t="shared" si="79"/>
        <v>8.7029230769230779</v>
      </c>
      <c r="BY56" s="122">
        <v>12.4</v>
      </c>
      <c r="BZ56" s="236">
        <f t="shared" si="80"/>
        <v>12.506521739130434</v>
      </c>
      <c r="CA56" s="122">
        <v>12.8</v>
      </c>
      <c r="CB56" s="237">
        <f t="shared" si="81"/>
        <v>12.492923076923077</v>
      </c>
      <c r="CC56" s="122">
        <v>9.4</v>
      </c>
      <c r="CD56" s="236">
        <f t="shared" si="82"/>
        <v>9.1694714957872865</v>
      </c>
      <c r="CE56" s="122">
        <v>9</v>
      </c>
      <c r="CF56" s="237">
        <f t="shared" si="83"/>
        <v>9.7961403508771934</v>
      </c>
      <c r="CI56" s="121">
        <v>8.8000000000000007</v>
      </c>
      <c r="CJ56" s="264">
        <f t="shared" si="84"/>
        <v>8.9386274509803911</v>
      </c>
      <c r="CK56" s="121">
        <v>12.4</v>
      </c>
      <c r="CL56" s="265">
        <f t="shared" si="85"/>
        <v>11.281130434782609</v>
      </c>
      <c r="CY56" s="119">
        <v>14.555555555555555</v>
      </c>
      <c r="CZ56" s="132">
        <f t="shared" si="86"/>
        <v>13.766856600189932</v>
      </c>
      <c r="DA56" s="132">
        <v>13.222222222222221</v>
      </c>
      <c r="DB56" s="119">
        <f t="shared" si="87"/>
        <v>13.073232323232324</v>
      </c>
      <c r="DE56" s="119">
        <v>11.277777777777779</v>
      </c>
      <c r="DF56" s="250">
        <f t="shared" si="88"/>
        <v>12.34509949326412</v>
      </c>
      <c r="DI56" s="119">
        <v>9.8333333333333339</v>
      </c>
      <c r="DJ56" s="119">
        <f t="shared" si="89"/>
        <v>10.478270840499942</v>
      </c>
      <c r="DK56" s="119">
        <v>12.444444444444445</v>
      </c>
      <c r="DL56" s="250">
        <f t="shared" si="90"/>
        <v>12.407407407407407</v>
      </c>
      <c r="DM56" s="132">
        <v>10.222222222222221</v>
      </c>
      <c r="DN56" s="119">
        <f t="shared" si="91"/>
        <v>9.8725071225071233</v>
      </c>
      <c r="DO56" s="132">
        <v>11</v>
      </c>
      <c r="DP56" s="250">
        <f t="shared" si="92"/>
        <v>10.136752136752136</v>
      </c>
      <c r="DQ56" s="119">
        <v>8.2777777777777786</v>
      </c>
      <c r="DR56" s="250">
        <f>($A56*DQ$105)+DQ$109</f>
        <v>8.1986584107327154</v>
      </c>
      <c r="DS56" s="132">
        <v>6.7777777777777777</v>
      </c>
      <c r="DT56" s="250">
        <f t="shared" si="94"/>
        <v>7.9404471544715456</v>
      </c>
    </row>
    <row r="57" spans="1:124" x14ac:dyDescent="0.2">
      <c r="A57" s="246">
        <v>40</v>
      </c>
      <c r="C57" s="130">
        <v>8.4</v>
      </c>
      <c r="D57" s="206">
        <f t="shared" si="95"/>
        <v>9.3205217391304362</v>
      </c>
      <c r="E57" s="130">
        <v>18.399999999999999</v>
      </c>
      <c r="F57" s="251">
        <f t="shared" si="52"/>
        <v>18.39076923076923</v>
      </c>
      <c r="G57" s="130">
        <v>14.3</v>
      </c>
      <c r="H57" s="252">
        <f t="shared" si="53"/>
        <v>13.963116883116884</v>
      </c>
      <c r="I57" s="130">
        <v>12.9</v>
      </c>
      <c r="J57" s="252">
        <f t="shared" si="54"/>
        <v>12.06015037593985</v>
      </c>
      <c r="K57" s="130">
        <v>17.600000000000001</v>
      </c>
      <c r="L57" s="253">
        <f t="shared" si="55"/>
        <v>17.491208791208791</v>
      </c>
      <c r="M57" s="130">
        <v>16.3</v>
      </c>
      <c r="N57" s="252">
        <f t="shared" si="56"/>
        <v>15.944433497536945</v>
      </c>
      <c r="O57" s="129">
        <v>21.8</v>
      </c>
      <c r="P57" s="254">
        <f t="shared" si="57"/>
        <v>18.489655172413794</v>
      </c>
      <c r="Q57" s="128">
        <v>16.2</v>
      </c>
      <c r="R57" s="255">
        <f t="shared" si="58"/>
        <v>14.892610837438422</v>
      </c>
      <c r="S57" s="128">
        <v>14.2</v>
      </c>
      <c r="T57" s="256">
        <f t="shared" si="59"/>
        <v>14.780908152734778</v>
      </c>
      <c r="U57" s="128">
        <v>11.5</v>
      </c>
      <c r="V57" s="255">
        <f t="shared" si="60"/>
        <v>11.440645161290321</v>
      </c>
      <c r="W57" s="128">
        <v>12.2</v>
      </c>
      <c r="X57" s="256">
        <f t="shared" si="50"/>
        <v>11.728771929824561</v>
      </c>
      <c r="Y57" s="128">
        <v>10.3</v>
      </c>
      <c r="Z57" s="255">
        <f t="shared" si="61"/>
        <v>10.494466403162054</v>
      </c>
      <c r="AA57" s="128">
        <v>16</v>
      </c>
      <c r="AB57" s="256">
        <f t="shared" si="62"/>
        <v>16.216923076923077</v>
      </c>
      <c r="AE57" s="126">
        <v>15.5</v>
      </c>
      <c r="AF57" s="257">
        <f t="shared" si="63"/>
        <v>14.74953846153846</v>
      </c>
      <c r="AG57" s="126">
        <v>8.1</v>
      </c>
      <c r="AH57" s="257">
        <f t="shared" si="64"/>
        <v>7.4133333333333331</v>
      </c>
      <c r="AK57" s="126">
        <v>15.7</v>
      </c>
      <c r="AL57" s="257">
        <f t="shared" si="65"/>
        <v>15.205024630541871</v>
      </c>
      <c r="AM57" s="126">
        <v>11.4</v>
      </c>
      <c r="AN57" s="257">
        <f t="shared" si="66"/>
        <v>11.1</v>
      </c>
      <c r="AQ57" s="124">
        <v>11.8</v>
      </c>
      <c r="AR57" s="259">
        <f t="shared" si="67"/>
        <v>10.76223316912972</v>
      </c>
      <c r="AU57" s="124">
        <v>11</v>
      </c>
      <c r="AV57" s="260">
        <f t="shared" si="68"/>
        <v>10.937154150197628</v>
      </c>
      <c r="AW57" s="124">
        <v>9.1</v>
      </c>
      <c r="AX57" s="260">
        <f t="shared" si="69"/>
        <v>10.462233169129719</v>
      </c>
      <c r="AY57" s="124">
        <v>9.4</v>
      </c>
      <c r="AZ57" s="260">
        <f t="shared" si="70"/>
        <v>9.9501298701298708</v>
      </c>
      <c r="BA57" s="124">
        <v>17</v>
      </c>
      <c r="BB57" s="259">
        <f t="shared" si="71"/>
        <v>17.103529411764708</v>
      </c>
      <c r="BC57" s="124">
        <v>16.899999999999999</v>
      </c>
      <c r="BD57" s="260">
        <f t="shared" si="72"/>
        <v>16.244633204633207</v>
      </c>
      <c r="BE57" s="123">
        <v>13.1</v>
      </c>
      <c r="BF57" s="261">
        <f t="shared" si="73"/>
        <v>12.679032258064517</v>
      </c>
      <c r="BG57" s="123">
        <v>17.399999999999999</v>
      </c>
      <c r="BH57" s="262">
        <f t="shared" si="74"/>
        <v>16.792631578947368</v>
      </c>
      <c r="BI57" s="123">
        <v>13.8</v>
      </c>
      <c r="BJ57" s="261">
        <f t="shared" si="75"/>
        <v>12.743812233285917</v>
      </c>
      <c r="BK57" s="123">
        <v>6.8</v>
      </c>
      <c r="BL57" s="261">
        <f t="shared" si="76"/>
        <v>6.823956043956044</v>
      </c>
      <c r="BM57" s="123">
        <v>16.7</v>
      </c>
      <c r="BN57" s="261">
        <f t="shared" si="77"/>
        <v>16.327478260869565</v>
      </c>
      <c r="BQ57" s="123">
        <v>11.1</v>
      </c>
      <c r="BR57" s="263">
        <f t="shared" si="78"/>
        <v>10.513605056316344</v>
      </c>
      <c r="BW57" s="122">
        <v>8.3000000000000007</v>
      </c>
      <c r="BX57" s="236">
        <f t="shared" si="79"/>
        <v>8.6747692307692308</v>
      </c>
      <c r="BY57" s="122">
        <v>12.3</v>
      </c>
      <c r="BZ57" s="236">
        <f t="shared" si="80"/>
        <v>12.421739130434782</v>
      </c>
      <c r="CA57" s="122">
        <v>12.5</v>
      </c>
      <c r="CB57" s="237">
        <f t="shared" si="81"/>
        <v>12.334769230769229</v>
      </c>
      <c r="CC57" s="122">
        <v>9.3000000000000007</v>
      </c>
      <c r="CD57" s="236">
        <f t="shared" si="82"/>
        <v>9.0793959951854699</v>
      </c>
      <c r="CE57" s="122">
        <v>8.6999999999999993</v>
      </c>
      <c r="CF57" s="237">
        <f t="shared" si="83"/>
        <v>9.5670175438596488</v>
      </c>
      <c r="CI57" s="134">
        <v>8.6999999999999993</v>
      </c>
      <c r="CJ57" s="264">
        <f t="shared" si="84"/>
        <v>8.7870028011204475</v>
      </c>
      <c r="CK57" s="134">
        <v>12</v>
      </c>
      <c r="CL57" s="265">
        <f t="shared" si="85"/>
        <v>10.978434782608696</v>
      </c>
      <c r="CY57" s="132">
        <v>14.222222222222221</v>
      </c>
      <c r="CZ57" s="132">
        <f t="shared" si="86"/>
        <v>13.37640754307421</v>
      </c>
      <c r="DA57" s="119">
        <v>13.055555555555555</v>
      </c>
      <c r="DB57" s="119">
        <f t="shared" si="87"/>
        <v>13.075757575757576</v>
      </c>
      <c r="DE57" s="132">
        <v>11.444444444444445</v>
      </c>
      <c r="DF57" s="250">
        <f t="shared" si="88"/>
        <v>12.291224817698676</v>
      </c>
      <c r="DI57" s="132">
        <v>9.8333333333333339</v>
      </c>
      <c r="DJ57" s="119">
        <f t="shared" si="89"/>
        <v>10.459293658984061</v>
      </c>
      <c r="DM57" s="119">
        <v>9.9444444444444446</v>
      </c>
      <c r="DN57" s="119">
        <f t="shared" si="91"/>
        <v>9.6320716320716322</v>
      </c>
      <c r="DO57" s="119">
        <v>10.722222222222221</v>
      </c>
      <c r="DP57" s="250">
        <f t="shared" si="92"/>
        <v>9.957875457875458</v>
      </c>
      <c r="DQ57" s="132">
        <v>8.3888888888888893</v>
      </c>
      <c r="DR57" s="250">
        <f t="shared" si="93"/>
        <v>8.1159270725834194</v>
      </c>
      <c r="DS57" s="119">
        <v>5.833333333333333</v>
      </c>
      <c r="DT57" s="250">
        <f t="shared" si="94"/>
        <v>7.8843205574912902</v>
      </c>
    </row>
    <row r="58" spans="1:124" x14ac:dyDescent="0.2">
      <c r="A58" s="246">
        <v>45</v>
      </c>
      <c r="C58" s="130">
        <v>8.6</v>
      </c>
      <c r="D58" s="206">
        <f t="shared" si="95"/>
        <v>9.32308695652174</v>
      </c>
      <c r="E58" s="130">
        <v>18.399999999999999</v>
      </c>
      <c r="F58" s="251">
        <f t="shared" si="52"/>
        <v>18.364615384615384</v>
      </c>
      <c r="G58" s="130">
        <v>14</v>
      </c>
      <c r="H58" s="252">
        <f t="shared" si="53"/>
        <v>13.733506493506495</v>
      </c>
      <c r="I58" s="130">
        <v>12.8</v>
      </c>
      <c r="J58" s="252">
        <f t="shared" si="54"/>
        <v>11.867669172932331</v>
      </c>
      <c r="K58" s="130">
        <v>17.7</v>
      </c>
      <c r="L58" s="253">
        <f t="shared" si="55"/>
        <v>17.390109890109891</v>
      </c>
      <c r="M58" s="130">
        <v>15.7</v>
      </c>
      <c r="N58" s="252">
        <f t="shared" si="56"/>
        <v>15.687487684729064</v>
      </c>
      <c r="O58" s="129">
        <v>21.6</v>
      </c>
      <c r="P58" s="254">
        <f t="shared" si="57"/>
        <v>18.025862068965516</v>
      </c>
      <c r="Q58" s="128">
        <v>15.9</v>
      </c>
      <c r="R58" s="255">
        <f t="shared" si="58"/>
        <v>14.725123152709358</v>
      </c>
      <c r="S58" s="128">
        <v>13.9</v>
      </c>
      <c r="T58" s="256">
        <f t="shared" si="59"/>
        <v>14.691021671826626</v>
      </c>
      <c r="U58" s="128">
        <v>11.2</v>
      </c>
      <c r="V58" s="255">
        <f t="shared" si="60"/>
        <v>11.345725806451613</v>
      </c>
      <c r="W58" s="128">
        <v>12.1</v>
      </c>
      <c r="X58" s="256">
        <f t="shared" si="50"/>
        <v>11.557368421052631</v>
      </c>
      <c r="Y58" s="128">
        <v>10.1</v>
      </c>
      <c r="Z58" s="255">
        <f t="shared" si="61"/>
        <v>10.343774703557312</v>
      </c>
      <c r="AA58" s="128">
        <v>15.9</v>
      </c>
      <c r="AB58" s="256">
        <f t="shared" si="62"/>
        <v>16.081538461538461</v>
      </c>
      <c r="AE58" s="126">
        <v>15.3</v>
      </c>
      <c r="AF58" s="257">
        <f t="shared" si="63"/>
        <v>14.443230769230768</v>
      </c>
      <c r="AG58" s="126">
        <v>8.1</v>
      </c>
      <c r="AH58" s="257">
        <f t="shared" si="64"/>
        <v>7.39</v>
      </c>
      <c r="AK58" s="126">
        <v>15.8</v>
      </c>
      <c r="AL58" s="257">
        <f t="shared" si="65"/>
        <v>14.993152709359604</v>
      </c>
      <c r="AM58" s="126">
        <v>11.3</v>
      </c>
      <c r="AN58" s="257">
        <f t="shared" si="66"/>
        <v>11</v>
      </c>
      <c r="AQ58" s="124">
        <v>11.7</v>
      </c>
      <c r="AR58" s="259">
        <f t="shared" si="67"/>
        <v>10.732512315270936</v>
      </c>
      <c r="AU58" s="124">
        <v>10.7</v>
      </c>
      <c r="AV58" s="260">
        <f t="shared" si="68"/>
        <v>10.816798418972333</v>
      </c>
      <c r="AW58" s="124">
        <v>8.1999999999999993</v>
      </c>
      <c r="AX58" s="260">
        <f t="shared" si="69"/>
        <v>10.432512315270936</v>
      </c>
      <c r="AY58" s="124">
        <v>9.3000000000000007</v>
      </c>
      <c r="AZ58" s="260">
        <f t="shared" si="70"/>
        <v>9.893896103896104</v>
      </c>
      <c r="BA58" s="124">
        <v>16.399999999999999</v>
      </c>
      <c r="BB58" s="259">
        <f t="shared" si="71"/>
        <v>16.728970588235295</v>
      </c>
      <c r="BC58" s="124">
        <v>16.7</v>
      </c>
      <c r="BD58" s="260">
        <f t="shared" si="72"/>
        <v>16.075212355212358</v>
      </c>
      <c r="BE58" s="123">
        <v>13.3</v>
      </c>
      <c r="BF58" s="261">
        <f t="shared" si="73"/>
        <v>12.538911290322581</v>
      </c>
      <c r="BG58" s="123">
        <v>17.2</v>
      </c>
      <c r="BH58" s="262">
        <f t="shared" si="74"/>
        <v>16.554210526315789</v>
      </c>
      <c r="BI58" s="123">
        <v>13.3</v>
      </c>
      <c r="BJ58" s="261">
        <f t="shared" si="75"/>
        <v>12.449288762446656</v>
      </c>
      <c r="BK58" s="123">
        <v>7</v>
      </c>
      <c r="BL58" s="261">
        <f t="shared" si="76"/>
        <v>6.7894505494505495</v>
      </c>
      <c r="BM58" s="123">
        <v>16.600000000000001</v>
      </c>
      <c r="BN58" s="261">
        <f t="shared" si="77"/>
        <v>15.93091304347826</v>
      </c>
      <c r="BQ58" s="123">
        <v>11</v>
      </c>
      <c r="BR58" s="263">
        <f t="shared" si="78"/>
        <v>10.377805688355886</v>
      </c>
      <c r="BW58" s="122">
        <v>8.6999999999999993</v>
      </c>
      <c r="BX58" s="236">
        <f t="shared" si="79"/>
        <v>8.6466153846153855</v>
      </c>
      <c r="BY58" s="122">
        <v>12.4</v>
      </c>
      <c r="BZ58" s="236">
        <f t="shared" si="80"/>
        <v>12.336956521739131</v>
      </c>
      <c r="CA58" s="122">
        <v>12.2</v>
      </c>
      <c r="CB58" s="237">
        <f t="shared" si="81"/>
        <v>12.176615384615385</v>
      </c>
      <c r="CC58" s="122">
        <v>9.1999999999999993</v>
      </c>
      <c r="CD58" s="236">
        <f t="shared" si="82"/>
        <v>8.9893204945836533</v>
      </c>
      <c r="CE58" s="122">
        <v>8.4</v>
      </c>
      <c r="CF58" s="237">
        <f t="shared" si="83"/>
        <v>9.3378947368421059</v>
      </c>
      <c r="CI58" s="121">
        <v>8.5</v>
      </c>
      <c r="CJ58" s="264">
        <f t="shared" si="84"/>
        <v>8.6353781512605039</v>
      </c>
      <c r="CK58" s="121">
        <v>11.4</v>
      </c>
      <c r="CL58" s="265">
        <f t="shared" si="85"/>
        <v>10.675739130434783</v>
      </c>
      <c r="CY58" s="119">
        <v>13.5</v>
      </c>
      <c r="CZ58" s="132">
        <f t="shared" si="86"/>
        <v>12.985958485958486</v>
      </c>
      <c r="DA58" s="132">
        <v>12.888888888888889</v>
      </c>
      <c r="DB58" s="119">
        <f t="shared" si="87"/>
        <v>13.078282828282829</v>
      </c>
      <c r="DE58" s="119">
        <v>11.277777777777779</v>
      </c>
      <c r="DF58" s="250">
        <f t="shared" si="88"/>
        <v>12.237350142133234</v>
      </c>
      <c r="DI58" s="119">
        <v>9.8888888888888893</v>
      </c>
      <c r="DJ58" s="119">
        <f t="shared" si="89"/>
        <v>10.44031647746818</v>
      </c>
      <c r="DM58" s="132">
        <v>9.6111111111111107</v>
      </c>
      <c r="DN58" s="119">
        <f t="shared" si="91"/>
        <v>9.3916361416361411</v>
      </c>
      <c r="DO58" s="132">
        <v>10.277777777777779</v>
      </c>
      <c r="DP58" s="250">
        <f t="shared" si="92"/>
        <v>9.7789987789987798</v>
      </c>
      <c r="DQ58" s="119">
        <v>8.3333333333333339</v>
      </c>
      <c r="DR58" s="250">
        <f t="shared" si="93"/>
        <v>8.0331957344341252</v>
      </c>
      <c r="DS58" s="132">
        <v>5.3888888888888893</v>
      </c>
      <c r="DT58" s="250">
        <f t="shared" si="94"/>
        <v>7.828193960511034</v>
      </c>
    </row>
    <row r="59" spans="1:124" x14ac:dyDescent="0.2">
      <c r="A59" s="246">
        <v>50</v>
      </c>
      <c r="C59" s="130">
        <v>8.8000000000000007</v>
      </c>
      <c r="D59" s="206">
        <f t="shared" si="95"/>
        <v>9.3256521739130438</v>
      </c>
      <c r="E59" s="130">
        <v>18.2</v>
      </c>
      <c r="F59" s="251">
        <f t="shared" si="52"/>
        <v>18.338461538461537</v>
      </c>
      <c r="G59" s="130">
        <v>13.7</v>
      </c>
      <c r="H59" s="252">
        <f t="shared" si="53"/>
        <v>13.503896103896105</v>
      </c>
      <c r="I59" s="130">
        <v>12.5</v>
      </c>
      <c r="J59" s="252">
        <f t="shared" si="54"/>
        <v>11.675187969924812</v>
      </c>
      <c r="K59" s="130">
        <v>17.5</v>
      </c>
      <c r="L59" s="253">
        <f t="shared" si="55"/>
        <v>17.28901098901099</v>
      </c>
      <c r="M59" s="130">
        <v>15.5</v>
      </c>
      <c r="N59" s="252">
        <f t="shared" si="56"/>
        <v>15.430541871921182</v>
      </c>
      <c r="O59" s="129">
        <v>21.7</v>
      </c>
      <c r="P59" s="254">
        <f t="shared" si="57"/>
        <v>17.562068965517241</v>
      </c>
      <c r="Q59" s="128">
        <v>15.7</v>
      </c>
      <c r="R59" s="255">
        <f t="shared" si="58"/>
        <v>14.557635467980294</v>
      </c>
      <c r="S59" s="128">
        <v>13.9</v>
      </c>
      <c r="T59" s="256">
        <f t="shared" si="59"/>
        <v>14.601135190918473</v>
      </c>
      <c r="U59" s="128">
        <v>10.9</v>
      </c>
      <c r="V59" s="255">
        <f t="shared" si="60"/>
        <v>11.250806451612902</v>
      </c>
      <c r="W59" s="128">
        <v>11.9</v>
      </c>
      <c r="X59" s="256">
        <f t="shared" si="50"/>
        <v>11.385964912280702</v>
      </c>
      <c r="Y59" s="128">
        <v>9.9</v>
      </c>
      <c r="Z59" s="255">
        <f t="shared" si="61"/>
        <v>10.193083003952568</v>
      </c>
      <c r="AA59" s="128">
        <v>15.9</v>
      </c>
      <c r="AB59" s="256">
        <f t="shared" si="62"/>
        <v>15.946153846153846</v>
      </c>
      <c r="AE59" s="126">
        <v>15.3</v>
      </c>
      <c r="AF59" s="257">
        <f t="shared" si="63"/>
        <v>14.136923076923075</v>
      </c>
      <c r="AG59" s="126">
        <v>7.4</v>
      </c>
      <c r="AH59" s="257">
        <f t="shared" si="64"/>
        <v>7.3666666666666663</v>
      </c>
      <c r="AK59" s="126">
        <v>15.9</v>
      </c>
      <c r="AL59" s="257">
        <f t="shared" si="65"/>
        <v>14.781280788177337</v>
      </c>
      <c r="AM59" s="126">
        <v>11.1</v>
      </c>
      <c r="AN59" s="257">
        <f t="shared" si="66"/>
        <v>10.9</v>
      </c>
      <c r="AQ59" s="124">
        <v>11.6</v>
      </c>
      <c r="AR59" s="259">
        <f t="shared" si="67"/>
        <v>10.702791461412151</v>
      </c>
      <c r="AU59" s="124">
        <v>10.4</v>
      </c>
      <c r="AV59" s="260">
        <f t="shared" si="68"/>
        <v>10.696442687747036</v>
      </c>
      <c r="AW59" s="124">
        <v>7.8</v>
      </c>
      <c r="AX59" s="260">
        <f t="shared" si="69"/>
        <v>10.40279146141215</v>
      </c>
      <c r="AY59" s="124">
        <v>9.4</v>
      </c>
      <c r="AZ59" s="260">
        <f t="shared" si="70"/>
        <v>9.8376623376623371</v>
      </c>
      <c r="BA59" s="124">
        <v>16</v>
      </c>
      <c r="BB59" s="259">
        <f t="shared" si="71"/>
        <v>16.354411764705883</v>
      </c>
      <c r="BC59" s="124">
        <v>16.100000000000001</v>
      </c>
      <c r="BD59" s="260">
        <f t="shared" si="72"/>
        <v>15.905791505791507</v>
      </c>
      <c r="BE59" s="123">
        <v>13.4</v>
      </c>
      <c r="BF59" s="261">
        <f t="shared" si="73"/>
        <v>12.398790322580645</v>
      </c>
      <c r="BG59" s="123">
        <v>16.899999999999999</v>
      </c>
      <c r="BH59" s="262">
        <f t="shared" si="74"/>
        <v>16.315789473684209</v>
      </c>
      <c r="BI59" s="123">
        <v>13.2</v>
      </c>
      <c r="BJ59" s="261">
        <f t="shared" si="75"/>
        <v>12.154765291607397</v>
      </c>
      <c r="BK59" s="123">
        <v>6.9</v>
      </c>
      <c r="BL59" s="261">
        <f t="shared" si="76"/>
        <v>6.7549450549450549</v>
      </c>
      <c r="BM59" s="123">
        <v>16.3</v>
      </c>
      <c r="BN59" s="261">
        <f t="shared" si="77"/>
        <v>15.534347826086956</v>
      </c>
      <c r="BQ59" s="123">
        <v>10.8</v>
      </c>
      <c r="BR59" s="263">
        <f t="shared" si="78"/>
        <v>10.242006320395429</v>
      </c>
      <c r="BW59" s="122">
        <v>8.9</v>
      </c>
      <c r="BX59" s="236">
        <f t="shared" si="79"/>
        <v>8.6184615384615384</v>
      </c>
      <c r="BY59" s="122">
        <v>12.5</v>
      </c>
      <c r="BZ59" s="236">
        <f t="shared" si="80"/>
        <v>12.252173913043478</v>
      </c>
      <c r="CA59" s="122">
        <v>12.3</v>
      </c>
      <c r="CB59" s="237">
        <f t="shared" si="81"/>
        <v>12.018461538461537</v>
      </c>
      <c r="CC59" s="122">
        <v>9</v>
      </c>
      <c r="CD59" s="236">
        <f t="shared" si="82"/>
        <v>8.8992449939818368</v>
      </c>
      <c r="CE59" s="122">
        <v>8.3000000000000007</v>
      </c>
      <c r="CF59" s="237">
        <f t="shared" si="83"/>
        <v>9.1087719298245613</v>
      </c>
      <c r="CI59" s="134">
        <v>8.3000000000000007</v>
      </c>
      <c r="CJ59" s="264">
        <f t="shared" si="84"/>
        <v>8.4837535014005603</v>
      </c>
      <c r="CK59" s="134">
        <v>11</v>
      </c>
      <c r="CL59" s="265">
        <f t="shared" si="85"/>
        <v>10.37304347826087</v>
      </c>
      <c r="CY59" s="132">
        <v>12.888888888888889</v>
      </c>
      <c r="CZ59" s="132">
        <f t="shared" si="86"/>
        <v>12.595509428842762</v>
      </c>
      <c r="DA59" s="119">
        <v>13</v>
      </c>
      <c r="DB59" s="119">
        <f t="shared" si="87"/>
        <v>13.080808080808081</v>
      </c>
      <c r="DE59" s="132">
        <v>10.833333333333334</v>
      </c>
      <c r="DF59" s="250">
        <f t="shared" si="88"/>
        <v>12.18347546656779</v>
      </c>
      <c r="DI59" s="132">
        <v>9.8333333333333339</v>
      </c>
      <c r="DJ59" s="119">
        <f t="shared" si="89"/>
        <v>10.421339295952299</v>
      </c>
      <c r="DM59" s="119">
        <v>9.2777777777777786</v>
      </c>
      <c r="DN59" s="119">
        <f t="shared" si="91"/>
        <v>9.1512006512006501</v>
      </c>
      <c r="DO59" s="119">
        <v>9.8888888888888893</v>
      </c>
      <c r="DP59" s="250">
        <f t="shared" si="92"/>
        <v>9.6001221001220998</v>
      </c>
      <c r="DQ59" s="132">
        <v>8.1111111111111107</v>
      </c>
      <c r="DR59" s="250">
        <f t="shared" si="93"/>
        <v>7.95046439628483</v>
      </c>
      <c r="DS59" s="119">
        <v>5.0555555555555554</v>
      </c>
      <c r="DT59" s="250">
        <f t="shared" si="94"/>
        <v>7.7720673635307786</v>
      </c>
    </row>
    <row r="60" spans="1:124" x14ac:dyDescent="0.2">
      <c r="A60" s="246">
        <v>55</v>
      </c>
      <c r="C60" s="130">
        <v>9</v>
      </c>
      <c r="D60" s="206">
        <f t="shared" si="95"/>
        <v>9.3282173913043476</v>
      </c>
      <c r="E60" s="130">
        <v>18.3</v>
      </c>
      <c r="F60" s="251">
        <f t="shared" si="52"/>
        <v>18.312307692307691</v>
      </c>
      <c r="G60" s="130">
        <v>13.4</v>
      </c>
      <c r="H60" s="252">
        <f t="shared" si="53"/>
        <v>13.274285714285714</v>
      </c>
      <c r="I60" s="130">
        <v>12.3</v>
      </c>
      <c r="J60" s="252">
        <f t="shared" si="54"/>
        <v>11.482706766917293</v>
      </c>
      <c r="K60" s="130">
        <v>17.100000000000001</v>
      </c>
      <c r="L60" s="253">
        <f t="shared" si="55"/>
        <v>17.187912087912089</v>
      </c>
      <c r="M60" s="130">
        <v>15.7</v>
      </c>
      <c r="N60" s="252">
        <f t="shared" si="56"/>
        <v>15.173596059113301</v>
      </c>
      <c r="O60" s="129">
        <v>21.1</v>
      </c>
      <c r="P60" s="254">
        <f t="shared" si="57"/>
        <v>17.098275862068967</v>
      </c>
      <c r="Q60" s="128">
        <v>15.6</v>
      </c>
      <c r="R60" s="255">
        <f t="shared" si="58"/>
        <v>14.39014778325123</v>
      </c>
      <c r="S60" s="128">
        <v>13.9</v>
      </c>
      <c r="T60" s="256">
        <f t="shared" si="59"/>
        <v>14.511248710010319</v>
      </c>
      <c r="U60" s="128">
        <v>10.8</v>
      </c>
      <c r="V60" s="255">
        <f t="shared" si="60"/>
        <v>11.155887096774192</v>
      </c>
      <c r="W60" s="128">
        <v>11.6</v>
      </c>
      <c r="X60" s="256">
        <f t="shared" si="50"/>
        <v>11.214561403508771</v>
      </c>
      <c r="Y60" s="128">
        <v>9.6999999999999993</v>
      </c>
      <c r="Z60" s="255">
        <f t="shared" si="61"/>
        <v>10.042391304347825</v>
      </c>
      <c r="AA60" s="128">
        <v>15.9</v>
      </c>
      <c r="AB60" s="256">
        <f t="shared" si="62"/>
        <v>15.810769230769232</v>
      </c>
      <c r="AE60" s="126">
        <v>14.9</v>
      </c>
      <c r="AF60" s="257">
        <f t="shared" si="63"/>
        <v>13.830615384615385</v>
      </c>
      <c r="AG60" s="126">
        <v>7.4</v>
      </c>
      <c r="AH60" s="257">
        <f t="shared" si="64"/>
        <v>7.3433333333333328</v>
      </c>
      <c r="AK60" s="126">
        <v>15.8</v>
      </c>
      <c r="AL60" s="257">
        <f t="shared" si="65"/>
        <v>14.569408866995072</v>
      </c>
      <c r="AM60" s="126">
        <v>10.9</v>
      </c>
      <c r="AN60" s="257">
        <f t="shared" si="66"/>
        <v>10.8</v>
      </c>
      <c r="AQ60" s="124">
        <v>11.7</v>
      </c>
      <c r="AR60" s="259">
        <f t="shared" si="67"/>
        <v>10.673070607553367</v>
      </c>
      <c r="AU60" s="124">
        <v>10.5</v>
      </c>
      <c r="AV60" s="260">
        <f t="shared" si="68"/>
        <v>10.57608695652174</v>
      </c>
      <c r="AW60" s="124">
        <v>7.8</v>
      </c>
      <c r="AX60" s="260">
        <f t="shared" si="69"/>
        <v>10.373070607553366</v>
      </c>
      <c r="AY60" s="124">
        <v>9.6999999999999993</v>
      </c>
      <c r="AZ60" s="260">
        <f t="shared" si="70"/>
        <v>9.781428571428572</v>
      </c>
      <c r="BA60" s="124">
        <v>15.8</v>
      </c>
      <c r="BB60" s="259">
        <f t="shared" si="71"/>
        <v>15.979852941176471</v>
      </c>
      <c r="BC60" s="124">
        <v>15.6</v>
      </c>
      <c r="BD60" s="260">
        <f t="shared" si="72"/>
        <v>15.736370656370658</v>
      </c>
      <c r="BE60" s="123">
        <v>13.5</v>
      </c>
      <c r="BF60" s="261">
        <f t="shared" si="73"/>
        <v>12.258669354838711</v>
      </c>
      <c r="BG60" s="123">
        <v>16.399999999999999</v>
      </c>
      <c r="BH60" s="262">
        <f t="shared" si="74"/>
        <v>16.077368421052629</v>
      </c>
      <c r="BI60" s="123">
        <v>13.4</v>
      </c>
      <c r="BJ60" s="261">
        <f t="shared" si="75"/>
        <v>11.860241820768136</v>
      </c>
      <c r="BK60" s="123">
        <v>6.4</v>
      </c>
      <c r="BL60" s="261">
        <f t="shared" si="76"/>
        <v>6.7204395604395604</v>
      </c>
      <c r="BM60" s="123">
        <v>15.9</v>
      </c>
      <c r="BN60" s="261">
        <f t="shared" si="77"/>
        <v>15.137782608695652</v>
      </c>
      <c r="BQ60" s="123">
        <v>10.4</v>
      </c>
      <c r="BR60" s="263">
        <f t="shared" si="78"/>
        <v>10.106206952434972</v>
      </c>
      <c r="BW60" s="122">
        <v>8.6999999999999993</v>
      </c>
      <c r="BX60" s="236">
        <f t="shared" si="79"/>
        <v>8.5903076923076931</v>
      </c>
      <c r="BY60" s="122">
        <v>12.6</v>
      </c>
      <c r="BZ60" s="236">
        <f t="shared" si="80"/>
        <v>12.167391304347825</v>
      </c>
      <c r="CA60" s="122">
        <v>12.3</v>
      </c>
      <c r="CB60" s="237">
        <f t="shared" si="81"/>
        <v>11.860307692307691</v>
      </c>
      <c r="CC60" s="122">
        <v>8.8000000000000007</v>
      </c>
      <c r="CD60" s="236">
        <f t="shared" si="82"/>
        <v>8.8091694933800202</v>
      </c>
      <c r="CE60" s="122">
        <v>8.1999999999999993</v>
      </c>
      <c r="CF60" s="237">
        <f t="shared" si="83"/>
        <v>8.8796491228070167</v>
      </c>
      <c r="CI60" s="121">
        <v>7.8</v>
      </c>
      <c r="CJ60" s="264">
        <f t="shared" si="84"/>
        <v>8.3321288515406167</v>
      </c>
      <c r="CK60" s="121">
        <v>10.7</v>
      </c>
      <c r="CL60" s="265">
        <f t="shared" si="85"/>
        <v>10.070347826086957</v>
      </c>
      <c r="CY60" s="119">
        <v>12.444444444444445</v>
      </c>
      <c r="CZ60" s="132">
        <f t="shared" si="86"/>
        <v>12.205060371727038</v>
      </c>
      <c r="DE60" s="119">
        <v>11</v>
      </c>
      <c r="DF60" s="250">
        <f t="shared" si="88"/>
        <v>12.129600791002348</v>
      </c>
      <c r="DI60" s="119">
        <v>10.166666666666666</v>
      </c>
      <c r="DJ60" s="119">
        <f t="shared" si="89"/>
        <v>10.402362114436418</v>
      </c>
      <c r="DM60" s="132">
        <v>9</v>
      </c>
      <c r="DN60" s="119">
        <f t="shared" si="91"/>
        <v>8.9107651607651608</v>
      </c>
      <c r="DO60" s="132">
        <v>9.4444444444444446</v>
      </c>
      <c r="DP60" s="250">
        <f t="shared" si="92"/>
        <v>9.4212454212454215</v>
      </c>
      <c r="DQ60" s="119">
        <v>8</v>
      </c>
      <c r="DR60" s="250">
        <f t="shared" si="93"/>
        <v>7.8677330581355358</v>
      </c>
      <c r="DS60" s="132">
        <v>4.5</v>
      </c>
      <c r="DT60" s="250">
        <f t="shared" si="94"/>
        <v>7.7159407665505233</v>
      </c>
    </row>
    <row r="61" spans="1:124" x14ac:dyDescent="0.2">
      <c r="A61" s="246">
        <v>60</v>
      </c>
      <c r="C61" s="130">
        <v>9.1</v>
      </c>
      <c r="D61" s="206">
        <f t="shared" si="95"/>
        <v>9.3307826086956531</v>
      </c>
      <c r="E61" s="130">
        <v>18.2</v>
      </c>
      <c r="F61" s="251">
        <f t="shared" si="52"/>
        <v>18.286153846153848</v>
      </c>
      <c r="G61" s="130">
        <v>13.1</v>
      </c>
      <c r="H61" s="252">
        <f t="shared" si="53"/>
        <v>13.044675324675325</v>
      </c>
      <c r="I61" s="130">
        <v>11.9</v>
      </c>
      <c r="J61" s="252">
        <f t="shared" si="54"/>
        <v>11.290225563909775</v>
      </c>
      <c r="K61" s="130">
        <v>16.8</v>
      </c>
      <c r="L61" s="253">
        <f t="shared" si="55"/>
        <v>17.086813186813188</v>
      </c>
      <c r="M61" s="130">
        <v>15.6</v>
      </c>
      <c r="N61" s="252">
        <f t="shared" si="56"/>
        <v>14.916650246305419</v>
      </c>
      <c r="O61" s="129">
        <v>20.6</v>
      </c>
      <c r="P61" s="254">
        <f t="shared" si="57"/>
        <v>16.634482758620692</v>
      </c>
      <c r="Q61" s="128">
        <v>15.6</v>
      </c>
      <c r="R61" s="255">
        <f t="shared" si="58"/>
        <v>14.222660098522166</v>
      </c>
      <c r="S61" s="128">
        <v>14.3</v>
      </c>
      <c r="T61" s="256">
        <f t="shared" si="59"/>
        <v>14.421362229102167</v>
      </c>
      <c r="U61" s="128">
        <v>10.7</v>
      </c>
      <c r="V61" s="255">
        <f t="shared" si="60"/>
        <v>11.060967741935483</v>
      </c>
      <c r="W61" s="128">
        <v>11.2</v>
      </c>
      <c r="X61" s="256">
        <f t="shared" si="50"/>
        <v>11.043157894736842</v>
      </c>
      <c r="Y61" s="128">
        <v>9.5</v>
      </c>
      <c r="Z61" s="255">
        <f t="shared" si="61"/>
        <v>9.8916996047430814</v>
      </c>
      <c r="AA61" s="128">
        <v>15.6</v>
      </c>
      <c r="AB61" s="256">
        <f t="shared" si="62"/>
        <v>15.675384615384615</v>
      </c>
      <c r="AE61" s="126">
        <v>14.2</v>
      </c>
      <c r="AF61" s="257">
        <f t="shared" si="63"/>
        <v>13.524307692307691</v>
      </c>
      <c r="AG61" s="126">
        <v>7.6</v>
      </c>
      <c r="AH61" s="257">
        <f t="shared" si="64"/>
        <v>7.3199999999999994</v>
      </c>
      <c r="AK61" s="126">
        <v>15.4</v>
      </c>
      <c r="AL61" s="257">
        <f t="shared" si="65"/>
        <v>14.357536945812807</v>
      </c>
      <c r="AM61" s="126">
        <v>10.7</v>
      </c>
      <c r="AN61" s="257">
        <f t="shared" si="66"/>
        <v>10.7</v>
      </c>
      <c r="AQ61" s="124">
        <v>11.1</v>
      </c>
      <c r="AR61" s="259">
        <f t="shared" si="67"/>
        <v>10.643349753694581</v>
      </c>
      <c r="AU61" s="124">
        <v>10.7</v>
      </c>
      <c r="AV61" s="260">
        <f t="shared" si="68"/>
        <v>10.455731225296443</v>
      </c>
      <c r="AW61" s="124">
        <v>8.1</v>
      </c>
      <c r="AX61" s="260">
        <f t="shared" si="69"/>
        <v>10.34334975369458</v>
      </c>
      <c r="AY61" s="124">
        <v>9.6</v>
      </c>
      <c r="AZ61" s="260">
        <f t="shared" si="70"/>
        <v>9.7251948051948052</v>
      </c>
      <c r="BA61" s="124">
        <v>15.6</v>
      </c>
      <c r="BB61" s="259">
        <f t="shared" si="71"/>
        <v>15.605294117647059</v>
      </c>
      <c r="BC61" s="124">
        <v>15</v>
      </c>
      <c r="BD61" s="260">
        <f t="shared" si="72"/>
        <v>15.566949806949808</v>
      </c>
      <c r="BE61" s="123">
        <v>13.4</v>
      </c>
      <c r="BF61" s="261">
        <f t="shared" si="73"/>
        <v>12.118548387096775</v>
      </c>
      <c r="BG61" s="123">
        <v>16.399999999999999</v>
      </c>
      <c r="BH61" s="262">
        <f t="shared" si="74"/>
        <v>15.838947368421051</v>
      </c>
      <c r="BI61" s="123">
        <v>13.4</v>
      </c>
      <c r="BJ61" s="261">
        <f t="shared" si="75"/>
        <v>11.565718349928876</v>
      </c>
      <c r="BK61" s="123">
        <v>6.5</v>
      </c>
      <c r="BL61" s="261">
        <f t="shared" si="76"/>
        <v>6.6859340659340658</v>
      </c>
      <c r="BM61" s="123">
        <v>14.7</v>
      </c>
      <c r="BN61" s="261">
        <f t="shared" si="77"/>
        <v>14.741217391304348</v>
      </c>
      <c r="BQ61" s="123">
        <v>10.1</v>
      </c>
      <c r="BR61" s="263">
        <f t="shared" si="78"/>
        <v>9.9704075844745148</v>
      </c>
      <c r="BW61" s="122">
        <v>8.1999999999999993</v>
      </c>
      <c r="BX61" s="236">
        <f t="shared" si="79"/>
        <v>8.562153846153846</v>
      </c>
      <c r="BY61" s="122">
        <v>12.5</v>
      </c>
      <c r="BZ61" s="236">
        <f t="shared" si="80"/>
        <v>12.082608695652175</v>
      </c>
      <c r="CA61" s="122">
        <v>11.9</v>
      </c>
      <c r="CB61" s="237">
        <f t="shared" si="81"/>
        <v>11.702153846153845</v>
      </c>
      <c r="CC61" s="122">
        <v>8.6999999999999993</v>
      </c>
      <c r="CD61" s="236">
        <f t="shared" si="82"/>
        <v>8.7190939927782036</v>
      </c>
      <c r="CE61" s="122">
        <v>8</v>
      </c>
      <c r="CF61" s="237">
        <f t="shared" si="83"/>
        <v>8.6505263157894738</v>
      </c>
      <c r="CI61" s="134">
        <v>7.9</v>
      </c>
      <c r="CJ61" s="264">
        <f t="shared" si="84"/>
        <v>8.180504201680673</v>
      </c>
      <c r="CK61" s="134">
        <v>10.3</v>
      </c>
      <c r="CL61" s="265">
        <f t="shared" si="85"/>
        <v>9.767652173913044</v>
      </c>
      <c r="CY61" s="132">
        <v>11.944444444444445</v>
      </c>
      <c r="CZ61" s="132">
        <f t="shared" si="86"/>
        <v>11.814611314611314</v>
      </c>
      <c r="DE61" s="132">
        <v>11.111111111111111</v>
      </c>
      <c r="DF61" s="250">
        <f t="shared" si="88"/>
        <v>12.075726115436904</v>
      </c>
      <c r="DI61" s="132">
        <v>10.277777777777779</v>
      </c>
      <c r="DJ61" s="119">
        <f t="shared" si="89"/>
        <v>10.383384932920537</v>
      </c>
      <c r="DM61" s="119">
        <v>8.6666666666666661</v>
      </c>
      <c r="DN61" s="119">
        <f t="shared" si="91"/>
        <v>8.6703296703296697</v>
      </c>
      <c r="DO61" s="119">
        <v>9.2777777777777786</v>
      </c>
      <c r="DP61" s="250">
        <f t="shared" si="92"/>
        <v>9.2423687423687433</v>
      </c>
      <c r="DQ61" s="132">
        <v>8</v>
      </c>
      <c r="DR61" s="250">
        <f t="shared" si="93"/>
        <v>7.7850017199862407</v>
      </c>
      <c r="DS61" s="119">
        <v>4.2777777777777777</v>
      </c>
      <c r="DT61" s="250">
        <f t="shared" si="94"/>
        <v>7.6598141695702679</v>
      </c>
    </row>
    <row r="62" spans="1:124" x14ac:dyDescent="0.2">
      <c r="A62" s="246">
        <v>65</v>
      </c>
      <c r="C62" s="130">
        <v>9.1</v>
      </c>
      <c r="D62" s="206">
        <f t="shared" si="95"/>
        <v>9.3333478260869569</v>
      </c>
      <c r="E62" s="130">
        <v>17.899999999999999</v>
      </c>
      <c r="F62" s="251">
        <f t="shared" si="52"/>
        <v>18.260000000000002</v>
      </c>
      <c r="G62" s="130">
        <v>12.8</v>
      </c>
      <c r="H62" s="252">
        <f t="shared" si="53"/>
        <v>12.815064935064935</v>
      </c>
      <c r="I62" s="130">
        <v>11.7</v>
      </c>
      <c r="J62" s="252">
        <f t="shared" si="54"/>
        <v>11.097744360902256</v>
      </c>
      <c r="M62" s="130">
        <v>14.3</v>
      </c>
      <c r="N62" s="252">
        <f t="shared" si="56"/>
        <v>14.659704433497536</v>
      </c>
      <c r="O62" s="129">
        <v>15.9</v>
      </c>
      <c r="P62" s="254">
        <f t="shared" si="57"/>
        <v>16.170689655172414</v>
      </c>
      <c r="Q62" s="128">
        <v>15.3</v>
      </c>
      <c r="R62" s="255">
        <f t="shared" si="58"/>
        <v>14.055172413793102</v>
      </c>
      <c r="S62" s="128">
        <v>14.2</v>
      </c>
      <c r="T62" s="256">
        <f t="shared" si="59"/>
        <v>14.331475748194014</v>
      </c>
      <c r="U62" s="128">
        <v>10.7</v>
      </c>
      <c r="V62" s="255">
        <f t="shared" si="60"/>
        <v>10.966048387096773</v>
      </c>
      <c r="W62" s="128">
        <v>10.8</v>
      </c>
      <c r="X62" s="256">
        <f t="shared" si="50"/>
        <v>10.871754385964913</v>
      </c>
      <c r="Y62" s="128">
        <v>9.4</v>
      </c>
      <c r="Z62" s="255">
        <f t="shared" si="61"/>
        <v>9.7410079051383391</v>
      </c>
      <c r="AA62" s="128">
        <v>15.2</v>
      </c>
      <c r="AB62" s="256">
        <f t="shared" si="62"/>
        <v>15.540000000000001</v>
      </c>
      <c r="AE62" s="126">
        <v>14.2</v>
      </c>
      <c r="AF62" s="257">
        <f t="shared" si="63"/>
        <v>13.218</v>
      </c>
      <c r="AG62" s="126">
        <v>7.3</v>
      </c>
      <c r="AH62" s="257">
        <f t="shared" si="64"/>
        <v>7.2966666666666669</v>
      </c>
      <c r="AK62" s="126">
        <v>15.2</v>
      </c>
      <c r="AL62" s="257">
        <f t="shared" si="65"/>
        <v>14.14566502463054</v>
      </c>
      <c r="AM62" s="126">
        <v>10.6</v>
      </c>
      <c r="AN62" s="257">
        <f t="shared" si="66"/>
        <v>10.6</v>
      </c>
      <c r="AQ62" s="124">
        <v>10.6</v>
      </c>
      <c r="AR62" s="259">
        <f t="shared" si="67"/>
        <v>10.613628899835797</v>
      </c>
      <c r="AU62" s="124">
        <v>10.6</v>
      </c>
      <c r="AV62" s="260">
        <f t="shared" si="68"/>
        <v>10.335375494071148</v>
      </c>
      <c r="AW62" s="124">
        <v>8.1999999999999993</v>
      </c>
      <c r="AX62" s="260">
        <f t="shared" si="69"/>
        <v>10.313628899835797</v>
      </c>
      <c r="AY62" s="124">
        <v>9.6999999999999993</v>
      </c>
      <c r="AZ62" s="260">
        <f t="shared" si="70"/>
        <v>9.6689610389610401</v>
      </c>
      <c r="BA62" s="124">
        <v>15.3</v>
      </c>
      <c r="BB62" s="259">
        <f t="shared" si="71"/>
        <v>15.230735294117647</v>
      </c>
      <c r="BC62" s="124">
        <v>14.6</v>
      </c>
      <c r="BD62" s="260">
        <f t="shared" si="72"/>
        <v>15.397528957528959</v>
      </c>
      <c r="BE62" s="123">
        <v>13.1</v>
      </c>
      <c r="BF62" s="261">
        <f t="shared" si="73"/>
        <v>11.978427419354839</v>
      </c>
      <c r="BG62" s="123">
        <v>16.2</v>
      </c>
      <c r="BH62" s="262">
        <f t="shared" si="74"/>
        <v>15.600526315789473</v>
      </c>
      <c r="BI62" s="123">
        <v>13.1</v>
      </c>
      <c r="BJ62" s="261">
        <f t="shared" si="75"/>
        <v>11.271194879089617</v>
      </c>
      <c r="BK62" s="123">
        <v>6.6</v>
      </c>
      <c r="BL62" s="261">
        <f t="shared" si="76"/>
        <v>6.6514285714285712</v>
      </c>
      <c r="BM62" s="123">
        <v>14</v>
      </c>
      <c r="BN62" s="261">
        <f t="shared" si="77"/>
        <v>14.344652173913044</v>
      </c>
      <c r="BQ62" s="123">
        <v>9.5</v>
      </c>
      <c r="BR62" s="263">
        <f t="shared" si="78"/>
        <v>9.8346082165140594</v>
      </c>
      <c r="BW62" s="122">
        <v>8.1</v>
      </c>
      <c r="BX62" s="236">
        <f t="shared" si="79"/>
        <v>8.5340000000000007</v>
      </c>
      <c r="BY62" s="122">
        <v>12.2</v>
      </c>
      <c r="BZ62" s="236">
        <f t="shared" si="80"/>
        <v>11.997826086956522</v>
      </c>
      <c r="CA62" s="122">
        <v>11.6</v>
      </c>
      <c r="CB62" s="237">
        <f t="shared" si="81"/>
        <v>11.543999999999999</v>
      </c>
      <c r="CC62" s="122">
        <v>8.6</v>
      </c>
      <c r="CD62" s="236">
        <f t="shared" si="82"/>
        <v>8.6290184921763871</v>
      </c>
      <c r="CE62" s="122">
        <v>7.7</v>
      </c>
      <c r="CF62" s="237">
        <f t="shared" si="83"/>
        <v>8.421403508771931</v>
      </c>
      <c r="CI62" s="121">
        <v>7.8</v>
      </c>
      <c r="CJ62" s="264">
        <f t="shared" si="84"/>
        <v>8.0288795518207277</v>
      </c>
      <c r="CK62" s="121">
        <v>9.8000000000000007</v>
      </c>
      <c r="CL62" s="265">
        <f t="shared" si="85"/>
        <v>9.4649565217391309</v>
      </c>
      <c r="CY62" s="119">
        <v>11.611111111111111</v>
      </c>
      <c r="CZ62" s="132">
        <f t="shared" si="86"/>
        <v>11.42416225749559</v>
      </c>
      <c r="DE62" s="119">
        <v>11</v>
      </c>
      <c r="DF62" s="250">
        <f t="shared" si="88"/>
        <v>12.021851439871462</v>
      </c>
      <c r="DI62" s="119">
        <v>10.333333333333334</v>
      </c>
      <c r="DJ62" s="119">
        <f t="shared" si="89"/>
        <v>10.364407751404656</v>
      </c>
      <c r="DM62" s="132">
        <v>8.4444444444444446</v>
      </c>
      <c r="DN62" s="119">
        <f t="shared" si="91"/>
        <v>8.4298941798941804</v>
      </c>
      <c r="DQ62" s="119">
        <v>7.8888888888888893</v>
      </c>
      <c r="DR62" s="250">
        <f t="shared" si="93"/>
        <v>7.7022703818369465</v>
      </c>
      <c r="DS62" s="132">
        <v>4.5</v>
      </c>
      <c r="DT62" s="250">
        <f t="shared" si="94"/>
        <v>7.6036875725900126</v>
      </c>
    </row>
    <row r="63" spans="1:124" x14ac:dyDescent="0.2">
      <c r="A63" s="246">
        <v>70</v>
      </c>
      <c r="C63" s="130">
        <v>9.1999999999999993</v>
      </c>
      <c r="D63" s="206">
        <f t="shared" si="95"/>
        <v>9.3359130434782607</v>
      </c>
      <c r="G63" s="130">
        <v>12.3</v>
      </c>
      <c r="H63" s="252">
        <f t="shared" si="53"/>
        <v>12.585454545454546</v>
      </c>
      <c r="I63" s="130">
        <v>11.4</v>
      </c>
      <c r="J63" s="252">
        <f t="shared" si="54"/>
        <v>10.905263157894737</v>
      </c>
      <c r="M63" s="130">
        <v>10.4</v>
      </c>
      <c r="N63" s="252">
        <f t="shared" si="56"/>
        <v>14.402758620689655</v>
      </c>
      <c r="O63" s="129">
        <v>15.8</v>
      </c>
      <c r="P63" s="254">
        <f t="shared" si="57"/>
        <v>15.706896551724139</v>
      </c>
      <c r="Q63" s="128">
        <v>15.5</v>
      </c>
      <c r="R63" s="255">
        <f t="shared" si="58"/>
        <v>13.887684729064038</v>
      </c>
      <c r="S63" s="128">
        <v>13.9</v>
      </c>
      <c r="T63" s="256">
        <f t="shared" si="59"/>
        <v>14.241589267285862</v>
      </c>
      <c r="U63" s="128">
        <v>10.6</v>
      </c>
      <c r="V63" s="255">
        <f t="shared" si="60"/>
        <v>10.871129032258064</v>
      </c>
      <c r="W63" s="128">
        <v>10.7</v>
      </c>
      <c r="X63" s="256">
        <f t="shared" si="50"/>
        <v>10.700350877192982</v>
      </c>
      <c r="Y63" s="128">
        <v>9.3000000000000007</v>
      </c>
      <c r="Z63" s="255">
        <f t="shared" si="61"/>
        <v>9.5903162055335969</v>
      </c>
      <c r="AE63" s="126">
        <v>13.9</v>
      </c>
      <c r="AF63" s="257">
        <f t="shared" si="63"/>
        <v>12.911692307692306</v>
      </c>
      <c r="AG63" s="126">
        <v>7.2</v>
      </c>
      <c r="AH63" s="257">
        <f t="shared" si="64"/>
        <v>7.2733333333333334</v>
      </c>
      <c r="AK63" s="126">
        <v>14.9</v>
      </c>
      <c r="AL63" s="257">
        <f t="shared" si="65"/>
        <v>13.933793103448274</v>
      </c>
      <c r="AM63" s="126">
        <v>10.4</v>
      </c>
      <c r="AN63" s="257">
        <f t="shared" si="66"/>
        <v>10.5</v>
      </c>
      <c r="AQ63" s="124">
        <v>10.4</v>
      </c>
      <c r="AR63" s="259">
        <f t="shared" si="67"/>
        <v>10.583908045977012</v>
      </c>
      <c r="AU63" s="124">
        <v>10.1</v>
      </c>
      <c r="AV63" s="260">
        <f t="shared" si="68"/>
        <v>10.21501976284585</v>
      </c>
      <c r="AW63" s="124">
        <v>8.1</v>
      </c>
      <c r="AX63" s="260">
        <f t="shared" si="69"/>
        <v>10.283908045977011</v>
      </c>
      <c r="AY63" s="124">
        <v>9.6</v>
      </c>
      <c r="AZ63" s="260">
        <f t="shared" si="70"/>
        <v>9.6127272727272732</v>
      </c>
      <c r="BA63" s="124">
        <v>15</v>
      </c>
      <c r="BB63" s="259">
        <f t="shared" si="71"/>
        <v>14.856176470588236</v>
      </c>
      <c r="BC63" s="124">
        <v>14.2</v>
      </c>
      <c r="BD63" s="260">
        <f t="shared" si="72"/>
        <v>15.22810810810811</v>
      </c>
      <c r="BE63" s="123">
        <v>12.9</v>
      </c>
      <c r="BF63" s="261">
        <f t="shared" si="73"/>
        <v>11.838306451612905</v>
      </c>
      <c r="BG63" s="123">
        <v>16.2</v>
      </c>
      <c r="BH63" s="262">
        <f t="shared" si="74"/>
        <v>15.362105263157893</v>
      </c>
      <c r="BI63" s="123">
        <v>12.5</v>
      </c>
      <c r="BJ63" s="261">
        <f t="shared" si="75"/>
        <v>10.976671408250356</v>
      </c>
      <c r="BM63" s="123">
        <v>13.9</v>
      </c>
      <c r="BN63" s="261">
        <f t="shared" si="77"/>
        <v>13.948086956521738</v>
      </c>
      <c r="BQ63" s="123">
        <v>9.3000000000000007</v>
      </c>
      <c r="BR63" s="263">
        <f t="shared" si="78"/>
        <v>9.6988088485536021</v>
      </c>
      <c r="BW63" s="122">
        <v>7.7</v>
      </c>
      <c r="BX63" s="236">
        <f t="shared" si="79"/>
        <v>8.5058461538461536</v>
      </c>
      <c r="BY63" s="122">
        <v>12</v>
      </c>
      <c r="BZ63" s="236">
        <f t="shared" si="80"/>
        <v>11.913043478260869</v>
      </c>
      <c r="CA63" s="122">
        <v>11.3</v>
      </c>
      <c r="CB63" s="237">
        <f t="shared" si="81"/>
        <v>11.385846153846153</v>
      </c>
      <c r="CC63" s="122">
        <v>8.4</v>
      </c>
      <c r="CD63" s="236">
        <f t="shared" si="82"/>
        <v>8.5389429915745723</v>
      </c>
      <c r="CE63" s="122">
        <v>7.7</v>
      </c>
      <c r="CF63" s="237">
        <f t="shared" si="83"/>
        <v>8.1922807017543864</v>
      </c>
      <c r="CI63" s="134">
        <v>7.6</v>
      </c>
      <c r="CJ63" s="264">
        <f t="shared" si="84"/>
        <v>7.877254901960784</v>
      </c>
      <c r="CK63" s="134">
        <v>9.3000000000000007</v>
      </c>
      <c r="CL63" s="265">
        <f t="shared" si="85"/>
        <v>9.1622608695652179</v>
      </c>
      <c r="CY63" s="132">
        <v>11.333333333333334</v>
      </c>
      <c r="CZ63" s="132">
        <f t="shared" si="86"/>
        <v>11.033713200379866</v>
      </c>
      <c r="DE63" s="132">
        <v>11</v>
      </c>
      <c r="DF63" s="250">
        <f t="shared" si="88"/>
        <v>11.967976764306018</v>
      </c>
      <c r="DI63" s="132">
        <v>10.222222222222221</v>
      </c>
      <c r="DJ63" s="119">
        <f t="shared" si="89"/>
        <v>10.345430569888773</v>
      </c>
      <c r="DM63" s="119">
        <v>8.1666666666666661</v>
      </c>
      <c r="DN63" s="119">
        <f t="shared" si="91"/>
        <v>8.1894586894586894</v>
      </c>
      <c r="DQ63" s="132">
        <v>7.7777777777777777</v>
      </c>
      <c r="DR63" s="250">
        <f t="shared" si="93"/>
        <v>7.6195390436876513</v>
      </c>
      <c r="DS63" s="119">
        <v>4.7777777777777777</v>
      </c>
      <c r="DT63" s="250">
        <f t="shared" si="94"/>
        <v>7.5475609756097573</v>
      </c>
    </row>
    <row r="64" spans="1:124" x14ac:dyDescent="0.2">
      <c r="A64" s="246">
        <v>75</v>
      </c>
      <c r="C64" s="130">
        <v>9.1999999999999993</v>
      </c>
      <c r="D64" s="206">
        <f t="shared" si="95"/>
        <v>9.3384782608695662</v>
      </c>
      <c r="G64" s="130">
        <v>12.1</v>
      </c>
      <c r="H64" s="252">
        <f t="shared" si="53"/>
        <v>12.355844155844157</v>
      </c>
      <c r="I64" s="130">
        <v>10.9</v>
      </c>
      <c r="J64" s="252">
        <f t="shared" si="54"/>
        <v>10.712781954887218</v>
      </c>
      <c r="M64" s="130">
        <v>9.3000000000000007</v>
      </c>
      <c r="N64" s="252">
        <f t="shared" si="56"/>
        <v>14.145812807881773</v>
      </c>
      <c r="O64" s="129">
        <v>15.7</v>
      </c>
      <c r="P64" s="254">
        <f t="shared" si="57"/>
        <v>15.243103448275864</v>
      </c>
      <c r="Q64" s="128">
        <v>15.4</v>
      </c>
      <c r="R64" s="255">
        <f t="shared" si="58"/>
        <v>13.720197044334974</v>
      </c>
      <c r="S64" s="128">
        <v>13.7</v>
      </c>
      <c r="T64" s="256">
        <f t="shared" si="59"/>
        <v>14.151702786377708</v>
      </c>
      <c r="U64" s="128">
        <v>10.5</v>
      </c>
      <c r="V64" s="255">
        <f t="shared" si="60"/>
        <v>10.776209677419354</v>
      </c>
      <c r="W64" s="128">
        <v>10.6</v>
      </c>
      <c r="X64" s="256">
        <f t="shared" si="50"/>
        <v>10.528947368421052</v>
      </c>
      <c r="Y64" s="128">
        <v>9.3000000000000007</v>
      </c>
      <c r="Z64" s="255">
        <f t="shared" si="61"/>
        <v>9.4396245059288528</v>
      </c>
      <c r="AE64" s="126">
        <v>13.3</v>
      </c>
      <c r="AF64" s="257">
        <f t="shared" si="63"/>
        <v>12.605384615384615</v>
      </c>
      <c r="AG64" s="126">
        <v>7.3</v>
      </c>
      <c r="AH64" s="257">
        <f t="shared" si="64"/>
        <v>7.25</v>
      </c>
      <c r="AK64" s="126">
        <v>14.8</v>
      </c>
      <c r="AL64" s="257">
        <f t="shared" si="65"/>
        <v>13.721921182266009</v>
      </c>
      <c r="AQ64" s="124">
        <v>10.4</v>
      </c>
      <c r="AR64" s="259">
        <f t="shared" si="67"/>
        <v>10.554187192118226</v>
      </c>
      <c r="AU64" s="124">
        <v>9.9</v>
      </c>
      <c r="AV64" s="260">
        <f t="shared" si="68"/>
        <v>10.094664031620553</v>
      </c>
      <c r="AW64" s="124">
        <v>7.9</v>
      </c>
      <c r="AX64" s="260">
        <f t="shared" si="69"/>
        <v>10.254187192118225</v>
      </c>
      <c r="AY64" s="124">
        <v>9.4</v>
      </c>
      <c r="AZ64" s="260">
        <f t="shared" si="70"/>
        <v>9.5564935064935064</v>
      </c>
      <c r="BA64" s="124">
        <v>14.7</v>
      </c>
      <c r="BB64" s="259">
        <f t="shared" si="71"/>
        <v>14.481617647058824</v>
      </c>
      <c r="BC64" s="124">
        <v>14.4</v>
      </c>
      <c r="BD64" s="260">
        <f t="shared" si="72"/>
        <v>15.058687258687261</v>
      </c>
      <c r="BE64" s="123">
        <v>12.8</v>
      </c>
      <c r="BF64" s="261">
        <f t="shared" si="73"/>
        <v>11.698185483870969</v>
      </c>
      <c r="BG64" s="123">
        <v>15.7</v>
      </c>
      <c r="BH64" s="262">
        <f t="shared" si="74"/>
        <v>15.123684210526314</v>
      </c>
      <c r="BI64" s="123">
        <v>11.9</v>
      </c>
      <c r="BJ64" s="261">
        <f t="shared" si="75"/>
        <v>10.682147937411095</v>
      </c>
      <c r="BM64" s="123">
        <v>13.6</v>
      </c>
      <c r="BN64" s="261">
        <f t="shared" si="77"/>
        <v>13.551521739130434</v>
      </c>
      <c r="BQ64" s="123">
        <v>9.1999999999999993</v>
      </c>
      <c r="BR64" s="263">
        <f t="shared" si="78"/>
        <v>9.5630094805931449</v>
      </c>
      <c r="BW64" s="122">
        <v>7.5</v>
      </c>
      <c r="BX64" s="236">
        <f t="shared" si="79"/>
        <v>8.4776923076923083</v>
      </c>
      <c r="BY64" s="122">
        <v>11.8</v>
      </c>
      <c r="BZ64" s="236">
        <f t="shared" si="80"/>
        <v>11.828260869565216</v>
      </c>
      <c r="CA64" s="122">
        <v>11.2</v>
      </c>
      <c r="CB64" s="237">
        <f t="shared" si="81"/>
        <v>11.227692307692307</v>
      </c>
      <c r="CC64" s="122">
        <v>8.3000000000000007</v>
      </c>
      <c r="CD64" s="236">
        <f t="shared" si="82"/>
        <v>8.4488674909727557</v>
      </c>
      <c r="CE64" s="122">
        <v>7.7</v>
      </c>
      <c r="CF64" s="237">
        <f t="shared" si="83"/>
        <v>7.9631578947368418</v>
      </c>
      <c r="CI64" s="121">
        <v>7.4</v>
      </c>
      <c r="CJ64" s="264">
        <f t="shared" si="84"/>
        <v>7.7256302521008404</v>
      </c>
      <c r="CK64" s="121">
        <v>8.8000000000000007</v>
      </c>
      <c r="CL64" s="265">
        <f t="shared" si="85"/>
        <v>8.8595652173913049</v>
      </c>
      <c r="CY64" s="119">
        <v>10.944444444444445</v>
      </c>
      <c r="CZ64" s="132">
        <f t="shared" si="86"/>
        <v>10.643264143264144</v>
      </c>
      <c r="DE64" s="119">
        <v>11.388888888888889</v>
      </c>
      <c r="DF64" s="250">
        <f t="shared" si="88"/>
        <v>11.914102088740576</v>
      </c>
      <c r="DI64" s="119">
        <v>10.111111111111111</v>
      </c>
      <c r="DJ64" s="119">
        <f t="shared" si="89"/>
        <v>10.326453388372892</v>
      </c>
      <c r="DM64" s="132">
        <v>7.8888888888888893</v>
      </c>
      <c r="DN64" s="119">
        <f t="shared" si="91"/>
        <v>7.9490231990231983</v>
      </c>
      <c r="DQ64" s="119">
        <v>7.666666666666667</v>
      </c>
      <c r="DR64" s="250">
        <f t="shared" si="93"/>
        <v>7.5368077055383562</v>
      </c>
      <c r="DS64" s="132">
        <v>4.9444444444444446</v>
      </c>
      <c r="DT64" s="250">
        <f t="shared" si="94"/>
        <v>7.491434378629501</v>
      </c>
    </row>
    <row r="65" spans="1:124" x14ac:dyDescent="0.2">
      <c r="A65" s="246">
        <v>80</v>
      </c>
      <c r="C65" s="130">
        <v>9.1</v>
      </c>
      <c r="D65" s="206">
        <f t="shared" si="95"/>
        <v>9.34104347826087</v>
      </c>
      <c r="G65" s="130">
        <v>11.9</v>
      </c>
      <c r="H65" s="252">
        <f t="shared" si="53"/>
        <v>12.126233766233767</v>
      </c>
      <c r="I65" s="130">
        <v>10.8</v>
      </c>
      <c r="J65" s="252">
        <f t="shared" si="54"/>
        <v>10.520300751879699</v>
      </c>
      <c r="M65" s="130">
        <v>10.9</v>
      </c>
      <c r="N65" s="252">
        <f t="shared" si="56"/>
        <v>13.888866995073892</v>
      </c>
      <c r="O65" s="129">
        <v>15.4</v>
      </c>
      <c r="P65" s="254">
        <f t="shared" si="57"/>
        <v>14.779310344827588</v>
      </c>
      <c r="Q65" s="128">
        <v>15.2</v>
      </c>
      <c r="R65" s="255">
        <f t="shared" si="58"/>
        <v>13.552709359605911</v>
      </c>
      <c r="S65" s="128">
        <v>13.4</v>
      </c>
      <c r="T65" s="256">
        <f t="shared" si="59"/>
        <v>14.061816305469556</v>
      </c>
      <c r="U65" s="128">
        <v>10.199999999999999</v>
      </c>
      <c r="V65" s="255">
        <f t="shared" si="60"/>
        <v>10.681290322580644</v>
      </c>
      <c r="W65" s="128">
        <v>10.7</v>
      </c>
      <c r="X65" s="256">
        <f t="shared" si="50"/>
        <v>10.357543859649123</v>
      </c>
      <c r="Y65" s="128">
        <v>9.1999999999999993</v>
      </c>
      <c r="Z65" s="255">
        <f t="shared" si="61"/>
        <v>9.2889328063241106</v>
      </c>
      <c r="AE65" s="126">
        <v>13</v>
      </c>
      <c r="AF65" s="257">
        <f t="shared" si="63"/>
        <v>12.299076923076921</v>
      </c>
      <c r="AG65" s="126">
        <v>7.4</v>
      </c>
      <c r="AH65" s="257">
        <f t="shared" si="64"/>
        <v>7.2266666666666666</v>
      </c>
      <c r="AK65" s="126">
        <v>14.7</v>
      </c>
      <c r="AL65" s="257">
        <f t="shared" si="65"/>
        <v>13.510049261083742</v>
      </c>
      <c r="AQ65" s="124">
        <v>10.6</v>
      </c>
      <c r="AR65" s="259">
        <f t="shared" si="67"/>
        <v>10.524466338259442</v>
      </c>
      <c r="AU65" s="124">
        <v>10</v>
      </c>
      <c r="AV65" s="260">
        <f t="shared" si="68"/>
        <v>9.9743083003952577</v>
      </c>
      <c r="AW65" s="124">
        <v>7.6</v>
      </c>
      <c r="AX65" s="260">
        <f t="shared" si="69"/>
        <v>10.224466338259441</v>
      </c>
      <c r="AY65" s="124">
        <v>9.4</v>
      </c>
      <c r="AZ65" s="260">
        <f t="shared" si="70"/>
        <v>9.5002597402597413</v>
      </c>
      <c r="BC65" s="124">
        <v>14.6</v>
      </c>
      <c r="BD65" s="260">
        <f t="shared" si="72"/>
        <v>14.889266409266412</v>
      </c>
      <c r="BE65" s="123">
        <v>12.7</v>
      </c>
      <c r="BF65" s="261">
        <f t="shared" si="73"/>
        <v>11.558064516129033</v>
      </c>
      <c r="BG65" s="123">
        <v>15.4</v>
      </c>
      <c r="BH65" s="262">
        <f t="shared" si="74"/>
        <v>14.885263157894736</v>
      </c>
      <c r="BI65" s="123">
        <v>11.8</v>
      </c>
      <c r="BJ65" s="261">
        <f t="shared" si="75"/>
        <v>10.387624466571836</v>
      </c>
      <c r="BM65" s="123">
        <v>13.2</v>
      </c>
      <c r="BN65" s="261">
        <f t="shared" si="77"/>
        <v>13.15495652173913</v>
      </c>
      <c r="BQ65" s="123">
        <v>9</v>
      </c>
      <c r="BR65" s="263">
        <f t="shared" si="78"/>
        <v>9.4272101126326877</v>
      </c>
      <c r="BW65" s="122">
        <v>7.1</v>
      </c>
      <c r="BX65" s="236">
        <f t="shared" si="79"/>
        <v>8.4495384615384612</v>
      </c>
      <c r="BY65" s="122">
        <v>11.8</v>
      </c>
      <c r="BZ65" s="236">
        <f t="shared" si="80"/>
        <v>11.743478260869566</v>
      </c>
      <c r="CA65" s="122">
        <v>11.1</v>
      </c>
      <c r="CB65" s="237">
        <f t="shared" si="81"/>
        <v>11.06953846153846</v>
      </c>
      <c r="CC65" s="122">
        <v>8.1999999999999993</v>
      </c>
      <c r="CD65" s="236">
        <f t="shared" si="82"/>
        <v>8.3587919903709391</v>
      </c>
      <c r="CE65" s="122">
        <v>7.7</v>
      </c>
      <c r="CF65" s="237">
        <f t="shared" si="83"/>
        <v>7.7340350877192989</v>
      </c>
      <c r="CI65" s="134">
        <v>7.3</v>
      </c>
      <c r="CJ65" s="264">
        <f t="shared" si="84"/>
        <v>7.5740056022408959</v>
      </c>
      <c r="CK65" s="134">
        <v>8.4</v>
      </c>
      <c r="CL65" s="265">
        <f t="shared" si="85"/>
        <v>8.5568695652173918</v>
      </c>
      <c r="CY65" s="132">
        <v>10.611111111111111</v>
      </c>
      <c r="CZ65" s="132">
        <f t="shared" si="86"/>
        <v>10.25281508614842</v>
      </c>
      <c r="DE65" s="132">
        <v>11.666666666666666</v>
      </c>
      <c r="DF65" s="250">
        <f t="shared" si="88"/>
        <v>11.860227413175132</v>
      </c>
      <c r="DI65" s="132">
        <v>10.055555555555555</v>
      </c>
      <c r="DJ65" s="119">
        <f t="shared" si="89"/>
        <v>10.307476206857011</v>
      </c>
      <c r="DM65" s="119">
        <v>7.6111111111111107</v>
      </c>
      <c r="DN65" s="119">
        <f t="shared" si="91"/>
        <v>7.7085877085877081</v>
      </c>
      <c r="DQ65" s="132">
        <v>7.2222222222222223</v>
      </c>
      <c r="DR65" s="250">
        <f t="shared" si="93"/>
        <v>7.454076367389062</v>
      </c>
      <c r="DS65" s="119">
        <v>5.2222222222222223</v>
      </c>
      <c r="DT65" s="250">
        <f t="shared" si="94"/>
        <v>7.4353077816492457</v>
      </c>
    </row>
    <row r="66" spans="1:124" x14ac:dyDescent="0.2">
      <c r="A66" s="246">
        <v>85</v>
      </c>
      <c r="C66" s="130">
        <v>9.1</v>
      </c>
      <c r="D66" s="206">
        <f t="shared" si="95"/>
        <v>9.3436086956521738</v>
      </c>
      <c r="G66" s="130">
        <v>11.7</v>
      </c>
      <c r="H66" s="252">
        <f t="shared" si="53"/>
        <v>11.896623376623378</v>
      </c>
      <c r="I66" s="130">
        <v>10.4</v>
      </c>
      <c r="J66" s="252">
        <f t="shared" si="54"/>
        <v>10.327819548872181</v>
      </c>
      <c r="M66" s="130">
        <v>12.7</v>
      </c>
      <c r="N66" s="252">
        <f t="shared" si="56"/>
        <v>13.631921182266009</v>
      </c>
      <c r="O66" s="129">
        <v>15.1</v>
      </c>
      <c r="P66" s="254">
        <f t="shared" si="57"/>
        <v>14.315517241379311</v>
      </c>
      <c r="Q66" s="128">
        <v>15</v>
      </c>
      <c r="R66" s="255">
        <f t="shared" si="58"/>
        <v>13.385221674876847</v>
      </c>
      <c r="S66" s="128">
        <v>13.6</v>
      </c>
      <c r="T66" s="256">
        <f t="shared" si="59"/>
        <v>13.971929824561403</v>
      </c>
      <c r="U66" s="128">
        <v>9.6</v>
      </c>
      <c r="V66" s="255">
        <f t="shared" si="60"/>
        <v>10.586370967741935</v>
      </c>
      <c r="W66" s="128">
        <v>10.6</v>
      </c>
      <c r="X66" s="256">
        <f t="shared" si="50"/>
        <v>10.186140350877192</v>
      </c>
      <c r="Y66" s="128">
        <v>9.1999999999999993</v>
      </c>
      <c r="Z66" s="255">
        <f t="shared" si="61"/>
        <v>9.1382411067193665</v>
      </c>
      <c r="AE66" s="126">
        <v>12.7</v>
      </c>
      <c r="AF66" s="257">
        <f t="shared" si="63"/>
        <v>11.99276923076923</v>
      </c>
      <c r="AG66" s="126">
        <v>7.3</v>
      </c>
      <c r="AH66" s="257">
        <f t="shared" si="64"/>
        <v>7.2033333333333331</v>
      </c>
      <c r="AK66" s="126">
        <v>14.5</v>
      </c>
      <c r="AL66" s="257">
        <f t="shared" si="65"/>
        <v>13.298177339901477</v>
      </c>
      <c r="AQ66" s="124">
        <v>11</v>
      </c>
      <c r="AR66" s="259">
        <f t="shared" si="67"/>
        <v>10.494745484400656</v>
      </c>
      <c r="AU66" s="124">
        <v>9.6</v>
      </c>
      <c r="AV66" s="260">
        <f t="shared" si="68"/>
        <v>9.8539525691699605</v>
      </c>
      <c r="AW66" s="124">
        <v>7.2</v>
      </c>
      <c r="AX66" s="260">
        <f t="shared" si="69"/>
        <v>10.194745484400656</v>
      </c>
      <c r="AY66" s="124">
        <v>9.3000000000000007</v>
      </c>
      <c r="AZ66" s="260">
        <f t="shared" si="70"/>
        <v>9.4440259740259744</v>
      </c>
      <c r="BC66" s="124">
        <v>14.5</v>
      </c>
      <c r="BD66" s="260">
        <f t="shared" si="72"/>
        <v>14.719845559845561</v>
      </c>
      <c r="BE66" s="123">
        <v>12.3</v>
      </c>
      <c r="BF66" s="261">
        <f t="shared" si="73"/>
        <v>11.417943548387097</v>
      </c>
      <c r="BG66" s="123">
        <v>14.9</v>
      </c>
      <c r="BH66" s="262">
        <f t="shared" si="74"/>
        <v>14.646842105263158</v>
      </c>
      <c r="BI66" s="123">
        <v>11.6</v>
      </c>
      <c r="BJ66" s="261">
        <f t="shared" si="75"/>
        <v>10.093100995732573</v>
      </c>
      <c r="BM66" s="123">
        <v>12.9</v>
      </c>
      <c r="BN66" s="261">
        <f t="shared" si="77"/>
        <v>12.758391304347825</v>
      </c>
      <c r="BQ66" s="123">
        <v>8.9</v>
      </c>
      <c r="BR66" s="263">
        <f t="shared" si="78"/>
        <v>9.2914107446722305</v>
      </c>
      <c r="BW66" s="122">
        <v>7.7</v>
      </c>
      <c r="BX66" s="236">
        <f t="shared" si="79"/>
        <v>8.4213846153846159</v>
      </c>
      <c r="BY66" s="122">
        <v>11.8</v>
      </c>
      <c r="BZ66" s="236">
        <f t="shared" si="80"/>
        <v>11.658695652173913</v>
      </c>
      <c r="CA66" s="122">
        <v>10.9</v>
      </c>
      <c r="CB66" s="237">
        <f t="shared" si="81"/>
        <v>10.911384615384614</v>
      </c>
      <c r="CC66" s="122">
        <v>8.1999999999999993</v>
      </c>
      <c r="CD66" s="236">
        <f t="shared" si="82"/>
        <v>8.2687164897691225</v>
      </c>
      <c r="CE66" s="122">
        <v>7.7</v>
      </c>
      <c r="CF66" s="237">
        <f t="shared" si="83"/>
        <v>7.5049122807017543</v>
      </c>
      <c r="CI66" s="121">
        <v>7.1</v>
      </c>
      <c r="CJ66" s="264">
        <f t="shared" si="84"/>
        <v>7.4223809523809523</v>
      </c>
      <c r="CK66" s="121">
        <v>8.1999999999999993</v>
      </c>
      <c r="CL66" s="265">
        <f t="shared" si="85"/>
        <v>8.2541739130434788</v>
      </c>
      <c r="CY66" s="119">
        <v>10.166666666666666</v>
      </c>
      <c r="CZ66" s="132">
        <f t="shared" si="86"/>
        <v>9.862366029032696</v>
      </c>
      <c r="DE66" s="119">
        <v>11.777777777777779</v>
      </c>
      <c r="DF66" s="250">
        <f t="shared" si="88"/>
        <v>11.806352737609689</v>
      </c>
      <c r="DI66" s="119">
        <v>9.9444444444444446</v>
      </c>
      <c r="DJ66" s="119">
        <f t="shared" si="89"/>
        <v>10.28849902534113</v>
      </c>
      <c r="DM66" s="132">
        <v>7.333333333333333</v>
      </c>
      <c r="DN66" s="119">
        <f t="shared" si="91"/>
        <v>7.468152218152218</v>
      </c>
      <c r="DQ66" s="119">
        <v>6.8888888888888893</v>
      </c>
      <c r="DR66" s="250">
        <f t="shared" si="93"/>
        <v>7.3713450292397669</v>
      </c>
      <c r="DS66" s="132">
        <v>5.4444444444444446</v>
      </c>
      <c r="DT66" s="250">
        <f t="shared" si="94"/>
        <v>7.3791811846689903</v>
      </c>
    </row>
    <row r="67" spans="1:124" x14ac:dyDescent="0.2">
      <c r="A67" s="246">
        <v>90</v>
      </c>
      <c r="C67" s="130">
        <v>9.1</v>
      </c>
      <c r="D67" s="206">
        <f t="shared" si="95"/>
        <v>9.3461739130434793</v>
      </c>
      <c r="G67" s="130">
        <v>11.7</v>
      </c>
      <c r="H67" s="252">
        <f t="shared" si="53"/>
        <v>11.667012987012988</v>
      </c>
      <c r="I67" s="130">
        <v>10.199999999999999</v>
      </c>
      <c r="J67" s="252">
        <f t="shared" si="54"/>
        <v>10.135338345864662</v>
      </c>
      <c r="M67" s="130">
        <v>13.7</v>
      </c>
      <c r="N67" s="252">
        <f t="shared" si="56"/>
        <v>13.374975369458127</v>
      </c>
      <c r="O67" s="129">
        <v>14.9</v>
      </c>
      <c r="P67" s="254">
        <f t="shared" si="57"/>
        <v>13.851724137931036</v>
      </c>
      <c r="Q67" s="128">
        <v>14.7</v>
      </c>
      <c r="R67" s="255">
        <f t="shared" si="58"/>
        <v>13.217733990147783</v>
      </c>
      <c r="U67" s="128">
        <v>9.3000000000000007</v>
      </c>
      <c r="V67" s="255">
        <f t="shared" si="60"/>
        <v>10.491451612903225</v>
      </c>
      <c r="W67" s="128">
        <v>9.9</v>
      </c>
      <c r="X67" s="256">
        <f t="shared" si="50"/>
        <v>10.014736842105263</v>
      </c>
      <c r="Y67" s="128">
        <v>9.1999999999999993</v>
      </c>
      <c r="Z67" s="255">
        <f t="shared" si="61"/>
        <v>8.9875494071146242</v>
      </c>
      <c r="AE67" s="126">
        <v>12.2</v>
      </c>
      <c r="AF67" s="257">
        <f t="shared" si="63"/>
        <v>11.686461538461536</v>
      </c>
      <c r="AG67" s="126">
        <v>7.1</v>
      </c>
      <c r="AH67" s="257">
        <f t="shared" si="64"/>
        <v>7.18</v>
      </c>
      <c r="AK67" s="126">
        <v>14.4</v>
      </c>
      <c r="AL67" s="257">
        <f t="shared" si="65"/>
        <v>13.08630541871921</v>
      </c>
      <c r="AQ67" s="124">
        <v>11.2</v>
      </c>
      <c r="AR67" s="259">
        <f t="shared" si="67"/>
        <v>10.465024630541873</v>
      </c>
      <c r="AU67" s="124">
        <v>9.5</v>
      </c>
      <c r="AV67" s="260">
        <f t="shared" si="68"/>
        <v>9.7335968379446651</v>
      </c>
      <c r="AW67" s="124">
        <v>6.9</v>
      </c>
      <c r="AX67" s="260">
        <f t="shared" si="69"/>
        <v>10.165024630541872</v>
      </c>
      <c r="AY67" s="124">
        <v>9.3000000000000007</v>
      </c>
      <c r="AZ67" s="260">
        <f t="shared" si="70"/>
        <v>9.3877922077922076</v>
      </c>
      <c r="BC67" s="124">
        <v>14.4</v>
      </c>
      <c r="BD67" s="260">
        <f t="shared" si="72"/>
        <v>14.550424710424712</v>
      </c>
      <c r="BE67" s="123">
        <v>12</v>
      </c>
      <c r="BF67" s="261">
        <f t="shared" si="73"/>
        <v>11.277822580645161</v>
      </c>
      <c r="BG67" s="123">
        <v>14.2</v>
      </c>
      <c r="BH67" s="262">
        <f t="shared" si="74"/>
        <v>14.408421052631578</v>
      </c>
      <c r="BI67" s="123">
        <v>11.1</v>
      </c>
      <c r="BJ67" s="261">
        <f t="shared" si="75"/>
        <v>9.7985775248933145</v>
      </c>
      <c r="BM67" s="123">
        <v>12.4</v>
      </c>
      <c r="BN67" s="261">
        <f t="shared" si="77"/>
        <v>12.361826086956521</v>
      </c>
      <c r="BQ67" s="123">
        <v>8.6999999999999993</v>
      </c>
      <c r="BR67" s="263">
        <f t="shared" si="78"/>
        <v>9.1556113767117733</v>
      </c>
      <c r="BW67" s="122">
        <v>8.3000000000000007</v>
      </c>
      <c r="BX67" s="236">
        <f t="shared" si="79"/>
        <v>8.3932307692307688</v>
      </c>
      <c r="BY67" s="122">
        <v>11.8</v>
      </c>
      <c r="BZ67" s="236">
        <f t="shared" si="80"/>
        <v>11.57391304347826</v>
      </c>
      <c r="CA67" s="122">
        <v>10.8</v>
      </c>
      <c r="CB67" s="237">
        <f t="shared" si="81"/>
        <v>10.753230769230768</v>
      </c>
      <c r="CC67" s="122">
        <v>8.3000000000000007</v>
      </c>
      <c r="CD67" s="236">
        <f t="shared" si="82"/>
        <v>8.178640989167306</v>
      </c>
      <c r="CE67" s="122">
        <v>7.6</v>
      </c>
      <c r="CF67" s="237">
        <f t="shared" si="83"/>
        <v>7.2757894736842106</v>
      </c>
      <c r="CI67" s="134">
        <v>6.9</v>
      </c>
      <c r="CJ67" s="264">
        <f t="shared" si="84"/>
        <v>7.2707563025210078</v>
      </c>
      <c r="CK67" s="134">
        <v>8.1999999999999993</v>
      </c>
      <c r="CL67" s="265">
        <f t="shared" si="85"/>
        <v>7.9514782608695658</v>
      </c>
      <c r="CY67" s="132">
        <v>9.7222222222222214</v>
      </c>
      <c r="CZ67" s="132">
        <f t="shared" si="86"/>
        <v>9.471916971916972</v>
      </c>
      <c r="DE67" s="132">
        <v>11.722222222222221</v>
      </c>
      <c r="DF67" s="250">
        <f t="shared" si="88"/>
        <v>11.752478062044245</v>
      </c>
      <c r="DM67" s="119">
        <v>7</v>
      </c>
      <c r="DN67" s="119">
        <f t="shared" si="91"/>
        <v>7.2277167277167278</v>
      </c>
      <c r="DS67" s="119">
        <v>5.5</v>
      </c>
      <c r="DT67" s="250">
        <f t="shared" si="94"/>
        <v>7.323054587688735</v>
      </c>
    </row>
    <row r="68" spans="1:124" x14ac:dyDescent="0.2">
      <c r="A68" s="246">
        <v>95</v>
      </c>
      <c r="C68" s="130">
        <v>8.9</v>
      </c>
      <c r="D68" s="206">
        <f t="shared" si="95"/>
        <v>9.3487391304347831</v>
      </c>
      <c r="G68" s="130">
        <v>11.4</v>
      </c>
      <c r="H68" s="252">
        <f t="shared" si="53"/>
        <v>11.437402597402599</v>
      </c>
      <c r="I68" s="130">
        <v>9.8000000000000007</v>
      </c>
      <c r="J68" s="252">
        <f t="shared" si="54"/>
        <v>9.9428571428571431</v>
      </c>
      <c r="M68" s="130">
        <v>14.1</v>
      </c>
      <c r="N68" s="252">
        <f t="shared" si="56"/>
        <v>13.118029556650246</v>
      </c>
      <c r="O68" s="129">
        <v>14.7</v>
      </c>
      <c r="P68" s="254">
        <f t="shared" si="57"/>
        <v>13.38793103448276</v>
      </c>
      <c r="Q68" s="128">
        <v>14.6</v>
      </c>
      <c r="R68" s="255">
        <f t="shared" si="58"/>
        <v>13.050246305418719</v>
      </c>
      <c r="U68" s="128">
        <v>9.3000000000000007</v>
      </c>
      <c r="V68" s="255">
        <f t="shared" si="60"/>
        <v>10.396532258064516</v>
      </c>
      <c r="Y68" s="128">
        <v>9.1</v>
      </c>
      <c r="Z68" s="255">
        <f t="shared" si="61"/>
        <v>8.8368577075098802</v>
      </c>
      <c r="AE68" s="126">
        <v>11.9</v>
      </c>
      <c r="AF68" s="257">
        <f t="shared" si="63"/>
        <v>11.380153846153846</v>
      </c>
      <c r="AK68" s="126">
        <v>14.2</v>
      </c>
      <c r="AL68" s="257">
        <f t="shared" si="65"/>
        <v>12.874433497536945</v>
      </c>
      <c r="AQ68" s="124">
        <v>11.2</v>
      </c>
      <c r="AR68" s="259">
        <f t="shared" si="67"/>
        <v>10.435303776683087</v>
      </c>
      <c r="AU68" s="124">
        <v>9.6999999999999993</v>
      </c>
      <c r="AV68" s="260">
        <f t="shared" si="68"/>
        <v>9.6132411067193679</v>
      </c>
      <c r="AW68" s="124">
        <v>6.5</v>
      </c>
      <c r="AX68" s="260">
        <f t="shared" si="69"/>
        <v>10.135303776683086</v>
      </c>
      <c r="AY68" s="124">
        <v>9.1999999999999993</v>
      </c>
      <c r="AZ68" s="260">
        <f t="shared" si="70"/>
        <v>9.3315584415584425</v>
      </c>
      <c r="BC68" s="124">
        <v>14.2</v>
      </c>
      <c r="BD68" s="260">
        <f t="shared" si="72"/>
        <v>14.381003861003862</v>
      </c>
      <c r="BE68" s="123">
        <v>11.8</v>
      </c>
      <c r="BF68" s="261">
        <f t="shared" si="73"/>
        <v>11.137701612903227</v>
      </c>
      <c r="BI68" s="123">
        <v>10.7</v>
      </c>
      <c r="BJ68" s="261">
        <f t="shared" si="75"/>
        <v>9.5040540540540537</v>
      </c>
      <c r="BM68" s="123">
        <v>12.1</v>
      </c>
      <c r="BN68" s="261">
        <f t="shared" si="77"/>
        <v>11.965260869565217</v>
      </c>
      <c r="BQ68" s="123">
        <v>8.6</v>
      </c>
      <c r="BR68" s="263">
        <f t="shared" si="78"/>
        <v>9.0198120087513161</v>
      </c>
      <c r="BW68" s="122">
        <v>8.6999999999999993</v>
      </c>
      <c r="BX68" s="236">
        <f t="shared" si="79"/>
        <v>8.3650769230769235</v>
      </c>
      <c r="BY68" s="122">
        <v>11.7</v>
      </c>
      <c r="BZ68" s="236">
        <f t="shared" si="80"/>
        <v>11.489130434782609</v>
      </c>
      <c r="CA68" s="122">
        <v>10.6</v>
      </c>
      <c r="CB68" s="237">
        <f t="shared" si="81"/>
        <v>10.595076923076922</v>
      </c>
      <c r="CC68" s="122">
        <v>8.3000000000000007</v>
      </c>
      <c r="CD68" s="236">
        <f t="shared" si="82"/>
        <v>8.0885654885654894</v>
      </c>
      <c r="CI68" s="121">
        <v>6.8</v>
      </c>
      <c r="CJ68" s="264">
        <f t="shared" si="84"/>
        <v>7.1191316526610642</v>
      </c>
      <c r="CK68" s="121">
        <v>8.1999999999999993</v>
      </c>
      <c r="CL68" s="265">
        <f t="shared" si="85"/>
        <v>7.6487826086956527</v>
      </c>
      <c r="CY68" s="119">
        <v>9.5</v>
      </c>
      <c r="CZ68" s="132">
        <f t="shared" si="86"/>
        <v>9.081467914801248</v>
      </c>
      <c r="DE68" s="119">
        <v>11.555555555555555</v>
      </c>
      <c r="DF68" s="250">
        <f t="shared" si="88"/>
        <v>11.698603386478803</v>
      </c>
      <c r="DM68" s="132">
        <v>6.8888888888888893</v>
      </c>
      <c r="DN68" s="119">
        <f t="shared" si="91"/>
        <v>6.9872812372812367</v>
      </c>
      <c r="DS68" s="132">
        <v>5.666666666666667</v>
      </c>
      <c r="DT68" s="250">
        <f t="shared" si="94"/>
        <v>7.2669279907084796</v>
      </c>
    </row>
    <row r="69" spans="1:124" x14ac:dyDescent="0.2">
      <c r="A69" s="246">
        <v>100</v>
      </c>
      <c r="C69" s="130">
        <v>9</v>
      </c>
      <c r="D69" s="206">
        <f t="shared" si="95"/>
        <v>9.3513043478260869</v>
      </c>
      <c r="G69" s="130">
        <v>11.3</v>
      </c>
      <c r="H69" s="252">
        <f t="shared" si="53"/>
        <v>11.20779220779221</v>
      </c>
      <c r="M69" s="130">
        <v>13.3</v>
      </c>
      <c r="N69" s="252">
        <f t="shared" si="56"/>
        <v>12.861083743842364</v>
      </c>
      <c r="O69" s="129">
        <v>14.3</v>
      </c>
      <c r="P69" s="254">
        <f t="shared" si="57"/>
        <v>12.924137931034483</v>
      </c>
      <c r="Q69" s="128">
        <v>14.4</v>
      </c>
      <c r="R69" s="255">
        <f t="shared" si="58"/>
        <v>12.882758620689655</v>
      </c>
      <c r="U69" s="128">
        <v>9.1</v>
      </c>
      <c r="V69" s="255">
        <f t="shared" si="60"/>
        <v>10.301612903225806</v>
      </c>
      <c r="Y69" s="128">
        <v>8.9</v>
      </c>
      <c r="Z69" s="255">
        <f t="shared" si="61"/>
        <v>8.6861660079051379</v>
      </c>
      <c r="AE69" s="126">
        <v>11.7</v>
      </c>
      <c r="AF69" s="257">
        <f t="shared" si="63"/>
        <v>11.073846153846153</v>
      </c>
      <c r="AK69" s="126">
        <v>13.9</v>
      </c>
      <c r="AL69" s="257">
        <f t="shared" si="65"/>
        <v>12.662561576354678</v>
      </c>
      <c r="AQ69" s="124">
        <v>11</v>
      </c>
      <c r="AR69" s="259">
        <f t="shared" si="67"/>
        <v>10.405582922824303</v>
      </c>
      <c r="AU69" s="124">
        <v>9.5</v>
      </c>
      <c r="AV69" s="260">
        <f t="shared" si="68"/>
        <v>9.4928853754940725</v>
      </c>
      <c r="AW69" s="124">
        <v>6.1</v>
      </c>
      <c r="AX69" s="260">
        <f t="shared" si="69"/>
        <v>10.105582922824302</v>
      </c>
      <c r="AY69" s="124">
        <v>9.1</v>
      </c>
      <c r="AZ69" s="260">
        <f t="shared" si="70"/>
        <v>9.2753246753246756</v>
      </c>
      <c r="BC69" s="124">
        <v>14.1</v>
      </c>
      <c r="BD69" s="260">
        <f t="shared" si="72"/>
        <v>14.211583011583013</v>
      </c>
      <c r="BE69" s="123">
        <v>11.5</v>
      </c>
      <c r="BF69" s="261">
        <f t="shared" si="73"/>
        <v>10.997580645161291</v>
      </c>
      <c r="BI69" s="123">
        <v>10.8</v>
      </c>
      <c r="BJ69" s="261">
        <f t="shared" si="75"/>
        <v>9.2095305832147929</v>
      </c>
      <c r="BM69" s="123">
        <v>11.8</v>
      </c>
      <c r="BN69" s="261">
        <f t="shared" si="77"/>
        <v>11.568695652173911</v>
      </c>
      <c r="BQ69" s="123">
        <v>8.5</v>
      </c>
      <c r="BR69" s="263">
        <f t="shared" si="78"/>
        <v>8.8840126407908606</v>
      </c>
      <c r="BW69" s="122">
        <v>8.8000000000000007</v>
      </c>
      <c r="BX69" s="236">
        <f t="shared" si="79"/>
        <v>8.3369230769230764</v>
      </c>
      <c r="BY69" s="122">
        <v>11.6</v>
      </c>
      <c r="BZ69" s="236">
        <f t="shared" si="80"/>
        <v>11.404347826086957</v>
      </c>
      <c r="CA69" s="122">
        <v>10.7</v>
      </c>
      <c r="CB69" s="237">
        <f t="shared" si="81"/>
        <v>10.436923076923076</v>
      </c>
      <c r="CC69" s="122">
        <v>8.1999999999999993</v>
      </c>
      <c r="CD69" s="236">
        <f t="shared" si="82"/>
        <v>7.9984899879636728</v>
      </c>
      <c r="CI69" s="134">
        <v>6.6</v>
      </c>
      <c r="CJ69" s="264">
        <f t="shared" si="84"/>
        <v>6.9675070028011206</v>
      </c>
      <c r="CK69" s="134">
        <v>8.1</v>
      </c>
      <c r="CL69" s="265">
        <f t="shared" si="85"/>
        <v>7.3460869565217397</v>
      </c>
      <c r="CY69" s="132">
        <v>9.1666666666666661</v>
      </c>
      <c r="CZ69" s="132">
        <f t="shared" si="86"/>
        <v>8.6910188576855241</v>
      </c>
      <c r="DE69" s="132">
        <v>11.388888888888889</v>
      </c>
      <c r="DF69" s="250">
        <f t="shared" si="88"/>
        <v>11.644728710913359</v>
      </c>
      <c r="DM69" s="119">
        <v>6.6111111111111107</v>
      </c>
      <c r="DN69" s="119">
        <f t="shared" si="91"/>
        <v>6.7468457468457466</v>
      </c>
      <c r="DS69" s="119">
        <v>5.9444444444444446</v>
      </c>
      <c r="DT69" s="250">
        <f t="shared" si="94"/>
        <v>7.2108013937282234</v>
      </c>
    </row>
    <row r="70" spans="1:124" x14ac:dyDescent="0.2">
      <c r="A70" s="246">
        <v>105</v>
      </c>
      <c r="C70" s="130">
        <v>9.1</v>
      </c>
      <c r="D70" s="206">
        <f t="shared" si="95"/>
        <v>9.3538695652173924</v>
      </c>
      <c r="G70" s="130">
        <v>11.1</v>
      </c>
      <c r="H70" s="252">
        <f t="shared" si="53"/>
        <v>10.97818181818182</v>
      </c>
      <c r="M70" s="130">
        <v>12.6</v>
      </c>
      <c r="N70" s="252">
        <f t="shared" si="56"/>
        <v>12.604137931034483</v>
      </c>
      <c r="O70" s="129">
        <v>13.9</v>
      </c>
      <c r="P70" s="254">
        <f t="shared" si="57"/>
        <v>12.460344827586209</v>
      </c>
      <c r="Q70" s="128">
        <v>13.8</v>
      </c>
      <c r="R70" s="255">
        <f t="shared" si="58"/>
        <v>12.715270935960591</v>
      </c>
      <c r="U70" s="128">
        <v>9</v>
      </c>
      <c r="V70" s="255">
        <f t="shared" si="60"/>
        <v>10.206693548387097</v>
      </c>
      <c r="Y70" s="128">
        <v>8.6999999999999993</v>
      </c>
      <c r="Z70" s="255">
        <f t="shared" si="61"/>
        <v>8.5354743083003939</v>
      </c>
      <c r="AE70" s="126">
        <v>11.2</v>
      </c>
      <c r="AF70" s="257">
        <f t="shared" si="63"/>
        <v>10.767538461538461</v>
      </c>
      <c r="AK70" s="126">
        <v>13.4</v>
      </c>
      <c r="AL70" s="257">
        <f t="shared" si="65"/>
        <v>12.450689655172411</v>
      </c>
      <c r="AQ70" s="124">
        <v>10.9</v>
      </c>
      <c r="AR70" s="259">
        <f t="shared" si="67"/>
        <v>10.375862068965517</v>
      </c>
      <c r="AU70" s="124">
        <v>9.6</v>
      </c>
      <c r="AV70" s="260">
        <f t="shared" si="68"/>
        <v>9.3725296442687753</v>
      </c>
      <c r="AW70" s="124">
        <v>6</v>
      </c>
      <c r="AX70" s="260">
        <f t="shared" si="69"/>
        <v>10.075862068965517</v>
      </c>
      <c r="BC70" s="124">
        <v>14.1</v>
      </c>
      <c r="BD70" s="260">
        <f t="shared" si="72"/>
        <v>14.042162162162164</v>
      </c>
      <c r="BE70" s="123">
        <v>11.4</v>
      </c>
      <c r="BF70" s="261">
        <f t="shared" si="73"/>
        <v>10.857459677419355</v>
      </c>
      <c r="BI70" s="123">
        <v>10.7</v>
      </c>
      <c r="BJ70" s="261">
        <f t="shared" si="75"/>
        <v>8.9150071123755339</v>
      </c>
      <c r="BM70" s="123">
        <v>11.5</v>
      </c>
      <c r="BN70" s="261">
        <f t="shared" si="77"/>
        <v>11.172130434782607</v>
      </c>
      <c r="BQ70" s="123">
        <v>8.4</v>
      </c>
      <c r="BR70" s="263">
        <f t="shared" si="78"/>
        <v>8.7482132728304016</v>
      </c>
      <c r="BW70" s="122">
        <v>8.6999999999999993</v>
      </c>
      <c r="BX70" s="236">
        <f t="shared" si="79"/>
        <v>8.3087692307692311</v>
      </c>
      <c r="BY70" s="122">
        <v>11.4</v>
      </c>
      <c r="BZ70" s="236">
        <f t="shared" si="80"/>
        <v>11.319565217391304</v>
      </c>
      <c r="CA70" s="122">
        <v>10.5</v>
      </c>
      <c r="CB70" s="237">
        <f t="shared" si="81"/>
        <v>10.27876923076923</v>
      </c>
      <c r="CC70" s="122">
        <v>8.1</v>
      </c>
      <c r="CD70" s="236">
        <f t="shared" si="82"/>
        <v>7.9084144873618563</v>
      </c>
      <c r="CI70" s="121">
        <v>6.4</v>
      </c>
      <c r="CJ70" s="264">
        <f t="shared" si="84"/>
        <v>6.8158823529411761</v>
      </c>
      <c r="CK70" s="121">
        <v>7.9</v>
      </c>
      <c r="CL70" s="265">
        <f t="shared" si="85"/>
        <v>7.0433913043478267</v>
      </c>
      <c r="CY70" s="119">
        <v>8.8333333333333339</v>
      </c>
      <c r="CZ70" s="132">
        <f t="shared" si="86"/>
        <v>8.3005698005698001</v>
      </c>
      <c r="DE70" s="119">
        <v>11.166666666666666</v>
      </c>
      <c r="DF70" s="250">
        <f t="shared" si="88"/>
        <v>11.590854035347917</v>
      </c>
      <c r="DM70" s="132">
        <v>6.4444444444444446</v>
      </c>
      <c r="DN70" s="119">
        <f t="shared" si="91"/>
        <v>6.5064102564102564</v>
      </c>
      <c r="DS70" s="132">
        <v>6.2222222222222223</v>
      </c>
      <c r="DT70" s="250">
        <f t="shared" si="94"/>
        <v>7.154674796747968</v>
      </c>
    </row>
    <row r="71" spans="1:124" x14ac:dyDescent="0.2">
      <c r="A71" s="246">
        <v>110</v>
      </c>
      <c r="C71" s="130">
        <v>9</v>
      </c>
      <c r="D71" s="206">
        <f t="shared" si="95"/>
        <v>9.3564347826086962</v>
      </c>
      <c r="G71" s="130">
        <v>10.7</v>
      </c>
      <c r="H71" s="252">
        <f t="shared" si="53"/>
        <v>10.748571428571429</v>
      </c>
      <c r="M71" s="130">
        <v>12.9</v>
      </c>
      <c r="N71" s="252">
        <f t="shared" si="56"/>
        <v>12.347192118226602</v>
      </c>
      <c r="O71" s="129">
        <v>13.7</v>
      </c>
      <c r="P71" s="254">
        <f t="shared" si="57"/>
        <v>11.996551724137932</v>
      </c>
      <c r="Q71" s="128">
        <v>13.4</v>
      </c>
      <c r="R71" s="255">
        <f t="shared" si="58"/>
        <v>12.547783251231527</v>
      </c>
      <c r="U71" s="128">
        <v>9.4</v>
      </c>
      <c r="V71" s="255">
        <f t="shared" si="60"/>
        <v>10.111774193548387</v>
      </c>
      <c r="Y71" s="128">
        <v>8.3000000000000007</v>
      </c>
      <c r="Z71" s="255">
        <f t="shared" si="61"/>
        <v>8.3847826086956516</v>
      </c>
      <c r="AE71" s="126">
        <v>10.8</v>
      </c>
      <c r="AF71" s="257">
        <f t="shared" si="63"/>
        <v>10.461230769230768</v>
      </c>
      <c r="AK71" s="126">
        <v>12.7</v>
      </c>
      <c r="AL71" s="257">
        <f t="shared" si="65"/>
        <v>12.238817733990146</v>
      </c>
      <c r="AQ71" s="124">
        <v>10.8</v>
      </c>
      <c r="AR71" s="259">
        <f t="shared" si="67"/>
        <v>10.346141215106732</v>
      </c>
      <c r="AU71" s="124">
        <v>9.3000000000000007</v>
      </c>
      <c r="AV71" s="260">
        <f t="shared" si="68"/>
        <v>9.2521739130434781</v>
      </c>
      <c r="BC71" s="124">
        <v>14.1</v>
      </c>
      <c r="BD71" s="260">
        <f t="shared" si="72"/>
        <v>13.872741312741315</v>
      </c>
      <c r="BE71" s="123">
        <v>11.2</v>
      </c>
      <c r="BF71" s="261">
        <f t="shared" si="73"/>
        <v>10.717338709677421</v>
      </c>
      <c r="BI71" s="123">
        <v>10.1</v>
      </c>
      <c r="BJ71" s="261">
        <f t="shared" si="75"/>
        <v>8.6204836415362731</v>
      </c>
      <c r="BM71" s="123">
        <v>10.8</v>
      </c>
      <c r="BN71" s="261">
        <f t="shared" si="77"/>
        <v>10.775565217391303</v>
      </c>
      <c r="BQ71" s="123">
        <v>8.1999999999999993</v>
      </c>
      <c r="BR71" s="263">
        <f t="shared" si="78"/>
        <v>8.6124139048699462</v>
      </c>
      <c r="BW71" s="122">
        <v>8.4</v>
      </c>
      <c r="BX71" s="236">
        <f t="shared" si="79"/>
        <v>8.280615384615384</v>
      </c>
      <c r="BY71" s="122">
        <v>10.9</v>
      </c>
      <c r="BZ71" s="236">
        <f t="shared" si="80"/>
        <v>11.234782608695653</v>
      </c>
      <c r="CA71" s="122">
        <v>10.3</v>
      </c>
      <c r="CB71" s="237">
        <f t="shared" si="81"/>
        <v>10.120615384615384</v>
      </c>
      <c r="CC71" s="122">
        <v>7.9</v>
      </c>
      <c r="CD71" s="236">
        <f t="shared" si="82"/>
        <v>7.8183389867600397</v>
      </c>
      <c r="CI71" s="134">
        <v>6.3</v>
      </c>
      <c r="CJ71" s="264">
        <f t="shared" si="84"/>
        <v>6.6642577030812316</v>
      </c>
      <c r="CK71" s="134">
        <v>7.9</v>
      </c>
      <c r="CL71" s="265">
        <f t="shared" si="85"/>
        <v>6.7406956521739136</v>
      </c>
      <c r="CY71" s="132">
        <v>8.3333333333333304</v>
      </c>
      <c r="CZ71" s="132">
        <f t="shared" si="86"/>
        <v>7.9101207434540761</v>
      </c>
      <c r="DE71" s="132">
        <v>10.888888888888889</v>
      </c>
      <c r="DF71" s="250">
        <f t="shared" si="88"/>
        <v>11.536979359782475</v>
      </c>
      <c r="DM71" s="119">
        <v>6.5</v>
      </c>
      <c r="DN71" s="119">
        <f t="shared" si="91"/>
        <v>6.2659747659747653</v>
      </c>
      <c r="DS71" s="119">
        <v>6.5555555555555554</v>
      </c>
      <c r="DT71" s="250">
        <f t="shared" si="94"/>
        <v>7.0985481997677127</v>
      </c>
    </row>
    <row r="72" spans="1:124" x14ac:dyDescent="0.2">
      <c r="A72" s="246">
        <v>115</v>
      </c>
      <c r="C72" s="130">
        <v>9.1999999999999993</v>
      </c>
      <c r="D72" s="206">
        <f t="shared" si="95"/>
        <v>9.359</v>
      </c>
      <c r="G72" s="130">
        <v>10.6</v>
      </c>
      <c r="H72" s="252">
        <f t="shared" si="53"/>
        <v>10.51896103896104</v>
      </c>
      <c r="M72" s="130">
        <v>13.3</v>
      </c>
      <c r="N72" s="252">
        <f t="shared" si="56"/>
        <v>12.09024630541872</v>
      </c>
      <c r="O72" s="129">
        <v>13.4</v>
      </c>
      <c r="P72" s="254">
        <f t="shared" si="57"/>
        <v>11.532758620689657</v>
      </c>
      <c r="Q72" s="128">
        <v>13.2</v>
      </c>
      <c r="R72" s="255">
        <f t="shared" si="58"/>
        <v>12.380295566502463</v>
      </c>
      <c r="U72" s="128">
        <v>9.6999999999999993</v>
      </c>
      <c r="V72" s="255">
        <f t="shared" si="60"/>
        <v>10.016854838709676</v>
      </c>
      <c r="AE72" s="126">
        <v>10.6</v>
      </c>
      <c r="AF72" s="257">
        <f t="shared" si="63"/>
        <v>10.154923076923076</v>
      </c>
      <c r="AK72" s="126">
        <v>12.4</v>
      </c>
      <c r="AL72" s="257">
        <f t="shared" si="65"/>
        <v>12.026945812807881</v>
      </c>
      <c r="AQ72" s="124">
        <v>10.8</v>
      </c>
      <c r="AR72" s="259">
        <f t="shared" si="67"/>
        <v>10.316420361247948</v>
      </c>
      <c r="BC72" s="124">
        <v>13.9</v>
      </c>
      <c r="BD72" s="260">
        <f t="shared" si="72"/>
        <v>13.703320463320464</v>
      </c>
      <c r="BE72" s="123">
        <v>11.1</v>
      </c>
      <c r="BF72" s="261">
        <f t="shared" si="73"/>
        <v>10.577217741935485</v>
      </c>
      <c r="BI72" s="123">
        <v>9.4</v>
      </c>
      <c r="BJ72" s="261">
        <f t="shared" si="75"/>
        <v>8.3259601706970123</v>
      </c>
      <c r="BM72" s="123">
        <v>10.6</v>
      </c>
      <c r="BN72" s="261">
        <f t="shared" si="77"/>
        <v>10.379</v>
      </c>
      <c r="BQ72" s="123">
        <v>8.1999999999999993</v>
      </c>
      <c r="BR72" s="263">
        <f t="shared" si="78"/>
        <v>8.476614536909489</v>
      </c>
      <c r="BW72" s="122">
        <v>7.9</v>
      </c>
      <c r="BX72" s="236">
        <f t="shared" si="79"/>
        <v>8.2524615384615387</v>
      </c>
      <c r="CA72" s="122">
        <v>10.199999999999999</v>
      </c>
      <c r="CB72" s="237">
        <f t="shared" si="81"/>
        <v>9.962461538461536</v>
      </c>
      <c r="CC72" s="122">
        <v>7.9</v>
      </c>
      <c r="CD72" s="236">
        <f t="shared" si="82"/>
        <v>7.728263486158224</v>
      </c>
      <c r="CI72" s="121">
        <v>6.2</v>
      </c>
      <c r="CJ72" s="264">
        <f t="shared" si="84"/>
        <v>6.5126330532212879</v>
      </c>
      <c r="CK72" s="121">
        <v>7.8</v>
      </c>
      <c r="CL72" s="265">
        <f t="shared" si="85"/>
        <v>6.4380000000000006</v>
      </c>
      <c r="CY72" s="119">
        <v>8</v>
      </c>
      <c r="CZ72" s="132">
        <f t="shared" si="86"/>
        <v>7.5196716863383521</v>
      </c>
      <c r="DE72" s="119">
        <v>10.5</v>
      </c>
      <c r="DF72" s="250">
        <f t="shared" si="88"/>
        <v>11.483104684217031</v>
      </c>
      <c r="DM72" s="132">
        <v>6.5</v>
      </c>
      <c r="DN72" s="119">
        <f t="shared" si="91"/>
        <v>6.0255392755392752</v>
      </c>
      <c r="DS72" s="132">
        <v>6.833333333333333</v>
      </c>
      <c r="DT72" s="250">
        <f t="shared" si="94"/>
        <v>7.0424216027874573</v>
      </c>
    </row>
    <row r="73" spans="1:124" x14ac:dyDescent="0.2">
      <c r="A73" s="246">
        <v>120</v>
      </c>
      <c r="G73" s="130">
        <v>10.5</v>
      </c>
      <c r="H73" s="252">
        <f t="shared" si="53"/>
        <v>10.28935064935065</v>
      </c>
      <c r="M73" s="130">
        <v>12.6</v>
      </c>
      <c r="N73" s="252">
        <f t="shared" si="56"/>
        <v>11.833300492610837</v>
      </c>
      <c r="O73" s="129">
        <v>12.9</v>
      </c>
      <c r="P73" s="254">
        <f t="shared" si="57"/>
        <v>11.068965517241381</v>
      </c>
      <c r="Q73" s="128">
        <v>12.8</v>
      </c>
      <c r="R73" s="255">
        <f t="shared" si="58"/>
        <v>12.212807881773399</v>
      </c>
      <c r="U73" s="128">
        <v>9.6999999999999993</v>
      </c>
      <c r="V73" s="255">
        <f t="shared" si="60"/>
        <v>9.9219354838709677</v>
      </c>
      <c r="AE73" s="126">
        <v>10.4</v>
      </c>
      <c r="AF73" s="257">
        <f t="shared" si="63"/>
        <v>9.8486153846153837</v>
      </c>
      <c r="AK73" s="126">
        <v>11.8</v>
      </c>
      <c r="AL73" s="257">
        <f t="shared" si="65"/>
        <v>11.815073891625614</v>
      </c>
      <c r="AQ73" s="124">
        <v>10.8</v>
      </c>
      <c r="AR73" s="259">
        <f t="shared" si="67"/>
        <v>10.286699507389162</v>
      </c>
      <c r="BC73" s="124">
        <v>13.6</v>
      </c>
      <c r="BD73" s="260">
        <f t="shared" si="72"/>
        <v>13.533899613899615</v>
      </c>
      <c r="BE73" s="123">
        <v>10.5</v>
      </c>
      <c r="BF73" s="261">
        <f t="shared" si="73"/>
        <v>10.437096774193549</v>
      </c>
      <c r="BI73" s="123">
        <v>8.8000000000000007</v>
      </c>
      <c r="BJ73" s="261">
        <f t="shared" si="75"/>
        <v>8.0314366998577533</v>
      </c>
      <c r="BQ73" s="123">
        <v>8.1</v>
      </c>
      <c r="BR73" s="263">
        <f t="shared" si="78"/>
        <v>8.3408151689490317</v>
      </c>
      <c r="BW73" s="122">
        <v>7.7</v>
      </c>
      <c r="BX73" s="236">
        <f t="shared" si="79"/>
        <v>8.2243076923076917</v>
      </c>
      <c r="CA73" s="122">
        <v>10.1</v>
      </c>
      <c r="CB73" s="237">
        <f t="shared" si="81"/>
        <v>9.8043076923076917</v>
      </c>
      <c r="CC73" s="122">
        <v>7.9</v>
      </c>
      <c r="CD73" s="236">
        <f t="shared" si="82"/>
        <v>7.6381879855564074</v>
      </c>
      <c r="CI73" s="134">
        <v>6.1</v>
      </c>
      <c r="CJ73" s="264">
        <f t="shared" si="84"/>
        <v>6.3610084033613443</v>
      </c>
      <c r="CY73" s="132">
        <v>7.8888888888888893</v>
      </c>
      <c r="CZ73" s="132">
        <f t="shared" si="86"/>
        <v>7.1292226292226282</v>
      </c>
      <c r="DE73" s="132">
        <v>10.444444444444445</v>
      </c>
      <c r="DF73" s="250">
        <f t="shared" si="88"/>
        <v>11.429230008651587</v>
      </c>
      <c r="DM73" s="119">
        <v>6.3888888888888893</v>
      </c>
      <c r="DN73" s="119">
        <f t="shared" si="91"/>
        <v>5.785103785103785</v>
      </c>
      <c r="DS73" s="119">
        <v>6.666666666666667</v>
      </c>
      <c r="DT73" s="250">
        <f t="shared" si="94"/>
        <v>6.986295005807202</v>
      </c>
    </row>
    <row r="74" spans="1:124" x14ac:dyDescent="0.2">
      <c r="A74" s="246">
        <v>125</v>
      </c>
      <c r="G74" s="130">
        <v>10.3</v>
      </c>
      <c r="H74" s="252">
        <f t="shared" si="53"/>
        <v>10.059740259740261</v>
      </c>
      <c r="M74" s="130">
        <v>9.6999999999999993</v>
      </c>
      <c r="N74" s="252">
        <f t="shared" si="56"/>
        <v>11.576354679802956</v>
      </c>
      <c r="O74" s="129">
        <v>12.6</v>
      </c>
      <c r="P74" s="254">
        <f t="shared" si="57"/>
        <v>10.605172413793106</v>
      </c>
      <c r="Q74" s="128">
        <v>12.6</v>
      </c>
      <c r="R74" s="255">
        <f t="shared" si="58"/>
        <v>12.045320197044335</v>
      </c>
      <c r="U74" s="128">
        <v>9.6999999999999993</v>
      </c>
      <c r="V74" s="255">
        <f t="shared" si="60"/>
        <v>9.8270161290322573</v>
      </c>
      <c r="AK74" s="126">
        <v>11.4</v>
      </c>
      <c r="AL74" s="257">
        <f t="shared" si="65"/>
        <v>11.603201970443347</v>
      </c>
      <c r="AQ74" s="124">
        <v>10.8</v>
      </c>
      <c r="AR74" s="259">
        <f t="shared" si="67"/>
        <v>10.256978653530378</v>
      </c>
      <c r="BC74" s="124">
        <v>13.3</v>
      </c>
      <c r="BD74" s="260">
        <f t="shared" si="72"/>
        <v>13.364478764478767</v>
      </c>
      <c r="BE74" s="123">
        <v>10.4</v>
      </c>
      <c r="BF74" s="261">
        <f t="shared" si="73"/>
        <v>10.296975806451613</v>
      </c>
      <c r="BI74" s="123">
        <v>8.4</v>
      </c>
      <c r="BJ74" s="261">
        <f t="shared" si="75"/>
        <v>7.7369132290184925</v>
      </c>
      <c r="BQ74" s="123">
        <v>7.9</v>
      </c>
      <c r="BR74" s="263">
        <f t="shared" si="78"/>
        <v>8.2050158009885745</v>
      </c>
      <c r="CC74" s="122">
        <v>7.7</v>
      </c>
      <c r="CD74" s="236">
        <f t="shared" si="82"/>
        <v>7.5481124849545909</v>
      </c>
      <c r="CI74" s="121">
        <v>5.9</v>
      </c>
      <c r="CJ74" s="264">
        <f t="shared" si="84"/>
        <v>6.2093837535014007</v>
      </c>
      <c r="CY74" s="119">
        <v>7.5</v>
      </c>
      <c r="CZ74" s="132">
        <f t="shared" si="86"/>
        <v>6.7387735721069042</v>
      </c>
      <c r="DE74" s="119">
        <v>10.722222222222221</v>
      </c>
      <c r="DF74" s="250">
        <f t="shared" si="88"/>
        <v>11.375355333086144</v>
      </c>
      <c r="DM74" s="132">
        <v>6.2777777777777777</v>
      </c>
      <c r="DN74" s="119">
        <f t="shared" si="91"/>
        <v>5.5446682946682948</v>
      </c>
      <c r="DS74" s="132">
        <v>6.2222222222222223</v>
      </c>
      <c r="DT74" s="250">
        <f t="shared" si="94"/>
        <v>6.9301684088269466</v>
      </c>
    </row>
    <row r="75" spans="1:124" x14ac:dyDescent="0.2">
      <c r="A75" s="246">
        <v>130</v>
      </c>
      <c r="G75" s="130">
        <v>10.1</v>
      </c>
      <c r="H75" s="252">
        <f t="shared" si="53"/>
        <v>9.8301298701298716</v>
      </c>
      <c r="M75" s="130">
        <v>8.9</v>
      </c>
      <c r="N75" s="252">
        <f t="shared" si="56"/>
        <v>11.319408866995072</v>
      </c>
      <c r="O75" s="129">
        <v>12.2</v>
      </c>
      <c r="P75" s="254">
        <f t="shared" si="57"/>
        <v>10.14137931034483</v>
      </c>
      <c r="Q75" s="128">
        <v>12.4</v>
      </c>
      <c r="R75" s="255">
        <f t="shared" si="58"/>
        <v>11.877832512315271</v>
      </c>
      <c r="U75" s="128">
        <v>10</v>
      </c>
      <c r="V75" s="255">
        <f t="shared" si="60"/>
        <v>9.7320967741935469</v>
      </c>
      <c r="AK75" s="126">
        <v>11</v>
      </c>
      <c r="AL75" s="257">
        <f t="shared" si="65"/>
        <v>11.391330049261082</v>
      </c>
      <c r="AQ75" s="124">
        <v>10.7</v>
      </c>
      <c r="AR75" s="259">
        <f t="shared" si="67"/>
        <v>10.227257799671593</v>
      </c>
      <c r="BC75" s="124">
        <v>13</v>
      </c>
      <c r="BD75" s="260">
        <f t="shared" si="72"/>
        <v>13.195057915057916</v>
      </c>
      <c r="BE75" s="123">
        <v>10.3</v>
      </c>
      <c r="BF75" s="261">
        <f t="shared" si="73"/>
        <v>10.156854838709677</v>
      </c>
      <c r="BI75" s="123">
        <v>8.3000000000000007</v>
      </c>
      <c r="BJ75" s="261">
        <f t="shared" si="75"/>
        <v>7.4423897581792318</v>
      </c>
      <c r="BQ75" s="123">
        <v>7.6</v>
      </c>
      <c r="BR75" s="263">
        <f t="shared" si="78"/>
        <v>8.0692164330281173</v>
      </c>
      <c r="CC75" s="122">
        <v>7.7</v>
      </c>
      <c r="CD75" s="236">
        <f t="shared" si="82"/>
        <v>7.4580369843527752</v>
      </c>
      <c r="CI75" s="134">
        <v>5.7</v>
      </c>
      <c r="CJ75" s="264">
        <f t="shared" si="84"/>
        <v>6.0577591036414562</v>
      </c>
      <c r="CY75" s="132">
        <v>7.333333333333333</v>
      </c>
      <c r="CZ75" s="132">
        <f t="shared" si="86"/>
        <v>6.3483245149911802</v>
      </c>
      <c r="DE75" s="132">
        <v>10.722222222222221</v>
      </c>
      <c r="DF75" s="250">
        <f t="shared" si="88"/>
        <v>11.321480657520702</v>
      </c>
      <c r="DM75" s="119">
        <v>6.166666666666667</v>
      </c>
      <c r="DN75" s="119">
        <f t="shared" si="91"/>
        <v>5.3042328042328037</v>
      </c>
      <c r="DS75" s="119">
        <v>5.7222222222222223</v>
      </c>
      <c r="DT75" s="250">
        <f t="shared" si="94"/>
        <v>6.8740418118466913</v>
      </c>
    </row>
    <row r="76" spans="1:124" x14ac:dyDescent="0.2">
      <c r="A76" s="246">
        <v>135</v>
      </c>
      <c r="G76" s="130">
        <v>9.8000000000000007</v>
      </c>
      <c r="H76" s="252">
        <f t="shared" si="53"/>
        <v>9.6005194805194805</v>
      </c>
      <c r="M76" s="130">
        <v>10.6</v>
      </c>
      <c r="N76" s="252">
        <f t="shared" si="56"/>
        <v>11.062463054187191</v>
      </c>
      <c r="O76" s="129">
        <v>11.9</v>
      </c>
      <c r="P76" s="254">
        <f t="shared" si="57"/>
        <v>9.677586206896553</v>
      </c>
      <c r="Q76" s="128">
        <v>12.1</v>
      </c>
      <c r="R76" s="255">
        <f t="shared" si="58"/>
        <v>11.710344827586207</v>
      </c>
      <c r="U76" s="128">
        <v>10.1</v>
      </c>
      <c r="V76" s="255">
        <f t="shared" si="60"/>
        <v>9.6371774193548383</v>
      </c>
      <c r="AK76" s="126">
        <v>10.8</v>
      </c>
      <c r="AL76" s="257">
        <f t="shared" si="65"/>
        <v>11.179458128078815</v>
      </c>
      <c r="AQ76" s="124">
        <v>10.199999999999999</v>
      </c>
      <c r="AR76" s="259">
        <f t="shared" si="67"/>
        <v>10.197536945812809</v>
      </c>
      <c r="BC76" s="124">
        <v>12.8</v>
      </c>
      <c r="BD76" s="260">
        <f t="shared" si="72"/>
        <v>13.025637065637067</v>
      </c>
      <c r="BE76" s="123">
        <v>10.1</v>
      </c>
      <c r="BF76" s="261">
        <f t="shared" si="73"/>
        <v>10.016733870967743</v>
      </c>
      <c r="BI76" s="123">
        <v>8.1999999999999993</v>
      </c>
      <c r="BJ76" s="261">
        <f t="shared" si="75"/>
        <v>7.1478662873399719</v>
      </c>
      <c r="BQ76" s="123">
        <v>7.6</v>
      </c>
      <c r="BR76" s="263">
        <f t="shared" si="78"/>
        <v>7.9334170650676601</v>
      </c>
      <c r="CC76" s="122">
        <v>7.6</v>
      </c>
      <c r="CD76" s="236">
        <f t="shared" si="82"/>
        <v>7.3679614837509586</v>
      </c>
      <c r="CI76" s="121">
        <v>5.6</v>
      </c>
      <c r="CJ76" s="264">
        <f t="shared" si="84"/>
        <v>5.9061344537815126</v>
      </c>
      <c r="DE76" s="119">
        <v>10.5</v>
      </c>
      <c r="DF76" s="250">
        <f t="shared" si="88"/>
        <v>11.267605981955258</v>
      </c>
      <c r="DS76" s="132">
        <v>5.2222222222222223</v>
      </c>
      <c r="DT76" s="250">
        <f t="shared" si="94"/>
        <v>6.817915214866435</v>
      </c>
    </row>
    <row r="77" spans="1:124" x14ac:dyDescent="0.2">
      <c r="A77" s="246">
        <v>140</v>
      </c>
      <c r="G77" s="130">
        <v>9.6</v>
      </c>
      <c r="H77" s="252">
        <f t="shared" si="53"/>
        <v>9.3709090909090911</v>
      </c>
      <c r="M77" s="130">
        <v>12.1</v>
      </c>
      <c r="N77" s="252">
        <f t="shared" si="56"/>
        <v>10.805517241379309</v>
      </c>
      <c r="O77" s="129">
        <v>11.6</v>
      </c>
      <c r="P77" s="254">
        <f t="shared" si="57"/>
        <v>9.2137931034482783</v>
      </c>
      <c r="U77" s="128">
        <v>10.199999999999999</v>
      </c>
      <c r="V77" s="255">
        <f t="shared" si="60"/>
        <v>9.5422580645161279</v>
      </c>
      <c r="AK77" s="126">
        <v>10.6</v>
      </c>
      <c r="AL77" s="257">
        <f t="shared" si="65"/>
        <v>10.967586206896549</v>
      </c>
      <c r="BC77" s="124">
        <v>12.7</v>
      </c>
      <c r="BD77" s="260">
        <f t="shared" si="72"/>
        <v>12.856216216216218</v>
      </c>
      <c r="BE77" s="123">
        <v>9.9</v>
      </c>
      <c r="BF77" s="261">
        <f t="shared" si="73"/>
        <v>9.8766129032258068</v>
      </c>
      <c r="BI77" s="123">
        <v>8.1</v>
      </c>
      <c r="BJ77" s="261">
        <f t="shared" si="75"/>
        <v>6.853342816500712</v>
      </c>
      <c r="BQ77" s="123">
        <v>7.6</v>
      </c>
      <c r="BR77" s="263">
        <f t="shared" si="78"/>
        <v>7.7976176971072029</v>
      </c>
      <c r="CC77" s="122">
        <v>7.3</v>
      </c>
      <c r="CD77" s="236">
        <f t="shared" si="82"/>
        <v>7.277885983149142</v>
      </c>
      <c r="CI77" s="134">
        <v>5.6</v>
      </c>
      <c r="CJ77" s="264">
        <f t="shared" si="84"/>
        <v>5.7545098039215681</v>
      </c>
      <c r="DE77" s="132">
        <v>10.277777777777779</v>
      </c>
      <c r="DF77" s="250">
        <f t="shared" si="88"/>
        <v>11.213731306389816</v>
      </c>
      <c r="DS77" s="119">
        <v>4.7222222222222223</v>
      </c>
      <c r="DT77" s="250">
        <f t="shared" si="94"/>
        <v>6.7617886178861797</v>
      </c>
    </row>
    <row r="78" spans="1:124" x14ac:dyDescent="0.2">
      <c r="A78" s="246">
        <v>145</v>
      </c>
      <c r="E78" s="134"/>
      <c r="F78" s="134"/>
      <c r="G78" s="130">
        <v>9.6</v>
      </c>
      <c r="H78" s="252">
        <f t="shared" si="53"/>
        <v>9.1412987012987017</v>
      </c>
      <c r="U78" s="128">
        <v>10.199999999999999</v>
      </c>
      <c r="V78" s="255">
        <f t="shared" si="60"/>
        <v>9.4473387096774193</v>
      </c>
      <c r="BC78" s="124">
        <v>12.6</v>
      </c>
      <c r="BD78" s="260">
        <f t="shared" si="72"/>
        <v>12.686795366795369</v>
      </c>
      <c r="BE78" s="123">
        <v>9.4</v>
      </c>
      <c r="BF78" s="261">
        <f t="shared" si="73"/>
        <v>9.7364919354838726</v>
      </c>
      <c r="BI78" s="123">
        <v>7.6</v>
      </c>
      <c r="BJ78" s="261">
        <f t="shared" si="75"/>
        <v>6.5588193456614512</v>
      </c>
      <c r="BQ78" s="123">
        <v>7.6</v>
      </c>
      <c r="BR78" s="263">
        <f t="shared" si="78"/>
        <v>7.6618183291467465</v>
      </c>
      <c r="CC78" s="122">
        <v>7.1</v>
      </c>
      <c r="CD78" s="236">
        <f t="shared" si="82"/>
        <v>7.1878104825473255</v>
      </c>
      <c r="CI78" s="121">
        <v>5.3</v>
      </c>
      <c r="CJ78" s="264">
        <f t="shared" si="84"/>
        <v>5.6028851540616245</v>
      </c>
      <c r="DE78" s="119">
        <v>10.166666666666666</v>
      </c>
      <c r="DF78" s="250">
        <f t="shared" si="88"/>
        <v>11.159856630824372</v>
      </c>
      <c r="DS78" s="132">
        <v>4.2222222222222223</v>
      </c>
      <c r="DT78" s="250">
        <f t="shared" si="94"/>
        <v>6.7056620209059243</v>
      </c>
    </row>
    <row r="79" spans="1:124" x14ac:dyDescent="0.2">
      <c r="A79" s="246">
        <v>150</v>
      </c>
      <c r="E79" s="134"/>
      <c r="F79" s="134"/>
      <c r="G79" s="130">
        <v>9.3000000000000007</v>
      </c>
      <c r="H79" s="252">
        <f t="shared" si="53"/>
        <v>8.9116883116883123</v>
      </c>
      <c r="U79" s="128">
        <v>10.199999999999999</v>
      </c>
      <c r="V79" s="255">
        <f t="shared" si="60"/>
        <v>9.3524193548387089</v>
      </c>
      <c r="BC79" s="124">
        <v>12.7</v>
      </c>
      <c r="BD79" s="260">
        <f t="shared" si="72"/>
        <v>12.51737451737452</v>
      </c>
      <c r="BE79" s="123">
        <v>9.1</v>
      </c>
      <c r="BF79" s="261">
        <f t="shared" si="73"/>
        <v>9.5963709677419367</v>
      </c>
      <c r="BI79" s="123">
        <v>7.1</v>
      </c>
      <c r="BJ79" s="261">
        <f t="shared" si="75"/>
        <v>6.2642958748221904</v>
      </c>
      <c r="BQ79" s="123">
        <v>7.4</v>
      </c>
      <c r="BR79" s="263">
        <f t="shared" si="78"/>
        <v>7.5260189611862893</v>
      </c>
      <c r="CC79" s="122">
        <v>6.9</v>
      </c>
      <c r="CD79" s="236">
        <f t="shared" si="82"/>
        <v>7.0977349819455089</v>
      </c>
      <c r="CI79" s="134">
        <v>5.2</v>
      </c>
      <c r="CJ79" s="264">
        <f t="shared" si="84"/>
        <v>5.45126050420168</v>
      </c>
      <c r="DS79" s="119">
        <v>4.0555555555555554</v>
      </c>
      <c r="DT79" s="250">
        <f t="shared" si="94"/>
        <v>6.649535423925669</v>
      </c>
    </row>
    <row r="80" spans="1:124" x14ac:dyDescent="0.2">
      <c r="A80" s="246">
        <v>155</v>
      </c>
      <c r="E80" s="134"/>
      <c r="F80" s="134"/>
      <c r="G80" s="130">
        <v>9</v>
      </c>
      <c r="H80" s="252">
        <f t="shared" si="53"/>
        <v>8.6820779220779229</v>
      </c>
      <c r="BC80" s="124">
        <v>12.7</v>
      </c>
      <c r="BD80" s="260">
        <f t="shared" si="72"/>
        <v>12.34795366795367</v>
      </c>
      <c r="BI80" s="123">
        <v>6.6</v>
      </c>
      <c r="BJ80" s="261">
        <f t="shared" si="75"/>
        <v>5.9697724039829296</v>
      </c>
      <c r="BQ80" s="123">
        <v>7.7</v>
      </c>
      <c r="BR80" s="263">
        <f t="shared" si="78"/>
        <v>7.3902195932258321</v>
      </c>
      <c r="CC80" s="122">
        <v>6.9</v>
      </c>
      <c r="CD80" s="236">
        <f t="shared" si="82"/>
        <v>7.0076594813436923</v>
      </c>
      <c r="CI80" s="121">
        <v>5.3</v>
      </c>
      <c r="CJ80" s="264">
        <f t="shared" si="84"/>
        <v>5.2996358543417363</v>
      </c>
      <c r="DS80" s="132">
        <v>4</v>
      </c>
      <c r="DT80" s="250">
        <f t="shared" si="94"/>
        <v>6.5934088269454136</v>
      </c>
    </row>
    <row r="81" spans="1:124" x14ac:dyDescent="0.2">
      <c r="A81" s="246">
        <v>160</v>
      </c>
      <c r="E81" s="134"/>
      <c r="F81" s="134"/>
      <c r="G81" s="130">
        <v>8.6</v>
      </c>
      <c r="H81" s="252">
        <f t="shared" si="53"/>
        <v>8.4524675324675336</v>
      </c>
      <c r="BC81" s="124">
        <v>12.5</v>
      </c>
      <c r="BD81" s="260">
        <f t="shared" si="72"/>
        <v>12.178532818532821</v>
      </c>
      <c r="BI81" s="123">
        <v>6.2</v>
      </c>
      <c r="BJ81" s="261">
        <f t="shared" si="75"/>
        <v>5.6752489331436706</v>
      </c>
      <c r="BQ81" s="123">
        <v>7.7</v>
      </c>
      <c r="BR81" s="263">
        <f t="shared" si="78"/>
        <v>7.2544202252653758</v>
      </c>
      <c r="CC81" s="122">
        <v>6.8</v>
      </c>
      <c r="CD81" s="236">
        <f t="shared" si="82"/>
        <v>6.9175839807418757</v>
      </c>
      <c r="CI81" s="134">
        <v>4.9000000000000004</v>
      </c>
      <c r="CJ81" s="264">
        <f t="shared" si="84"/>
        <v>5.1480112044817918</v>
      </c>
      <c r="DS81" s="119">
        <v>3.9444444444444446</v>
      </c>
      <c r="DT81" s="250">
        <f t="shared" si="94"/>
        <v>6.5372822299651574</v>
      </c>
    </row>
    <row r="82" spans="1:124" x14ac:dyDescent="0.2">
      <c r="A82" s="246">
        <v>165</v>
      </c>
      <c r="E82" s="134"/>
      <c r="F82" s="134"/>
      <c r="G82" s="130">
        <v>8.4</v>
      </c>
      <c r="H82" s="252">
        <f t="shared" si="53"/>
        <v>8.2228571428571442</v>
      </c>
      <c r="BC82" s="124">
        <v>12.4</v>
      </c>
      <c r="BD82" s="260">
        <f t="shared" si="72"/>
        <v>12.00911196911197</v>
      </c>
      <c r="BI82" s="123">
        <v>5.7</v>
      </c>
      <c r="BJ82" s="261">
        <f t="shared" si="75"/>
        <v>5.3807254623044098</v>
      </c>
      <c r="BQ82" s="123">
        <v>7.5</v>
      </c>
      <c r="BR82" s="263">
        <f t="shared" si="78"/>
        <v>7.1186208573049186</v>
      </c>
      <c r="CC82" s="122">
        <v>6.9</v>
      </c>
      <c r="CD82" s="236">
        <f t="shared" si="82"/>
        <v>6.8275084801400601</v>
      </c>
      <c r="CI82" s="121">
        <v>4.8</v>
      </c>
      <c r="CJ82" s="264">
        <f t="shared" si="84"/>
        <v>4.9963865546218482</v>
      </c>
      <c r="DS82" s="132">
        <v>3.7222222222222223</v>
      </c>
      <c r="DT82" s="250">
        <f t="shared" si="94"/>
        <v>6.481155632984902</v>
      </c>
    </row>
    <row r="83" spans="1:124" x14ac:dyDescent="0.2">
      <c r="A83" s="246">
        <v>170</v>
      </c>
      <c r="E83" s="134"/>
      <c r="F83" s="161"/>
      <c r="BC83" s="124">
        <v>12.4</v>
      </c>
      <c r="BD83" s="260">
        <f t="shared" si="72"/>
        <v>11.839691119691121</v>
      </c>
      <c r="BI83" s="123">
        <v>5.7</v>
      </c>
      <c r="BJ83" s="261">
        <f t="shared" si="75"/>
        <v>5.0862019914651491</v>
      </c>
      <c r="BQ83" s="123">
        <v>7.1</v>
      </c>
      <c r="BR83" s="263">
        <f t="shared" si="78"/>
        <v>6.9828214893444613</v>
      </c>
      <c r="CC83" s="122">
        <v>6.8</v>
      </c>
      <c r="CD83" s="236">
        <f t="shared" si="82"/>
        <v>6.7374329795382435</v>
      </c>
      <c r="CI83" s="134">
        <v>4.8</v>
      </c>
      <c r="CJ83" s="264">
        <f t="shared" si="84"/>
        <v>4.8447619047619046</v>
      </c>
      <c r="DS83" s="119">
        <v>3.6111111111111112</v>
      </c>
      <c r="DT83" s="250">
        <f t="shared" si="94"/>
        <v>6.4250290360046467</v>
      </c>
    </row>
    <row r="84" spans="1:124" x14ac:dyDescent="0.2">
      <c r="A84" s="246">
        <v>175</v>
      </c>
      <c r="E84" s="134"/>
      <c r="F84" s="161"/>
      <c r="BC84" s="124">
        <v>11.8</v>
      </c>
      <c r="BD84" s="260">
        <f t="shared" si="72"/>
        <v>11.670270270270272</v>
      </c>
      <c r="BI84" s="123">
        <v>5.6</v>
      </c>
      <c r="BJ84" s="261">
        <f t="shared" si="75"/>
        <v>4.7916785206258901</v>
      </c>
      <c r="BQ84" s="123">
        <v>7</v>
      </c>
      <c r="BR84" s="263">
        <f t="shared" si="78"/>
        <v>6.8470221213840041</v>
      </c>
      <c r="CC84" s="122">
        <v>6.9</v>
      </c>
      <c r="CD84" s="236">
        <f t="shared" si="82"/>
        <v>6.6473574789364269</v>
      </c>
      <c r="DS84" s="132">
        <v>4.1111111111111107</v>
      </c>
      <c r="DT84" s="250">
        <f t="shared" si="94"/>
        <v>6.3689024390243913</v>
      </c>
    </row>
    <row r="85" spans="1:124" x14ac:dyDescent="0.2">
      <c r="A85" s="246">
        <v>180</v>
      </c>
      <c r="E85" s="134"/>
      <c r="F85" s="161"/>
      <c r="BI85" s="123">
        <v>5.2</v>
      </c>
      <c r="BJ85" s="261">
        <f t="shared" si="75"/>
        <v>4.4971550497866293</v>
      </c>
      <c r="BQ85" s="123">
        <v>6.9</v>
      </c>
      <c r="BR85" s="263">
        <f t="shared" si="78"/>
        <v>6.7112227534235478</v>
      </c>
      <c r="CC85" s="122">
        <v>6.9</v>
      </c>
      <c r="CD85" s="236">
        <f t="shared" si="82"/>
        <v>6.5572819783346112</v>
      </c>
      <c r="DS85" s="119">
        <v>4.9444444444444446</v>
      </c>
      <c r="DT85" s="250">
        <f t="shared" si="94"/>
        <v>6.312775842044136</v>
      </c>
    </row>
    <row r="86" spans="1:124" x14ac:dyDescent="0.2">
      <c r="A86" s="246">
        <v>185</v>
      </c>
      <c r="E86" s="134"/>
      <c r="F86" s="161"/>
      <c r="BQ86" s="123">
        <v>6.8</v>
      </c>
      <c r="BR86" s="263">
        <f t="shared" si="78"/>
        <v>6.5754233854630906</v>
      </c>
      <c r="CC86" s="122">
        <v>6.9</v>
      </c>
      <c r="CD86" s="236">
        <f t="shared" si="82"/>
        <v>6.4672064777327947</v>
      </c>
      <c r="DS86" s="132">
        <v>5.2222222222222223</v>
      </c>
      <c r="DT86" s="250">
        <f t="shared" si="94"/>
        <v>6.2566492450638798</v>
      </c>
    </row>
    <row r="87" spans="1:124" x14ac:dyDescent="0.2">
      <c r="A87" s="246">
        <v>190</v>
      </c>
      <c r="E87" s="134"/>
      <c r="F87" s="161"/>
      <c r="BQ87" s="123">
        <v>6.5</v>
      </c>
      <c r="BR87" s="263">
        <f t="shared" si="78"/>
        <v>6.4396240175026334</v>
      </c>
      <c r="DS87" s="119">
        <v>5.9444444444444446</v>
      </c>
      <c r="DT87" s="250">
        <f t="shared" si="94"/>
        <v>6.2005226480836253</v>
      </c>
    </row>
    <row r="88" spans="1:124" x14ac:dyDescent="0.2">
      <c r="A88" s="246">
        <v>195</v>
      </c>
      <c r="E88" s="134"/>
      <c r="F88" s="161"/>
      <c r="BQ88" s="123">
        <v>6.3</v>
      </c>
      <c r="BR88" s="263">
        <f t="shared" si="78"/>
        <v>6.3038246495421761</v>
      </c>
      <c r="DS88" s="132">
        <v>6.666666666666667</v>
      </c>
      <c r="DT88" s="250">
        <f t="shared" si="94"/>
        <v>6.1443960511033691</v>
      </c>
    </row>
    <row r="89" spans="1:124" x14ac:dyDescent="0.2">
      <c r="A89" s="246">
        <v>200</v>
      </c>
      <c r="E89" s="134"/>
      <c r="F89" s="161"/>
      <c r="BQ89" s="123">
        <v>6.1</v>
      </c>
      <c r="BR89" s="263">
        <f t="shared" si="78"/>
        <v>6.1680252815817198</v>
      </c>
      <c r="DS89" s="119">
        <v>7.5</v>
      </c>
      <c r="DT89" s="250">
        <f t="shared" si="94"/>
        <v>6.0882694541231137</v>
      </c>
    </row>
    <row r="90" spans="1:124" x14ac:dyDescent="0.2">
      <c r="A90" s="246">
        <v>205</v>
      </c>
      <c r="E90" s="134"/>
      <c r="F90" s="161"/>
      <c r="BQ90" s="123">
        <v>6.2</v>
      </c>
      <c r="BR90" s="263">
        <f t="shared" si="78"/>
        <v>6.0322259136212626</v>
      </c>
    </row>
    <row r="91" spans="1:124" x14ac:dyDescent="0.2">
      <c r="A91" s="246">
        <v>210</v>
      </c>
      <c r="E91" s="134"/>
      <c r="F91" s="161"/>
    </row>
    <row r="92" spans="1:124" x14ac:dyDescent="0.2">
      <c r="A92" s="246">
        <v>215</v>
      </c>
      <c r="E92" s="134"/>
      <c r="F92" s="161"/>
    </row>
    <row r="93" spans="1:124" x14ac:dyDescent="0.2">
      <c r="A93" s="246">
        <v>220</v>
      </c>
      <c r="E93" s="134"/>
      <c r="F93" s="161"/>
    </row>
    <row r="94" spans="1:124" x14ac:dyDescent="0.2">
      <c r="A94" s="160"/>
      <c r="E94" s="134"/>
      <c r="F94" s="161"/>
    </row>
    <row r="96" spans="1:124" x14ac:dyDescent="0.2">
      <c r="A96" s="160"/>
      <c r="E96" s="134"/>
      <c r="F96" s="161"/>
    </row>
    <row r="97" spans="1:126" x14ac:dyDescent="0.2">
      <c r="A97" s="17" t="s">
        <v>259</v>
      </c>
      <c r="B97" s="161"/>
      <c r="E97" s="134"/>
      <c r="F97" s="161"/>
    </row>
    <row r="98" spans="1:126" x14ac:dyDescent="0.2">
      <c r="A98"/>
      <c r="E98" s="134"/>
      <c r="F98" s="161"/>
    </row>
    <row r="99" spans="1:126" x14ac:dyDescent="0.2">
      <c r="A99" t="s">
        <v>201</v>
      </c>
      <c r="D99">
        <f>RSQ(D24:D72,C24:C72)</f>
        <v>0.88844985334248805</v>
      </c>
      <c r="E99" s="134"/>
      <c r="F99" s="161">
        <f>RSQ(F14:F62,E14:E62)</f>
        <v>0.94240055586340066</v>
      </c>
      <c r="H99">
        <f>RSQ(H33:H82,G33:G82)</f>
        <v>0.92355977234083897</v>
      </c>
      <c r="J99">
        <f>RSQ(J19:J68,I19:I68)</f>
        <v>0.92542320363383346</v>
      </c>
      <c r="L99">
        <f>RSQ(L15:L61,K15:K61)</f>
        <v>0.95730833097759771</v>
      </c>
      <c r="N99">
        <f>RSQ(N28:N77,M28:M77)</f>
        <v>0.41347308614560918</v>
      </c>
      <c r="P99">
        <f>RSQ(P28:P77,O28:O77)</f>
        <v>0.9296210850718748</v>
      </c>
      <c r="R99">
        <f>RSQ(R27:R76,Q27:Q76)</f>
        <v>0.74975843768788419</v>
      </c>
      <c r="T99">
        <f>RSQ(T17:T66,S17:S66)</f>
        <v>0.88193060466935813</v>
      </c>
      <c r="V99">
        <f>RSQ(V30:V79,U30:U79)</f>
        <v>0.8789661310047221</v>
      </c>
      <c r="X99">
        <f>RSQ(X18:X67,W18:W67)</f>
        <v>0.8953418624582502</v>
      </c>
      <c r="Z99">
        <f>RSQ(Z22:Z71,Y22:Y71)</f>
        <v>0.81512467731938254</v>
      </c>
      <c r="AB99">
        <f>RSQ(AB14:AB62,AA14:AA62)</f>
        <v>0.9683913938701364</v>
      </c>
      <c r="AF99">
        <f>RSQ(AF25:AF73,AE25:AE73)</f>
        <v>0.966570020547728</v>
      </c>
      <c r="AH99">
        <f>RSQ(AH18:AH67,AG18:AG67)</f>
        <v>0.81835616174507442</v>
      </c>
      <c r="AJ99">
        <f>RSQ(AJ6:AJ55,AI6:AI55)</f>
        <v>0.96537952230956714</v>
      </c>
      <c r="AL99">
        <f>RSQ(AL28:AL77,AK28:AK77)</f>
        <v>0.9271712975852695</v>
      </c>
      <c r="AN99">
        <f>RSQ(AN18:AN63,AM18:AM63)</f>
        <v>0.80719614789447092</v>
      </c>
      <c r="AP99">
        <f>RSQ(AP14:AP50,AO14:AO50)</f>
        <v>0.97073664035226048</v>
      </c>
      <c r="AR99">
        <f>RSQ(AR27:AR76,AQ27:AQ76)</f>
        <v>0.85165062739668185</v>
      </c>
      <c r="AV99">
        <f>RSQ(AV22:AV71,AU22:AU71)</f>
        <v>0.8680949627113741</v>
      </c>
      <c r="AX99">
        <f>RSQ(AX21:AX70,AW21:AW70)</f>
        <v>0.10589301822369353</v>
      </c>
      <c r="AZ99">
        <f>RSQ(AZ20:AZ69,AY20:AY69)</f>
        <v>0.51544771687541646</v>
      </c>
      <c r="BB99">
        <f>RSQ(BB15:BB64,BA15:BA64)</f>
        <v>0.97495301455614836</v>
      </c>
      <c r="BD99">
        <f>RSQ(BD35:BD84,BC35:BC84)</f>
        <v>0.94305895767488723</v>
      </c>
      <c r="BF99">
        <f>RSQ(BE31:BE79,BF31:BF79)</f>
        <v>0.9393813243689102</v>
      </c>
      <c r="BH99">
        <f>RSQ(BH19:BH67,BG19:BG67)</f>
        <v>0.94564532095488296</v>
      </c>
      <c r="BJ99">
        <f>RSQ(BJ37:BJ85,BI37:BI85)</f>
        <v>0.97369339218176976</v>
      </c>
      <c r="BL99">
        <f>RSQ(BL25:BL62,BK25:BK62)</f>
        <v>0.76671143858911717</v>
      </c>
      <c r="BN99">
        <f>RSQ(BN23:BN72,BM23:BM72)</f>
        <v>0.92161628224161218</v>
      </c>
      <c r="BP99">
        <f>RSQ(BP16:BP53,BO16:BO53)</f>
        <v>0.89562917845579026</v>
      </c>
      <c r="BR99">
        <f>RSQ(BR42:BR90,BQ42:BQ90)</f>
        <v>0.96299098236066638</v>
      </c>
      <c r="BT99">
        <f>RSQ(BT4:BT52,BS4:BS52)</f>
        <v>0.41009839545134819</v>
      </c>
      <c r="BX99">
        <f>RSQ(BX25:BX73,BW25:BW73)</f>
        <v>0.73753296175042948</v>
      </c>
      <c r="BZ99">
        <f>RSQ(BZ23:BZ71,BY23:BY71)</f>
        <v>0.47808386692936095</v>
      </c>
      <c r="CB99">
        <f>RSQ(CB25:CB73,CA25:CA73)</f>
        <v>0.96207777520169468</v>
      </c>
      <c r="CD99">
        <f>RSQ(CD38:CD86,CC38:CC86)</f>
        <v>0.97357177385885552</v>
      </c>
      <c r="CF99">
        <f>RSQ(CE19:CE67,CF19:CF67)</f>
        <v>0.68761022270659844</v>
      </c>
      <c r="CJ99">
        <f>RSQ(CJ33:CJ83,CI33:CI83)</f>
        <v>0.96367385278119877</v>
      </c>
      <c r="CL99">
        <f>RSQ(CL24:CL72,CK24:CK72)</f>
        <v>0.84981897101655524</v>
      </c>
      <c r="CZ99">
        <f>RSQ(CZ27:CZ75,CY27:CY75)</f>
        <v>0.98587619023695117</v>
      </c>
      <c r="DB99">
        <f>RSQ(DB11:DB59,DA11:DA59)</f>
        <v>0.49055894970189218</v>
      </c>
      <c r="DD99">
        <f>RSQ(DD3:DD51,DC3:DC51)</f>
        <v>0.9056232368496373</v>
      </c>
      <c r="DF99">
        <f>RSQ(DF30:DF78,DE30:DE78)</f>
        <v>0.44713602321215579</v>
      </c>
      <c r="DJ99">
        <f>RSQ(DJ18:DJ66,DI18:DI66)</f>
        <v>0.69296447337050582</v>
      </c>
      <c r="DL99">
        <f>RSQ(DL8:DL56,DK8:DK56)</f>
        <v>0.85845089388091322</v>
      </c>
      <c r="DN99">
        <f>RSQ(DN27:DN75,DM27:DM75)</f>
        <v>0.96770804554312662</v>
      </c>
      <c r="DP99">
        <f>RSQ(DP13:DP61,DO13:DO61)</f>
        <v>0.8580555153743219</v>
      </c>
      <c r="DR99">
        <f>RSQ(DR18:DR66,DQ18:DQ66)</f>
        <v>3.3205891640667631E-2</v>
      </c>
      <c r="DT99">
        <f>RSQ(DT41:DT89,DS41:DS89)</f>
        <v>0.3408425510908038</v>
      </c>
    </row>
    <row r="100" spans="1:126" ht="17" x14ac:dyDescent="0.2">
      <c r="A100" s="188" t="s">
        <v>55</v>
      </c>
      <c r="B100" s="206" t="e">
        <f>((B$2+B$3)/2 * ($B$3-$B$2)) + ((B$3 + B$4)/2 * ($B$4-$B$3)) + ((B$4 + B$5)/2 * ($B$5 - $B$4)) + ((B$5+B$6)/2 * ($B$6-$B$5)) + ((B$6 + B$7)/2 * ($B$7-$B$6)) + ((B$7 + B$8)/2 * ($B$8 - $B$7)) + ((B$8+B$9)/2 * ($B$9-$B$8)) + ((B$9 + B$10)/2 * ($B$10-$B$9)) + ((B$10 + B$11)/2 * ($B$11 - $B$10))  + ((B$11 + B$12)/2 * ($B$12-$B$11)) + ((B$12 + B$13)/2 * ($B$13 - $B$12)) + ((B$13+ B$14)/2 * ($B$14-$B$13)) + ((B$116 + B$15)/2 * ($B$15 - $B$14)) + ((B$15+B$16)/2 * ($B$16 - $B$15)) + ((B$16 + B$17)/2 * ($B$17-$B$16)) + ((B$17 + B$18)/2 * ($B$18 - $B$17)) + ((B$18+B$19)/2 * ($B$19-$B$18)) + ((B$19 + B$20)/2 * ($B$20-$B$19)) + ((B$20 + B$21)/2 * ($B$21 - $B$20)) + ((B$21+B$22)/2 * ($B$22-$B$21)) + ((B$23 + B$22)/2 * ($B$23-$B$22)) + ((B$23 + B$24)/2 * ($B$24 - $B$23))  + ((B$24 + B$25)/2 * ($B$25-$B$24)) + ((B$25 + B$26)/2 * ($B$26 - $B$25)) + ((B$26+ B$27)/2 * ($B$27-$B$26)) + ((B$27 + B$28)/2 * ($B$28 - $B$27)) + ((B$28+B$29)/2 * ($B$29-$B$28)) + ((B$29 + B$30)/2 * ($B$30-$B$29)) + ((B$30 + B$31)/2 * ($B$31 - $B$30)) + ((B$31+B$32)/2 * ($B$32-$B$31)) + ((B$32 + B$33)/2 * ($B$33-$B$32)) + ((B$735+ B$34)/2 * ($B$34 - $B$33)) + ((B$34+B$35)/2 * ($B$35-$B$34)) + ((B$35 + B$36)/2 * ($B$36-$B$35)) + ((B$36 + B$37)/2 * ($B$37 - $B$36))  + ((B$37 + B$38)/2 * ($B$38-$B$37)) + ((B$38 + B$39)/2 * ($B$39 - $B$38)) + ((B$39+ B$40)/2 * ($B$40-$B$39)) + ((B$40 + B$41)/2 * ($B$41 - $B$40)) + ((B$41+B$42)/2 * ($B$42 - $B$41)) + ((B$42 + B$43)/2 * ($B$43-$B$42)) + ((B$43 + B$44)/2 * ($B$44 - $B$43)) + ((B$44+B$45)/2 * ($B$45-$B$44)) + ((B$45 + B$46)/2 * ($B$46-$B$45)) + ((B$46 + B$47)/2 * ($B$47 - $B$46)) + ((B$47+B$48)/2 * ($B$48-$B$47)) + ((B$48 + B$49)/2 * ($B$49-$B$48)) + ((B$49 + B$50)/2 * ($B$50 - $B$49))  + ((B$50 + B$51)/2 * ($B$51-$B$50)) + ((B$51 + B$52)/2 * ($B$52 - $B$51)) + ((B$52+ B$53)/2 * ($B$53-$B$52)) + ((B$53 + B$54)/2 * ($B$54 - $B$53)) +  ((B$54+B$55)/2 * ($B$55 - $B64)) + ((B$55 + B$56)/2 * ($B$56-$B$55)) + ((B$56 + B$57)/2 * ($B$57 - $B$56)) + ((B$57+B$58)/2 * ($B$58-$B$57)) + ((B$58 + B$59)/2 * ($B$59-$B$58)) + ((B$59 + B$60)/2 * ($B$60 - $B$59)) + ((B$60+B$61)/2 * ($B$61-$B$60)) + ((B$61 + B$62)/2 * ($B$62-$B$61)) + ((B$62 + B$63)/2 * ($B$63 - $B$62))  + ((B$63 + B$64)/2 * ($B$64-$B$63)) + ((B$64 + B$65)/2 * ($B$65 - $B$64)) + ((B$65+ B$66)/2 * ($B$66-$B$65)) + ((B$66 + B$67)/2 * ($B$67 - $B$66)) + ((B$67+B$68)/2 * ($B$68-$B$67)) + ((B$68 + B$69)/2 * ($B$69-$B$68)) + ((B$69 + B$70)/2 * ($B$70 - $B$69)) + ((B$70+B$71)/2 * ($B$71-$B$70)) + ((B$71 + B$72)/2 * ($B$72-$B$71)) + ((B$72 + B$73)/2 * ($B$73 - $B$72))  + ((B$73 + B$74)/2 * ($B$74-$B$73)) + ((B$74 + B$75)/2 * ($B$75 - $B$74)) + ((B$75+ B$76)/2 * ($B$76-$B$75)) + ((B$76 + B$77)/2 * ($B$77 - $B$76))  + ((B$77 + B$78)/2 * ($B$78-$B$77)) + ((B$78 + B$79)/2 * ($B$79 - $B$78))  + ((B$79 + B$80)/2 * ($B$80-$B$79)) + ((B$80 + B$81)/2 * ($B$81 - $B$80)) + ((B$81+ B$82)/2 * ($B$82-$B$81)) + ((B$82 + B$83)/2 * ($B$83 - $B$82))  + ((B$83 + B$84)/2 * ($B$84-$B$83)) + ((B$84 + B$85)/2 * ($B$85 - $B$84))</f>
        <v>#DIV/0!</v>
      </c>
      <c r="C100" s="206">
        <f>((C$2+C$3)/2 * ($A$3-$A$2)) + ((C$3 + C$4)/2 * ($A$4-$A$3)) + ((C$4 + C$5)/2 * ($BA$5 - $A$4)) + ((C$5+C$6)/2 * ($A$6-$A$5)) + ((C$6 + C$7)/2 * ($A$7-$A$6)) + ((C$7 + C$8)/2 * ($A$8 - $A$7)) + ((C$8+C$9)/2 * ($A$9-$A$8)) + ((C$9 + C$10)/2 * ($A$10-$A$9)) + ((C$10 + C$11)/2 * ($A$11 - $A$10))  + ((C$11 + C$12)/2 * ($A$12-$A$11)) + ((C$12 + C$13)/2 * ($A$13 - $A$12)) + ((C$13+ C$14)/2 * ($A$14-$A$13)) + ((C$16 + C$15)/2 * ($A$15 - $A$14)) + ((C$15+C$16)/2 * ($A$16 - $A$15)) + ((C$16 + C$17)/2 * ($A$17-$A$16)) + ((C$17 + C$18)/2 * ($A$18 - $A$17)) + ((C$18+C$19)/2 * ($A$19-$A$18)) + ((C$19 + C$20)/2 * ($A$20-$A$19)) + ((C$20 + C$21)/2 * ($A$21 - $A$20)) + ((C$21+C$22)/2 * ($A$22-$A$21)) + ((C$23 + C$22)/2 * ($A$23-$A$22)) + ((C$23 + C$24)/2 * ($A$24 - $A$23))  + ((C$24 + C$25)/2 * ($A$25-$A$24)) + ((C$25 + C$26)/2 * ($A$26 - $A$25)) + ((C$26+ C$27)/2 * ($A$27-$A$26)) + ((C$27 + C$28)/2 * ($A$28 - $A$27)) + ((C$28+C$29)/2 * ($A$29-$A$28)) + ((C$29 + C$30)/2 * ($A$30-$A$29)) + ((C$30 + C$31)/2 * ($A$31 - $A$30)) + ((C$31+C$32)/2 * ($A$32-$A$31)) + ((C$32 + C$33)/2 * ($A$33-$A$32)) + ((C$735+ C$34)/2 * ($A$34 - $A$33)) + ((C$34+C$35)/2 * ($A$35-$A$34)) + ((C$35 + C$36)/2 * ($A$36-$A$35)) + ((C$36 + C$37)/2 * ($A$37 - $A$36))  + ((C$37 + C$38)/2 * ($A$38-$A$37)) + ((C$38 + C$39)/2 * ($A$39 - $A$38)) + ((C$39+ C$40)/2 * ($A$40-$A$39)) + ((C$40 + C$41)/2 * ($A$41 - $A$40)) + ((C$41+C$42)/2 * ($A$42 - $A$41)) + ((C$42 + C$43)/2 * ($A$43-$A$42)) + ((C$43 + C$44)/2 * ($A$44 - $A$43)) + ((C$44+C$45)/2 * ($A$45-$A$44)) + ((C$45 + C$46)/2 * ($A$46-$A$45)) + ((C$46 + C$47)/2 * ($A$47 - $A$46)) + ((C$47+C$48)/2 * ($A$48-$A$47)) + ((C$48 + C$49)/2 * ($A$49-$A$48))</f>
        <v>898.75</v>
      </c>
      <c r="D100" s="206"/>
      <c r="E100" s="206">
        <f>((E$2+E$3)/2 * ($A$3-$A$2)) + ((E$3 + E$4)/2 * ($A$4-$A$3)) + ((E$4 + E$5)/2 * ($BA$5 - $A$4)) + ((E$5+E$6)/2 * ($A$6-$A$5)) + ((E$6 + E$7)/2 * ($A$7-$A$6)) + ((E$7 + E$8)/2 * ($A$8 - $A$7)) + ((E$8+E$9)/2 * ($A$9-$A$8)) + ((E$9 + E$10)/2 * ($A$10-$A$9)) + ((E$10 + E$11)/2 * ($A$11 - $A$10))  + ((E$11 + E$12)/2 * ($A$12-$A$11)) + ((E$12 + E$13)/2 * ($A$13 - $A$12)) + ((E$13+ E$14)/2 * ($A$14-$A$13)) + ((E$16 + E$15)/2 * ($A$15 - $A$14)) + ((E$15+E$16)/2 * ($A$16 - $A$15)) + ((E$16 + E$17)/2 * ($A$17-$A$16)) + ((E$17 + E$18)/2 * ($A$18 - $A$17)) + ((E$18+E$19)/2 * ($A$19-$A$18)) + ((E$19 + E$20)/2 * ($A$20-$A$19)) + ((E$20 + E$21)/2 * ($A$21 - $A$20)) + ((E$21+E$22)/2 * ($A$22-$A$21)) + ((E$23 + E$22)/2 * ($A$23-$A$22)) + ((E$23 + E$24)/2 * ($A$24 - $A$23))  + ((E$24 + E$25)/2 * ($A$25-$A$24)) + ((E$25 + E$26)/2 * ($A$26 - $A$25)) + ((E$26+ E$27)/2 * ($A$27-$A$26)) + ((E$27 + E$28)/2 * ($A$28 - $A$27)) + ((E$28+E$29)/2 * ($A$29-$A$28)) + ((E$29 + E$30)/2 * ($A$30-$A$29)) + ((E$30 + E$31)/2 * ($A$31 - $A$30)) + ((E$31+E$32)/2 * ($A$32-$A$31)) + ((E$32 + E$33)/2 * ($A$33-$A$32)) + ((E$735+ E$34)/2 * ($A$34 - $A$33)) + ((E$34+E$35)/2 * ($A$35-$A$34)) + ((E$35 + E$36)/2 * ($A$36-$A$35)) + ((E$36 + E$37)/2 * ($A$37 - $A$36))  + ((E$37 + E$38)/2 * ($A$38-$A$37)) + ((E$38 + E$39)/2 * ($A$39 - $A$38)) + ((E$39+ E$40)/2 * ($A$40-$A$39)) + ((E$40 + E$41)/2 * ($A$41 - $A$40)) + ((E$41+E$42)/2 * ($A$42 - $A$41)) + ((E$42 + E$43)/2 * ($A$43-$A$42)) + ((E$43 + E$44)/2 * ($A$44 - $A$43)) + ((E$44+E$45)/2 * ($A$45-$A$44)) + ((E$45 + E$46)/2 * ($A$46-$A$45)) + ((E$46 + E$47)/2 * ($A$47 - $A$46)) + ((E$47+E$48)/2 * ($A$48-$A$47)) + ((E$48 + E$49)/2 * ($A$49-$A$48))</f>
        <v>2502.25</v>
      </c>
      <c r="F100" s="206"/>
      <c r="G100" s="206">
        <f>((G$2+G$3)/2 * ($A$3-$A$2)) + ((G$3 + G$4)/2 * ($A$4-$A$3)) + ((G$4 + G$5)/2 * ($BA$5 - $A$4)) + ((G$5+G$6)/2 * ($A$6-$A$5)) + ((G$6 + G$7)/2 * ($A$7-$A$6)) + ((G$7 + G$8)/2 * ($A$8 - $A$7)) + ((G$8+G$9)/2 * ($A$9-$A$8)) + ((G$9 + G$10)/2 * ($A$10-$A$9)) + ((G$10 + G$11)/2 * ($A$11 - $A$10))  + ((G$11 + G$12)/2 * ($A$12-$A$11)) + ((G$12 + G$13)/2 * ($A$13 - $A$12)) + ((G$13+ G$14)/2 * ($A$14-$A$13)) + ((G$16 + G$15)/2 * ($A$15 - $A$14)) + ((G$15+G$16)/2 * ($A$16 - $A$15)) + ((G$16 + G$17)/2 * ($A$17-$A$16)) + ((G$17 + G$18)/2 * ($A$18 - $A$17)) + ((G$18+G$19)/2 * ($A$19-$A$18)) + ((G$19 + G$20)/2 * ($A$20-$A$19)) + ((G$20 + G$21)/2 * ($A$21 - $A$20)) + ((G$21+G$22)/2 * ($A$22-$A$21)) + ((G$23 + G$22)/2 * ($A$23-$A$22)) + ((G$23 + G$24)/2 * ($A$24 - $A$23))  + ((G$24 + G$25)/2 * ($A$25-$A$24)) + ((G$25 + G$26)/2 * ($A$26 - $A$25)) + ((G$26+ G$27)/2 * ($A$27-$A$26)) + ((G$27 + G$28)/2 * ($A$28 - $A$27)) + ((G$28+G$29)/2 * ($A$29-$A$28)) + ((G$29 + G$30)/2 * ($A$30-$A$29)) + ((G$30 + G$31)/2 * ($A$31 - $A$30)) + ((G$31+G$32)/2 * ($A$32-$A$31)) + ((G$32 + G$33)/2 * ($A$33-$A$32)) + ((G$735+ G$34)/2 * ($A$34 - $A$33)) + ((G$34+G$35)/2 * ($A$35-$A$34)) + ((G$35 + G$36)/2 * ($A$36-$A$35)) + ((G$36 + G$37)/2 * ($A$37 - $A$36))  + ((G$37 + G$38)/2 * ($A$38-$A$37)) + ((G$38 + G$39)/2 * ($A$39 - $A$38)) + ((G$39+ G$40)/2 * ($A$40-$A$39)) + ((G$40 + G$41)/2 * ($A$41 - $A$40)) + ((G$41+G$42)/2 * ($A$42 - $A$41)) + ((G$42 + G$43)/2 * ($A$43-$A$42)) + ((G$43 + G$44)/2 * ($A$44 - $A$43)) + ((G$44+G$45)/2 * ($A$45-$A$44)) + ((G$45 + G$46)/2 * ($A$46-$A$45)) + ((G$46 + G$47)/2 * ($A$47 - $A$46)) + ((G$47+G$48)/2 * ($A$48-$A$47)) + ((G$48 + G$49)/2 * ($A$49-$A$48))</f>
        <v>884.5</v>
      </c>
      <c r="H100" s="206"/>
      <c r="I100" s="206">
        <f>((I$2+I$3)/2 * ($A$3-$A$2)) + ((I$3 + I$4)/2 * ($A$4-$A$3)) + ((I$4 + I$5)/2 * ($BA$5 - $A$4)) + ((I$5+I$6)/2 * ($A$6-$A$5)) + ((I$6 + I$7)/2 * ($A$7-$A$6)) + ((I$7 + I$8)/2 * ($A$8 - $A$7)) + ((I$8+I$9)/2 * ($A$9-$A$8)) + ((I$9 + I$10)/2 * ($A$10-$A$9)) + ((I$10 + I$11)/2 * ($A$11 - $A$10))  + ((I$11 + I$12)/2 * ($A$12-$A$11)) + ((I$12 + I$13)/2 * ($A$13 - $A$12)) + ((I$13+ I$14)/2 * ($A$14-$A$13)) + ((I$16 + I$15)/2 * ($A$15 - $A$14)) + ((I$15+I$16)/2 * ($A$16 - $A$15)) + ((I$16 + I$17)/2 * ($A$17-$A$16)) + ((I$17 + I$18)/2 * ($A$18 - $A$17)) + ((I$18+I$19)/2 * ($A$19-$A$18)) + ((I$19 + I$20)/2 * ($A$20-$A$19)) + ((I$20 + I$21)/2 * ($A$21 - $A$20)) + ((I$21+I$22)/2 * ($A$22-$A$21)) + ((I$23 + I$22)/2 * ($A$23-$A$22)) + ((I$23 + I$24)/2 * ($A$24 - $A$23))  + ((I$24 + I$25)/2 * ($A$25-$A$24)) + ((I$25 + I$26)/2 * ($A$26 - $A$25)) + ((I$26+ I$27)/2 * ($A$27-$A$26)) + ((I$27 + I$28)/2 * ($A$28 - $A$27)) + ((I$28+I$29)/2 * ($A$29-$A$28)) + ((I$29 + I$30)/2 * ($A$30-$A$29)) + ((I$30 + I$31)/2 * ($A$31 - $A$30)) + ((I$31+I$32)/2 * ($A$32-$A$31)) + ((I$32 + I$33)/2 * ($A$33-$A$32)) + ((I$735+ I$34)/2 * ($A$34 - $A$33)) + ((I$34+I$35)/2 * ($A$35-$A$34)) + ((I$35 + I$36)/2 * ($A$36-$A$35)) + ((I$36 + I$37)/2 * ($A$37 - $A$36))  + ((I$37 + I$38)/2 * ($A$38-$A$37)) + ((I$38 + I$39)/2 * ($A$39 - $A$38)) + ((I$39+ I$40)/2 * ($A$40-$A$39)) + ((I$40 + I$41)/2 * ($A$41 - $A$40)) + ((I$41+I$42)/2 * ($A$42 - $A$41)) + ((I$42 + I$43)/2 * ($A$43-$A$42)) + ((I$43 + I$44)/2 * ($A$44 - $A$43)) + ((I$44+I$45)/2 * ($A$45-$A$44)) + ((I$45 + I$46)/2 * ($A$46-$A$45)) + ((I$46 + I$47)/2 * ($A$47 - $A$46)) + ((I$47+I$48)/2 * ($A$48-$A$47)) + ((I$48 + I$49)/2 * ($A$49-$A$48))</f>
        <v>1284.25</v>
      </c>
      <c r="J100" s="206"/>
      <c r="K100" s="206">
        <f>((K$2+K$3)/2 * ($A$3-$A$2)) + ((K$3 + K$4)/2 * ($A$4-$A$3)) + ((K$4 + K$5)/2 * ($BA$5 - $A$4)) + ((K$5+K$6)/2 * ($A$6-$A$5)) + ((K$6 + K$7)/2 * ($A$7-$A$6)) + ((K$7 + K$8)/2 * ($A$8 - $A$7)) + ((K$8+K$9)/2 * ($A$9-$A$8)) + ((K$9 + K$10)/2 * ($A$10-$A$9)) + ((K$10 + K$11)/2 * ($A$11 - $A$10))  + ((K$11 + K$12)/2 * ($A$12-$A$11)) + ((K$12 + K$13)/2 * ($A$13 - $A$12)) + ((K$13+ K$14)/2 * ($A$14-$A$13)) + ((K$16 + K$15)/2 * ($A$15 - $A$14)) + ((K$15+K$16)/2 * ($A$16 - $A$15)) + ((K$16 + K$17)/2 * ($A$17-$A$16)) + ((K$17 + K$18)/2 * ($A$18 - $A$17)) + ((K$18+K$19)/2 * ($A$19-$A$18)) + ((K$19 + K$20)/2 * ($A$20-$A$19)) + ((K$20 + K$21)/2 * ($A$21 - $A$20)) + ((K$21+K$22)/2 * ($A$22-$A$21)) + ((K$23 + K$22)/2 * ($A$23-$A$22)) + ((K$23 + K$24)/2 * ($A$24 - $A$23))  + ((K$24 + K$25)/2 * ($A$25-$A$24)) + ((K$25 + K$26)/2 * ($A$26 - $A$25)) + ((K$26+ K$27)/2 * ($A$27-$A$26)) + ((K$27 + K$28)/2 * ($A$28 - $A$27)) + ((K$28+K$29)/2 * ($A$29-$A$28)) + ((K$29 + K$30)/2 * ($A$30-$A$29)) + ((K$30 + K$31)/2 * ($A$31 - $A$30)) + ((K$31+K$32)/2 * ($A$32-$A$31)) + ((K$32 + K$33)/2 * ($A$33-$A$32)) + ((K$735+ K$34)/2 * ($A$34 - $A$33)) + ((K$34+K$35)/2 * ($A$35-$A$34)) + ((K$35 + K$36)/2 * ($A$36-$A$35)) + ((K$36 + K$37)/2 * ($A$37 - $A$36))  + ((K$37 + K$38)/2 * ($A$38-$A$37)) + ((K$38 + K$39)/2 * ($A$39 - $A$38)) + ((K$39+ K$40)/2 * ($A$40-$A$39)) + ((K$40 + K$41)/2 * ($A$41 - $A$40)) + ((K$41+K$42)/2 * ($A$42 - $A$41)) + ((K$42 + K$43)/2 * ($A$43-$A$42)) + ((K$43 + K$44)/2 * ($A$44 - $A$43)) + ((K$44+K$45)/2 * ($A$45-$A$44)) + ((K$45 + K$46)/2 * ($A$46-$A$45)) + ((K$46 + K$47)/2 * ($A$47 - $A$46)) + ((K$47+K$48)/2 * ($A$48-$A$47)) + ((K$48 + K$49)/2 * ($A$49-$A$48))</f>
        <v>2134.75</v>
      </c>
      <c r="L100" s="206"/>
      <c r="M100" s="206">
        <f>((M$2+M$3)/2 * ($A$3-$A$2)) + ((M$3 + M$4)/2 * ($A$4-$A$3)) + ((M$4 + M$5)/2 * ($BA$5 - $A$4)) + ((M$5+M$6)/2 * ($A$6-$A$5)) + ((M$6 + M$7)/2 * ($A$7-$A$6)) + ((M$7 + M$8)/2 * ($A$8 - $A$7)) + ((M$8+M$9)/2 * ($A$9-$A$8)) + ((M$9 + M$10)/2 * ($A$10-$A$9)) + ((M$10 + M$11)/2 * ($A$11 - $A$10))  + ((M$11 + M$12)/2 * ($A$12-$A$11)) + ((M$12 + M$13)/2 * ($A$13 - $A$12)) + ((M$13+ M$14)/2 * ($A$14-$A$13)) + ((M$16 + M$15)/2 * ($A$15 - $A$14)) + ((M$15+M$16)/2 * ($A$16 - $A$15)) + ((M$16 + M$17)/2 * ($A$17-$A$16)) + ((M$17 + M$18)/2 * ($A$18 - $A$17)) + ((M$18+M$19)/2 * ($A$19-$A$18)) + ((M$19 + M$20)/2 * ($A$20-$A$19)) + ((M$20 + M$21)/2 * ($A$21 - $A$20)) + ((M$21+M$22)/2 * ($A$22-$A$21)) + ((M$23 + M$22)/2 * ($A$23-$A$22)) + ((M$23 + M$24)/2 * ($A$24 - $A$23))  + ((M$24 + M$25)/2 * ($A$25-$A$24)) + ((M$25 + M$26)/2 * ($A$26 - $A$25)) + ((M$26+ M$27)/2 * ($A$27-$A$26)) + ((M$27 + M$28)/2 * ($A$28 - $A$27)) + ((M$28+M$29)/2 * ($A$29-$A$28)) + ((M$29 + M$30)/2 * ($A$30-$A$29)) + ((M$30 + M$31)/2 * ($A$31 - $A$30)) + ((M$31+M$32)/2 * ($A$32-$A$31)) + ((M$32 + M$33)/2 * ($A$33-$A$32)) + ((M$735+ M$34)/2 * ($A$34 - $A$33)) + ((M$34+M$35)/2 * ($A$35-$A$34)) + ((M$35 + M$36)/2 * ($A$36-$A$35)) + ((M$36 + M$37)/2 * ($A$37 - $A$36))  + ((M$37 + M$38)/2 * ($A$38-$A$37)) + ((M$38 + M$39)/2 * ($A$39 - $A$38)) + ((M$39+ M$40)/2 * ($A$40-$A$39)) + ((M$40 + M$41)/2 * ($A$41 - $A$40)) + ((M$41+M$42)/2 * ($A$42 - $A$41)) + ((M$42 + M$43)/2 * ($A$43-$A$42)) + ((M$43 + M$44)/2 * ($A$44 - $A$43)) + ((M$44+M$45)/2 * ($A$45-$A$44)) + ((M$45 + M$46)/2 * ($A$46-$A$45)) + ((M$46 + M$47)/2 * ($A$47 - $A$46)) + ((M$47+M$48)/2 * ($A$48-$A$47)) + ((M$48 + M$49)/2 * ($A$49-$A$48))</f>
        <v>1224</v>
      </c>
      <c r="N100" s="206"/>
      <c r="O100" s="206">
        <f>((O$2+O$3)/2 * ($A$3-$A$2)) + ((O$3 + O$4)/2 * ($A$4-$A$3)) + ((O$4 + O$5)/2 * ($BA$5 - $A$4)) + ((O$5+O$6)/2 * ($A$6-$A$5)) + ((O$6 + O$7)/2 * ($A$7-$A$6)) + ((O$7 + O$8)/2 * ($A$8 - $A$7)) + ((O$8+O$9)/2 * ($A$9-$A$8)) + ((O$9 + O$10)/2 * ($A$10-$A$9)) + ((O$10 + O$11)/2 * ($A$11 - $A$10))  + ((O$11 + O$12)/2 * ($A$12-$A$11)) + ((O$12 + O$13)/2 * ($A$13 - $A$12)) + ((O$13+ O$14)/2 * ($A$14-$A$13)) + ((O$16 + O$15)/2 * ($A$15 - $A$14)) + ((O$15+O$16)/2 * ($A$16 - $A$15)) + ((O$16 + O$17)/2 * ($A$17-$A$16)) + ((O$17 + O$18)/2 * ($A$18 - $A$17)) + ((O$18+O$19)/2 * ($A$19-$A$18)) + ((O$19 + O$20)/2 * ($A$20-$A$19)) + ((O$20 + O$21)/2 * ($A$21 - $A$20)) + ((O$21+O$22)/2 * ($A$22-$A$21)) + ((O$23 + O$22)/2 * ($A$23-$A$22)) + ((O$23 + O$24)/2 * ($A$24 - $A$23))  + ((O$24 + O$25)/2 * ($A$25-$A$24)) + ((O$25 + O$26)/2 * ($A$26 - $A$25)) + ((O$26+ O$27)/2 * ($A$27-$A$26)) + ((O$27 + O$28)/2 * ($A$28 - $A$27)) + ((O$28+O$29)/2 * ($A$29-$A$28)) + ((O$29 + O$30)/2 * ($A$30-$A$29)) + ((O$30 + O$31)/2 * ($A$31 - $A$30)) + ((O$31+O$32)/2 * ($A$32-$A$31)) + ((O$32 + O$33)/2 * ($A$33-$A$32)) + ((O$735+ O$34)/2 * ($A$34 - $A$33)) + ((O$34+O$35)/2 * ($A$35-$A$34)) + ((O$35 + O$36)/2 * ($A$36-$A$35)) + ((O$36 + O$37)/2 * ($A$37 - $A$36))  + ((O$37 + O$38)/2 * ($A$38-$A$37)) + ((O$38 + O$39)/2 * ($A$39 - $A$38)) + ((O$39+ O$40)/2 * ($A$40-$A$39)) + ((O$40 + O$41)/2 * ($A$41 - $A$40)) + ((O$41+O$42)/2 * ($A$42 - $A$41)) + ((O$42 + O$43)/2 * ($A$43-$A$42)) + ((O$43 + O$44)/2 * ($A$44 - $A$43)) + ((O$44+O$45)/2 * ($A$45-$A$44)) + ((O$45 + O$46)/2 * ($A$46-$A$45)) + ((O$46 + O$47)/2 * ($A$47 - $A$46)) + ((O$47+O$48)/2 * ($A$48-$A$47)) + ((O$48 + O$49)/2 * ($A$49-$A$48))</f>
        <v>1825</v>
      </c>
      <c r="P100" s="206"/>
      <c r="Q100" s="206">
        <f>((Q$2+Q$3)/2 * ($A$3-$A$2)) + ((Q$3 + Q$4)/2 * ($A$4-$A$3)) + ((Q$4 + Q$5)/2 * ($BA$5 - $A$4)) + ((Q$5+Q$6)/2 * ($A$6-$A$5)) + ((Q$6 + Q$7)/2 * ($A$7-$A$6)) + ((Q$7 + Q$8)/2 * ($A$8 - $A$7)) + ((Q$8+Q$9)/2 * ($A$9-$A$8)) + ((Q$9 + Q$10)/2 * ($A$10-$A$9)) + ((Q$10 + Q$11)/2 * ($A$11 - $A$10))  + ((Q$11 + Q$12)/2 * ($A$12-$A$11)) + ((Q$12 + Q$13)/2 * ($A$13 - $A$12)) + ((Q$13+ Q$14)/2 * ($A$14-$A$13)) + ((Q$16 + Q$15)/2 * ($A$15 - $A$14)) + ((Q$15+Q$16)/2 * ($A$16 - $A$15)) + ((Q$16 + Q$17)/2 * ($A$17-$A$16)) + ((Q$17 + Q$18)/2 * ($A$18 - $A$17)) + ((Q$18+Q$19)/2 * ($A$19-$A$18)) + ((Q$19 + Q$20)/2 * ($A$20-$A$19)) + ((Q$20 + Q$21)/2 * ($A$21 - $A$20)) + ((Q$21+Q$22)/2 * ($A$22-$A$21)) + ((Q$23 + Q$22)/2 * ($A$23-$A$22)) + ((Q$23 + Q$24)/2 * ($A$24 - $A$23))  + ((Q$24 + Q$25)/2 * ($A$25-$A$24)) + ((Q$25 + Q$26)/2 * ($A$26 - $A$25)) + ((Q$26+ Q$27)/2 * ($A$27-$A$26)) + ((Q$27 + Q$28)/2 * ($A$28 - $A$27)) + ((Q$28+Q$29)/2 * ($A$29-$A$28)) + ((Q$29 + Q$30)/2 * ($A$30-$A$29)) + ((Q$30 + Q$31)/2 * ($A$31 - $A$30)) + ((Q$31+Q$32)/2 * ($A$32-$A$31)) + ((Q$32 + Q$33)/2 * ($A$33-$A$32)) + ((Q$735+ Q$34)/2 * ($A$34 - $A$33)) + ((Q$34+Q$35)/2 * ($A$35-$A$34)) + ((Q$35 + Q$36)/2 * ($A$36-$A$35)) + ((Q$36 + Q$37)/2 * ($A$37 - $A$36))  + ((Q$37 + Q$38)/2 * ($A$38-$A$37)) + ((Q$38 + Q$39)/2 * ($A$39 - $A$38)) + ((Q$39+ Q$40)/2 * ($A$40-$A$39)) + ((Q$40 + Q$41)/2 * ($A$41 - $A$40)) + ((Q$41+Q$42)/2 * ($A$42 - $A$41)) + ((Q$42 + Q$43)/2 * ($A$43-$A$42)) + ((Q$43 + Q$44)/2 * ($A$44 - $A$43)) + ((Q$44+Q$45)/2 * ($A$45-$A$44)) + ((Q$45 + Q$46)/2 * ($A$46-$A$45)) + ((Q$46 + Q$47)/2 * ($A$47 - $A$46)) + ((Q$47+Q$48)/2 * ($A$48-$A$47)) + ((Q$48 + Q$49)/2 * ($A$49-$A$48))</f>
        <v>1385.75</v>
      </c>
      <c r="R100" s="206"/>
      <c r="S100" s="206">
        <f>((S$2+S$3)/2 * ($A$3-$A$2)) + ((S$3 + S$4)/2 * ($A$4-$A$3)) + ((S$4 + S$5)/2 * ($BA$5 - $A$4)) + ((S$5+S$6)/2 * ($A$6-$A$5)) + ((S$6 + S$7)/2 * ($A$7-$A$6)) + ((S$7 + S$8)/2 * ($A$8 - $A$7)) + ((S$8+S$9)/2 * ($A$9-$A$8)) + ((S$9 + S$10)/2 * ($A$10-$A$9)) + ((S$10 + S$11)/2 * ($A$11 - $A$10))  + ((S$11 + S$12)/2 * ($A$12-$A$11)) + ((S$12 + S$13)/2 * ($A$13 - $A$12)) + ((S$13+ S$14)/2 * ($A$14-$A$13)) + ((S$16 + S$15)/2 * ($A$15 - $A$14)) + ((S$15+S$16)/2 * ($A$16 - $A$15)) + ((S$16 + S$17)/2 * ($A$17-$A$16)) + ((S$17 + S$18)/2 * ($A$18 - $A$17)) + ((S$18+S$19)/2 * ($A$19-$A$18)) + ((S$19 + S$20)/2 * ($A$20-$A$19)) + ((S$20 + S$21)/2 * ($A$21 - $A$20)) + ((S$21+S$22)/2 * ($A$22-$A$21)) + ((S$23 + S$22)/2 * ($A$23-$A$22)) + ((S$23 + S$24)/2 * ($A$24 - $A$23))  + ((S$24 + S$25)/2 * ($A$25-$A$24)) + ((S$25 + S$26)/2 * ($A$26 - $A$25)) + ((S$26+ S$27)/2 * ($A$27-$A$26)) + ((S$27 + S$28)/2 * ($A$28 - $A$27)) + ((S$28+S$29)/2 * ($A$29-$A$28)) + ((S$29 + S$30)/2 * ($A$30-$A$29)) + ((S$30 + S$31)/2 * ($A$31 - $A$30)) + ((S$31+S$32)/2 * ($A$32-$A$31)) + ((S$32 + S$33)/2 * ($A$33-$A$32)) + ((S$735+ S$34)/2 * ($A$34 - $A$33)) + ((S$34+S$35)/2 * ($A$35-$A$34)) + ((S$35 + S$36)/2 * ($A$36-$A$35)) + ((S$36 + S$37)/2 * ($A$37 - $A$36))  + ((S$37 + S$38)/2 * ($A$38-$A$37)) + ((S$38 + S$39)/2 * ($A$39 - $A$38)) + ((S$39+ S$40)/2 * ($A$40-$A$39)) + ((S$40 + S$41)/2 * ($A$41 - $A$40)) + ((S$41+S$42)/2 * ($A$42 - $A$41)) + ((S$42 + S$43)/2 * ($A$43-$A$42)) + ((S$43 + S$44)/2 * ($A$44 - $A$43)) + ((S$44+S$45)/2 * ($A$45-$A$44)) + ((S$45 + S$46)/2 * ($A$46-$A$45)) + ((S$46 + S$47)/2 * ($A$47 - $A$46)) + ((S$47+S$48)/2 * ($A$48-$A$47)) + ((S$48 + S$49)/2 * ($A$49-$A$48))</f>
        <v>1868.75</v>
      </c>
      <c r="T100" s="206"/>
      <c r="U100" s="206">
        <f>((U$2+U$3)/2 * ($A$3-$A$2)) + ((U$3 + U$4)/2 * ($A$4-$A$3)) + ((U$4 + U$5)/2 * ($BA$5 - $A$4)) + ((U$5+U$6)/2 * ($A$6-$A$5)) + ((U$6 + U$7)/2 * ($A$7-$A$6)) + ((U$7 + U$8)/2 * ($A$8 - $A$7)) + ((U$8+U$9)/2 * ($A$9-$A$8)) + ((U$9 + U$10)/2 * ($A$10-$A$9)) + ((U$10 + U$11)/2 * ($A$11 - $A$10))  + ((U$11 + U$12)/2 * ($A$12-$A$11)) + ((U$12 + U$13)/2 * ($A$13 - $A$12)) + ((U$13+ U$14)/2 * ($A$14-$A$13)) + ((U$16 + U$15)/2 * ($A$15 - $A$14)) + ((U$15+U$16)/2 * ($A$16 - $A$15)) + ((U$16 + U$17)/2 * ($A$17-$A$16)) + ((U$17 + U$18)/2 * ($A$18 - $A$17)) + ((U$18+U$19)/2 * ($A$19-$A$18)) + ((U$19 + U$20)/2 * ($A$20-$A$19)) + ((U$20 + U$21)/2 * ($A$21 - $A$20)) + ((U$21+U$22)/2 * ($A$22-$A$21)) + ((U$23 + U$22)/2 * ($A$23-$A$22)) + ((U$23 + U$24)/2 * ($A$24 - $A$23))  + ((U$24 + U$25)/2 * ($A$25-$A$24)) + ((U$25 + U$26)/2 * ($A$26 - $A$25)) + ((U$26+ U$27)/2 * ($A$27-$A$26)) + ((U$27 + U$28)/2 * ($A$28 - $A$27)) + ((U$28+U$29)/2 * ($A$29-$A$28)) + ((U$29 + U$30)/2 * ($A$30-$A$29)) + ((U$30 + U$31)/2 * ($A$31 - $A$30)) + ((U$31+U$32)/2 * ($A$32-$A$31)) + ((U$32 + U$33)/2 * ($A$33-$A$32)) + ((U$735+ U$34)/2 * ($A$34 - $A$33)) + ((U$34+U$35)/2 * ($A$35-$A$34)) + ((U$35 + U$36)/2 * ($A$36-$A$35)) + ((U$36 + U$37)/2 * ($A$37 - $A$36))  + ((U$37 + U$38)/2 * ($A$38-$A$37)) + ((U$38 + U$39)/2 * ($A$39 - $A$38)) + ((U$39+ U$40)/2 * ($A$40-$A$39)) + ((U$40 + U$41)/2 * ($A$41 - $A$40)) + ((U$41+U$42)/2 * ($A$42 - $A$41)) + ((U$42 + U$43)/2 * ($A$43-$A$42)) + ((U$43 + U$44)/2 * ($A$44 - $A$43)) + ((U$44+U$45)/2 * ($A$45-$A$44)) + ((U$45 + U$46)/2 * ($A$46-$A$45)) + ((U$46 + U$47)/2 * ($A$47 - $A$46)) + ((U$47+U$48)/2 * ($A$48-$A$47)) + ((U$48 + U$49)/2 * ($A$49-$A$48))</f>
        <v>842</v>
      </c>
      <c r="V100" s="206"/>
      <c r="W100" s="206">
        <f>((W$2+W$3)/2 * ($A$3-$A$2)) + ((W$3 + W$4)/2 * ($A$4-$A$3)) + ((W$4 + W$5)/2 * ($BA$5 - $A$4)) + ((W$5+W$6)/2 * ($A$6-$A$5)) + ((W$6 + W$7)/2 * ($A$7-$A$6)) + ((W$7 + W$8)/2 * ($A$8 - $A$7)) + ((W$8+W$9)/2 * ($A$9-$A$8)) + ((W$9 + W$10)/2 * ($A$10-$A$9)) + ((W$10 + W$11)/2 * ($A$11 - $A$10))  + ((W$11 + W$12)/2 * ($A$12-$A$11)) + ((W$12 + W$13)/2 * ($A$13 - $A$12)) + ((W$13+ W$14)/2 * ($A$14-$A$13)) + ((W$16 + W$15)/2 * ($A$15 - $A$14)) + ((W$15+W$16)/2 * ($A$16 - $A$15)) + ((W$16 + W$17)/2 * ($A$17-$A$16)) + ((W$17 + W$18)/2 * ($A$18 - $A$17)) + ((W$18+W$19)/2 * ($A$19-$A$18)) + ((W$19 + W$20)/2 * ($A$20-$A$19)) + ((W$20 + W$21)/2 * ($A$21 - $A$20)) + ((W$21+W$22)/2 * ($A$22-$A$21)) + ((W$23 + W$22)/2 * ($A$23-$A$22)) + ((W$23 + W$24)/2 * ($A$24 - $A$23))  + ((W$24 + W$25)/2 * ($A$25-$A$24)) + ((W$25 + W$26)/2 * ($A$26 - $A$25)) + ((W$26+ W$27)/2 * ($A$27-$A$26)) + ((W$27 + W$28)/2 * ($A$28 - $A$27)) + ((W$28+W$29)/2 * ($A$29-$A$28)) + ((W$29 + W$30)/2 * ($A$30-$A$29)) + ((W$30 + W$31)/2 * ($A$31 - $A$30)) + ((W$31+W$32)/2 * ($A$32-$A$31)) + ((W$32 + W$33)/2 * ($A$33-$A$32)) + ((W$735+ W$34)/2 * ($A$34 - $A$33)) + ((W$34+W$35)/2 * ($A$35-$A$34)) + ((W$35 + W$36)/2 * ($A$36-$A$35)) + ((W$36 + W$37)/2 * ($A$37 - $A$36))  + ((W$37 + W$38)/2 * ($A$38-$A$37)) + ((W$38 + W$39)/2 * ($A$39 - $A$38)) + ((W$39+ W$40)/2 * ($A$40-$A$39)) + ((W$40 + W$41)/2 * ($A$41 - $A$40)) + ((W$41+W$42)/2 * ($A$42 - $A$41)) + ((W$42 + W$43)/2 * ($A$43-$A$42)) + ((W$43 + W$44)/2 * ($A$44 - $A$43)) + ((W$44+W$45)/2 * ($A$45-$A$44)) + ((W$45 + W$46)/2 * ($A$46-$A$45)) + ((W$46 + W$47)/2 * ($A$47 - $A$46)) + ((W$47+W$48)/2 * ($A$48-$A$47)) + ((W$48 + W$49)/2 * ($A$49-$A$48))</f>
        <v>1504.75</v>
      </c>
      <c r="X100" s="206"/>
      <c r="Y100" s="206">
        <f>((Y$2+Y$3)/2 * ($A$3-$A$2)) + ((Y$3 + Y$4)/2 * ($A$4-$A$3)) + ((Y$4 + Y$5)/2 * ($BA$5 - $A$4)) + ((Y$5+Y$6)/2 * ($A$6-$A$5)) + ((Y$6 + Y$7)/2 * ($A$7-$A$6)) + ((Y$7 + Y$8)/2 * ($A$8 - $A$7)) + ((Y$8+Y$9)/2 * ($A$9-$A$8)) + ((Y$9 + Y$10)/2 * ($A$10-$A$9)) + ((Y$10 + Y$11)/2 * ($A$11 - $A$10))  + ((Y$11 + Y$12)/2 * ($A$12-$A$11)) + ((Y$12 + Y$13)/2 * ($A$13 - $A$12)) + ((Y$13+ Y$14)/2 * ($A$14-$A$13)) + ((Y$16 + Y$15)/2 * ($A$15 - $A$14)) + ((Y$15+Y$16)/2 * ($A$16 - $A$15)) + ((Y$16 + Y$17)/2 * ($A$17-$A$16)) + ((Y$17 + Y$18)/2 * ($A$18 - $A$17)) + ((Y$18+Y$19)/2 * ($A$19-$A$18)) + ((Y$19 + Y$20)/2 * ($A$20-$A$19)) + ((Y$20 + Y$21)/2 * ($A$21 - $A$20)) + ((Y$21+Y$22)/2 * ($A$22-$A$21)) + ((Y$23 + Y$22)/2 * ($A$23-$A$22)) + ((Y$23 + Y$24)/2 * ($A$24 - $A$23))  + ((Y$24 + Y$25)/2 * ($A$25-$A$24)) + ((Y$25 + Y$26)/2 * ($A$26 - $A$25)) + ((Y$26+ Y$27)/2 * ($A$27-$A$26)) + ((Y$27 + Y$28)/2 * ($A$28 - $A$27)) + ((Y$28+Y$29)/2 * ($A$29-$A$28)) + ((Y$29 + Y$30)/2 * ($A$30-$A$29)) + ((Y$30 + Y$31)/2 * ($A$31 - $A$30)) + ((Y$31+Y$32)/2 * ($A$32-$A$31)) + ((Y$32 + Y$33)/2 * ($A$33-$A$32)) + ((Y$735+ Y$34)/2 * ($A$34 - $A$33)) + ((Y$34+Y$35)/2 * ($A$35-$A$34)) + ((Y$35 + Y$36)/2 * ($A$36-$A$35)) + ((Y$36 + Y$37)/2 * ($A$37 - $A$36))  + ((Y$37 + Y$38)/2 * ($A$38-$A$37)) + ((Y$38 + Y$39)/2 * ($A$39 - $A$38)) + ((Y$39+ Y$40)/2 * ($A$40-$A$39)) + ((Y$40 + Y$41)/2 * ($A$41 - $A$40)) + ((Y$41+Y$42)/2 * ($A$42 - $A$41)) + ((Y$42 + Y$43)/2 * ($A$43-$A$42)) + ((Y$43 + Y$44)/2 * ($A$44 - $A$43)) + ((Y$44+Y$45)/2 * ($A$45-$A$44)) + ((Y$45 + Y$46)/2 * ($A$46-$A$45)) + ((Y$46 + Y$47)/2 * ($A$47 - $A$46)) + ((Y$47+Y$48)/2 * ($A$48-$A$47)) + ((Y$48 + Y$49)/2 * ($A$49-$A$48))</f>
        <v>1258.5</v>
      </c>
      <c r="Z100" s="206"/>
      <c r="AA100" s="206">
        <f>((AA$2+AA$3)/2 * ($A$3-$A$2)) + ((AA$3 + AA$4)/2 * ($A$4-$A$3)) + ((AA$4 + AA$5)/2 * ($BA$5 - $A$4)) + ((AA$5+AA$6)/2 * ($A$6-$A$5)) + ((AA$6 + AA$7)/2 * ($A$7-$A$6)) + ((AA$7 + AA$8)/2 * ($A$8 - $A$7)) + ((AA$8+AA$9)/2 * ($A$9-$A$8)) + ((AA$9 + AA$10)/2 * ($A$10-$A$9)) + ((AA$10 + AA$11)/2 * ($A$11 - $A$10))  + ((AA$11 + AA$12)/2 * ($A$12-$A$11)) + ((AA$12 + AA$13)/2 * ($A$13 - $A$12)) + ((AA$13+ AA$14)/2 * ($A$14-$A$13)) + ((AA$16 + AA$15)/2 * ($A$15 - $A$14)) + ((AA$15+AA$16)/2 * ($A$16 - $A$15)) + ((AA$16 + AA$17)/2 * ($A$17-$A$16)) + ((AA$17 + AA$18)/2 * ($A$18 - $A$17)) + ((AA$18+AA$19)/2 * ($A$19-$A$18)) + ((AA$19 + AA$20)/2 * ($A$20-$A$19)) + ((AA$20 + AA$21)/2 * ($A$21 - $A$20)) + ((AA$21+AA$22)/2 * ($A$22-$A$21)) + ((AA$23 + AA$22)/2 * ($A$23-$A$22)) + ((AA$23 + AA$24)/2 * ($A$24 - $A$23))  + ((AA$24 + AA$25)/2 * ($A$25-$A$24)) + ((AA$25 + AA$26)/2 * ($A$26 - $A$25)) + ((AA$26+ AA$27)/2 * ($A$27-$A$26)) + ((AA$27 + AA$28)/2 * ($A$28 - $A$27)) + ((AA$28+AA$29)/2 * ($A$29-$A$28)) + ((AA$29 + AA$30)/2 * ($A$30-$A$29)) + ((AA$30 + AA$31)/2 * ($A$31 - $A$30)) + ((AA$31+AA$32)/2 * ($A$32-$A$31)) + ((AA$32 + AA$33)/2 * ($A$33-$A$32)) + ((AA$735+ AA$34)/2 * ($A$34 - $A$33)) + ((AA$34+AA$35)/2 * ($A$35-$A$34)) + ((AA$35 + AA$36)/2 * ($A$36-$A$35)) + ((AA$36 + AA$37)/2 * ($A$37 - $A$36))  + ((AA$37 + AA$38)/2 * ($A$38-$A$37)) + ((AA$38 + AA$39)/2 * ($A$39 - $A$38)) + ((AA$39+ AA$40)/2 * ($A$40-$A$39)) + ((AA$40 + AA$41)/2 * ($A$41 - $A$40)) + ((AA$41+AA$42)/2 * ($A$42 - $A$41)) + ((AA$42 + AA$43)/2 * ($A$43-$A$42)) + ((AA$43 + AA$44)/2 * ($A$44 - $A$43)) + ((AA$44+AA$45)/2 * ($A$45-$A$44)) + ((AA$45 + AA$46)/2 * ($A$46-$A$45)) + ((AA$46 + AA$47)/2 * ($A$47 - $A$46)) + ((AA$47+AA$48)/2 * ($A$48-$A$47)) + ((AA$48 + AA$49)/2 * ($A$49-$A$48))</f>
        <v>1952.5</v>
      </c>
      <c r="AB100" s="206"/>
      <c r="AC100" s="206">
        <f>((AC$2+AC$3)/2 * ($A$3-$A$2)) + ((AC$3 + AC$4)/2 * ($A$4-$A$3)) + ((AC$4 + AC$5)/2 * ($BA$5 - $A$4)) + ((AC$5+AC$6)/2 * ($A$6-$A$5)) + ((AC$6 + AC$7)/2 * ($A$7-$A$6)) + ((AC$7 + AC$8)/2 * ($A$8 - $A$7)) + ((AC$8+AC$9)/2 * ($A$9-$A$8)) + ((AC$9 + AC$10)/2 * ($A$10-$A$9)) + ((AC$10 + AC$11)/2 * ($A$11 - $A$10))  + ((AC$11 + AC$12)/2 * ($A$12-$A$11)) + ((AC$12 + AC$13)/2 * ($A$13 - $A$12)) + ((AC$13+ AC$14)/2 * ($A$14-$A$13)) + ((AC$16 + AC$15)/2 * ($A$15 - $A$14)) + ((AC$15+AC$16)/2 * ($A$16 - $A$15)) + ((AC$16 + AC$17)/2 * ($A$17-$A$16)) + ((AC$17 + AC$18)/2 * ($A$18 - $A$17)) + ((AC$18+AC$19)/2 * ($A$19-$A$18)) + ((AC$19 + AC$20)/2 * ($A$20-$A$19)) + ((AC$20 + AC$21)/2 * ($A$21 - $A$20)) + ((AC$21+AC$22)/2 * ($A$22-$A$21)) + ((AC$23 + AC$22)/2 * ($A$23-$A$22)) + ((AC$23 + AC$24)/2 * ($A$24 - $A$23))  + ((AC$24 + AC$25)/2 * ($A$25-$A$24)) + ((AC$25 + AC$26)/2 * ($A$26 - $A$25)) + ((AC$26+ AC$27)/2 * ($A$27-$A$26)) + ((AC$27 + AC$28)/2 * ($A$28 - $A$27)) + ((AC$28+AC$29)/2 * ($A$29-$A$28)) + ((AC$29 + AC$30)/2 * ($A$30-$A$29)) + ((AC$30 + AC$31)/2 * ($A$31 - $A$30)) + ((AC$31+AC$32)/2 * ($A$32-$A$31)) + ((AC$32 + AC$33)/2 * ($A$33-$A$32)) + ((AC$735+ AC$34)/2 * ($A$34 - $A$33)) + ((AC$34+AC$35)/2 * ($A$35-$A$34)) + ((AC$35 + AC$36)/2 * ($A$36-$A$35)) + ((AC$36 + AC$37)/2 * ($A$37 - $A$36))  + ((AC$37 + AC$38)/2 * ($A$38-$A$37)) + ((AC$38 + AC$39)/2 * ($A$39 - $A$38)) + ((AC$39+ AC$40)/2 * ($A$40-$A$39)) + ((AC$40 + AC$41)/2 * ($A$41 - $A$40)) + ((AC$41+AC$42)/2 * ($A$42 - $A$41)) + ((AC$42 + AC$43)/2 * ($A$43-$A$42)) + ((AC$43 + AC$44)/2 * ($A$44 - $A$43)) + ((AC$44+AC$45)/2 * ($A$45-$A$44)) + ((AC$45 + AC$46)/2 * ($A$46-$A$45)) + ((AC$46 + AC$47)/2 * ($A$47 - $A$46)) + ((AC$47+AC$48)/2 * ($A$48-$A$47)) + ((AC$48 + AC$49)/2 * ($A$49-$A$48))</f>
        <v>0</v>
      </c>
      <c r="AD100" s="206"/>
      <c r="AE100" s="206">
        <f>((AE$2+AE$3)/2 * ($A$3-$A$2)) + ((AE$3 + AE$4)/2 * ($A$4-$A$3)) + ((AE$4 + AE$5)/2 * ($BA$5 - $A$4)) + ((AE$5+AE$6)/2 * ($A$6-$A$5)) + ((AE$6 + AE$7)/2 * ($A$7-$A$6)) + ((AE$7 + AE$8)/2 * ($A$8 - $A$7)) + ((AE$8+AE$9)/2 * ($A$9-$A$8)) + ((AE$9 + AE$10)/2 * ($A$10-$A$9)) + ((AE$10 + AE$11)/2 * ($A$11 - $A$10))  + ((AE$11 + AE$12)/2 * ($A$12-$A$11)) + ((AE$12 + AE$13)/2 * ($A$13 - $A$12)) + ((AE$13+ AE$14)/2 * ($A$14-$A$13)) + ((AE$16 + AE$15)/2 * ($A$15 - $A$14)) + ((AE$15+AE$16)/2 * ($A$16 - $A$15)) + ((AE$16 + AE$17)/2 * ($A$17-$A$16)) + ((AE$17 + AE$18)/2 * ($A$18 - $A$17)) + ((AE$18+AE$19)/2 * ($A$19-$A$18)) + ((AE$19 + AE$20)/2 * ($A$20-$A$19)) + ((AE$20 + AE$21)/2 * ($A$21 - $A$20)) + ((AE$21+AE$22)/2 * ($A$22-$A$21)) + ((AE$23 + AE$22)/2 * ($A$23-$A$22)) + ((AE$23 + AE$24)/2 * ($A$24 - $A$23))  + ((AE$24 + AE$25)/2 * ($A$25-$A$24)) + ((AE$25 + AE$26)/2 * ($A$26 - $A$25)) + ((AE$26+ AE$27)/2 * ($A$27-$A$26)) + ((AE$27 + AE$28)/2 * ($A$28 - $A$27)) + ((AE$28+AE$29)/2 * ($A$29-$A$28)) + ((AE$29 + AE$30)/2 * ($A$30-$A$29)) + ((AE$30 + AE$31)/2 * ($A$31 - $A$30)) + ((AE$31+AE$32)/2 * ($A$32-$A$31)) + ((AE$32 + AE$33)/2 * ($A$33-$A$32)) + ((AE$735+ AE$34)/2 * ($A$34 - $A$33)) + ((AE$34+AE$35)/2 * ($A$35-$A$34)) + ((AE$35 + AE$36)/2 * ($A$36-$A$35)) + ((AE$36 + AE$37)/2 * ($A$37 - $A$36))  + ((AE$37 + AE$38)/2 * ($A$38-$A$37)) + ((AE$38 + AE$39)/2 * ($A$39 - $A$38)) + ((AE$39+ AE$40)/2 * ($A$40-$A$39)) + ((AE$40 + AE$41)/2 * ($A$41 - $A$40)) + ((AE$41+AE$42)/2 * ($A$42 - $A$41)) + ((AE$42 + AE$43)/2 * ($A$43-$A$42)) + ((AE$43 + AE$44)/2 * ($A$44 - $A$43)) + ((AE$44+AE$45)/2 * ($A$45-$A$44)) + ((AE$45 + AE$46)/2 * ($A$46-$A$45)) + ((AE$46 + AE$47)/2 * ($A$47 - $A$46)) + ((AE$47+AE$48)/2 * ($A$48-$A$47)) + ((AE$48 + AE$49)/2 * ($A$49-$A$48))</f>
        <v>1869.25</v>
      </c>
      <c r="AF100" s="206"/>
      <c r="AG100" s="206">
        <f>((AG$2+AG$3)/2 * ($A$3-$A$2)) + ((AG$3 + AG$4)/2 * ($A$4-$A$3)) + ((AG$4 + AG$5)/2 * ($BA$5 - $A$4)) + ((AG$5+AG$6)/2 * ($A$6-$A$5)) + ((AG$6 + AG$7)/2 * ($A$7-$A$6)) + ((AG$7 + AG$8)/2 * ($A$8 - $A$7)) + ((AG$8+AG$9)/2 * ($A$9-$A$8)) + ((AG$9 + AG$10)/2 * ($A$10-$A$9)) + ((AG$10 + AG$11)/2 * ($A$11 - $A$10))  + ((AG$11 + AG$12)/2 * ($A$12-$A$11)) + ((AG$12 + AG$13)/2 * ($A$13 - $A$12)) + ((AG$13+ AG$14)/2 * ($A$14-$A$13)) + ((AG$16 + AG$15)/2 * ($A$15 - $A$14)) + ((AG$15+AG$16)/2 * ($A$16 - $A$15)) + ((AG$16 + AG$17)/2 * ($A$17-$A$16)) + ((AG$17 + AG$18)/2 * ($A$18 - $A$17)) + ((AG$18+AG$19)/2 * ($A$19-$A$18)) + ((AG$19 + AG$20)/2 * ($A$20-$A$19)) + ((AG$20 + AG$21)/2 * ($A$21 - $A$20)) + ((AG$21+AG$22)/2 * ($A$22-$A$21)) + ((AG$23 + AG$22)/2 * ($A$23-$A$22)) + ((AG$23 + AG$24)/2 * ($A$24 - $A$23))  + ((AG$24 + AG$25)/2 * ($A$25-$A$24)) + ((AG$25 + AG$26)/2 * ($A$26 - $A$25)) + ((AG$26+ AG$27)/2 * ($A$27-$A$26)) + ((AG$27 + AG$28)/2 * ($A$28 - $A$27)) + ((AG$28+AG$29)/2 * ($A$29-$A$28)) + ((AG$29 + AG$30)/2 * ($A$30-$A$29)) + ((AG$30 + AG$31)/2 * ($A$31 - $A$30)) + ((AG$31+AG$32)/2 * ($A$32-$A$31)) + ((AG$32 + AG$33)/2 * ($A$33-$A$32)) + ((AG$735+ AG$34)/2 * ($A$34 - $A$33)) + ((AG$34+AG$35)/2 * ($A$35-$A$34)) + ((AG$35 + AG$36)/2 * ($A$36-$A$35)) + ((AG$36 + AG$37)/2 * ($A$37 - $A$36))  + ((AG$37 + AG$38)/2 * ($A$38-$A$37)) + ((AG$38 + AG$39)/2 * ($A$39 - $A$38)) + ((AG$39+ AG$40)/2 * ($A$40-$A$39)) + ((AG$40 + AG$41)/2 * ($A$41 - $A$40)) + ((AG$41+AG$42)/2 * ($A$42 - $A$41)) + ((AG$42 + AG$43)/2 * ($A$43-$A$42)) + ((AG$43 + AG$44)/2 * ($A$44 - $A$43)) + ((AG$44+AG$45)/2 * ($A$45-$A$44)) + ((AG$45 + AG$46)/2 * ($A$46-$A$45)) + ((AG$46 + AG$47)/2 * ($A$47 - $A$46)) + ((AG$47+AG$48)/2 * ($A$48-$A$47)) + ((AG$48 + AG$49)/2 * ($A$49-$A$48))</f>
        <v>941.75</v>
      </c>
      <c r="AH100" s="206"/>
      <c r="AI100" s="206">
        <f>((AI$2+AI$3)/2 * ($A$3-$A$2)) + ((AI$3 + AI$4)/2 * ($A$4-$A$3)) + ((AI$4 + AI$5)/2 * ($BA$5 - $A$4)) + ((AI$5+AI$6)/2 * ($A$6-$A$5)) + ((AI$6 + AI$7)/2 * ($A$7-$A$6)) + ((AI$7 + AI$8)/2 * ($A$8 - $A$7)) + ((AI$8+AI$9)/2 * ($A$9-$A$8)) + ((AI$9 + AI$10)/2 * ($A$10-$A$9)) + ((AI$10 + AI$11)/2 * ($A$11 - $A$10))  + ((AI$11 + AI$12)/2 * ($A$12-$A$11)) + ((AI$12 + AI$13)/2 * ($A$13 - $A$12)) + ((AI$13+ AI$14)/2 * ($A$14-$A$13)) + ((AI$16 + AI$15)/2 * ($A$15 - $A$14)) + ((AI$15+AI$16)/2 * ($A$16 - $A$15)) + ((AI$16 + AI$17)/2 * ($A$17-$A$16)) + ((AI$17 + AI$18)/2 * ($A$18 - $A$17)) + ((AI$18+AI$19)/2 * ($A$19-$A$18)) + ((AI$19 + AI$20)/2 * ($A$20-$A$19)) + ((AI$20 + AI$21)/2 * ($A$21 - $A$20)) + ((AI$21+AI$22)/2 * ($A$22-$A$21)) + ((AI$23 + AI$22)/2 * ($A$23-$A$22)) + ((AI$23 + AI$24)/2 * ($A$24 - $A$23))  + ((AI$24 + AI$25)/2 * ($A$25-$A$24)) + ((AI$25 + AI$26)/2 * ($A$26 - $A$25)) + ((AI$26+ AI$27)/2 * ($A$27-$A$26)) + ((AI$27 + AI$28)/2 * ($A$28 - $A$27)) + ((AI$28+AI$29)/2 * ($A$29-$A$28)) + ((AI$29 + AI$30)/2 * ($A$30-$A$29)) + ((AI$30 + AI$31)/2 * ($A$31 - $A$30)) + ((AI$31+AI$32)/2 * ($A$32-$A$31)) + ((AI$32 + AI$33)/2 * ($A$33-$A$32)) + ((AI$735+ AI$34)/2 * ($A$34 - $A$33)) + ((AI$34+AI$35)/2 * ($A$35-$A$34)) + ((AI$35 + AI$36)/2 * ($A$36-$A$35)) + ((AI$36 + AI$37)/2 * ($A$37 - $A$36))  + ((AI$37 + AI$38)/2 * ($A$38-$A$37)) + ((AI$38 + AI$39)/2 * ($A$39 - $A$38)) + ((AI$39+ AI$40)/2 * ($A$40-$A$39)) + ((AI$40 + AI$41)/2 * ($A$41 - $A$40)) + ((AI$41+AI$42)/2 * ($A$42 - $A$41)) + ((AI$42 + AI$43)/2 * ($A$43-$A$42)) + ((AI$43 + AI$44)/2 * ($A$44 - $A$43)) + ((AI$44+AI$45)/2 * ($A$45-$A$44)) + ((AI$45 + AI$46)/2 * ($A$46-$A$45)) + ((AI$46 + AI$47)/2 * ($A$47 - $A$46)) + ((AI$47+AI$48)/2 * ($A$48-$A$47)) + ((AI$48 + AI$49)/2 * ($A$49-$A$48))</f>
        <v>2310.5</v>
      </c>
      <c r="AJ100" s="206"/>
      <c r="AK100" s="206">
        <f>((AK$2+AK$3)/2 * ($A$3-$A$2)) + ((AK$3 + AK$4)/2 * ($A$4-$A$3)) + ((AK$4 + AK$5)/2 * ($BA$5 - $A$4)) + ((AK$5+AK$6)/2 * ($A$6-$A$5)) + ((AK$6 + AK$7)/2 * ($A$7-$A$6)) + ((AK$7 + AK$8)/2 * ($A$8 - $A$7)) + ((AK$8+AK$9)/2 * ($A$9-$A$8)) + ((AK$9 + AK$10)/2 * ($A$10-$A$9)) + ((AK$10 + AK$11)/2 * ($A$11 - $A$10))  + ((AK$11 + AK$12)/2 * ($A$12-$A$11)) + ((AK$12 + AK$13)/2 * ($A$13 - $A$12)) + ((AK$13+ AK$14)/2 * ($A$14-$A$13)) + ((AK$16 + AK$15)/2 * ($A$15 - $A$14)) + ((AK$15+AK$16)/2 * ($A$16 - $A$15)) + ((AK$16 + AK$17)/2 * ($A$17-$A$16)) + ((AK$17 + AK$18)/2 * ($A$18 - $A$17)) + ((AK$18+AK$19)/2 * ($A$19-$A$18)) + ((AK$19 + AK$20)/2 * ($A$20-$A$19)) + ((AK$20 + AK$21)/2 * ($A$21 - $A$20)) + ((AK$21+AK$22)/2 * ($A$22-$A$21)) + ((AK$23 + AK$22)/2 * ($A$23-$A$22)) + ((AK$23 + AK$24)/2 * ($A$24 - $A$23))  + ((AK$24 + AK$25)/2 * ($A$25-$A$24)) + ((AK$25 + AK$26)/2 * ($A$26 - $A$25)) + ((AK$26+ AK$27)/2 * ($A$27-$A$26)) + ((AK$27 + AK$28)/2 * ($A$28 - $A$27)) + ((AK$28+AK$29)/2 * ($A$29-$A$28)) + ((AK$29 + AK$30)/2 * ($A$30-$A$29)) + ((AK$30 + AK$31)/2 * ($A$31 - $A$30)) + ((AK$31+AK$32)/2 * ($A$32-$A$31)) + ((AK$32 + AK$33)/2 * ($A$33-$A$32)) + ((AK$735+ AK$34)/2 * ($A$34 - $A$33)) + ((AK$34+AK$35)/2 * ($A$35-$A$34)) + ((AK$35 + AK$36)/2 * ($A$36-$A$35)) + ((AK$36 + AK$37)/2 * ($A$37 - $A$36))  + ((AK$37 + AK$38)/2 * ($A$38-$A$37)) + ((AK$38 + AK$39)/2 * ($A$39 - $A$38)) + ((AK$39+ AK$40)/2 * ($A$40-$A$39)) + ((AK$40 + AK$41)/2 * ($A$41 - $A$40)) + ((AK$41+AK$42)/2 * ($A$42 - $A$41)) + ((AK$42 + AK$43)/2 * ($A$43-$A$42)) + ((AK$43 + AK$44)/2 * ($A$44 - $A$43)) + ((AK$44+AK$45)/2 * ($A$45-$A$44)) + ((AK$45 + AK$46)/2 * ($A$46-$A$45)) + ((AK$46 + AK$47)/2 * ($A$47 - $A$46)) + ((AK$47+AK$48)/2 * ($A$48-$A$47)) + ((AK$48 + AK$49)/2 * ($A$49-$A$48))</f>
        <v>1040</v>
      </c>
      <c r="AL100" s="206"/>
      <c r="AM100" s="206">
        <f>((AM$2+AM$3)/2 * ($A$3-$A$2)) + ((AM$3 + AM$4)/2 * ($A$4-$A$3)) + ((AM$4 + AM$5)/2 * ($BA$5 - $A$4)) + ((AM$5+AM$6)/2 * ($A$6-$A$5)) + ((AM$6 + AM$7)/2 * ($A$7-$A$6)) + ((AM$7 + AM$8)/2 * ($A$8 - $A$7)) + ((AM$8+AM$9)/2 * ($A$9-$A$8)) + ((AM$9 + AM$10)/2 * ($A$10-$A$9)) + ((AM$10 + AM$11)/2 * ($A$11 - $A$10))  + ((AM$11 + AM$12)/2 * ($A$12-$A$11)) + ((AM$12 + AM$13)/2 * ($A$13 - $A$12)) + ((AM$13+ AM$14)/2 * ($A$14-$A$13)) + ((AM$16 + AM$15)/2 * ($A$15 - $A$14)) + ((AM$15+AM$16)/2 * ($A$16 - $A$15)) + ((AM$16 + AM$17)/2 * ($A$17-$A$16)) + ((AM$17 + AM$18)/2 * ($A$18 - $A$17)) + ((AM$18+AM$19)/2 * ($A$19-$A$18)) + ((AM$19 + AM$20)/2 * ($A$20-$A$19)) + ((AM$20 + AM$21)/2 * ($A$21 - $A$20)) + ((AM$21+AM$22)/2 * ($A$22-$A$21)) + ((AM$23 + AM$22)/2 * ($A$23-$A$22)) + ((AM$23 + AM$24)/2 * ($A$24 - $A$23))  + ((AM$24 + AM$25)/2 * ($A$25-$A$24)) + ((AM$25 + AM$26)/2 * ($A$26 - $A$25)) + ((AM$26+ AM$27)/2 * ($A$27-$A$26)) + ((AM$27 + AM$28)/2 * ($A$28 - $A$27)) + ((AM$28+AM$29)/2 * ($A$29-$A$28)) + ((AM$29 + AM$30)/2 * ($A$30-$A$29)) + ((AM$30 + AM$31)/2 * ($A$31 - $A$30)) + ((AM$31+AM$32)/2 * ($A$32-$A$31)) + ((AM$32 + AM$33)/2 * ($A$33-$A$32)) + ((AM$735+ AM$34)/2 * ($A$34 - $A$33)) + ((AM$34+AM$35)/2 * ($A$35-$A$34)) + ((AM$35 + AM$36)/2 * ($A$36-$A$35)) + ((AM$36 + AM$37)/2 * ($A$37 - $A$36))  + ((AM$37 + AM$38)/2 * ($A$38-$A$37)) + ((AM$38 + AM$39)/2 * ($A$39 - $A$38)) + ((AM$39+ AM$40)/2 * ($A$40-$A$39)) + ((AM$40 + AM$41)/2 * ($A$41 - $A$40)) + ((AM$41+AM$42)/2 * ($A$42 - $A$41)) + ((AM$42 + AM$43)/2 * ($A$43-$A$42)) + ((AM$43 + AM$44)/2 * ($A$44 - $A$43)) + ((AM$44+AM$45)/2 * ($A$45-$A$44)) + ((AM$45 + AM$46)/2 * ($A$46-$A$45)) + ((AM$46 + AM$47)/2 * ($A$47 - $A$46)) + ((AM$47+AM$48)/2 * ($A$48-$A$47)) + ((AM$48 + AM$49)/2 * ($A$49-$A$48))</f>
        <v>1443.5</v>
      </c>
      <c r="AN100" s="206"/>
      <c r="AO100" s="206">
        <f>((AO$2+AO$3)/2 * ($A$3-$A$2)) + ((AO$3 + AO$4)/2 * ($A$4-$A$3)) + ((AO$4 + AO$5)/2 * ($BA$5 - $A$4)) + ((AO$5+AO$6)/2 * ($A$6-$A$5)) + ((AO$6 + AO$7)/2 * ($A$7-$A$6)) + ((AO$7 + AO$8)/2 * ($A$8 - $A$7)) + ((AO$8+AO$9)/2 * ($A$9-$A$8)) + ((AO$9 + AO$10)/2 * ($A$10-$A$9)) + ((AO$10 + AO$11)/2 * ($A$11 - $A$10))  + ((AO$11 + AO$12)/2 * ($A$12-$A$11)) + ((AO$12 + AO$13)/2 * ($A$13 - $A$12)) + ((AO$13+ AO$14)/2 * ($A$14-$A$13)) + ((AO$16 + AO$15)/2 * ($A$15 - $A$14)) + ((AO$15+AO$16)/2 * ($A$16 - $A$15)) + ((AO$16 + AO$17)/2 * ($A$17-$A$16)) + ((AO$17 + AO$18)/2 * ($A$18 - $A$17)) + ((AO$18+AO$19)/2 * ($A$19-$A$18)) + ((AO$19 + AO$20)/2 * ($A$20-$A$19)) + ((AO$20 + AO$21)/2 * ($A$21 - $A$20)) + ((AO$21+AO$22)/2 * ($A$22-$A$21)) + ((AO$23 + AO$22)/2 * ($A$23-$A$22)) + ((AO$23 + AO$24)/2 * ($A$24 - $A$23))  + ((AO$24 + AO$25)/2 * ($A$25-$A$24)) + ((AO$25 + AO$26)/2 * ($A$26 - $A$25)) + ((AO$26+ AO$27)/2 * ($A$27-$A$26)) + ((AO$27 + AO$28)/2 * ($A$28 - $A$27)) + ((AO$28+AO$29)/2 * ($A$29-$A$28)) + ((AO$29 + AO$30)/2 * ($A$30-$A$29)) + ((AO$30 + AO$31)/2 * ($A$31 - $A$30)) + ((AO$31+AO$32)/2 * ($A$32-$A$31)) + ((AO$32 + AO$33)/2 * ($A$33-$A$32)) + ((AO$735+ AO$34)/2 * ($A$34 - $A$33)) + ((AO$34+AO$35)/2 * ($A$35-$A$34)) + ((AO$35 + AO$36)/2 * ($A$36-$A$35)) + ((AO$36 + AO$37)/2 * ($A$37 - $A$36))  + ((AO$37 + AO$38)/2 * ($A$38-$A$37)) + ((AO$38 + AO$39)/2 * ($A$39 - $A$38)) + ((AO$39+ AO$40)/2 * ($A$40-$A$39)) + ((AO$40 + AO$41)/2 * ($A$41 - $A$40)) + ((AO$41+AO$42)/2 * ($A$42 - $A$41)) + ((AO$42 + AO$43)/2 * ($A$43-$A$42)) + ((AO$43 + AO$44)/2 * ($A$44 - $A$43)) + ((AO$44+AO$45)/2 * ($A$45-$A$44)) + ((AO$45 + AO$46)/2 * ($A$46-$A$45)) + ((AO$46 + AO$47)/2 * ($A$47 - $A$46)) + ((AO$47+AO$48)/2 * ($A$48-$A$47)) + ((AO$48 + AO$49)/2 * ($A$49-$A$48))</f>
        <v>2117</v>
      </c>
      <c r="AP100" s="206"/>
      <c r="AQ100" s="206">
        <f>((AQ$2+AQ$3)/2 * ($A$3-$A$2)) + ((AQ$3 + AQ$4)/2 * ($A$4-$A$3)) + ((AQ$4 + AQ$5)/2 * ($BA$5 - $A$4)) + ((AQ$5+AQ$6)/2 * ($A$6-$A$5)) + ((AQ$6 + AQ$7)/2 * ($A$7-$A$6)) + ((AQ$7 + AQ$8)/2 * ($A$8 - $A$7)) + ((AQ$8+AQ$9)/2 * ($A$9-$A$8)) + ((AQ$9 + AQ$10)/2 * ($A$10-$A$9)) + ((AQ$10 + AQ$11)/2 * ($A$11 - $A$10))  + ((AQ$11 + AQ$12)/2 * ($A$12-$A$11)) + ((AQ$12 + AQ$13)/2 * ($A$13 - $A$12)) + ((AQ$13+ AQ$14)/2 * ($A$14-$A$13)) + ((AQ$16 + AQ$15)/2 * ($A$15 - $A$14)) + ((AQ$15+AQ$16)/2 * ($A$16 - $A$15)) + ((AQ$16 + AQ$17)/2 * ($A$17-$A$16)) + ((AQ$17 + AQ$18)/2 * ($A$18 - $A$17)) + ((AQ$18+AQ$19)/2 * ($A$19-$A$18)) + ((AQ$19 + AQ$20)/2 * ($A$20-$A$19)) + ((AQ$20 + AQ$21)/2 * ($A$21 - $A$20)) + ((AQ$21+AQ$22)/2 * ($A$22-$A$21)) + ((AQ$23 + AQ$22)/2 * ($A$23-$A$22)) + ((AQ$23 + AQ$24)/2 * ($A$24 - $A$23))  + ((AQ$24 + AQ$25)/2 * ($A$25-$A$24)) + ((AQ$25 + AQ$26)/2 * ($A$26 - $A$25)) + ((AQ$26+ AQ$27)/2 * ($A$27-$A$26)) + ((AQ$27 + AQ$28)/2 * ($A$28 - $A$27)) + ((AQ$28+AQ$29)/2 * ($A$29-$A$28)) + ((AQ$29 + AQ$30)/2 * ($A$30-$A$29)) + ((AQ$30 + AQ$31)/2 * ($A$31 - $A$30)) + ((AQ$31+AQ$32)/2 * ($A$32-$A$31)) + ((AQ$32 + AQ$33)/2 * ($A$33-$A$32)) + ((AQ$735+ AQ$34)/2 * ($A$34 - $A$33)) + ((AQ$34+AQ$35)/2 * ($A$35-$A$34)) + ((AQ$35 + AQ$36)/2 * ($A$36-$A$35)) + ((AQ$36 + AQ$37)/2 * ($A$37 - $A$36))  + ((AQ$37 + AQ$38)/2 * ($A$38-$A$37)) + ((AQ$38 + AQ$39)/2 * ($A$39 - $A$38)) + ((AQ$39+ AQ$40)/2 * ($A$40-$A$39)) + ((AQ$40 + AQ$41)/2 * ($A$41 - $A$40)) + ((AQ$41+AQ$42)/2 * ($A$42 - $A$41)) + ((AQ$42 + AQ$43)/2 * ($A$43-$A$42)) + ((AQ$43 + AQ$44)/2 * ($A$44 - $A$43)) + ((AQ$44+AQ$45)/2 * ($A$45-$A$44)) + ((AQ$45 + AQ$46)/2 * ($A$46-$A$45)) + ((AQ$46 + AQ$47)/2 * ($A$47 - $A$46)) + ((AQ$47+AQ$48)/2 * ($A$48-$A$47)) + ((AQ$48 + AQ$49)/2 * ($A$49-$A$48))</f>
        <v>1003.5</v>
      </c>
      <c r="AR100" s="206"/>
      <c r="AS100" s="206">
        <f>((AS$2+AS$3)/2 * ($A$3-$A$2)) + ((AS$3 + AS$4)/2 * ($A$4-$A$3)) + ((AS$4 + AS$5)/2 * ($BA$5 - $A$4)) + ((AS$5+AS$6)/2 * ($A$6-$A$5)) + ((AS$6 + AS$7)/2 * ($A$7-$A$6)) + ((AS$7 + AS$8)/2 * ($A$8 - $A$7)) + ((AS$8+AS$9)/2 * ($A$9-$A$8)) + ((AS$9 + AS$10)/2 * ($A$10-$A$9)) + ((AS$10 + AS$11)/2 * ($A$11 - $A$10))  + ((AS$11 + AS$12)/2 * ($A$12-$A$11)) + ((AS$12 + AS$13)/2 * ($A$13 - $A$12)) + ((AS$13+ AS$14)/2 * ($A$14-$A$13)) + ((AS$16 + AS$15)/2 * ($A$15 - $A$14)) + ((AS$15+AS$16)/2 * ($A$16 - $A$15)) + ((AS$16 + AS$17)/2 * ($A$17-$A$16)) + ((AS$17 + AS$18)/2 * ($A$18 - $A$17)) + ((AS$18+AS$19)/2 * ($A$19-$A$18)) + ((AS$19 + AS$20)/2 * ($A$20-$A$19)) + ((AS$20 + AS$21)/2 * ($A$21 - $A$20)) + ((AS$21+AS$22)/2 * ($A$22-$A$21)) + ((AS$23 + AS$22)/2 * ($A$23-$A$22)) + ((AS$23 + AS$24)/2 * ($A$24 - $A$23))  + ((AS$24 + AS$25)/2 * ($A$25-$A$24)) + ((AS$25 + AS$26)/2 * ($A$26 - $A$25)) + ((AS$26+ AS$27)/2 * ($A$27-$A$26)) + ((AS$27 + AS$28)/2 * ($A$28 - $A$27)) + ((AS$28+AS$29)/2 * ($A$29-$A$28)) + ((AS$29 + AS$30)/2 * ($A$30-$A$29)) + ((AS$30 + AS$31)/2 * ($A$31 - $A$30)) + ((AS$31+AS$32)/2 * ($A$32-$A$31)) + ((AS$32 + AS$33)/2 * ($A$33-$A$32)) + ((AS$735+ AS$34)/2 * ($A$34 - $A$33)) + ((AS$34+AS$35)/2 * ($A$35-$A$34)) + ((AS$35 + AS$36)/2 * ($A$36-$A$35)) + ((AS$36 + AS$37)/2 * ($A$37 - $A$36))  + ((AS$37 + AS$38)/2 * ($A$38-$A$37)) + ((AS$38 + AS$39)/2 * ($A$39 - $A$38)) + ((AS$39+ AS$40)/2 * ($A$40-$A$39)) + ((AS$40 + AS$41)/2 * ($A$41 - $A$40)) + ((AS$41+AS$42)/2 * ($A$42 - $A$41)) + ((AS$42 + AS$43)/2 * ($A$43-$A$42)) + ((AS$43 + AS$44)/2 * ($A$44 - $A$43)) + ((AS$44+AS$45)/2 * ($A$45-$A$44)) + ((AS$45 + AS$46)/2 * ($A$46-$A$45)) + ((AS$46 + AS$47)/2 * ($A$47 - $A$46)) + ((AS$47+AS$48)/2 * ($A$48-$A$47)) + ((AS$48 + AS$49)/2 * ($A$49-$A$48))</f>
        <v>0</v>
      </c>
      <c r="AT100" s="206"/>
      <c r="AU100" s="206">
        <f>((AU$2+AU$3)/2 * ($A$3-$A$2)) + ((AU$3 + AU$4)/2 * ($A$4-$A$3)) + ((AU$4 + AU$5)/2 * ($BA$5 - $A$4)) + ((AU$5+AU$6)/2 * ($A$6-$A$5)) + ((AU$6 + AU$7)/2 * ($A$7-$A$6)) + ((AU$7 + AU$8)/2 * ($A$8 - $A$7)) + ((AU$8+AU$9)/2 * ($A$9-$A$8)) + ((AU$9 + AU$10)/2 * ($A$10-$A$9)) + ((AU$10 + AU$11)/2 * ($A$11 - $A$10))  + ((AU$11 + AU$12)/2 * ($A$12-$A$11)) + ((AU$12 + AU$13)/2 * ($A$13 - $A$12)) + ((AU$13+ AU$14)/2 * ($A$14-$A$13)) + ((AU$16 + AU$15)/2 * ($A$15 - $A$14)) + ((AU$15+AU$16)/2 * ($A$16 - $A$15)) + ((AU$16 + AU$17)/2 * ($A$17-$A$16)) + ((AU$17 + AU$18)/2 * ($A$18 - $A$17)) + ((AU$18+AU$19)/2 * ($A$19-$A$18)) + ((AU$19 + AU$20)/2 * ($A$20-$A$19)) + ((AU$20 + AU$21)/2 * ($A$21 - $A$20)) + ((AU$21+AU$22)/2 * ($A$22-$A$21)) + ((AU$23 + AU$22)/2 * ($A$23-$A$22)) + ((AU$23 + AU$24)/2 * ($A$24 - $A$23))  + ((AU$24 + AU$25)/2 * ($A$25-$A$24)) + ((AU$25 + AU$26)/2 * ($A$26 - $A$25)) + ((AU$26+ AU$27)/2 * ($A$27-$A$26)) + ((AU$27 + AU$28)/2 * ($A$28 - $A$27)) + ((AU$28+AU$29)/2 * ($A$29-$A$28)) + ((AU$29 + AU$30)/2 * ($A$30-$A$29)) + ((AU$30 + AU$31)/2 * ($A$31 - $A$30)) + ((AU$31+AU$32)/2 * ($A$32-$A$31)) + ((AU$32 + AU$33)/2 * ($A$33-$A$32)) + ((AU$735+ AU$34)/2 * ($A$34 - $A$33)) + ((AU$34+AU$35)/2 * ($A$35-$A$34)) + ((AU$35 + AU$36)/2 * ($A$36-$A$35)) + ((AU$36 + AU$37)/2 * ($A$37 - $A$36))  + ((AU$37 + AU$38)/2 * ($A$38-$A$37)) + ((AU$38 + AU$39)/2 * ($A$39 - $A$38)) + ((AU$39+ AU$40)/2 * ($A$40-$A$39)) + ((AU$40 + AU$41)/2 * ($A$41 - $A$40)) + ((AU$41+AU$42)/2 * ($A$42 - $A$41)) + ((AU$42 + AU$43)/2 * ($A$43-$A$42)) + ((AU$43 + AU$44)/2 * ($A$44 - $A$43)) + ((AU$44+AU$45)/2 * ($A$45-$A$44)) + ((AU$45 + AU$46)/2 * ($A$46-$A$45)) + ((AU$46 + AU$47)/2 * ($A$47 - $A$46)) + ((AU$47+AU$48)/2 * ($A$48-$A$47)) + ((AU$48 + AU$49)/2 * ($A$49-$A$48))</f>
        <v>1229</v>
      </c>
      <c r="AV100" s="206"/>
      <c r="AW100" s="206">
        <f>((AW$2+AW$3)/2 * ($A$3-$A$2)) + ((AW$3 + AW$4)/2 * ($A$4-$A$3)) + ((AW$4 + AW$5)/2 * ($BA$5 - $A$4)) + ((AW$5+AW$6)/2 * ($A$6-$A$5)) + ((AW$6 + AW$7)/2 * ($A$7-$A$6)) + ((AW$7 + AW$8)/2 * ($A$8 - $A$7)) + ((AW$8+AW$9)/2 * ($A$9-$A$8)) + ((AW$9 + AW$10)/2 * ($A$10-$A$9)) + ((AW$10 + AW$11)/2 * ($A$11 - $A$10))  + ((AW$11 + AW$12)/2 * ($A$12-$A$11)) + ((AW$12 + AW$13)/2 * ($A$13 - $A$12)) + ((AW$13+ AW$14)/2 * ($A$14-$A$13)) + ((AW$16 + AW$15)/2 * ($A$15 - $A$14)) + ((AW$15+AW$16)/2 * ($A$16 - $A$15)) + ((AW$16 + AW$17)/2 * ($A$17-$A$16)) + ((AW$17 + AW$18)/2 * ($A$18 - $A$17)) + ((AW$18+AW$19)/2 * ($A$19-$A$18)) + ((AW$19 + AW$20)/2 * ($A$20-$A$19)) + ((AW$20 + AW$21)/2 * ($A$21 - $A$20)) + ((AW$21+AW$22)/2 * ($A$22-$A$21)) + ((AW$23 + AW$22)/2 * ($A$23-$A$22)) + ((AW$23 + AW$24)/2 * ($A$24 - $A$23))  + ((AW$24 + AW$25)/2 * ($A$25-$A$24)) + ((AW$25 + AW$26)/2 * ($A$26 - $A$25)) + ((AW$26+ AW$27)/2 * ($A$27-$A$26)) + ((AW$27 + AW$28)/2 * ($A$28 - $A$27)) + ((AW$28+AW$29)/2 * ($A$29-$A$28)) + ((AW$29 + AW$30)/2 * ($A$30-$A$29)) + ((AW$30 + AW$31)/2 * ($A$31 - $A$30)) + ((AW$31+AW$32)/2 * ($A$32-$A$31)) + ((AW$32 + AW$33)/2 * ($A$33-$A$32)) + ((AW$735+ AW$34)/2 * ($A$34 - $A$33)) + ((AW$34+AW$35)/2 * ($A$35-$A$34)) + ((AW$35 + AW$36)/2 * ($A$36-$A$35)) + ((AW$36 + AW$37)/2 * ($A$37 - $A$36))  + ((AW$37 + AW$38)/2 * ($A$38-$A$37)) + ((AW$38 + AW$39)/2 * ($A$39 - $A$38)) + ((AW$39+ AW$40)/2 * ($A$40-$A$39)) + ((AW$40 + AW$41)/2 * ($A$41 - $A$40)) + ((AW$41+AW$42)/2 * ($A$42 - $A$41)) + ((AW$42 + AW$43)/2 * ($A$43-$A$42)) + ((AW$43 + AW$44)/2 * ($A$44 - $A$43)) + ((AW$44+AW$45)/2 * ($A$45-$A$44)) + ((AW$45 + AW$46)/2 * ($A$46-$A$45)) + ((AW$46 + AW$47)/2 * ($A$47 - $A$46)) + ((AW$47+AW$48)/2 * ($A$48-$A$47)) + ((AW$48 + AW$49)/2 * ($A$49-$A$48))</f>
        <v>1191.75</v>
      </c>
      <c r="AX100" s="206"/>
      <c r="AY100" s="206">
        <f>((AY$2+AY$3)/2 * ($A$3-$A$2)) + ((AY$3 + AY$4)/2 * ($A$4-$A$3)) + ((AY$4 + AY$5)/2 * ($BA$5 - $A$4)) + ((AY$5+AY$6)/2 * ($A$6-$A$5)) + ((AY$6 + AY$7)/2 * ($A$7-$A$6)) + ((AY$7 + AY$8)/2 * ($A$8 - $A$7)) + ((AY$8+AY$9)/2 * ($A$9-$A$8)) + ((AY$9 + AY$10)/2 * ($A$10-$A$9)) + ((AY$10 + AY$11)/2 * ($A$11 - $A$10))  + ((AY$11 + AY$12)/2 * ($A$12-$A$11)) + ((AY$12 + AY$13)/2 * ($A$13 - $A$12)) + ((AY$13+ AY$14)/2 * ($A$14-$A$13)) + ((AY$16 + AY$15)/2 * ($A$15 - $A$14)) + ((AY$15+AY$16)/2 * ($A$16 - $A$15)) + ((AY$16 + AY$17)/2 * ($A$17-$A$16)) + ((AY$17 + AY$18)/2 * ($A$18 - $A$17)) + ((AY$18+AY$19)/2 * ($A$19-$A$18)) + ((AY$19 + AY$20)/2 * ($A$20-$A$19)) + ((AY$20 + AY$21)/2 * ($A$21 - $A$20)) + ((AY$21+AY$22)/2 * ($A$22-$A$21)) + ((AY$23 + AY$22)/2 * ($A$23-$A$22)) + ((AY$23 + AY$24)/2 * ($A$24 - $A$23))  + ((AY$24 + AY$25)/2 * ($A$25-$A$24)) + ((AY$25 + AY$26)/2 * ($A$26 - $A$25)) + ((AY$26+ AY$27)/2 * ($A$27-$A$26)) + ((AY$27 + AY$28)/2 * ($A$28 - $A$27)) + ((AY$28+AY$29)/2 * ($A$29-$A$28)) + ((AY$29 + AY$30)/2 * ($A$30-$A$29)) + ((AY$30 + AY$31)/2 * ($A$31 - $A$30)) + ((AY$31+AY$32)/2 * ($A$32-$A$31)) + ((AY$32 + AY$33)/2 * ($A$33-$A$32)) + ((AY$735+ AY$34)/2 * ($A$34 - $A$33)) + ((AY$34+AY$35)/2 * ($A$35-$A$34)) + ((AY$35 + AY$36)/2 * ($A$36-$A$35)) + ((AY$36 + AY$37)/2 * ($A$37 - $A$36))  + ((AY$37 + AY$38)/2 * ($A$38-$A$37)) + ((AY$38 + AY$39)/2 * ($A$39 - $A$38)) + ((AY$39+ AY$40)/2 * ($A$40-$A$39)) + ((AY$40 + AY$41)/2 * ($A$41 - $A$40)) + ((AY$41+AY$42)/2 * ($A$42 - $A$41)) + ((AY$42 + AY$43)/2 * ($A$43-$A$42)) + ((AY$43 + AY$44)/2 * ($A$44 - $A$43)) + ((AY$44+AY$45)/2 * ($A$45-$A$44)) + ((AY$45 + AY$46)/2 * ($A$46-$A$45)) + ((AY$46 + AY$47)/2 * ($A$47 - $A$46)) + ((AY$47+AY$48)/2 * ($A$48-$A$47)) + ((AY$48 + AY$49)/2 * ($A$49-$A$48))</f>
        <v>1228.25</v>
      </c>
      <c r="AZ100" s="206"/>
      <c r="BA100" s="206">
        <f>((BA$2+BA$3)/2 * ($A$3-$A$2)) + ((BA$3 + BA$4)/2 * ($A$4-$A$3)) + ((BA$4 + BA$5)/2 * ($BA$5 - $A$4)) + ((BA$5+BA$6)/2 * ($A$6-$A$5)) + ((BA$6 + BA$7)/2 * ($A$7-$A$6)) + ((BA$7 + BA$8)/2 * ($A$8 - $A$7)) + ((BA$8+BA$9)/2 * ($A$9-$A$8)) + ((BA$9 + BA$10)/2 * ($A$10-$A$9)) + ((BA$10 + BA$11)/2 * ($A$11 - $A$10))  + ((BA$11 + BA$12)/2 * ($A$12-$A$11)) + ((BA$12 + BA$13)/2 * ($A$13 - $A$12)) + ((BA$13+ BA$14)/2 * ($A$14-$A$13)) + ((BA$16 + BA$15)/2 * ($A$15 - $A$14)) + ((BA$15+BA$16)/2 * ($A$16 - $A$15)) + ((BA$16 + BA$17)/2 * ($A$17-$A$16)) + ((BA$17 + BA$18)/2 * ($A$18 - $A$17)) + ((BA$18+BA$19)/2 * ($A$19-$A$18)) + ((BA$19 + BA$20)/2 * ($A$20-$A$19)) + ((BA$20 + BA$21)/2 * ($A$21 - $A$20)) + ((BA$21+BA$22)/2 * ($A$22-$A$21)) + ((BA$23 + BA$22)/2 * ($A$23-$A$22)) + ((BA$23 + BA$24)/2 * ($A$24 - $A$23))  + ((BA$24 + BA$25)/2 * ($A$25-$A$24)) + ((BA$25 + BA$26)/2 * ($A$26 - $A$25)) + ((BA$26+ BA$27)/2 * ($A$27-$A$26)) + ((BA$27 + BA$28)/2 * ($A$28 - $A$27)) + ((BA$28+BA$29)/2 * ($A$29-$A$28)) + ((BA$29 + BA$30)/2 * ($A$30-$A$29)) + ((BA$30 + BA$31)/2 * ($A$31 - $A$30)) + ((BA$31+BA$32)/2 * ($A$32-$A$31)) + ((BA$32 + BA$33)/2 * ($A$33-$A$32)) + ((BA$735+ BA$34)/2 * ($A$34 - $A$33)) + ((BA$34+BA$35)/2 * ($A$35-$A$34)) + ((BA$35 + BA$36)/2 * ($A$36-$A$35)) + ((BA$36 + BA$37)/2 * ($A$37 - $A$36))  + ((BA$37 + BA$38)/2 * ($A$38-$A$37)) + ((BA$38 + BA$39)/2 * ($A$39 - $A$38)) + ((BA$39+ BA$40)/2 * ($A$40-$A$39)) + ((BA$40 + BA$41)/2 * ($A$41 - $A$40)) + ((BA$41+BA$42)/2 * ($A$42 - $A$41)) + ((BA$42 + BA$43)/2 * ($A$43-$A$42)) + ((BA$43 + BA$44)/2 * ($A$44 - $A$43)) + ((BA$44+BA$45)/2 * ($A$45-$A$44)) + ((BA$45 + BA$46)/2 * ($A$46-$A$45)) + ((BA$46 + BA$47)/2 * ($A$47 - $A$46)) + ((BA$47+BA$48)/2 * ($A$48-$A$47)) + ((BA$48 + BA$49)/2 * ($A$49-$A$48))</f>
        <v>2373.5</v>
      </c>
      <c r="BB100" s="206"/>
      <c r="BC100" s="206">
        <f>((BC$2+BC$3)/2 * ($A$3-$A$2)) + ((BC$3 + BC$4)/2 * ($A$4-$A$3)) + ((BC$4 + BC$5)/2 * ($BA$5 - $A$4)) + ((BC$5+BC$6)/2 * ($A$6-$A$5)) + ((BC$6 + BC$7)/2 * ($A$7-$A$6)) + ((BC$7 + BC$8)/2 * ($A$8 - $A$7)) + ((BC$8+BC$9)/2 * ($A$9-$A$8)) + ((BC$9 + BC$10)/2 * ($A$10-$A$9)) + ((BC$10 + BC$11)/2 * ($A$11 - $A$10))  + ((BC$11 + BC$12)/2 * ($A$12-$A$11)) + ((BC$12 + BC$13)/2 * ($A$13 - $A$12)) + ((BC$13+ BC$14)/2 * ($A$14-$A$13)) + ((BC$16 + BC$15)/2 * ($A$15 - $A$14)) + ((BC$15+BC$16)/2 * ($A$16 - $A$15)) + ((BC$16 + BC$17)/2 * ($A$17-$A$16)) + ((BC$17 + BC$18)/2 * ($A$18 - $A$17)) + ((BC$18+BC$19)/2 * ($A$19-$A$18)) + ((BC$19 + BC$20)/2 * ($A$20-$A$19)) + ((BC$20 + BC$21)/2 * ($A$21 - $A$20)) + ((BC$21+BC$22)/2 * ($A$22-$A$21)) + ((BC$23 + BC$22)/2 * ($A$23-$A$22)) + ((BC$23 + BC$24)/2 * ($A$24 - $A$23))  + ((BC$24 + BC$25)/2 * ($A$25-$A$24)) + ((BC$25 + BC$26)/2 * ($A$26 - $A$25)) + ((BC$26+ BC$27)/2 * ($A$27-$A$26)) + ((BC$27 + BC$28)/2 * ($A$28 - $A$27)) + ((BC$28+BC$29)/2 * ($A$29-$A$28)) + ((BC$29 + BC$30)/2 * ($A$30-$A$29)) + ((BC$30 + BC$31)/2 * ($A$31 - $A$30)) + ((BC$31+BC$32)/2 * ($A$32-$A$31)) + ((BC$32 + BC$33)/2 * ($A$33-$A$32)) + ((BC$735+ BC$34)/2 * ($A$34 - $A$33)) + ((BC$34+BC$35)/2 * ($A$35-$A$34)) + ((BC$35 + BC$36)/2 * ($A$36-$A$35)) + ((BC$36 + BC$37)/2 * ($A$37 - $A$36))  + ((BC$37 + BC$38)/2 * ($A$38-$A$37)) + ((BC$38 + BC$39)/2 * ($A$39 - $A$38)) + ((BC$39+ BC$40)/2 * ($A$40-$A$39)) + ((BC$40 + BC$41)/2 * ($A$41 - $A$40)) + ((BC$41+BC$42)/2 * ($A$42 - $A$41)) + ((BC$42 + BC$43)/2 * ($A$43-$A$42)) + ((BC$43 + BC$44)/2 * ($A$44 - $A$43)) + ((BC$44+BC$45)/2 * ($A$45-$A$44)) + ((BC$45 + BC$46)/2 * ($A$46-$A$45)) + ((BC$46 + BC$47)/2 * ($A$47 - $A$46)) + ((BC$47+BC$48)/2 * ($A$48-$A$47)) + ((BC$48 + BC$49)/2 * ($A$49-$A$48))</f>
        <v>1131.5</v>
      </c>
      <c r="BD100" s="206"/>
      <c r="BE100" s="206">
        <f>((BE$2+BE$3)/2 * ($A$3-$A$2)) + ((BE$3 + BE$4)/2 * ($A$4-$A$3)) + ((BE$4 + BE$5)/2 * ($BA$5 - $A$4)) + ((BE$5+BE$6)/2 * ($A$6-$A$5)) + ((BE$6 + BE$7)/2 * ($A$7-$A$6)) + ((BE$7 + BE$8)/2 * ($A$8 - $A$7)) + ((BE$8+BE$9)/2 * ($A$9-$A$8)) + ((BE$9 + BE$10)/2 * ($A$10-$A$9)) + ((BE$10 + BE$11)/2 * ($A$11 - $A$10))  + ((BE$11 + BE$12)/2 * ($A$12-$A$11)) + ((BE$12 + BE$13)/2 * ($A$13 - $A$12)) + ((BE$13+ BE$14)/2 * ($A$14-$A$13)) + ((BE$16 + BE$15)/2 * ($A$15 - $A$14)) + ((BE$15+BE$16)/2 * ($A$16 - $A$15)) + ((BE$16 + BE$17)/2 * ($A$17-$A$16)) + ((BE$17 + BE$18)/2 * ($A$18 - $A$17)) + ((BE$18+BE$19)/2 * ($A$19-$A$18)) + ((BE$19 + BE$20)/2 * ($A$20-$A$19)) + ((BE$20 + BE$21)/2 * ($A$21 - $A$20)) + ((BE$21+BE$22)/2 * ($A$22-$A$21)) + ((BE$23 + BE$22)/2 * ($A$23-$A$22)) + ((BE$23 + BE$24)/2 * ($A$24 - $A$23))  + ((BE$24 + BE$25)/2 * ($A$25-$A$24)) + ((BE$25 + BE$26)/2 * ($A$26 - $A$25)) + ((BE$26+ BE$27)/2 * ($A$27-$A$26)) + ((BE$27 + BE$28)/2 * ($A$28 - $A$27)) + ((BE$28+BE$29)/2 * ($A$29-$A$28)) + ((BE$29 + BE$30)/2 * ($A$30-$A$29)) + ((BE$30 + BE$31)/2 * ($A$31 - $A$30)) + ((BE$31+BE$32)/2 * ($A$32-$A$31)) + ((BE$32 + BE$33)/2 * ($A$33-$A$32)) + ((BE$735+ BE$34)/2 * ($A$34 - $A$33)) + ((BE$34+BE$35)/2 * ($A$35-$A$34)) + ((BE$35 + BE$36)/2 * ($A$36-$A$35)) + ((BE$36 + BE$37)/2 * ($A$37 - $A$36))  + ((BE$37 + BE$38)/2 * ($A$38-$A$37)) + ((BE$38 + BE$39)/2 * ($A$39 - $A$38)) + ((BE$39+ BE$40)/2 * ($A$40-$A$39)) + ((BE$40 + BE$41)/2 * ($A$41 - $A$40)) + ((BE$41+BE$42)/2 * ($A$42 - $A$41)) + ((BE$42 + BE$43)/2 * ($A$43-$A$42)) + ((BE$43 + BE$44)/2 * ($A$44 - $A$43)) + ((BE$44+BE$45)/2 * ($A$45-$A$44)) + ((BE$45 + BE$46)/2 * ($A$46-$A$45)) + ((BE$46 + BE$47)/2 * ($A$47 - $A$46)) + ((BE$47+BE$48)/2 * ($A$48-$A$47)) + ((BE$48 + BE$49)/2 * ($A$49-$A$48))</f>
        <v>896.25</v>
      </c>
      <c r="BF100" s="206"/>
      <c r="BG100" s="206">
        <f>((BG$2+BG$3)/2 * ($A$3-$A$2)) + ((BG$3 + BG$4)/2 * ($A$4-$A$3)) + ((BG$4 + BG$5)/2 * ($BA$5 - $A$4)) + ((BG$5+BG$6)/2 * ($A$6-$A$5)) + ((BG$6 + BG$7)/2 * ($A$7-$A$6)) + ((BG$7 + BG$8)/2 * ($A$8 - $A$7)) + ((BG$8+BG$9)/2 * ($A$9-$A$8)) + ((BG$9 + BG$10)/2 * ($A$10-$A$9)) + ((BG$10 + BG$11)/2 * ($A$11 - $A$10))  + ((BG$11 + BG$12)/2 * ($A$12-$A$11)) + ((BG$12 + BG$13)/2 * ($A$13 - $A$12)) + ((BG$13+ BG$14)/2 * ($A$14-$A$13)) + ((BG$16 + BG$15)/2 * ($A$15 - $A$14)) + ((BG$15+BG$16)/2 * ($A$16 - $A$15)) + ((BG$16 + BG$17)/2 * ($A$17-$A$16)) + ((BG$17 + BG$18)/2 * ($A$18 - $A$17)) + ((BG$18+BG$19)/2 * ($A$19-$A$18)) + ((BG$19 + BG$20)/2 * ($A$20-$A$19)) + ((BG$20 + BG$21)/2 * ($A$21 - $A$20)) + ((BG$21+BG$22)/2 * ($A$22-$A$21)) + ((BG$23 + BG$22)/2 * ($A$23-$A$22)) + ((BG$23 + BG$24)/2 * ($A$24 - $A$23))  + ((BG$24 + BG$25)/2 * ($A$25-$A$24)) + ((BG$25 + BG$26)/2 * ($A$26 - $A$25)) + ((BG$26+ BG$27)/2 * ($A$27-$A$26)) + ((BG$27 + BG$28)/2 * ($A$28 - $A$27)) + ((BG$28+BG$29)/2 * ($A$29-$A$28)) + ((BG$29 + BG$30)/2 * ($A$30-$A$29)) + ((BG$30 + BG$31)/2 * ($A$31 - $A$30)) + ((BG$31+BG$32)/2 * ($A$32-$A$31)) + ((BG$32 + BG$33)/2 * ($A$33-$A$32)) + ((BG$735+ BG$34)/2 * ($A$34 - $A$33)) + ((BG$34+BG$35)/2 * ($A$35-$A$34)) + ((BG$35 + BG$36)/2 * ($A$36-$A$35)) + ((BG$36 + BG$37)/2 * ($A$37 - $A$36))  + ((BG$37 + BG$38)/2 * ($A$38-$A$37)) + ((BG$38 + BG$39)/2 * ($A$39 - $A$38)) + ((BG$39+ BG$40)/2 * ($A$40-$A$39)) + ((BG$40 + BG$41)/2 * ($A$41 - $A$40)) + ((BG$41+BG$42)/2 * ($A$42 - $A$41)) + ((BG$42 + BG$43)/2 * ($A$43-$A$42)) + ((BG$43 + BG$44)/2 * ($A$44 - $A$43)) + ((BG$44+BG$45)/2 * ($A$45-$A$44)) + ((BG$45 + BG$46)/2 * ($A$46-$A$45)) + ((BG$46 + BG$47)/2 * ($A$47 - $A$46)) + ((BG$47+BG$48)/2 * ($A$48-$A$47)) + ((BG$48 + BG$49)/2 * ($A$49-$A$48))</f>
        <v>2146.75</v>
      </c>
      <c r="BH100" s="206"/>
      <c r="BI100" s="206">
        <f>((BI$2+BI$3)/2 * ($A$3-$A$2)) + ((BI$3 + BI$4)/2 * ($A$4-$A$3)) + ((BI$4 + BI$5)/2 * ($BA$5 - $A$4)) + ((BI$5+BI$6)/2 * ($A$6-$A$5)) + ((BI$6 + BI$7)/2 * ($A$7-$A$6)) + ((BI$7 + BI$8)/2 * ($A$8 - $A$7)) + ((BI$8+BI$9)/2 * ($A$9-$A$8)) + ((BI$9 + BI$10)/2 * ($A$10-$A$9)) + ((BI$10 + BI$11)/2 * ($A$11 - $A$10))  + ((BI$11 + BI$12)/2 * ($A$12-$A$11)) + ((BI$12 + BI$13)/2 * ($A$13 - $A$12)) + ((BI$13+ BI$14)/2 * ($A$14-$A$13)) + ((BI$16 + BI$15)/2 * ($A$15 - $A$14)) + ((BI$15+BI$16)/2 * ($A$16 - $A$15)) + ((BI$16 + BI$17)/2 * ($A$17-$A$16)) + ((BI$17 + BI$18)/2 * ($A$18 - $A$17)) + ((BI$18+BI$19)/2 * ($A$19-$A$18)) + ((BI$19 + BI$20)/2 * ($A$20-$A$19)) + ((BI$20 + BI$21)/2 * ($A$21 - $A$20)) + ((BI$21+BI$22)/2 * ($A$22-$A$21)) + ((BI$23 + BI$22)/2 * ($A$23-$A$22)) + ((BI$23 + BI$24)/2 * ($A$24 - $A$23))  + ((BI$24 + BI$25)/2 * ($A$25-$A$24)) + ((BI$25 + BI$26)/2 * ($A$26 - $A$25)) + ((BI$26+ BI$27)/2 * ($A$27-$A$26)) + ((BI$27 + BI$28)/2 * ($A$28 - $A$27)) + ((BI$28+BI$29)/2 * ($A$29-$A$28)) + ((BI$29 + BI$30)/2 * ($A$30-$A$29)) + ((BI$30 + BI$31)/2 * ($A$31 - $A$30)) + ((BI$31+BI$32)/2 * ($A$32-$A$31)) + ((BI$32 + BI$33)/2 * ($A$33-$A$32)) + ((BI$735+ BI$34)/2 * ($A$34 - $A$33)) + ((BI$34+BI$35)/2 * ($A$35-$A$34)) + ((BI$35 + BI$36)/2 * ($A$36-$A$35)) + ((BI$36 + BI$37)/2 * ($A$37 - $A$36))  + ((BI$37 + BI$38)/2 * ($A$38-$A$37)) + ((BI$38 + BI$39)/2 * ($A$39 - $A$38)) + ((BI$39+ BI$40)/2 * ($A$40-$A$39)) + ((BI$40 + BI$41)/2 * ($A$41 - $A$40)) + ((BI$41+BI$42)/2 * ($A$42 - $A$41)) + ((BI$42 + BI$43)/2 * ($A$43-$A$42)) + ((BI$43 + BI$44)/2 * ($A$44 - $A$43)) + ((BI$44+BI$45)/2 * ($A$45-$A$44)) + ((BI$45 + BI$46)/2 * ($A$46-$A$45)) + ((BI$46 + BI$47)/2 * ($A$47 - $A$46)) + ((BI$47+BI$48)/2 * ($A$48-$A$47)) + ((BI$48 + BI$49)/2 * ($A$49-$A$48))</f>
        <v>804.75</v>
      </c>
      <c r="BJ100" s="206"/>
      <c r="BK100" s="206">
        <f>((BK$2+BK$3)/2 * ($A$3-$A$2)) + ((BK$3 + BK$4)/2 * ($A$4-$A$3)) + ((BK$4 + BK$5)/2 * ($BA$5 - $A$4)) + ((BK$5+BK$6)/2 * ($A$6-$A$5)) + ((BK$6 + BK$7)/2 * ($A$7-$A$6)) + ((BK$7 + BK$8)/2 * ($A$8 - $A$7)) + ((BK$8+BK$9)/2 * ($A$9-$A$8)) + ((BK$9 + BK$10)/2 * ($A$10-$A$9)) + ((BK$10 + BK$11)/2 * ($A$11 - $A$10))  + ((BK$11 + BK$12)/2 * ($A$12-$A$11)) + ((BK$12 + BK$13)/2 * ($A$13 - $A$12)) + ((BK$13+ BK$14)/2 * ($A$14-$A$13)) + ((BK$16 + BK$15)/2 * ($A$15 - $A$14)) + ((BK$15+BK$16)/2 * ($A$16 - $A$15)) + ((BK$16 + BK$17)/2 * ($A$17-$A$16)) + ((BK$17 + BK$18)/2 * ($A$18 - $A$17)) + ((BK$18+BK$19)/2 * ($A$19-$A$18)) + ((BK$19 + BK$20)/2 * ($A$20-$A$19)) + ((BK$20 + BK$21)/2 * ($A$21 - $A$20)) + ((BK$21+BK$22)/2 * ($A$22-$A$21)) + ((BK$23 + BK$22)/2 * ($A$23-$A$22)) + ((BK$23 + BK$24)/2 * ($A$24 - $A$23))  + ((BK$24 + BK$25)/2 * ($A$25-$A$24)) + ((BK$25 + BK$26)/2 * ($A$26 - $A$25)) + ((BK$26+ BK$27)/2 * ($A$27-$A$26)) + ((BK$27 + BK$28)/2 * ($A$28 - $A$27)) + ((BK$28+BK$29)/2 * ($A$29-$A$28)) + ((BK$29 + BK$30)/2 * ($A$30-$A$29)) + ((BK$30 + BK$31)/2 * ($A$31 - $A$30)) + ((BK$31+BK$32)/2 * ($A$32-$A$31)) + ((BK$32 + BK$33)/2 * ($A$33-$A$32)) + ((BK$735+ BK$34)/2 * ($A$34 - $A$33)) + ((BK$34+BK$35)/2 * ($A$35-$A$34)) + ((BK$35 + BK$36)/2 * ($A$36-$A$35)) + ((BK$36 + BK$37)/2 * ($A$37 - $A$36))  + ((BK$37 + BK$38)/2 * ($A$38-$A$37)) + ((BK$38 + BK$39)/2 * ($A$39 - $A$38)) + ((BK$39+ BK$40)/2 * ($A$40-$A$39)) + ((BK$40 + BK$41)/2 * ($A$41 - $A$40)) + ((BK$41+BK$42)/2 * ($A$42 - $A$41)) + ((BK$42 + BK$43)/2 * ($A$43-$A$42)) + ((BK$43 + BK$44)/2 * ($A$44 - $A$43)) + ((BK$44+BK$45)/2 * ($A$45-$A$44)) + ((BK$45 + BK$46)/2 * ($A$46-$A$45)) + ((BK$46 + BK$47)/2 * ($A$47 - $A$46)) + ((BK$47+BK$48)/2 * ($A$48-$A$47)) + ((BK$48 + BK$49)/2 * ($A$49-$A$48))</f>
        <v>650.75</v>
      </c>
      <c r="BL100" s="206"/>
      <c r="BM100" s="206">
        <f>((BM$2+BM$3)/2 * ($A$3-$A$2)) + ((BM$3 + BM$4)/2 * ($A$4-$A$3)) + ((BM$4 + BM$5)/2 * ($BA$5 - $A$4)) + ((BM$5+BM$6)/2 * ($A$6-$A$5)) + ((BM$6 + BM$7)/2 * ($A$7-$A$6)) + ((BM$7 + BM$8)/2 * ($A$8 - $A$7)) + ((BM$8+BM$9)/2 * ($A$9-$A$8)) + ((BM$9 + BM$10)/2 * ($A$10-$A$9)) + ((BM$10 + BM$11)/2 * ($A$11 - $A$10))  + ((BM$11 + BM$12)/2 * ($A$12-$A$11)) + ((BM$12 + BM$13)/2 * ($A$13 - $A$12)) + ((BM$13+ BM$14)/2 * ($A$14-$A$13)) + ((BM$16 + BM$15)/2 * ($A$15 - $A$14)) + ((BM$15+BM$16)/2 * ($A$16 - $A$15)) + ((BM$16 + BM$17)/2 * ($A$17-$A$16)) + ((BM$17 + BM$18)/2 * ($A$18 - $A$17)) + ((BM$18+BM$19)/2 * ($A$19-$A$18)) + ((BM$19 + BM$20)/2 * ($A$20-$A$19)) + ((BM$20 + BM$21)/2 * ($A$21 - $A$20)) + ((BM$21+BM$22)/2 * ($A$22-$A$21)) + ((BM$23 + BM$22)/2 * ($A$23-$A$22)) + ((BM$23 + BM$24)/2 * ($A$24 - $A$23))  + ((BM$24 + BM$25)/2 * ($A$25-$A$24)) + ((BM$25 + BM$26)/2 * ($A$26 - $A$25)) + ((BM$26+ BM$27)/2 * ($A$27-$A$26)) + ((BM$27 + BM$28)/2 * ($A$28 - $A$27)) + ((BM$28+BM$29)/2 * ($A$29-$A$28)) + ((BM$29 + BM$30)/2 * ($A$30-$A$29)) + ((BM$30 + BM$31)/2 * ($A$31 - $A$30)) + ((BM$31+BM$32)/2 * ($A$32-$A$31)) + ((BM$32 + BM$33)/2 * ($A$33-$A$32)) + ((BM$735+ BM$34)/2 * ($A$34 - $A$33)) + ((BM$34+BM$35)/2 * ($A$35-$A$34)) + ((BM$35 + BM$36)/2 * ($A$36-$A$35)) + ((BM$36 + BM$37)/2 * ($A$37 - $A$36))  + ((BM$37 + BM$38)/2 * ($A$38-$A$37)) + ((BM$38 + BM$39)/2 * ($A$39 - $A$38)) + ((BM$39+ BM$40)/2 * ($A$40-$A$39)) + ((BM$40 + BM$41)/2 * ($A$41 - $A$40)) + ((BM$41+BM$42)/2 * ($A$42 - $A$41)) + ((BM$42 + BM$43)/2 * ($A$43-$A$42)) + ((BM$43 + BM$44)/2 * ($A$44 - $A$43)) + ((BM$44+BM$45)/2 * ($A$45-$A$44)) + ((BM$45 + BM$46)/2 * ($A$46-$A$45)) + ((BM$46 + BM$47)/2 * ($A$47 - $A$46)) + ((BM$47+BM$48)/2 * ($A$48-$A$47)) + ((BM$48 + BM$49)/2 * ($A$49-$A$48))</f>
        <v>1828.5</v>
      </c>
      <c r="BN100" s="206"/>
      <c r="BO100" s="206">
        <f>((BO$2+BO$3)/2 * ($A$3-$A$2)) + ((BO$3 + BO$4)/2 * ($A$4-$A$3)) + ((BO$4 + BO$5)/2 * ($BA$5 - $A$4)) + ((BO$5+BO$6)/2 * ($A$6-$A$5)) + ((BO$6 + BO$7)/2 * ($A$7-$A$6)) + ((BO$7 + BO$8)/2 * ($A$8 - $A$7)) + ((BO$8+BO$9)/2 * ($A$9-$A$8)) + ((BO$9 + BO$10)/2 * ($A$10-$A$9)) + ((BO$10 + BO$11)/2 * ($A$11 - $A$10))  + ((BO$11 + BO$12)/2 * ($A$12-$A$11)) + ((BO$12 + BO$13)/2 * ($A$13 - $A$12)) + ((BO$13+ BO$14)/2 * ($A$14-$A$13)) + ((BO$16 + BO$15)/2 * ($A$15 - $A$14)) + ((BO$15+BO$16)/2 * ($A$16 - $A$15)) + ((BO$16 + BO$17)/2 * ($A$17-$A$16)) + ((BO$17 + BO$18)/2 * ($A$18 - $A$17)) + ((BO$18+BO$19)/2 * ($A$19-$A$18)) + ((BO$19 + BO$20)/2 * ($A$20-$A$19)) + ((BO$20 + BO$21)/2 * ($A$21 - $A$20)) + ((BO$21+BO$22)/2 * ($A$22-$A$21)) + ((BO$23 + BO$22)/2 * ($A$23-$A$22)) + ((BO$23 + BO$24)/2 * ($A$24 - $A$23))  + ((BO$24 + BO$25)/2 * ($A$25-$A$24)) + ((BO$25 + BO$26)/2 * ($A$26 - $A$25)) + ((BO$26+ BO$27)/2 * ($A$27-$A$26)) + ((BO$27 + BO$28)/2 * ($A$28 - $A$27)) + ((BO$28+BO$29)/2 * ($A$29-$A$28)) + ((BO$29 + BO$30)/2 * ($A$30-$A$29)) + ((BO$30 + BO$31)/2 * ($A$31 - $A$30)) + ((BO$31+BO$32)/2 * ($A$32-$A$31)) + ((BO$32 + BO$33)/2 * ($A$33-$A$32)) + ((BO$735+ BO$34)/2 * ($A$34 - $A$33)) + ((BO$34+BO$35)/2 * ($A$35-$A$34)) + ((BO$35 + BO$36)/2 * ($A$36-$A$35)) + ((BO$36 + BO$37)/2 * ($A$37 - $A$36))  + ((BO$37 + BO$38)/2 * ($A$38-$A$37)) + ((BO$38 + BO$39)/2 * ($A$39 - $A$38)) + ((BO$39+ BO$40)/2 * ($A$40-$A$39)) + ((BO$40 + BO$41)/2 * ($A$41 - $A$40)) + ((BO$41+BO$42)/2 * ($A$42 - $A$41)) + ((BO$42 + BO$43)/2 * ($A$43-$A$42)) + ((BO$43 + BO$44)/2 * ($A$44 - $A$43)) + ((BO$44+BO$45)/2 * ($A$45-$A$44)) + ((BO$45 + BO$46)/2 * ($A$46-$A$45)) + ((BO$46 + BO$47)/2 * ($A$47 - $A$46)) + ((BO$47+BO$48)/2 * ($A$48-$A$47)) + ((BO$48 + BO$49)/2 * ($A$49-$A$48))</f>
        <v>1576.75</v>
      </c>
      <c r="BP100" s="206"/>
      <c r="BQ100" s="206">
        <f>((BQ$2+BQ$3)/2 * ($A$3-$A$2)) + ((BQ$3 + BQ$4)/2 * ($A$4-$A$3)) + ((BQ$4 + BQ$5)/2 * ($BA$5 - $A$4)) + ((BQ$5+BQ$6)/2 * ($A$6-$A$5)) + ((BQ$6 + BQ$7)/2 * ($A$7-$A$6)) + ((BQ$7 + BQ$8)/2 * ($A$8 - $A$7)) + ((BQ$8+BQ$9)/2 * ($A$9-$A$8)) + ((BQ$9 + BQ$10)/2 * ($A$10-$A$9)) + ((BQ$10 + BQ$11)/2 * ($A$11 - $A$10))  + ((BQ$11 + BQ$12)/2 * ($A$12-$A$11)) + ((BQ$12 + BQ$13)/2 * ($A$13 - $A$12)) + ((BQ$13+ BQ$14)/2 * ($A$14-$A$13)) + ((BQ$16 + BQ$15)/2 * ($A$15 - $A$14)) + ((BQ$15+BQ$16)/2 * ($A$16 - $A$15)) + ((BQ$16 + BQ$17)/2 * ($A$17-$A$16)) + ((BQ$17 + BQ$18)/2 * ($A$18 - $A$17)) + ((BQ$18+BQ$19)/2 * ($A$19-$A$18)) + ((BQ$19 + BQ$20)/2 * ($A$20-$A$19)) + ((BQ$20 + BQ$21)/2 * ($A$21 - $A$20)) + ((BQ$21+BQ$22)/2 * ($A$22-$A$21)) + ((BQ$23 + BQ$22)/2 * ($A$23-$A$22)) + ((BQ$23 + BQ$24)/2 * ($A$24 - $A$23))  + ((BQ$24 + BQ$25)/2 * ($A$25-$A$24)) + ((BQ$25 + BQ$26)/2 * ($A$26 - $A$25)) + ((BQ$26+ BQ$27)/2 * ($A$27-$A$26)) + ((BQ$27 + BQ$28)/2 * ($A$28 - $A$27)) + ((BQ$28+BQ$29)/2 * ($A$29-$A$28)) + ((BQ$29 + BQ$30)/2 * ($A$30-$A$29)) + ((BQ$30 + BQ$31)/2 * ($A$31 - $A$30)) + ((BQ$31+BQ$32)/2 * ($A$32-$A$31)) + ((BQ$32 + BQ$33)/2 * ($A$33-$A$32)) + ((BQ$735+ BQ$34)/2 * ($A$34 - $A$33)) + ((BQ$34+BQ$35)/2 * ($A$35-$A$34)) + ((BQ$35 + BQ$36)/2 * ($A$36-$A$35)) + ((BQ$36 + BQ$37)/2 * ($A$37 - $A$36))  + ((BQ$37 + BQ$38)/2 * ($A$38-$A$37)) + ((BQ$38 + BQ$39)/2 * ($A$39 - $A$38)) + ((BQ$39+ BQ$40)/2 * ($A$40-$A$39)) + ((BQ$40 + BQ$41)/2 * ($A$41 - $A$40)) + ((BQ$41+BQ$42)/2 * ($A$42 - $A$41)) + ((BQ$42 + BQ$43)/2 * ($A$43-$A$42)) + ((BQ$43 + BQ$44)/2 * ($A$44 - $A$43)) + ((BQ$44+BQ$45)/2 * ($A$45-$A$44)) + ((BQ$45 + BQ$46)/2 * ($A$46-$A$45)) + ((BQ$46 + BQ$47)/2 * ($A$47 - $A$46)) + ((BQ$47+BQ$48)/2 * ($A$48-$A$47)) + ((BQ$48 + BQ$49)/2 * ($A$49-$A$48))</f>
        <v>364.5</v>
      </c>
      <c r="BR100" s="206"/>
      <c r="BS100" s="206">
        <f>((BS$2+BS$3)/2 * ($A$3-$A$2)) + ((BS$3 + BS$4)/2 * ($A$4-$A$3)) + ((BS$4 + BS$5)/2 * ($BA$5 - $A$4)) + ((BS$5+BS$6)/2 * ($A$6-$A$5)) + ((BS$6 + BS$7)/2 * ($A$7-$A$6)) + ((BS$7 + BS$8)/2 * ($A$8 - $A$7)) + ((BS$8+BS$9)/2 * ($A$9-$A$8)) + ((BS$9 + BS$10)/2 * ($A$10-$A$9)) + ((BS$10 + BS$11)/2 * ($A$11 - $A$10))  + ((BS$11 + BS$12)/2 * ($A$12-$A$11)) + ((BS$12 + BS$13)/2 * ($A$13 - $A$12)) + ((BS$13+ BS$14)/2 * ($A$14-$A$13)) + ((BS$16 + BS$15)/2 * ($A$15 - $A$14)) + ((BS$15+BS$16)/2 * ($A$16 - $A$15)) + ((BS$16 + BS$17)/2 * ($A$17-$A$16)) + ((BS$17 + BS$18)/2 * ($A$18 - $A$17)) + ((BS$18+BS$19)/2 * ($A$19-$A$18)) + ((BS$19 + BS$20)/2 * ($A$20-$A$19)) + ((BS$20 + BS$21)/2 * ($A$21 - $A$20)) + ((BS$21+BS$22)/2 * ($A$22-$A$21)) + ((BS$23 + BS$22)/2 * ($A$23-$A$22)) + ((BS$23 + BS$24)/2 * ($A$24 - $A$23))  + ((BS$24 + BS$25)/2 * ($A$25-$A$24)) + ((BS$25 + BS$26)/2 * ($A$26 - $A$25)) + ((BS$26+ BS$27)/2 * ($A$27-$A$26)) + ((BS$27 + BS$28)/2 * ($A$28 - $A$27)) + ((BS$28+BS$29)/2 * ($A$29-$A$28)) + ((BS$29 + BS$30)/2 * ($A$30-$A$29)) + ((BS$30 + BS$31)/2 * ($A$31 - $A$30)) + ((BS$31+BS$32)/2 * ($A$32-$A$31)) + ((BS$32 + BS$33)/2 * ($A$33-$A$32)) + ((BS$735+ BS$34)/2 * ($A$34 - $A$33)) + ((BS$34+BS$35)/2 * ($A$35-$A$34)) + ((BS$35 + BS$36)/2 * ($A$36-$A$35)) + ((BS$36 + BS$37)/2 * ($A$37 - $A$36))  + ((BS$37 + BS$38)/2 * ($A$38-$A$37)) + ((BS$38 + BS$39)/2 * ($A$39 - $A$38)) + ((BS$39+ BS$40)/2 * ($A$40-$A$39)) + ((BS$40 + BS$41)/2 * ($A$41 - $A$40)) + ((BS$41+BS$42)/2 * ($A$42 - $A$41)) + ((BS$42 + BS$43)/2 * ($A$43-$A$42)) + ((BS$43 + BS$44)/2 * ($A$44 - $A$43)) + ((BS$44+BS$45)/2 * ($A$45-$A$44)) + ((BS$45 + BS$46)/2 * ($A$46-$A$45)) + ((BS$46 + BS$47)/2 * ($A$47 - $A$46)) + ((BS$47+BS$48)/2 * ($A$48-$A$47)) + ((BS$48 + BS$49)/2 * ($A$49-$A$48))</f>
        <v>4170</v>
      </c>
      <c r="BT100" s="206"/>
      <c r="BU100" s="206">
        <f>((BU$2+BU$3)/2 * ($A$3-$A$2)) + ((BU$3 + BU$4)/2 * ($A$4-$A$3)) + ((BU$4 + BU$5)/2 * ($BA$5 - $A$4)) + ((BU$5+BU$6)/2 * ($A$6-$A$5)) + ((BU$6 + BU$7)/2 * ($A$7-$A$6)) + ((BU$7 + BU$8)/2 * ($A$8 - $A$7)) + ((BU$8+BU$9)/2 * ($A$9-$A$8)) + ((BU$9 + BU$10)/2 * ($A$10-$A$9)) + ((BU$10 + BU$11)/2 * ($A$11 - $A$10))  + ((BU$11 + BU$12)/2 * ($A$12-$A$11)) + ((BU$12 + BU$13)/2 * ($A$13 - $A$12)) + ((BU$13+ BU$14)/2 * ($A$14-$A$13)) + ((BU$16 + BU$15)/2 * ($A$15 - $A$14)) + ((BU$15+BU$16)/2 * ($A$16 - $A$15)) + ((BU$16 + BU$17)/2 * ($A$17-$A$16)) + ((BU$17 + BU$18)/2 * ($A$18 - $A$17)) + ((BU$18+BU$19)/2 * ($A$19-$A$18)) + ((BU$19 + BU$20)/2 * ($A$20-$A$19)) + ((BU$20 + BU$21)/2 * ($A$21 - $A$20)) + ((BU$21+BU$22)/2 * ($A$22-$A$21)) + ((BU$23 + BU$22)/2 * ($A$23-$A$22)) + ((BU$23 + BU$24)/2 * ($A$24 - $A$23))  + ((BU$24 + BU$25)/2 * ($A$25-$A$24)) + ((BU$25 + BU$26)/2 * ($A$26 - $A$25)) + ((BU$26+ BU$27)/2 * ($A$27-$A$26)) + ((BU$27 + BU$28)/2 * ($A$28 - $A$27)) + ((BU$28+BU$29)/2 * ($A$29-$A$28)) + ((BU$29 + BU$30)/2 * ($A$30-$A$29)) + ((BU$30 + BU$31)/2 * ($A$31 - $A$30)) + ((BU$31+BU$32)/2 * ($A$32-$A$31)) + ((BU$32 + BU$33)/2 * ($A$33-$A$32)) + ((BU$735+ BU$34)/2 * ($A$34 - $A$33)) + ((BU$34+BU$35)/2 * ($A$35-$A$34)) + ((BU$35 + BU$36)/2 * ($A$36-$A$35)) + ((BU$36 + BU$37)/2 * ($A$37 - $A$36))  + ((BU$37 + BU$38)/2 * ($A$38-$A$37)) + ((BU$38 + BU$39)/2 * ($A$39 - $A$38)) + ((BU$39+ BU$40)/2 * ($A$40-$A$39)) + ((BU$40 + BU$41)/2 * ($A$41 - $A$40)) + ((BU$41+BU$42)/2 * ($A$42 - $A$41)) + ((BU$42 + BU$43)/2 * ($A$43-$A$42)) + ((BU$43 + BU$44)/2 * ($A$44 - $A$43)) + ((BU$44+BU$45)/2 * ($A$45-$A$44)) + ((BU$45 + BU$46)/2 * ($A$46-$A$45)) + ((BU$46 + BU$47)/2 * ($A$47 - $A$46)) + ((BU$47+BU$48)/2 * ($A$48-$A$47)) + ((BU$48 + BU$49)/2 * ($A$49-$A$48))</f>
        <v>0</v>
      </c>
      <c r="BV100" s="206"/>
      <c r="BW100" s="206">
        <f>((BW$2+BW$3)/2 * ($A$3-$A$2)) + ((BW$3 + BW$4)/2 * ($A$4-$A$3)) + ((BW$4 + BW$5)/2 * ($BA$5 - $A$4)) + ((BW$5+BW$6)/2 * ($A$6-$A$5)) + ((BW$6 + BW$7)/2 * ($A$7-$A$6)) + ((BW$7 + BW$8)/2 * ($A$8 - $A$7)) + ((BW$8+BW$9)/2 * ($A$9-$A$8)) + ((BW$9 + BW$10)/2 * ($A$10-$A$9)) + ((BW$10 + BW$11)/2 * ($A$11 - $A$10))  + ((BW$11 + BW$12)/2 * ($A$12-$A$11)) + ((BW$12 + BW$13)/2 * ($A$13 - $A$12)) + ((BW$13+ BW$14)/2 * ($A$14-$A$13)) + ((BW$16 + BW$15)/2 * ($A$15 - $A$14)) + ((BW$15+BW$16)/2 * ($A$16 - $A$15)) + ((BW$16 + BW$17)/2 * ($A$17-$A$16)) + ((BW$17 + BW$18)/2 * ($A$18 - $A$17)) + ((BW$18+BW$19)/2 * ($A$19-$A$18)) + ((BW$19 + BW$20)/2 * ($A$20-$A$19)) + ((BW$20 + BW$21)/2 * ($A$21 - $A$20)) + ((BW$21+BW$22)/2 * ($A$22-$A$21)) + ((BW$23 + BW$22)/2 * ($A$23-$A$22)) + ((BW$23 + BW$24)/2 * ($A$24 - $A$23))  + ((BW$24 + BW$25)/2 * ($A$25-$A$24)) + ((BW$25 + BW$26)/2 * ($A$26 - $A$25)) + ((BW$26+ BW$27)/2 * ($A$27-$A$26)) + ((BW$27 + BW$28)/2 * ($A$28 - $A$27)) + ((BW$28+BW$29)/2 * ($A$29-$A$28)) + ((BW$29 + BW$30)/2 * ($A$30-$A$29)) + ((BW$30 + BW$31)/2 * ($A$31 - $A$30)) + ((BW$31+BW$32)/2 * ($A$32-$A$31)) + ((BW$32 + BW$33)/2 * ($A$33-$A$32)) + ((BW$735+ BW$34)/2 * ($A$34 - $A$33)) + ((BW$34+BW$35)/2 * ($A$35-$A$34)) + ((BW$35 + BW$36)/2 * ($A$36-$A$35)) + ((BW$36 + BW$37)/2 * ($A$37 - $A$36))  + ((BW$37 + BW$38)/2 * ($A$38-$A$37)) + ((BW$38 + BW$39)/2 * ($A$39 - $A$38)) + ((BW$39+ BW$40)/2 * ($A$40-$A$39)) + ((BW$40 + BW$41)/2 * ($A$41 - $A$40)) + ((BW$41+BW$42)/2 * ($A$42 - $A$41)) + ((BW$42 + BW$43)/2 * ($A$43-$A$42)) + ((BW$43 + BW$44)/2 * ($A$44 - $A$43)) + ((BW$44+BW$45)/2 * ($A$45-$A$44)) + ((BW$45 + BW$46)/2 * ($A$46-$A$45)) + ((BW$46 + BW$47)/2 * ($A$47 - $A$46)) + ((BW$47+BW$48)/2 * ($A$48-$A$47)) + ((BW$48 + BW$49)/2 * ($A$49-$A$48))</f>
        <v>662</v>
      </c>
      <c r="BX100" s="206"/>
      <c r="BY100" s="206">
        <f>((BY$2+BY$3)/2 * ($A$3-$A$2)) + ((BY$3 + BY$4)/2 * ($A$4-$A$3)) + ((BY$4 + BY$5)/2 * ($BA$5 - $A$4)) + ((BY$5+BY$6)/2 * ($A$6-$A$5)) + ((BY$6 + BY$7)/2 * ($A$7-$A$6)) + ((BY$7 + BY$8)/2 * ($A$8 - $A$7)) + ((BY$8+BY$9)/2 * ($A$9-$A$8)) + ((BY$9 + BY$10)/2 * ($A$10-$A$9)) + ((BY$10 + BY$11)/2 * ($A$11 - $A$10))  + ((BY$11 + BY$12)/2 * ($A$12-$A$11)) + ((BY$12 + BY$13)/2 * ($A$13 - $A$12)) + ((BY$13+ BY$14)/2 * ($A$14-$A$13)) + ((BY$16 + BY$15)/2 * ($A$15 - $A$14)) + ((BY$15+BY$16)/2 * ($A$16 - $A$15)) + ((BY$16 + BY$17)/2 * ($A$17-$A$16)) + ((BY$17 + BY$18)/2 * ($A$18 - $A$17)) + ((BY$18+BY$19)/2 * ($A$19-$A$18)) + ((BY$19 + BY$20)/2 * ($A$20-$A$19)) + ((BY$20 + BY$21)/2 * ($A$21 - $A$20)) + ((BY$21+BY$22)/2 * ($A$22-$A$21)) + ((BY$23 + BY$22)/2 * ($A$23-$A$22)) + ((BY$23 + BY$24)/2 * ($A$24 - $A$23))  + ((BY$24 + BY$25)/2 * ($A$25-$A$24)) + ((BY$25 + BY$26)/2 * ($A$26 - $A$25)) + ((BY$26+ BY$27)/2 * ($A$27-$A$26)) + ((BY$27 + BY$28)/2 * ($A$28 - $A$27)) + ((BY$28+BY$29)/2 * ($A$29-$A$28)) + ((BY$29 + BY$30)/2 * ($A$30-$A$29)) + ((BY$30 + BY$31)/2 * ($A$31 - $A$30)) + ((BY$31+BY$32)/2 * ($A$32-$A$31)) + ((BY$32 + BY$33)/2 * ($A$33-$A$32)) + ((BY$735+ BY$34)/2 * ($A$34 - $A$33)) + ((BY$34+BY$35)/2 * ($A$35-$A$34)) + ((BY$35 + BY$36)/2 * ($A$36-$A$35)) + ((BY$36 + BY$37)/2 * ($A$37 - $A$36))  + ((BY$37 + BY$38)/2 * ($A$38-$A$37)) + ((BY$38 + BY$39)/2 * ($A$39 - $A$38)) + ((BY$39+ BY$40)/2 * ($A$40-$A$39)) + ((BY$40 + BY$41)/2 * ($A$41 - $A$40)) + ((BY$41+BY$42)/2 * ($A$42 - $A$41)) + ((BY$42 + BY$43)/2 * ($A$43-$A$42)) + ((BY$43 + BY$44)/2 * ($A$44 - $A$43)) + ((BY$44+BY$45)/2 * ($A$45-$A$44)) + ((BY$45 + BY$46)/2 * ($A$46-$A$45)) + ((BY$46 + BY$47)/2 * ($A$47 - $A$46)) + ((BY$47+BY$48)/2 * ($A$48-$A$47)) + ((BY$48 + BY$49)/2 * ($A$49-$A$48))</f>
        <v>1421.5</v>
      </c>
      <c r="BZ100" s="206"/>
      <c r="CA100" s="206">
        <f>((CA$2+CA$3)/2 * ($A$3-$A$2)) + ((CA$3 + CA$4)/2 * ($A$4-$A$3)) + ((CA$4 + CA$5)/2 * ($BA$5 - $A$4)) + ((CA$5+CA$6)/2 * ($A$6-$A$5)) + ((CA$6 + CA$7)/2 * ($A$7-$A$6)) + ((CA$7 + CA$8)/2 * ($A$8 - $A$7)) + ((CA$8+CA$9)/2 * ($A$9-$A$8)) + ((CA$9 + CA$10)/2 * ($A$10-$A$9)) + ((CA$10 + CA$11)/2 * ($A$11 - $A$10))  + ((CA$11 + CA$12)/2 * ($A$12-$A$11)) + ((CA$12 + CA$13)/2 * ($A$13 - $A$12)) + ((CA$13+ CA$14)/2 * ($A$14-$A$13)) + ((CA$16 + CA$15)/2 * ($A$15 - $A$14)) + ((CA$15+CA$16)/2 * ($A$16 - $A$15)) + ((CA$16 + CA$17)/2 * ($A$17-$A$16)) + ((CA$17 + CA$18)/2 * ($A$18 - $A$17)) + ((CA$18+CA$19)/2 * ($A$19-$A$18)) + ((CA$19 + CA$20)/2 * ($A$20-$A$19)) + ((CA$20 + CA$21)/2 * ($A$21 - $A$20)) + ((CA$21+CA$22)/2 * ($A$22-$A$21)) + ((CA$23 + CA$22)/2 * ($A$23-$A$22)) + ((CA$23 + CA$24)/2 * ($A$24 - $A$23))  + ((CA$24 + CA$25)/2 * ($A$25-$A$24)) + ((CA$25 + CA$26)/2 * ($A$26 - $A$25)) + ((CA$26+ CA$27)/2 * ($A$27-$A$26)) + ((CA$27 + CA$28)/2 * ($A$28 - $A$27)) + ((CA$28+CA$29)/2 * ($A$29-$A$28)) + ((CA$29 + CA$30)/2 * ($A$30-$A$29)) + ((CA$30 + CA$31)/2 * ($A$31 - $A$30)) + ((CA$31+CA$32)/2 * ($A$32-$A$31)) + ((CA$32 + CA$33)/2 * ($A$33-$A$32)) + ((CA$735+ CA$34)/2 * ($A$34 - $A$33)) + ((CA$34+CA$35)/2 * ($A$35-$A$34)) + ((CA$35 + CA$36)/2 * ($A$36-$A$35)) + ((CA$36 + CA$37)/2 * ($A$37 - $A$36))  + ((CA$37 + CA$38)/2 * ($A$38-$A$37)) + ((CA$38 + CA$39)/2 * ($A$39 - $A$38)) + ((CA$39+ CA$40)/2 * ($A$40-$A$39)) + ((CA$40 + CA$41)/2 * ($A$41 - $A$40)) + ((CA$41+CA$42)/2 * ($A$42 - $A$41)) + ((CA$42 + CA$43)/2 * ($A$43-$A$42)) + ((CA$43 + CA$44)/2 * ($A$44 - $A$43)) + ((CA$44+CA$45)/2 * ($A$45-$A$44)) + ((CA$45 + CA$46)/2 * ($A$46-$A$45)) + ((CA$46 + CA$47)/2 * ($A$47 - $A$46)) + ((CA$47+CA$48)/2 * ($A$48-$A$47)) + ((CA$48 + CA$49)/2 * ($A$49-$A$48))</f>
        <v>1234.5</v>
      </c>
      <c r="CB100" s="206"/>
      <c r="CC100" s="206">
        <f>((CC$2+CC$3)/2 * ($A$3-$A$2)) + ((CC$3 + CC$4)/2 * ($A$4-$A$3)) + ((CC$4 + CC$5)/2 * ($BA$5 - $A$4)) + ((CC$5+CC$6)/2 * ($A$6-$A$5)) + ((CC$6 + CC$7)/2 * ($A$7-$A$6)) + ((CC$7 + CC$8)/2 * ($A$8 - $A$7)) + ((CC$8+CC$9)/2 * ($A$9-$A$8)) + ((CC$9 + CC$10)/2 * ($A$10-$A$9)) + ((CC$10 + CC$11)/2 * ($A$11 - $A$10))  + ((CC$11 + CC$12)/2 * ($A$12-$A$11)) + ((CC$12 + CC$13)/2 * ($A$13 - $A$12)) + ((CC$13+ CC$14)/2 * ($A$14-$A$13)) + ((CC$16 + CC$15)/2 * ($A$15 - $A$14)) + ((CC$15+CC$16)/2 * ($A$16 - $A$15)) + ((CC$16 + CC$17)/2 * ($A$17-$A$16)) + ((CC$17 + CC$18)/2 * ($A$18 - $A$17)) + ((CC$18+CC$19)/2 * ($A$19-$A$18)) + ((CC$19 + CC$20)/2 * ($A$20-$A$19)) + ((CC$20 + CC$21)/2 * ($A$21 - $A$20)) + ((CC$21+CC$22)/2 * ($A$22-$A$21)) + ((CC$23 + CC$22)/2 * ($A$23-$A$22)) + ((CC$23 + CC$24)/2 * ($A$24 - $A$23))  + ((CC$24 + CC$25)/2 * ($A$25-$A$24)) + ((CC$25 + CC$26)/2 * ($A$26 - $A$25)) + ((CC$26+ CC$27)/2 * ($A$27-$A$26)) + ((CC$27 + CC$28)/2 * ($A$28 - $A$27)) + ((CC$28+CC$29)/2 * ($A$29-$A$28)) + ((CC$29 + CC$30)/2 * ($A$30-$A$29)) + ((CC$30 + CC$31)/2 * ($A$31 - $A$30)) + ((CC$31+CC$32)/2 * ($A$32-$A$31)) + ((CC$32 + CC$33)/2 * ($A$33-$A$32)) + ((CC$735+ CC$34)/2 * ($A$34 - $A$33)) + ((CC$34+CC$35)/2 * ($A$35-$A$34)) + ((CC$35 + CC$36)/2 * ($A$36-$A$35)) + ((CC$36 + CC$37)/2 * ($A$37 - $A$36))  + ((CC$37 + CC$38)/2 * ($A$38-$A$37)) + ((CC$38 + CC$39)/2 * ($A$39 - $A$38)) + ((CC$39+ CC$40)/2 * ($A$40-$A$39)) + ((CC$40 + CC$41)/2 * ($A$41 - $A$40)) + ((CC$41+CC$42)/2 * ($A$42 - $A$41)) + ((CC$42 + CC$43)/2 * ($A$43-$A$42)) + ((CC$43 + CC$44)/2 * ($A$44 - $A$43)) + ((CC$44+CC$45)/2 * ($A$45-$A$44)) + ((CC$45 + CC$46)/2 * ($A$46-$A$45)) + ((CC$46 + CC$47)/2 * ($A$47 - $A$46)) + ((CC$47+CC$48)/2 * ($A$48-$A$47)) + ((CC$48 + CC$49)/2 * ($A$49-$A$48))</f>
        <v>488.5</v>
      </c>
      <c r="CD100" s="206"/>
      <c r="CE100" s="206">
        <f>((CE$2+CE$3)/2 * ($A$3-$A$2)) + ((CE$3 + CE$4)/2 * ($A$4-$A$3)) + ((CE$4 + CE$5)/2 * ($BA$5 - $A$4)) + ((CE$5+CE$6)/2 * ($A$6-$A$5)) + ((CE$6 + CE$7)/2 * ($A$7-$A$6)) + ((CE$7 + CE$8)/2 * ($A$8 - $A$7)) + ((CE$8+CE$9)/2 * ($A$9-$A$8)) + ((CE$9 + CE$10)/2 * ($A$10-$A$9)) + ((CE$10 + CE$11)/2 * ($A$11 - $A$10))  + ((CE$11 + CE$12)/2 * ($A$12-$A$11)) + ((CE$12 + CE$13)/2 * ($A$13 - $A$12)) + ((CE$13+ CE$14)/2 * ($A$14-$A$13)) + ((CE$16 + CE$15)/2 * ($A$15 - $A$14)) + ((CE$15+CE$16)/2 * ($A$16 - $A$15)) + ((CE$16 + CE$17)/2 * ($A$17-$A$16)) + ((CE$17 + CE$18)/2 * ($A$18 - $A$17)) + ((CE$18+CE$19)/2 * ($A$19-$A$18)) + ((CE$19 + CE$20)/2 * ($A$20-$A$19)) + ((CE$20 + CE$21)/2 * ($A$21 - $A$20)) + ((CE$21+CE$22)/2 * ($A$22-$A$21)) + ((CE$23 + CE$22)/2 * ($A$23-$A$22)) + ((CE$23 + CE$24)/2 * ($A$24 - $A$23))  + ((CE$24 + CE$25)/2 * ($A$25-$A$24)) + ((CE$25 + CE$26)/2 * ($A$26 - $A$25)) + ((CE$26+ CE$27)/2 * ($A$27-$A$26)) + ((CE$27 + CE$28)/2 * ($A$28 - $A$27)) + ((CE$28+CE$29)/2 * ($A$29-$A$28)) + ((CE$29 + CE$30)/2 * ($A$30-$A$29)) + ((CE$30 + CE$31)/2 * ($A$31 - $A$30)) + ((CE$31+CE$32)/2 * ($A$32-$A$31)) + ((CE$32 + CE$33)/2 * ($A$33-$A$32)) + ((CE$735+ CE$34)/2 * ($A$34 - $A$33)) + ((CE$34+CE$35)/2 * ($A$35-$A$34)) + ((CE$35 + CE$36)/2 * ($A$36-$A$35)) + ((CE$36 + CE$37)/2 * ($A$37 - $A$36))  + ((CE$37 + CE$38)/2 * ($A$38-$A$37)) + ((CE$38 + CE$39)/2 * ($A$39 - $A$38)) + ((CE$39+ CE$40)/2 * ($A$40-$A$39)) + ((CE$40 + CE$41)/2 * ($A$41 - $A$40)) + ((CE$41+CE$42)/2 * ($A$42 - $A$41)) + ((CE$42 + CE$43)/2 * ($A$43-$A$42)) + ((CE$43 + CE$44)/2 * ($A$44 - $A$43)) + ((CE$44+CE$45)/2 * ($A$45-$A$44)) + ((CE$45 + CE$46)/2 * ($A$46-$A$45)) + ((CE$46 + CE$47)/2 * ($A$47 - $A$46)) + ((CE$47+CE$48)/2 * ($A$48-$A$47)) + ((CE$48 + CE$49)/2 * ($A$49-$A$48))</f>
        <v>1497</v>
      </c>
      <c r="CF100" s="206"/>
      <c r="CG100" s="206">
        <f>((CG$2+CG$3)/2 * ($A$3-$A$2)) + ((CG$3 + CG$4)/2 * ($A$4-$A$3)) + ((CG$4 + CG$5)/2 * ($BA$5 - $A$4)) + ((CG$5+CG$6)/2 * ($A$6-$A$5)) + ((CG$6 + CG$7)/2 * ($A$7-$A$6)) + ((CG$7 + CG$8)/2 * ($A$8 - $A$7)) + ((CG$8+CG$9)/2 * ($A$9-$A$8)) + ((CG$9 + CG$10)/2 * ($A$10-$A$9)) + ((CG$10 + CG$11)/2 * ($A$11 - $A$10))  + ((CG$11 + CG$12)/2 * ($A$12-$A$11)) + ((CG$12 + CG$13)/2 * ($A$13 - $A$12)) + ((CG$13+ CG$14)/2 * ($A$14-$A$13)) + ((CG$16 + CG$15)/2 * ($A$15 - $A$14)) + ((CG$15+CG$16)/2 * ($A$16 - $A$15)) + ((CG$16 + CG$17)/2 * ($A$17-$A$16)) + ((CG$17 + CG$18)/2 * ($A$18 - $A$17)) + ((CG$18+CG$19)/2 * ($A$19-$A$18)) + ((CG$19 + CG$20)/2 * ($A$20-$A$19)) + ((CG$20 + CG$21)/2 * ($A$21 - $A$20)) + ((CG$21+CG$22)/2 * ($A$22-$A$21)) + ((CG$23 + CG$22)/2 * ($A$23-$A$22)) + ((CG$23 + CG$24)/2 * ($A$24 - $A$23))  + ((CG$24 + CG$25)/2 * ($A$25-$A$24)) + ((CG$25 + CG$26)/2 * ($A$26 - $A$25)) + ((CG$26+ CG$27)/2 * ($A$27-$A$26)) + ((CG$27 + CG$28)/2 * ($A$28 - $A$27)) + ((CG$28+CG$29)/2 * ($A$29-$A$28)) + ((CG$29 + CG$30)/2 * ($A$30-$A$29)) + ((CG$30 + CG$31)/2 * ($A$31 - $A$30)) + ((CG$31+CG$32)/2 * ($A$32-$A$31)) + ((CG$32 + CG$33)/2 * ($A$33-$A$32)) + ((CG$735+ CG$34)/2 * ($A$34 - $A$33)) + ((CG$34+CG$35)/2 * ($A$35-$A$34)) + ((CG$35 + CG$36)/2 * ($A$36-$A$35)) + ((CG$36 + CG$37)/2 * ($A$37 - $A$36))  + ((CG$37 + CG$38)/2 * ($A$38-$A$37)) + ((CG$38 + CG$39)/2 * ($A$39 - $A$38)) + ((CG$39+ CG$40)/2 * ($A$40-$A$39)) + ((CG$40 + CG$41)/2 * ($A$41 - $A$40)) + ((CG$41+CG$42)/2 * ($A$42 - $A$41)) + ((CG$42 + CG$43)/2 * ($A$43-$A$42)) + ((CG$43 + CG$44)/2 * ($A$44 - $A$43)) + ((CG$44+CG$45)/2 * ($A$45-$A$44)) + ((CG$45 + CG$46)/2 * ($A$46-$A$45)) + ((CG$46 + CG$47)/2 * ($A$47 - $A$46)) + ((CG$47+CG$48)/2 * ($A$48-$A$47)) + ((CG$48 + CG$49)/2 * ($A$49-$A$48))</f>
        <v>0</v>
      </c>
      <c r="CH100" s="206"/>
      <c r="CI100" s="206">
        <f>((CI$2+CI$3)/2 * ($A$3-$A$2)) + ((CI$3 + CI$4)/2 * ($A$4-$A$3)) + ((CI$4 + CI$5)/2 * ($BA$5 - $A$4)) + ((CI$5+CI$6)/2 * ($A$6-$A$5)) + ((CI$6 + CI$7)/2 * ($A$7-$A$6)) + ((CI$7 + CI$8)/2 * ($A$8 - $A$7)) + ((CI$8+CI$9)/2 * ($A$9-$A$8)) + ((CI$9 + CI$10)/2 * ($A$10-$A$9)) + ((CI$10 + CI$11)/2 * ($A$11 - $A$10))  + ((CI$11 + CI$12)/2 * ($A$12-$A$11)) + ((CI$12 + CI$13)/2 * ($A$13 - $A$12)) + ((CI$13+ CI$14)/2 * ($A$14-$A$13)) + ((CI$16 + CI$15)/2 * ($A$15 - $A$14)) + ((CI$15+CI$16)/2 * ($A$16 - $A$15)) + ((CI$16 + CI$17)/2 * ($A$17-$A$16)) + ((CI$17 + CI$18)/2 * ($A$18 - $A$17)) + ((CI$18+CI$19)/2 * ($A$19-$A$18)) + ((CI$19 + CI$20)/2 * ($A$20-$A$19)) + ((CI$20 + CI$21)/2 * ($A$21 - $A$20)) + ((CI$21+CI$22)/2 * ($A$22-$A$21)) + ((CI$23 + CI$22)/2 * ($A$23-$A$22)) + ((CI$23 + CI$24)/2 * ($A$24 - $A$23))  + ((CI$24 + CI$25)/2 * ($A$25-$A$24)) + ((CI$25 + CI$26)/2 * ($A$26 - $A$25)) + ((CI$26+ CI$27)/2 * ($A$27-$A$26)) + ((CI$27 + CI$28)/2 * ($A$28 - $A$27)) + ((CI$28+CI$29)/2 * ($A$29-$A$28)) + ((CI$29 + CI$30)/2 * ($A$30-$A$29)) + ((CI$30 + CI$31)/2 * ($A$31 - $A$30)) + ((CI$31+CI$32)/2 * ($A$32-$A$31)) + ((CI$32 + CI$33)/2 * ($A$33-$A$32)) + ((CI$735+ CI$34)/2 * ($A$34 - $A$33)) + ((CI$34+CI$35)/2 * ($A$35-$A$34)) + ((CI$35 + CI$36)/2 * ($A$36-$A$35)) + ((CI$36 + CI$37)/2 * ($A$37 - $A$36))  + ((CI$37 + CI$38)/2 * ($A$38-$A$37)) + ((CI$38 + CI$39)/2 * ($A$39 - $A$38)) + ((CI$39+ CI$40)/2 * ($A$40-$A$39)) + ((CI$40 + CI$41)/2 * ($A$41 - $A$40)) + ((CI$41+CI$42)/2 * ($A$42 - $A$41)) + ((CI$42 + CI$43)/2 * ($A$43-$A$42)) + ((CI$43 + CI$44)/2 * ($A$44 - $A$43)) + ((CI$44+CI$45)/2 * ($A$45-$A$44)) + ((CI$45 + CI$46)/2 * ($A$46-$A$45)) + ((CI$46 + CI$47)/2 * ($A$47 - $A$46)) + ((CI$47+CI$48)/2 * ($A$48-$A$47)) + ((CI$48 + CI$49)/2 * ($A$49-$A$48))</f>
        <v>620.75</v>
      </c>
      <c r="CJ100" s="206"/>
      <c r="CK100" s="206">
        <f>((CK$2+CK$3)/2 * ($A$3-$A$2)) + ((CK$3 + CK$4)/2 * ($A$4-$A$3)) + ((CK$4 + CK$5)/2 * ($BA$5 - $A$4)) + ((CK$5+CK$6)/2 * ($A$6-$A$5)) + ((CK$6 + CK$7)/2 * ($A$7-$A$6)) + ((CK$7 + CK$8)/2 * ($A$8 - $A$7)) + ((CK$8+CK$9)/2 * ($A$9-$A$8)) + ((CK$9 + CK$10)/2 * ($A$10-$A$9)) + ((CK$10 + CK$11)/2 * ($A$11 - $A$10))  + ((CK$11 + CK$12)/2 * ($A$12-$A$11)) + ((CK$12 + CK$13)/2 * ($A$13 - $A$12)) + ((CK$13+ CK$14)/2 * ($A$14-$A$13)) + ((CK$16 + CK$15)/2 * ($A$15 - $A$14)) + ((CK$15+CK$16)/2 * ($A$16 - $A$15)) + ((CK$16 + CK$17)/2 * ($A$17-$A$16)) + ((CK$17 + CK$18)/2 * ($A$18 - $A$17)) + ((CK$18+CK$19)/2 * ($A$19-$A$18)) + ((CK$19 + CK$20)/2 * ($A$20-$A$19)) + ((CK$20 + CK$21)/2 * ($A$21 - $A$20)) + ((CK$21+CK$22)/2 * ($A$22-$A$21)) + ((CK$23 + CK$22)/2 * ($A$23-$A$22)) + ((CK$23 + CK$24)/2 * ($A$24 - $A$23))  + ((CK$24 + CK$25)/2 * ($A$25-$A$24)) + ((CK$25 + CK$26)/2 * ($A$26 - $A$25)) + ((CK$26+ CK$27)/2 * ($A$27-$A$26)) + ((CK$27 + CK$28)/2 * ($A$28 - $A$27)) + ((CK$28+CK$29)/2 * ($A$29-$A$28)) + ((CK$29 + CK$30)/2 * ($A$30-$A$29)) + ((CK$30 + CK$31)/2 * ($A$31 - $A$30)) + ((CK$31+CK$32)/2 * ($A$32-$A$31)) + ((CK$32 + CK$33)/2 * ($A$33-$A$32)) + ((CK$735+ CK$34)/2 * ($A$34 - $A$33)) + ((CK$34+CK$35)/2 * ($A$35-$A$34)) + ((CK$35 + CK$36)/2 * ($A$36-$A$35)) + ((CK$36 + CK$37)/2 * ($A$37 - $A$36))  + ((CK$37 + CK$38)/2 * ($A$38-$A$37)) + ((CK$38 + CK$39)/2 * ($A$39 - $A$38)) + ((CK$39+ CK$40)/2 * ($A$40-$A$39)) + ((CK$40 + CK$41)/2 * ($A$41 - $A$40)) + ((CK$41+CK$42)/2 * ($A$42 - $A$41)) + ((CK$42 + CK$43)/2 * ($A$43-$A$42)) + ((CK$43 + CK$44)/2 * ($A$44 - $A$43)) + ((CK$44+CK$45)/2 * ($A$45-$A$44)) + ((CK$45 + CK$46)/2 * ($A$46-$A$45)) + ((CK$46 + CK$47)/2 * ($A$47 - $A$46)) + ((CK$47+CK$48)/2 * ($A$48-$A$47)) + ((CK$48 + CK$49)/2 * ($A$49-$A$48))</f>
        <v>1344.25</v>
      </c>
      <c r="CL100" s="206"/>
      <c r="CM100" s="206">
        <f>((CM$2+CM$3)/2 * ($A$3-$A$2)) + ((CM$3 + CM$4)/2 * ($A$4-$A$3)) + ((CM$4 + CM$5)/2 * ($BA$5 - $A$4)) + ((CM$5+CM$6)/2 * ($A$6-$A$5)) + ((CM$6 + CM$7)/2 * ($A$7-$A$6)) + ((CM$7 + CM$8)/2 * ($A$8 - $A$7)) + ((CM$8+CM$9)/2 * ($A$9-$A$8)) + ((CM$9 + CM$10)/2 * ($A$10-$A$9)) + ((CM$10 + CM$11)/2 * ($A$11 - $A$10))  + ((CM$11 + CM$12)/2 * ($A$12-$A$11)) + ((CM$12 + CM$13)/2 * ($A$13 - $A$12)) + ((CM$13+ CM$14)/2 * ($A$14-$A$13)) + ((CM$16 + CM$15)/2 * ($A$15 - $A$14)) + ((CM$15+CM$16)/2 * ($A$16 - $A$15)) + ((CM$16 + CM$17)/2 * ($A$17-$A$16)) + ((CM$17 + CM$18)/2 * ($A$18 - $A$17)) + ((CM$18+CM$19)/2 * ($A$19-$A$18)) + ((CM$19 + CM$20)/2 * ($A$20-$A$19)) + ((CM$20 + CM$21)/2 * ($A$21 - $A$20)) + ((CM$21+CM$22)/2 * ($A$22-$A$21)) + ((CM$23 + CM$22)/2 * ($A$23-$A$22)) + ((CM$23 + CM$24)/2 * ($A$24 - $A$23))  + ((CM$24 + CM$25)/2 * ($A$25-$A$24)) + ((CM$25 + CM$26)/2 * ($A$26 - $A$25)) + ((CM$26+ CM$27)/2 * ($A$27-$A$26)) + ((CM$27 + CM$28)/2 * ($A$28 - $A$27)) + ((CM$28+CM$29)/2 * ($A$29-$A$28)) + ((CM$29 + CM$30)/2 * ($A$30-$A$29)) + ((CM$30 + CM$31)/2 * ($A$31 - $A$30)) + ((CM$31+CM$32)/2 * ($A$32-$A$31)) + ((CM$32 + CM$33)/2 * ($A$33-$A$32)) + ((CM$735+ CM$34)/2 * ($A$34 - $A$33)) + ((CM$34+CM$35)/2 * ($A$35-$A$34)) + ((CM$35 + CM$36)/2 * ($A$36-$A$35)) + ((CM$36 + CM$37)/2 * ($A$37 - $A$36))  + ((CM$37 + CM$38)/2 * ($A$38-$A$37)) + ((CM$38 + CM$39)/2 * ($A$39 - $A$38)) + ((CM$39+ CM$40)/2 * ($A$40-$A$39)) + ((CM$40 + CM$41)/2 * ($A$41 - $A$40)) + ((CM$41+CM$42)/2 * ($A$42 - $A$41)) + ((CM$42 + CM$43)/2 * ($A$43-$A$42)) + ((CM$43 + CM$44)/2 * ($A$44 - $A$43)) + ((CM$44+CM$45)/2 * ($A$45-$A$44)) + ((CM$45 + CM$46)/2 * ($A$46-$A$45)) + ((CM$46 + CM$47)/2 * ($A$47 - $A$46)) + ((CM$47+CM$48)/2 * ($A$48-$A$47)) + ((CM$48 + CM$49)/2 * ($A$49-$A$48))</f>
        <v>0</v>
      </c>
      <c r="CN100" s="206"/>
      <c r="CO100" s="206">
        <f>((CO$2+CO$3)/2 * ($A$3-$A$2)) + ((CO$3 + CO$4)/2 * ($A$4-$A$3)) + ((CO$4 + CO$5)/2 * ($BA$5 - $A$4)) + ((CO$5+CO$6)/2 * ($A$6-$A$5)) + ((CO$6 + CO$7)/2 * ($A$7-$A$6)) + ((CO$7 + CO$8)/2 * ($A$8 - $A$7)) + ((CO$8+CO$9)/2 * ($A$9-$A$8)) + ((CO$9 + CO$10)/2 * ($A$10-$A$9)) + ((CO$10 + CO$11)/2 * ($A$11 - $A$10))  + ((CO$11 + CO$12)/2 * ($A$12-$A$11)) + ((CO$12 + CO$13)/2 * ($A$13 - $A$12)) + ((CO$13+ CO$14)/2 * ($A$14-$A$13)) + ((CO$16 + CO$15)/2 * ($A$15 - $A$14)) + ((CO$15+CO$16)/2 * ($A$16 - $A$15)) + ((CO$16 + CO$17)/2 * ($A$17-$A$16)) + ((CO$17 + CO$18)/2 * ($A$18 - $A$17)) + ((CO$18+CO$19)/2 * ($A$19-$A$18)) + ((CO$19 + CO$20)/2 * ($A$20-$A$19)) + ((CO$20 + CO$21)/2 * ($A$21 - $A$20)) + ((CO$21+CO$22)/2 * ($A$22-$A$21)) + ((CO$23 + CO$22)/2 * ($A$23-$A$22)) + ((CO$23 + CO$24)/2 * ($A$24 - $A$23))  + ((CO$24 + CO$25)/2 * ($A$25-$A$24)) + ((CO$25 + CO$26)/2 * ($A$26 - $A$25)) + ((CO$26+ CO$27)/2 * ($A$27-$A$26)) + ((CO$27 + CO$28)/2 * ($A$28 - $A$27)) + ((CO$28+CO$29)/2 * ($A$29-$A$28)) + ((CO$29 + CO$30)/2 * ($A$30-$A$29)) + ((CO$30 + CO$31)/2 * ($A$31 - $A$30)) + ((CO$31+CO$32)/2 * ($A$32-$A$31)) + ((CO$32 + CO$33)/2 * ($A$33-$A$32)) + ((CO$735+ CO$34)/2 * ($A$34 - $A$33)) + ((CO$34+CO$35)/2 * ($A$35-$A$34)) + ((CO$35 + CO$36)/2 * ($A$36-$A$35)) + ((CO$36 + CO$37)/2 * ($A$37 - $A$36))  + ((CO$37 + CO$38)/2 * ($A$38-$A$37)) + ((CO$38 + CO$39)/2 * ($A$39 - $A$38)) + ((CO$39+ CO$40)/2 * ($A$40-$A$39)) + ((CO$40 + CO$41)/2 * ($A$41 - $A$40)) + ((CO$41+CO$42)/2 * ($A$42 - $A$41)) + ((CO$42 + CO$43)/2 * ($A$43-$A$42)) + ((CO$43 + CO$44)/2 * ($A$44 - $A$43)) + ((CO$44+CO$45)/2 * ($A$45-$A$44)) + ((CO$45 + CO$46)/2 * ($A$46-$A$45)) + ((CO$46 + CO$47)/2 * ($A$47 - $A$46)) + ((CO$47+CO$48)/2 * ($A$48-$A$47)) + ((CO$48 + CO$49)/2 * ($A$49-$A$48))</f>
        <v>0</v>
      </c>
      <c r="CP100" s="206"/>
      <c r="CQ100" s="206">
        <f>((CQ$2+CQ$3)/2 * ($A$3-$A$2)) + ((CQ$3 + CQ$4)/2 * ($A$4-$A$3)) + ((CQ$4 + CQ$5)/2 * ($BA$5 - $A$4)) + ((CQ$5+CQ$6)/2 * ($A$6-$A$5)) + ((CQ$6 + CQ$7)/2 * ($A$7-$A$6)) + ((CQ$7 + CQ$8)/2 * ($A$8 - $A$7)) + ((CQ$8+CQ$9)/2 * ($A$9-$A$8)) + ((CQ$9 + CQ$10)/2 * ($A$10-$A$9)) + ((CQ$10 + CQ$11)/2 * ($A$11 - $A$10))  + ((CQ$11 + CQ$12)/2 * ($A$12-$A$11)) + ((CQ$12 + CQ$13)/2 * ($A$13 - $A$12)) + ((CQ$13+ CQ$14)/2 * ($A$14-$A$13)) + ((CQ$16 + CQ$15)/2 * ($A$15 - $A$14)) + ((CQ$15+CQ$16)/2 * ($A$16 - $A$15)) + ((CQ$16 + CQ$17)/2 * ($A$17-$A$16)) + ((CQ$17 + CQ$18)/2 * ($A$18 - $A$17)) + ((CQ$18+CQ$19)/2 * ($A$19-$A$18)) + ((CQ$19 + CQ$20)/2 * ($A$20-$A$19)) + ((CQ$20 + CQ$21)/2 * ($A$21 - $A$20)) + ((CQ$21+CQ$22)/2 * ($A$22-$A$21)) + ((CQ$23 + CQ$22)/2 * ($A$23-$A$22)) + ((CQ$23 + CQ$24)/2 * ($A$24 - $A$23))  + ((CQ$24 + CQ$25)/2 * ($A$25-$A$24)) + ((CQ$25 + CQ$26)/2 * ($A$26 - $A$25)) + ((CQ$26+ CQ$27)/2 * ($A$27-$A$26)) + ((CQ$27 + CQ$28)/2 * ($A$28 - $A$27)) + ((CQ$28+CQ$29)/2 * ($A$29-$A$28)) + ((CQ$29 + CQ$30)/2 * ($A$30-$A$29)) + ((CQ$30 + CQ$31)/2 * ($A$31 - $A$30)) + ((CQ$31+CQ$32)/2 * ($A$32-$A$31)) + ((CQ$32 + CQ$33)/2 * ($A$33-$A$32)) + ((CQ$735+ CQ$34)/2 * ($A$34 - $A$33)) + ((CQ$34+CQ$35)/2 * ($A$35-$A$34)) + ((CQ$35 + CQ$36)/2 * ($A$36-$A$35)) + ((CQ$36 + CQ$37)/2 * ($A$37 - $A$36))  + ((CQ$37 + CQ$38)/2 * ($A$38-$A$37)) + ((CQ$38 + CQ$39)/2 * ($A$39 - $A$38)) + ((CQ$39+ CQ$40)/2 * ($A$40-$A$39)) + ((CQ$40 + CQ$41)/2 * ($A$41 - $A$40)) + ((CQ$41+CQ$42)/2 * ($A$42 - $A$41)) + ((CQ$42 + CQ$43)/2 * ($A$43-$A$42)) + ((CQ$43 + CQ$44)/2 * ($A$44 - $A$43)) + ((CQ$44+CQ$45)/2 * ($A$45-$A$44)) + ((CQ$45 + CQ$46)/2 * ($A$46-$A$45)) + ((CQ$46 + CQ$47)/2 * ($A$47 - $A$46)) + ((CQ$47+CQ$48)/2 * ($A$48-$A$47)) + ((CQ$48 + CQ$49)/2 * ($A$49-$A$48))</f>
        <v>0</v>
      </c>
      <c r="CR100" s="206"/>
      <c r="CS100" s="206">
        <f>((CS$2+CS$3)/2 * ($A$3-$A$2)) + ((CS$3 + CS$4)/2 * ($A$4-$A$3)) + ((CS$4 + CS$5)/2 * ($BA$5 - $A$4)) + ((CS$5+CS$6)/2 * ($A$6-$A$5)) + ((CS$6 + CS$7)/2 * ($A$7-$A$6)) + ((CS$7 + CS$8)/2 * ($A$8 - $A$7)) + ((CS$8+CS$9)/2 * ($A$9-$A$8)) + ((CS$9 + CS$10)/2 * ($A$10-$A$9)) + ((CS$10 + CS$11)/2 * ($A$11 - $A$10))  + ((CS$11 + CS$12)/2 * ($A$12-$A$11)) + ((CS$12 + CS$13)/2 * ($A$13 - $A$12)) + ((CS$13+ CS$14)/2 * ($A$14-$A$13)) + ((CS$16 + CS$15)/2 * ($A$15 - $A$14)) + ((CS$15+CS$16)/2 * ($A$16 - $A$15)) + ((CS$16 + CS$17)/2 * ($A$17-$A$16)) + ((CS$17 + CS$18)/2 * ($A$18 - $A$17)) + ((CS$18+CS$19)/2 * ($A$19-$A$18)) + ((CS$19 + CS$20)/2 * ($A$20-$A$19)) + ((CS$20 + CS$21)/2 * ($A$21 - $A$20)) + ((CS$21+CS$22)/2 * ($A$22-$A$21)) + ((CS$23 + CS$22)/2 * ($A$23-$A$22)) + ((CS$23 + CS$24)/2 * ($A$24 - $A$23))  + ((CS$24 + CS$25)/2 * ($A$25-$A$24)) + ((CS$25 + CS$26)/2 * ($A$26 - $A$25)) + ((CS$26+ CS$27)/2 * ($A$27-$A$26)) + ((CS$27 + CS$28)/2 * ($A$28 - $A$27)) + ((CS$28+CS$29)/2 * ($A$29-$A$28)) + ((CS$29 + CS$30)/2 * ($A$30-$A$29)) + ((CS$30 + CS$31)/2 * ($A$31 - $A$30)) + ((CS$31+CS$32)/2 * ($A$32-$A$31)) + ((CS$32 + CS$33)/2 * ($A$33-$A$32)) + ((CS$735+ CS$34)/2 * ($A$34 - $A$33)) + ((CS$34+CS$35)/2 * ($A$35-$A$34)) + ((CS$35 + CS$36)/2 * ($A$36-$A$35)) + ((CS$36 + CS$37)/2 * ($A$37 - $A$36))  + ((CS$37 + CS$38)/2 * ($A$38-$A$37)) + ((CS$38 + CS$39)/2 * ($A$39 - $A$38)) + ((CS$39+ CS$40)/2 * ($A$40-$A$39)) + ((CS$40 + CS$41)/2 * ($A$41 - $A$40)) + ((CS$41+CS$42)/2 * ($A$42 - $A$41)) + ((CS$42 + CS$43)/2 * ($A$43-$A$42)) + ((CS$43 + CS$44)/2 * ($A$44 - $A$43)) + ((CS$44+CS$45)/2 * ($A$45-$A$44)) + ((CS$45 + CS$46)/2 * ($A$46-$A$45)) + ((CS$46 + CS$47)/2 * ($A$47 - $A$46)) + ((CS$47+CS$48)/2 * ($A$48-$A$47)) + ((CS$48 + CS$49)/2 * ($A$49-$A$48))</f>
        <v>0</v>
      </c>
      <c r="CT100" s="206"/>
      <c r="CU100" s="206">
        <f>((CU$2+CU$3)/2 * ($A$3-$A$2)) + ((CU$3 + CU$4)/2 * ($A$4-$A$3)) + ((CU$4 + CU$5)/2 * ($BA$5 - $A$4)) + ((CU$5+CU$6)/2 * ($A$6-$A$5)) + ((CU$6 + CU$7)/2 * ($A$7-$A$6)) + ((CU$7 + CU$8)/2 * ($A$8 - $A$7)) + ((CU$8+CU$9)/2 * ($A$9-$A$8)) + ((CU$9 + CU$10)/2 * ($A$10-$A$9)) + ((CU$10 + CU$11)/2 * ($A$11 - $A$10))  + ((CU$11 + CU$12)/2 * ($A$12-$A$11)) + ((CU$12 + CU$13)/2 * ($A$13 - $A$12)) + ((CU$13+ CU$14)/2 * ($A$14-$A$13)) + ((CU$16 + CU$15)/2 * ($A$15 - $A$14)) + ((CU$15+CU$16)/2 * ($A$16 - $A$15)) + ((CU$16 + CU$17)/2 * ($A$17-$A$16)) + ((CU$17 + CU$18)/2 * ($A$18 - $A$17)) + ((CU$18+CU$19)/2 * ($A$19-$A$18)) + ((CU$19 + CU$20)/2 * ($A$20-$A$19)) + ((CU$20 + CU$21)/2 * ($A$21 - $A$20)) + ((CU$21+CU$22)/2 * ($A$22-$A$21)) + ((CU$23 + CU$22)/2 * ($A$23-$A$22)) + ((CU$23 + CU$24)/2 * ($A$24 - $A$23))  + ((CU$24 + CU$25)/2 * ($A$25-$A$24)) + ((CU$25 + CU$26)/2 * ($A$26 - $A$25)) + ((CU$26+ CU$27)/2 * ($A$27-$A$26)) + ((CU$27 + CU$28)/2 * ($A$28 - $A$27)) + ((CU$28+CU$29)/2 * ($A$29-$A$28)) + ((CU$29 + CU$30)/2 * ($A$30-$A$29)) + ((CU$30 + CU$31)/2 * ($A$31 - $A$30)) + ((CU$31+CU$32)/2 * ($A$32-$A$31)) + ((CU$32 + CU$33)/2 * ($A$33-$A$32)) + ((CU$735+ CU$34)/2 * ($A$34 - $A$33)) + ((CU$34+CU$35)/2 * ($A$35-$A$34)) + ((CU$35 + CU$36)/2 * ($A$36-$A$35)) + ((CU$36 + CU$37)/2 * ($A$37 - $A$36))  + ((CU$37 + CU$38)/2 * ($A$38-$A$37)) + ((CU$38 + CU$39)/2 * ($A$39 - $A$38)) + ((CU$39+ CU$40)/2 * ($A$40-$A$39)) + ((CU$40 + CU$41)/2 * ($A$41 - $A$40)) + ((CU$41+CU$42)/2 * ($A$42 - $A$41)) + ((CU$42 + CU$43)/2 * ($A$43-$A$42)) + ((CU$43 + CU$44)/2 * ($A$44 - $A$43)) + ((CU$44+CU$45)/2 * ($A$45-$A$44)) + ((CU$45 + CU$46)/2 * ($A$46-$A$45)) + ((CU$46 + CU$47)/2 * ($A$47 - $A$46)) + ((CU$47+CU$48)/2 * ($A$48-$A$47)) + ((CU$48 + CU$49)/2 * ($A$49-$A$48))</f>
        <v>0</v>
      </c>
      <c r="CV100" s="206"/>
      <c r="CW100" s="206">
        <f>((CW$2+CW$3)/2 * ($A$3-$A$2)) + ((CW$3 + CW$4)/2 * ($A$4-$A$3)) + ((CW$4 + CW$5)/2 * ($BA$5 - $A$4)) + ((CW$5+CW$6)/2 * ($A$6-$A$5)) + ((CW$6 + CW$7)/2 * ($A$7-$A$6)) + ((CW$7 + CW$8)/2 * ($A$8 - $A$7)) + ((CW$8+CW$9)/2 * ($A$9-$A$8)) + ((CW$9 + CW$10)/2 * ($A$10-$A$9)) + ((CW$10 + CW$11)/2 * ($A$11 - $A$10))  + ((CW$11 + CW$12)/2 * ($A$12-$A$11)) + ((CW$12 + CW$13)/2 * ($A$13 - $A$12)) + ((CW$13+ CW$14)/2 * ($A$14-$A$13)) + ((CW$16 + CW$15)/2 * ($A$15 - $A$14)) + ((CW$15+CW$16)/2 * ($A$16 - $A$15)) + ((CW$16 + CW$17)/2 * ($A$17-$A$16)) + ((CW$17 + CW$18)/2 * ($A$18 - $A$17)) + ((CW$18+CW$19)/2 * ($A$19-$A$18)) + ((CW$19 + CW$20)/2 * ($A$20-$A$19)) + ((CW$20 + CW$21)/2 * ($A$21 - $A$20)) + ((CW$21+CW$22)/2 * ($A$22-$A$21)) + ((CW$23 + CW$22)/2 * ($A$23-$A$22)) + ((CW$23 + CW$24)/2 * ($A$24 - $A$23))  + ((CW$24 + CW$25)/2 * ($A$25-$A$24)) + ((CW$25 + CW$26)/2 * ($A$26 - $A$25)) + ((CW$26+ CW$27)/2 * ($A$27-$A$26)) + ((CW$27 + CW$28)/2 * ($A$28 - $A$27)) + ((CW$28+CW$29)/2 * ($A$29-$A$28)) + ((CW$29 + CW$30)/2 * ($A$30-$A$29)) + ((CW$30 + CW$31)/2 * ($A$31 - $A$30)) + ((CW$31+CW$32)/2 * ($A$32-$A$31)) + ((CW$32 + CW$33)/2 * ($A$33-$A$32)) + ((CW$735+ CW$34)/2 * ($A$34 - $A$33)) + ((CW$34+CW$35)/2 * ($A$35-$A$34)) + ((CW$35 + CW$36)/2 * ($A$36-$A$35)) + ((CW$36 + CW$37)/2 * ($A$37 - $A$36))  + ((CW$37 + CW$38)/2 * ($A$38-$A$37)) + ((CW$38 + CW$39)/2 * ($A$39 - $A$38)) + ((CW$39+ CW$40)/2 * ($A$40-$A$39)) + ((CW$40 + CW$41)/2 * ($A$41 - $A$40)) + ((CW$41+CW$42)/2 * ($A$42 - $A$41)) + ((CW$42 + CW$43)/2 * ($A$43-$A$42)) + ((CW$43 + CW$44)/2 * ($A$44 - $A$43)) + ((CW$44+CW$45)/2 * ($A$45-$A$44)) + ((CW$45 + CW$46)/2 * ($A$46-$A$45)) + ((CW$46 + CW$47)/2 * ($A$47 - $A$46)) + ((CW$47+CW$48)/2 * ($A$48-$A$47)) + ((CW$48 + CW$49)/2 * ($A$49-$A$48))</f>
        <v>0</v>
      </c>
      <c r="CX100" s="206"/>
      <c r="CY100" s="206">
        <f>((CY$2+CY$3)/2 * ($A$3-$A$2)) + ((CY$3 + CY$4)/2 * ($A$4-$A$3)) + ((CY$4 + CY$5)/2 * ($BA$5 - $A$4)) + ((CY$5+CY$6)/2 * ($A$6-$A$5)) + ((CY$6 + CY$7)/2 * ($A$7-$A$6)) + ((CY$7 + CY$8)/2 * ($A$8 - $A$7)) + ((CY$8+CY$9)/2 * ($A$9-$A$8)) + ((CY$9 + CY$10)/2 * ($A$10-$A$9)) + ((CY$10 + CY$11)/2 * ($A$11 - $A$10))  + ((CY$11 + CY$12)/2 * ($A$12-$A$11)) + ((CY$12 + CY$13)/2 * ($A$13 - $A$12)) + ((CY$13+ CY$14)/2 * ($A$14-$A$13)) + ((CY$16 + CY$15)/2 * ($A$15 - $A$14)) + ((CY$15+CY$16)/2 * ($A$16 - $A$15)) + ((CY$16 + CY$17)/2 * ($A$17-$A$16)) + ((CY$17 + CY$18)/2 * ($A$18 - $A$17)) + ((CY$18+CY$19)/2 * ($A$19-$A$18)) + ((CY$19 + CY$20)/2 * ($A$20-$A$19)) + ((CY$20 + CY$21)/2 * ($A$21 - $A$20)) + ((CY$21+CY$22)/2 * ($A$22-$A$21)) + ((CY$23 + CY$22)/2 * ($A$23-$A$22)) + ((CY$23 + CY$24)/2 * ($A$24 - $A$23))  + ((CY$24 + CY$25)/2 * ($A$25-$A$24)) + ((CY$25 + CY$26)/2 * ($A$26 - $A$25)) + ((CY$26+ CY$27)/2 * ($A$27-$A$26)) + ((CY$27 + CY$28)/2 * ($A$28 - $A$27)) + ((CY$28+CY$29)/2 * ($A$29-$A$28)) + ((CY$29 + CY$30)/2 * ($A$30-$A$29)) + ((CY$30 + CY$31)/2 * ($A$31 - $A$30)) + ((CY$31+CY$32)/2 * ($A$32-$A$31)) + ((CY$32 + CY$33)/2 * ($A$33-$A$32)) + ((CY$735+ CY$34)/2 * ($A$34 - $A$33)) + ((CY$34+CY$35)/2 * ($A$35-$A$34)) + ((CY$35 + CY$36)/2 * ($A$36-$A$35)) + ((CY$36 + CY$37)/2 * ($A$37 - $A$36))  + ((CY$37 + CY$38)/2 * ($A$38-$A$37)) + ((CY$38 + CY$39)/2 * ($A$39 - $A$38)) + ((CY$39+ CY$40)/2 * ($A$40-$A$39)) + ((CY$40 + CY$41)/2 * ($A$41 - $A$40)) + ((CY$41+CY$42)/2 * ($A$42 - $A$41)) + ((CY$42 + CY$43)/2 * ($A$43-$A$42)) + ((CY$43 + CY$44)/2 * ($A$44 - $A$43)) + ((CY$44+CY$45)/2 * ($A$45-$A$44)) + ((CY$45 + CY$46)/2 * ($A$46-$A$45)) + ((CY$46 + CY$47)/2 * ($A$47 - $A$46)) + ((CY$47+CY$48)/2 * ($A$48-$A$47)) + ((CY$48 + CY$49)/2 * ($A$49-$A$48))</f>
        <v>1437.6388888888891</v>
      </c>
      <c r="CZ100" s="206"/>
      <c r="DA100" s="206">
        <f>((DA$2+DA$3)/2 * ($A$3-$A$2)) + ((DA$3 + DA$4)/2 * ($A$4-$A$3)) + ((DA$4 + DA$5)/2 * ($BA$5 - $A$4)) + ((DA$5+DA$6)/2 * ($A$6-$A$5)) + ((DA$6 + DA$7)/2 * ($A$7-$A$6)) + ((DA$7 + DA$8)/2 * ($A$8 - $A$7)) + ((DA$8+DA$9)/2 * ($A$9-$A$8)) + ((DA$9 + DA$10)/2 * ($A$10-$A$9)) + ((DA$10 + DA$11)/2 * ($A$11 - $A$10))  + ((DA$11 + DA$12)/2 * ($A$12-$A$11)) + ((DA$12 + DA$13)/2 * ($A$13 - $A$12)) + ((DA$13+ DA$14)/2 * ($A$14-$A$13)) + ((DA$16 + DA$15)/2 * ($A$15 - $A$14)) + ((DA$15+DA$16)/2 * ($A$16 - $A$15)) + ((DA$16 + DA$17)/2 * ($A$17-$A$16)) + ((DA$17 + DA$18)/2 * ($A$18 - $A$17)) + ((DA$18+DA$19)/2 * ($A$19-$A$18)) + ((DA$19 + DA$20)/2 * ($A$20-$A$19)) + ((DA$20 + DA$21)/2 * ($A$21 - $A$20)) + ((DA$21+DA$22)/2 * ($A$22-$A$21)) + ((DA$23 + DA$22)/2 * ($A$23-$A$22)) + ((DA$23 + DA$24)/2 * ($A$24 - $A$23))  + ((DA$24 + DA$25)/2 * ($A$25-$A$24)) + ((DA$25 + DA$26)/2 * ($A$26 - $A$25)) + ((DA$26+ DA$27)/2 * ($A$27-$A$26)) + ((DA$27 + DA$28)/2 * ($A$28 - $A$27)) + ((DA$28+DA$29)/2 * ($A$29-$A$28)) + ((DA$29 + DA$30)/2 * ($A$30-$A$29)) + ((DA$30 + DA$31)/2 * ($A$31 - $A$30)) + ((DA$31+DA$32)/2 * ($A$32-$A$31)) + ((DA$32 + DA$33)/2 * ($A$33-$A$32)) + ((DA$735+ DA$34)/2 * ($A$34 - $A$33)) + ((DA$34+DA$35)/2 * ($A$35-$A$34)) + ((DA$35 + DA$36)/2 * ($A$36-$A$35)) + ((DA$36 + DA$37)/2 * ($A$37 - $A$36))  + ((DA$37 + DA$38)/2 * ($A$38-$A$37)) + ((DA$38 + DA$39)/2 * ($A$39 - $A$38)) + ((DA$39+ DA$40)/2 * ($A$40-$A$39)) + ((DA$40 + DA$41)/2 * ($A$41 - $A$40)) + ((DA$41+DA$42)/2 * ($A$42 - $A$41)) + ((DA$42 + DA$43)/2 * ($A$43-$A$42)) + ((DA$43 + DA$44)/2 * ($A$44 - $A$43)) + ((DA$44+DA$45)/2 * ($A$45-$A$44)) + ((DA$45 + DA$46)/2 * ($A$46-$A$45)) + ((DA$46 + DA$47)/2 * ($A$47 - $A$46)) + ((DA$47+DA$48)/2 * ($A$48-$A$47)) + ((DA$48 + DA$49)/2 * ($A$49-$A$48))</f>
        <v>1683.8888888888887</v>
      </c>
      <c r="DB100" s="206"/>
      <c r="DC100" s="206">
        <f>((DC$2+DC$3)/2 * ($A$3-$A$2)) + ((DC$3 + DC$4)/2 * ($A$4-$A$3)) + ((DC$4 + DC$5)/2 * ($BA$5 - $A$4)) + ((DC$5+DC$6)/2 * ($A$6-$A$5)) + ((DC$6 + DC$7)/2 * ($A$7-$A$6)) + ((DC$7 + DC$8)/2 * ($A$8 - $A$7)) + ((DC$8+DC$9)/2 * ($A$9-$A$8)) + ((DC$9 + DC$10)/2 * ($A$10-$A$9)) + ((DC$10 + DC$11)/2 * ($A$11 - $A$10))  + ((DC$11 + DC$12)/2 * ($A$12-$A$11)) + ((DC$12 + DC$13)/2 * ($A$13 - $A$12)) + ((DC$13+ DC$14)/2 * ($A$14-$A$13)) + ((DC$16 + DC$15)/2 * ($A$15 - $A$14)) + ((DC$15+DC$16)/2 * ($A$16 - $A$15)) + ((DC$16 + DC$17)/2 * ($A$17-$A$16)) + ((DC$17 + DC$18)/2 * ($A$18 - $A$17)) + ((DC$18+DC$19)/2 * ($A$19-$A$18)) + ((DC$19 + DC$20)/2 * ($A$20-$A$19)) + ((DC$20 + DC$21)/2 * ($A$21 - $A$20)) + ((DC$21+DC$22)/2 * ($A$22-$A$21)) + ((DC$23 + DC$22)/2 * ($A$23-$A$22)) + ((DC$23 + DC$24)/2 * ($A$24 - $A$23))  + ((DC$24 + DC$25)/2 * ($A$25-$A$24)) + ((DC$25 + DC$26)/2 * ($A$26 - $A$25)) + ((DC$26+ DC$27)/2 * ($A$27-$A$26)) + ((DC$27 + DC$28)/2 * ($A$28 - $A$27)) + ((DC$28+DC$29)/2 * ($A$29-$A$28)) + ((DC$29 + DC$30)/2 * ($A$30-$A$29)) + ((DC$30 + DC$31)/2 * ($A$31 - $A$30)) + ((DC$31+DC$32)/2 * ($A$32-$A$31)) + ((DC$32 + DC$33)/2 * ($A$33-$A$32)) + ((DC$735+ DC$34)/2 * ($A$34 - $A$33)) + ((DC$34+DC$35)/2 * ($A$35-$A$34)) + ((DC$35 + DC$36)/2 * ($A$36-$A$35)) + ((DC$36 + DC$37)/2 * ($A$37 - $A$36))  + ((DC$37 + DC$38)/2 * ($A$38-$A$37)) + ((DC$38 + DC$39)/2 * ($A$39 - $A$38)) + ((DC$39+ DC$40)/2 * ($A$40-$A$39)) + ((DC$40 + DC$41)/2 * ($A$41 - $A$40)) + ((DC$41+DC$42)/2 * ($A$42 - $A$41)) + ((DC$42 + DC$43)/2 * ($A$43-$A$42)) + ((DC$43 + DC$44)/2 * ($A$44 - $A$43)) + ((DC$44+DC$45)/2 * ($A$45-$A$44)) + ((DC$45 + DC$46)/2 * ($A$46-$A$45)) + ((DC$46 + DC$47)/2 * ($A$47 - $A$46)) + ((DC$47+DC$48)/2 * ($A$48-$A$47)) + ((DC$48 + DC$49)/2 * ($A$49-$A$48))</f>
        <v>3939.7222222222226</v>
      </c>
      <c r="DD100" s="206"/>
      <c r="DE100" s="206">
        <f>((DE$2+DE$3)/2 * ($A$3-$A$2)) + ((DE$3 + DE$4)/2 * ($A$4-$A$3)) + ((DE$4 + DE$5)/2 * ($BA$5 - $A$4)) + ((DE$5+DE$6)/2 * ($A$6-$A$5)) + ((DE$6 + DE$7)/2 * ($A$7-$A$6)) + ((DE$7 + DE$8)/2 * ($A$8 - $A$7)) + ((DE$8+DE$9)/2 * ($A$9-$A$8)) + ((DE$9 + DE$10)/2 * ($A$10-$A$9)) + ((DE$10 + DE$11)/2 * ($A$11 - $A$10))  + ((DE$11 + DE$12)/2 * ($A$12-$A$11)) + ((DE$12 + DE$13)/2 * ($A$13 - $A$12)) + ((DE$13+ DE$14)/2 * ($A$14-$A$13)) + ((DE$16 + DE$15)/2 * ($A$15 - $A$14)) + ((DE$15+DE$16)/2 * ($A$16 - $A$15)) + ((DE$16 + DE$17)/2 * ($A$17-$A$16)) + ((DE$17 + DE$18)/2 * ($A$18 - $A$17)) + ((DE$18+DE$19)/2 * ($A$19-$A$18)) + ((DE$19 + DE$20)/2 * ($A$20-$A$19)) + ((DE$20 + DE$21)/2 * ($A$21 - $A$20)) + ((DE$21+DE$22)/2 * ($A$22-$A$21)) + ((DE$23 + DE$22)/2 * ($A$23-$A$22)) + ((DE$23 + DE$24)/2 * ($A$24 - $A$23))  + ((DE$24 + DE$25)/2 * ($A$25-$A$24)) + ((DE$25 + DE$26)/2 * ($A$26 - $A$25)) + ((DE$26+ DE$27)/2 * ($A$27-$A$26)) + ((DE$27 + DE$28)/2 * ($A$28 - $A$27)) + ((DE$28+DE$29)/2 * ($A$29-$A$28)) + ((DE$29 + DE$30)/2 * ($A$30-$A$29)) + ((DE$30 + DE$31)/2 * ($A$31 - $A$30)) + ((DE$31+DE$32)/2 * ($A$32-$A$31)) + ((DE$32 + DE$33)/2 * ($A$33-$A$32)) + ((DE$735+ DE$34)/2 * ($A$34 - $A$33)) + ((DE$34+DE$35)/2 * ($A$35-$A$34)) + ((DE$35 + DE$36)/2 * ($A$36-$A$35)) + ((DE$36 + DE$37)/2 * ($A$37 - $A$36))  + ((DE$37 + DE$38)/2 * ($A$38-$A$37)) + ((DE$38 + DE$39)/2 * ($A$39 - $A$38)) + ((DE$39+ DE$40)/2 * ($A$40-$A$39)) + ((DE$40 + DE$41)/2 * ($A$41 - $A$40)) + ((DE$41+DE$42)/2 * ($A$42 - $A$41)) + ((DE$42 + DE$43)/2 * ($A$43-$A$42)) + ((DE$43 + DE$44)/2 * ($A$44 - $A$43)) + ((DE$44+DE$45)/2 * ($A$45-$A$44)) + ((DE$45 + DE$46)/2 * ($A$46-$A$45)) + ((DE$46 + DE$47)/2 * ($A$47 - $A$46)) + ((DE$47+DE$48)/2 * ($A$48-$A$47)) + ((DE$48 + DE$49)/2 * ($A$49-$A$48))</f>
        <v>1106.5277777777774</v>
      </c>
      <c r="DF100" s="206"/>
      <c r="DG100" s="206">
        <f>((DG$2+DG$3)/2 * ($A$3-$A$2)) + ((DG$3 + DG$4)/2 * ($A$4-$A$3)) + ((DG$4 + DG$5)/2 * ($BA$5 - $A$4)) + ((DG$5+DG$6)/2 * ($A$6-$A$5)) + ((DG$6 + DG$7)/2 * ($A$7-$A$6)) + ((DG$7 + DG$8)/2 * ($A$8 - $A$7)) + ((DG$8+DG$9)/2 * ($A$9-$A$8)) + ((DG$9 + DG$10)/2 * ($A$10-$A$9)) + ((DG$10 + DG$11)/2 * ($A$11 - $A$10))  + ((DG$11 + DG$12)/2 * ($A$12-$A$11)) + ((DG$12 + DG$13)/2 * ($A$13 - $A$12)) + ((DG$13+ DG$14)/2 * ($A$14-$A$13)) + ((DG$16 + DG$15)/2 * ($A$15 - $A$14)) + ((DG$15+DG$16)/2 * ($A$16 - $A$15)) + ((DG$16 + DG$17)/2 * ($A$17-$A$16)) + ((DG$17 + DG$18)/2 * ($A$18 - $A$17)) + ((DG$18+DG$19)/2 * ($A$19-$A$18)) + ((DG$19 + DG$20)/2 * ($A$20-$A$19)) + ((DG$20 + DG$21)/2 * ($A$21 - $A$20)) + ((DG$21+DG$22)/2 * ($A$22-$A$21)) + ((DG$23 + DG$22)/2 * ($A$23-$A$22)) + ((DG$23 + DG$24)/2 * ($A$24 - $A$23))  + ((DG$24 + DG$25)/2 * ($A$25-$A$24)) + ((DG$25 + DG$26)/2 * ($A$26 - $A$25)) + ((DG$26+ DG$27)/2 * ($A$27-$A$26)) + ((DG$27 + DG$28)/2 * ($A$28 - $A$27)) + ((DG$28+DG$29)/2 * ($A$29-$A$28)) + ((DG$29 + DG$30)/2 * ($A$30-$A$29)) + ((DG$30 + DG$31)/2 * ($A$31 - $A$30)) + ((DG$31+DG$32)/2 * ($A$32-$A$31)) + ((DG$32 + DG$33)/2 * ($A$33-$A$32)) + ((DG$735+ DG$34)/2 * ($A$34 - $A$33)) + ((DG$34+DG$35)/2 * ($A$35-$A$34)) + ((DG$35 + DG$36)/2 * ($A$36-$A$35)) + ((DG$36 + DG$37)/2 * ($A$37 - $A$36))  + ((DG$37 + DG$38)/2 * ($A$38-$A$37)) + ((DG$38 + DG$39)/2 * ($A$39 - $A$38)) + ((DG$39+ DG$40)/2 * ($A$40-$A$39)) + ((DG$40 + DG$41)/2 * ($A$41 - $A$40)) + ((DG$41+DG$42)/2 * ($A$42 - $A$41)) + ((DG$42 + DG$43)/2 * ($A$43-$A$42)) + ((DG$43 + DG$44)/2 * ($A$44 - $A$43)) + ((DG$44+DG$45)/2 * ($A$45-$A$44)) + ((DG$45 + DG$46)/2 * ($A$46-$A$45)) + ((DG$46 + DG$47)/2 * ($A$47 - $A$46)) + ((DG$47+DG$48)/2 * ($A$48-$A$47)) + ((DG$48 + DG$49)/2 * ($A$49-$A$48))</f>
        <v>0</v>
      </c>
      <c r="DH100" s="206"/>
      <c r="DI100" s="206">
        <f>((DI$2+DI$3)/2 * ($A$3-$A$2)) + ((DI$3 + DI$4)/2 * ($A$4-$A$3)) + ((DI$4 + DI$5)/2 * ($BA$5 - $A$4)) + ((DI$5+DI$6)/2 * ($A$6-$A$5)) + ((DI$6 + DI$7)/2 * ($A$7-$A$6)) + ((DI$7 + DI$8)/2 * ($A$8 - $A$7)) + ((DI$8+DI$9)/2 * ($A$9-$A$8)) + ((DI$9 + DI$10)/2 * ($A$10-$A$9)) + ((DI$10 + DI$11)/2 * ($A$11 - $A$10))  + ((DI$11 + DI$12)/2 * ($A$12-$A$11)) + ((DI$12 + DI$13)/2 * ($A$13 - $A$12)) + ((DI$13+ DI$14)/2 * ($A$14-$A$13)) + ((DI$16 + DI$15)/2 * ($A$15 - $A$14)) + ((DI$15+DI$16)/2 * ($A$16 - $A$15)) + ((DI$16 + DI$17)/2 * ($A$17-$A$16)) + ((DI$17 + DI$18)/2 * ($A$18 - $A$17)) + ((DI$18+DI$19)/2 * ($A$19-$A$18)) + ((DI$19 + DI$20)/2 * ($A$20-$A$19)) + ((DI$20 + DI$21)/2 * ($A$21 - $A$20)) + ((DI$21+DI$22)/2 * ($A$22-$A$21)) + ((DI$23 + DI$22)/2 * ($A$23-$A$22)) + ((DI$23 + DI$24)/2 * ($A$24 - $A$23))  + ((DI$24 + DI$25)/2 * ($A$25-$A$24)) + ((DI$25 + DI$26)/2 * ($A$26 - $A$25)) + ((DI$26+ DI$27)/2 * ($A$27-$A$26)) + ((DI$27 + DI$28)/2 * ($A$28 - $A$27)) + ((DI$28+DI$29)/2 * ($A$29-$A$28)) + ((DI$29 + DI$30)/2 * ($A$30-$A$29)) + ((DI$30 + DI$31)/2 * ($A$31 - $A$30)) + ((DI$31+DI$32)/2 * ($A$32-$A$31)) + ((DI$32 + DI$33)/2 * ($A$33-$A$32)) + ((DI$735+ DI$34)/2 * ($A$34 - $A$33)) + ((DI$34+DI$35)/2 * ($A$35-$A$34)) + ((DI$35 + DI$36)/2 * ($A$36-$A$35)) + ((DI$36 + DI$37)/2 * ($A$37 - $A$36))  + ((DI$37 + DI$38)/2 * ($A$38-$A$37)) + ((DI$38 + DI$39)/2 * ($A$39 - $A$38)) + ((DI$39+ DI$40)/2 * ($A$40-$A$39)) + ((DI$40 + DI$41)/2 * ($A$41 - $A$40)) + ((DI$41+DI$42)/2 * ($A$42 - $A$41)) + ((DI$42 + DI$43)/2 * ($A$43-$A$42)) + ((DI$43 + DI$44)/2 * ($A$44 - $A$43)) + ((DI$44+DI$45)/2 * ($A$45-$A$44)) + ((DI$45 + DI$46)/2 * ($A$46-$A$45)) + ((DI$46 + DI$47)/2 * ($A$47 - $A$46)) + ((DI$47+DI$48)/2 * ($A$48-$A$47)) + ((DI$48 + DI$49)/2 * ($A$49-$A$48))</f>
        <v>1248.3333333333333</v>
      </c>
      <c r="DJ100" s="206"/>
      <c r="DK100" s="206">
        <f>((DK$2+DK$3)/2 * ($A$3-$A$2)) + ((DK$3 + DK$4)/2 * ($A$4-$A$3)) + ((DK$4 + DK$5)/2 * ($BA$5 - $A$4)) + ((DK$5+DK$6)/2 * ($A$6-$A$5)) + ((DK$6 + DK$7)/2 * ($A$7-$A$6)) + ((DK$7 + DK$8)/2 * ($A$8 - $A$7)) + ((DK$8+DK$9)/2 * ($A$9-$A$8)) + ((DK$9 + DK$10)/2 * ($A$10-$A$9)) + ((DK$10 + DK$11)/2 * ($A$11 - $A$10))  + ((DK$11 + DK$12)/2 * ($A$12-$A$11)) + ((DK$12 + DK$13)/2 * ($A$13 - $A$12)) + ((DK$13+ DK$14)/2 * ($A$14-$A$13)) + ((DK$16 + DK$15)/2 * ($A$15 - $A$14)) + ((DK$15+DK$16)/2 * ($A$16 - $A$15)) + ((DK$16 + DK$17)/2 * ($A$17-$A$16)) + ((DK$17 + DK$18)/2 * ($A$18 - $A$17)) + ((DK$18+DK$19)/2 * ($A$19-$A$18)) + ((DK$19 + DK$20)/2 * ($A$20-$A$19)) + ((DK$20 + DK$21)/2 * ($A$21 - $A$20)) + ((DK$21+DK$22)/2 * ($A$22-$A$21)) + ((DK$23 + DK$22)/2 * ($A$23-$A$22)) + ((DK$23 + DK$24)/2 * ($A$24 - $A$23))  + ((DK$24 + DK$25)/2 * ($A$25-$A$24)) + ((DK$25 + DK$26)/2 * ($A$26 - $A$25)) + ((DK$26+ DK$27)/2 * ($A$27-$A$26)) + ((DK$27 + DK$28)/2 * ($A$28 - $A$27)) + ((DK$28+DK$29)/2 * ($A$29-$A$28)) + ((DK$29 + DK$30)/2 * ($A$30-$A$29)) + ((DK$30 + DK$31)/2 * ($A$31 - $A$30)) + ((DK$31+DK$32)/2 * ($A$32-$A$31)) + ((DK$32 + DK$33)/2 * ($A$33-$A$32)) + ((DK$735+ DK$34)/2 * ($A$34 - $A$33)) + ((DK$34+DK$35)/2 * ($A$35-$A$34)) + ((DK$35 + DK$36)/2 * ($A$36-$A$35)) + ((DK$36 + DK$37)/2 * ($A$37 - $A$36))  + ((DK$37 + DK$38)/2 * ($A$38-$A$37)) + ((DK$38 + DK$39)/2 * ($A$39 - $A$38)) + ((DK$39+ DK$40)/2 * ($A$40-$A$39)) + ((DK$40 + DK$41)/2 * ($A$41 - $A$40)) + ((DK$41+DK$42)/2 * ($A$42 - $A$41)) + ((DK$42 + DK$43)/2 * ($A$43-$A$42)) + ((DK$43 + DK$44)/2 * ($A$44 - $A$43)) + ((DK$44+DK$45)/2 * ($A$45-$A$44)) + ((DK$45 + DK$46)/2 * ($A$46-$A$45)) + ((DK$46 + DK$47)/2 * ($A$47 - $A$46)) + ((DK$47+DK$48)/2 * ($A$48-$A$47)) + ((DK$48 + DK$49)/2 * ($A$49-$A$48))</f>
        <v>1759.5833333333333</v>
      </c>
      <c r="DL100" s="206"/>
      <c r="DM100" s="206">
        <f>((DM$2+DM$3)/2 * ($A$3-$A$2)) + ((DM$3 + DM$4)/2 * ($A$4-$A$3)) + ((DM$4 + DM$5)/2 * ($BA$5 - $A$4)) + ((DM$5+DM$6)/2 * ($A$6-$A$5)) + ((DM$6 + DM$7)/2 * ($A$7-$A$6)) + ((DM$7 + DM$8)/2 * ($A$8 - $A$7)) + ((DM$8+DM$9)/2 * ($A$9-$A$8)) + ((DM$9 + DM$10)/2 * ($A$10-$A$9)) + ((DM$10 + DM$11)/2 * ($A$11 - $A$10))  + ((DM$11 + DM$12)/2 * ($A$12-$A$11)) + ((DM$12 + DM$13)/2 * ($A$13 - $A$12)) + ((DM$13+ DM$14)/2 * ($A$14-$A$13)) + ((DM$16 + DM$15)/2 * ($A$15 - $A$14)) + ((DM$15+DM$16)/2 * ($A$16 - $A$15)) + ((DM$16 + DM$17)/2 * ($A$17-$A$16)) + ((DM$17 + DM$18)/2 * ($A$18 - $A$17)) + ((DM$18+DM$19)/2 * ($A$19-$A$18)) + ((DM$19 + DM$20)/2 * ($A$20-$A$19)) + ((DM$20 + DM$21)/2 * ($A$21 - $A$20)) + ((DM$21+DM$22)/2 * ($A$22-$A$21)) + ((DM$23 + DM$22)/2 * ($A$23-$A$22)) + ((DM$23 + DM$24)/2 * ($A$24 - $A$23))  + ((DM$24 + DM$25)/2 * ($A$25-$A$24)) + ((DM$25 + DM$26)/2 * ($A$26 - $A$25)) + ((DM$26+ DM$27)/2 * ($A$27-$A$26)) + ((DM$27 + DM$28)/2 * ($A$28 - $A$27)) + ((DM$28+DM$29)/2 * ($A$29-$A$28)) + ((DM$29 + DM$30)/2 * ($A$30-$A$29)) + ((DM$30 + DM$31)/2 * ($A$31 - $A$30)) + ((DM$31+DM$32)/2 * ($A$32-$A$31)) + ((DM$32 + DM$33)/2 * ($A$33-$A$32)) + ((DM$735+ DM$34)/2 * ($A$34 - $A$33)) + ((DM$34+DM$35)/2 * ($A$35-$A$34)) + ((DM$35 + DM$36)/2 * ($A$36-$A$35)) + ((DM$36 + DM$37)/2 * ($A$37 - $A$36))  + ((DM$37 + DM$38)/2 * ($A$38-$A$37)) + ((DM$38 + DM$39)/2 * ($A$39 - $A$38)) + ((DM$39+ DM$40)/2 * ($A$40-$A$39)) + ((DM$40 + DM$41)/2 * ($A$41 - $A$40)) + ((DM$41+DM$42)/2 * ($A$42 - $A$41)) + ((DM$42 + DM$43)/2 * ($A$43-$A$42)) + ((DM$43 + DM$44)/2 * ($A$44 - $A$43)) + ((DM$44+DM$45)/2 * ($A$45-$A$44)) + ((DM$45 + DM$46)/2 * ($A$46-$A$45)) + ((DM$46 + DM$47)/2 * ($A$47 - $A$46)) + ((DM$47+DM$48)/2 * ($A$48-$A$47)) + ((DM$48 + DM$49)/2 * ($A$49-$A$48))</f>
        <v>1021.6666666666667</v>
      </c>
      <c r="DN100" s="206"/>
      <c r="DO100" s="206">
        <f>((DO$2+DO$3)/2 * ($A$3-$A$2)) + ((DO$3 + DO$4)/2 * ($A$4-$A$3)) + ((DO$4 + DO$5)/2 * ($BA$5 - $A$4)) + ((DO$5+DO$6)/2 * ($A$6-$A$5)) + ((DO$6 + DO$7)/2 * ($A$7-$A$6)) + ((DO$7 + DO$8)/2 * ($A$8 - $A$7)) + ((DO$8+DO$9)/2 * ($A$9-$A$8)) + ((DO$9 + DO$10)/2 * ($A$10-$A$9)) + ((DO$10 + DO$11)/2 * ($A$11 - $A$10))  + ((DO$11 + DO$12)/2 * ($A$12-$A$11)) + ((DO$12 + DO$13)/2 * ($A$13 - $A$12)) + ((DO$13+ DO$14)/2 * ($A$14-$A$13)) + ((DO$16 + DO$15)/2 * ($A$15 - $A$14)) + ((DO$15+DO$16)/2 * ($A$16 - $A$15)) + ((DO$16 + DO$17)/2 * ($A$17-$A$16)) + ((DO$17 + DO$18)/2 * ($A$18 - $A$17)) + ((DO$18+DO$19)/2 * ($A$19-$A$18)) + ((DO$19 + DO$20)/2 * ($A$20-$A$19)) + ((DO$20 + DO$21)/2 * ($A$21 - $A$20)) + ((DO$21+DO$22)/2 * ($A$22-$A$21)) + ((DO$23 + DO$22)/2 * ($A$23-$A$22)) + ((DO$23 + DO$24)/2 * ($A$24 - $A$23))  + ((DO$24 + DO$25)/2 * ($A$25-$A$24)) + ((DO$25 + DO$26)/2 * ($A$26 - $A$25)) + ((DO$26+ DO$27)/2 * ($A$27-$A$26)) + ((DO$27 + DO$28)/2 * ($A$28 - $A$27)) + ((DO$28+DO$29)/2 * ($A$29-$A$28)) + ((DO$29 + DO$30)/2 * ($A$30-$A$29)) + ((DO$30 + DO$31)/2 * ($A$31 - $A$30)) + ((DO$31+DO$32)/2 * ($A$32-$A$31)) + ((DO$32 + DO$33)/2 * ($A$33-$A$32)) + ((DO$735+ DO$34)/2 * ($A$34 - $A$33)) + ((DO$34+DO$35)/2 * ($A$35-$A$34)) + ((DO$35 + DO$36)/2 * ($A$36-$A$35)) + ((DO$36 + DO$37)/2 * ($A$37 - $A$36))  + ((DO$37 + DO$38)/2 * ($A$38-$A$37)) + ((DO$38 + DO$39)/2 * ($A$39 - $A$38)) + ((DO$39+ DO$40)/2 * ($A$40-$A$39)) + ((DO$40 + DO$41)/2 * ($A$41 - $A$40)) + ((DO$41+DO$42)/2 * ($A$42 - $A$41)) + ((DO$42 + DO$43)/2 * ($A$43-$A$42)) + ((DO$43 + DO$44)/2 * ($A$44 - $A$43)) + ((DO$44+DO$45)/2 * ($A$45-$A$44)) + ((DO$45 + DO$46)/2 * ($A$46-$A$45)) + ((DO$46 + DO$47)/2 * ($A$47 - $A$46)) + ((DO$47+DO$48)/2 * ($A$48-$A$47)) + ((DO$48 + DO$49)/2 * ($A$49-$A$48))</f>
        <v>1648.7499999999998</v>
      </c>
      <c r="DP100" s="206"/>
      <c r="DQ100" s="206">
        <f>((DQ$2+DQ$3)/2 * ($A$3-$A$2)) + ((DQ$3 + DQ$4)/2 * ($A$4-$A$3)) + ((DQ$4 + DQ$5)/2 * ($BA$5 - $A$4)) + ((DQ$5+DQ$6)/2 * ($A$6-$A$5)) + ((DQ$6 + DQ$7)/2 * ($A$7-$A$6)) + ((DQ$7 + DQ$8)/2 * ($A$8 - $A$7)) + ((DQ$8+DQ$9)/2 * ($A$9-$A$8)) + ((DQ$9 + DQ$10)/2 * ($A$10-$A$9)) + ((DQ$10 + DQ$11)/2 * ($A$11 - $A$10))  + ((DQ$11 + DQ$12)/2 * ($A$12-$A$11)) + ((DQ$12 + DQ$13)/2 * ($A$13 - $A$12)) + ((DQ$13+ DQ$14)/2 * ($A$14-$A$13)) + ((DQ$16 + DQ$15)/2 * ($A$15 - $A$14)) + ((DQ$15+DQ$16)/2 * ($A$16 - $A$15)) + ((DQ$16 + DQ$17)/2 * ($A$17-$A$16)) + ((DQ$17 + DQ$18)/2 * ($A$18 - $A$17)) + ((DQ$18+DQ$19)/2 * ($A$19-$A$18)) + ((DQ$19 + DQ$20)/2 * ($A$20-$A$19)) + ((DQ$20 + DQ$21)/2 * ($A$21 - $A$20)) + ((DQ$21+DQ$22)/2 * ($A$22-$A$21)) + ((DQ$23 + DQ$22)/2 * ($A$23-$A$22)) + ((DQ$23 + DQ$24)/2 * ($A$24 - $A$23))  + ((DQ$24 + DQ$25)/2 * ($A$25-$A$24)) + ((DQ$25 + DQ$26)/2 * ($A$26 - $A$25)) + ((DQ$26+ DQ$27)/2 * ($A$27-$A$26)) + ((DQ$27 + DQ$28)/2 * ($A$28 - $A$27)) + ((DQ$28+DQ$29)/2 * ($A$29-$A$28)) + ((DQ$29 + DQ$30)/2 * ($A$30-$A$29)) + ((DQ$30 + DQ$31)/2 * ($A$31 - $A$30)) + ((DQ$31+DQ$32)/2 * ($A$32-$A$31)) + ((DQ$32 + DQ$33)/2 * ($A$33-$A$32)) + ((DQ$735+ DQ$34)/2 * ($A$34 - $A$33)) + ((DQ$34+DQ$35)/2 * ($A$35-$A$34)) + ((DQ$35 + DQ$36)/2 * ($A$36-$A$35)) + ((DQ$36 + DQ$37)/2 * ($A$37 - $A$36))  + ((DQ$37 + DQ$38)/2 * ($A$38-$A$37)) + ((DQ$38 + DQ$39)/2 * ($A$39 - $A$38)) + ((DQ$39+ DQ$40)/2 * ($A$40-$A$39)) + ((DQ$40 + DQ$41)/2 * ($A$41 - $A$40)) + ((DQ$41+DQ$42)/2 * ($A$42 - $A$41)) + ((DQ$42 + DQ$43)/2 * ($A$43-$A$42)) + ((DQ$43 + DQ$44)/2 * ($A$44 - $A$43)) + ((DQ$44+DQ$45)/2 * ($A$45-$A$44)) + ((DQ$45 + DQ$46)/2 * ($A$46-$A$45)) + ((DQ$46 + DQ$47)/2 * ($A$47 - $A$46)) + ((DQ$47+DQ$48)/2 * ($A$48-$A$47)) + ((DQ$48 + DQ$49)/2 * ($A$49-$A$48))</f>
        <v>1079.0277777777778</v>
      </c>
      <c r="DR100" s="206"/>
      <c r="DS100" s="206">
        <f>((DS$2+DS$3)/2 * ($A$3-$A$2)) + ((DS$3 + DS$4)/2 * ($A$4-$A$3)) + ((DS$4 + DS$5)/2 * ($BA$5 - $A$4)) + ((DS$5+DS$6)/2 * ($A$6-$A$5)) + ((DS$6 + DS$7)/2 * ($A$7-$A$6)) + ((DS$7 + DS$8)/2 * ($A$8 - $A$7)) + ((DS$8+DS$9)/2 * ($A$9-$A$8)) + ((DS$9 + DS$10)/2 * ($A$10-$A$9)) + ((DS$10 + DS$11)/2 * ($A$11 - $A$10))  + ((DS$11 + DS$12)/2 * ($A$12-$A$11)) + ((DS$12 + DS$13)/2 * ($A$13 - $A$12)) + ((DS$13+ DS$14)/2 * ($A$14-$A$13)) + ((DS$16 + DS$15)/2 * ($A$15 - $A$14)) + ((DS$15+DS$16)/2 * ($A$16 - $A$15)) + ((DS$16 + DS$17)/2 * ($A$17-$A$16)) + ((DS$17 + DS$18)/2 * ($A$18 - $A$17)) + ((DS$18+DS$19)/2 * ($A$19-$A$18)) + ((DS$19 + DS$20)/2 * ($A$20-$A$19)) + ((DS$20 + DS$21)/2 * ($A$21 - $A$20)) + ((DS$21+DS$22)/2 * ($A$22-$A$21)) + ((DS$23 + DS$22)/2 * ($A$23-$A$22)) + ((DS$23 + DS$24)/2 * ($A$24 - $A$23))  + ((DS$24 + DS$25)/2 * ($A$25-$A$24)) + ((DS$25 + DS$26)/2 * ($A$26 - $A$25)) + ((DS$26+ DS$27)/2 * ($A$27-$A$26)) + ((DS$27 + DS$28)/2 * ($A$28 - $A$27)) + ((DS$28+DS$29)/2 * ($A$29-$A$28)) + ((DS$29 + DS$30)/2 * ($A$30-$A$29)) + ((DS$30 + DS$31)/2 * ($A$31 - $A$30)) + ((DS$31+DS$32)/2 * ($A$32-$A$31)) + ((DS$32 + DS$33)/2 * ($A$33-$A$32)) + ((DS$735+ DS$34)/2 * ($A$34 - $A$33)) + ((DS$34+DS$35)/2 * ($A$35-$A$34)) + ((DS$35 + DS$36)/2 * ($A$36-$A$35)) + ((DS$36 + DS$37)/2 * ($A$37 - $A$36))  + ((DS$37 + DS$38)/2 * ($A$38-$A$37)) + ((DS$38 + DS$39)/2 * ($A$39 - $A$38)) + ((DS$39+ DS$40)/2 * ($A$40-$A$39)) + ((DS$40 + DS$41)/2 * ($A$41 - $A$40)) + ((DS$41+DS$42)/2 * ($A$42 - $A$41)) + ((DS$42 + DS$43)/2 * ($A$43-$A$42)) + ((DS$43 + DS$44)/2 * ($A$44 - $A$43)) + ((DS$44+DS$45)/2 * ($A$45-$A$44)) + ((DS$45 + DS$46)/2 * ($A$46-$A$45)) + ((DS$46 + DS$47)/2 * ($A$47 - $A$46)) + ((DS$47+DS$48)/2 * ($A$48-$A$47)) + ((DS$48 + DS$49)/2 * ($A$49-$A$48))</f>
        <v>316.11111111111109</v>
      </c>
      <c r="DT100" s="206"/>
      <c r="DU100" s="206">
        <f>((DU$2+DU$3)/2 * ($A$3-$A$2)) + ((DU$3 + DU$4)/2 * ($A$4-$A$3)) + ((DU$4 + DU$5)/2 * ($BA$5 - $A$4)) + ((DU$5+DU$6)/2 * ($A$6-$A$5)) + ((DU$6 + DU$7)/2 * ($A$7-$A$6)) + ((DU$7 + DU$8)/2 * ($A$8 - $A$7)) + ((DU$8+DU$9)/2 * ($A$9-$A$8)) + ((DU$9 + DU$10)/2 * ($A$10-$A$9)) + ((DU$10 + DU$11)/2 * ($A$11 - $A$10))  + ((DU$11 + DU$12)/2 * ($A$12-$A$11)) + ((DU$12 + DU$13)/2 * ($A$13 - $A$12)) + ((DU$13+ DU$14)/2 * ($A$14-$A$13)) + ((DU$16 + DU$15)/2 * ($A$15 - $A$14)) + ((DU$15+DU$16)/2 * ($A$16 - $A$15)) + ((DU$16 + DU$17)/2 * ($A$17-$A$16)) + ((DU$17 + DU$18)/2 * ($A$18 - $A$17)) + ((DU$18+DU$19)/2 * ($A$19-$A$18)) + ((DU$19 + DU$20)/2 * ($A$20-$A$19)) + ((DU$20 + DU$21)/2 * ($A$21 - $A$20)) + ((DU$21+DU$22)/2 * ($A$22-$A$21)) + ((DU$23 + DU$22)/2 * ($A$23-$A$22)) + ((DU$23 + DU$24)/2 * ($A$24 - $A$23))  + ((DU$24 + DU$25)/2 * ($A$25-$A$24)) + ((DU$25 + DU$26)/2 * ($A$26 - $A$25)) + ((DU$26+ DU$27)/2 * ($A$27-$A$26)) + ((DU$27 + DU$28)/2 * ($A$28 - $A$27)) + ((DU$28+DU$29)/2 * ($A$29-$A$28)) + ((DU$29 + DU$30)/2 * ($A$30-$A$29)) + ((DU$30 + DU$31)/2 * ($A$31 - $A$30)) + ((DU$31+DU$32)/2 * ($A$32-$A$31)) + ((DU$32 + DU$33)/2 * ($A$33-$A$32)) + ((DU$735+ DU$34)/2 * ($A$34 - $A$33)) + ((DU$34+DU$35)/2 * ($A$35-$A$34)) + ((DU$35 + DU$36)/2 * ($A$36-$A$35)) + ((DU$36 + DU$37)/2 * ($A$37 - $A$36))  + ((DU$37 + DU$38)/2 * ($A$38-$A$37)) + ((DU$38 + DU$39)/2 * ($A$39 - $A$38)) + ((DU$39+ DU$40)/2 * ($A$40-$A$39)) + ((DU$40 + DU$41)/2 * ($A$41 - $A$40)) + ((DU$41+DU$42)/2 * ($A$42 - $A$41)) + ((DU$42 + DU$43)/2 * ($A$43-$A$42)) + ((DU$43 + DU$44)/2 * ($A$44 - $A$43)) + ((DU$44+DU$45)/2 * ($A$45-$A$44)) + ((DU$45 + DU$46)/2 * ($A$46-$A$45)) + ((DU$46 + DU$47)/2 * ($A$47 - $A$46)) + ((DU$47+DU$48)/2 * ($A$48-$A$47)) + ((DU$48 + DU$49)/2 * ($A$49-$A$48))</f>
        <v>0</v>
      </c>
      <c r="DV100" s="206"/>
    </row>
    <row r="101" spans="1:126" ht="17" x14ac:dyDescent="0.2">
      <c r="A101" s="188" t="s">
        <v>54</v>
      </c>
      <c r="B101" s="206" t="e">
        <f>((B$2+B$3)/2 * ($B$3-$B$2)) + ((B$3 + B$4)/2 * ($B$4-$B$3)) + ((B$4 + B$5)/2 * ($B$5 - $B$4)) + ((B$5+B$6)/2 * ($B$6-$B$5)) + ((B$6 + B$7)/2 * ($B$7-$B$6)) + ((B$7 + B$8)/2 * ($B$8 - $B$7)) + ((B$8+B$9)/2 * ($B$9-$B$8)) + ((B$9 + B$10)/2 * ($B$10-$B$9)) + ((B$10 + B$11)/2 * ($B$11 - $B$10))  + ((B$11 + B$12)/2 * ($B$12-$B$11)) + ((B$12 + B$13)/2 * ($B$13 - $B$12)) + ((B$13+ B$14)/2 * ($B$14-$B$13)) + ((B$116 + B$15)/2 * ($B$15 - $B$14)) + ((B$15+B$16)/2 * ($B$16 - $B$15)) + ((B$16 + B$17)/2 * ($B$17-$B$16)) + ((B$17 + B$18)/2 * ($B$18 - $B$17)) + ((B$18+B$19)/2 * ($B$19-$B$18)) + ((B$19 + B$20)/2 * ($B$20-$B$19)) + ((B$20 + B$21)/2 * ($B$21 - $B$20)) + ((B$21+B$22)/2 * ($B$22-$B$21)) + ((B$23 + B$22)/2 * ($B$23-$B$22)) + ((B$23 + B$24)/2 * ($B$24 - $B$23))  + ((B$24 + B$25)/2 * ($B$25-$B$24)) + ((B$25 + B$26)/2 * ($B$26 - $B$25)) + ((B$26+ B$27)/2 * ($B$27-$B$26)) + ((B$27 + B$28)/2 * ($B$28 - $B$27)) + ((B$28+B$29)/2 * ($B$29-$B$28)) + ((B$29 + B$30)/2 * ($B$30-$B$29)) + ((B$30 + B$31)/2 * ($B$31 - $B$30)) + ((B$31+B$32)/2 * ($B$32-$B$31)) + ((B$32 + B$33)/2 * ($B$33-$B$32)) + ((B$735+ B$34)/2 * ($B$34 - $B$33)) + ((B$34+B$35)/2 * ($B$35-$B$34)) + ((B$35 + B$36)/2 * ($B$36-$B$35)) + ((B$36 + B$37)/2 * ($B$37 - $B$36))  + ((B$37 + B$38)/2 * ($B$38-$B$37)) + ((B$38 + B$39)/2 * ($B$39 - $B$38)) + ((B$39+ B$40)/2 * ($B$40-$B$39)) + ((B$40 + B$41)/2 * ($B$41 - $B$40)) + ((B$41+B$42)/2 * ($B$42 - $B$41)) + ((B$42 + B$43)/2 * ($B$43-$B$42)) + ((B$43 + B$44)/2 * ($B$44 - $B$43)) + ((B$44+B$45)/2 * ($B$45-$B$44)) + ((B$45 + B$46)/2 * ($B$46-$B$45)) + ((B$46 + B$47)/2 * ($B$47 - $B$46)) + ((B$47+B$48)/2 * ($B$48-$B$47)) + ((B$48 + B$49)/2 * ($B$49-$B$48)) + ((B$49 + B$50)/2 * ($B$50 - $B$49))  + ((B$50 + B$51)/2 * ($B$51-$B$50)) + ((B$51 + B$52)/2 * ($B$52 - $B$51)) + ((B$52+ B$53)/2 * ($B$53-$B$52)) + ((B$53 + B$54)/2 * ($B$54 - $B$53)) +  ((B$54+B$55)/2 * ($B$55 - $B65)) + ((B$55 + B$56)/2 * ($B$56-$B$55)) + ((B$56 + B$57)/2 * ($B$57 - $B$56)) + ((B$57+B$58)/2 * ($B$58-$B$57)) + ((B$58 + B$59)/2 * ($B$59-$B$58)) + ((B$59 + B$60)/2 * ($B$60 - $B$59)) + ((B$60+B$61)/2 * ($B$61-$B$60)) + ((B$61 + B$62)/2 * ($B$62-$B$61)) + ((B$62 + B$63)/2 * ($B$63 - $B$62))  + ((B$63 + B$64)/2 * ($B$64-$B$63)) + ((B$64 + B$65)/2 * ($B$65 - $B$64)) + ((B$65+ B$66)/2 * ($B$66-$B$65)) + ((B$66 + B$67)/2 * ($B$67 - $B$66)) + ((B$67+B$68)/2 * ($B$68-$B$67)) + ((B$68 + B$69)/2 * ($B$69-$B$68)) + ((B$69 + B$70)/2 * ($B$70 - $B$69)) + ((B$70+B$71)/2 * ($B$71-$B$70)) + ((B$71 + B$72)/2 * ($B$72-$B$71)) + ((B$72 + B$73)/2 * ($B$73 - $B$72))  + ((B$73 + B$74)/2 * ($B$74-$B$73)) + ((B$74 + B$75)/2 * ($B$75 - $B$74)) + ((B$75+ B$76)/2 * ($B$76-$B$75)) + ((B$76 + B$77)/2 * ($B$77 - $B$76))  + ((B$77 + B$78)/2 * ($B$78-$B$77)) + ((B$78 + B$79)/2 * ($B$79 - $B$78))  + ((B$79 + B$80)/2 * ($B$80-$B$79)) + ((B$80 + B$81)/2 * ($B$81 - $B$80)) + ((B$81+ B$82)/2 * ($B$82-$B$81)) + ((B$82 + B$83)/2 * ($B$83 - $B$82))  + ((B$83 + B$84)/2 * ($B$84-$B$83)) + ((B$84 + B$85)/2 * ($B$85 - $B$84))</f>
        <v>#DIV/0!</v>
      </c>
      <c r="C101" s="206">
        <f>((C$49 + C$50)/2 * ($A$50 - $A$49))  + ((C$50 + C$51)/2 * ($A$51-$A$50)) + ((C$51 + C$52)/2 * ($A$52 - $A$51)) + ((C$52+ C$53)/2 * ($A$53-$A$52)) + ((C$53 + C$54)/2 * ($A$54 - $A$53)) +  ((C$54+C$55)/2 * ($A$55 - $A$56)) + ((C$55 + C$56)/2 * ($A$56-$A$55)) + ((C$56 + C$57)/2 * ($A$57 - $A$56)) + ((C$57+C$58)/2 * ($A$58-$A$57)) + ((C$58 + C$59)/2 * ($A$59-$A$58)) + ((C$59 + C$60)/2 * ($A$60 - $A$59)) + ((C$60+C$61)/2 * ($A$61-$A$60)) + ((C$61 + C$62)/2 * ($A$62-$A$61)) + ((C$62 + C$63)/2 * ($A$63 - $A$62))  + ((C$63 + C$64)/2 * ($A$64-$A$63)) + ((C$64 + C$65)/2 * ($A$65 - $A$64)) + ((C$65+ C$66)/2 * ($A$66-$A$65)) + ((C$66 + C$67)/2 * ($A$67 - $A$66)) + ((C$67+C$68)/2 * ($A$68-$A$67)) + ((C$68 + C$69)/2 * ($A$69-$A$68)) + ((C$69 + C$70)/2 * ($A$70 - $A$69)) + ((C$70+C$71)/2 * ($A$71-$A$70)) + ((C$71 + C$72)/2 * ($A$72-$A$71)) + ((C$72 + C$73)/2 * ($A$73 - $A$72))  + ((C$73 + C$74)/2 * ($A$74-$A$73)) + ((C$74 + C$75)/2 * ($A$75 - $A$74)) + ((C$75+ C$76)/2 * ($A$76-$A$75)) + ((C$76 + C$77)/2 * ($A$77 - $A$76))  + ((C$77 + C$78)/2 * ($A$78-$A$77)) + ((C$78 + C$79)/2 * ($A$79 - $A$78))  + ((C$79 + C$80)/2 * ($A$80-$A$79)) + ((C$80 + C$81)/2 * ($A$81 - $A$80)) + ((C$81+ C$82)/2 * ($A$82-$A$81)) + ((C$82 + C$83)/2 * ($A$83 - $A$82))  + ((C$83 + C$84)/2 * ($A$84-$A$83)) + ((C$84 + C$85)/2 * ($A$85 - $A$84)) + ((C$85 + C$86)/2 * ($A$86 - $A$85))  + ((C$86 + C$87)/2 * ($A$87-$A$86)) + ((C$87 + C$88)/2 * ($A$88 - $A$87)) + ((C$88 + C$89)/2 * ($A$89 - $A$88))  + ((C$89 + C$90)/2 * ($A$90-$A$89)) + ((C$90 + C$91)/2 * ($A$91 - $A$90))</f>
        <v>969.75</v>
      </c>
      <c r="D101" s="206"/>
      <c r="E101" s="206">
        <f t="shared" ref="E101:DU101" si="96">((E$49 + E$50)/2 * ($A$50 - $A$49))  + ((E$50 + E$51)/2 * ($A$51-$A$50)) + ((E$51 + E$52)/2 * ($A$52 - $A$51)) + ((E$52+ E$53)/2 * ($A$53-$A$52)) + ((E$53 + E$54)/2 * ($A$54 - $A$53)) +  ((E$54+E$55)/2 * ($A$55 - $A$56)) + ((E$55 + E$56)/2 * ($A$56-$A$55)) + ((E$56 + E$57)/2 * ($A$57 - $A$56)) + ((E$57+E$58)/2 * ($A$58-$A$57)) + ((E$58 + E$59)/2 * ($A$59-$A$58)) + ((E$59 + E$60)/2 * ($A$60 - $A$59)) + ((E$60+E$61)/2 * ($A$61-$A$60)) + ((E$61 + E$62)/2 * ($A$62-$A$61)) + ((E$62 + E$63)/2 * ($A$63 - $A$62))  + ((E$63 + E$64)/2 * ($A$64-$A$63)) + ((E$64 + E$65)/2 * ($A$65 - $A$64)) + ((E$65+ E$66)/2 * ($A$66-$A$65)) + ((E$66 + E$67)/2 * ($A$67 - $A$66)) + ((E$67+E$68)/2 * ($A$68-$A$67)) + ((E$68 + E$69)/2 * ($A$69-$A$68)) + ((E$69 + E$70)/2 * ($A$70 - $A$69)) + ((E$70+E$71)/2 * ($A$71-$A$70)) + ((E$71 + E$72)/2 * ($A$72-$A$71)) + ((E$72 + E$73)/2 * ($A$73 - $A$72))  + ((E$73 + E$74)/2 * ($A$74-$A$73)) + ((E$74 + E$75)/2 * ($A$75 - $A$74)) + ((E$75+ E$76)/2 * ($A$76-$A$75)) + ((E$76 + E$77)/2 * ($A$77 - $A$76))  + ((E$77 + E$78)/2 * ($A$78-$A$77)) + ((E$78 + E$79)/2 * ($A$79 - $A$78))  + ((E$79 + E$80)/2 * ($A$80-$A$79)) + ((E$80 + E$81)/2 * ($A$81 - $A$80)) + ((E$81+ E$82)/2 * ($A$82-$A$81)) + ((E$82 + E$83)/2 * ($A$83 - $A$82))  + ((E$83 + E$84)/2 * ($A$84-$A$83)) + ((E$84 + E$85)/2 * ($A$85 - $A$84)) + ((E$85 + E$86)/2 * ($A$86 - $A$85))  + ((E$86 + E$87)/2 * ($A$87-$A$86)) + ((E$87 + E$88)/2 * ($A$88 - $A$87)) + ((E$88 + E$89)/2 * ($A$89 - $A$88))  + ((E$89 + E$90)/2 * ($A$90-$A$89)) + ((E$90 + E$91)/2 * ($A$91 - $A$90))</f>
        <v>1051</v>
      </c>
      <c r="F101" s="206"/>
      <c r="G101" s="206">
        <f t="shared" si="96"/>
        <v>1880</v>
      </c>
      <c r="H101" s="206"/>
      <c r="I101" s="206">
        <f t="shared" si="96"/>
        <v>1052</v>
      </c>
      <c r="J101" s="206"/>
      <c r="K101" s="206">
        <f t="shared" si="96"/>
        <v>930.25</v>
      </c>
      <c r="L101" s="206"/>
      <c r="M101" s="206">
        <f t="shared" si="96"/>
        <v>1814.5</v>
      </c>
      <c r="N101" s="206"/>
      <c r="O101" s="206">
        <f t="shared" si="96"/>
        <v>2264.5</v>
      </c>
      <c r="P101" s="206"/>
      <c r="Q101" s="206">
        <f t="shared" si="96"/>
        <v>1902</v>
      </c>
      <c r="R101" s="206"/>
      <c r="S101" s="206">
        <f t="shared" si="96"/>
        <v>1098.75</v>
      </c>
      <c r="T101" s="206"/>
      <c r="U101" s="206">
        <f t="shared" si="96"/>
        <v>1493.5</v>
      </c>
      <c r="V101" s="206"/>
      <c r="W101" s="206">
        <f t="shared" si="96"/>
        <v>960.75</v>
      </c>
      <c r="X101" s="206"/>
      <c r="Y101" s="206">
        <f t="shared" si="96"/>
        <v>1012.25</v>
      </c>
      <c r="Z101" s="206"/>
      <c r="AA101" s="206">
        <f t="shared" si="96"/>
        <v>931.75</v>
      </c>
      <c r="AB101" s="206"/>
      <c r="AC101" s="206">
        <f t="shared" si="96"/>
        <v>0</v>
      </c>
      <c r="AD101" s="206"/>
      <c r="AE101" s="206">
        <f t="shared" si="96"/>
        <v>1566</v>
      </c>
      <c r="AF101" s="206"/>
      <c r="AG101" s="206">
        <f t="shared" si="96"/>
        <v>620.5</v>
      </c>
      <c r="AH101" s="206"/>
      <c r="AI101" s="206">
        <f t="shared" si="96"/>
        <v>352.75</v>
      </c>
      <c r="AJ101" s="206"/>
      <c r="AK101" s="206">
        <f t="shared" si="96"/>
        <v>1893.25</v>
      </c>
      <c r="AL101" s="206"/>
      <c r="AM101" s="206">
        <f t="shared" si="96"/>
        <v>703.25</v>
      </c>
      <c r="AN101" s="206"/>
      <c r="AO101" s="206">
        <f t="shared" si="96"/>
        <v>132.25</v>
      </c>
      <c r="AP101" s="206"/>
      <c r="AQ101" s="206">
        <f t="shared" si="96"/>
        <v>1405</v>
      </c>
      <c r="AR101" s="206"/>
      <c r="AS101" s="206">
        <f t="shared" si="96"/>
        <v>0</v>
      </c>
      <c r="AT101" s="206"/>
      <c r="AU101" s="206">
        <f t="shared" si="96"/>
        <v>1071.75</v>
      </c>
      <c r="AV101" s="206"/>
      <c r="AW101" s="206">
        <f t="shared" si="96"/>
        <v>811.75</v>
      </c>
      <c r="AX101" s="206"/>
      <c r="AY101" s="206">
        <f t="shared" si="96"/>
        <v>891</v>
      </c>
      <c r="AZ101" s="206"/>
      <c r="BA101" s="206">
        <f t="shared" si="96"/>
        <v>1150.25</v>
      </c>
      <c r="BB101" s="206"/>
      <c r="BC101" s="206">
        <f t="shared" si="96"/>
        <v>2425.5</v>
      </c>
      <c r="BD101" s="206"/>
      <c r="BE101" s="206">
        <f t="shared" si="96"/>
        <v>1711</v>
      </c>
      <c r="BF101" s="206"/>
      <c r="BG101" s="206">
        <f t="shared" si="96"/>
        <v>1389.75</v>
      </c>
      <c r="BH101" s="206"/>
      <c r="BI101" s="206">
        <f t="shared" si="96"/>
        <v>1815.25</v>
      </c>
      <c r="BJ101" s="206"/>
      <c r="BK101" s="206">
        <f t="shared" si="96"/>
        <v>391.25</v>
      </c>
      <c r="BL101" s="206"/>
      <c r="BM101" s="206">
        <f t="shared" si="96"/>
        <v>1590.25</v>
      </c>
      <c r="BN101" s="206"/>
      <c r="BO101" s="206">
        <f t="shared" si="96"/>
        <v>267.75</v>
      </c>
      <c r="BP101" s="206"/>
      <c r="BQ101" s="206">
        <f t="shared" si="96"/>
        <v>1704.5</v>
      </c>
      <c r="BR101" s="206"/>
      <c r="BS101" s="206">
        <f t="shared" si="96"/>
        <v>185.5</v>
      </c>
      <c r="BT101" s="206"/>
      <c r="BU101" s="206">
        <f t="shared" si="96"/>
        <v>0</v>
      </c>
      <c r="BV101" s="206"/>
      <c r="BW101" s="206">
        <f t="shared" si="96"/>
        <v>933.25</v>
      </c>
      <c r="BX101" s="206"/>
      <c r="BY101" s="206">
        <f t="shared" si="96"/>
        <v>1250.75</v>
      </c>
      <c r="BZ101" s="206"/>
      <c r="CA101" s="206">
        <f t="shared" si="96"/>
        <v>1317.5</v>
      </c>
      <c r="CB101" s="206"/>
      <c r="CC101" s="206">
        <f t="shared" si="96"/>
        <v>1444</v>
      </c>
      <c r="CD101" s="206"/>
      <c r="CE101" s="206">
        <f t="shared" si="96"/>
        <v>727.5</v>
      </c>
      <c r="CF101" s="206"/>
      <c r="CG101" s="206">
        <f t="shared" si="96"/>
        <v>0</v>
      </c>
      <c r="CH101" s="206"/>
      <c r="CI101" s="206">
        <f t="shared" si="96"/>
        <v>1139</v>
      </c>
      <c r="CJ101" s="206"/>
      <c r="CK101" s="206">
        <f t="shared" si="96"/>
        <v>1101.5</v>
      </c>
      <c r="CL101" s="206"/>
      <c r="CM101" s="206">
        <f t="shared" si="96"/>
        <v>0</v>
      </c>
      <c r="CN101" s="206"/>
      <c r="CO101" s="206">
        <f t="shared" si="96"/>
        <v>0</v>
      </c>
      <c r="CP101" s="206"/>
      <c r="CQ101" s="206">
        <f t="shared" si="96"/>
        <v>0</v>
      </c>
      <c r="CR101" s="206"/>
      <c r="CS101" s="206">
        <f t="shared" si="96"/>
        <v>0</v>
      </c>
      <c r="CT101" s="206"/>
      <c r="CU101" s="206">
        <f t="shared" si="96"/>
        <v>0</v>
      </c>
      <c r="CV101" s="206"/>
      <c r="CW101" s="206">
        <f t="shared" si="96"/>
        <v>0</v>
      </c>
      <c r="CX101" s="206"/>
      <c r="CY101" s="206">
        <f t="shared" si="96"/>
        <v>1418.4722222222222</v>
      </c>
      <c r="CZ101" s="206"/>
      <c r="DA101" s="206">
        <f t="shared" si="96"/>
        <v>551.52777777777783</v>
      </c>
      <c r="DB101" s="206"/>
      <c r="DC101" s="206">
        <f t="shared" si="96"/>
        <v>154.86111111111111</v>
      </c>
      <c r="DD101" s="206"/>
      <c r="DE101" s="206">
        <f t="shared" si="96"/>
        <v>1541.8055555555557</v>
      </c>
      <c r="DF101" s="206"/>
      <c r="DG101" s="206">
        <f t="shared" si="96"/>
        <v>0</v>
      </c>
      <c r="DH101" s="206"/>
      <c r="DI101" s="206">
        <f t="shared" si="96"/>
        <v>785.97222222222217</v>
      </c>
      <c r="DJ101" s="206"/>
      <c r="DK101" s="206">
        <f t="shared" si="96"/>
        <v>354.02777777777783</v>
      </c>
      <c r="DL101" s="206"/>
      <c r="DM101" s="206">
        <f t="shared" si="96"/>
        <v>1031.1111111111111</v>
      </c>
      <c r="DN101" s="206"/>
      <c r="DO101" s="206">
        <f t="shared" si="96"/>
        <v>558.19444444444446</v>
      </c>
      <c r="DP101" s="206"/>
      <c r="DQ101" s="206">
        <f t="shared" si="96"/>
        <v>624.72222222222217</v>
      </c>
      <c r="DR101" s="206"/>
      <c r="DS101" s="206">
        <f t="shared" si="96"/>
        <v>1077.7777777777776</v>
      </c>
      <c r="DT101" s="206"/>
      <c r="DU101" s="206">
        <f t="shared" si="96"/>
        <v>0</v>
      </c>
    </row>
    <row r="102" spans="1:126" ht="17" x14ac:dyDescent="0.2">
      <c r="A102" s="188" t="s">
        <v>183</v>
      </c>
      <c r="B102" s="206" t="e">
        <f>((B$2+B$3)/2 * ($B$3-$B$2)) + ((B$3 + B$4)/2 * ($B$4-$B$3)) + ((B$4 + B$5)/2 * ($B$5 - $B$4)) + ((B$5+B$6)/2 * ($B$6-$B$5)) + ((B$6 + B$7)/2 * ($B$7-$B$6)) + ((B$7 + B$8)/2 * ($B$8 - $B$7)) + ((B$8+B$9)/2 * ($B$9-$B$8)) + ((B$9 + B$10)/2 * ($B$10-$B$9)) + ((B$10 + B$11)/2 * ($B$11 - $B$10))  + ((B$11 + B$12)/2 * ($B$12-$B$11)) + ((B$12 + B$13)/2 * ($B$13 - $B$12)) + ((B$13+ B$14)/2 * ($B$14-$B$13)) + ((B$116 + B$15)/2 * ($B$15 - $B$14)) + ((B$15+B$16)/2 * ($B$16 - $B$15)) + ((B$16 + B$17)/2 * ($B$17-$B$16)) + ((B$17 + B$18)/2 * ($B$18 - $B$17)) + ((B$18+B$19)/2 * ($B$19-$B$18)) + ((B$19 + B$20)/2 * ($B$20-$B$19)) + ((B$20 + B$21)/2 * ($B$21 - $B$20)) + ((B$21+B$22)/2 * ($B$22-$B$21)) + ((B$23 + B$22)/2 * ($B$23-$B$22)) + ((B$23 + B$24)/2 * ($B$24 - $B$23))  + ((B$24 + B$25)/2 * ($B$25-$B$24)) + ((B$25 + B$26)/2 * ($B$26 - $B$25)) + ((B$26+ B$27)/2 * ($B$27-$B$26)) + ((B$27 + B$28)/2 * ($B$28 - $B$27)) + ((B$28+B$29)/2 * ($B$29-$B$28)) + ((B$29 + B$30)/2 * ($B$30-$B$29)) + ((B$30 + B$31)/2 * ($B$31 - $B$30)) + ((B$31+B$32)/2 * ($B$32-$B$31)) + ((B$32 + B$33)/2 * ($B$33-$B$32)) + ((B$735+ B$34)/2 * ($B$34 - $B$33)) + ((B$34+B$35)/2 * ($B$35-$B$34)) + ((B$35 + B$36)/2 * ($B$36-$B$35)) + ((B$36 + B$37)/2 * ($B$37 - $B$36))  + ((B$37 + B$38)/2 * ($B$38-$B$37)) + ((B$38 + B$39)/2 * ($B$39 - $B$38)) + ((B$39+ B$40)/2 * ($B$40-$B$39)) + ((B$40 + B$41)/2 * ($B$41 - $B$40)) + ((B$41+B$42)/2 * ($B$42 - $B$41)) + ((B$42 + B$43)/2 * ($B$43-$B$42)) + ((B$43 + B$44)/2 * ($B$44 - $B$43)) + ((B$44+B$45)/2 * ($B$45-$B$44)) + ((B$45 + B$46)/2 * ($B$46-$B$45)) + ((B$46 + B$47)/2 * ($B$47 - $B$46)) + ((B$47+B$48)/2 * ($B$48-$B$47)) + ((B$48 + B$49)/2 * ($B$49-$B$48)) + ((B$49 + B$50)/2 * ($B$50 - $B$49))  + ((B$50 + B$51)/2 * ($B$51-$B$50)) + ((B$51 + B$52)/2 * ($B$52 - $B$51)) + ((B$52+ B$53)/2 * ($B$53-$B$52)) + ((B$53 + B$54)/2 * ($B$54 - $B$53)) +  ((B$54+B$55)/2 * ($B$55 - $B66)) + ((B$55 + B$56)/2 * ($B$56-$B$55)) + ((B$56 + B$57)/2 * ($B$57 - $B$56)) + ((B$57+B$58)/2 * ($B$58-$B$57)) + ((B$58 + B$59)/2 * ($B$59-$B$58)) + ((B$59 + B$60)/2 * ($B$60 - $B$59)) + ((B$60+B$61)/2 * ($B$61-$B$60)) + ((B$61 + B$62)/2 * ($B$62-$B$61)) + ((B$62 + B$63)/2 * ($B$63 - $B$62))  + ((B$63 + B$64)/2 * ($B$64-$B$63)) + ((B$64 + B$65)/2 * ($B$65 - $B$64)) + ((B$65+ B$66)/2 * ($B$66-$B$65)) + ((B$66 + B$67)/2 * ($B$67 - $B$66)) + ((B$67+B$68)/2 * ($B$68-$B$67)) + ((B$68 + B$69)/2 * ($B$69-$B$68)) + ((B$69 + B$70)/2 * ($B$70 - $B$69)) + ((B$70+B$71)/2 * ($B$71-$B$70)) + ((B$71 + B$72)/2 * ($B$72-$B$71)) + ((B$72 + B$73)/2 * ($B$73 - $B$72))  + ((B$73 + B$74)/2 * ($B$74-$B$73)) + ((B$74 + B$75)/2 * ($B$75 - $B$74)) + ((B$75+ B$76)/2 * ($B$76-$B$75)) + ((B$76 + B$77)/2 * ($B$77 - $B$76))  + ((B$77 + B$78)/2 * ($B$78-$B$77)) + ((B$78 + B$79)/2 * ($B$79 - $B$78))  + ((B$79 + B$80)/2 * ($B$80-$B$79)) + ((B$80 + B$81)/2 * ($B$81 - $B$80)) + ((B$81+ B$82)/2 * ($B$82-$B$81)) + ((B$82 + B$83)/2 * ($B$83 - $B$82))  + ((B$83 + B$84)/2 * ($B$84-$B$83)) + ((B$84 + B$85)/2 * ($B$85 - $B$84))</f>
        <v>#DIV/0!</v>
      </c>
      <c r="C102" s="206">
        <f>((C$2+C$3)/2 * ($A$3-$A$2)) + ((C$3 + C$4)/2 * ($A$4-$A$3)) + ((C$4 + C$5)/2 * ($BA$5 - $A$4)) + ((C$5+C$6)/2 * ($A$6-$A$5)) + ((C$6 + C$7)/2 * ($A$7-$A$6)) + ((C$7 + C$8)/2 * ($A$8 - $A$7)) + ((C$8+C$9)/2 * ($A$9-$A$8)) + ((C$9 + C$10)/2 * ($A$10-$A$9)) + ((C$10 + C$11)/2 * ($A$11 - $A$10))  + ((C$11 + C$12)/2 * ($A$12-$A$11)) + ((C$12 + C$13)/2 * ($A$13 - $A$12)) + ((C$13+ C$14)/2 * ($A$14-$A$13)) + ((C$16 + C$15)/2 * ($A$15 - $A$14)) + ((C$15+C$16)/2 * ($A$16 - $A$15)) + ((C$16 + C$17)/2 * ($A$17-$A$16)) + ((C$17 + C$18)/2 * ($A$18 - $A$17)) + ((C$18+C$19)/2 * ($A$19-$A$18)) + ((C$19 + C$20)/2 * ($A$20-$A$19)) + ((C$20 + C$21)/2 * ($A$21 - $A$20)) + ((C$21+C$22)/2 * ($A$22-$A$21)) + ((C$23 + C$22)/2 * ($A$23-$A$22)) + ((C$23 + C$24)/2 * ($A$24 - $A$23))  + ((C$24 + C$25)/2 * ($A$25-$A$24)) + ((C$25 + C$26)/2 * ($A$26 - $A$25)) + ((C$26+ C$27)/2 * ($A$27-$A$26)) + ((C$27 + C$28)/2 * ($A$28 - $A$27)) + ((C$28+C$29)/2 * ($A$29-$A$28)) + ((C$29 + C$30)/2 * ($A$30-$A$29)) + ((C$30 + C$31)/2 * ($A$31 - $A$30)) + ((C$31+C$32)/2 * ($A$32-$A$31)) + ((C$32 + C$33)/2 * ($A$33-$A$32)) + ((C$735+ C$34)/2 * ($A$34 - $A$33)) + ((C$34+C$35)/2 * ($A$35-$A$34)) + ((C$35 + C$36)/2 * ($A$36-$A$35)) + ((C$36 + C$37)/2 * ($A$37 - $A$36))  + ((C$37 + C$38)/2 * ($A$38-$A$37)) + ((C$38 + C$39)/2 * ($A$39 - $A$38)) + ((C$39+ C$40)/2 * ($A$40-$A$39)) + ((C$40 + C$41)/2 * ($A$41 - $A$40)) + ((C$41+C$42)/2 * ($A$42 - $A$41)) + ((C$42 + C$43)/2 * ($A$43-$A$42)) + ((C$43 + C$44)/2 * ($A$44 - $A$43)) + ((C$44+C$45)/2 * ($A$45-$A$44)) + ((C$45 + C$46)/2 * ($A$46-$A$45)) + ((C$46 + C$47)/2 * ($A$47 - $A$46)) + ((C$47+C$48)/2 * ($A$48-$A$47)) + ((C$48 + C$49)/2 * ($A$49-$A$48)) + ((C$49 + C$50)/2 * ($A$50 - $A$49))  + ((C$50 + C$51)/2 * ($A$51-$A$50)) + ((C$51 + C$52)/2 * ($A$52 - $A$51)) + ((C$52+ C$53)/2 * ($A$53-$A$52)) + ((C$53 + C$54)/2 * ($A$54 - $A$53)) +  ((C$54+C$55)/2 * ($A$55 - $A$56)) + ((C$55 + C$56)/2 * ($A$56-$A$55)) + ((C$56 + C$57)/2 * ($A$57 - $A$56)) + ((C$57+C$58)/2 * ($A$58-$A$57)) + ((C$58 + C$59)/2 * ($A$59-$A$58)) + ((C$59 + C$60)/2 * ($A$60 - $A$59)) + ((C$60+C$61)/2 * ($A$61-$A$60)) + ((C$61 + C$62)/2 * ($A$62-$A$61)) + ((C$62 + C$63)/2 * ($A$63 - $A$62))  + ((C$63 + C$64)/2 * ($A$64-$A$63)) + ((C$64 + C$65)/2 * ($A$65 - $A$64)) + ((C$65+ C$66)/2 * ($A$66-$A$65)) + ((C$66 + C$67)/2 * ($A$67 - $A$66)) + ((C$67+C$68)/2 * ($A$68-$A$67)) + ((C$68 + C$69)/2 * ($A$69-$A$68)) + ((C$69 + C$70)/2 * ($A$70 - $A$69)) + ((C$70+C$71)/2 * ($A$71-$A$70)) + ((C$71 + C$72)/2 * ($A$72-$A$71)) + ((C$72 + C$73)/2 * ($A$73 - $A$72))  + ((C$73 + C$74)/2 * ($A$74-$A$73)) + ((C$74 + C$75)/2 * ($A$75 - $A$74)) + ((C$75+ C$76)/2 * ($A$76-$A$75)) + ((C$76 + C$77)/2 * ($A$77 - $A$76))  + ((C$77 + C$78)/2 * ($A$78-$A$77)) + ((C$78 + C$79)/2 * ($A$79 - $A$78))  + ((C$79 + C$80)/2 * ($A$80-$A$79)) + ((C$80 + C$81)/2 * ($A$81 - $A$80)) + ((C$81+ C$82)/2 * ($A$82-$A$81)) + ((C$82 + C$83)/2 * ($A$83 - $A$82))  + ((C$83 + C$84)/2 * ($A$84-$A$83)) + ((C$84 + C$85)/2 * ($A$85 - $A$84)) + ((C$85 + C$86)/2 * ($A$86 - $A$85))  + ((C$86 + C$87)/2 * ($A$87-$A$86)) + ((C$87 + C$88)/2 * ($A$88 - $A$87)) + ((C$88 + C$89)/2 * ($A$89 - $A$88))  + ((C$89 + C$90)/2 * ($A$90-$A$89)) + ((C$90 + C$91)/2 * ($A$91 - $A$90))</f>
        <v>1868.5</v>
      </c>
      <c r="D102" s="206"/>
      <c r="E102" s="206">
        <f>((E$2+E$3)/2 * ($A$3-$A$2)) + ((E$3 + E$4)/2 * ($A$4-$A$3)) + ((E$4 + E$5)/2 * ($BA$5 - $A$4)) + ((E$5+E$6)/2 * ($A$6-$A$5)) + ((E$6 + E$7)/2 * ($A$7-$A$6)) + ((E$7 + E$8)/2 * ($A$8 - $A$7)) + ((E$8+E$9)/2 * ($A$9-$A$8)) + ((E$9 + E$10)/2 * ($A$10-$A$9)) + ((E$10 + E$11)/2 * ($A$11 - $A$10))  + ((E$11 + E$12)/2 * ($A$12-$A$11)) + ((E$12 + E$13)/2 * ($A$13 - $A$12)) + ((E$13+ E$14)/2 * ($A$14-$A$13)) + ((E$16 + E$15)/2 * ($A$15 - $A$14)) + ((E$15+E$16)/2 * ($A$16 - $A$15)) + ((E$16 + E$17)/2 * ($A$17-$A$16)) + ((E$17 + E$18)/2 * ($A$18 - $A$17)) + ((E$18+E$19)/2 * ($A$19-$A$18)) + ((E$19 + E$20)/2 * ($A$20-$A$19)) + ((E$20 + E$21)/2 * ($A$21 - $A$20)) + ((E$21+E$22)/2 * ($A$22-$A$21)) + ((E$23 + E$22)/2 * ($A$23-$A$22)) + ((E$23 + E$24)/2 * ($A$24 - $A$23))  + ((E$24 + E$25)/2 * ($A$25-$A$24)) + ((E$25 + E$26)/2 * ($A$26 - $A$25)) + ((E$26+ E$27)/2 * ($A$27-$A$26)) + ((E$27 + E$28)/2 * ($A$28 - $A$27)) + ((E$28+E$29)/2 * ($A$29-$A$28)) + ((E$29 + E$30)/2 * ($A$30-$A$29)) + ((E$30 + E$31)/2 * ($A$31 - $A$30)) + ((E$31+E$32)/2 * ($A$32-$A$31)) + ((E$32 + E$33)/2 * ($A$33-$A$32)) + ((E$735+ E$34)/2 * ($A$34 - $A$33)) + ((E$34+E$35)/2 * ($A$35-$A$34)) + ((E$35 + E$36)/2 * ($A$36-$A$35)) + ((E$36 + E$37)/2 * ($A$37 - $A$36))  + ((E$37 + E$38)/2 * ($A$38-$A$37)) + ((E$38 + E$39)/2 * ($A$39 - $A$38)) + ((E$39+ E$40)/2 * ($A$40-$A$39)) + ((E$40 + E$41)/2 * ($A$41 - $A$40)) + ((E$41+E$42)/2 * ($A$42 - $A$41)) + ((E$42 + E$43)/2 * ($A$43-$A$42)) + ((E$43 + E$44)/2 * ($A$44 - $A$43)) + ((E$44+E$45)/2 * ($A$45-$A$44)) + ((E$45 + E$46)/2 * ($A$46-$A$45)) + ((E$46 + E$47)/2 * ($A$47 - $A$46)) + ((E$47+E$48)/2 * ($A$48-$A$47)) + ((E$48 + E$49)/2 * ($A$49-$A$48)) + ((E$49 + E$50)/2 * ($A$50 - $A$49))  + ((E$50 + E$51)/2 * ($A$51-$A$50)) + ((E$51 + E$52)/2 * ($A$52 - $A$51)) + ((E$52+ E$53)/2 * ($A$53-$A$52)) + ((E$53 + E$54)/2 * ($A$54 - $A$53)) +  ((E$54+E$55)/2 * ($A$55 - $A$56)) + ((E$55 + E$56)/2 * ($A$56-$A$55)) + ((E$56 + E$57)/2 * ($A$57 - $A$56)) + ((E$57+E$58)/2 * ($A$58-$A$57)) + ((E$58 + E$59)/2 * ($A$59-$A$58)) + ((E$59 + E$60)/2 * ($A$60 - $A$59)) + ((E$60+E$61)/2 * ($A$61-$A$60)) + ((E$61 + E$62)/2 * ($A$62-$A$61)) + ((E$62 + E$63)/2 * ($A$63 - $A$62))  + ((E$63 + E$64)/2 * ($A$64-$A$63)) + ((E$64 + E$65)/2 * ($A$65 - $A$64)) + ((E$65+ E$66)/2 * ($A$66-$A$65)) + ((E$66 + E$67)/2 * ($A$67 - $A$66)) + ((E$67+E$68)/2 * ($A$68-$A$67)) + ((E$68 + E$69)/2 * ($A$69-$A$68)) + ((E$69 + E$70)/2 * ($A$70 - $A$69)) + ((E$70+E$71)/2 * ($A$71-$A$70)) + ((E$71 + E$72)/2 * ($A$72-$A$71)) + ((E$72 + E$73)/2 * ($A$73 - $A$72))  + ((E$73 + E$74)/2 * ($A$74-$A$73)) + ((E$74 + E$75)/2 * ($A$75 - $A$74)) + ((E$75+ E$76)/2 * ($A$76-$A$75)) + ((E$76 + E$77)/2 * ($A$77 - $A$76))  + ((E$77 + E$78)/2 * ($A$78-$A$77)) + ((E$78 + E$79)/2 * ($A$79 - $A$78))  + ((E$79 + E$80)/2 * ($A$80-$A$79)) + ((E$80 + E$81)/2 * ($A$81 - $A$80)) + ((E$81+ E$82)/2 * ($A$82-$A$81)) + ((E$82 + E$83)/2 * ($A$83 - $A$82))  + ((E$83 + E$84)/2 * ($A$84-$A$83)) + ((E$84 + E$85)/2 * ($A$85 - $A$84)) + ((E$85 + E$86)/2 * ($A$86 - $A$85))  + ((E$86 + E$87)/2 * ($A$87-$A$86)) + ((E$87 + E$88)/2 * ($A$88 - $A$87)) + ((E$88 + E$89)/2 * ($A$89 - $A$88))  + ((E$89 + E$90)/2 * ($A$90-$A$89)) + ((E$90 + E$91)/2 * ($A$91 - $A$90))</f>
        <v>3553.25</v>
      </c>
      <c r="F102" s="206"/>
      <c r="G102" s="206">
        <f>((G$2+G$3)/2 * ($A$3-$A$2)) + ((G$3 + G$4)/2 * ($A$4-$A$3)) + ((G$4 + G$5)/2 * ($BA$5 - $A$4)) + ((G$5+G$6)/2 * ($A$6-$A$5)) + ((G$6 + G$7)/2 * ($A$7-$A$6)) + ((G$7 + G$8)/2 * ($A$8 - $A$7)) + ((G$8+G$9)/2 * ($A$9-$A$8)) + ((G$9 + G$10)/2 * ($A$10-$A$9)) + ((G$10 + G$11)/2 * ($A$11 - $A$10))  + ((G$11 + G$12)/2 * ($A$12-$A$11)) + ((G$12 + G$13)/2 * ($A$13 - $A$12)) + ((G$13+ G$14)/2 * ($A$14-$A$13)) + ((G$16 + G$15)/2 * ($A$15 - $A$14)) + ((G$15+G$16)/2 * ($A$16 - $A$15)) + ((G$16 + G$17)/2 * ($A$17-$A$16)) + ((G$17 + G$18)/2 * ($A$18 - $A$17)) + ((G$18+G$19)/2 * ($A$19-$A$18)) + ((G$19 + G$20)/2 * ($A$20-$A$19)) + ((G$20 + G$21)/2 * ($A$21 - $A$20)) + ((G$21+G$22)/2 * ($A$22-$A$21)) + ((G$23 + G$22)/2 * ($A$23-$A$22)) + ((G$23 + G$24)/2 * ($A$24 - $A$23))  + ((G$24 + G$25)/2 * ($A$25-$A$24)) + ((G$25 + G$26)/2 * ($A$26 - $A$25)) + ((G$26+ G$27)/2 * ($A$27-$A$26)) + ((G$27 + G$28)/2 * ($A$28 - $A$27)) + ((G$28+G$29)/2 * ($A$29-$A$28)) + ((G$29 + G$30)/2 * ($A$30-$A$29)) + ((G$30 + G$31)/2 * ($A$31 - $A$30)) + ((G$31+G$32)/2 * ($A$32-$A$31)) + ((G$32 + G$33)/2 * ($A$33-$A$32)) + ((G$735+ G$34)/2 * ($A$34 - $A$33)) + ((G$34+G$35)/2 * ($A$35-$A$34)) + ((G$35 + G$36)/2 * ($A$36-$A$35)) + ((G$36 + G$37)/2 * ($A$37 - $A$36))  + ((G$37 + G$38)/2 * ($A$38-$A$37)) + ((G$38 + G$39)/2 * ($A$39 - $A$38)) + ((G$39+ G$40)/2 * ($A$40-$A$39)) + ((G$40 + G$41)/2 * ($A$41 - $A$40)) + ((G$41+G$42)/2 * ($A$42 - $A$41)) + ((G$42 + G$43)/2 * ($A$43-$A$42)) + ((G$43 + G$44)/2 * ($A$44 - $A$43)) + ((G$44+G$45)/2 * ($A$45-$A$44)) + ((G$45 + G$46)/2 * ($A$46-$A$45)) + ((G$46 + G$47)/2 * ($A$47 - $A$46)) + ((G$47+G$48)/2 * ($A$48-$A$47)) + ((G$48 + G$49)/2 * ($A$49-$A$48)) + ((G$49 + G$50)/2 * ($A$50 - $A$49))  + ((G$50 + G$51)/2 * ($A$51-$A$50)) + ((G$51 + G$52)/2 * ($A$52 - $A$51)) + ((G$52+ G$53)/2 * ($A$53-$A$52)) + ((G$53 + G$54)/2 * ($A$54 - $A$53)) +  ((G$54+G$55)/2 * ($A$55 - $A$56)) + ((G$55 + G$56)/2 * ($A$56-$A$55)) + ((G$56 + G$57)/2 * ($A$57 - $A$56)) + ((G$57+G$58)/2 * ($A$58-$A$57)) + ((G$58 + G$59)/2 * ($A$59-$A$58)) + ((G$59 + G$60)/2 * ($A$60 - $A$59)) + ((G$60+G$61)/2 * ($A$61-$A$60)) + ((G$61 + G$62)/2 * ($A$62-$A$61)) + ((G$62 + G$63)/2 * ($A$63 - $A$62))  + ((G$63 + G$64)/2 * ($A$64-$A$63)) + ((G$64 + G$65)/2 * ($A$65 - $A$64)) + ((G$65+ G$66)/2 * ($A$66-$A$65)) + ((G$66 + G$67)/2 * ($A$67 - $A$66)) + ((G$67+G$68)/2 * ($A$68-$A$67)) + ((G$68 + G$69)/2 * ($A$69-$A$68)) + ((G$69 + G$70)/2 * ($A$70 - $A$69)) + ((G$70+G$71)/2 * ($A$71-$A$70)) + ((G$71 + G$72)/2 * ($A$72-$A$71)) + ((G$72 + G$73)/2 * ($A$73 - $A$72))  + ((G$73 + G$74)/2 * ($A$74-$A$73)) + ((G$74 + G$75)/2 * ($A$75 - $A$74)) + ((G$75+ G$76)/2 * ($A$76-$A$75)) + ((G$76 + G$77)/2 * ($A$77 - $A$76))  + ((G$77 + G$78)/2 * ($A$78-$A$77)) + ((G$78 + G$79)/2 * ($A$79 - $A$78))  + ((G$79 + G$80)/2 * ($A$80-$A$79)) + ((G$80 + G$81)/2 * ($A$81 - $A$80)) + ((G$81+ G$82)/2 * ($A$82-$A$81)) + ((G$82 + G$83)/2 * ($A$83 - $A$82))  + ((G$83 + G$84)/2 * ($A$84-$A$83)) + ((G$84 + G$85)/2 * ($A$85 - $A$84)) + ((G$85 + G$86)/2 * ($A$86 - $A$85))  + ((G$86 + G$87)/2 * ($A$87-$A$86)) + ((G$87 + G$88)/2 * ($A$88 - $A$87)) + ((G$88 + G$89)/2 * ($A$89 - $A$88))  + ((G$89 + G$90)/2 * ($A$90-$A$89)) + ((G$90 + G$91)/2 * ($A$91 - $A$90))</f>
        <v>2764.5</v>
      </c>
      <c r="H102" s="206"/>
      <c r="I102" s="206">
        <f>((I$2+I$3)/2 * ($A$3-$A$2)) + ((I$3 + I$4)/2 * ($A$4-$A$3)) + ((I$4 + I$5)/2 * ($BA$5 - $A$4)) + ((I$5+I$6)/2 * ($A$6-$A$5)) + ((I$6 + I$7)/2 * ($A$7-$A$6)) + ((I$7 + I$8)/2 * ($A$8 - $A$7)) + ((I$8+I$9)/2 * ($A$9-$A$8)) + ((I$9 + I$10)/2 * ($A$10-$A$9)) + ((I$10 + I$11)/2 * ($A$11 - $A$10))  + ((I$11 + I$12)/2 * ($A$12-$A$11)) + ((I$12 + I$13)/2 * ($A$13 - $A$12)) + ((I$13+ I$14)/2 * ($A$14-$A$13)) + ((I$16 + I$15)/2 * ($A$15 - $A$14)) + ((I$15+I$16)/2 * ($A$16 - $A$15)) + ((I$16 + I$17)/2 * ($A$17-$A$16)) + ((I$17 + I$18)/2 * ($A$18 - $A$17)) + ((I$18+I$19)/2 * ($A$19-$A$18)) + ((I$19 + I$20)/2 * ($A$20-$A$19)) + ((I$20 + I$21)/2 * ($A$21 - $A$20)) + ((I$21+I$22)/2 * ($A$22-$A$21)) + ((I$23 + I$22)/2 * ($A$23-$A$22)) + ((I$23 + I$24)/2 * ($A$24 - $A$23))  + ((I$24 + I$25)/2 * ($A$25-$A$24)) + ((I$25 + I$26)/2 * ($A$26 - $A$25)) + ((I$26+ I$27)/2 * ($A$27-$A$26)) + ((I$27 + I$28)/2 * ($A$28 - $A$27)) + ((I$28+I$29)/2 * ($A$29-$A$28)) + ((I$29 + I$30)/2 * ($A$30-$A$29)) + ((I$30 + I$31)/2 * ($A$31 - $A$30)) + ((I$31+I$32)/2 * ($A$32-$A$31)) + ((I$32 + I$33)/2 * ($A$33-$A$32)) + ((I$735+ I$34)/2 * ($A$34 - $A$33)) + ((I$34+I$35)/2 * ($A$35-$A$34)) + ((I$35 + I$36)/2 * ($A$36-$A$35)) + ((I$36 + I$37)/2 * ($A$37 - $A$36))  + ((I$37 + I$38)/2 * ($A$38-$A$37)) + ((I$38 + I$39)/2 * ($A$39 - $A$38)) + ((I$39+ I$40)/2 * ($A$40-$A$39)) + ((I$40 + I$41)/2 * ($A$41 - $A$40)) + ((I$41+I$42)/2 * ($A$42 - $A$41)) + ((I$42 + I$43)/2 * ($A$43-$A$42)) + ((I$43 + I$44)/2 * ($A$44 - $A$43)) + ((I$44+I$45)/2 * ($A$45-$A$44)) + ((I$45 + I$46)/2 * ($A$46-$A$45)) + ((I$46 + I$47)/2 * ($A$47 - $A$46)) + ((I$47+I$48)/2 * ($A$48-$A$47)) + ((I$48 + I$49)/2 * ($A$49-$A$48)) + ((I$49 + I$50)/2 * ($A$50 - $A$49))  + ((I$50 + I$51)/2 * ($A$51-$A$50)) + ((I$51 + I$52)/2 * ($A$52 - $A$51)) + ((I$52+ I$53)/2 * ($A$53-$A$52)) + ((I$53 + I$54)/2 * ($A$54 - $A$53)) +  ((I$54+I$55)/2 * ($A$55 - $A$56)) + ((I$55 + I$56)/2 * ($A$56-$A$55)) + ((I$56 + I$57)/2 * ($A$57 - $A$56)) + ((I$57+I$58)/2 * ($A$58-$A$57)) + ((I$58 + I$59)/2 * ($A$59-$A$58)) + ((I$59 + I$60)/2 * ($A$60 - $A$59)) + ((I$60+I$61)/2 * ($A$61-$A$60)) + ((I$61 + I$62)/2 * ($A$62-$A$61)) + ((I$62 + I$63)/2 * ($A$63 - $A$62))  + ((I$63 + I$64)/2 * ($A$64-$A$63)) + ((I$64 + I$65)/2 * ($A$65 - $A$64)) + ((I$65+ I$66)/2 * ($A$66-$A$65)) + ((I$66 + I$67)/2 * ($A$67 - $A$66)) + ((I$67+I$68)/2 * ($A$68-$A$67)) + ((I$68 + I$69)/2 * ($A$69-$A$68)) + ((I$69 + I$70)/2 * ($A$70 - $A$69)) + ((I$70+I$71)/2 * ($A$71-$A$70)) + ((I$71 + I$72)/2 * ($A$72-$A$71)) + ((I$72 + I$73)/2 * ($A$73 - $A$72))  + ((I$73 + I$74)/2 * ($A$74-$A$73)) + ((I$74 + I$75)/2 * ($A$75 - $A$74)) + ((I$75+ I$76)/2 * ($A$76-$A$75)) + ((I$76 + I$77)/2 * ($A$77 - $A$76))  + ((I$77 + I$78)/2 * ($A$78-$A$77)) + ((I$78 + I$79)/2 * ($A$79 - $A$78))  + ((I$79 + I$80)/2 * ($A$80-$A$79)) + ((I$80 + I$81)/2 * ($A$81 - $A$80)) + ((I$81+ I$82)/2 * ($A$82-$A$81)) + ((I$82 + I$83)/2 * ($A$83 - $A$82))  + ((I$83 + I$84)/2 * ($A$84-$A$83)) + ((I$84 + I$85)/2 * ($A$85 - $A$84)) + ((I$85 + I$86)/2 * ($A$86 - $A$85))  + ((I$86 + I$87)/2 * ($A$87-$A$86)) + ((I$87 + I$88)/2 * ($A$88 - $A$87)) + ((I$88 + I$89)/2 * ($A$89 - $A$88))  + ((I$89 + I$90)/2 * ($A$90-$A$89)) + ((I$90 + I$91)/2 * ($A$91 - $A$90))</f>
        <v>2336.25</v>
      </c>
      <c r="J102" s="206"/>
      <c r="K102" s="206">
        <f>((K$2+K$3)/2 * ($A$3-$A$2)) + ((K$3 + K$4)/2 * ($A$4-$A$3)) + ((K$4 + K$5)/2 * ($BA$5 - $A$4)) + ((K$5+K$6)/2 * ($A$6-$A$5)) + ((K$6 + K$7)/2 * ($A$7-$A$6)) + ((K$7 + K$8)/2 * ($A$8 - $A$7)) + ((K$8+K$9)/2 * ($A$9-$A$8)) + ((K$9 + K$10)/2 * ($A$10-$A$9)) + ((K$10 + K$11)/2 * ($A$11 - $A$10))  + ((K$11 + K$12)/2 * ($A$12-$A$11)) + ((K$12 + K$13)/2 * ($A$13 - $A$12)) + ((K$13+ K$14)/2 * ($A$14-$A$13)) + ((K$16 + K$15)/2 * ($A$15 - $A$14)) + ((K$15+K$16)/2 * ($A$16 - $A$15)) + ((K$16 + K$17)/2 * ($A$17-$A$16)) + ((K$17 + K$18)/2 * ($A$18 - $A$17)) + ((K$18+K$19)/2 * ($A$19-$A$18)) + ((K$19 + K$20)/2 * ($A$20-$A$19)) + ((K$20 + K$21)/2 * ($A$21 - $A$20)) + ((K$21+K$22)/2 * ($A$22-$A$21)) + ((K$23 + K$22)/2 * ($A$23-$A$22)) + ((K$23 + K$24)/2 * ($A$24 - $A$23))  + ((K$24 + K$25)/2 * ($A$25-$A$24)) + ((K$25 + K$26)/2 * ($A$26 - $A$25)) + ((K$26+ K$27)/2 * ($A$27-$A$26)) + ((K$27 + K$28)/2 * ($A$28 - $A$27)) + ((K$28+K$29)/2 * ($A$29-$A$28)) + ((K$29 + K$30)/2 * ($A$30-$A$29)) + ((K$30 + K$31)/2 * ($A$31 - $A$30)) + ((K$31+K$32)/2 * ($A$32-$A$31)) + ((K$32 + K$33)/2 * ($A$33-$A$32)) + ((K$735+ K$34)/2 * ($A$34 - $A$33)) + ((K$34+K$35)/2 * ($A$35-$A$34)) + ((K$35 + K$36)/2 * ($A$36-$A$35)) + ((K$36 + K$37)/2 * ($A$37 - $A$36))  + ((K$37 + K$38)/2 * ($A$38-$A$37)) + ((K$38 + K$39)/2 * ($A$39 - $A$38)) + ((K$39+ K$40)/2 * ($A$40-$A$39)) + ((K$40 + K$41)/2 * ($A$41 - $A$40)) + ((K$41+K$42)/2 * ($A$42 - $A$41)) + ((K$42 + K$43)/2 * ($A$43-$A$42)) + ((K$43 + K$44)/2 * ($A$44 - $A$43)) + ((K$44+K$45)/2 * ($A$45-$A$44)) + ((K$45 + K$46)/2 * ($A$46-$A$45)) + ((K$46 + K$47)/2 * ($A$47 - $A$46)) + ((K$47+K$48)/2 * ($A$48-$A$47)) + ((K$48 + K$49)/2 * ($A$49-$A$48)) + ((K$49 + K$50)/2 * ($A$50 - $A$49))  + ((K$50 + K$51)/2 * ($A$51-$A$50)) + ((K$51 + K$52)/2 * ($A$52 - $A$51)) + ((K$52+ K$53)/2 * ($A$53-$A$52)) + ((K$53 + K$54)/2 * ($A$54 - $A$53)) +  ((K$54+K$55)/2 * ($A$55 - $A$56)) + ((K$55 + K$56)/2 * ($A$56-$A$55)) + ((K$56 + K$57)/2 * ($A$57 - $A$56)) + ((K$57+K$58)/2 * ($A$58-$A$57)) + ((K$58 + K$59)/2 * ($A$59-$A$58)) + ((K$59 + K$60)/2 * ($A$60 - $A$59)) + ((K$60+K$61)/2 * ($A$61-$A$60)) + ((K$61 + K$62)/2 * ($A$62-$A$61)) + ((K$62 + K$63)/2 * ($A$63 - $A$62))  + ((K$63 + K$64)/2 * ($A$64-$A$63)) + ((K$64 + K$65)/2 * ($A$65 - $A$64)) + ((K$65+ K$66)/2 * ($A$66-$A$65)) + ((K$66 + K$67)/2 * ($A$67 - $A$66)) + ((K$67+K$68)/2 * ($A$68-$A$67)) + ((K$68 + K$69)/2 * ($A$69-$A$68)) + ((K$69 + K$70)/2 * ($A$70 - $A$69)) + ((K$70+K$71)/2 * ($A$71-$A$70)) + ((K$71 + K$72)/2 * ($A$72-$A$71)) + ((K$72 + K$73)/2 * ($A$73 - $A$72))  + ((K$73 + K$74)/2 * ($A$74-$A$73)) + ((K$74 + K$75)/2 * ($A$75 - $A$74)) + ((K$75+ K$76)/2 * ($A$76-$A$75)) + ((K$76 + K$77)/2 * ($A$77 - $A$76))  + ((K$77 + K$78)/2 * ($A$78-$A$77)) + ((K$78 + K$79)/2 * ($A$79 - $A$78))  + ((K$79 + K$80)/2 * ($A$80-$A$79)) + ((K$80 + K$81)/2 * ($A$81 - $A$80)) + ((K$81+ K$82)/2 * ($A$82-$A$81)) + ((K$82 + K$83)/2 * ($A$83 - $A$82))  + ((K$83 + K$84)/2 * ($A$84-$A$83)) + ((K$84 + K$85)/2 * ($A$85 - $A$84)) + ((K$85 + K$86)/2 * ($A$86 - $A$85))  + ((K$86 + K$87)/2 * ($A$87-$A$86)) + ((K$87 + K$88)/2 * ($A$88 - $A$87)) + ((K$88 + K$89)/2 * ($A$89 - $A$88))  + ((K$89 + K$90)/2 * ($A$90-$A$89)) + ((K$90 + K$91)/2 * ($A$91 - $A$90))</f>
        <v>3065</v>
      </c>
      <c r="L102" s="206"/>
      <c r="M102" s="206">
        <f>((M$2+M$3)/2 * ($A$3-$A$2)) + ((M$3 + M$4)/2 * ($A$4-$A$3)) + ((M$4 + M$5)/2 * ($BA$5 - $A$4)) + ((M$5+M$6)/2 * ($A$6-$A$5)) + ((M$6 + M$7)/2 * ($A$7-$A$6)) + ((M$7 + M$8)/2 * ($A$8 - $A$7)) + ((M$8+M$9)/2 * ($A$9-$A$8)) + ((M$9 + M$10)/2 * ($A$10-$A$9)) + ((M$10 + M$11)/2 * ($A$11 - $A$10))  + ((M$11 + M$12)/2 * ($A$12-$A$11)) + ((M$12 + M$13)/2 * ($A$13 - $A$12)) + ((M$13+ M$14)/2 * ($A$14-$A$13)) + ((M$16 + M$15)/2 * ($A$15 - $A$14)) + ((M$15+M$16)/2 * ($A$16 - $A$15)) + ((M$16 + M$17)/2 * ($A$17-$A$16)) + ((M$17 + M$18)/2 * ($A$18 - $A$17)) + ((M$18+M$19)/2 * ($A$19-$A$18)) + ((M$19 + M$20)/2 * ($A$20-$A$19)) + ((M$20 + M$21)/2 * ($A$21 - $A$20)) + ((M$21+M$22)/2 * ($A$22-$A$21)) + ((M$23 + M$22)/2 * ($A$23-$A$22)) + ((M$23 + M$24)/2 * ($A$24 - $A$23))  + ((M$24 + M$25)/2 * ($A$25-$A$24)) + ((M$25 + M$26)/2 * ($A$26 - $A$25)) + ((M$26+ M$27)/2 * ($A$27-$A$26)) + ((M$27 + M$28)/2 * ($A$28 - $A$27)) + ((M$28+M$29)/2 * ($A$29-$A$28)) + ((M$29 + M$30)/2 * ($A$30-$A$29)) + ((M$30 + M$31)/2 * ($A$31 - $A$30)) + ((M$31+M$32)/2 * ($A$32-$A$31)) + ((M$32 + M$33)/2 * ($A$33-$A$32)) + ((M$735+ M$34)/2 * ($A$34 - $A$33)) + ((M$34+M$35)/2 * ($A$35-$A$34)) + ((M$35 + M$36)/2 * ($A$36-$A$35)) + ((M$36 + M$37)/2 * ($A$37 - $A$36))  + ((M$37 + M$38)/2 * ($A$38-$A$37)) + ((M$38 + M$39)/2 * ($A$39 - $A$38)) + ((M$39+ M$40)/2 * ($A$40-$A$39)) + ((M$40 + M$41)/2 * ($A$41 - $A$40)) + ((M$41+M$42)/2 * ($A$42 - $A$41)) + ((M$42 + M$43)/2 * ($A$43-$A$42)) + ((M$43 + M$44)/2 * ($A$44 - $A$43)) + ((M$44+M$45)/2 * ($A$45-$A$44)) + ((M$45 + M$46)/2 * ($A$46-$A$45)) + ((M$46 + M$47)/2 * ($A$47 - $A$46)) + ((M$47+M$48)/2 * ($A$48-$A$47)) + ((M$48 + M$49)/2 * ($A$49-$A$48)) + ((M$49 + M$50)/2 * ($A$50 - $A$49))  + ((M$50 + M$51)/2 * ($A$51-$A$50)) + ((M$51 + M$52)/2 * ($A$52 - $A$51)) + ((M$52+ M$53)/2 * ($A$53-$A$52)) + ((M$53 + M$54)/2 * ($A$54 - $A$53)) +  ((M$54+M$55)/2 * ($A$55 - $A$56)) + ((M$55 + M$56)/2 * ($A$56-$A$55)) + ((M$56 + M$57)/2 * ($A$57 - $A$56)) + ((M$57+M$58)/2 * ($A$58-$A$57)) + ((M$58 + M$59)/2 * ($A$59-$A$58)) + ((M$59 + M$60)/2 * ($A$60 - $A$59)) + ((M$60+M$61)/2 * ($A$61-$A$60)) + ((M$61 + M$62)/2 * ($A$62-$A$61)) + ((M$62 + M$63)/2 * ($A$63 - $A$62))  + ((M$63 + M$64)/2 * ($A$64-$A$63)) + ((M$64 + M$65)/2 * ($A$65 - $A$64)) + ((M$65+ M$66)/2 * ($A$66-$A$65)) + ((M$66 + M$67)/2 * ($A$67 - $A$66)) + ((M$67+M$68)/2 * ($A$68-$A$67)) + ((M$68 + M$69)/2 * ($A$69-$A$68)) + ((M$69 + M$70)/2 * ($A$70 - $A$69)) + ((M$70+M$71)/2 * ($A$71-$A$70)) + ((M$71 + M$72)/2 * ($A$72-$A$71)) + ((M$72 + M$73)/2 * ($A$73 - $A$72))  + ((M$73 + M$74)/2 * ($A$74-$A$73)) + ((M$74 + M$75)/2 * ($A$75 - $A$74)) + ((M$75+ M$76)/2 * ($A$76-$A$75)) + ((M$76 + M$77)/2 * ($A$77 - $A$76))  + ((M$77 + M$78)/2 * ($A$78-$A$77)) + ((M$78 + M$79)/2 * ($A$79 - $A$78))  + ((M$79 + M$80)/2 * ($A$80-$A$79)) + ((M$80 + M$81)/2 * ($A$81 - $A$80)) + ((M$81+ M$82)/2 * ($A$82-$A$81)) + ((M$82 + M$83)/2 * ($A$83 - $A$82))  + ((M$83 + M$84)/2 * ($A$84-$A$83)) + ((M$84 + M$85)/2 * ($A$85 - $A$84)) + ((M$85 + M$86)/2 * ($A$86 - $A$85))  + ((M$86 + M$87)/2 * ($A$87-$A$86)) + ((M$87 + M$88)/2 * ($A$88 - $A$87)) + ((M$88 + M$89)/2 * ($A$89 - $A$88))  + ((M$89 + M$90)/2 * ($A$90-$A$89)) + ((M$90 + M$91)/2 * ($A$91 - $A$90))</f>
        <v>3038.5</v>
      </c>
      <c r="N102" s="206"/>
      <c r="O102" s="206">
        <f>((O$2+O$3)/2 * ($A$3-$A$2)) + ((O$3 + O$4)/2 * ($A$4-$A$3)) + ((O$4 + O$5)/2 * ($BA$5 - $A$4)) + ((O$5+O$6)/2 * ($A$6-$A$5)) + ((O$6 + O$7)/2 * ($A$7-$A$6)) + ((O$7 + O$8)/2 * ($A$8 - $A$7)) + ((O$8+O$9)/2 * ($A$9-$A$8)) + ((O$9 + O$10)/2 * ($A$10-$A$9)) + ((O$10 + O$11)/2 * ($A$11 - $A$10))  + ((O$11 + O$12)/2 * ($A$12-$A$11)) + ((O$12 + O$13)/2 * ($A$13 - $A$12)) + ((O$13+ O$14)/2 * ($A$14-$A$13)) + ((O$16 + O$15)/2 * ($A$15 - $A$14)) + ((O$15+O$16)/2 * ($A$16 - $A$15)) + ((O$16 + O$17)/2 * ($A$17-$A$16)) + ((O$17 + O$18)/2 * ($A$18 - $A$17)) + ((O$18+O$19)/2 * ($A$19-$A$18)) + ((O$19 + O$20)/2 * ($A$20-$A$19)) + ((O$20 + O$21)/2 * ($A$21 - $A$20)) + ((O$21+O$22)/2 * ($A$22-$A$21)) + ((O$23 + O$22)/2 * ($A$23-$A$22)) + ((O$23 + O$24)/2 * ($A$24 - $A$23))  + ((O$24 + O$25)/2 * ($A$25-$A$24)) + ((O$25 + O$26)/2 * ($A$26 - $A$25)) + ((O$26+ O$27)/2 * ($A$27-$A$26)) + ((O$27 + O$28)/2 * ($A$28 - $A$27)) + ((O$28+O$29)/2 * ($A$29-$A$28)) + ((O$29 + O$30)/2 * ($A$30-$A$29)) + ((O$30 + O$31)/2 * ($A$31 - $A$30)) + ((O$31+O$32)/2 * ($A$32-$A$31)) + ((O$32 + O$33)/2 * ($A$33-$A$32)) + ((O$735+ O$34)/2 * ($A$34 - $A$33)) + ((O$34+O$35)/2 * ($A$35-$A$34)) + ((O$35 + O$36)/2 * ($A$36-$A$35)) + ((O$36 + O$37)/2 * ($A$37 - $A$36))  + ((O$37 + O$38)/2 * ($A$38-$A$37)) + ((O$38 + O$39)/2 * ($A$39 - $A$38)) + ((O$39+ O$40)/2 * ($A$40-$A$39)) + ((O$40 + O$41)/2 * ($A$41 - $A$40)) + ((O$41+O$42)/2 * ($A$42 - $A$41)) + ((O$42 + O$43)/2 * ($A$43-$A$42)) + ((O$43 + O$44)/2 * ($A$44 - $A$43)) + ((O$44+O$45)/2 * ($A$45-$A$44)) + ((O$45 + O$46)/2 * ($A$46-$A$45)) + ((O$46 + O$47)/2 * ($A$47 - $A$46)) + ((O$47+O$48)/2 * ($A$48-$A$47)) + ((O$48 + O$49)/2 * ($A$49-$A$48)) + ((O$49 + O$50)/2 * ($A$50 - $A$49))  + ((O$50 + O$51)/2 * ($A$51-$A$50)) + ((O$51 + O$52)/2 * ($A$52 - $A$51)) + ((O$52+ O$53)/2 * ($A$53-$A$52)) + ((O$53 + O$54)/2 * ($A$54 - $A$53)) +  ((O$54+O$55)/2 * ($A$55 - $A$56)) + ((O$55 + O$56)/2 * ($A$56-$A$55)) + ((O$56 + O$57)/2 * ($A$57 - $A$56)) + ((O$57+O$58)/2 * ($A$58-$A$57)) + ((O$58 + O$59)/2 * ($A$59-$A$58)) + ((O$59 + O$60)/2 * ($A$60 - $A$59)) + ((O$60+O$61)/2 * ($A$61-$A$60)) + ((O$61 + O$62)/2 * ($A$62-$A$61)) + ((O$62 + O$63)/2 * ($A$63 - $A$62))  + ((O$63 + O$64)/2 * ($A$64-$A$63)) + ((O$64 + O$65)/2 * ($A$65 - $A$64)) + ((O$65+ O$66)/2 * ($A$66-$A$65)) + ((O$66 + O$67)/2 * ($A$67 - $A$66)) + ((O$67+O$68)/2 * ($A$68-$A$67)) + ((O$68 + O$69)/2 * ($A$69-$A$68)) + ((O$69 + O$70)/2 * ($A$70 - $A$69)) + ((O$70+O$71)/2 * ($A$71-$A$70)) + ((O$71 + O$72)/2 * ($A$72-$A$71)) + ((O$72 + O$73)/2 * ($A$73 - $A$72))  + ((O$73 + O$74)/2 * ($A$74-$A$73)) + ((O$74 + O$75)/2 * ($A$75 - $A$74)) + ((O$75+ O$76)/2 * ($A$76-$A$75)) + ((O$76 + O$77)/2 * ($A$77 - $A$76))  + ((O$77 + O$78)/2 * ($A$78-$A$77)) + ((O$78 + O$79)/2 * ($A$79 - $A$78))  + ((O$79 + O$80)/2 * ($A$80-$A$79)) + ((O$80 + O$81)/2 * ($A$81 - $A$80)) + ((O$81+ O$82)/2 * ($A$82-$A$81)) + ((O$82 + O$83)/2 * ($A$83 - $A$82))  + ((O$83 + O$84)/2 * ($A$84-$A$83)) + ((O$84 + O$85)/2 * ($A$85 - $A$84)) + ((O$85 + O$86)/2 * ($A$86 - $A$85))  + ((O$86 + O$87)/2 * ($A$87-$A$86)) + ((O$87 + O$88)/2 * ($A$88 - $A$87)) + ((O$88 + O$89)/2 * ($A$89 - $A$88))  + ((O$89 + O$90)/2 * ($A$90-$A$89)) + ((O$90 + O$91)/2 * ($A$91 - $A$90))</f>
        <v>4089.5</v>
      </c>
      <c r="P102" s="206"/>
      <c r="Q102" s="206">
        <f>((Q$2+Q$3)/2 * ($A$3-$A$2)) + ((Q$3 + Q$4)/2 * ($A$4-$A$3)) + ((Q$4 + Q$5)/2 * ($BA$5 - $A$4)) + ((Q$5+Q$6)/2 * ($A$6-$A$5)) + ((Q$6 + Q$7)/2 * ($A$7-$A$6)) + ((Q$7 + Q$8)/2 * ($A$8 - $A$7)) + ((Q$8+Q$9)/2 * ($A$9-$A$8)) + ((Q$9 + Q$10)/2 * ($A$10-$A$9)) + ((Q$10 + Q$11)/2 * ($A$11 - $A$10))  + ((Q$11 + Q$12)/2 * ($A$12-$A$11)) + ((Q$12 + Q$13)/2 * ($A$13 - $A$12)) + ((Q$13+ Q$14)/2 * ($A$14-$A$13)) + ((Q$16 + Q$15)/2 * ($A$15 - $A$14)) + ((Q$15+Q$16)/2 * ($A$16 - $A$15)) + ((Q$16 + Q$17)/2 * ($A$17-$A$16)) + ((Q$17 + Q$18)/2 * ($A$18 - $A$17)) + ((Q$18+Q$19)/2 * ($A$19-$A$18)) + ((Q$19 + Q$20)/2 * ($A$20-$A$19)) + ((Q$20 + Q$21)/2 * ($A$21 - $A$20)) + ((Q$21+Q$22)/2 * ($A$22-$A$21)) + ((Q$23 + Q$22)/2 * ($A$23-$A$22)) + ((Q$23 + Q$24)/2 * ($A$24 - $A$23))  + ((Q$24 + Q$25)/2 * ($A$25-$A$24)) + ((Q$25 + Q$26)/2 * ($A$26 - $A$25)) + ((Q$26+ Q$27)/2 * ($A$27-$A$26)) + ((Q$27 + Q$28)/2 * ($A$28 - $A$27)) + ((Q$28+Q$29)/2 * ($A$29-$A$28)) + ((Q$29 + Q$30)/2 * ($A$30-$A$29)) + ((Q$30 + Q$31)/2 * ($A$31 - $A$30)) + ((Q$31+Q$32)/2 * ($A$32-$A$31)) + ((Q$32 + Q$33)/2 * ($A$33-$A$32)) + ((Q$735+ Q$34)/2 * ($A$34 - $A$33)) + ((Q$34+Q$35)/2 * ($A$35-$A$34)) + ((Q$35 + Q$36)/2 * ($A$36-$A$35)) + ((Q$36 + Q$37)/2 * ($A$37 - $A$36))  + ((Q$37 + Q$38)/2 * ($A$38-$A$37)) + ((Q$38 + Q$39)/2 * ($A$39 - $A$38)) + ((Q$39+ Q$40)/2 * ($A$40-$A$39)) + ((Q$40 + Q$41)/2 * ($A$41 - $A$40)) + ((Q$41+Q$42)/2 * ($A$42 - $A$41)) + ((Q$42 + Q$43)/2 * ($A$43-$A$42)) + ((Q$43 + Q$44)/2 * ($A$44 - $A$43)) + ((Q$44+Q$45)/2 * ($A$45-$A$44)) + ((Q$45 + Q$46)/2 * ($A$46-$A$45)) + ((Q$46 + Q$47)/2 * ($A$47 - $A$46)) + ((Q$47+Q$48)/2 * ($A$48-$A$47)) + ((Q$48 + Q$49)/2 * ($A$49-$A$48)) + ((Q$49 + Q$50)/2 * ($A$50 - $A$49))  + ((Q$50 + Q$51)/2 * ($A$51-$A$50)) + ((Q$51 + Q$52)/2 * ($A$52 - $A$51)) + ((Q$52+ Q$53)/2 * ($A$53-$A$52)) + ((Q$53 + Q$54)/2 * ($A$54 - $A$53)) +  ((Q$54+Q$55)/2 * ($A$55 - $A$56)) + ((Q$55 + Q$56)/2 * ($A$56-$A$55)) + ((Q$56 + Q$57)/2 * ($A$57 - $A$56)) + ((Q$57+Q$58)/2 * ($A$58-$A$57)) + ((Q$58 + Q$59)/2 * ($A$59-$A$58)) + ((Q$59 + Q$60)/2 * ($A$60 - $A$59)) + ((Q$60+Q$61)/2 * ($A$61-$A$60)) + ((Q$61 + Q$62)/2 * ($A$62-$A$61)) + ((Q$62 + Q$63)/2 * ($A$63 - $A$62))  + ((Q$63 + Q$64)/2 * ($A$64-$A$63)) + ((Q$64 + Q$65)/2 * ($A$65 - $A$64)) + ((Q$65+ Q$66)/2 * ($A$66-$A$65)) + ((Q$66 + Q$67)/2 * ($A$67 - $A$66)) + ((Q$67+Q$68)/2 * ($A$68-$A$67)) + ((Q$68 + Q$69)/2 * ($A$69-$A$68)) + ((Q$69 + Q$70)/2 * ($A$70 - $A$69)) + ((Q$70+Q$71)/2 * ($A$71-$A$70)) + ((Q$71 + Q$72)/2 * ($A$72-$A$71)) + ((Q$72 + Q$73)/2 * ($A$73 - $A$72))  + ((Q$73 + Q$74)/2 * ($A$74-$A$73)) + ((Q$74 + Q$75)/2 * ($A$75 - $A$74)) + ((Q$75+ Q$76)/2 * ($A$76-$A$75)) + ((Q$76 + Q$77)/2 * ($A$77 - $A$76))  + ((Q$77 + Q$78)/2 * ($A$78-$A$77)) + ((Q$78 + Q$79)/2 * ($A$79 - $A$78))  + ((Q$79 + Q$80)/2 * ($A$80-$A$79)) + ((Q$80 + Q$81)/2 * ($A$81 - $A$80)) + ((Q$81+ Q$82)/2 * ($A$82-$A$81)) + ((Q$82 + Q$83)/2 * ($A$83 - $A$82))  + ((Q$83 + Q$84)/2 * ($A$84-$A$83)) + ((Q$84 + Q$85)/2 * ($A$85 - $A$84)) + ((Q$85 + Q$86)/2 * ($A$86 - $A$85))  + ((Q$86 + Q$87)/2 * ($A$87-$A$86)) + ((Q$87 + Q$88)/2 * ($A$88 - $A$87)) + ((Q$88 + Q$89)/2 * ($A$89 - $A$88))  + ((Q$89 + Q$90)/2 * ($A$90-$A$89)) + ((Q$90 + Q$91)/2 * ($A$91 - $A$90))</f>
        <v>3287.75</v>
      </c>
      <c r="R102" s="206"/>
      <c r="S102" s="206">
        <f>((S$2+S$3)/2 * ($A$3-$A$2)) + ((S$3 + S$4)/2 * ($A$4-$A$3)) + ((S$4 + S$5)/2 * ($BA$5 - $A$4)) + ((S$5+S$6)/2 * ($A$6-$A$5)) + ((S$6 + S$7)/2 * ($A$7-$A$6)) + ((S$7 + S$8)/2 * ($A$8 - $A$7)) + ((S$8+S$9)/2 * ($A$9-$A$8)) + ((S$9 + S$10)/2 * ($A$10-$A$9)) + ((S$10 + S$11)/2 * ($A$11 - $A$10))  + ((S$11 + S$12)/2 * ($A$12-$A$11)) + ((S$12 + S$13)/2 * ($A$13 - $A$12)) + ((S$13+ S$14)/2 * ($A$14-$A$13)) + ((S$16 + S$15)/2 * ($A$15 - $A$14)) + ((S$15+S$16)/2 * ($A$16 - $A$15)) + ((S$16 + S$17)/2 * ($A$17-$A$16)) + ((S$17 + S$18)/2 * ($A$18 - $A$17)) + ((S$18+S$19)/2 * ($A$19-$A$18)) + ((S$19 + S$20)/2 * ($A$20-$A$19)) + ((S$20 + S$21)/2 * ($A$21 - $A$20)) + ((S$21+S$22)/2 * ($A$22-$A$21)) + ((S$23 + S$22)/2 * ($A$23-$A$22)) + ((S$23 + S$24)/2 * ($A$24 - $A$23))  + ((S$24 + S$25)/2 * ($A$25-$A$24)) + ((S$25 + S$26)/2 * ($A$26 - $A$25)) + ((S$26+ S$27)/2 * ($A$27-$A$26)) + ((S$27 + S$28)/2 * ($A$28 - $A$27)) + ((S$28+S$29)/2 * ($A$29-$A$28)) + ((S$29 + S$30)/2 * ($A$30-$A$29)) + ((S$30 + S$31)/2 * ($A$31 - $A$30)) + ((S$31+S$32)/2 * ($A$32-$A$31)) + ((S$32 + S$33)/2 * ($A$33-$A$32)) + ((S$735+ S$34)/2 * ($A$34 - $A$33)) + ((S$34+S$35)/2 * ($A$35-$A$34)) + ((S$35 + S$36)/2 * ($A$36-$A$35)) + ((S$36 + S$37)/2 * ($A$37 - $A$36))  + ((S$37 + S$38)/2 * ($A$38-$A$37)) + ((S$38 + S$39)/2 * ($A$39 - $A$38)) + ((S$39+ S$40)/2 * ($A$40-$A$39)) + ((S$40 + S$41)/2 * ($A$41 - $A$40)) + ((S$41+S$42)/2 * ($A$42 - $A$41)) + ((S$42 + S$43)/2 * ($A$43-$A$42)) + ((S$43 + S$44)/2 * ($A$44 - $A$43)) + ((S$44+S$45)/2 * ($A$45-$A$44)) + ((S$45 + S$46)/2 * ($A$46-$A$45)) + ((S$46 + S$47)/2 * ($A$47 - $A$46)) + ((S$47+S$48)/2 * ($A$48-$A$47)) + ((S$48 + S$49)/2 * ($A$49-$A$48)) + ((S$49 + S$50)/2 * ($A$50 - $A$49))  + ((S$50 + S$51)/2 * ($A$51-$A$50)) + ((S$51 + S$52)/2 * ($A$52 - $A$51)) + ((S$52+ S$53)/2 * ($A$53-$A$52)) + ((S$53 + S$54)/2 * ($A$54 - $A$53)) +  ((S$54+S$55)/2 * ($A$55 - $A$56)) + ((S$55 + S$56)/2 * ($A$56-$A$55)) + ((S$56 + S$57)/2 * ($A$57 - $A$56)) + ((S$57+S$58)/2 * ($A$58-$A$57)) + ((S$58 + S$59)/2 * ($A$59-$A$58)) + ((S$59 + S$60)/2 * ($A$60 - $A$59)) + ((S$60+S$61)/2 * ($A$61-$A$60)) + ((S$61 + S$62)/2 * ($A$62-$A$61)) + ((S$62 + S$63)/2 * ($A$63 - $A$62))  + ((S$63 + S$64)/2 * ($A$64-$A$63)) + ((S$64 + S$65)/2 * ($A$65 - $A$64)) + ((S$65+ S$66)/2 * ($A$66-$A$65)) + ((S$66 + S$67)/2 * ($A$67 - $A$66)) + ((S$67+S$68)/2 * ($A$68-$A$67)) + ((S$68 + S$69)/2 * ($A$69-$A$68)) + ((S$69 + S$70)/2 * ($A$70 - $A$69)) + ((S$70+S$71)/2 * ($A$71-$A$70)) + ((S$71 + S$72)/2 * ($A$72-$A$71)) + ((S$72 + S$73)/2 * ($A$73 - $A$72))  + ((S$73 + S$74)/2 * ($A$74-$A$73)) + ((S$74 + S$75)/2 * ($A$75 - $A$74)) + ((S$75+ S$76)/2 * ($A$76-$A$75)) + ((S$76 + S$77)/2 * ($A$77 - $A$76))  + ((S$77 + S$78)/2 * ($A$78-$A$77)) + ((S$78 + S$79)/2 * ($A$79 - $A$78))  + ((S$79 + S$80)/2 * ($A$80-$A$79)) + ((S$80 + S$81)/2 * ($A$81 - $A$80)) + ((S$81+ S$82)/2 * ($A$82-$A$81)) + ((S$82 + S$83)/2 * ($A$83 - $A$82))  + ((S$83 + S$84)/2 * ($A$84-$A$83)) + ((S$84 + S$85)/2 * ($A$85 - $A$84)) + ((S$85 + S$86)/2 * ($A$86 - $A$85))  + ((S$86 + S$87)/2 * ($A$87-$A$86)) + ((S$87 + S$88)/2 * ($A$88 - $A$87)) + ((S$88 + S$89)/2 * ($A$89 - $A$88))  + ((S$89 + S$90)/2 * ($A$90-$A$89)) + ((S$90 + S$91)/2 * ($A$91 - $A$90))</f>
        <v>2967.5</v>
      </c>
      <c r="T102" s="206"/>
      <c r="U102" s="206">
        <f>((U$2+U$3)/2 * ($A$3-$A$2)) + ((U$3 + U$4)/2 * ($A$4-$A$3)) + ((U$4 + U$5)/2 * ($BA$5 - $A$4)) + ((U$5+U$6)/2 * ($A$6-$A$5)) + ((U$6 + U$7)/2 * ($A$7-$A$6)) + ((U$7 + U$8)/2 * ($A$8 - $A$7)) + ((U$8+U$9)/2 * ($A$9-$A$8)) + ((U$9 + U$10)/2 * ($A$10-$A$9)) + ((U$10 + U$11)/2 * ($A$11 - $A$10))  + ((U$11 + U$12)/2 * ($A$12-$A$11)) + ((U$12 + U$13)/2 * ($A$13 - $A$12)) + ((U$13+ U$14)/2 * ($A$14-$A$13)) + ((U$16 + U$15)/2 * ($A$15 - $A$14)) + ((U$15+U$16)/2 * ($A$16 - $A$15)) + ((U$16 + U$17)/2 * ($A$17-$A$16)) + ((U$17 + U$18)/2 * ($A$18 - $A$17)) + ((U$18+U$19)/2 * ($A$19-$A$18)) + ((U$19 + U$20)/2 * ($A$20-$A$19)) + ((U$20 + U$21)/2 * ($A$21 - $A$20)) + ((U$21+U$22)/2 * ($A$22-$A$21)) + ((U$23 + U$22)/2 * ($A$23-$A$22)) + ((U$23 + U$24)/2 * ($A$24 - $A$23))  + ((U$24 + U$25)/2 * ($A$25-$A$24)) + ((U$25 + U$26)/2 * ($A$26 - $A$25)) + ((U$26+ U$27)/2 * ($A$27-$A$26)) + ((U$27 + U$28)/2 * ($A$28 - $A$27)) + ((U$28+U$29)/2 * ($A$29-$A$28)) + ((U$29 + U$30)/2 * ($A$30-$A$29)) + ((U$30 + U$31)/2 * ($A$31 - $A$30)) + ((U$31+U$32)/2 * ($A$32-$A$31)) + ((U$32 + U$33)/2 * ($A$33-$A$32)) + ((U$735+ U$34)/2 * ($A$34 - $A$33)) + ((U$34+U$35)/2 * ($A$35-$A$34)) + ((U$35 + U$36)/2 * ($A$36-$A$35)) + ((U$36 + U$37)/2 * ($A$37 - $A$36))  + ((U$37 + U$38)/2 * ($A$38-$A$37)) + ((U$38 + U$39)/2 * ($A$39 - $A$38)) + ((U$39+ U$40)/2 * ($A$40-$A$39)) + ((U$40 + U$41)/2 * ($A$41 - $A$40)) + ((U$41+U$42)/2 * ($A$42 - $A$41)) + ((U$42 + U$43)/2 * ($A$43-$A$42)) + ((U$43 + U$44)/2 * ($A$44 - $A$43)) + ((U$44+U$45)/2 * ($A$45-$A$44)) + ((U$45 + U$46)/2 * ($A$46-$A$45)) + ((U$46 + U$47)/2 * ($A$47 - $A$46)) + ((U$47+U$48)/2 * ($A$48-$A$47)) + ((U$48 + U$49)/2 * ($A$49-$A$48)) + ((U$49 + U$50)/2 * ($A$50 - $A$49))  + ((U$50 + U$51)/2 * ($A$51-$A$50)) + ((U$51 + U$52)/2 * ($A$52 - $A$51)) + ((U$52+ U$53)/2 * ($A$53-$A$52)) + ((U$53 + U$54)/2 * ($A$54 - $A$53)) +  ((U$54+U$55)/2 * ($A$55 - $A$56)) + ((U$55 + U$56)/2 * ($A$56-$A$55)) + ((U$56 + U$57)/2 * ($A$57 - $A$56)) + ((U$57+U$58)/2 * ($A$58-$A$57)) + ((U$58 + U$59)/2 * ($A$59-$A$58)) + ((U$59 + U$60)/2 * ($A$60 - $A$59)) + ((U$60+U$61)/2 * ($A$61-$A$60)) + ((U$61 + U$62)/2 * ($A$62-$A$61)) + ((U$62 + U$63)/2 * ($A$63 - $A$62))  + ((U$63 + U$64)/2 * ($A$64-$A$63)) + ((U$64 + U$65)/2 * ($A$65 - $A$64)) + ((U$65+ U$66)/2 * ($A$66-$A$65)) + ((U$66 + U$67)/2 * ($A$67 - $A$66)) + ((U$67+U$68)/2 * ($A$68-$A$67)) + ((U$68 + U$69)/2 * ($A$69-$A$68)) + ((U$69 + U$70)/2 * ($A$70 - $A$69)) + ((U$70+U$71)/2 * ($A$71-$A$70)) + ((U$71 + U$72)/2 * ($A$72-$A$71)) + ((U$72 + U$73)/2 * ($A$73 - $A$72))  + ((U$73 + U$74)/2 * ($A$74-$A$73)) + ((U$74 + U$75)/2 * ($A$75 - $A$74)) + ((U$75+ U$76)/2 * ($A$76-$A$75)) + ((U$76 + U$77)/2 * ($A$77 - $A$76))  + ((U$77 + U$78)/2 * ($A$78-$A$77)) + ((U$78 + U$79)/2 * ($A$79 - $A$78))  + ((U$79 + U$80)/2 * ($A$80-$A$79)) + ((U$80 + U$81)/2 * ($A$81 - $A$80)) + ((U$81+ U$82)/2 * ($A$82-$A$81)) + ((U$82 + U$83)/2 * ($A$83 - $A$82))  + ((U$83 + U$84)/2 * ($A$84-$A$83)) + ((U$84 + U$85)/2 * ($A$85 - $A$84)) + ((U$85 + U$86)/2 * ($A$86 - $A$85))  + ((U$86 + U$87)/2 * ($A$87-$A$86)) + ((U$87 + U$88)/2 * ($A$88 - $A$87)) + ((U$88 + U$89)/2 * ($A$89 - $A$88))  + ((U$89 + U$90)/2 * ($A$90-$A$89)) + ((U$90 + U$91)/2 * ($A$91 - $A$90))</f>
        <v>2335.5</v>
      </c>
      <c r="V102" s="206"/>
      <c r="W102" s="206">
        <f>((W$2+W$3)/2 * ($A$3-$A$2)) + ((W$3 + W$4)/2 * ($A$4-$A$3)) + ((W$4 + W$5)/2 * ($BA$5 - $A$4)) + ((W$5+W$6)/2 * ($A$6-$A$5)) + ((W$6 + W$7)/2 * ($A$7-$A$6)) + ((W$7 + W$8)/2 * ($A$8 - $A$7)) + ((W$8+W$9)/2 * ($A$9-$A$8)) + ((W$9 + W$10)/2 * ($A$10-$A$9)) + ((W$10 + W$11)/2 * ($A$11 - $A$10))  + ((W$11 + W$12)/2 * ($A$12-$A$11)) + ((W$12 + W$13)/2 * ($A$13 - $A$12)) + ((W$13+ W$14)/2 * ($A$14-$A$13)) + ((W$16 + W$15)/2 * ($A$15 - $A$14)) + ((W$15+W$16)/2 * ($A$16 - $A$15)) + ((W$16 + W$17)/2 * ($A$17-$A$16)) + ((W$17 + W$18)/2 * ($A$18 - $A$17)) + ((W$18+W$19)/2 * ($A$19-$A$18)) + ((W$19 + W$20)/2 * ($A$20-$A$19)) + ((W$20 + W$21)/2 * ($A$21 - $A$20)) + ((W$21+W$22)/2 * ($A$22-$A$21)) + ((W$23 + W$22)/2 * ($A$23-$A$22)) + ((W$23 + W$24)/2 * ($A$24 - $A$23))  + ((W$24 + W$25)/2 * ($A$25-$A$24)) + ((W$25 + W$26)/2 * ($A$26 - $A$25)) + ((W$26+ W$27)/2 * ($A$27-$A$26)) + ((W$27 + W$28)/2 * ($A$28 - $A$27)) + ((W$28+W$29)/2 * ($A$29-$A$28)) + ((W$29 + W$30)/2 * ($A$30-$A$29)) + ((W$30 + W$31)/2 * ($A$31 - $A$30)) + ((W$31+W$32)/2 * ($A$32-$A$31)) + ((W$32 + W$33)/2 * ($A$33-$A$32)) + ((W$735+ W$34)/2 * ($A$34 - $A$33)) + ((W$34+W$35)/2 * ($A$35-$A$34)) + ((W$35 + W$36)/2 * ($A$36-$A$35)) + ((W$36 + W$37)/2 * ($A$37 - $A$36))  + ((W$37 + W$38)/2 * ($A$38-$A$37)) + ((W$38 + W$39)/2 * ($A$39 - $A$38)) + ((W$39+ W$40)/2 * ($A$40-$A$39)) + ((W$40 + W$41)/2 * ($A$41 - $A$40)) + ((W$41+W$42)/2 * ($A$42 - $A$41)) + ((W$42 + W$43)/2 * ($A$43-$A$42)) + ((W$43 + W$44)/2 * ($A$44 - $A$43)) + ((W$44+W$45)/2 * ($A$45-$A$44)) + ((W$45 + W$46)/2 * ($A$46-$A$45)) + ((W$46 + W$47)/2 * ($A$47 - $A$46)) + ((W$47+W$48)/2 * ($A$48-$A$47)) + ((W$48 + W$49)/2 * ($A$49-$A$48)) + ((W$49 + W$50)/2 * ($A$50 - $A$49))  + ((W$50 + W$51)/2 * ($A$51-$A$50)) + ((W$51 + W$52)/2 * ($A$52 - $A$51)) + ((W$52+ W$53)/2 * ($A$53-$A$52)) + ((W$53 + W$54)/2 * ($A$54 - $A$53)) +  ((W$54+W$55)/2 * ($A$55 - $A$56)) + ((W$55 + W$56)/2 * ($A$56-$A$55)) + ((W$56 + W$57)/2 * ($A$57 - $A$56)) + ((W$57+W$58)/2 * ($A$58-$A$57)) + ((W$58 + W$59)/2 * ($A$59-$A$58)) + ((W$59 + W$60)/2 * ($A$60 - $A$59)) + ((W$60+W$61)/2 * ($A$61-$A$60)) + ((W$61 + W$62)/2 * ($A$62-$A$61)) + ((W$62 + W$63)/2 * ($A$63 - $A$62))  + ((W$63 + W$64)/2 * ($A$64-$A$63)) + ((W$64 + W$65)/2 * ($A$65 - $A$64)) + ((W$65+ W$66)/2 * ($A$66-$A$65)) + ((W$66 + W$67)/2 * ($A$67 - $A$66)) + ((W$67+W$68)/2 * ($A$68-$A$67)) + ((W$68 + W$69)/2 * ($A$69-$A$68)) + ((W$69 + W$70)/2 * ($A$70 - $A$69)) + ((W$70+W$71)/2 * ($A$71-$A$70)) + ((W$71 + W$72)/2 * ($A$72-$A$71)) + ((W$72 + W$73)/2 * ($A$73 - $A$72))  + ((W$73 + W$74)/2 * ($A$74-$A$73)) + ((W$74 + W$75)/2 * ($A$75 - $A$74)) + ((W$75+ W$76)/2 * ($A$76-$A$75)) + ((W$76 + W$77)/2 * ($A$77 - $A$76))  + ((W$77 + W$78)/2 * ($A$78-$A$77)) + ((W$78 + W$79)/2 * ($A$79 - $A$78))  + ((W$79 + W$80)/2 * ($A$80-$A$79)) + ((W$80 + W$81)/2 * ($A$81 - $A$80)) + ((W$81+ W$82)/2 * ($A$82-$A$81)) + ((W$82 + W$83)/2 * ($A$83 - $A$82))  + ((W$83 + W$84)/2 * ($A$84-$A$83)) + ((W$84 + W$85)/2 * ($A$85 - $A$84)) + ((W$85 + W$86)/2 * ($A$86 - $A$85))  + ((W$86 + W$87)/2 * ($A$87-$A$86)) + ((W$87 + W$88)/2 * ($A$88 - $A$87)) + ((W$88 + W$89)/2 * ($A$89 - $A$88))  + ((W$89 + W$90)/2 * ($A$90-$A$89)) + ((W$90 + W$91)/2 * ($A$91 - $A$90))</f>
        <v>2465.5</v>
      </c>
      <c r="X102" s="206"/>
      <c r="Y102" s="206">
        <f>((Y$2+Y$3)/2 * ($A$3-$A$2)) + ((Y$3 + Y$4)/2 * ($A$4-$A$3)) + ((Y$4 + Y$5)/2 * ($BA$5 - $A$4)) + ((Y$5+Y$6)/2 * ($A$6-$A$5)) + ((Y$6 + Y$7)/2 * ($A$7-$A$6)) + ((Y$7 + Y$8)/2 * ($A$8 - $A$7)) + ((Y$8+Y$9)/2 * ($A$9-$A$8)) + ((Y$9 + Y$10)/2 * ($A$10-$A$9)) + ((Y$10 + Y$11)/2 * ($A$11 - $A$10))  + ((Y$11 + Y$12)/2 * ($A$12-$A$11)) + ((Y$12 + Y$13)/2 * ($A$13 - $A$12)) + ((Y$13+ Y$14)/2 * ($A$14-$A$13)) + ((Y$16 + Y$15)/2 * ($A$15 - $A$14)) + ((Y$15+Y$16)/2 * ($A$16 - $A$15)) + ((Y$16 + Y$17)/2 * ($A$17-$A$16)) + ((Y$17 + Y$18)/2 * ($A$18 - $A$17)) + ((Y$18+Y$19)/2 * ($A$19-$A$18)) + ((Y$19 + Y$20)/2 * ($A$20-$A$19)) + ((Y$20 + Y$21)/2 * ($A$21 - $A$20)) + ((Y$21+Y$22)/2 * ($A$22-$A$21)) + ((Y$23 + Y$22)/2 * ($A$23-$A$22)) + ((Y$23 + Y$24)/2 * ($A$24 - $A$23))  + ((Y$24 + Y$25)/2 * ($A$25-$A$24)) + ((Y$25 + Y$26)/2 * ($A$26 - $A$25)) + ((Y$26+ Y$27)/2 * ($A$27-$A$26)) + ((Y$27 + Y$28)/2 * ($A$28 - $A$27)) + ((Y$28+Y$29)/2 * ($A$29-$A$28)) + ((Y$29 + Y$30)/2 * ($A$30-$A$29)) + ((Y$30 + Y$31)/2 * ($A$31 - $A$30)) + ((Y$31+Y$32)/2 * ($A$32-$A$31)) + ((Y$32 + Y$33)/2 * ($A$33-$A$32)) + ((Y$735+ Y$34)/2 * ($A$34 - $A$33)) + ((Y$34+Y$35)/2 * ($A$35-$A$34)) + ((Y$35 + Y$36)/2 * ($A$36-$A$35)) + ((Y$36 + Y$37)/2 * ($A$37 - $A$36))  + ((Y$37 + Y$38)/2 * ($A$38-$A$37)) + ((Y$38 + Y$39)/2 * ($A$39 - $A$38)) + ((Y$39+ Y$40)/2 * ($A$40-$A$39)) + ((Y$40 + Y$41)/2 * ($A$41 - $A$40)) + ((Y$41+Y$42)/2 * ($A$42 - $A$41)) + ((Y$42 + Y$43)/2 * ($A$43-$A$42)) + ((Y$43 + Y$44)/2 * ($A$44 - $A$43)) + ((Y$44+Y$45)/2 * ($A$45-$A$44)) + ((Y$45 + Y$46)/2 * ($A$46-$A$45)) + ((Y$46 + Y$47)/2 * ($A$47 - $A$46)) + ((Y$47+Y$48)/2 * ($A$48-$A$47)) + ((Y$48 + Y$49)/2 * ($A$49-$A$48)) + ((Y$49 + Y$50)/2 * ($A$50 - $A$49))  + ((Y$50 + Y$51)/2 * ($A$51-$A$50)) + ((Y$51 + Y$52)/2 * ($A$52 - $A$51)) + ((Y$52+ Y$53)/2 * ($A$53-$A$52)) + ((Y$53 + Y$54)/2 * ($A$54 - $A$53)) +  ((Y$54+Y$55)/2 * ($A$55 - $A$56)) + ((Y$55 + Y$56)/2 * ($A$56-$A$55)) + ((Y$56 + Y$57)/2 * ($A$57 - $A$56)) + ((Y$57+Y$58)/2 * ($A$58-$A$57)) + ((Y$58 + Y$59)/2 * ($A$59-$A$58)) + ((Y$59 + Y$60)/2 * ($A$60 - $A$59)) + ((Y$60+Y$61)/2 * ($A$61-$A$60)) + ((Y$61 + Y$62)/2 * ($A$62-$A$61)) + ((Y$62 + Y$63)/2 * ($A$63 - $A$62))  + ((Y$63 + Y$64)/2 * ($A$64-$A$63)) + ((Y$64 + Y$65)/2 * ($A$65 - $A$64)) + ((Y$65+ Y$66)/2 * ($A$66-$A$65)) + ((Y$66 + Y$67)/2 * ($A$67 - $A$66)) + ((Y$67+Y$68)/2 * ($A$68-$A$67)) + ((Y$68 + Y$69)/2 * ($A$69-$A$68)) + ((Y$69 + Y$70)/2 * ($A$70 - $A$69)) + ((Y$70+Y$71)/2 * ($A$71-$A$70)) + ((Y$71 + Y$72)/2 * ($A$72-$A$71)) + ((Y$72 + Y$73)/2 * ($A$73 - $A$72))  + ((Y$73 + Y$74)/2 * ($A$74-$A$73)) + ((Y$74 + Y$75)/2 * ($A$75 - $A$74)) + ((Y$75+ Y$76)/2 * ($A$76-$A$75)) + ((Y$76 + Y$77)/2 * ($A$77 - $A$76))  + ((Y$77 + Y$78)/2 * ($A$78-$A$77)) + ((Y$78 + Y$79)/2 * ($A$79 - $A$78))  + ((Y$79 + Y$80)/2 * ($A$80-$A$79)) + ((Y$80 + Y$81)/2 * ($A$81 - $A$80)) + ((Y$81+ Y$82)/2 * ($A$82-$A$81)) + ((Y$82 + Y$83)/2 * ($A$83 - $A$82))  + ((Y$83 + Y$84)/2 * ($A$84-$A$83)) + ((Y$84 + Y$85)/2 * ($A$85 - $A$84)) + ((Y$85 + Y$86)/2 * ($A$86 - $A$85))  + ((Y$86 + Y$87)/2 * ($A$87-$A$86)) + ((Y$87 + Y$88)/2 * ($A$88 - $A$87)) + ((Y$88 + Y$89)/2 * ($A$89 - $A$88))  + ((Y$89 + Y$90)/2 * ($A$90-$A$89)) + ((Y$90 + Y$91)/2 * ($A$91 - $A$90))</f>
        <v>2270.75</v>
      </c>
      <c r="Z102" s="206"/>
      <c r="AA102" s="206">
        <f>((AA$2+AA$3)/2 * ($A$3-$A$2)) + ((AA$3 + AA$4)/2 * ($A$4-$A$3)) + ((AA$4 + AA$5)/2 * ($BA$5 - $A$4)) + ((AA$5+AA$6)/2 * ($A$6-$A$5)) + ((AA$6 + AA$7)/2 * ($A$7-$A$6)) + ((AA$7 + AA$8)/2 * ($A$8 - $A$7)) + ((AA$8+AA$9)/2 * ($A$9-$A$8)) + ((AA$9 + AA$10)/2 * ($A$10-$A$9)) + ((AA$10 + AA$11)/2 * ($A$11 - $A$10))  + ((AA$11 + AA$12)/2 * ($A$12-$A$11)) + ((AA$12 + AA$13)/2 * ($A$13 - $A$12)) + ((AA$13+ AA$14)/2 * ($A$14-$A$13)) + ((AA$16 + AA$15)/2 * ($A$15 - $A$14)) + ((AA$15+AA$16)/2 * ($A$16 - $A$15)) + ((AA$16 + AA$17)/2 * ($A$17-$A$16)) + ((AA$17 + AA$18)/2 * ($A$18 - $A$17)) + ((AA$18+AA$19)/2 * ($A$19-$A$18)) + ((AA$19 + AA$20)/2 * ($A$20-$A$19)) + ((AA$20 + AA$21)/2 * ($A$21 - $A$20)) + ((AA$21+AA$22)/2 * ($A$22-$A$21)) + ((AA$23 + AA$22)/2 * ($A$23-$A$22)) + ((AA$23 + AA$24)/2 * ($A$24 - $A$23))  + ((AA$24 + AA$25)/2 * ($A$25-$A$24)) + ((AA$25 + AA$26)/2 * ($A$26 - $A$25)) + ((AA$26+ AA$27)/2 * ($A$27-$A$26)) + ((AA$27 + AA$28)/2 * ($A$28 - $A$27)) + ((AA$28+AA$29)/2 * ($A$29-$A$28)) + ((AA$29 + AA$30)/2 * ($A$30-$A$29)) + ((AA$30 + AA$31)/2 * ($A$31 - $A$30)) + ((AA$31+AA$32)/2 * ($A$32-$A$31)) + ((AA$32 + AA$33)/2 * ($A$33-$A$32)) + ((AA$735+ AA$34)/2 * ($A$34 - $A$33)) + ((AA$34+AA$35)/2 * ($A$35-$A$34)) + ((AA$35 + AA$36)/2 * ($A$36-$A$35)) + ((AA$36 + AA$37)/2 * ($A$37 - $A$36))  + ((AA$37 + AA$38)/2 * ($A$38-$A$37)) + ((AA$38 + AA$39)/2 * ($A$39 - $A$38)) + ((AA$39+ AA$40)/2 * ($A$40-$A$39)) + ((AA$40 + AA$41)/2 * ($A$41 - $A$40)) + ((AA$41+AA$42)/2 * ($A$42 - $A$41)) + ((AA$42 + AA$43)/2 * ($A$43-$A$42)) + ((AA$43 + AA$44)/2 * ($A$44 - $A$43)) + ((AA$44+AA$45)/2 * ($A$45-$A$44)) + ((AA$45 + AA$46)/2 * ($A$46-$A$45)) + ((AA$46 + AA$47)/2 * ($A$47 - $A$46)) + ((AA$47+AA$48)/2 * ($A$48-$A$47)) + ((AA$48 + AA$49)/2 * ($A$49-$A$48)) + ((AA$49 + AA$50)/2 * ($A$50 - $A$49))  + ((AA$50 + AA$51)/2 * ($A$51-$A$50)) + ((AA$51 + AA$52)/2 * ($A$52 - $A$51)) + ((AA$52+ AA$53)/2 * ($A$53-$A$52)) + ((AA$53 + AA$54)/2 * ($A$54 - $A$53)) +  ((AA$54+AA$55)/2 * ($A$55 - $A$56)) + ((AA$55 + AA$56)/2 * ($A$56-$A$55)) + ((AA$56 + AA$57)/2 * ($A$57 - $A$56)) + ((AA$57+AA$58)/2 * ($A$58-$A$57)) + ((AA$58 + AA$59)/2 * ($A$59-$A$58)) + ((AA$59 + AA$60)/2 * ($A$60 - $A$59)) + ((AA$60+AA$61)/2 * ($A$61-$A$60)) + ((AA$61 + AA$62)/2 * ($A$62-$A$61)) + ((AA$62 + AA$63)/2 * ($A$63 - $A$62))  + ((AA$63 + AA$64)/2 * ($A$64-$A$63)) + ((AA$64 + AA$65)/2 * ($A$65 - $A$64)) + ((AA$65+ AA$66)/2 * ($A$66-$A$65)) + ((AA$66 + AA$67)/2 * ($A$67 - $A$66)) + ((AA$67+AA$68)/2 * ($A$68-$A$67)) + ((AA$68 + AA$69)/2 * ($A$69-$A$68)) + ((AA$69 + AA$70)/2 * ($A$70 - $A$69)) + ((AA$70+AA$71)/2 * ($A$71-$A$70)) + ((AA$71 + AA$72)/2 * ($A$72-$A$71)) + ((AA$72 + AA$73)/2 * ($A$73 - $A$72))  + ((AA$73 + AA$74)/2 * ($A$74-$A$73)) + ((AA$74 + AA$75)/2 * ($A$75 - $A$74)) + ((AA$75+ AA$76)/2 * ($A$76-$A$75)) + ((AA$76 + AA$77)/2 * ($A$77 - $A$76))  + ((AA$77 + AA$78)/2 * ($A$78-$A$77)) + ((AA$78 + AA$79)/2 * ($A$79 - $A$78))  + ((AA$79 + AA$80)/2 * ($A$80-$A$79)) + ((AA$80 + AA$81)/2 * ($A$81 - $A$80)) + ((AA$81+ AA$82)/2 * ($A$82-$A$81)) + ((AA$82 + AA$83)/2 * ($A$83 - $A$82))  + ((AA$83 + AA$84)/2 * ($A$84-$A$83)) + ((AA$84 + AA$85)/2 * ($A$85 - $A$84)) + ((AA$85 + AA$86)/2 * ($A$86 - $A$85))  + ((AA$86 + AA$87)/2 * ($A$87-$A$86)) + ((AA$87 + AA$88)/2 * ($A$88 - $A$87)) + ((AA$88 + AA$89)/2 * ($A$89 - $A$88))  + ((AA$89 + AA$90)/2 * ($A$90-$A$89)) + ((AA$90 + AA$91)/2 * ($A$91 - $A$90))</f>
        <v>2884.25</v>
      </c>
      <c r="AB102" s="206"/>
      <c r="AC102" s="206">
        <f>((AC$2+AC$3)/2 * ($A$3-$A$2)) + ((AC$3 + AC$4)/2 * ($A$4-$A$3)) + ((AC$4 + AC$5)/2 * ($BA$5 - $A$4)) + ((AC$5+AC$6)/2 * ($A$6-$A$5)) + ((AC$6 + AC$7)/2 * ($A$7-$A$6)) + ((AC$7 + AC$8)/2 * ($A$8 - $A$7)) + ((AC$8+AC$9)/2 * ($A$9-$A$8)) + ((AC$9 + AC$10)/2 * ($A$10-$A$9)) + ((AC$10 + AC$11)/2 * ($A$11 - $A$10))  + ((AC$11 + AC$12)/2 * ($A$12-$A$11)) + ((AC$12 + AC$13)/2 * ($A$13 - $A$12)) + ((AC$13+ AC$14)/2 * ($A$14-$A$13)) + ((AC$16 + AC$15)/2 * ($A$15 - $A$14)) + ((AC$15+AC$16)/2 * ($A$16 - $A$15)) + ((AC$16 + AC$17)/2 * ($A$17-$A$16)) + ((AC$17 + AC$18)/2 * ($A$18 - $A$17)) + ((AC$18+AC$19)/2 * ($A$19-$A$18)) + ((AC$19 + AC$20)/2 * ($A$20-$A$19)) + ((AC$20 + AC$21)/2 * ($A$21 - $A$20)) + ((AC$21+AC$22)/2 * ($A$22-$A$21)) + ((AC$23 + AC$22)/2 * ($A$23-$A$22)) + ((AC$23 + AC$24)/2 * ($A$24 - $A$23))  + ((AC$24 + AC$25)/2 * ($A$25-$A$24)) + ((AC$25 + AC$26)/2 * ($A$26 - $A$25)) + ((AC$26+ AC$27)/2 * ($A$27-$A$26)) + ((AC$27 + AC$28)/2 * ($A$28 - $A$27)) + ((AC$28+AC$29)/2 * ($A$29-$A$28)) + ((AC$29 + AC$30)/2 * ($A$30-$A$29)) + ((AC$30 + AC$31)/2 * ($A$31 - $A$30)) + ((AC$31+AC$32)/2 * ($A$32-$A$31)) + ((AC$32 + AC$33)/2 * ($A$33-$A$32)) + ((AC$735+ AC$34)/2 * ($A$34 - $A$33)) + ((AC$34+AC$35)/2 * ($A$35-$A$34)) + ((AC$35 + AC$36)/2 * ($A$36-$A$35)) + ((AC$36 + AC$37)/2 * ($A$37 - $A$36))  + ((AC$37 + AC$38)/2 * ($A$38-$A$37)) + ((AC$38 + AC$39)/2 * ($A$39 - $A$38)) + ((AC$39+ AC$40)/2 * ($A$40-$A$39)) + ((AC$40 + AC$41)/2 * ($A$41 - $A$40)) + ((AC$41+AC$42)/2 * ($A$42 - $A$41)) + ((AC$42 + AC$43)/2 * ($A$43-$A$42)) + ((AC$43 + AC$44)/2 * ($A$44 - $A$43)) + ((AC$44+AC$45)/2 * ($A$45-$A$44)) + ((AC$45 + AC$46)/2 * ($A$46-$A$45)) + ((AC$46 + AC$47)/2 * ($A$47 - $A$46)) + ((AC$47+AC$48)/2 * ($A$48-$A$47)) + ((AC$48 + AC$49)/2 * ($A$49-$A$48)) + ((AC$49 + AC$50)/2 * ($A$50 - $A$49))  + ((AC$50 + AC$51)/2 * ($A$51-$A$50)) + ((AC$51 + AC$52)/2 * ($A$52 - $A$51)) + ((AC$52+ AC$53)/2 * ($A$53-$A$52)) + ((AC$53 + AC$54)/2 * ($A$54 - $A$53)) +  ((AC$54+AC$55)/2 * ($A$55 - $A$56)) + ((AC$55 + AC$56)/2 * ($A$56-$A$55)) + ((AC$56 + AC$57)/2 * ($A$57 - $A$56)) + ((AC$57+AC$58)/2 * ($A$58-$A$57)) + ((AC$58 + AC$59)/2 * ($A$59-$A$58)) + ((AC$59 + AC$60)/2 * ($A$60 - $A$59)) + ((AC$60+AC$61)/2 * ($A$61-$A$60)) + ((AC$61 + AC$62)/2 * ($A$62-$A$61)) + ((AC$62 + AC$63)/2 * ($A$63 - $A$62))  + ((AC$63 + AC$64)/2 * ($A$64-$A$63)) + ((AC$64 + AC$65)/2 * ($A$65 - $A$64)) + ((AC$65+ AC$66)/2 * ($A$66-$A$65)) + ((AC$66 + AC$67)/2 * ($A$67 - $A$66)) + ((AC$67+AC$68)/2 * ($A$68-$A$67)) + ((AC$68 + AC$69)/2 * ($A$69-$A$68)) + ((AC$69 + AC$70)/2 * ($A$70 - $A$69)) + ((AC$70+AC$71)/2 * ($A$71-$A$70)) + ((AC$71 + AC$72)/2 * ($A$72-$A$71)) + ((AC$72 + AC$73)/2 * ($A$73 - $A$72))  + ((AC$73 + AC$74)/2 * ($A$74-$A$73)) + ((AC$74 + AC$75)/2 * ($A$75 - $A$74)) + ((AC$75+ AC$76)/2 * ($A$76-$A$75)) + ((AC$76 + AC$77)/2 * ($A$77 - $A$76))  + ((AC$77 + AC$78)/2 * ($A$78-$A$77)) + ((AC$78 + AC$79)/2 * ($A$79 - $A$78))  + ((AC$79 + AC$80)/2 * ($A$80-$A$79)) + ((AC$80 + AC$81)/2 * ($A$81 - $A$80)) + ((AC$81+ AC$82)/2 * ($A$82-$A$81)) + ((AC$82 + AC$83)/2 * ($A$83 - $A$82))  + ((AC$83 + AC$84)/2 * ($A$84-$A$83)) + ((AC$84 + AC$85)/2 * ($A$85 - $A$84)) + ((AC$85 + AC$86)/2 * ($A$86 - $A$85))  + ((AC$86 + AC$87)/2 * ($A$87-$A$86)) + ((AC$87 + AC$88)/2 * ($A$88 - $A$87)) + ((AC$88 + AC$89)/2 * ($A$89 - $A$88))  + ((AC$89 + AC$90)/2 * ($A$90-$A$89)) + ((AC$90 + AC$91)/2 * ($A$91 - $A$90))</f>
        <v>0</v>
      </c>
      <c r="AD102" s="206"/>
      <c r="AE102" s="206">
        <f>((AE$2+AE$3)/2 * ($A$3-$A$2)) + ((AE$3 + AE$4)/2 * ($A$4-$A$3)) + ((AE$4 + AE$5)/2 * ($BA$5 - $A$4)) + ((AE$5+AE$6)/2 * ($A$6-$A$5)) + ((AE$6 + AE$7)/2 * ($A$7-$A$6)) + ((AE$7 + AE$8)/2 * ($A$8 - $A$7)) + ((AE$8+AE$9)/2 * ($A$9-$A$8)) + ((AE$9 + AE$10)/2 * ($A$10-$A$9)) + ((AE$10 + AE$11)/2 * ($A$11 - $A$10))  + ((AE$11 + AE$12)/2 * ($A$12-$A$11)) + ((AE$12 + AE$13)/2 * ($A$13 - $A$12)) + ((AE$13+ AE$14)/2 * ($A$14-$A$13)) + ((AE$16 + AE$15)/2 * ($A$15 - $A$14)) + ((AE$15+AE$16)/2 * ($A$16 - $A$15)) + ((AE$16 + AE$17)/2 * ($A$17-$A$16)) + ((AE$17 + AE$18)/2 * ($A$18 - $A$17)) + ((AE$18+AE$19)/2 * ($A$19-$A$18)) + ((AE$19 + AE$20)/2 * ($A$20-$A$19)) + ((AE$20 + AE$21)/2 * ($A$21 - $A$20)) + ((AE$21+AE$22)/2 * ($A$22-$A$21)) + ((AE$23 + AE$22)/2 * ($A$23-$A$22)) + ((AE$23 + AE$24)/2 * ($A$24 - $A$23))  + ((AE$24 + AE$25)/2 * ($A$25-$A$24)) + ((AE$25 + AE$26)/2 * ($A$26 - $A$25)) + ((AE$26+ AE$27)/2 * ($A$27-$A$26)) + ((AE$27 + AE$28)/2 * ($A$28 - $A$27)) + ((AE$28+AE$29)/2 * ($A$29-$A$28)) + ((AE$29 + AE$30)/2 * ($A$30-$A$29)) + ((AE$30 + AE$31)/2 * ($A$31 - $A$30)) + ((AE$31+AE$32)/2 * ($A$32-$A$31)) + ((AE$32 + AE$33)/2 * ($A$33-$A$32)) + ((AE$735+ AE$34)/2 * ($A$34 - $A$33)) + ((AE$34+AE$35)/2 * ($A$35-$A$34)) + ((AE$35 + AE$36)/2 * ($A$36-$A$35)) + ((AE$36 + AE$37)/2 * ($A$37 - $A$36))  + ((AE$37 + AE$38)/2 * ($A$38-$A$37)) + ((AE$38 + AE$39)/2 * ($A$39 - $A$38)) + ((AE$39+ AE$40)/2 * ($A$40-$A$39)) + ((AE$40 + AE$41)/2 * ($A$41 - $A$40)) + ((AE$41+AE$42)/2 * ($A$42 - $A$41)) + ((AE$42 + AE$43)/2 * ($A$43-$A$42)) + ((AE$43 + AE$44)/2 * ($A$44 - $A$43)) + ((AE$44+AE$45)/2 * ($A$45-$A$44)) + ((AE$45 + AE$46)/2 * ($A$46-$A$45)) + ((AE$46 + AE$47)/2 * ($A$47 - $A$46)) + ((AE$47+AE$48)/2 * ($A$48-$A$47)) + ((AE$48 + AE$49)/2 * ($A$49-$A$48)) + ((AE$49 + AE$50)/2 * ($A$50 - $A$49))  + ((AE$50 + AE$51)/2 * ($A$51-$A$50)) + ((AE$51 + AE$52)/2 * ($A$52 - $A$51)) + ((AE$52+ AE$53)/2 * ($A$53-$A$52)) + ((AE$53 + AE$54)/2 * ($A$54 - $A$53)) +  ((AE$54+AE$55)/2 * ($A$55 - $A$56)) + ((AE$55 + AE$56)/2 * ($A$56-$A$55)) + ((AE$56 + AE$57)/2 * ($A$57 - $A$56)) + ((AE$57+AE$58)/2 * ($A$58-$A$57)) + ((AE$58 + AE$59)/2 * ($A$59-$A$58)) + ((AE$59 + AE$60)/2 * ($A$60 - $A$59)) + ((AE$60+AE$61)/2 * ($A$61-$A$60)) + ((AE$61 + AE$62)/2 * ($A$62-$A$61)) + ((AE$62 + AE$63)/2 * ($A$63 - $A$62))  + ((AE$63 + AE$64)/2 * ($A$64-$A$63)) + ((AE$64 + AE$65)/2 * ($A$65 - $A$64)) + ((AE$65+ AE$66)/2 * ($A$66-$A$65)) + ((AE$66 + AE$67)/2 * ($A$67 - $A$66)) + ((AE$67+AE$68)/2 * ($A$68-$A$67)) + ((AE$68 + AE$69)/2 * ($A$69-$A$68)) + ((AE$69 + AE$70)/2 * ($A$70 - $A$69)) + ((AE$70+AE$71)/2 * ($A$71-$A$70)) + ((AE$71 + AE$72)/2 * ($A$72-$A$71)) + ((AE$72 + AE$73)/2 * ($A$73 - $A$72))  + ((AE$73 + AE$74)/2 * ($A$74-$A$73)) + ((AE$74 + AE$75)/2 * ($A$75 - $A$74)) + ((AE$75+ AE$76)/2 * ($A$76-$A$75)) + ((AE$76 + AE$77)/2 * ($A$77 - $A$76))  + ((AE$77 + AE$78)/2 * ($A$78-$A$77)) + ((AE$78 + AE$79)/2 * ($A$79 - $A$78))  + ((AE$79 + AE$80)/2 * ($A$80-$A$79)) + ((AE$80 + AE$81)/2 * ($A$81 - $A$80)) + ((AE$81+ AE$82)/2 * ($A$82-$A$81)) + ((AE$82 + AE$83)/2 * ($A$83 - $A$82))  + ((AE$83 + AE$84)/2 * ($A$84-$A$83)) + ((AE$84 + AE$85)/2 * ($A$85 - $A$84)) + ((AE$85 + AE$86)/2 * ($A$86 - $A$85))  + ((AE$86 + AE$87)/2 * ($A$87-$A$86)) + ((AE$87 + AE$88)/2 * ($A$88 - $A$87)) + ((AE$88 + AE$89)/2 * ($A$89 - $A$88))  + ((AE$89 + AE$90)/2 * ($A$90-$A$89)) + ((AE$90 + AE$91)/2 * ($A$91 - $A$90))</f>
        <v>3435.25</v>
      </c>
      <c r="AF102" s="206"/>
      <c r="AG102" s="206">
        <f>((AG$2+AG$3)/2 * ($A$3-$A$2)) + ((AG$3 + AG$4)/2 * ($A$4-$A$3)) + ((AG$4 + AG$5)/2 * ($BA$5 - $A$4)) + ((AG$5+AG$6)/2 * ($A$6-$A$5)) + ((AG$6 + AG$7)/2 * ($A$7-$A$6)) + ((AG$7 + AG$8)/2 * ($A$8 - $A$7)) + ((AG$8+AG$9)/2 * ($A$9-$A$8)) + ((AG$9 + AG$10)/2 * ($A$10-$A$9)) + ((AG$10 + AG$11)/2 * ($A$11 - $A$10))  + ((AG$11 + AG$12)/2 * ($A$12-$A$11)) + ((AG$12 + AG$13)/2 * ($A$13 - $A$12)) + ((AG$13+ AG$14)/2 * ($A$14-$A$13)) + ((AG$16 + AG$15)/2 * ($A$15 - $A$14)) + ((AG$15+AG$16)/2 * ($A$16 - $A$15)) + ((AG$16 + AG$17)/2 * ($A$17-$A$16)) + ((AG$17 + AG$18)/2 * ($A$18 - $A$17)) + ((AG$18+AG$19)/2 * ($A$19-$A$18)) + ((AG$19 + AG$20)/2 * ($A$20-$A$19)) + ((AG$20 + AG$21)/2 * ($A$21 - $A$20)) + ((AG$21+AG$22)/2 * ($A$22-$A$21)) + ((AG$23 + AG$22)/2 * ($A$23-$A$22)) + ((AG$23 + AG$24)/2 * ($A$24 - $A$23))  + ((AG$24 + AG$25)/2 * ($A$25-$A$24)) + ((AG$25 + AG$26)/2 * ($A$26 - $A$25)) + ((AG$26+ AG$27)/2 * ($A$27-$A$26)) + ((AG$27 + AG$28)/2 * ($A$28 - $A$27)) + ((AG$28+AG$29)/2 * ($A$29-$A$28)) + ((AG$29 + AG$30)/2 * ($A$30-$A$29)) + ((AG$30 + AG$31)/2 * ($A$31 - $A$30)) + ((AG$31+AG$32)/2 * ($A$32-$A$31)) + ((AG$32 + AG$33)/2 * ($A$33-$A$32)) + ((AG$735+ AG$34)/2 * ($A$34 - $A$33)) + ((AG$34+AG$35)/2 * ($A$35-$A$34)) + ((AG$35 + AG$36)/2 * ($A$36-$A$35)) + ((AG$36 + AG$37)/2 * ($A$37 - $A$36))  + ((AG$37 + AG$38)/2 * ($A$38-$A$37)) + ((AG$38 + AG$39)/2 * ($A$39 - $A$38)) + ((AG$39+ AG$40)/2 * ($A$40-$A$39)) + ((AG$40 + AG$41)/2 * ($A$41 - $A$40)) + ((AG$41+AG$42)/2 * ($A$42 - $A$41)) + ((AG$42 + AG$43)/2 * ($A$43-$A$42)) + ((AG$43 + AG$44)/2 * ($A$44 - $A$43)) + ((AG$44+AG$45)/2 * ($A$45-$A$44)) + ((AG$45 + AG$46)/2 * ($A$46-$A$45)) + ((AG$46 + AG$47)/2 * ($A$47 - $A$46)) + ((AG$47+AG$48)/2 * ($A$48-$A$47)) + ((AG$48 + AG$49)/2 * ($A$49-$A$48)) + ((AG$49 + AG$50)/2 * ($A$50 - $A$49))  + ((AG$50 + AG$51)/2 * ($A$51-$A$50)) + ((AG$51 + AG$52)/2 * ($A$52 - $A$51)) + ((AG$52+ AG$53)/2 * ($A$53-$A$52)) + ((AG$53 + AG$54)/2 * ($A$54 - $A$53)) +  ((AG$54+AG$55)/2 * ($A$55 - $A$56)) + ((AG$55 + AG$56)/2 * ($A$56-$A$55)) + ((AG$56 + AG$57)/2 * ($A$57 - $A$56)) + ((AG$57+AG$58)/2 * ($A$58-$A$57)) + ((AG$58 + AG$59)/2 * ($A$59-$A$58)) + ((AG$59 + AG$60)/2 * ($A$60 - $A$59)) + ((AG$60+AG$61)/2 * ($A$61-$A$60)) + ((AG$61 + AG$62)/2 * ($A$62-$A$61)) + ((AG$62 + AG$63)/2 * ($A$63 - $A$62))  + ((AG$63 + AG$64)/2 * ($A$64-$A$63)) + ((AG$64 + AG$65)/2 * ($A$65 - $A$64)) + ((AG$65+ AG$66)/2 * ($A$66-$A$65)) + ((AG$66 + AG$67)/2 * ($A$67 - $A$66)) + ((AG$67+AG$68)/2 * ($A$68-$A$67)) + ((AG$68 + AG$69)/2 * ($A$69-$A$68)) + ((AG$69 + AG$70)/2 * ($A$70 - $A$69)) + ((AG$70+AG$71)/2 * ($A$71-$A$70)) + ((AG$71 + AG$72)/2 * ($A$72-$A$71)) + ((AG$72 + AG$73)/2 * ($A$73 - $A$72))  + ((AG$73 + AG$74)/2 * ($A$74-$A$73)) + ((AG$74 + AG$75)/2 * ($A$75 - $A$74)) + ((AG$75+ AG$76)/2 * ($A$76-$A$75)) + ((AG$76 + AG$77)/2 * ($A$77 - $A$76))  + ((AG$77 + AG$78)/2 * ($A$78-$A$77)) + ((AG$78 + AG$79)/2 * ($A$79 - $A$78))  + ((AG$79 + AG$80)/2 * ($A$80-$A$79)) + ((AG$80 + AG$81)/2 * ($A$81 - $A$80)) + ((AG$81+ AG$82)/2 * ($A$82-$A$81)) + ((AG$82 + AG$83)/2 * ($A$83 - $A$82))  + ((AG$83 + AG$84)/2 * ($A$84-$A$83)) + ((AG$84 + AG$85)/2 * ($A$85 - $A$84)) + ((AG$85 + AG$86)/2 * ($A$86 - $A$85))  + ((AG$86 + AG$87)/2 * ($A$87-$A$86)) + ((AG$87 + AG$88)/2 * ($A$88 - $A$87)) + ((AG$88 + AG$89)/2 * ($A$89 - $A$88))  + ((AG$89 + AG$90)/2 * ($A$90-$A$89)) + ((AG$90 + AG$91)/2 * ($A$91 - $A$90))</f>
        <v>1562.25</v>
      </c>
      <c r="AH102" s="206"/>
      <c r="AI102" s="206">
        <f>((AI$2+AI$3)/2 * ($A$3-$A$2)) + ((AI$3 + AI$4)/2 * ($A$4-$A$3)) + ((AI$4 + AI$5)/2 * ($BA$5 - $A$4)) + ((AI$5+AI$6)/2 * ($A$6-$A$5)) + ((AI$6 + AI$7)/2 * ($A$7-$A$6)) + ((AI$7 + AI$8)/2 * ($A$8 - $A$7)) + ((AI$8+AI$9)/2 * ($A$9-$A$8)) + ((AI$9 + AI$10)/2 * ($A$10-$A$9)) + ((AI$10 + AI$11)/2 * ($A$11 - $A$10))  + ((AI$11 + AI$12)/2 * ($A$12-$A$11)) + ((AI$12 + AI$13)/2 * ($A$13 - $A$12)) + ((AI$13+ AI$14)/2 * ($A$14-$A$13)) + ((AI$16 + AI$15)/2 * ($A$15 - $A$14)) + ((AI$15+AI$16)/2 * ($A$16 - $A$15)) + ((AI$16 + AI$17)/2 * ($A$17-$A$16)) + ((AI$17 + AI$18)/2 * ($A$18 - $A$17)) + ((AI$18+AI$19)/2 * ($A$19-$A$18)) + ((AI$19 + AI$20)/2 * ($A$20-$A$19)) + ((AI$20 + AI$21)/2 * ($A$21 - $A$20)) + ((AI$21+AI$22)/2 * ($A$22-$A$21)) + ((AI$23 + AI$22)/2 * ($A$23-$A$22)) + ((AI$23 + AI$24)/2 * ($A$24 - $A$23))  + ((AI$24 + AI$25)/2 * ($A$25-$A$24)) + ((AI$25 + AI$26)/2 * ($A$26 - $A$25)) + ((AI$26+ AI$27)/2 * ($A$27-$A$26)) + ((AI$27 + AI$28)/2 * ($A$28 - $A$27)) + ((AI$28+AI$29)/2 * ($A$29-$A$28)) + ((AI$29 + AI$30)/2 * ($A$30-$A$29)) + ((AI$30 + AI$31)/2 * ($A$31 - $A$30)) + ((AI$31+AI$32)/2 * ($A$32-$A$31)) + ((AI$32 + AI$33)/2 * ($A$33-$A$32)) + ((AI$735+ AI$34)/2 * ($A$34 - $A$33)) + ((AI$34+AI$35)/2 * ($A$35-$A$34)) + ((AI$35 + AI$36)/2 * ($A$36-$A$35)) + ((AI$36 + AI$37)/2 * ($A$37 - $A$36))  + ((AI$37 + AI$38)/2 * ($A$38-$A$37)) + ((AI$38 + AI$39)/2 * ($A$39 - $A$38)) + ((AI$39+ AI$40)/2 * ($A$40-$A$39)) + ((AI$40 + AI$41)/2 * ($A$41 - $A$40)) + ((AI$41+AI$42)/2 * ($A$42 - $A$41)) + ((AI$42 + AI$43)/2 * ($A$43-$A$42)) + ((AI$43 + AI$44)/2 * ($A$44 - $A$43)) + ((AI$44+AI$45)/2 * ($A$45-$A$44)) + ((AI$45 + AI$46)/2 * ($A$46-$A$45)) + ((AI$46 + AI$47)/2 * ($A$47 - $A$46)) + ((AI$47+AI$48)/2 * ($A$48-$A$47)) + ((AI$48 + AI$49)/2 * ($A$49-$A$48)) + ((AI$49 + AI$50)/2 * ($A$50 - $A$49))  + ((AI$50 + AI$51)/2 * ($A$51-$A$50)) + ((AI$51 + AI$52)/2 * ($A$52 - $A$51)) + ((AI$52+ AI$53)/2 * ($A$53-$A$52)) + ((AI$53 + AI$54)/2 * ($A$54 - $A$53)) +  ((AI$54+AI$55)/2 * ($A$55 - $A$56)) + ((AI$55 + AI$56)/2 * ($A$56-$A$55)) + ((AI$56 + AI$57)/2 * ($A$57 - $A$56)) + ((AI$57+AI$58)/2 * ($A$58-$A$57)) + ((AI$58 + AI$59)/2 * ($A$59-$A$58)) + ((AI$59 + AI$60)/2 * ($A$60 - $A$59)) + ((AI$60+AI$61)/2 * ($A$61-$A$60)) + ((AI$61 + AI$62)/2 * ($A$62-$A$61)) + ((AI$62 + AI$63)/2 * ($A$63 - $A$62))  + ((AI$63 + AI$64)/2 * ($A$64-$A$63)) + ((AI$64 + AI$65)/2 * ($A$65 - $A$64)) + ((AI$65+ AI$66)/2 * ($A$66-$A$65)) + ((AI$66 + AI$67)/2 * ($A$67 - $A$66)) + ((AI$67+AI$68)/2 * ($A$68-$A$67)) + ((AI$68 + AI$69)/2 * ($A$69-$A$68)) + ((AI$69 + AI$70)/2 * ($A$70 - $A$69)) + ((AI$70+AI$71)/2 * ($A$71-$A$70)) + ((AI$71 + AI$72)/2 * ($A$72-$A$71)) + ((AI$72 + AI$73)/2 * ($A$73 - $A$72))  + ((AI$73 + AI$74)/2 * ($A$74-$A$73)) + ((AI$74 + AI$75)/2 * ($A$75 - $A$74)) + ((AI$75+ AI$76)/2 * ($A$76-$A$75)) + ((AI$76 + AI$77)/2 * ($A$77 - $A$76))  + ((AI$77 + AI$78)/2 * ($A$78-$A$77)) + ((AI$78 + AI$79)/2 * ($A$79 - $A$78))  + ((AI$79 + AI$80)/2 * ($A$80-$A$79)) + ((AI$80 + AI$81)/2 * ($A$81 - $A$80)) + ((AI$81+ AI$82)/2 * ($A$82-$A$81)) + ((AI$82 + AI$83)/2 * ($A$83 - $A$82))  + ((AI$83 + AI$84)/2 * ($A$84-$A$83)) + ((AI$84 + AI$85)/2 * ($A$85 - $A$84)) + ((AI$85 + AI$86)/2 * ($A$86 - $A$85))  + ((AI$86 + AI$87)/2 * ($A$87-$A$86)) + ((AI$87 + AI$88)/2 * ($A$88 - $A$87)) + ((AI$88 + AI$89)/2 * ($A$89 - $A$88))  + ((AI$89 + AI$90)/2 * ($A$90-$A$89)) + ((AI$90 + AI$91)/2 * ($A$91 - $A$90))</f>
        <v>2663.25</v>
      </c>
      <c r="AJ102" s="206"/>
      <c r="AK102" s="206">
        <f>((AK$2+AK$3)/2 * ($A$3-$A$2)) + ((AK$3 + AK$4)/2 * ($A$4-$A$3)) + ((AK$4 + AK$5)/2 * ($BA$5 - $A$4)) + ((AK$5+AK$6)/2 * ($A$6-$A$5)) + ((AK$6 + AK$7)/2 * ($A$7-$A$6)) + ((AK$7 + AK$8)/2 * ($A$8 - $A$7)) + ((AK$8+AK$9)/2 * ($A$9-$A$8)) + ((AK$9 + AK$10)/2 * ($A$10-$A$9)) + ((AK$10 + AK$11)/2 * ($A$11 - $A$10))  + ((AK$11 + AK$12)/2 * ($A$12-$A$11)) + ((AK$12 + AK$13)/2 * ($A$13 - $A$12)) + ((AK$13+ AK$14)/2 * ($A$14-$A$13)) + ((AK$16 + AK$15)/2 * ($A$15 - $A$14)) + ((AK$15+AK$16)/2 * ($A$16 - $A$15)) + ((AK$16 + AK$17)/2 * ($A$17-$A$16)) + ((AK$17 + AK$18)/2 * ($A$18 - $A$17)) + ((AK$18+AK$19)/2 * ($A$19-$A$18)) + ((AK$19 + AK$20)/2 * ($A$20-$A$19)) + ((AK$20 + AK$21)/2 * ($A$21 - $A$20)) + ((AK$21+AK$22)/2 * ($A$22-$A$21)) + ((AK$23 + AK$22)/2 * ($A$23-$A$22)) + ((AK$23 + AK$24)/2 * ($A$24 - $A$23))  + ((AK$24 + AK$25)/2 * ($A$25-$A$24)) + ((AK$25 + AK$26)/2 * ($A$26 - $A$25)) + ((AK$26+ AK$27)/2 * ($A$27-$A$26)) + ((AK$27 + AK$28)/2 * ($A$28 - $A$27)) + ((AK$28+AK$29)/2 * ($A$29-$A$28)) + ((AK$29 + AK$30)/2 * ($A$30-$A$29)) + ((AK$30 + AK$31)/2 * ($A$31 - $A$30)) + ((AK$31+AK$32)/2 * ($A$32-$A$31)) + ((AK$32 + AK$33)/2 * ($A$33-$A$32)) + ((AK$735+ AK$34)/2 * ($A$34 - $A$33)) + ((AK$34+AK$35)/2 * ($A$35-$A$34)) + ((AK$35 + AK$36)/2 * ($A$36-$A$35)) + ((AK$36 + AK$37)/2 * ($A$37 - $A$36))  + ((AK$37 + AK$38)/2 * ($A$38-$A$37)) + ((AK$38 + AK$39)/2 * ($A$39 - $A$38)) + ((AK$39+ AK$40)/2 * ($A$40-$A$39)) + ((AK$40 + AK$41)/2 * ($A$41 - $A$40)) + ((AK$41+AK$42)/2 * ($A$42 - $A$41)) + ((AK$42 + AK$43)/2 * ($A$43-$A$42)) + ((AK$43 + AK$44)/2 * ($A$44 - $A$43)) + ((AK$44+AK$45)/2 * ($A$45-$A$44)) + ((AK$45 + AK$46)/2 * ($A$46-$A$45)) + ((AK$46 + AK$47)/2 * ($A$47 - $A$46)) + ((AK$47+AK$48)/2 * ($A$48-$A$47)) + ((AK$48 + AK$49)/2 * ($A$49-$A$48)) + ((AK$49 + AK$50)/2 * ($A$50 - $A$49))  + ((AK$50 + AK$51)/2 * ($A$51-$A$50)) + ((AK$51 + AK$52)/2 * ($A$52 - $A$51)) + ((AK$52+ AK$53)/2 * ($A$53-$A$52)) + ((AK$53 + AK$54)/2 * ($A$54 - $A$53)) +  ((AK$54+AK$55)/2 * ($A$55 - $A$56)) + ((AK$55 + AK$56)/2 * ($A$56-$A$55)) + ((AK$56 + AK$57)/2 * ($A$57 - $A$56)) + ((AK$57+AK$58)/2 * ($A$58-$A$57)) + ((AK$58 + AK$59)/2 * ($A$59-$A$58)) + ((AK$59 + AK$60)/2 * ($A$60 - $A$59)) + ((AK$60+AK$61)/2 * ($A$61-$A$60)) + ((AK$61 + AK$62)/2 * ($A$62-$A$61)) + ((AK$62 + AK$63)/2 * ($A$63 - $A$62))  + ((AK$63 + AK$64)/2 * ($A$64-$A$63)) + ((AK$64 + AK$65)/2 * ($A$65 - $A$64)) + ((AK$65+ AK$66)/2 * ($A$66-$A$65)) + ((AK$66 + AK$67)/2 * ($A$67 - $A$66)) + ((AK$67+AK$68)/2 * ($A$68-$A$67)) + ((AK$68 + AK$69)/2 * ($A$69-$A$68)) + ((AK$69 + AK$70)/2 * ($A$70 - $A$69)) + ((AK$70+AK$71)/2 * ($A$71-$A$70)) + ((AK$71 + AK$72)/2 * ($A$72-$A$71)) + ((AK$72 + AK$73)/2 * ($A$73 - $A$72))  + ((AK$73 + AK$74)/2 * ($A$74-$A$73)) + ((AK$74 + AK$75)/2 * ($A$75 - $A$74)) + ((AK$75+ AK$76)/2 * ($A$76-$A$75)) + ((AK$76 + AK$77)/2 * ($A$77 - $A$76))  + ((AK$77 + AK$78)/2 * ($A$78-$A$77)) + ((AK$78 + AK$79)/2 * ($A$79 - $A$78))  + ((AK$79 + AK$80)/2 * ($A$80-$A$79)) + ((AK$80 + AK$81)/2 * ($A$81 - $A$80)) + ((AK$81+ AK$82)/2 * ($A$82-$A$81)) + ((AK$82 + AK$83)/2 * ($A$83 - $A$82))  + ((AK$83 + AK$84)/2 * ($A$84-$A$83)) + ((AK$84 + AK$85)/2 * ($A$85 - $A$84)) + ((AK$85 + AK$86)/2 * ($A$86 - $A$85))  + ((AK$86 + AK$87)/2 * ($A$87-$A$86)) + ((AK$87 + AK$88)/2 * ($A$88 - $A$87)) + ((AK$88 + AK$89)/2 * ($A$89 - $A$88))  + ((AK$89 + AK$90)/2 * ($A$90-$A$89)) + ((AK$90 + AK$91)/2 * ($A$91 - $A$90))</f>
        <v>2933.25</v>
      </c>
      <c r="AL102" s="206"/>
      <c r="AM102" s="206">
        <f>((AM$2+AM$3)/2 * ($A$3-$A$2)) + ((AM$3 + AM$4)/2 * ($A$4-$A$3)) + ((AM$4 + AM$5)/2 * ($BA$5 - $A$4)) + ((AM$5+AM$6)/2 * ($A$6-$A$5)) + ((AM$6 + AM$7)/2 * ($A$7-$A$6)) + ((AM$7 + AM$8)/2 * ($A$8 - $A$7)) + ((AM$8+AM$9)/2 * ($A$9-$A$8)) + ((AM$9 + AM$10)/2 * ($A$10-$A$9)) + ((AM$10 + AM$11)/2 * ($A$11 - $A$10))  + ((AM$11 + AM$12)/2 * ($A$12-$A$11)) + ((AM$12 + AM$13)/2 * ($A$13 - $A$12)) + ((AM$13+ AM$14)/2 * ($A$14-$A$13)) + ((AM$16 + AM$15)/2 * ($A$15 - $A$14)) + ((AM$15+AM$16)/2 * ($A$16 - $A$15)) + ((AM$16 + AM$17)/2 * ($A$17-$A$16)) + ((AM$17 + AM$18)/2 * ($A$18 - $A$17)) + ((AM$18+AM$19)/2 * ($A$19-$A$18)) + ((AM$19 + AM$20)/2 * ($A$20-$A$19)) + ((AM$20 + AM$21)/2 * ($A$21 - $A$20)) + ((AM$21+AM$22)/2 * ($A$22-$A$21)) + ((AM$23 + AM$22)/2 * ($A$23-$A$22)) + ((AM$23 + AM$24)/2 * ($A$24 - $A$23))  + ((AM$24 + AM$25)/2 * ($A$25-$A$24)) + ((AM$25 + AM$26)/2 * ($A$26 - $A$25)) + ((AM$26+ AM$27)/2 * ($A$27-$A$26)) + ((AM$27 + AM$28)/2 * ($A$28 - $A$27)) + ((AM$28+AM$29)/2 * ($A$29-$A$28)) + ((AM$29 + AM$30)/2 * ($A$30-$A$29)) + ((AM$30 + AM$31)/2 * ($A$31 - $A$30)) + ((AM$31+AM$32)/2 * ($A$32-$A$31)) + ((AM$32 + AM$33)/2 * ($A$33-$A$32)) + ((AM$735+ AM$34)/2 * ($A$34 - $A$33)) + ((AM$34+AM$35)/2 * ($A$35-$A$34)) + ((AM$35 + AM$36)/2 * ($A$36-$A$35)) + ((AM$36 + AM$37)/2 * ($A$37 - $A$36))  + ((AM$37 + AM$38)/2 * ($A$38-$A$37)) + ((AM$38 + AM$39)/2 * ($A$39 - $A$38)) + ((AM$39+ AM$40)/2 * ($A$40-$A$39)) + ((AM$40 + AM$41)/2 * ($A$41 - $A$40)) + ((AM$41+AM$42)/2 * ($A$42 - $A$41)) + ((AM$42 + AM$43)/2 * ($A$43-$A$42)) + ((AM$43 + AM$44)/2 * ($A$44 - $A$43)) + ((AM$44+AM$45)/2 * ($A$45-$A$44)) + ((AM$45 + AM$46)/2 * ($A$46-$A$45)) + ((AM$46 + AM$47)/2 * ($A$47 - $A$46)) + ((AM$47+AM$48)/2 * ($A$48-$A$47)) + ((AM$48 + AM$49)/2 * ($A$49-$A$48)) + ((AM$49 + AM$50)/2 * ($A$50 - $A$49))  + ((AM$50 + AM$51)/2 * ($A$51-$A$50)) + ((AM$51 + AM$52)/2 * ($A$52 - $A$51)) + ((AM$52+ AM$53)/2 * ($A$53-$A$52)) + ((AM$53 + AM$54)/2 * ($A$54 - $A$53)) +  ((AM$54+AM$55)/2 * ($A$55 - $A$56)) + ((AM$55 + AM$56)/2 * ($A$56-$A$55)) + ((AM$56 + AM$57)/2 * ($A$57 - $A$56)) + ((AM$57+AM$58)/2 * ($A$58-$A$57)) + ((AM$58 + AM$59)/2 * ($A$59-$A$58)) + ((AM$59 + AM$60)/2 * ($A$60 - $A$59)) + ((AM$60+AM$61)/2 * ($A$61-$A$60)) + ((AM$61 + AM$62)/2 * ($A$62-$A$61)) + ((AM$62 + AM$63)/2 * ($A$63 - $A$62))  + ((AM$63 + AM$64)/2 * ($A$64-$A$63)) + ((AM$64 + AM$65)/2 * ($A$65 - $A$64)) + ((AM$65+ AM$66)/2 * ($A$66-$A$65)) + ((AM$66 + AM$67)/2 * ($A$67 - $A$66)) + ((AM$67+AM$68)/2 * ($A$68-$A$67)) + ((AM$68 + AM$69)/2 * ($A$69-$A$68)) + ((AM$69 + AM$70)/2 * ($A$70 - $A$69)) + ((AM$70+AM$71)/2 * ($A$71-$A$70)) + ((AM$71 + AM$72)/2 * ($A$72-$A$71)) + ((AM$72 + AM$73)/2 * ($A$73 - $A$72))  + ((AM$73 + AM$74)/2 * ($A$74-$A$73)) + ((AM$74 + AM$75)/2 * ($A$75 - $A$74)) + ((AM$75+ AM$76)/2 * ($A$76-$A$75)) + ((AM$76 + AM$77)/2 * ($A$77 - $A$76))  + ((AM$77 + AM$78)/2 * ($A$78-$A$77)) + ((AM$78 + AM$79)/2 * ($A$79 - $A$78))  + ((AM$79 + AM$80)/2 * ($A$80-$A$79)) + ((AM$80 + AM$81)/2 * ($A$81 - $A$80)) + ((AM$81+ AM$82)/2 * ($A$82-$A$81)) + ((AM$82 + AM$83)/2 * ($A$83 - $A$82))  + ((AM$83 + AM$84)/2 * ($A$84-$A$83)) + ((AM$84 + AM$85)/2 * ($A$85 - $A$84)) + ((AM$85 + AM$86)/2 * ($A$86 - $A$85))  + ((AM$86 + AM$87)/2 * ($A$87-$A$86)) + ((AM$87 + AM$88)/2 * ($A$88 - $A$87)) + ((AM$88 + AM$89)/2 * ($A$89 - $A$88))  + ((AM$89 + AM$90)/2 * ($A$90-$A$89)) + ((AM$90 + AM$91)/2 * ($A$91 - $A$90))</f>
        <v>2146.75</v>
      </c>
      <c r="AN102" s="206"/>
      <c r="AO102" s="206">
        <f>((AO$2+AO$3)/2 * ($A$3-$A$2)) + ((AO$3 + AO$4)/2 * ($A$4-$A$3)) + ((AO$4 + AO$5)/2 * ($BA$5 - $A$4)) + ((AO$5+AO$6)/2 * ($A$6-$A$5)) + ((AO$6 + AO$7)/2 * ($A$7-$A$6)) + ((AO$7 + AO$8)/2 * ($A$8 - $A$7)) + ((AO$8+AO$9)/2 * ($A$9-$A$8)) + ((AO$9 + AO$10)/2 * ($A$10-$A$9)) + ((AO$10 + AO$11)/2 * ($A$11 - $A$10))  + ((AO$11 + AO$12)/2 * ($A$12-$A$11)) + ((AO$12 + AO$13)/2 * ($A$13 - $A$12)) + ((AO$13+ AO$14)/2 * ($A$14-$A$13)) + ((AO$16 + AO$15)/2 * ($A$15 - $A$14)) + ((AO$15+AO$16)/2 * ($A$16 - $A$15)) + ((AO$16 + AO$17)/2 * ($A$17-$A$16)) + ((AO$17 + AO$18)/2 * ($A$18 - $A$17)) + ((AO$18+AO$19)/2 * ($A$19-$A$18)) + ((AO$19 + AO$20)/2 * ($A$20-$A$19)) + ((AO$20 + AO$21)/2 * ($A$21 - $A$20)) + ((AO$21+AO$22)/2 * ($A$22-$A$21)) + ((AO$23 + AO$22)/2 * ($A$23-$A$22)) + ((AO$23 + AO$24)/2 * ($A$24 - $A$23))  + ((AO$24 + AO$25)/2 * ($A$25-$A$24)) + ((AO$25 + AO$26)/2 * ($A$26 - $A$25)) + ((AO$26+ AO$27)/2 * ($A$27-$A$26)) + ((AO$27 + AO$28)/2 * ($A$28 - $A$27)) + ((AO$28+AO$29)/2 * ($A$29-$A$28)) + ((AO$29 + AO$30)/2 * ($A$30-$A$29)) + ((AO$30 + AO$31)/2 * ($A$31 - $A$30)) + ((AO$31+AO$32)/2 * ($A$32-$A$31)) + ((AO$32 + AO$33)/2 * ($A$33-$A$32)) + ((AO$735+ AO$34)/2 * ($A$34 - $A$33)) + ((AO$34+AO$35)/2 * ($A$35-$A$34)) + ((AO$35 + AO$36)/2 * ($A$36-$A$35)) + ((AO$36 + AO$37)/2 * ($A$37 - $A$36))  + ((AO$37 + AO$38)/2 * ($A$38-$A$37)) + ((AO$38 + AO$39)/2 * ($A$39 - $A$38)) + ((AO$39+ AO$40)/2 * ($A$40-$A$39)) + ((AO$40 + AO$41)/2 * ($A$41 - $A$40)) + ((AO$41+AO$42)/2 * ($A$42 - $A$41)) + ((AO$42 + AO$43)/2 * ($A$43-$A$42)) + ((AO$43 + AO$44)/2 * ($A$44 - $A$43)) + ((AO$44+AO$45)/2 * ($A$45-$A$44)) + ((AO$45 + AO$46)/2 * ($A$46-$A$45)) + ((AO$46 + AO$47)/2 * ($A$47 - $A$46)) + ((AO$47+AO$48)/2 * ($A$48-$A$47)) + ((AO$48 + AO$49)/2 * ($A$49-$A$48)) + ((AO$49 + AO$50)/2 * ($A$50 - $A$49))  + ((AO$50 + AO$51)/2 * ($A$51-$A$50)) + ((AO$51 + AO$52)/2 * ($A$52 - $A$51)) + ((AO$52+ AO$53)/2 * ($A$53-$A$52)) + ((AO$53 + AO$54)/2 * ($A$54 - $A$53)) +  ((AO$54+AO$55)/2 * ($A$55 - $A$56)) + ((AO$55 + AO$56)/2 * ($A$56-$A$55)) + ((AO$56 + AO$57)/2 * ($A$57 - $A$56)) + ((AO$57+AO$58)/2 * ($A$58-$A$57)) + ((AO$58 + AO$59)/2 * ($A$59-$A$58)) + ((AO$59 + AO$60)/2 * ($A$60 - $A$59)) + ((AO$60+AO$61)/2 * ($A$61-$A$60)) + ((AO$61 + AO$62)/2 * ($A$62-$A$61)) + ((AO$62 + AO$63)/2 * ($A$63 - $A$62))  + ((AO$63 + AO$64)/2 * ($A$64-$A$63)) + ((AO$64 + AO$65)/2 * ($A$65 - $A$64)) + ((AO$65+ AO$66)/2 * ($A$66-$A$65)) + ((AO$66 + AO$67)/2 * ($A$67 - $A$66)) + ((AO$67+AO$68)/2 * ($A$68-$A$67)) + ((AO$68 + AO$69)/2 * ($A$69-$A$68)) + ((AO$69 + AO$70)/2 * ($A$70 - $A$69)) + ((AO$70+AO$71)/2 * ($A$71-$A$70)) + ((AO$71 + AO$72)/2 * ($A$72-$A$71)) + ((AO$72 + AO$73)/2 * ($A$73 - $A$72))  + ((AO$73 + AO$74)/2 * ($A$74-$A$73)) + ((AO$74 + AO$75)/2 * ($A$75 - $A$74)) + ((AO$75+ AO$76)/2 * ($A$76-$A$75)) + ((AO$76 + AO$77)/2 * ($A$77 - $A$76))  + ((AO$77 + AO$78)/2 * ($A$78-$A$77)) + ((AO$78 + AO$79)/2 * ($A$79 - $A$78))  + ((AO$79 + AO$80)/2 * ($A$80-$A$79)) + ((AO$80 + AO$81)/2 * ($A$81 - $A$80)) + ((AO$81+ AO$82)/2 * ($A$82-$A$81)) + ((AO$82 + AO$83)/2 * ($A$83 - $A$82))  + ((AO$83 + AO$84)/2 * ($A$84-$A$83)) + ((AO$84 + AO$85)/2 * ($A$85 - $A$84)) + ((AO$85 + AO$86)/2 * ($A$86 - $A$85))  + ((AO$86 + AO$87)/2 * ($A$87-$A$86)) + ((AO$87 + AO$88)/2 * ($A$88 - $A$87)) + ((AO$88 + AO$89)/2 * ($A$89 - $A$88))  + ((AO$89 + AO$90)/2 * ($A$90-$A$89)) + ((AO$90 + AO$91)/2 * ($A$91 - $A$90))</f>
        <v>2249.25</v>
      </c>
      <c r="AP102" s="206"/>
      <c r="AQ102" s="206">
        <f>((AQ$2+AQ$3)/2 * ($A$3-$A$2)) + ((AQ$3 + AQ$4)/2 * ($A$4-$A$3)) + ((AQ$4 + AQ$5)/2 * ($BA$5 - $A$4)) + ((AQ$5+AQ$6)/2 * ($A$6-$A$5)) + ((AQ$6 + AQ$7)/2 * ($A$7-$A$6)) + ((AQ$7 + AQ$8)/2 * ($A$8 - $A$7)) + ((AQ$8+AQ$9)/2 * ($A$9-$A$8)) + ((AQ$9 + AQ$10)/2 * ($A$10-$A$9)) + ((AQ$10 + AQ$11)/2 * ($A$11 - $A$10))  + ((AQ$11 + AQ$12)/2 * ($A$12-$A$11)) + ((AQ$12 + AQ$13)/2 * ($A$13 - $A$12)) + ((AQ$13+ AQ$14)/2 * ($A$14-$A$13)) + ((AQ$16 + AQ$15)/2 * ($A$15 - $A$14)) + ((AQ$15+AQ$16)/2 * ($A$16 - $A$15)) + ((AQ$16 + AQ$17)/2 * ($A$17-$A$16)) + ((AQ$17 + AQ$18)/2 * ($A$18 - $A$17)) + ((AQ$18+AQ$19)/2 * ($A$19-$A$18)) + ((AQ$19 + AQ$20)/2 * ($A$20-$A$19)) + ((AQ$20 + AQ$21)/2 * ($A$21 - $A$20)) + ((AQ$21+AQ$22)/2 * ($A$22-$A$21)) + ((AQ$23 + AQ$22)/2 * ($A$23-$A$22)) + ((AQ$23 + AQ$24)/2 * ($A$24 - $A$23))  + ((AQ$24 + AQ$25)/2 * ($A$25-$A$24)) + ((AQ$25 + AQ$26)/2 * ($A$26 - $A$25)) + ((AQ$26+ AQ$27)/2 * ($A$27-$A$26)) + ((AQ$27 + AQ$28)/2 * ($A$28 - $A$27)) + ((AQ$28+AQ$29)/2 * ($A$29-$A$28)) + ((AQ$29 + AQ$30)/2 * ($A$30-$A$29)) + ((AQ$30 + AQ$31)/2 * ($A$31 - $A$30)) + ((AQ$31+AQ$32)/2 * ($A$32-$A$31)) + ((AQ$32 + AQ$33)/2 * ($A$33-$A$32)) + ((AQ$735+ AQ$34)/2 * ($A$34 - $A$33)) + ((AQ$34+AQ$35)/2 * ($A$35-$A$34)) + ((AQ$35 + AQ$36)/2 * ($A$36-$A$35)) + ((AQ$36 + AQ$37)/2 * ($A$37 - $A$36))  + ((AQ$37 + AQ$38)/2 * ($A$38-$A$37)) + ((AQ$38 + AQ$39)/2 * ($A$39 - $A$38)) + ((AQ$39+ AQ$40)/2 * ($A$40-$A$39)) + ((AQ$40 + AQ$41)/2 * ($A$41 - $A$40)) + ((AQ$41+AQ$42)/2 * ($A$42 - $A$41)) + ((AQ$42 + AQ$43)/2 * ($A$43-$A$42)) + ((AQ$43 + AQ$44)/2 * ($A$44 - $A$43)) + ((AQ$44+AQ$45)/2 * ($A$45-$A$44)) + ((AQ$45 + AQ$46)/2 * ($A$46-$A$45)) + ((AQ$46 + AQ$47)/2 * ($A$47 - $A$46)) + ((AQ$47+AQ$48)/2 * ($A$48-$A$47)) + ((AQ$48 + AQ$49)/2 * ($A$49-$A$48)) + ((AQ$49 + AQ$50)/2 * ($A$50 - $A$49))  + ((AQ$50 + AQ$51)/2 * ($A$51-$A$50)) + ((AQ$51 + AQ$52)/2 * ($A$52 - $A$51)) + ((AQ$52+ AQ$53)/2 * ($A$53-$A$52)) + ((AQ$53 + AQ$54)/2 * ($A$54 - $A$53)) +  ((AQ$54+AQ$55)/2 * ($A$55 - $A$56)) + ((AQ$55 + AQ$56)/2 * ($A$56-$A$55)) + ((AQ$56 + AQ$57)/2 * ($A$57 - $A$56)) + ((AQ$57+AQ$58)/2 * ($A$58-$A$57)) + ((AQ$58 + AQ$59)/2 * ($A$59-$A$58)) + ((AQ$59 + AQ$60)/2 * ($A$60 - $A$59)) + ((AQ$60+AQ$61)/2 * ($A$61-$A$60)) + ((AQ$61 + AQ$62)/2 * ($A$62-$A$61)) + ((AQ$62 + AQ$63)/2 * ($A$63 - $A$62))  + ((AQ$63 + AQ$64)/2 * ($A$64-$A$63)) + ((AQ$64 + AQ$65)/2 * ($A$65 - $A$64)) + ((AQ$65+ AQ$66)/2 * ($A$66-$A$65)) + ((AQ$66 + AQ$67)/2 * ($A$67 - $A$66)) + ((AQ$67+AQ$68)/2 * ($A$68-$A$67)) + ((AQ$68 + AQ$69)/2 * ($A$69-$A$68)) + ((AQ$69 + AQ$70)/2 * ($A$70 - $A$69)) + ((AQ$70+AQ$71)/2 * ($A$71-$A$70)) + ((AQ$71 + AQ$72)/2 * ($A$72-$A$71)) + ((AQ$72 + AQ$73)/2 * ($A$73 - $A$72))  + ((AQ$73 + AQ$74)/2 * ($A$74-$A$73)) + ((AQ$74 + AQ$75)/2 * ($A$75 - $A$74)) + ((AQ$75+ AQ$76)/2 * ($A$76-$A$75)) + ((AQ$76 + AQ$77)/2 * ($A$77 - $A$76))  + ((AQ$77 + AQ$78)/2 * ($A$78-$A$77)) + ((AQ$78 + AQ$79)/2 * ($A$79 - $A$78))  + ((AQ$79 + AQ$80)/2 * ($A$80-$A$79)) + ((AQ$80 + AQ$81)/2 * ($A$81 - $A$80)) + ((AQ$81+ AQ$82)/2 * ($A$82-$A$81)) + ((AQ$82 + AQ$83)/2 * ($A$83 - $A$82))  + ((AQ$83 + AQ$84)/2 * ($A$84-$A$83)) + ((AQ$84 + AQ$85)/2 * ($A$85 - $A$84)) + ((AQ$85 + AQ$86)/2 * ($A$86 - $A$85))  + ((AQ$86 + AQ$87)/2 * ($A$87-$A$86)) + ((AQ$87 + AQ$88)/2 * ($A$88 - $A$87)) + ((AQ$88 + AQ$89)/2 * ($A$89 - $A$88))  + ((AQ$89 + AQ$90)/2 * ($A$90-$A$89)) + ((AQ$90 + AQ$91)/2 * ($A$91 - $A$90))</f>
        <v>2408.5</v>
      </c>
      <c r="AR102" s="206"/>
      <c r="AS102" s="206">
        <f>((AS$2+AS$3)/2 * ($A$3-$A$2)) + ((AS$3 + AS$4)/2 * ($A$4-$A$3)) + ((AS$4 + AS$5)/2 * ($BA$5 - $A$4)) + ((AS$5+AS$6)/2 * ($A$6-$A$5)) + ((AS$6 + AS$7)/2 * ($A$7-$A$6)) + ((AS$7 + AS$8)/2 * ($A$8 - $A$7)) + ((AS$8+AS$9)/2 * ($A$9-$A$8)) + ((AS$9 + AS$10)/2 * ($A$10-$A$9)) + ((AS$10 + AS$11)/2 * ($A$11 - $A$10))  + ((AS$11 + AS$12)/2 * ($A$12-$A$11)) + ((AS$12 + AS$13)/2 * ($A$13 - $A$12)) + ((AS$13+ AS$14)/2 * ($A$14-$A$13)) + ((AS$16 + AS$15)/2 * ($A$15 - $A$14)) + ((AS$15+AS$16)/2 * ($A$16 - $A$15)) + ((AS$16 + AS$17)/2 * ($A$17-$A$16)) + ((AS$17 + AS$18)/2 * ($A$18 - $A$17)) + ((AS$18+AS$19)/2 * ($A$19-$A$18)) + ((AS$19 + AS$20)/2 * ($A$20-$A$19)) + ((AS$20 + AS$21)/2 * ($A$21 - $A$20)) + ((AS$21+AS$22)/2 * ($A$22-$A$21)) + ((AS$23 + AS$22)/2 * ($A$23-$A$22)) + ((AS$23 + AS$24)/2 * ($A$24 - $A$23))  + ((AS$24 + AS$25)/2 * ($A$25-$A$24)) + ((AS$25 + AS$26)/2 * ($A$26 - $A$25)) + ((AS$26+ AS$27)/2 * ($A$27-$A$26)) + ((AS$27 + AS$28)/2 * ($A$28 - $A$27)) + ((AS$28+AS$29)/2 * ($A$29-$A$28)) + ((AS$29 + AS$30)/2 * ($A$30-$A$29)) + ((AS$30 + AS$31)/2 * ($A$31 - $A$30)) + ((AS$31+AS$32)/2 * ($A$32-$A$31)) + ((AS$32 + AS$33)/2 * ($A$33-$A$32)) + ((AS$735+ AS$34)/2 * ($A$34 - $A$33)) + ((AS$34+AS$35)/2 * ($A$35-$A$34)) + ((AS$35 + AS$36)/2 * ($A$36-$A$35)) + ((AS$36 + AS$37)/2 * ($A$37 - $A$36))  + ((AS$37 + AS$38)/2 * ($A$38-$A$37)) + ((AS$38 + AS$39)/2 * ($A$39 - $A$38)) + ((AS$39+ AS$40)/2 * ($A$40-$A$39)) + ((AS$40 + AS$41)/2 * ($A$41 - $A$40)) + ((AS$41+AS$42)/2 * ($A$42 - $A$41)) + ((AS$42 + AS$43)/2 * ($A$43-$A$42)) + ((AS$43 + AS$44)/2 * ($A$44 - $A$43)) + ((AS$44+AS$45)/2 * ($A$45-$A$44)) + ((AS$45 + AS$46)/2 * ($A$46-$A$45)) + ((AS$46 + AS$47)/2 * ($A$47 - $A$46)) + ((AS$47+AS$48)/2 * ($A$48-$A$47)) + ((AS$48 + AS$49)/2 * ($A$49-$A$48)) + ((AS$49 + AS$50)/2 * ($A$50 - $A$49))  + ((AS$50 + AS$51)/2 * ($A$51-$A$50)) + ((AS$51 + AS$52)/2 * ($A$52 - $A$51)) + ((AS$52+ AS$53)/2 * ($A$53-$A$52)) + ((AS$53 + AS$54)/2 * ($A$54 - $A$53)) +  ((AS$54+AS$55)/2 * ($A$55 - $A$56)) + ((AS$55 + AS$56)/2 * ($A$56-$A$55)) + ((AS$56 + AS$57)/2 * ($A$57 - $A$56)) + ((AS$57+AS$58)/2 * ($A$58-$A$57)) + ((AS$58 + AS$59)/2 * ($A$59-$A$58)) + ((AS$59 + AS$60)/2 * ($A$60 - $A$59)) + ((AS$60+AS$61)/2 * ($A$61-$A$60)) + ((AS$61 + AS$62)/2 * ($A$62-$A$61)) + ((AS$62 + AS$63)/2 * ($A$63 - $A$62))  + ((AS$63 + AS$64)/2 * ($A$64-$A$63)) + ((AS$64 + AS$65)/2 * ($A$65 - $A$64)) + ((AS$65+ AS$66)/2 * ($A$66-$A$65)) + ((AS$66 + AS$67)/2 * ($A$67 - $A$66)) + ((AS$67+AS$68)/2 * ($A$68-$A$67)) + ((AS$68 + AS$69)/2 * ($A$69-$A$68)) + ((AS$69 + AS$70)/2 * ($A$70 - $A$69)) + ((AS$70+AS$71)/2 * ($A$71-$A$70)) + ((AS$71 + AS$72)/2 * ($A$72-$A$71)) + ((AS$72 + AS$73)/2 * ($A$73 - $A$72))  + ((AS$73 + AS$74)/2 * ($A$74-$A$73)) + ((AS$74 + AS$75)/2 * ($A$75 - $A$74)) + ((AS$75+ AS$76)/2 * ($A$76-$A$75)) + ((AS$76 + AS$77)/2 * ($A$77 - $A$76))  + ((AS$77 + AS$78)/2 * ($A$78-$A$77)) + ((AS$78 + AS$79)/2 * ($A$79 - $A$78))  + ((AS$79 + AS$80)/2 * ($A$80-$A$79)) + ((AS$80 + AS$81)/2 * ($A$81 - $A$80)) + ((AS$81+ AS$82)/2 * ($A$82-$A$81)) + ((AS$82 + AS$83)/2 * ($A$83 - $A$82))  + ((AS$83 + AS$84)/2 * ($A$84-$A$83)) + ((AS$84 + AS$85)/2 * ($A$85 - $A$84)) + ((AS$85 + AS$86)/2 * ($A$86 - $A$85))  + ((AS$86 + AS$87)/2 * ($A$87-$A$86)) + ((AS$87 + AS$88)/2 * ($A$88 - $A$87)) + ((AS$88 + AS$89)/2 * ($A$89 - $A$88))  + ((AS$89 + AS$90)/2 * ($A$90-$A$89)) + ((AS$90 + AS$91)/2 * ($A$91 - $A$90))</f>
        <v>0</v>
      </c>
      <c r="AT102" s="206"/>
      <c r="AU102" s="206">
        <f>((AU$2+AU$3)/2 * ($A$3-$A$2)) + ((AU$3 + AU$4)/2 * ($A$4-$A$3)) + ((AU$4 + AU$5)/2 * ($BA$5 - $A$4)) + ((AU$5+AU$6)/2 * ($A$6-$A$5)) + ((AU$6 + AU$7)/2 * ($A$7-$A$6)) + ((AU$7 + AU$8)/2 * ($A$8 - $A$7)) + ((AU$8+AU$9)/2 * ($A$9-$A$8)) + ((AU$9 + AU$10)/2 * ($A$10-$A$9)) + ((AU$10 + AU$11)/2 * ($A$11 - $A$10))  + ((AU$11 + AU$12)/2 * ($A$12-$A$11)) + ((AU$12 + AU$13)/2 * ($A$13 - $A$12)) + ((AU$13+ AU$14)/2 * ($A$14-$A$13)) + ((AU$16 + AU$15)/2 * ($A$15 - $A$14)) + ((AU$15+AU$16)/2 * ($A$16 - $A$15)) + ((AU$16 + AU$17)/2 * ($A$17-$A$16)) + ((AU$17 + AU$18)/2 * ($A$18 - $A$17)) + ((AU$18+AU$19)/2 * ($A$19-$A$18)) + ((AU$19 + AU$20)/2 * ($A$20-$A$19)) + ((AU$20 + AU$21)/2 * ($A$21 - $A$20)) + ((AU$21+AU$22)/2 * ($A$22-$A$21)) + ((AU$23 + AU$22)/2 * ($A$23-$A$22)) + ((AU$23 + AU$24)/2 * ($A$24 - $A$23))  + ((AU$24 + AU$25)/2 * ($A$25-$A$24)) + ((AU$25 + AU$26)/2 * ($A$26 - $A$25)) + ((AU$26+ AU$27)/2 * ($A$27-$A$26)) + ((AU$27 + AU$28)/2 * ($A$28 - $A$27)) + ((AU$28+AU$29)/2 * ($A$29-$A$28)) + ((AU$29 + AU$30)/2 * ($A$30-$A$29)) + ((AU$30 + AU$31)/2 * ($A$31 - $A$30)) + ((AU$31+AU$32)/2 * ($A$32-$A$31)) + ((AU$32 + AU$33)/2 * ($A$33-$A$32)) + ((AU$735+ AU$34)/2 * ($A$34 - $A$33)) + ((AU$34+AU$35)/2 * ($A$35-$A$34)) + ((AU$35 + AU$36)/2 * ($A$36-$A$35)) + ((AU$36 + AU$37)/2 * ($A$37 - $A$36))  + ((AU$37 + AU$38)/2 * ($A$38-$A$37)) + ((AU$38 + AU$39)/2 * ($A$39 - $A$38)) + ((AU$39+ AU$40)/2 * ($A$40-$A$39)) + ((AU$40 + AU$41)/2 * ($A$41 - $A$40)) + ((AU$41+AU$42)/2 * ($A$42 - $A$41)) + ((AU$42 + AU$43)/2 * ($A$43-$A$42)) + ((AU$43 + AU$44)/2 * ($A$44 - $A$43)) + ((AU$44+AU$45)/2 * ($A$45-$A$44)) + ((AU$45 + AU$46)/2 * ($A$46-$A$45)) + ((AU$46 + AU$47)/2 * ($A$47 - $A$46)) + ((AU$47+AU$48)/2 * ($A$48-$A$47)) + ((AU$48 + AU$49)/2 * ($A$49-$A$48)) + ((AU$49 + AU$50)/2 * ($A$50 - $A$49))  + ((AU$50 + AU$51)/2 * ($A$51-$A$50)) + ((AU$51 + AU$52)/2 * ($A$52 - $A$51)) + ((AU$52+ AU$53)/2 * ($A$53-$A$52)) + ((AU$53 + AU$54)/2 * ($A$54 - $A$53)) +  ((AU$54+AU$55)/2 * ($A$55 - $A$56)) + ((AU$55 + AU$56)/2 * ($A$56-$A$55)) + ((AU$56 + AU$57)/2 * ($A$57 - $A$56)) + ((AU$57+AU$58)/2 * ($A$58-$A$57)) + ((AU$58 + AU$59)/2 * ($A$59-$A$58)) + ((AU$59 + AU$60)/2 * ($A$60 - $A$59)) + ((AU$60+AU$61)/2 * ($A$61-$A$60)) + ((AU$61 + AU$62)/2 * ($A$62-$A$61)) + ((AU$62 + AU$63)/2 * ($A$63 - $A$62))  + ((AU$63 + AU$64)/2 * ($A$64-$A$63)) + ((AU$64 + AU$65)/2 * ($A$65 - $A$64)) + ((AU$65+ AU$66)/2 * ($A$66-$A$65)) + ((AU$66 + AU$67)/2 * ($A$67 - $A$66)) + ((AU$67+AU$68)/2 * ($A$68-$A$67)) + ((AU$68 + AU$69)/2 * ($A$69-$A$68)) + ((AU$69 + AU$70)/2 * ($A$70 - $A$69)) + ((AU$70+AU$71)/2 * ($A$71-$A$70)) + ((AU$71 + AU$72)/2 * ($A$72-$A$71)) + ((AU$72 + AU$73)/2 * ($A$73 - $A$72))  + ((AU$73 + AU$74)/2 * ($A$74-$A$73)) + ((AU$74 + AU$75)/2 * ($A$75 - $A$74)) + ((AU$75+ AU$76)/2 * ($A$76-$A$75)) + ((AU$76 + AU$77)/2 * ($A$77 - $A$76))  + ((AU$77 + AU$78)/2 * ($A$78-$A$77)) + ((AU$78 + AU$79)/2 * ($A$79 - $A$78))  + ((AU$79 + AU$80)/2 * ($A$80-$A$79)) + ((AU$80 + AU$81)/2 * ($A$81 - $A$80)) + ((AU$81+ AU$82)/2 * ($A$82-$A$81)) + ((AU$82 + AU$83)/2 * ($A$83 - $A$82))  + ((AU$83 + AU$84)/2 * ($A$84-$A$83)) + ((AU$84 + AU$85)/2 * ($A$85 - $A$84)) + ((AU$85 + AU$86)/2 * ($A$86 - $A$85))  + ((AU$86 + AU$87)/2 * ($A$87-$A$86)) + ((AU$87 + AU$88)/2 * ($A$88 - $A$87)) + ((AU$88 + AU$89)/2 * ($A$89 - $A$88))  + ((AU$89 + AU$90)/2 * ($A$90-$A$89)) + ((AU$90 + AU$91)/2 * ($A$91 - $A$90))</f>
        <v>2300.75</v>
      </c>
      <c r="AV102" s="206"/>
      <c r="AW102" s="206">
        <f>((AW$2+AW$3)/2 * ($A$3-$A$2)) + ((AW$3 + AW$4)/2 * ($A$4-$A$3)) + ((AW$4 + AW$5)/2 * ($BA$5 - $A$4)) + ((AW$5+AW$6)/2 * ($A$6-$A$5)) + ((AW$6 + AW$7)/2 * ($A$7-$A$6)) + ((AW$7 + AW$8)/2 * ($A$8 - $A$7)) + ((AW$8+AW$9)/2 * ($A$9-$A$8)) + ((AW$9 + AW$10)/2 * ($A$10-$A$9)) + ((AW$10 + AW$11)/2 * ($A$11 - $A$10))  + ((AW$11 + AW$12)/2 * ($A$12-$A$11)) + ((AW$12 + AW$13)/2 * ($A$13 - $A$12)) + ((AW$13+ AW$14)/2 * ($A$14-$A$13)) + ((AW$16 + AW$15)/2 * ($A$15 - $A$14)) + ((AW$15+AW$16)/2 * ($A$16 - $A$15)) + ((AW$16 + AW$17)/2 * ($A$17-$A$16)) + ((AW$17 + AW$18)/2 * ($A$18 - $A$17)) + ((AW$18+AW$19)/2 * ($A$19-$A$18)) + ((AW$19 + AW$20)/2 * ($A$20-$A$19)) + ((AW$20 + AW$21)/2 * ($A$21 - $A$20)) + ((AW$21+AW$22)/2 * ($A$22-$A$21)) + ((AW$23 + AW$22)/2 * ($A$23-$A$22)) + ((AW$23 + AW$24)/2 * ($A$24 - $A$23))  + ((AW$24 + AW$25)/2 * ($A$25-$A$24)) + ((AW$25 + AW$26)/2 * ($A$26 - $A$25)) + ((AW$26+ AW$27)/2 * ($A$27-$A$26)) + ((AW$27 + AW$28)/2 * ($A$28 - $A$27)) + ((AW$28+AW$29)/2 * ($A$29-$A$28)) + ((AW$29 + AW$30)/2 * ($A$30-$A$29)) + ((AW$30 + AW$31)/2 * ($A$31 - $A$30)) + ((AW$31+AW$32)/2 * ($A$32-$A$31)) + ((AW$32 + AW$33)/2 * ($A$33-$A$32)) + ((AW$735+ AW$34)/2 * ($A$34 - $A$33)) + ((AW$34+AW$35)/2 * ($A$35-$A$34)) + ((AW$35 + AW$36)/2 * ($A$36-$A$35)) + ((AW$36 + AW$37)/2 * ($A$37 - $A$36))  + ((AW$37 + AW$38)/2 * ($A$38-$A$37)) + ((AW$38 + AW$39)/2 * ($A$39 - $A$38)) + ((AW$39+ AW$40)/2 * ($A$40-$A$39)) + ((AW$40 + AW$41)/2 * ($A$41 - $A$40)) + ((AW$41+AW$42)/2 * ($A$42 - $A$41)) + ((AW$42 + AW$43)/2 * ($A$43-$A$42)) + ((AW$43 + AW$44)/2 * ($A$44 - $A$43)) + ((AW$44+AW$45)/2 * ($A$45-$A$44)) + ((AW$45 + AW$46)/2 * ($A$46-$A$45)) + ((AW$46 + AW$47)/2 * ($A$47 - $A$46)) + ((AW$47+AW$48)/2 * ($A$48-$A$47)) + ((AW$48 + AW$49)/2 * ($A$49-$A$48)) + ((AW$49 + AW$50)/2 * ($A$50 - $A$49))  + ((AW$50 + AW$51)/2 * ($A$51-$A$50)) + ((AW$51 + AW$52)/2 * ($A$52 - $A$51)) + ((AW$52+ AW$53)/2 * ($A$53-$A$52)) + ((AW$53 + AW$54)/2 * ($A$54 - $A$53)) +  ((AW$54+AW$55)/2 * ($A$55 - $A$56)) + ((AW$55 + AW$56)/2 * ($A$56-$A$55)) + ((AW$56 + AW$57)/2 * ($A$57 - $A$56)) + ((AW$57+AW$58)/2 * ($A$58-$A$57)) + ((AW$58 + AW$59)/2 * ($A$59-$A$58)) + ((AW$59 + AW$60)/2 * ($A$60 - $A$59)) + ((AW$60+AW$61)/2 * ($A$61-$A$60)) + ((AW$61 + AW$62)/2 * ($A$62-$A$61)) + ((AW$62 + AW$63)/2 * ($A$63 - $A$62))  + ((AW$63 + AW$64)/2 * ($A$64-$A$63)) + ((AW$64 + AW$65)/2 * ($A$65 - $A$64)) + ((AW$65+ AW$66)/2 * ($A$66-$A$65)) + ((AW$66 + AW$67)/2 * ($A$67 - $A$66)) + ((AW$67+AW$68)/2 * ($A$68-$A$67)) + ((AW$68 + AW$69)/2 * ($A$69-$A$68)) + ((AW$69 + AW$70)/2 * ($A$70 - $A$69)) + ((AW$70+AW$71)/2 * ($A$71-$A$70)) + ((AW$71 + AW$72)/2 * ($A$72-$A$71)) + ((AW$72 + AW$73)/2 * ($A$73 - $A$72))  + ((AW$73 + AW$74)/2 * ($A$74-$A$73)) + ((AW$74 + AW$75)/2 * ($A$75 - $A$74)) + ((AW$75+ AW$76)/2 * ($A$76-$A$75)) + ((AW$76 + AW$77)/2 * ($A$77 - $A$76))  + ((AW$77 + AW$78)/2 * ($A$78-$A$77)) + ((AW$78 + AW$79)/2 * ($A$79 - $A$78))  + ((AW$79 + AW$80)/2 * ($A$80-$A$79)) + ((AW$80 + AW$81)/2 * ($A$81 - $A$80)) + ((AW$81+ AW$82)/2 * ($A$82-$A$81)) + ((AW$82 + AW$83)/2 * ($A$83 - $A$82))  + ((AW$83 + AW$84)/2 * ($A$84-$A$83)) + ((AW$84 + AW$85)/2 * ($A$85 - $A$84)) + ((AW$85 + AW$86)/2 * ($A$86 - $A$85))  + ((AW$86 + AW$87)/2 * ($A$87-$A$86)) + ((AW$87 + AW$88)/2 * ($A$88 - $A$87)) + ((AW$88 + AW$89)/2 * ($A$89 - $A$88))  + ((AW$89 + AW$90)/2 * ($A$90-$A$89)) + ((AW$90 + AW$91)/2 * ($A$91 - $A$90))</f>
        <v>2003.5</v>
      </c>
      <c r="AX102" s="206"/>
      <c r="AY102" s="206">
        <f>((AY$2+AY$3)/2 * ($A$3-$A$2)) + ((AY$3 + AY$4)/2 * ($A$4-$A$3)) + ((AY$4 + AY$5)/2 * ($BA$5 - $A$4)) + ((AY$5+AY$6)/2 * ($A$6-$A$5)) + ((AY$6 + AY$7)/2 * ($A$7-$A$6)) + ((AY$7 + AY$8)/2 * ($A$8 - $A$7)) + ((AY$8+AY$9)/2 * ($A$9-$A$8)) + ((AY$9 + AY$10)/2 * ($A$10-$A$9)) + ((AY$10 + AY$11)/2 * ($A$11 - $A$10))  + ((AY$11 + AY$12)/2 * ($A$12-$A$11)) + ((AY$12 + AY$13)/2 * ($A$13 - $A$12)) + ((AY$13+ AY$14)/2 * ($A$14-$A$13)) + ((AY$16 + AY$15)/2 * ($A$15 - $A$14)) + ((AY$15+AY$16)/2 * ($A$16 - $A$15)) + ((AY$16 + AY$17)/2 * ($A$17-$A$16)) + ((AY$17 + AY$18)/2 * ($A$18 - $A$17)) + ((AY$18+AY$19)/2 * ($A$19-$A$18)) + ((AY$19 + AY$20)/2 * ($A$20-$A$19)) + ((AY$20 + AY$21)/2 * ($A$21 - $A$20)) + ((AY$21+AY$22)/2 * ($A$22-$A$21)) + ((AY$23 + AY$22)/2 * ($A$23-$A$22)) + ((AY$23 + AY$24)/2 * ($A$24 - $A$23))  + ((AY$24 + AY$25)/2 * ($A$25-$A$24)) + ((AY$25 + AY$26)/2 * ($A$26 - $A$25)) + ((AY$26+ AY$27)/2 * ($A$27-$A$26)) + ((AY$27 + AY$28)/2 * ($A$28 - $A$27)) + ((AY$28+AY$29)/2 * ($A$29-$A$28)) + ((AY$29 + AY$30)/2 * ($A$30-$A$29)) + ((AY$30 + AY$31)/2 * ($A$31 - $A$30)) + ((AY$31+AY$32)/2 * ($A$32-$A$31)) + ((AY$32 + AY$33)/2 * ($A$33-$A$32)) + ((AY$735+ AY$34)/2 * ($A$34 - $A$33)) + ((AY$34+AY$35)/2 * ($A$35-$A$34)) + ((AY$35 + AY$36)/2 * ($A$36-$A$35)) + ((AY$36 + AY$37)/2 * ($A$37 - $A$36))  + ((AY$37 + AY$38)/2 * ($A$38-$A$37)) + ((AY$38 + AY$39)/2 * ($A$39 - $A$38)) + ((AY$39+ AY$40)/2 * ($A$40-$A$39)) + ((AY$40 + AY$41)/2 * ($A$41 - $A$40)) + ((AY$41+AY$42)/2 * ($A$42 - $A$41)) + ((AY$42 + AY$43)/2 * ($A$43-$A$42)) + ((AY$43 + AY$44)/2 * ($A$44 - $A$43)) + ((AY$44+AY$45)/2 * ($A$45-$A$44)) + ((AY$45 + AY$46)/2 * ($A$46-$A$45)) + ((AY$46 + AY$47)/2 * ($A$47 - $A$46)) + ((AY$47+AY$48)/2 * ($A$48-$A$47)) + ((AY$48 + AY$49)/2 * ($A$49-$A$48)) + ((AY$49 + AY$50)/2 * ($A$50 - $A$49))  + ((AY$50 + AY$51)/2 * ($A$51-$A$50)) + ((AY$51 + AY$52)/2 * ($A$52 - $A$51)) + ((AY$52+ AY$53)/2 * ($A$53-$A$52)) + ((AY$53 + AY$54)/2 * ($A$54 - $A$53)) +  ((AY$54+AY$55)/2 * ($A$55 - $A$56)) + ((AY$55 + AY$56)/2 * ($A$56-$A$55)) + ((AY$56 + AY$57)/2 * ($A$57 - $A$56)) + ((AY$57+AY$58)/2 * ($A$58-$A$57)) + ((AY$58 + AY$59)/2 * ($A$59-$A$58)) + ((AY$59 + AY$60)/2 * ($A$60 - $A$59)) + ((AY$60+AY$61)/2 * ($A$61-$A$60)) + ((AY$61 + AY$62)/2 * ($A$62-$A$61)) + ((AY$62 + AY$63)/2 * ($A$63 - $A$62))  + ((AY$63 + AY$64)/2 * ($A$64-$A$63)) + ((AY$64 + AY$65)/2 * ($A$65 - $A$64)) + ((AY$65+ AY$66)/2 * ($A$66-$A$65)) + ((AY$66 + AY$67)/2 * ($A$67 - $A$66)) + ((AY$67+AY$68)/2 * ($A$68-$A$67)) + ((AY$68 + AY$69)/2 * ($A$69-$A$68)) + ((AY$69 + AY$70)/2 * ($A$70 - $A$69)) + ((AY$70+AY$71)/2 * ($A$71-$A$70)) + ((AY$71 + AY$72)/2 * ($A$72-$A$71)) + ((AY$72 + AY$73)/2 * ($A$73 - $A$72))  + ((AY$73 + AY$74)/2 * ($A$74-$A$73)) + ((AY$74 + AY$75)/2 * ($A$75 - $A$74)) + ((AY$75+ AY$76)/2 * ($A$76-$A$75)) + ((AY$76 + AY$77)/2 * ($A$77 - $A$76))  + ((AY$77 + AY$78)/2 * ($A$78-$A$77)) + ((AY$78 + AY$79)/2 * ($A$79 - $A$78))  + ((AY$79 + AY$80)/2 * ($A$80-$A$79)) + ((AY$80 + AY$81)/2 * ($A$81 - $A$80)) + ((AY$81+ AY$82)/2 * ($A$82-$A$81)) + ((AY$82 + AY$83)/2 * ($A$83 - $A$82))  + ((AY$83 + AY$84)/2 * ($A$84-$A$83)) + ((AY$84 + AY$85)/2 * ($A$85 - $A$84)) + ((AY$85 + AY$86)/2 * ($A$86 - $A$85))  + ((AY$86 + AY$87)/2 * ($A$87-$A$86)) + ((AY$87 + AY$88)/2 * ($A$88 - $A$87)) + ((AY$88 + AY$89)/2 * ($A$89 - $A$88))  + ((AY$89 + AY$90)/2 * ($A$90-$A$89)) + ((AY$90 + AY$91)/2 * ($A$91 - $A$90))</f>
        <v>2119.25</v>
      </c>
      <c r="AZ102" s="206"/>
      <c r="BA102" s="206">
        <f>((BA$2+BA$3)/2 * ($A$3-$A$2)) + ((BA$3 + BA$4)/2 * ($A$4-$A$3)) + ((BA$4 + BA$5)/2 * ($BA$5 - $A$4)) + ((BA$5+BA$6)/2 * ($A$6-$A$5)) + ((BA$6 + BA$7)/2 * ($A$7-$A$6)) + ((BA$7 + BA$8)/2 * ($A$8 - $A$7)) + ((BA$8+BA$9)/2 * ($A$9-$A$8)) + ((BA$9 + BA$10)/2 * ($A$10-$A$9)) + ((BA$10 + BA$11)/2 * ($A$11 - $A$10))  + ((BA$11 + BA$12)/2 * ($A$12-$A$11)) + ((BA$12 + BA$13)/2 * ($A$13 - $A$12)) + ((BA$13+ BA$14)/2 * ($A$14-$A$13)) + ((BA$16 + BA$15)/2 * ($A$15 - $A$14)) + ((BA$15+BA$16)/2 * ($A$16 - $A$15)) + ((BA$16 + BA$17)/2 * ($A$17-$A$16)) + ((BA$17 + BA$18)/2 * ($A$18 - $A$17)) + ((BA$18+BA$19)/2 * ($A$19-$A$18)) + ((BA$19 + BA$20)/2 * ($A$20-$A$19)) + ((BA$20 + BA$21)/2 * ($A$21 - $A$20)) + ((BA$21+BA$22)/2 * ($A$22-$A$21)) + ((BA$23 + BA$22)/2 * ($A$23-$A$22)) + ((BA$23 + BA$24)/2 * ($A$24 - $A$23))  + ((BA$24 + BA$25)/2 * ($A$25-$A$24)) + ((BA$25 + BA$26)/2 * ($A$26 - $A$25)) + ((BA$26+ BA$27)/2 * ($A$27-$A$26)) + ((BA$27 + BA$28)/2 * ($A$28 - $A$27)) + ((BA$28+BA$29)/2 * ($A$29-$A$28)) + ((BA$29 + BA$30)/2 * ($A$30-$A$29)) + ((BA$30 + BA$31)/2 * ($A$31 - $A$30)) + ((BA$31+BA$32)/2 * ($A$32-$A$31)) + ((BA$32 + BA$33)/2 * ($A$33-$A$32)) + ((BA$735+ BA$34)/2 * ($A$34 - $A$33)) + ((BA$34+BA$35)/2 * ($A$35-$A$34)) + ((BA$35 + BA$36)/2 * ($A$36-$A$35)) + ((BA$36 + BA$37)/2 * ($A$37 - $A$36))  + ((BA$37 + BA$38)/2 * ($A$38-$A$37)) + ((BA$38 + BA$39)/2 * ($A$39 - $A$38)) + ((BA$39+ BA$40)/2 * ($A$40-$A$39)) + ((BA$40 + BA$41)/2 * ($A$41 - $A$40)) + ((BA$41+BA$42)/2 * ($A$42 - $A$41)) + ((BA$42 + BA$43)/2 * ($A$43-$A$42)) + ((BA$43 + BA$44)/2 * ($A$44 - $A$43)) + ((BA$44+BA$45)/2 * ($A$45-$A$44)) + ((BA$45 + BA$46)/2 * ($A$46-$A$45)) + ((BA$46 + BA$47)/2 * ($A$47 - $A$46)) + ((BA$47+BA$48)/2 * ($A$48-$A$47)) + ((BA$48 + BA$49)/2 * ($A$49-$A$48)) + ((BA$49 + BA$50)/2 * ($A$50 - $A$49))  + ((BA$50 + BA$51)/2 * ($A$51-$A$50)) + ((BA$51 + BA$52)/2 * ($A$52 - $A$51)) + ((BA$52+ BA$53)/2 * ($A$53-$A$52)) + ((BA$53 + BA$54)/2 * ($A$54 - $A$53)) +  ((BA$54+BA$55)/2 * ($A$55 - $A$56)) + ((BA$55 + BA$56)/2 * ($A$56-$A$55)) + ((BA$56 + BA$57)/2 * ($A$57 - $A$56)) + ((BA$57+BA$58)/2 * ($A$58-$A$57)) + ((BA$58 + BA$59)/2 * ($A$59-$A$58)) + ((BA$59 + BA$60)/2 * ($A$60 - $A$59)) + ((BA$60+BA$61)/2 * ($A$61-$A$60)) + ((BA$61 + BA$62)/2 * ($A$62-$A$61)) + ((BA$62 + BA$63)/2 * ($A$63 - $A$62))  + ((BA$63 + BA$64)/2 * ($A$64-$A$63)) + ((BA$64 + BA$65)/2 * ($A$65 - $A$64)) + ((BA$65+ BA$66)/2 * ($A$66-$A$65)) + ((BA$66 + BA$67)/2 * ($A$67 - $A$66)) + ((BA$67+BA$68)/2 * ($A$68-$A$67)) + ((BA$68 + BA$69)/2 * ($A$69-$A$68)) + ((BA$69 + BA$70)/2 * ($A$70 - $A$69)) + ((BA$70+BA$71)/2 * ($A$71-$A$70)) + ((BA$71 + BA$72)/2 * ($A$72-$A$71)) + ((BA$72 + BA$73)/2 * ($A$73 - $A$72))  + ((BA$73 + BA$74)/2 * ($A$74-$A$73)) + ((BA$74 + BA$75)/2 * ($A$75 - $A$74)) + ((BA$75+ BA$76)/2 * ($A$76-$A$75)) + ((BA$76 + BA$77)/2 * ($A$77 - $A$76))  + ((BA$77 + BA$78)/2 * ($A$78-$A$77)) + ((BA$78 + BA$79)/2 * ($A$79 - $A$78))  + ((BA$79 + BA$80)/2 * ($A$80-$A$79)) + ((BA$80 + BA$81)/2 * ($A$81 - $A$80)) + ((BA$81+ BA$82)/2 * ($A$82-$A$81)) + ((BA$82 + BA$83)/2 * ($A$83 - $A$82))  + ((BA$83 + BA$84)/2 * ($A$84-$A$83)) + ((BA$84 + BA$85)/2 * ($A$85 - $A$84)) + ((BA$85 + BA$86)/2 * ($A$86 - $A$85))  + ((BA$86 + BA$87)/2 * ($A$87-$A$86)) + ((BA$87 + BA$88)/2 * ($A$88 - $A$87)) + ((BA$88 + BA$89)/2 * ($A$89 - $A$88))  + ((BA$89 + BA$90)/2 * ($A$90-$A$89)) + ((BA$90 + BA$91)/2 * ($A$91 - $A$90))</f>
        <v>3523.75</v>
      </c>
      <c r="BB102" s="206"/>
      <c r="BC102" s="206">
        <f>((BC$2+BC$3)/2 * ($A$3-$A$2)) + ((BC$3 + BC$4)/2 * ($A$4-$A$3)) + ((BC$4 + BC$5)/2 * ($BA$5 - $A$4)) + ((BC$5+BC$6)/2 * ($A$6-$A$5)) + ((BC$6 + BC$7)/2 * ($A$7-$A$6)) + ((BC$7 + BC$8)/2 * ($A$8 - $A$7)) + ((BC$8+BC$9)/2 * ($A$9-$A$8)) + ((BC$9 + BC$10)/2 * ($A$10-$A$9)) + ((BC$10 + BC$11)/2 * ($A$11 - $A$10))  + ((BC$11 + BC$12)/2 * ($A$12-$A$11)) + ((BC$12 + BC$13)/2 * ($A$13 - $A$12)) + ((BC$13+ BC$14)/2 * ($A$14-$A$13)) + ((BC$16 + BC$15)/2 * ($A$15 - $A$14)) + ((BC$15+BC$16)/2 * ($A$16 - $A$15)) + ((BC$16 + BC$17)/2 * ($A$17-$A$16)) + ((BC$17 + BC$18)/2 * ($A$18 - $A$17)) + ((BC$18+BC$19)/2 * ($A$19-$A$18)) + ((BC$19 + BC$20)/2 * ($A$20-$A$19)) + ((BC$20 + BC$21)/2 * ($A$21 - $A$20)) + ((BC$21+BC$22)/2 * ($A$22-$A$21)) + ((BC$23 + BC$22)/2 * ($A$23-$A$22)) + ((BC$23 + BC$24)/2 * ($A$24 - $A$23))  + ((BC$24 + BC$25)/2 * ($A$25-$A$24)) + ((BC$25 + BC$26)/2 * ($A$26 - $A$25)) + ((BC$26+ BC$27)/2 * ($A$27-$A$26)) + ((BC$27 + BC$28)/2 * ($A$28 - $A$27)) + ((BC$28+BC$29)/2 * ($A$29-$A$28)) + ((BC$29 + BC$30)/2 * ($A$30-$A$29)) + ((BC$30 + BC$31)/2 * ($A$31 - $A$30)) + ((BC$31+BC$32)/2 * ($A$32-$A$31)) + ((BC$32 + BC$33)/2 * ($A$33-$A$32)) + ((BC$735+ BC$34)/2 * ($A$34 - $A$33)) + ((BC$34+BC$35)/2 * ($A$35-$A$34)) + ((BC$35 + BC$36)/2 * ($A$36-$A$35)) + ((BC$36 + BC$37)/2 * ($A$37 - $A$36))  + ((BC$37 + BC$38)/2 * ($A$38-$A$37)) + ((BC$38 + BC$39)/2 * ($A$39 - $A$38)) + ((BC$39+ BC$40)/2 * ($A$40-$A$39)) + ((BC$40 + BC$41)/2 * ($A$41 - $A$40)) + ((BC$41+BC$42)/2 * ($A$42 - $A$41)) + ((BC$42 + BC$43)/2 * ($A$43-$A$42)) + ((BC$43 + BC$44)/2 * ($A$44 - $A$43)) + ((BC$44+BC$45)/2 * ($A$45-$A$44)) + ((BC$45 + BC$46)/2 * ($A$46-$A$45)) + ((BC$46 + BC$47)/2 * ($A$47 - $A$46)) + ((BC$47+BC$48)/2 * ($A$48-$A$47)) + ((BC$48 + BC$49)/2 * ($A$49-$A$48)) + ((BC$49 + BC$50)/2 * ($A$50 - $A$49))  + ((BC$50 + BC$51)/2 * ($A$51-$A$50)) + ((BC$51 + BC$52)/2 * ($A$52 - $A$51)) + ((BC$52+ BC$53)/2 * ($A$53-$A$52)) + ((BC$53 + BC$54)/2 * ($A$54 - $A$53)) +  ((BC$54+BC$55)/2 * ($A$55 - $A$56)) + ((BC$55 + BC$56)/2 * ($A$56-$A$55)) + ((BC$56 + BC$57)/2 * ($A$57 - $A$56)) + ((BC$57+BC$58)/2 * ($A$58-$A$57)) + ((BC$58 + BC$59)/2 * ($A$59-$A$58)) + ((BC$59 + BC$60)/2 * ($A$60 - $A$59)) + ((BC$60+BC$61)/2 * ($A$61-$A$60)) + ((BC$61 + BC$62)/2 * ($A$62-$A$61)) + ((BC$62 + BC$63)/2 * ($A$63 - $A$62))  + ((BC$63 + BC$64)/2 * ($A$64-$A$63)) + ((BC$64 + BC$65)/2 * ($A$65 - $A$64)) + ((BC$65+ BC$66)/2 * ($A$66-$A$65)) + ((BC$66 + BC$67)/2 * ($A$67 - $A$66)) + ((BC$67+BC$68)/2 * ($A$68-$A$67)) + ((BC$68 + BC$69)/2 * ($A$69-$A$68)) + ((BC$69 + BC$70)/2 * ($A$70 - $A$69)) + ((BC$70+BC$71)/2 * ($A$71-$A$70)) + ((BC$71 + BC$72)/2 * ($A$72-$A$71)) + ((BC$72 + BC$73)/2 * ($A$73 - $A$72))  + ((BC$73 + BC$74)/2 * ($A$74-$A$73)) + ((BC$74 + BC$75)/2 * ($A$75 - $A$74)) + ((BC$75+ BC$76)/2 * ($A$76-$A$75)) + ((BC$76 + BC$77)/2 * ($A$77 - $A$76))  + ((BC$77 + BC$78)/2 * ($A$78-$A$77)) + ((BC$78 + BC$79)/2 * ($A$79 - $A$78))  + ((BC$79 + BC$80)/2 * ($A$80-$A$79)) + ((BC$80 + BC$81)/2 * ($A$81 - $A$80)) + ((BC$81+ BC$82)/2 * ($A$82-$A$81)) + ((BC$82 + BC$83)/2 * ($A$83 - $A$82))  + ((BC$83 + BC$84)/2 * ($A$84-$A$83)) + ((BC$84 + BC$85)/2 * ($A$85 - $A$84)) + ((BC$85 + BC$86)/2 * ($A$86 - $A$85))  + ((BC$86 + BC$87)/2 * ($A$87-$A$86)) + ((BC$87 + BC$88)/2 * ($A$88 - $A$87)) + ((BC$88 + BC$89)/2 * ($A$89 - $A$88))  + ((BC$89 + BC$90)/2 * ($A$90-$A$89)) + ((BC$90 + BC$91)/2 * ($A$91 - $A$90))</f>
        <v>3557</v>
      </c>
      <c r="BD102" s="206"/>
      <c r="BE102" s="206">
        <f>((BE$2+BE$3)/2 * ($A$3-$A$2)) + ((BE$3 + BE$4)/2 * ($A$4-$A$3)) + ((BE$4 + BE$5)/2 * ($BA$5 - $A$4)) + ((BE$5+BE$6)/2 * ($A$6-$A$5)) + ((BE$6 + BE$7)/2 * ($A$7-$A$6)) + ((BE$7 + BE$8)/2 * ($A$8 - $A$7)) + ((BE$8+BE$9)/2 * ($A$9-$A$8)) + ((BE$9 + BE$10)/2 * ($A$10-$A$9)) + ((BE$10 + BE$11)/2 * ($A$11 - $A$10))  + ((BE$11 + BE$12)/2 * ($A$12-$A$11)) + ((BE$12 + BE$13)/2 * ($A$13 - $A$12)) + ((BE$13+ BE$14)/2 * ($A$14-$A$13)) + ((BE$16 + BE$15)/2 * ($A$15 - $A$14)) + ((BE$15+BE$16)/2 * ($A$16 - $A$15)) + ((BE$16 + BE$17)/2 * ($A$17-$A$16)) + ((BE$17 + BE$18)/2 * ($A$18 - $A$17)) + ((BE$18+BE$19)/2 * ($A$19-$A$18)) + ((BE$19 + BE$20)/2 * ($A$20-$A$19)) + ((BE$20 + BE$21)/2 * ($A$21 - $A$20)) + ((BE$21+BE$22)/2 * ($A$22-$A$21)) + ((BE$23 + BE$22)/2 * ($A$23-$A$22)) + ((BE$23 + BE$24)/2 * ($A$24 - $A$23))  + ((BE$24 + BE$25)/2 * ($A$25-$A$24)) + ((BE$25 + BE$26)/2 * ($A$26 - $A$25)) + ((BE$26+ BE$27)/2 * ($A$27-$A$26)) + ((BE$27 + BE$28)/2 * ($A$28 - $A$27)) + ((BE$28+BE$29)/2 * ($A$29-$A$28)) + ((BE$29 + BE$30)/2 * ($A$30-$A$29)) + ((BE$30 + BE$31)/2 * ($A$31 - $A$30)) + ((BE$31+BE$32)/2 * ($A$32-$A$31)) + ((BE$32 + BE$33)/2 * ($A$33-$A$32)) + ((BE$735+ BE$34)/2 * ($A$34 - $A$33)) + ((BE$34+BE$35)/2 * ($A$35-$A$34)) + ((BE$35 + BE$36)/2 * ($A$36-$A$35)) + ((BE$36 + BE$37)/2 * ($A$37 - $A$36))  + ((BE$37 + BE$38)/2 * ($A$38-$A$37)) + ((BE$38 + BE$39)/2 * ($A$39 - $A$38)) + ((BE$39+ BE$40)/2 * ($A$40-$A$39)) + ((BE$40 + BE$41)/2 * ($A$41 - $A$40)) + ((BE$41+BE$42)/2 * ($A$42 - $A$41)) + ((BE$42 + BE$43)/2 * ($A$43-$A$42)) + ((BE$43 + BE$44)/2 * ($A$44 - $A$43)) + ((BE$44+BE$45)/2 * ($A$45-$A$44)) + ((BE$45 + BE$46)/2 * ($A$46-$A$45)) + ((BE$46 + BE$47)/2 * ($A$47 - $A$46)) + ((BE$47+BE$48)/2 * ($A$48-$A$47)) + ((BE$48 + BE$49)/2 * ($A$49-$A$48)) + ((BE$49 + BE$50)/2 * ($A$50 - $A$49))  + ((BE$50 + BE$51)/2 * ($A$51-$A$50)) + ((BE$51 + BE$52)/2 * ($A$52 - $A$51)) + ((BE$52+ BE$53)/2 * ($A$53-$A$52)) + ((BE$53 + BE$54)/2 * ($A$54 - $A$53)) +  ((BE$54+BE$55)/2 * ($A$55 - $A$56)) + ((BE$55 + BE$56)/2 * ($A$56-$A$55)) + ((BE$56 + BE$57)/2 * ($A$57 - $A$56)) + ((BE$57+BE$58)/2 * ($A$58-$A$57)) + ((BE$58 + BE$59)/2 * ($A$59-$A$58)) + ((BE$59 + BE$60)/2 * ($A$60 - $A$59)) + ((BE$60+BE$61)/2 * ($A$61-$A$60)) + ((BE$61 + BE$62)/2 * ($A$62-$A$61)) + ((BE$62 + BE$63)/2 * ($A$63 - $A$62))  + ((BE$63 + BE$64)/2 * ($A$64-$A$63)) + ((BE$64 + BE$65)/2 * ($A$65 - $A$64)) + ((BE$65+ BE$66)/2 * ($A$66-$A$65)) + ((BE$66 + BE$67)/2 * ($A$67 - $A$66)) + ((BE$67+BE$68)/2 * ($A$68-$A$67)) + ((BE$68 + BE$69)/2 * ($A$69-$A$68)) + ((BE$69 + BE$70)/2 * ($A$70 - $A$69)) + ((BE$70+BE$71)/2 * ($A$71-$A$70)) + ((BE$71 + BE$72)/2 * ($A$72-$A$71)) + ((BE$72 + BE$73)/2 * ($A$73 - $A$72))  + ((BE$73 + BE$74)/2 * ($A$74-$A$73)) + ((BE$74 + BE$75)/2 * ($A$75 - $A$74)) + ((BE$75+ BE$76)/2 * ($A$76-$A$75)) + ((BE$76 + BE$77)/2 * ($A$77 - $A$76))  + ((BE$77 + BE$78)/2 * ($A$78-$A$77)) + ((BE$78 + BE$79)/2 * ($A$79 - $A$78))  + ((BE$79 + BE$80)/2 * ($A$80-$A$79)) + ((BE$80 + BE$81)/2 * ($A$81 - $A$80)) + ((BE$81+ BE$82)/2 * ($A$82-$A$81)) + ((BE$82 + BE$83)/2 * ($A$83 - $A$82))  + ((BE$83 + BE$84)/2 * ($A$84-$A$83)) + ((BE$84 + BE$85)/2 * ($A$85 - $A$84)) + ((BE$85 + BE$86)/2 * ($A$86 - $A$85))  + ((BE$86 + BE$87)/2 * ($A$87-$A$86)) + ((BE$87 + BE$88)/2 * ($A$88 - $A$87)) + ((BE$88 + BE$89)/2 * ($A$89 - $A$88))  + ((BE$89 + BE$90)/2 * ($A$90-$A$89)) + ((BE$90 + BE$91)/2 * ($A$91 - $A$90))</f>
        <v>2607.25</v>
      </c>
      <c r="BF102" s="206"/>
      <c r="BG102" s="206">
        <f>((BG$2+BG$3)/2 * ($A$3-$A$2)) + ((BG$3 + BG$4)/2 * ($A$4-$A$3)) + ((BG$4 + BG$5)/2 * ($BA$5 - $A$4)) + ((BG$5+BG$6)/2 * ($A$6-$A$5)) + ((BG$6 + BG$7)/2 * ($A$7-$A$6)) + ((BG$7 + BG$8)/2 * ($A$8 - $A$7)) + ((BG$8+BG$9)/2 * ($A$9-$A$8)) + ((BG$9 + BG$10)/2 * ($A$10-$A$9)) + ((BG$10 + BG$11)/2 * ($A$11 - $A$10))  + ((BG$11 + BG$12)/2 * ($A$12-$A$11)) + ((BG$12 + BG$13)/2 * ($A$13 - $A$12)) + ((BG$13+ BG$14)/2 * ($A$14-$A$13)) + ((BG$16 + BG$15)/2 * ($A$15 - $A$14)) + ((BG$15+BG$16)/2 * ($A$16 - $A$15)) + ((BG$16 + BG$17)/2 * ($A$17-$A$16)) + ((BG$17 + BG$18)/2 * ($A$18 - $A$17)) + ((BG$18+BG$19)/2 * ($A$19-$A$18)) + ((BG$19 + BG$20)/2 * ($A$20-$A$19)) + ((BG$20 + BG$21)/2 * ($A$21 - $A$20)) + ((BG$21+BG$22)/2 * ($A$22-$A$21)) + ((BG$23 + BG$22)/2 * ($A$23-$A$22)) + ((BG$23 + BG$24)/2 * ($A$24 - $A$23))  + ((BG$24 + BG$25)/2 * ($A$25-$A$24)) + ((BG$25 + BG$26)/2 * ($A$26 - $A$25)) + ((BG$26+ BG$27)/2 * ($A$27-$A$26)) + ((BG$27 + BG$28)/2 * ($A$28 - $A$27)) + ((BG$28+BG$29)/2 * ($A$29-$A$28)) + ((BG$29 + BG$30)/2 * ($A$30-$A$29)) + ((BG$30 + BG$31)/2 * ($A$31 - $A$30)) + ((BG$31+BG$32)/2 * ($A$32-$A$31)) + ((BG$32 + BG$33)/2 * ($A$33-$A$32)) + ((BG$735+ BG$34)/2 * ($A$34 - $A$33)) + ((BG$34+BG$35)/2 * ($A$35-$A$34)) + ((BG$35 + BG$36)/2 * ($A$36-$A$35)) + ((BG$36 + BG$37)/2 * ($A$37 - $A$36))  + ((BG$37 + BG$38)/2 * ($A$38-$A$37)) + ((BG$38 + BG$39)/2 * ($A$39 - $A$38)) + ((BG$39+ BG$40)/2 * ($A$40-$A$39)) + ((BG$40 + BG$41)/2 * ($A$41 - $A$40)) + ((BG$41+BG$42)/2 * ($A$42 - $A$41)) + ((BG$42 + BG$43)/2 * ($A$43-$A$42)) + ((BG$43 + BG$44)/2 * ($A$44 - $A$43)) + ((BG$44+BG$45)/2 * ($A$45-$A$44)) + ((BG$45 + BG$46)/2 * ($A$46-$A$45)) + ((BG$46 + BG$47)/2 * ($A$47 - $A$46)) + ((BG$47+BG$48)/2 * ($A$48-$A$47)) + ((BG$48 + BG$49)/2 * ($A$49-$A$48)) + ((BG$49 + BG$50)/2 * ($A$50 - $A$49))  + ((BG$50 + BG$51)/2 * ($A$51-$A$50)) + ((BG$51 + BG$52)/2 * ($A$52 - $A$51)) + ((BG$52+ BG$53)/2 * ($A$53-$A$52)) + ((BG$53 + BG$54)/2 * ($A$54 - $A$53)) +  ((BG$54+BG$55)/2 * ($A$55 - $A$56)) + ((BG$55 + BG$56)/2 * ($A$56-$A$55)) + ((BG$56 + BG$57)/2 * ($A$57 - $A$56)) + ((BG$57+BG$58)/2 * ($A$58-$A$57)) + ((BG$58 + BG$59)/2 * ($A$59-$A$58)) + ((BG$59 + BG$60)/2 * ($A$60 - $A$59)) + ((BG$60+BG$61)/2 * ($A$61-$A$60)) + ((BG$61 + BG$62)/2 * ($A$62-$A$61)) + ((BG$62 + BG$63)/2 * ($A$63 - $A$62))  + ((BG$63 + BG$64)/2 * ($A$64-$A$63)) + ((BG$64 + BG$65)/2 * ($A$65 - $A$64)) + ((BG$65+ BG$66)/2 * ($A$66-$A$65)) + ((BG$66 + BG$67)/2 * ($A$67 - $A$66)) + ((BG$67+BG$68)/2 * ($A$68-$A$67)) + ((BG$68 + BG$69)/2 * ($A$69-$A$68)) + ((BG$69 + BG$70)/2 * ($A$70 - $A$69)) + ((BG$70+BG$71)/2 * ($A$71-$A$70)) + ((BG$71 + BG$72)/2 * ($A$72-$A$71)) + ((BG$72 + BG$73)/2 * ($A$73 - $A$72))  + ((BG$73 + BG$74)/2 * ($A$74-$A$73)) + ((BG$74 + BG$75)/2 * ($A$75 - $A$74)) + ((BG$75+ BG$76)/2 * ($A$76-$A$75)) + ((BG$76 + BG$77)/2 * ($A$77 - $A$76))  + ((BG$77 + BG$78)/2 * ($A$78-$A$77)) + ((BG$78 + BG$79)/2 * ($A$79 - $A$78))  + ((BG$79 + BG$80)/2 * ($A$80-$A$79)) + ((BG$80 + BG$81)/2 * ($A$81 - $A$80)) + ((BG$81+ BG$82)/2 * ($A$82-$A$81)) + ((BG$82 + BG$83)/2 * ($A$83 - $A$82))  + ((BG$83 + BG$84)/2 * ($A$84-$A$83)) + ((BG$84 + BG$85)/2 * ($A$85 - $A$84)) + ((BG$85 + BG$86)/2 * ($A$86 - $A$85))  + ((BG$86 + BG$87)/2 * ($A$87-$A$86)) + ((BG$87 + BG$88)/2 * ($A$88 - $A$87)) + ((BG$88 + BG$89)/2 * ($A$89 - $A$88))  + ((BG$89 + BG$90)/2 * ($A$90-$A$89)) + ((BG$90 + BG$91)/2 * ($A$91 - $A$90))</f>
        <v>3536.5</v>
      </c>
      <c r="BH102" s="206"/>
      <c r="BI102" s="206">
        <f>((BI$2+BI$3)/2 * ($A$3-$A$2)) + ((BI$3 + BI$4)/2 * ($A$4-$A$3)) + ((BI$4 + BI$5)/2 * ($BA$5 - $A$4)) + ((BI$5+BI$6)/2 * ($A$6-$A$5)) + ((BI$6 + BI$7)/2 * ($A$7-$A$6)) + ((BI$7 + BI$8)/2 * ($A$8 - $A$7)) + ((BI$8+BI$9)/2 * ($A$9-$A$8)) + ((BI$9 + BI$10)/2 * ($A$10-$A$9)) + ((BI$10 + BI$11)/2 * ($A$11 - $A$10))  + ((BI$11 + BI$12)/2 * ($A$12-$A$11)) + ((BI$12 + BI$13)/2 * ($A$13 - $A$12)) + ((BI$13+ BI$14)/2 * ($A$14-$A$13)) + ((BI$16 + BI$15)/2 * ($A$15 - $A$14)) + ((BI$15+BI$16)/2 * ($A$16 - $A$15)) + ((BI$16 + BI$17)/2 * ($A$17-$A$16)) + ((BI$17 + BI$18)/2 * ($A$18 - $A$17)) + ((BI$18+BI$19)/2 * ($A$19-$A$18)) + ((BI$19 + BI$20)/2 * ($A$20-$A$19)) + ((BI$20 + BI$21)/2 * ($A$21 - $A$20)) + ((BI$21+BI$22)/2 * ($A$22-$A$21)) + ((BI$23 + BI$22)/2 * ($A$23-$A$22)) + ((BI$23 + BI$24)/2 * ($A$24 - $A$23))  + ((BI$24 + BI$25)/2 * ($A$25-$A$24)) + ((BI$25 + BI$26)/2 * ($A$26 - $A$25)) + ((BI$26+ BI$27)/2 * ($A$27-$A$26)) + ((BI$27 + BI$28)/2 * ($A$28 - $A$27)) + ((BI$28+BI$29)/2 * ($A$29-$A$28)) + ((BI$29 + BI$30)/2 * ($A$30-$A$29)) + ((BI$30 + BI$31)/2 * ($A$31 - $A$30)) + ((BI$31+BI$32)/2 * ($A$32-$A$31)) + ((BI$32 + BI$33)/2 * ($A$33-$A$32)) + ((BI$735+ BI$34)/2 * ($A$34 - $A$33)) + ((BI$34+BI$35)/2 * ($A$35-$A$34)) + ((BI$35 + BI$36)/2 * ($A$36-$A$35)) + ((BI$36 + BI$37)/2 * ($A$37 - $A$36))  + ((BI$37 + BI$38)/2 * ($A$38-$A$37)) + ((BI$38 + BI$39)/2 * ($A$39 - $A$38)) + ((BI$39+ BI$40)/2 * ($A$40-$A$39)) + ((BI$40 + BI$41)/2 * ($A$41 - $A$40)) + ((BI$41+BI$42)/2 * ($A$42 - $A$41)) + ((BI$42 + BI$43)/2 * ($A$43-$A$42)) + ((BI$43 + BI$44)/2 * ($A$44 - $A$43)) + ((BI$44+BI$45)/2 * ($A$45-$A$44)) + ((BI$45 + BI$46)/2 * ($A$46-$A$45)) + ((BI$46 + BI$47)/2 * ($A$47 - $A$46)) + ((BI$47+BI$48)/2 * ($A$48-$A$47)) + ((BI$48 + BI$49)/2 * ($A$49-$A$48)) + ((BI$49 + BI$50)/2 * ($A$50 - $A$49))  + ((BI$50 + BI$51)/2 * ($A$51-$A$50)) + ((BI$51 + BI$52)/2 * ($A$52 - $A$51)) + ((BI$52+ BI$53)/2 * ($A$53-$A$52)) + ((BI$53 + BI$54)/2 * ($A$54 - $A$53)) +  ((BI$54+BI$55)/2 * ($A$55 - $A$56)) + ((BI$55 + BI$56)/2 * ($A$56-$A$55)) + ((BI$56 + BI$57)/2 * ($A$57 - $A$56)) + ((BI$57+BI$58)/2 * ($A$58-$A$57)) + ((BI$58 + BI$59)/2 * ($A$59-$A$58)) + ((BI$59 + BI$60)/2 * ($A$60 - $A$59)) + ((BI$60+BI$61)/2 * ($A$61-$A$60)) + ((BI$61 + BI$62)/2 * ($A$62-$A$61)) + ((BI$62 + BI$63)/2 * ($A$63 - $A$62))  + ((BI$63 + BI$64)/2 * ($A$64-$A$63)) + ((BI$64 + BI$65)/2 * ($A$65 - $A$64)) + ((BI$65+ BI$66)/2 * ($A$66-$A$65)) + ((BI$66 + BI$67)/2 * ($A$67 - $A$66)) + ((BI$67+BI$68)/2 * ($A$68-$A$67)) + ((BI$68 + BI$69)/2 * ($A$69-$A$68)) + ((BI$69 + BI$70)/2 * ($A$70 - $A$69)) + ((BI$70+BI$71)/2 * ($A$71-$A$70)) + ((BI$71 + BI$72)/2 * ($A$72-$A$71)) + ((BI$72 + BI$73)/2 * ($A$73 - $A$72))  + ((BI$73 + BI$74)/2 * ($A$74-$A$73)) + ((BI$74 + BI$75)/2 * ($A$75 - $A$74)) + ((BI$75+ BI$76)/2 * ($A$76-$A$75)) + ((BI$76 + BI$77)/2 * ($A$77 - $A$76))  + ((BI$77 + BI$78)/2 * ($A$78-$A$77)) + ((BI$78 + BI$79)/2 * ($A$79 - $A$78))  + ((BI$79 + BI$80)/2 * ($A$80-$A$79)) + ((BI$80 + BI$81)/2 * ($A$81 - $A$80)) + ((BI$81+ BI$82)/2 * ($A$82-$A$81)) + ((BI$82 + BI$83)/2 * ($A$83 - $A$82))  + ((BI$83 + BI$84)/2 * ($A$84-$A$83)) + ((BI$84 + BI$85)/2 * ($A$85 - $A$84)) + ((BI$85 + BI$86)/2 * ($A$86 - $A$85))  + ((BI$86 + BI$87)/2 * ($A$87-$A$86)) + ((BI$87 + BI$88)/2 * ($A$88 - $A$87)) + ((BI$88 + BI$89)/2 * ($A$89 - $A$88))  + ((BI$89 + BI$90)/2 * ($A$90-$A$89)) + ((BI$90 + BI$91)/2 * ($A$91 - $A$90))</f>
        <v>2620</v>
      </c>
      <c r="BJ102" s="206"/>
      <c r="BK102" s="206">
        <f>((BK$2+BK$3)/2 * ($A$3-$A$2)) + ((BK$3 + BK$4)/2 * ($A$4-$A$3)) + ((BK$4 + BK$5)/2 * ($BA$5 - $A$4)) + ((BK$5+BK$6)/2 * ($A$6-$A$5)) + ((BK$6 + BK$7)/2 * ($A$7-$A$6)) + ((BK$7 + BK$8)/2 * ($A$8 - $A$7)) + ((BK$8+BK$9)/2 * ($A$9-$A$8)) + ((BK$9 + BK$10)/2 * ($A$10-$A$9)) + ((BK$10 + BK$11)/2 * ($A$11 - $A$10))  + ((BK$11 + BK$12)/2 * ($A$12-$A$11)) + ((BK$12 + BK$13)/2 * ($A$13 - $A$12)) + ((BK$13+ BK$14)/2 * ($A$14-$A$13)) + ((BK$16 + BK$15)/2 * ($A$15 - $A$14)) + ((BK$15+BK$16)/2 * ($A$16 - $A$15)) + ((BK$16 + BK$17)/2 * ($A$17-$A$16)) + ((BK$17 + BK$18)/2 * ($A$18 - $A$17)) + ((BK$18+BK$19)/2 * ($A$19-$A$18)) + ((BK$19 + BK$20)/2 * ($A$20-$A$19)) + ((BK$20 + BK$21)/2 * ($A$21 - $A$20)) + ((BK$21+BK$22)/2 * ($A$22-$A$21)) + ((BK$23 + BK$22)/2 * ($A$23-$A$22)) + ((BK$23 + BK$24)/2 * ($A$24 - $A$23))  + ((BK$24 + BK$25)/2 * ($A$25-$A$24)) + ((BK$25 + BK$26)/2 * ($A$26 - $A$25)) + ((BK$26+ BK$27)/2 * ($A$27-$A$26)) + ((BK$27 + BK$28)/2 * ($A$28 - $A$27)) + ((BK$28+BK$29)/2 * ($A$29-$A$28)) + ((BK$29 + BK$30)/2 * ($A$30-$A$29)) + ((BK$30 + BK$31)/2 * ($A$31 - $A$30)) + ((BK$31+BK$32)/2 * ($A$32-$A$31)) + ((BK$32 + BK$33)/2 * ($A$33-$A$32)) + ((BK$735+ BK$34)/2 * ($A$34 - $A$33)) + ((BK$34+BK$35)/2 * ($A$35-$A$34)) + ((BK$35 + BK$36)/2 * ($A$36-$A$35)) + ((BK$36 + BK$37)/2 * ($A$37 - $A$36))  + ((BK$37 + BK$38)/2 * ($A$38-$A$37)) + ((BK$38 + BK$39)/2 * ($A$39 - $A$38)) + ((BK$39+ BK$40)/2 * ($A$40-$A$39)) + ((BK$40 + BK$41)/2 * ($A$41 - $A$40)) + ((BK$41+BK$42)/2 * ($A$42 - $A$41)) + ((BK$42 + BK$43)/2 * ($A$43-$A$42)) + ((BK$43 + BK$44)/2 * ($A$44 - $A$43)) + ((BK$44+BK$45)/2 * ($A$45-$A$44)) + ((BK$45 + BK$46)/2 * ($A$46-$A$45)) + ((BK$46 + BK$47)/2 * ($A$47 - $A$46)) + ((BK$47+BK$48)/2 * ($A$48-$A$47)) + ((BK$48 + BK$49)/2 * ($A$49-$A$48)) + ((BK$49 + BK$50)/2 * ($A$50 - $A$49))  + ((BK$50 + BK$51)/2 * ($A$51-$A$50)) + ((BK$51 + BK$52)/2 * ($A$52 - $A$51)) + ((BK$52+ BK$53)/2 * ($A$53-$A$52)) + ((BK$53 + BK$54)/2 * ($A$54 - $A$53)) +  ((BK$54+BK$55)/2 * ($A$55 - $A$56)) + ((BK$55 + BK$56)/2 * ($A$56-$A$55)) + ((BK$56 + BK$57)/2 * ($A$57 - $A$56)) + ((BK$57+BK$58)/2 * ($A$58-$A$57)) + ((BK$58 + BK$59)/2 * ($A$59-$A$58)) + ((BK$59 + BK$60)/2 * ($A$60 - $A$59)) + ((BK$60+BK$61)/2 * ($A$61-$A$60)) + ((BK$61 + BK$62)/2 * ($A$62-$A$61)) + ((BK$62 + BK$63)/2 * ($A$63 - $A$62))  + ((BK$63 + BK$64)/2 * ($A$64-$A$63)) + ((BK$64 + BK$65)/2 * ($A$65 - $A$64)) + ((BK$65+ BK$66)/2 * ($A$66-$A$65)) + ((BK$66 + BK$67)/2 * ($A$67 - $A$66)) + ((BK$67+BK$68)/2 * ($A$68-$A$67)) + ((BK$68 + BK$69)/2 * ($A$69-$A$68)) + ((BK$69 + BK$70)/2 * ($A$70 - $A$69)) + ((BK$70+BK$71)/2 * ($A$71-$A$70)) + ((BK$71 + BK$72)/2 * ($A$72-$A$71)) + ((BK$72 + BK$73)/2 * ($A$73 - $A$72))  + ((BK$73 + BK$74)/2 * ($A$74-$A$73)) + ((BK$74 + BK$75)/2 * ($A$75 - $A$74)) + ((BK$75+ BK$76)/2 * ($A$76-$A$75)) + ((BK$76 + BK$77)/2 * ($A$77 - $A$76))  + ((BK$77 + BK$78)/2 * ($A$78-$A$77)) + ((BK$78 + BK$79)/2 * ($A$79 - $A$78))  + ((BK$79 + BK$80)/2 * ($A$80-$A$79)) + ((BK$80 + BK$81)/2 * ($A$81 - $A$80)) + ((BK$81+ BK$82)/2 * ($A$82-$A$81)) + ((BK$82 + BK$83)/2 * ($A$83 - $A$82))  + ((BK$83 + BK$84)/2 * ($A$84-$A$83)) + ((BK$84 + BK$85)/2 * ($A$85 - $A$84)) + ((BK$85 + BK$86)/2 * ($A$86 - $A$85))  + ((BK$86 + BK$87)/2 * ($A$87-$A$86)) + ((BK$87 + BK$88)/2 * ($A$88 - $A$87)) + ((BK$88 + BK$89)/2 * ($A$89 - $A$88))  + ((BK$89 + BK$90)/2 * ($A$90-$A$89)) + ((BK$90 + BK$91)/2 * ($A$91 - $A$90))</f>
        <v>1042</v>
      </c>
      <c r="BL102" s="206"/>
      <c r="BM102" s="206">
        <f>((BM$2+BM$3)/2 * ($A$3-$A$2)) + ((BM$3 + BM$4)/2 * ($A$4-$A$3)) + ((BM$4 + BM$5)/2 * ($BA$5 - $A$4)) + ((BM$5+BM$6)/2 * ($A$6-$A$5)) + ((BM$6 + BM$7)/2 * ($A$7-$A$6)) + ((BM$7 + BM$8)/2 * ($A$8 - $A$7)) + ((BM$8+BM$9)/2 * ($A$9-$A$8)) + ((BM$9 + BM$10)/2 * ($A$10-$A$9)) + ((BM$10 + BM$11)/2 * ($A$11 - $A$10))  + ((BM$11 + BM$12)/2 * ($A$12-$A$11)) + ((BM$12 + BM$13)/2 * ($A$13 - $A$12)) + ((BM$13+ BM$14)/2 * ($A$14-$A$13)) + ((BM$16 + BM$15)/2 * ($A$15 - $A$14)) + ((BM$15+BM$16)/2 * ($A$16 - $A$15)) + ((BM$16 + BM$17)/2 * ($A$17-$A$16)) + ((BM$17 + BM$18)/2 * ($A$18 - $A$17)) + ((BM$18+BM$19)/2 * ($A$19-$A$18)) + ((BM$19 + BM$20)/2 * ($A$20-$A$19)) + ((BM$20 + BM$21)/2 * ($A$21 - $A$20)) + ((BM$21+BM$22)/2 * ($A$22-$A$21)) + ((BM$23 + BM$22)/2 * ($A$23-$A$22)) + ((BM$23 + BM$24)/2 * ($A$24 - $A$23))  + ((BM$24 + BM$25)/2 * ($A$25-$A$24)) + ((BM$25 + BM$26)/2 * ($A$26 - $A$25)) + ((BM$26+ BM$27)/2 * ($A$27-$A$26)) + ((BM$27 + BM$28)/2 * ($A$28 - $A$27)) + ((BM$28+BM$29)/2 * ($A$29-$A$28)) + ((BM$29 + BM$30)/2 * ($A$30-$A$29)) + ((BM$30 + BM$31)/2 * ($A$31 - $A$30)) + ((BM$31+BM$32)/2 * ($A$32-$A$31)) + ((BM$32 + BM$33)/2 * ($A$33-$A$32)) + ((BM$735+ BM$34)/2 * ($A$34 - $A$33)) + ((BM$34+BM$35)/2 * ($A$35-$A$34)) + ((BM$35 + BM$36)/2 * ($A$36-$A$35)) + ((BM$36 + BM$37)/2 * ($A$37 - $A$36))  + ((BM$37 + BM$38)/2 * ($A$38-$A$37)) + ((BM$38 + BM$39)/2 * ($A$39 - $A$38)) + ((BM$39+ BM$40)/2 * ($A$40-$A$39)) + ((BM$40 + BM$41)/2 * ($A$41 - $A$40)) + ((BM$41+BM$42)/2 * ($A$42 - $A$41)) + ((BM$42 + BM$43)/2 * ($A$43-$A$42)) + ((BM$43 + BM$44)/2 * ($A$44 - $A$43)) + ((BM$44+BM$45)/2 * ($A$45-$A$44)) + ((BM$45 + BM$46)/2 * ($A$46-$A$45)) + ((BM$46 + BM$47)/2 * ($A$47 - $A$46)) + ((BM$47+BM$48)/2 * ($A$48-$A$47)) + ((BM$48 + BM$49)/2 * ($A$49-$A$48)) + ((BM$49 + BM$50)/2 * ($A$50 - $A$49))  + ((BM$50 + BM$51)/2 * ($A$51-$A$50)) + ((BM$51 + BM$52)/2 * ($A$52 - $A$51)) + ((BM$52+ BM$53)/2 * ($A$53-$A$52)) + ((BM$53 + BM$54)/2 * ($A$54 - $A$53)) +  ((BM$54+BM$55)/2 * ($A$55 - $A$56)) + ((BM$55 + BM$56)/2 * ($A$56-$A$55)) + ((BM$56 + BM$57)/2 * ($A$57 - $A$56)) + ((BM$57+BM$58)/2 * ($A$58-$A$57)) + ((BM$58 + BM$59)/2 * ($A$59-$A$58)) + ((BM$59 + BM$60)/2 * ($A$60 - $A$59)) + ((BM$60+BM$61)/2 * ($A$61-$A$60)) + ((BM$61 + BM$62)/2 * ($A$62-$A$61)) + ((BM$62 + BM$63)/2 * ($A$63 - $A$62))  + ((BM$63 + BM$64)/2 * ($A$64-$A$63)) + ((BM$64 + BM$65)/2 * ($A$65 - $A$64)) + ((BM$65+ BM$66)/2 * ($A$66-$A$65)) + ((BM$66 + BM$67)/2 * ($A$67 - $A$66)) + ((BM$67+BM$68)/2 * ($A$68-$A$67)) + ((BM$68 + BM$69)/2 * ($A$69-$A$68)) + ((BM$69 + BM$70)/2 * ($A$70 - $A$69)) + ((BM$70+BM$71)/2 * ($A$71-$A$70)) + ((BM$71 + BM$72)/2 * ($A$72-$A$71)) + ((BM$72 + BM$73)/2 * ($A$73 - $A$72))  + ((BM$73 + BM$74)/2 * ($A$74-$A$73)) + ((BM$74 + BM$75)/2 * ($A$75 - $A$74)) + ((BM$75+ BM$76)/2 * ($A$76-$A$75)) + ((BM$76 + BM$77)/2 * ($A$77 - $A$76))  + ((BM$77 + BM$78)/2 * ($A$78-$A$77)) + ((BM$78 + BM$79)/2 * ($A$79 - $A$78))  + ((BM$79 + BM$80)/2 * ($A$80-$A$79)) + ((BM$80 + BM$81)/2 * ($A$81 - $A$80)) + ((BM$81+ BM$82)/2 * ($A$82-$A$81)) + ((BM$82 + BM$83)/2 * ($A$83 - $A$82))  + ((BM$83 + BM$84)/2 * ($A$84-$A$83)) + ((BM$84 + BM$85)/2 * ($A$85 - $A$84)) + ((BM$85 + BM$86)/2 * ($A$86 - $A$85))  + ((BM$86 + BM$87)/2 * ($A$87-$A$86)) + ((BM$87 + BM$88)/2 * ($A$88 - $A$87)) + ((BM$88 + BM$89)/2 * ($A$89 - $A$88))  + ((BM$89 + BM$90)/2 * ($A$90-$A$89)) + ((BM$90 + BM$91)/2 * ($A$91 - $A$90))</f>
        <v>3418.75</v>
      </c>
      <c r="BN102" s="206"/>
      <c r="BO102" s="206">
        <f>((BO$2+BO$3)/2 * ($A$3-$A$2)) + ((BO$3 + BO$4)/2 * ($A$4-$A$3)) + ((BO$4 + BO$5)/2 * ($BA$5 - $A$4)) + ((BO$5+BO$6)/2 * ($A$6-$A$5)) + ((BO$6 + BO$7)/2 * ($A$7-$A$6)) + ((BO$7 + BO$8)/2 * ($A$8 - $A$7)) + ((BO$8+BO$9)/2 * ($A$9-$A$8)) + ((BO$9 + BO$10)/2 * ($A$10-$A$9)) + ((BO$10 + BO$11)/2 * ($A$11 - $A$10))  + ((BO$11 + BO$12)/2 * ($A$12-$A$11)) + ((BO$12 + BO$13)/2 * ($A$13 - $A$12)) + ((BO$13+ BO$14)/2 * ($A$14-$A$13)) + ((BO$16 + BO$15)/2 * ($A$15 - $A$14)) + ((BO$15+BO$16)/2 * ($A$16 - $A$15)) + ((BO$16 + BO$17)/2 * ($A$17-$A$16)) + ((BO$17 + BO$18)/2 * ($A$18 - $A$17)) + ((BO$18+BO$19)/2 * ($A$19-$A$18)) + ((BO$19 + BO$20)/2 * ($A$20-$A$19)) + ((BO$20 + BO$21)/2 * ($A$21 - $A$20)) + ((BO$21+BO$22)/2 * ($A$22-$A$21)) + ((BO$23 + BO$22)/2 * ($A$23-$A$22)) + ((BO$23 + BO$24)/2 * ($A$24 - $A$23))  + ((BO$24 + BO$25)/2 * ($A$25-$A$24)) + ((BO$25 + BO$26)/2 * ($A$26 - $A$25)) + ((BO$26+ BO$27)/2 * ($A$27-$A$26)) + ((BO$27 + BO$28)/2 * ($A$28 - $A$27)) + ((BO$28+BO$29)/2 * ($A$29-$A$28)) + ((BO$29 + BO$30)/2 * ($A$30-$A$29)) + ((BO$30 + BO$31)/2 * ($A$31 - $A$30)) + ((BO$31+BO$32)/2 * ($A$32-$A$31)) + ((BO$32 + BO$33)/2 * ($A$33-$A$32)) + ((BO$735+ BO$34)/2 * ($A$34 - $A$33)) + ((BO$34+BO$35)/2 * ($A$35-$A$34)) + ((BO$35 + BO$36)/2 * ($A$36-$A$35)) + ((BO$36 + BO$37)/2 * ($A$37 - $A$36))  + ((BO$37 + BO$38)/2 * ($A$38-$A$37)) + ((BO$38 + BO$39)/2 * ($A$39 - $A$38)) + ((BO$39+ BO$40)/2 * ($A$40-$A$39)) + ((BO$40 + BO$41)/2 * ($A$41 - $A$40)) + ((BO$41+BO$42)/2 * ($A$42 - $A$41)) + ((BO$42 + BO$43)/2 * ($A$43-$A$42)) + ((BO$43 + BO$44)/2 * ($A$44 - $A$43)) + ((BO$44+BO$45)/2 * ($A$45-$A$44)) + ((BO$45 + BO$46)/2 * ($A$46-$A$45)) + ((BO$46 + BO$47)/2 * ($A$47 - $A$46)) + ((BO$47+BO$48)/2 * ($A$48-$A$47)) + ((BO$48 + BO$49)/2 * ($A$49-$A$48)) + ((BO$49 + BO$50)/2 * ($A$50 - $A$49))  + ((BO$50 + BO$51)/2 * ($A$51-$A$50)) + ((BO$51 + BO$52)/2 * ($A$52 - $A$51)) + ((BO$52+ BO$53)/2 * ($A$53-$A$52)) + ((BO$53 + BO$54)/2 * ($A$54 - $A$53)) +  ((BO$54+BO$55)/2 * ($A$55 - $A$56)) + ((BO$55 + BO$56)/2 * ($A$56-$A$55)) + ((BO$56 + BO$57)/2 * ($A$57 - $A$56)) + ((BO$57+BO$58)/2 * ($A$58-$A$57)) + ((BO$58 + BO$59)/2 * ($A$59-$A$58)) + ((BO$59 + BO$60)/2 * ($A$60 - $A$59)) + ((BO$60+BO$61)/2 * ($A$61-$A$60)) + ((BO$61 + BO$62)/2 * ($A$62-$A$61)) + ((BO$62 + BO$63)/2 * ($A$63 - $A$62))  + ((BO$63 + BO$64)/2 * ($A$64-$A$63)) + ((BO$64 + BO$65)/2 * ($A$65 - $A$64)) + ((BO$65+ BO$66)/2 * ($A$66-$A$65)) + ((BO$66 + BO$67)/2 * ($A$67 - $A$66)) + ((BO$67+BO$68)/2 * ($A$68-$A$67)) + ((BO$68 + BO$69)/2 * ($A$69-$A$68)) + ((BO$69 + BO$70)/2 * ($A$70 - $A$69)) + ((BO$70+BO$71)/2 * ($A$71-$A$70)) + ((BO$71 + BO$72)/2 * ($A$72-$A$71)) + ((BO$72 + BO$73)/2 * ($A$73 - $A$72))  + ((BO$73 + BO$74)/2 * ($A$74-$A$73)) + ((BO$74 + BO$75)/2 * ($A$75 - $A$74)) + ((BO$75+ BO$76)/2 * ($A$76-$A$75)) + ((BO$76 + BO$77)/2 * ($A$77 - $A$76))  + ((BO$77 + BO$78)/2 * ($A$78-$A$77)) + ((BO$78 + BO$79)/2 * ($A$79 - $A$78))  + ((BO$79 + BO$80)/2 * ($A$80-$A$79)) + ((BO$80 + BO$81)/2 * ($A$81 - $A$80)) + ((BO$81+ BO$82)/2 * ($A$82-$A$81)) + ((BO$82 + BO$83)/2 * ($A$83 - $A$82))  + ((BO$83 + BO$84)/2 * ($A$84-$A$83)) + ((BO$84 + BO$85)/2 * ($A$85 - $A$84)) + ((BO$85 + BO$86)/2 * ($A$86 - $A$85))  + ((BO$86 + BO$87)/2 * ($A$87-$A$86)) + ((BO$87 + BO$88)/2 * ($A$88 - $A$87)) + ((BO$88 + BO$89)/2 * ($A$89 - $A$88))  + ((BO$89 + BO$90)/2 * ($A$90-$A$89)) + ((BO$90 + BO$91)/2 * ($A$91 - $A$90))</f>
        <v>1844.5</v>
      </c>
      <c r="BP102" s="206"/>
      <c r="BQ102" s="206">
        <f>((BQ$2+BQ$3)/2 * ($A$3-$A$2)) + ((BQ$3 + BQ$4)/2 * ($A$4-$A$3)) + ((BQ$4 + BQ$5)/2 * ($BA$5 - $A$4)) + ((BQ$5+BQ$6)/2 * ($A$6-$A$5)) + ((BQ$6 + BQ$7)/2 * ($A$7-$A$6)) + ((BQ$7 + BQ$8)/2 * ($A$8 - $A$7)) + ((BQ$8+BQ$9)/2 * ($A$9-$A$8)) + ((BQ$9 + BQ$10)/2 * ($A$10-$A$9)) + ((BQ$10 + BQ$11)/2 * ($A$11 - $A$10))  + ((BQ$11 + BQ$12)/2 * ($A$12-$A$11)) + ((BQ$12 + BQ$13)/2 * ($A$13 - $A$12)) + ((BQ$13+ BQ$14)/2 * ($A$14-$A$13)) + ((BQ$16 + BQ$15)/2 * ($A$15 - $A$14)) + ((BQ$15+BQ$16)/2 * ($A$16 - $A$15)) + ((BQ$16 + BQ$17)/2 * ($A$17-$A$16)) + ((BQ$17 + BQ$18)/2 * ($A$18 - $A$17)) + ((BQ$18+BQ$19)/2 * ($A$19-$A$18)) + ((BQ$19 + BQ$20)/2 * ($A$20-$A$19)) + ((BQ$20 + BQ$21)/2 * ($A$21 - $A$20)) + ((BQ$21+BQ$22)/2 * ($A$22-$A$21)) + ((BQ$23 + BQ$22)/2 * ($A$23-$A$22)) + ((BQ$23 + BQ$24)/2 * ($A$24 - $A$23))  + ((BQ$24 + BQ$25)/2 * ($A$25-$A$24)) + ((BQ$25 + BQ$26)/2 * ($A$26 - $A$25)) + ((BQ$26+ BQ$27)/2 * ($A$27-$A$26)) + ((BQ$27 + BQ$28)/2 * ($A$28 - $A$27)) + ((BQ$28+BQ$29)/2 * ($A$29-$A$28)) + ((BQ$29 + BQ$30)/2 * ($A$30-$A$29)) + ((BQ$30 + BQ$31)/2 * ($A$31 - $A$30)) + ((BQ$31+BQ$32)/2 * ($A$32-$A$31)) + ((BQ$32 + BQ$33)/2 * ($A$33-$A$32)) + ((BQ$735+ BQ$34)/2 * ($A$34 - $A$33)) + ((BQ$34+BQ$35)/2 * ($A$35-$A$34)) + ((BQ$35 + BQ$36)/2 * ($A$36-$A$35)) + ((BQ$36 + BQ$37)/2 * ($A$37 - $A$36))  + ((BQ$37 + BQ$38)/2 * ($A$38-$A$37)) + ((BQ$38 + BQ$39)/2 * ($A$39 - $A$38)) + ((BQ$39+ BQ$40)/2 * ($A$40-$A$39)) + ((BQ$40 + BQ$41)/2 * ($A$41 - $A$40)) + ((BQ$41+BQ$42)/2 * ($A$42 - $A$41)) + ((BQ$42 + BQ$43)/2 * ($A$43-$A$42)) + ((BQ$43 + BQ$44)/2 * ($A$44 - $A$43)) + ((BQ$44+BQ$45)/2 * ($A$45-$A$44)) + ((BQ$45 + BQ$46)/2 * ($A$46-$A$45)) + ((BQ$46 + BQ$47)/2 * ($A$47 - $A$46)) + ((BQ$47+BQ$48)/2 * ($A$48-$A$47)) + ((BQ$48 + BQ$49)/2 * ($A$49-$A$48)) + ((BQ$49 + BQ$50)/2 * ($A$50 - $A$49))  + ((BQ$50 + BQ$51)/2 * ($A$51-$A$50)) + ((BQ$51 + BQ$52)/2 * ($A$52 - $A$51)) + ((BQ$52+ BQ$53)/2 * ($A$53-$A$52)) + ((BQ$53 + BQ$54)/2 * ($A$54 - $A$53)) +  ((BQ$54+BQ$55)/2 * ($A$55 - $A$56)) + ((BQ$55 + BQ$56)/2 * ($A$56-$A$55)) + ((BQ$56 + BQ$57)/2 * ($A$57 - $A$56)) + ((BQ$57+BQ$58)/2 * ($A$58-$A$57)) + ((BQ$58 + BQ$59)/2 * ($A$59-$A$58)) + ((BQ$59 + BQ$60)/2 * ($A$60 - $A$59)) + ((BQ$60+BQ$61)/2 * ($A$61-$A$60)) + ((BQ$61 + BQ$62)/2 * ($A$62-$A$61)) + ((BQ$62 + BQ$63)/2 * ($A$63 - $A$62))  + ((BQ$63 + BQ$64)/2 * ($A$64-$A$63)) + ((BQ$64 + BQ$65)/2 * ($A$65 - $A$64)) + ((BQ$65+ BQ$66)/2 * ($A$66-$A$65)) + ((BQ$66 + BQ$67)/2 * ($A$67 - $A$66)) + ((BQ$67+BQ$68)/2 * ($A$68-$A$67)) + ((BQ$68 + BQ$69)/2 * ($A$69-$A$68)) + ((BQ$69 + BQ$70)/2 * ($A$70 - $A$69)) + ((BQ$70+BQ$71)/2 * ($A$71-$A$70)) + ((BQ$71 + BQ$72)/2 * ($A$72-$A$71)) + ((BQ$72 + BQ$73)/2 * ($A$73 - $A$72))  + ((BQ$73 + BQ$74)/2 * ($A$74-$A$73)) + ((BQ$74 + BQ$75)/2 * ($A$75 - $A$74)) + ((BQ$75+ BQ$76)/2 * ($A$76-$A$75)) + ((BQ$76 + BQ$77)/2 * ($A$77 - $A$76))  + ((BQ$77 + BQ$78)/2 * ($A$78-$A$77)) + ((BQ$78 + BQ$79)/2 * ($A$79 - $A$78))  + ((BQ$79 + BQ$80)/2 * ($A$80-$A$79)) + ((BQ$80 + BQ$81)/2 * ($A$81 - $A$80)) + ((BQ$81+ BQ$82)/2 * ($A$82-$A$81)) + ((BQ$82 + BQ$83)/2 * ($A$83 - $A$82))  + ((BQ$83 + BQ$84)/2 * ($A$84-$A$83)) + ((BQ$84 + BQ$85)/2 * ($A$85 - $A$84)) + ((BQ$85 + BQ$86)/2 * ($A$86 - $A$85))  + ((BQ$86 + BQ$87)/2 * ($A$87-$A$86)) + ((BQ$87 + BQ$88)/2 * ($A$88 - $A$87)) + ((BQ$88 + BQ$89)/2 * ($A$89 - $A$88))  + ((BQ$89 + BQ$90)/2 * ($A$90-$A$89)) + ((BQ$90 + BQ$91)/2 * ($A$91 - $A$90))</f>
        <v>2069</v>
      </c>
      <c r="BR102" s="206"/>
      <c r="BS102" s="206">
        <f>((BS$2+BS$3)/2 * ($A$3-$A$2)) + ((BS$3 + BS$4)/2 * ($A$4-$A$3)) + ((BS$4 + BS$5)/2 * ($BA$5 - $A$4)) + ((BS$5+BS$6)/2 * ($A$6-$A$5)) + ((BS$6 + BS$7)/2 * ($A$7-$A$6)) + ((BS$7 + BS$8)/2 * ($A$8 - $A$7)) + ((BS$8+BS$9)/2 * ($A$9-$A$8)) + ((BS$9 + BS$10)/2 * ($A$10-$A$9)) + ((BS$10 + BS$11)/2 * ($A$11 - $A$10))  + ((BS$11 + BS$12)/2 * ($A$12-$A$11)) + ((BS$12 + BS$13)/2 * ($A$13 - $A$12)) + ((BS$13+ BS$14)/2 * ($A$14-$A$13)) + ((BS$16 + BS$15)/2 * ($A$15 - $A$14)) + ((BS$15+BS$16)/2 * ($A$16 - $A$15)) + ((BS$16 + BS$17)/2 * ($A$17-$A$16)) + ((BS$17 + BS$18)/2 * ($A$18 - $A$17)) + ((BS$18+BS$19)/2 * ($A$19-$A$18)) + ((BS$19 + BS$20)/2 * ($A$20-$A$19)) + ((BS$20 + BS$21)/2 * ($A$21 - $A$20)) + ((BS$21+BS$22)/2 * ($A$22-$A$21)) + ((BS$23 + BS$22)/2 * ($A$23-$A$22)) + ((BS$23 + BS$24)/2 * ($A$24 - $A$23))  + ((BS$24 + BS$25)/2 * ($A$25-$A$24)) + ((BS$25 + BS$26)/2 * ($A$26 - $A$25)) + ((BS$26+ BS$27)/2 * ($A$27-$A$26)) + ((BS$27 + BS$28)/2 * ($A$28 - $A$27)) + ((BS$28+BS$29)/2 * ($A$29-$A$28)) + ((BS$29 + BS$30)/2 * ($A$30-$A$29)) + ((BS$30 + BS$31)/2 * ($A$31 - $A$30)) + ((BS$31+BS$32)/2 * ($A$32-$A$31)) + ((BS$32 + BS$33)/2 * ($A$33-$A$32)) + ((BS$735+ BS$34)/2 * ($A$34 - $A$33)) + ((BS$34+BS$35)/2 * ($A$35-$A$34)) + ((BS$35 + BS$36)/2 * ($A$36-$A$35)) + ((BS$36 + BS$37)/2 * ($A$37 - $A$36))  + ((BS$37 + BS$38)/2 * ($A$38-$A$37)) + ((BS$38 + BS$39)/2 * ($A$39 - $A$38)) + ((BS$39+ BS$40)/2 * ($A$40-$A$39)) + ((BS$40 + BS$41)/2 * ($A$41 - $A$40)) + ((BS$41+BS$42)/2 * ($A$42 - $A$41)) + ((BS$42 + BS$43)/2 * ($A$43-$A$42)) + ((BS$43 + BS$44)/2 * ($A$44 - $A$43)) + ((BS$44+BS$45)/2 * ($A$45-$A$44)) + ((BS$45 + BS$46)/2 * ($A$46-$A$45)) + ((BS$46 + BS$47)/2 * ($A$47 - $A$46)) + ((BS$47+BS$48)/2 * ($A$48-$A$47)) + ((BS$48 + BS$49)/2 * ($A$49-$A$48)) + ((BS$49 + BS$50)/2 * ($A$50 - $A$49))  + ((BS$50 + BS$51)/2 * ($A$51-$A$50)) + ((BS$51 + BS$52)/2 * ($A$52 - $A$51)) + ((BS$52+ BS$53)/2 * ($A$53-$A$52)) + ((BS$53 + BS$54)/2 * ($A$54 - $A$53)) +  ((BS$54+BS$55)/2 * ($A$55 - $A$56)) + ((BS$55 + BS$56)/2 * ($A$56-$A$55)) + ((BS$56 + BS$57)/2 * ($A$57 - $A$56)) + ((BS$57+BS$58)/2 * ($A$58-$A$57)) + ((BS$58 + BS$59)/2 * ($A$59-$A$58)) + ((BS$59 + BS$60)/2 * ($A$60 - $A$59)) + ((BS$60+BS$61)/2 * ($A$61-$A$60)) + ((BS$61 + BS$62)/2 * ($A$62-$A$61)) + ((BS$62 + BS$63)/2 * ($A$63 - $A$62))  + ((BS$63 + BS$64)/2 * ($A$64-$A$63)) + ((BS$64 + BS$65)/2 * ($A$65 - $A$64)) + ((BS$65+ BS$66)/2 * ($A$66-$A$65)) + ((BS$66 + BS$67)/2 * ($A$67 - $A$66)) + ((BS$67+BS$68)/2 * ($A$68-$A$67)) + ((BS$68 + BS$69)/2 * ($A$69-$A$68)) + ((BS$69 + BS$70)/2 * ($A$70 - $A$69)) + ((BS$70+BS$71)/2 * ($A$71-$A$70)) + ((BS$71 + BS$72)/2 * ($A$72-$A$71)) + ((BS$72 + BS$73)/2 * ($A$73 - $A$72))  + ((BS$73 + BS$74)/2 * ($A$74-$A$73)) + ((BS$74 + BS$75)/2 * ($A$75 - $A$74)) + ((BS$75+ BS$76)/2 * ($A$76-$A$75)) + ((BS$76 + BS$77)/2 * ($A$77 - $A$76))  + ((BS$77 + BS$78)/2 * ($A$78-$A$77)) + ((BS$78 + BS$79)/2 * ($A$79 - $A$78))  + ((BS$79 + BS$80)/2 * ($A$80-$A$79)) + ((BS$80 + BS$81)/2 * ($A$81 - $A$80)) + ((BS$81+ BS$82)/2 * ($A$82-$A$81)) + ((BS$82 + BS$83)/2 * ($A$83 - $A$82))  + ((BS$83 + BS$84)/2 * ($A$84-$A$83)) + ((BS$84 + BS$85)/2 * ($A$85 - $A$84)) + ((BS$85 + BS$86)/2 * ($A$86 - $A$85))  + ((BS$86 + BS$87)/2 * ($A$87-$A$86)) + ((BS$87 + BS$88)/2 * ($A$88 - $A$87)) + ((BS$88 + BS$89)/2 * ($A$89 - $A$88))  + ((BS$89 + BS$90)/2 * ($A$90-$A$89)) + ((BS$90 + BS$91)/2 * ($A$91 - $A$90))</f>
        <v>4355.5</v>
      </c>
      <c r="BT102" s="206"/>
      <c r="BU102" s="206">
        <f>((BU$2+BU$3)/2 * ($A$3-$A$2)) + ((BU$3 + BU$4)/2 * ($A$4-$A$3)) + ((BU$4 + BU$5)/2 * ($BA$5 - $A$4)) + ((BU$5+BU$6)/2 * ($A$6-$A$5)) + ((BU$6 + BU$7)/2 * ($A$7-$A$6)) + ((BU$7 + BU$8)/2 * ($A$8 - $A$7)) + ((BU$8+BU$9)/2 * ($A$9-$A$8)) + ((BU$9 + BU$10)/2 * ($A$10-$A$9)) + ((BU$10 + BU$11)/2 * ($A$11 - $A$10))  + ((BU$11 + BU$12)/2 * ($A$12-$A$11)) + ((BU$12 + BU$13)/2 * ($A$13 - $A$12)) + ((BU$13+ BU$14)/2 * ($A$14-$A$13)) + ((BU$16 + BU$15)/2 * ($A$15 - $A$14)) + ((BU$15+BU$16)/2 * ($A$16 - $A$15)) + ((BU$16 + BU$17)/2 * ($A$17-$A$16)) + ((BU$17 + BU$18)/2 * ($A$18 - $A$17)) + ((BU$18+BU$19)/2 * ($A$19-$A$18)) + ((BU$19 + BU$20)/2 * ($A$20-$A$19)) + ((BU$20 + BU$21)/2 * ($A$21 - $A$20)) + ((BU$21+BU$22)/2 * ($A$22-$A$21)) + ((BU$23 + BU$22)/2 * ($A$23-$A$22)) + ((BU$23 + BU$24)/2 * ($A$24 - $A$23))  + ((BU$24 + BU$25)/2 * ($A$25-$A$24)) + ((BU$25 + BU$26)/2 * ($A$26 - $A$25)) + ((BU$26+ BU$27)/2 * ($A$27-$A$26)) + ((BU$27 + BU$28)/2 * ($A$28 - $A$27)) + ((BU$28+BU$29)/2 * ($A$29-$A$28)) + ((BU$29 + BU$30)/2 * ($A$30-$A$29)) + ((BU$30 + BU$31)/2 * ($A$31 - $A$30)) + ((BU$31+BU$32)/2 * ($A$32-$A$31)) + ((BU$32 + BU$33)/2 * ($A$33-$A$32)) + ((BU$735+ BU$34)/2 * ($A$34 - $A$33)) + ((BU$34+BU$35)/2 * ($A$35-$A$34)) + ((BU$35 + BU$36)/2 * ($A$36-$A$35)) + ((BU$36 + BU$37)/2 * ($A$37 - $A$36))  + ((BU$37 + BU$38)/2 * ($A$38-$A$37)) + ((BU$38 + BU$39)/2 * ($A$39 - $A$38)) + ((BU$39+ BU$40)/2 * ($A$40-$A$39)) + ((BU$40 + BU$41)/2 * ($A$41 - $A$40)) + ((BU$41+BU$42)/2 * ($A$42 - $A$41)) + ((BU$42 + BU$43)/2 * ($A$43-$A$42)) + ((BU$43 + BU$44)/2 * ($A$44 - $A$43)) + ((BU$44+BU$45)/2 * ($A$45-$A$44)) + ((BU$45 + BU$46)/2 * ($A$46-$A$45)) + ((BU$46 + BU$47)/2 * ($A$47 - $A$46)) + ((BU$47+BU$48)/2 * ($A$48-$A$47)) + ((BU$48 + BU$49)/2 * ($A$49-$A$48)) + ((BU$49 + BU$50)/2 * ($A$50 - $A$49))  + ((BU$50 + BU$51)/2 * ($A$51-$A$50)) + ((BU$51 + BU$52)/2 * ($A$52 - $A$51)) + ((BU$52+ BU$53)/2 * ($A$53-$A$52)) + ((BU$53 + BU$54)/2 * ($A$54 - $A$53)) +  ((BU$54+BU$55)/2 * ($A$55 - $A$56)) + ((BU$55 + BU$56)/2 * ($A$56-$A$55)) + ((BU$56 + BU$57)/2 * ($A$57 - $A$56)) + ((BU$57+BU$58)/2 * ($A$58-$A$57)) + ((BU$58 + BU$59)/2 * ($A$59-$A$58)) + ((BU$59 + BU$60)/2 * ($A$60 - $A$59)) + ((BU$60+BU$61)/2 * ($A$61-$A$60)) + ((BU$61 + BU$62)/2 * ($A$62-$A$61)) + ((BU$62 + BU$63)/2 * ($A$63 - $A$62))  + ((BU$63 + BU$64)/2 * ($A$64-$A$63)) + ((BU$64 + BU$65)/2 * ($A$65 - $A$64)) + ((BU$65+ BU$66)/2 * ($A$66-$A$65)) + ((BU$66 + BU$67)/2 * ($A$67 - $A$66)) + ((BU$67+BU$68)/2 * ($A$68-$A$67)) + ((BU$68 + BU$69)/2 * ($A$69-$A$68)) + ((BU$69 + BU$70)/2 * ($A$70 - $A$69)) + ((BU$70+BU$71)/2 * ($A$71-$A$70)) + ((BU$71 + BU$72)/2 * ($A$72-$A$71)) + ((BU$72 + BU$73)/2 * ($A$73 - $A$72))  + ((BU$73 + BU$74)/2 * ($A$74-$A$73)) + ((BU$74 + BU$75)/2 * ($A$75 - $A$74)) + ((BU$75+ BU$76)/2 * ($A$76-$A$75)) + ((BU$76 + BU$77)/2 * ($A$77 - $A$76))  + ((BU$77 + BU$78)/2 * ($A$78-$A$77)) + ((BU$78 + BU$79)/2 * ($A$79 - $A$78))  + ((BU$79 + BU$80)/2 * ($A$80-$A$79)) + ((BU$80 + BU$81)/2 * ($A$81 - $A$80)) + ((BU$81+ BU$82)/2 * ($A$82-$A$81)) + ((BU$82 + BU$83)/2 * ($A$83 - $A$82))  + ((BU$83 + BU$84)/2 * ($A$84-$A$83)) + ((BU$84 + BU$85)/2 * ($A$85 - $A$84)) + ((BU$85 + BU$86)/2 * ($A$86 - $A$85))  + ((BU$86 + BU$87)/2 * ($A$87-$A$86)) + ((BU$87 + BU$88)/2 * ($A$88 - $A$87)) + ((BU$88 + BU$89)/2 * ($A$89 - $A$88))  + ((BU$89 + BU$90)/2 * ($A$90-$A$89)) + ((BU$90 + BU$91)/2 * ($A$91 - $A$90))</f>
        <v>0</v>
      </c>
      <c r="BV102" s="206"/>
      <c r="BW102" s="206">
        <f>((BW$2+BW$3)/2 * ($A$3-$A$2)) + ((BW$3 + BW$4)/2 * ($A$4-$A$3)) + ((BW$4 + BW$5)/2 * ($BA$5 - $A$4)) + ((BW$5+BW$6)/2 * ($A$6-$A$5)) + ((BW$6 + BW$7)/2 * ($A$7-$A$6)) + ((BW$7 + BW$8)/2 * ($A$8 - $A$7)) + ((BW$8+BW$9)/2 * ($A$9-$A$8)) + ((BW$9 + BW$10)/2 * ($A$10-$A$9)) + ((BW$10 + BW$11)/2 * ($A$11 - $A$10))  + ((BW$11 + BW$12)/2 * ($A$12-$A$11)) + ((BW$12 + BW$13)/2 * ($A$13 - $A$12)) + ((BW$13+ BW$14)/2 * ($A$14-$A$13)) + ((BW$16 + BW$15)/2 * ($A$15 - $A$14)) + ((BW$15+BW$16)/2 * ($A$16 - $A$15)) + ((BW$16 + BW$17)/2 * ($A$17-$A$16)) + ((BW$17 + BW$18)/2 * ($A$18 - $A$17)) + ((BW$18+BW$19)/2 * ($A$19-$A$18)) + ((BW$19 + BW$20)/2 * ($A$20-$A$19)) + ((BW$20 + BW$21)/2 * ($A$21 - $A$20)) + ((BW$21+BW$22)/2 * ($A$22-$A$21)) + ((BW$23 + BW$22)/2 * ($A$23-$A$22)) + ((BW$23 + BW$24)/2 * ($A$24 - $A$23))  + ((BW$24 + BW$25)/2 * ($A$25-$A$24)) + ((BW$25 + BW$26)/2 * ($A$26 - $A$25)) + ((BW$26+ BW$27)/2 * ($A$27-$A$26)) + ((BW$27 + BW$28)/2 * ($A$28 - $A$27)) + ((BW$28+BW$29)/2 * ($A$29-$A$28)) + ((BW$29 + BW$30)/2 * ($A$30-$A$29)) + ((BW$30 + BW$31)/2 * ($A$31 - $A$30)) + ((BW$31+BW$32)/2 * ($A$32-$A$31)) + ((BW$32 + BW$33)/2 * ($A$33-$A$32)) + ((BW$735+ BW$34)/2 * ($A$34 - $A$33)) + ((BW$34+BW$35)/2 * ($A$35-$A$34)) + ((BW$35 + BW$36)/2 * ($A$36-$A$35)) + ((BW$36 + BW$37)/2 * ($A$37 - $A$36))  + ((BW$37 + BW$38)/2 * ($A$38-$A$37)) + ((BW$38 + BW$39)/2 * ($A$39 - $A$38)) + ((BW$39+ BW$40)/2 * ($A$40-$A$39)) + ((BW$40 + BW$41)/2 * ($A$41 - $A$40)) + ((BW$41+BW$42)/2 * ($A$42 - $A$41)) + ((BW$42 + BW$43)/2 * ($A$43-$A$42)) + ((BW$43 + BW$44)/2 * ($A$44 - $A$43)) + ((BW$44+BW$45)/2 * ($A$45-$A$44)) + ((BW$45 + BW$46)/2 * ($A$46-$A$45)) + ((BW$46 + BW$47)/2 * ($A$47 - $A$46)) + ((BW$47+BW$48)/2 * ($A$48-$A$47)) + ((BW$48 + BW$49)/2 * ($A$49-$A$48)) + ((BW$49 + BW$50)/2 * ($A$50 - $A$49))  + ((BW$50 + BW$51)/2 * ($A$51-$A$50)) + ((BW$51 + BW$52)/2 * ($A$52 - $A$51)) + ((BW$52+ BW$53)/2 * ($A$53-$A$52)) + ((BW$53 + BW$54)/2 * ($A$54 - $A$53)) +  ((BW$54+BW$55)/2 * ($A$55 - $A$56)) + ((BW$55 + BW$56)/2 * ($A$56-$A$55)) + ((BW$56 + BW$57)/2 * ($A$57 - $A$56)) + ((BW$57+BW$58)/2 * ($A$58-$A$57)) + ((BW$58 + BW$59)/2 * ($A$59-$A$58)) + ((BW$59 + BW$60)/2 * ($A$60 - $A$59)) + ((BW$60+BW$61)/2 * ($A$61-$A$60)) + ((BW$61 + BW$62)/2 * ($A$62-$A$61)) + ((BW$62 + BW$63)/2 * ($A$63 - $A$62))  + ((BW$63 + BW$64)/2 * ($A$64-$A$63)) + ((BW$64 + BW$65)/2 * ($A$65 - $A$64)) + ((BW$65+ BW$66)/2 * ($A$66-$A$65)) + ((BW$66 + BW$67)/2 * ($A$67 - $A$66)) + ((BW$67+BW$68)/2 * ($A$68-$A$67)) + ((BW$68 + BW$69)/2 * ($A$69-$A$68)) + ((BW$69 + BW$70)/2 * ($A$70 - $A$69)) + ((BW$70+BW$71)/2 * ($A$71-$A$70)) + ((BW$71 + BW$72)/2 * ($A$72-$A$71)) + ((BW$72 + BW$73)/2 * ($A$73 - $A$72))  + ((BW$73 + BW$74)/2 * ($A$74-$A$73)) + ((BW$74 + BW$75)/2 * ($A$75 - $A$74)) + ((BW$75+ BW$76)/2 * ($A$76-$A$75)) + ((BW$76 + BW$77)/2 * ($A$77 - $A$76))  + ((BW$77 + BW$78)/2 * ($A$78-$A$77)) + ((BW$78 + BW$79)/2 * ($A$79 - $A$78))  + ((BW$79 + BW$80)/2 * ($A$80-$A$79)) + ((BW$80 + BW$81)/2 * ($A$81 - $A$80)) + ((BW$81+ BW$82)/2 * ($A$82-$A$81)) + ((BW$82 + BW$83)/2 * ($A$83 - $A$82))  + ((BW$83 + BW$84)/2 * ($A$84-$A$83)) + ((BW$84 + BW$85)/2 * ($A$85 - $A$84)) + ((BW$85 + BW$86)/2 * ($A$86 - $A$85))  + ((BW$86 + BW$87)/2 * ($A$87-$A$86)) + ((BW$87 + BW$88)/2 * ($A$88 - $A$87)) + ((BW$88 + BW$89)/2 * ($A$89 - $A$88))  + ((BW$89 + BW$90)/2 * ($A$90-$A$89)) + ((BW$90 + BW$91)/2 * ($A$91 - $A$90))</f>
        <v>1595.25</v>
      </c>
      <c r="BX102" s="206"/>
      <c r="BY102" s="206">
        <f>((BY$2+BY$3)/2 * ($A$3-$A$2)) + ((BY$3 + BY$4)/2 * ($A$4-$A$3)) + ((BY$4 + BY$5)/2 * ($BA$5 - $A$4)) + ((BY$5+BY$6)/2 * ($A$6-$A$5)) + ((BY$6 + BY$7)/2 * ($A$7-$A$6)) + ((BY$7 + BY$8)/2 * ($A$8 - $A$7)) + ((BY$8+BY$9)/2 * ($A$9-$A$8)) + ((BY$9 + BY$10)/2 * ($A$10-$A$9)) + ((BY$10 + BY$11)/2 * ($A$11 - $A$10))  + ((BY$11 + BY$12)/2 * ($A$12-$A$11)) + ((BY$12 + BY$13)/2 * ($A$13 - $A$12)) + ((BY$13+ BY$14)/2 * ($A$14-$A$13)) + ((BY$16 + BY$15)/2 * ($A$15 - $A$14)) + ((BY$15+BY$16)/2 * ($A$16 - $A$15)) + ((BY$16 + BY$17)/2 * ($A$17-$A$16)) + ((BY$17 + BY$18)/2 * ($A$18 - $A$17)) + ((BY$18+BY$19)/2 * ($A$19-$A$18)) + ((BY$19 + BY$20)/2 * ($A$20-$A$19)) + ((BY$20 + BY$21)/2 * ($A$21 - $A$20)) + ((BY$21+BY$22)/2 * ($A$22-$A$21)) + ((BY$23 + BY$22)/2 * ($A$23-$A$22)) + ((BY$23 + BY$24)/2 * ($A$24 - $A$23))  + ((BY$24 + BY$25)/2 * ($A$25-$A$24)) + ((BY$25 + BY$26)/2 * ($A$26 - $A$25)) + ((BY$26+ BY$27)/2 * ($A$27-$A$26)) + ((BY$27 + BY$28)/2 * ($A$28 - $A$27)) + ((BY$28+BY$29)/2 * ($A$29-$A$28)) + ((BY$29 + BY$30)/2 * ($A$30-$A$29)) + ((BY$30 + BY$31)/2 * ($A$31 - $A$30)) + ((BY$31+BY$32)/2 * ($A$32-$A$31)) + ((BY$32 + BY$33)/2 * ($A$33-$A$32)) + ((BY$735+ BY$34)/2 * ($A$34 - $A$33)) + ((BY$34+BY$35)/2 * ($A$35-$A$34)) + ((BY$35 + BY$36)/2 * ($A$36-$A$35)) + ((BY$36 + BY$37)/2 * ($A$37 - $A$36))  + ((BY$37 + BY$38)/2 * ($A$38-$A$37)) + ((BY$38 + BY$39)/2 * ($A$39 - $A$38)) + ((BY$39+ BY$40)/2 * ($A$40-$A$39)) + ((BY$40 + BY$41)/2 * ($A$41 - $A$40)) + ((BY$41+BY$42)/2 * ($A$42 - $A$41)) + ((BY$42 + BY$43)/2 * ($A$43-$A$42)) + ((BY$43 + BY$44)/2 * ($A$44 - $A$43)) + ((BY$44+BY$45)/2 * ($A$45-$A$44)) + ((BY$45 + BY$46)/2 * ($A$46-$A$45)) + ((BY$46 + BY$47)/2 * ($A$47 - $A$46)) + ((BY$47+BY$48)/2 * ($A$48-$A$47)) + ((BY$48 + BY$49)/2 * ($A$49-$A$48)) + ((BY$49 + BY$50)/2 * ($A$50 - $A$49))  + ((BY$50 + BY$51)/2 * ($A$51-$A$50)) + ((BY$51 + BY$52)/2 * ($A$52 - $A$51)) + ((BY$52+ BY$53)/2 * ($A$53-$A$52)) + ((BY$53 + BY$54)/2 * ($A$54 - $A$53)) +  ((BY$54+BY$55)/2 * ($A$55 - $A$56)) + ((BY$55 + BY$56)/2 * ($A$56-$A$55)) + ((BY$56 + BY$57)/2 * ($A$57 - $A$56)) + ((BY$57+BY$58)/2 * ($A$58-$A$57)) + ((BY$58 + BY$59)/2 * ($A$59-$A$58)) + ((BY$59 + BY$60)/2 * ($A$60 - $A$59)) + ((BY$60+BY$61)/2 * ($A$61-$A$60)) + ((BY$61 + BY$62)/2 * ($A$62-$A$61)) + ((BY$62 + BY$63)/2 * ($A$63 - $A$62))  + ((BY$63 + BY$64)/2 * ($A$64-$A$63)) + ((BY$64 + BY$65)/2 * ($A$65 - $A$64)) + ((BY$65+ BY$66)/2 * ($A$66-$A$65)) + ((BY$66 + BY$67)/2 * ($A$67 - $A$66)) + ((BY$67+BY$68)/2 * ($A$68-$A$67)) + ((BY$68 + BY$69)/2 * ($A$69-$A$68)) + ((BY$69 + BY$70)/2 * ($A$70 - $A$69)) + ((BY$70+BY$71)/2 * ($A$71-$A$70)) + ((BY$71 + BY$72)/2 * ($A$72-$A$71)) + ((BY$72 + BY$73)/2 * ($A$73 - $A$72))  + ((BY$73 + BY$74)/2 * ($A$74-$A$73)) + ((BY$74 + BY$75)/2 * ($A$75 - $A$74)) + ((BY$75+ BY$76)/2 * ($A$76-$A$75)) + ((BY$76 + BY$77)/2 * ($A$77 - $A$76))  + ((BY$77 + BY$78)/2 * ($A$78-$A$77)) + ((BY$78 + BY$79)/2 * ($A$79 - $A$78))  + ((BY$79 + BY$80)/2 * ($A$80-$A$79)) + ((BY$80 + BY$81)/2 * ($A$81 - $A$80)) + ((BY$81+ BY$82)/2 * ($A$82-$A$81)) + ((BY$82 + BY$83)/2 * ($A$83 - $A$82))  + ((BY$83 + BY$84)/2 * ($A$84-$A$83)) + ((BY$84 + BY$85)/2 * ($A$85 - $A$84)) + ((BY$85 + BY$86)/2 * ($A$86 - $A$85))  + ((BY$86 + BY$87)/2 * ($A$87-$A$86)) + ((BY$87 + BY$88)/2 * ($A$88 - $A$87)) + ((BY$88 + BY$89)/2 * ($A$89 - $A$88))  + ((BY$89 + BY$90)/2 * ($A$90-$A$89)) + ((BY$90 + BY$91)/2 * ($A$91 - $A$90))</f>
        <v>2672.25</v>
      </c>
      <c r="BZ102" s="206"/>
      <c r="CA102" s="206">
        <f>((CA$2+CA$3)/2 * ($A$3-$A$2)) + ((CA$3 + CA$4)/2 * ($A$4-$A$3)) + ((CA$4 + CA$5)/2 * ($BA$5 - $A$4)) + ((CA$5+CA$6)/2 * ($A$6-$A$5)) + ((CA$6 + CA$7)/2 * ($A$7-$A$6)) + ((CA$7 + CA$8)/2 * ($A$8 - $A$7)) + ((CA$8+CA$9)/2 * ($A$9-$A$8)) + ((CA$9 + CA$10)/2 * ($A$10-$A$9)) + ((CA$10 + CA$11)/2 * ($A$11 - $A$10))  + ((CA$11 + CA$12)/2 * ($A$12-$A$11)) + ((CA$12 + CA$13)/2 * ($A$13 - $A$12)) + ((CA$13+ CA$14)/2 * ($A$14-$A$13)) + ((CA$16 + CA$15)/2 * ($A$15 - $A$14)) + ((CA$15+CA$16)/2 * ($A$16 - $A$15)) + ((CA$16 + CA$17)/2 * ($A$17-$A$16)) + ((CA$17 + CA$18)/2 * ($A$18 - $A$17)) + ((CA$18+CA$19)/2 * ($A$19-$A$18)) + ((CA$19 + CA$20)/2 * ($A$20-$A$19)) + ((CA$20 + CA$21)/2 * ($A$21 - $A$20)) + ((CA$21+CA$22)/2 * ($A$22-$A$21)) + ((CA$23 + CA$22)/2 * ($A$23-$A$22)) + ((CA$23 + CA$24)/2 * ($A$24 - $A$23))  + ((CA$24 + CA$25)/2 * ($A$25-$A$24)) + ((CA$25 + CA$26)/2 * ($A$26 - $A$25)) + ((CA$26+ CA$27)/2 * ($A$27-$A$26)) + ((CA$27 + CA$28)/2 * ($A$28 - $A$27)) + ((CA$28+CA$29)/2 * ($A$29-$A$28)) + ((CA$29 + CA$30)/2 * ($A$30-$A$29)) + ((CA$30 + CA$31)/2 * ($A$31 - $A$30)) + ((CA$31+CA$32)/2 * ($A$32-$A$31)) + ((CA$32 + CA$33)/2 * ($A$33-$A$32)) + ((CA$735+ CA$34)/2 * ($A$34 - $A$33)) + ((CA$34+CA$35)/2 * ($A$35-$A$34)) + ((CA$35 + CA$36)/2 * ($A$36-$A$35)) + ((CA$36 + CA$37)/2 * ($A$37 - $A$36))  + ((CA$37 + CA$38)/2 * ($A$38-$A$37)) + ((CA$38 + CA$39)/2 * ($A$39 - $A$38)) + ((CA$39+ CA$40)/2 * ($A$40-$A$39)) + ((CA$40 + CA$41)/2 * ($A$41 - $A$40)) + ((CA$41+CA$42)/2 * ($A$42 - $A$41)) + ((CA$42 + CA$43)/2 * ($A$43-$A$42)) + ((CA$43 + CA$44)/2 * ($A$44 - $A$43)) + ((CA$44+CA$45)/2 * ($A$45-$A$44)) + ((CA$45 + CA$46)/2 * ($A$46-$A$45)) + ((CA$46 + CA$47)/2 * ($A$47 - $A$46)) + ((CA$47+CA$48)/2 * ($A$48-$A$47)) + ((CA$48 + CA$49)/2 * ($A$49-$A$48)) + ((CA$49 + CA$50)/2 * ($A$50 - $A$49))  + ((CA$50 + CA$51)/2 * ($A$51-$A$50)) + ((CA$51 + CA$52)/2 * ($A$52 - $A$51)) + ((CA$52+ CA$53)/2 * ($A$53-$A$52)) + ((CA$53 + CA$54)/2 * ($A$54 - $A$53)) +  ((CA$54+CA$55)/2 * ($A$55 - $A$56)) + ((CA$55 + CA$56)/2 * ($A$56-$A$55)) + ((CA$56 + CA$57)/2 * ($A$57 - $A$56)) + ((CA$57+CA$58)/2 * ($A$58-$A$57)) + ((CA$58 + CA$59)/2 * ($A$59-$A$58)) + ((CA$59 + CA$60)/2 * ($A$60 - $A$59)) + ((CA$60+CA$61)/2 * ($A$61-$A$60)) + ((CA$61 + CA$62)/2 * ($A$62-$A$61)) + ((CA$62 + CA$63)/2 * ($A$63 - $A$62))  + ((CA$63 + CA$64)/2 * ($A$64-$A$63)) + ((CA$64 + CA$65)/2 * ($A$65 - $A$64)) + ((CA$65+ CA$66)/2 * ($A$66-$A$65)) + ((CA$66 + CA$67)/2 * ($A$67 - $A$66)) + ((CA$67+CA$68)/2 * ($A$68-$A$67)) + ((CA$68 + CA$69)/2 * ($A$69-$A$68)) + ((CA$69 + CA$70)/2 * ($A$70 - $A$69)) + ((CA$70+CA$71)/2 * ($A$71-$A$70)) + ((CA$71 + CA$72)/2 * ($A$72-$A$71)) + ((CA$72 + CA$73)/2 * ($A$73 - $A$72))  + ((CA$73 + CA$74)/2 * ($A$74-$A$73)) + ((CA$74 + CA$75)/2 * ($A$75 - $A$74)) + ((CA$75+ CA$76)/2 * ($A$76-$A$75)) + ((CA$76 + CA$77)/2 * ($A$77 - $A$76))  + ((CA$77 + CA$78)/2 * ($A$78-$A$77)) + ((CA$78 + CA$79)/2 * ($A$79 - $A$78))  + ((CA$79 + CA$80)/2 * ($A$80-$A$79)) + ((CA$80 + CA$81)/2 * ($A$81 - $A$80)) + ((CA$81+ CA$82)/2 * ($A$82-$A$81)) + ((CA$82 + CA$83)/2 * ($A$83 - $A$82))  + ((CA$83 + CA$84)/2 * ($A$84-$A$83)) + ((CA$84 + CA$85)/2 * ($A$85 - $A$84)) + ((CA$85 + CA$86)/2 * ($A$86 - $A$85))  + ((CA$86 + CA$87)/2 * ($A$87-$A$86)) + ((CA$87 + CA$88)/2 * ($A$88 - $A$87)) + ((CA$88 + CA$89)/2 * ($A$89 - $A$88))  + ((CA$89 + CA$90)/2 * ($A$90-$A$89)) + ((CA$90 + CA$91)/2 * ($A$91 - $A$90))</f>
        <v>2552</v>
      </c>
      <c r="CB102" s="206"/>
      <c r="CC102" s="206">
        <f>((CC$2+CC$3)/2 * ($A$3-$A$2)) + ((CC$3 + CC$4)/2 * ($A$4-$A$3)) + ((CC$4 + CC$5)/2 * ($BA$5 - $A$4)) + ((CC$5+CC$6)/2 * ($A$6-$A$5)) + ((CC$6 + CC$7)/2 * ($A$7-$A$6)) + ((CC$7 + CC$8)/2 * ($A$8 - $A$7)) + ((CC$8+CC$9)/2 * ($A$9-$A$8)) + ((CC$9 + CC$10)/2 * ($A$10-$A$9)) + ((CC$10 + CC$11)/2 * ($A$11 - $A$10))  + ((CC$11 + CC$12)/2 * ($A$12-$A$11)) + ((CC$12 + CC$13)/2 * ($A$13 - $A$12)) + ((CC$13+ CC$14)/2 * ($A$14-$A$13)) + ((CC$16 + CC$15)/2 * ($A$15 - $A$14)) + ((CC$15+CC$16)/2 * ($A$16 - $A$15)) + ((CC$16 + CC$17)/2 * ($A$17-$A$16)) + ((CC$17 + CC$18)/2 * ($A$18 - $A$17)) + ((CC$18+CC$19)/2 * ($A$19-$A$18)) + ((CC$19 + CC$20)/2 * ($A$20-$A$19)) + ((CC$20 + CC$21)/2 * ($A$21 - $A$20)) + ((CC$21+CC$22)/2 * ($A$22-$A$21)) + ((CC$23 + CC$22)/2 * ($A$23-$A$22)) + ((CC$23 + CC$24)/2 * ($A$24 - $A$23))  + ((CC$24 + CC$25)/2 * ($A$25-$A$24)) + ((CC$25 + CC$26)/2 * ($A$26 - $A$25)) + ((CC$26+ CC$27)/2 * ($A$27-$A$26)) + ((CC$27 + CC$28)/2 * ($A$28 - $A$27)) + ((CC$28+CC$29)/2 * ($A$29-$A$28)) + ((CC$29 + CC$30)/2 * ($A$30-$A$29)) + ((CC$30 + CC$31)/2 * ($A$31 - $A$30)) + ((CC$31+CC$32)/2 * ($A$32-$A$31)) + ((CC$32 + CC$33)/2 * ($A$33-$A$32)) + ((CC$735+ CC$34)/2 * ($A$34 - $A$33)) + ((CC$34+CC$35)/2 * ($A$35-$A$34)) + ((CC$35 + CC$36)/2 * ($A$36-$A$35)) + ((CC$36 + CC$37)/2 * ($A$37 - $A$36))  + ((CC$37 + CC$38)/2 * ($A$38-$A$37)) + ((CC$38 + CC$39)/2 * ($A$39 - $A$38)) + ((CC$39+ CC$40)/2 * ($A$40-$A$39)) + ((CC$40 + CC$41)/2 * ($A$41 - $A$40)) + ((CC$41+CC$42)/2 * ($A$42 - $A$41)) + ((CC$42 + CC$43)/2 * ($A$43-$A$42)) + ((CC$43 + CC$44)/2 * ($A$44 - $A$43)) + ((CC$44+CC$45)/2 * ($A$45-$A$44)) + ((CC$45 + CC$46)/2 * ($A$46-$A$45)) + ((CC$46 + CC$47)/2 * ($A$47 - $A$46)) + ((CC$47+CC$48)/2 * ($A$48-$A$47)) + ((CC$48 + CC$49)/2 * ($A$49-$A$48)) + ((CC$49 + CC$50)/2 * ($A$50 - $A$49))  + ((CC$50 + CC$51)/2 * ($A$51-$A$50)) + ((CC$51 + CC$52)/2 * ($A$52 - $A$51)) + ((CC$52+ CC$53)/2 * ($A$53-$A$52)) + ((CC$53 + CC$54)/2 * ($A$54 - $A$53)) +  ((CC$54+CC$55)/2 * ($A$55 - $A$56)) + ((CC$55 + CC$56)/2 * ($A$56-$A$55)) + ((CC$56 + CC$57)/2 * ($A$57 - $A$56)) + ((CC$57+CC$58)/2 * ($A$58-$A$57)) + ((CC$58 + CC$59)/2 * ($A$59-$A$58)) + ((CC$59 + CC$60)/2 * ($A$60 - $A$59)) + ((CC$60+CC$61)/2 * ($A$61-$A$60)) + ((CC$61 + CC$62)/2 * ($A$62-$A$61)) + ((CC$62 + CC$63)/2 * ($A$63 - $A$62))  + ((CC$63 + CC$64)/2 * ($A$64-$A$63)) + ((CC$64 + CC$65)/2 * ($A$65 - $A$64)) + ((CC$65+ CC$66)/2 * ($A$66-$A$65)) + ((CC$66 + CC$67)/2 * ($A$67 - $A$66)) + ((CC$67+CC$68)/2 * ($A$68-$A$67)) + ((CC$68 + CC$69)/2 * ($A$69-$A$68)) + ((CC$69 + CC$70)/2 * ($A$70 - $A$69)) + ((CC$70+CC$71)/2 * ($A$71-$A$70)) + ((CC$71 + CC$72)/2 * ($A$72-$A$71)) + ((CC$72 + CC$73)/2 * ($A$73 - $A$72))  + ((CC$73 + CC$74)/2 * ($A$74-$A$73)) + ((CC$74 + CC$75)/2 * ($A$75 - $A$74)) + ((CC$75+ CC$76)/2 * ($A$76-$A$75)) + ((CC$76 + CC$77)/2 * ($A$77 - $A$76))  + ((CC$77 + CC$78)/2 * ($A$78-$A$77)) + ((CC$78 + CC$79)/2 * ($A$79 - $A$78))  + ((CC$79 + CC$80)/2 * ($A$80-$A$79)) + ((CC$80 + CC$81)/2 * ($A$81 - $A$80)) + ((CC$81+ CC$82)/2 * ($A$82-$A$81)) + ((CC$82 + CC$83)/2 * ($A$83 - $A$82))  + ((CC$83 + CC$84)/2 * ($A$84-$A$83)) + ((CC$84 + CC$85)/2 * ($A$85 - $A$84)) + ((CC$85 + CC$86)/2 * ($A$86 - $A$85))  + ((CC$86 + CC$87)/2 * ($A$87-$A$86)) + ((CC$87 + CC$88)/2 * ($A$88 - $A$87)) + ((CC$88 + CC$89)/2 * ($A$89 - $A$88))  + ((CC$89 + CC$90)/2 * ($A$90-$A$89)) + ((CC$90 + CC$91)/2 * ($A$91 - $A$90))</f>
        <v>1932.5</v>
      </c>
      <c r="CD102" s="206"/>
      <c r="CE102" s="206">
        <f>((CE$2+CE$3)/2 * ($A$3-$A$2)) + ((CE$3 + CE$4)/2 * ($A$4-$A$3)) + ((CE$4 + CE$5)/2 * ($BA$5 - $A$4)) + ((CE$5+CE$6)/2 * ($A$6-$A$5)) + ((CE$6 + CE$7)/2 * ($A$7-$A$6)) + ((CE$7 + CE$8)/2 * ($A$8 - $A$7)) + ((CE$8+CE$9)/2 * ($A$9-$A$8)) + ((CE$9 + CE$10)/2 * ($A$10-$A$9)) + ((CE$10 + CE$11)/2 * ($A$11 - $A$10))  + ((CE$11 + CE$12)/2 * ($A$12-$A$11)) + ((CE$12 + CE$13)/2 * ($A$13 - $A$12)) + ((CE$13+ CE$14)/2 * ($A$14-$A$13)) + ((CE$16 + CE$15)/2 * ($A$15 - $A$14)) + ((CE$15+CE$16)/2 * ($A$16 - $A$15)) + ((CE$16 + CE$17)/2 * ($A$17-$A$16)) + ((CE$17 + CE$18)/2 * ($A$18 - $A$17)) + ((CE$18+CE$19)/2 * ($A$19-$A$18)) + ((CE$19 + CE$20)/2 * ($A$20-$A$19)) + ((CE$20 + CE$21)/2 * ($A$21 - $A$20)) + ((CE$21+CE$22)/2 * ($A$22-$A$21)) + ((CE$23 + CE$22)/2 * ($A$23-$A$22)) + ((CE$23 + CE$24)/2 * ($A$24 - $A$23))  + ((CE$24 + CE$25)/2 * ($A$25-$A$24)) + ((CE$25 + CE$26)/2 * ($A$26 - $A$25)) + ((CE$26+ CE$27)/2 * ($A$27-$A$26)) + ((CE$27 + CE$28)/2 * ($A$28 - $A$27)) + ((CE$28+CE$29)/2 * ($A$29-$A$28)) + ((CE$29 + CE$30)/2 * ($A$30-$A$29)) + ((CE$30 + CE$31)/2 * ($A$31 - $A$30)) + ((CE$31+CE$32)/2 * ($A$32-$A$31)) + ((CE$32 + CE$33)/2 * ($A$33-$A$32)) + ((CE$735+ CE$34)/2 * ($A$34 - $A$33)) + ((CE$34+CE$35)/2 * ($A$35-$A$34)) + ((CE$35 + CE$36)/2 * ($A$36-$A$35)) + ((CE$36 + CE$37)/2 * ($A$37 - $A$36))  + ((CE$37 + CE$38)/2 * ($A$38-$A$37)) + ((CE$38 + CE$39)/2 * ($A$39 - $A$38)) + ((CE$39+ CE$40)/2 * ($A$40-$A$39)) + ((CE$40 + CE$41)/2 * ($A$41 - $A$40)) + ((CE$41+CE$42)/2 * ($A$42 - $A$41)) + ((CE$42 + CE$43)/2 * ($A$43-$A$42)) + ((CE$43 + CE$44)/2 * ($A$44 - $A$43)) + ((CE$44+CE$45)/2 * ($A$45-$A$44)) + ((CE$45 + CE$46)/2 * ($A$46-$A$45)) + ((CE$46 + CE$47)/2 * ($A$47 - $A$46)) + ((CE$47+CE$48)/2 * ($A$48-$A$47)) + ((CE$48 + CE$49)/2 * ($A$49-$A$48)) + ((CE$49 + CE$50)/2 * ($A$50 - $A$49))  + ((CE$50 + CE$51)/2 * ($A$51-$A$50)) + ((CE$51 + CE$52)/2 * ($A$52 - $A$51)) + ((CE$52+ CE$53)/2 * ($A$53-$A$52)) + ((CE$53 + CE$54)/2 * ($A$54 - $A$53)) +  ((CE$54+CE$55)/2 * ($A$55 - $A$56)) + ((CE$55 + CE$56)/2 * ($A$56-$A$55)) + ((CE$56 + CE$57)/2 * ($A$57 - $A$56)) + ((CE$57+CE$58)/2 * ($A$58-$A$57)) + ((CE$58 + CE$59)/2 * ($A$59-$A$58)) + ((CE$59 + CE$60)/2 * ($A$60 - $A$59)) + ((CE$60+CE$61)/2 * ($A$61-$A$60)) + ((CE$61 + CE$62)/2 * ($A$62-$A$61)) + ((CE$62 + CE$63)/2 * ($A$63 - $A$62))  + ((CE$63 + CE$64)/2 * ($A$64-$A$63)) + ((CE$64 + CE$65)/2 * ($A$65 - $A$64)) + ((CE$65+ CE$66)/2 * ($A$66-$A$65)) + ((CE$66 + CE$67)/2 * ($A$67 - $A$66)) + ((CE$67+CE$68)/2 * ($A$68-$A$67)) + ((CE$68 + CE$69)/2 * ($A$69-$A$68)) + ((CE$69 + CE$70)/2 * ($A$70 - $A$69)) + ((CE$70+CE$71)/2 * ($A$71-$A$70)) + ((CE$71 + CE$72)/2 * ($A$72-$A$71)) + ((CE$72 + CE$73)/2 * ($A$73 - $A$72))  + ((CE$73 + CE$74)/2 * ($A$74-$A$73)) + ((CE$74 + CE$75)/2 * ($A$75 - $A$74)) + ((CE$75+ CE$76)/2 * ($A$76-$A$75)) + ((CE$76 + CE$77)/2 * ($A$77 - $A$76))  + ((CE$77 + CE$78)/2 * ($A$78-$A$77)) + ((CE$78 + CE$79)/2 * ($A$79 - $A$78))  + ((CE$79 + CE$80)/2 * ($A$80-$A$79)) + ((CE$80 + CE$81)/2 * ($A$81 - $A$80)) + ((CE$81+ CE$82)/2 * ($A$82-$A$81)) + ((CE$82 + CE$83)/2 * ($A$83 - $A$82))  + ((CE$83 + CE$84)/2 * ($A$84-$A$83)) + ((CE$84 + CE$85)/2 * ($A$85 - $A$84)) + ((CE$85 + CE$86)/2 * ($A$86 - $A$85))  + ((CE$86 + CE$87)/2 * ($A$87-$A$86)) + ((CE$87 + CE$88)/2 * ($A$88 - $A$87)) + ((CE$88 + CE$89)/2 * ($A$89 - $A$88))  + ((CE$89 + CE$90)/2 * ($A$90-$A$89)) + ((CE$90 + CE$91)/2 * ($A$91 - $A$90))</f>
        <v>2224.5</v>
      </c>
      <c r="CF102" s="206"/>
      <c r="CG102" s="206">
        <f>((CG$2+CG$3)/2 * ($A$3-$A$2)) + ((CG$3 + CG$4)/2 * ($A$4-$A$3)) + ((CG$4 + CG$5)/2 * ($BA$5 - $A$4)) + ((CG$5+CG$6)/2 * ($A$6-$A$5)) + ((CG$6 + CG$7)/2 * ($A$7-$A$6)) + ((CG$7 + CG$8)/2 * ($A$8 - $A$7)) + ((CG$8+CG$9)/2 * ($A$9-$A$8)) + ((CG$9 + CG$10)/2 * ($A$10-$A$9)) + ((CG$10 + CG$11)/2 * ($A$11 - $A$10))  + ((CG$11 + CG$12)/2 * ($A$12-$A$11)) + ((CG$12 + CG$13)/2 * ($A$13 - $A$12)) + ((CG$13+ CG$14)/2 * ($A$14-$A$13)) + ((CG$16 + CG$15)/2 * ($A$15 - $A$14)) + ((CG$15+CG$16)/2 * ($A$16 - $A$15)) + ((CG$16 + CG$17)/2 * ($A$17-$A$16)) + ((CG$17 + CG$18)/2 * ($A$18 - $A$17)) + ((CG$18+CG$19)/2 * ($A$19-$A$18)) + ((CG$19 + CG$20)/2 * ($A$20-$A$19)) + ((CG$20 + CG$21)/2 * ($A$21 - $A$20)) + ((CG$21+CG$22)/2 * ($A$22-$A$21)) + ((CG$23 + CG$22)/2 * ($A$23-$A$22)) + ((CG$23 + CG$24)/2 * ($A$24 - $A$23))  + ((CG$24 + CG$25)/2 * ($A$25-$A$24)) + ((CG$25 + CG$26)/2 * ($A$26 - $A$25)) + ((CG$26+ CG$27)/2 * ($A$27-$A$26)) + ((CG$27 + CG$28)/2 * ($A$28 - $A$27)) + ((CG$28+CG$29)/2 * ($A$29-$A$28)) + ((CG$29 + CG$30)/2 * ($A$30-$A$29)) + ((CG$30 + CG$31)/2 * ($A$31 - $A$30)) + ((CG$31+CG$32)/2 * ($A$32-$A$31)) + ((CG$32 + CG$33)/2 * ($A$33-$A$32)) + ((CG$735+ CG$34)/2 * ($A$34 - $A$33)) + ((CG$34+CG$35)/2 * ($A$35-$A$34)) + ((CG$35 + CG$36)/2 * ($A$36-$A$35)) + ((CG$36 + CG$37)/2 * ($A$37 - $A$36))  + ((CG$37 + CG$38)/2 * ($A$38-$A$37)) + ((CG$38 + CG$39)/2 * ($A$39 - $A$38)) + ((CG$39+ CG$40)/2 * ($A$40-$A$39)) + ((CG$40 + CG$41)/2 * ($A$41 - $A$40)) + ((CG$41+CG$42)/2 * ($A$42 - $A$41)) + ((CG$42 + CG$43)/2 * ($A$43-$A$42)) + ((CG$43 + CG$44)/2 * ($A$44 - $A$43)) + ((CG$44+CG$45)/2 * ($A$45-$A$44)) + ((CG$45 + CG$46)/2 * ($A$46-$A$45)) + ((CG$46 + CG$47)/2 * ($A$47 - $A$46)) + ((CG$47+CG$48)/2 * ($A$48-$A$47)) + ((CG$48 + CG$49)/2 * ($A$49-$A$48)) + ((CG$49 + CG$50)/2 * ($A$50 - $A$49))  + ((CG$50 + CG$51)/2 * ($A$51-$A$50)) + ((CG$51 + CG$52)/2 * ($A$52 - $A$51)) + ((CG$52+ CG$53)/2 * ($A$53-$A$52)) + ((CG$53 + CG$54)/2 * ($A$54 - $A$53)) +  ((CG$54+CG$55)/2 * ($A$55 - $A$56)) + ((CG$55 + CG$56)/2 * ($A$56-$A$55)) + ((CG$56 + CG$57)/2 * ($A$57 - $A$56)) + ((CG$57+CG$58)/2 * ($A$58-$A$57)) + ((CG$58 + CG$59)/2 * ($A$59-$A$58)) + ((CG$59 + CG$60)/2 * ($A$60 - $A$59)) + ((CG$60+CG$61)/2 * ($A$61-$A$60)) + ((CG$61 + CG$62)/2 * ($A$62-$A$61)) + ((CG$62 + CG$63)/2 * ($A$63 - $A$62))  + ((CG$63 + CG$64)/2 * ($A$64-$A$63)) + ((CG$64 + CG$65)/2 * ($A$65 - $A$64)) + ((CG$65+ CG$66)/2 * ($A$66-$A$65)) + ((CG$66 + CG$67)/2 * ($A$67 - $A$66)) + ((CG$67+CG$68)/2 * ($A$68-$A$67)) + ((CG$68 + CG$69)/2 * ($A$69-$A$68)) + ((CG$69 + CG$70)/2 * ($A$70 - $A$69)) + ((CG$70+CG$71)/2 * ($A$71-$A$70)) + ((CG$71 + CG$72)/2 * ($A$72-$A$71)) + ((CG$72 + CG$73)/2 * ($A$73 - $A$72))  + ((CG$73 + CG$74)/2 * ($A$74-$A$73)) + ((CG$74 + CG$75)/2 * ($A$75 - $A$74)) + ((CG$75+ CG$76)/2 * ($A$76-$A$75)) + ((CG$76 + CG$77)/2 * ($A$77 - $A$76))  + ((CG$77 + CG$78)/2 * ($A$78-$A$77)) + ((CG$78 + CG$79)/2 * ($A$79 - $A$78))  + ((CG$79 + CG$80)/2 * ($A$80-$A$79)) + ((CG$80 + CG$81)/2 * ($A$81 - $A$80)) + ((CG$81+ CG$82)/2 * ($A$82-$A$81)) + ((CG$82 + CG$83)/2 * ($A$83 - $A$82))  + ((CG$83 + CG$84)/2 * ($A$84-$A$83)) + ((CG$84 + CG$85)/2 * ($A$85 - $A$84)) + ((CG$85 + CG$86)/2 * ($A$86 - $A$85))  + ((CG$86 + CG$87)/2 * ($A$87-$A$86)) + ((CG$87 + CG$88)/2 * ($A$88 - $A$87)) + ((CG$88 + CG$89)/2 * ($A$89 - $A$88))  + ((CG$89 + CG$90)/2 * ($A$90-$A$89)) + ((CG$90 + CG$91)/2 * ($A$91 - $A$90))</f>
        <v>0</v>
      </c>
      <c r="CH102" s="206"/>
      <c r="CI102" s="206">
        <f>((CI$2+CI$3)/2 * ($A$3-$A$2)) + ((CI$3 + CI$4)/2 * ($A$4-$A$3)) + ((CI$4 + CI$5)/2 * ($BA$5 - $A$4)) + ((CI$5+CI$6)/2 * ($A$6-$A$5)) + ((CI$6 + CI$7)/2 * ($A$7-$A$6)) + ((CI$7 + CI$8)/2 * ($A$8 - $A$7)) + ((CI$8+CI$9)/2 * ($A$9-$A$8)) + ((CI$9 + CI$10)/2 * ($A$10-$A$9)) + ((CI$10 + CI$11)/2 * ($A$11 - $A$10))  + ((CI$11 + CI$12)/2 * ($A$12-$A$11)) + ((CI$12 + CI$13)/2 * ($A$13 - $A$12)) + ((CI$13+ CI$14)/2 * ($A$14-$A$13)) + ((CI$16 + CI$15)/2 * ($A$15 - $A$14)) + ((CI$15+CI$16)/2 * ($A$16 - $A$15)) + ((CI$16 + CI$17)/2 * ($A$17-$A$16)) + ((CI$17 + CI$18)/2 * ($A$18 - $A$17)) + ((CI$18+CI$19)/2 * ($A$19-$A$18)) + ((CI$19 + CI$20)/2 * ($A$20-$A$19)) + ((CI$20 + CI$21)/2 * ($A$21 - $A$20)) + ((CI$21+CI$22)/2 * ($A$22-$A$21)) + ((CI$23 + CI$22)/2 * ($A$23-$A$22)) + ((CI$23 + CI$24)/2 * ($A$24 - $A$23))  + ((CI$24 + CI$25)/2 * ($A$25-$A$24)) + ((CI$25 + CI$26)/2 * ($A$26 - $A$25)) + ((CI$26+ CI$27)/2 * ($A$27-$A$26)) + ((CI$27 + CI$28)/2 * ($A$28 - $A$27)) + ((CI$28+CI$29)/2 * ($A$29-$A$28)) + ((CI$29 + CI$30)/2 * ($A$30-$A$29)) + ((CI$30 + CI$31)/2 * ($A$31 - $A$30)) + ((CI$31+CI$32)/2 * ($A$32-$A$31)) + ((CI$32 + CI$33)/2 * ($A$33-$A$32)) + ((CI$735+ CI$34)/2 * ($A$34 - $A$33)) + ((CI$34+CI$35)/2 * ($A$35-$A$34)) + ((CI$35 + CI$36)/2 * ($A$36-$A$35)) + ((CI$36 + CI$37)/2 * ($A$37 - $A$36))  + ((CI$37 + CI$38)/2 * ($A$38-$A$37)) + ((CI$38 + CI$39)/2 * ($A$39 - $A$38)) + ((CI$39+ CI$40)/2 * ($A$40-$A$39)) + ((CI$40 + CI$41)/2 * ($A$41 - $A$40)) + ((CI$41+CI$42)/2 * ($A$42 - $A$41)) + ((CI$42 + CI$43)/2 * ($A$43-$A$42)) + ((CI$43 + CI$44)/2 * ($A$44 - $A$43)) + ((CI$44+CI$45)/2 * ($A$45-$A$44)) + ((CI$45 + CI$46)/2 * ($A$46-$A$45)) + ((CI$46 + CI$47)/2 * ($A$47 - $A$46)) + ((CI$47+CI$48)/2 * ($A$48-$A$47)) + ((CI$48 + CI$49)/2 * ($A$49-$A$48)) + ((CI$49 + CI$50)/2 * ($A$50 - $A$49))  + ((CI$50 + CI$51)/2 * ($A$51-$A$50)) + ((CI$51 + CI$52)/2 * ($A$52 - $A$51)) + ((CI$52+ CI$53)/2 * ($A$53-$A$52)) + ((CI$53 + CI$54)/2 * ($A$54 - $A$53)) +  ((CI$54+CI$55)/2 * ($A$55 - $A$56)) + ((CI$55 + CI$56)/2 * ($A$56-$A$55)) + ((CI$56 + CI$57)/2 * ($A$57 - $A$56)) + ((CI$57+CI$58)/2 * ($A$58-$A$57)) + ((CI$58 + CI$59)/2 * ($A$59-$A$58)) + ((CI$59 + CI$60)/2 * ($A$60 - $A$59)) + ((CI$60+CI$61)/2 * ($A$61-$A$60)) + ((CI$61 + CI$62)/2 * ($A$62-$A$61)) + ((CI$62 + CI$63)/2 * ($A$63 - $A$62))  + ((CI$63 + CI$64)/2 * ($A$64-$A$63)) + ((CI$64 + CI$65)/2 * ($A$65 - $A$64)) + ((CI$65+ CI$66)/2 * ($A$66-$A$65)) + ((CI$66 + CI$67)/2 * ($A$67 - $A$66)) + ((CI$67+CI$68)/2 * ($A$68-$A$67)) + ((CI$68 + CI$69)/2 * ($A$69-$A$68)) + ((CI$69 + CI$70)/2 * ($A$70 - $A$69)) + ((CI$70+CI$71)/2 * ($A$71-$A$70)) + ((CI$71 + CI$72)/2 * ($A$72-$A$71)) + ((CI$72 + CI$73)/2 * ($A$73 - $A$72))  + ((CI$73 + CI$74)/2 * ($A$74-$A$73)) + ((CI$74 + CI$75)/2 * ($A$75 - $A$74)) + ((CI$75+ CI$76)/2 * ($A$76-$A$75)) + ((CI$76 + CI$77)/2 * ($A$77 - $A$76))  + ((CI$77 + CI$78)/2 * ($A$78-$A$77)) + ((CI$78 + CI$79)/2 * ($A$79 - $A$78))  + ((CI$79 + CI$80)/2 * ($A$80-$A$79)) + ((CI$80 + CI$81)/2 * ($A$81 - $A$80)) + ((CI$81+ CI$82)/2 * ($A$82-$A$81)) + ((CI$82 + CI$83)/2 * ($A$83 - $A$82))  + ((CI$83 + CI$84)/2 * ($A$84-$A$83)) + ((CI$84 + CI$85)/2 * ($A$85 - $A$84)) + ((CI$85 + CI$86)/2 * ($A$86 - $A$85))  + ((CI$86 + CI$87)/2 * ($A$87-$A$86)) + ((CI$87 + CI$88)/2 * ($A$88 - $A$87)) + ((CI$88 + CI$89)/2 * ($A$89 - $A$88))  + ((CI$89 + CI$90)/2 * ($A$90-$A$89)) + ((CI$90 + CI$91)/2 * ($A$91 - $A$90))</f>
        <v>1759.75</v>
      </c>
      <c r="CJ102" s="206"/>
      <c r="CK102" s="206">
        <f>((CK$2+CK$3)/2 * ($A$3-$A$2)) + ((CK$3 + CK$4)/2 * ($A$4-$A$3)) + ((CK$4 + CK$5)/2 * ($BA$5 - $A$4)) + ((CK$5+CK$6)/2 * ($A$6-$A$5)) + ((CK$6 + CK$7)/2 * ($A$7-$A$6)) + ((CK$7 + CK$8)/2 * ($A$8 - $A$7)) + ((CK$8+CK$9)/2 * ($A$9-$A$8)) + ((CK$9 + CK$10)/2 * ($A$10-$A$9)) + ((CK$10 + CK$11)/2 * ($A$11 - $A$10))  + ((CK$11 + CK$12)/2 * ($A$12-$A$11)) + ((CK$12 + CK$13)/2 * ($A$13 - $A$12)) + ((CK$13+ CK$14)/2 * ($A$14-$A$13)) + ((CK$16 + CK$15)/2 * ($A$15 - $A$14)) + ((CK$15+CK$16)/2 * ($A$16 - $A$15)) + ((CK$16 + CK$17)/2 * ($A$17-$A$16)) + ((CK$17 + CK$18)/2 * ($A$18 - $A$17)) + ((CK$18+CK$19)/2 * ($A$19-$A$18)) + ((CK$19 + CK$20)/2 * ($A$20-$A$19)) + ((CK$20 + CK$21)/2 * ($A$21 - $A$20)) + ((CK$21+CK$22)/2 * ($A$22-$A$21)) + ((CK$23 + CK$22)/2 * ($A$23-$A$22)) + ((CK$23 + CK$24)/2 * ($A$24 - $A$23))  + ((CK$24 + CK$25)/2 * ($A$25-$A$24)) + ((CK$25 + CK$26)/2 * ($A$26 - $A$25)) + ((CK$26+ CK$27)/2 * ($A$27-$A$26)) + ((CK$27 + CK$28)/2 * ($A$28 - $A$27)) + ((CK$28+CK$29)/2 * ($A$29-$A$28)) + ((CK$29 + CK$30)/2 * ($A$30-$A$29)) + ((CK$30 + CK$31)/2 * ($A$31 - $A$30)) + ((CK$31+CK$32)/2 * ($A$32-$A$31)) + ((CK$32 + CK$33)/2 * ($A$33-$A$32)) + ((CK$735+ CK$34)/2 * ($A$34 - $A$33)) + ((CK$34+CK$35)/2 * ($A$35-$A$34)) + ((CK$35 + CK$36)/2 * ($A$36-$A$35)) + ((CK$36 + CK$37)/2 * ($A$37 - $A$36))  + ((CK$37 + CK$38)/2 * ($A$38-$A$37)) + ((CK$38 + CK$39)/2 * ($A$39 - $A$38)) + ((CK$39+ CK$40)/2 * ($A$40-$A$39)) + ((CK$40 + CK$41)/2 * ($A$41 - $A$40)) + ((CK$41+CK$42)/2 * ($A$42 - $A$41)) + ((CK$42 + CK$43)/2 * ($A$43-$A$42)) + ((CK$43 + CK$44)/2 * ($A$44 - $A$43)) + ((CK$44+CK$45)/2 * ($A$45-$A$44)) + ((CK$45 + CK$46)/2 * ($A$46-$A$45)) + ((CK$46 + CK$47)/2 * ($A$47 - $A$46)) + ((CK$47+CK$48)/2 * ($A$48-$A$47)) + ((CK$48 + CK$49)/2 * ($A$49-$A$48)) + ((CK$49 + CK$50)/2 * ($A$50 - $A$49))  + ((CK$50 + CK$51)/2 * ($A$51-$A$50)) + ((CK$51 + CK$52)/2 * ($A$52 - $A$51)) + ((CK$52+ CK$53)/2 * ($A$53-$A$52)) + ((CK$53 + CK$54)/2 * ($A$54 - $A$53)) +  ((CK$54+CK$55)/2 * ($A$55 - $A$56)) + ((CK$55 + CK$56)/2 * ($A$56-$A$55)) + ((CK$56 + CK$57)/2 * ($A$57 - $A$56)) + ((CK$57+CK$58)/2 * ($A$58-$A$57)) + ((CK$58 + CK$59)/2 * ($A$59-$A$58)) + ((CK$59 + CK$60)/2 * ($A$60 - $A$59)) + ((CK$60+CK$61)/2 * ($A$61-$A$60)) + ((CK$61 + CK$62)/2 * ($A$62-$A$61)) + ((CK$62 + CK$63)/2 * ($A$63 - $A$62))  + ((CK$63 + CK$64)/2 * ($A$64-$A$63)) + ((CK$64 + CK$65)/2 * ($A$65 - $A$64)) + ((CK$65+ CK$66)/2 * ($A$66-$A$65)) + ((CK$66 + CK$67)/2 * ($A$67 - $A$66)) + ((CK$67+CK$68)/2 * ($A$68-$A$67)) + ((CK$68 + CK$69)/2 * ($A$69-$A$68)) + ((CK$69 + CK$70)/2 * ($A$70 - $A$69)) + ((CK$70+CK$71)/2 * ($A$71-$A$70)) + ((CK$71 + CK$72)/2 * ($A$72-$A$71)) + ((CK$72 + CK$73)/2 * ($A$73 - $A$72))  + ((CK$73 + CK$74)/2 * ($A$74-$A$73)) + ((CK$74 + CK$75)/2 * ($A$75 - $A$74)) + ((CK$75+ CK$76)/2 * ($A$76-$A$75)) + ((CK$76 + CK$77)/2 * ($A$77 - $A$76))  + ((CK$77 + CK$78)/2 * ($A$78-$A$77)) + ((CK$78 + CK$79)/2 * ($A$79 - $A$78))  + ((CK$79 + CK$80)/2 * ($A$80-$A$79)) + ((CK$80 + CK$81)/2 * ($A$81 - $A$80)) + ((CK$81+ CK$82)/2 * ($A$82-$A$81)) + ((CK$82 + CK$83)/2 * ($A$83 - $A$82))  + ((CK$83 + CK$84)/2 * ($A$84-$A$83)) + ((CK$84 + CK$85)/2 * ($A$85 - $A$84)) + ((CK$85 + CK$86)/2 * ($A$86 - $A$85))  + ((CK$86 + CK$87)/2 * ($A$87-$A$86)) + ((CK$87 + CK$88)/2 * ($A$88 - $A$87)) + ((CK$88 + CK$89)/2 * ($A$89 - $A$88))  + ((CK$89 + CK$90)/2 * ($A$90-$A$89)) + ((CK$90 + CK$91)/2 * ($A$91 - $A$90))</f>
        <v>2445.75</v>
      </c>
      <c r="CL102" s="206"/>
      <c r="CM102" s="206">
        <f>((CM$2+CM$3)/2 * ($A$3-$A$2)) + ((CM$3 + CM$4)/2 * ($A$4-$A$3)) + ((CM$4 + CM$5)/2 * ($BA$5 - $A$4)) + ((CM$5+CM$6)/2 * ($A$6-$A$5)) + ((CM$6 + CM$7)/2 * ($A$7-$A$6)) + ((CM$7 + CM$8)/2 * ($A$8 - $A$7)) + ((CM$8+CM$9)/2 * ($A$9-$A$8)) + ((CM$9 + CM$10)/2 * ($A$10-$A$9)) + ((CM$10 + CM$11)/2 * ($A$11 - $A$10))  + ((CM$11 + CM$12)/2 * ($A$12-$A$11)) + ((CM$12 + CM$13)/2 * ($A$13 - $A$12)) + ((CM$13+ CM$14)/2 * ($A$14-$A$13)) + ((CM$16 + CM$15)/2 * ($A$15 - $A$14)) + ((CM$15+CM$16)/2 * ($A$16 - $A$15)) + ((CM$16 + CM$17)/2 * ($A$17-$A$16)) + ((CM$17 + CM$18)/2 * ($A$18 - $A$17)) + ((CM$18+CM$19)/2 * ($A$19-$A$18)) + ((CM$19 + CM$20)/2 * ($A$20-$A$19)) + ((CM$20 + CM$21)/2 * ($A$21 - $A$20)) + ((CM$21+CM$22)/2 * ($A$22-$A$21)) + ((CM$23 + CM$22)/2 * ($A$23-$A$22)) + ((CM$23 + CM$24)/2 * ($A$24 - $A$23))  + ((CM$24 + CM$25)/2 * ($A$25-$A$24)) + ((CM$25 + CM$26)/2 * ($A$26 - $A$25)) + ((CM$26+ CM$27)/2 * ($A$27-$A$26)) + ((CM$27 + CM$28)/2 * ($A$28 - $A$27)) + ((CM$28+CM$29)/2 * ($A$29-$A$28)) + ((CM$29 + CM$30)/2 * ($A$30-$A$29)) + ((CM$30 + CM$31)/2 * ($A$31 - $A$30)) + ((CM$31+CM$32)/2 * ($A$32-$A$31)) + ((CM$32 + CM$33)/2 * ($A$33-$A$32)) + ((CM$735+ CM$34)/2 * ($A$34 - $A$33)) + ((CM$34+CM$35)/2 * ($A$35-$A$34)) + ((CM$35 + CM$36)/2 * ($A$36-$A$35)) + ((CM$36 + CM$37)/2 * ($A$37 - $A$36))  + ((CM$37 + CM$38)/2 * ($A$38-$A$37)) + ((CM$38 + CM$39)/2 * ($A$39 - $A$38)) + ((CM$39+ CM$40)/2 * ($A$40-$A$39)) + ((CM$40 + CM$41)/2 * ($A$41 - $A$40)) + ((CM$41+CM$42)/2 * ($A$42 - $A$41)) + ((CM$42 + CM$43)/2 * ($A$43-$A$42)) + ((CM$43 + CM$44)/2 * ($A$44 - $A$43)) + ((CM$44+CM$45)/2 * ($A$45-$A$44)) + ((CM$45 + CM$46)/2 * ($A$46-$A$45)) + ((CM$46 + CM$47)/2 * ($A$47 - $A$46)) + ((CM$47+CM$48)/2 * ($A$48-$A$47)) + ((CM$48 + CM$49)/2 * ($A$49-$A$48)) + ((CM$49 + CM$50)/2 * ($A$50 - $A$49))  + ((CM$50 + CM$51)/2 * ($A$51-$A$50)) + ((CM$51 + CM$52)/2 * ($A$52 - $A$51)) + ((CM$52+ CM$53)/2 * ($A$53-$A$52)) + ((CM$53 + CM$54)/2 * ($A$54 - $A$53)) +  ((CM$54+CM$55)/2 * ($A$55 - $A$56)) + ((CM$55 + CM$56)/2 * ($A$56-$A$55)) + ((CM$56 + CM$57)/2 * ($A$57 - $A$56)) + ((CM$57+CM$58)/2 * ($A$58-$A$57)) + ((CM$58 + CM$59)/2 * ($A$59-$A$58)) + ((CM$59 + CM$60)/2 * ($A$60 - $A$59)) + ((CM$60+CM$61)/2 * ($A$61-$A$60)) + ((CM$61 + CM$62)/2 * ($A$62-$A$61)) + ((CM$62 + CM$63)/2 * ($A$63 - $A$62))  + ((CM$63 + CM$64)/2 * ($A$64-$A$63)) + ((CM$64 + CM$65)/2 * ($A$65 - $A$64)) + ((CM$65+ CM$66)/2 * ($A$66-$A$65)) + ((CM$66 + CM$67)/2 * ($A$67 - $A$66)) + ((CM$67+CM$68)/2 * ($A$68-$A$67)) + ((CM$68 + CM$69)/2 * ($A$69-$A$68)) + ((CM$69 + CM$70)/2 * ($A$70 - $A$69)) + ((CM$70+CM$71)/2 * ($A$71-$A$70)) + ((CM$71 + CM$72)/2 * ($A$72-$A$71)) + ((CM$72 + CM$73)/2 * ($A$73 - $A$72))  + ((CM$73 + CM$74)/2 * ($A$74-$A$73)) + ((CM$74 + CM$75)/2 * ($A$75 - $A$74)) + ((CM$75+ CM$76)/2 * ($A$76-$A$75)) + ((CM$76 + CM$77)/2 * ($A$77 - $A$76))  + ((CM$77 + CM$78)/2 * ($A$78-$A$77)) + ((CM$78 + CM$79)/2 * ($A$79 - $A$78))  + ((CM$79 + CM$80)/2 * ($A$80-$A$79)) + ((CM$80 + CM$81)/2 * ($A$81 - $A$80)) + ((CM$81+ CM$82)/2 * ($A$82-$A$81)) + ((CM$82 + CM$83)/2 * ($A$83 - $A$82))  + ((CM$83 + CM$84)/2 * ($A$84-$A$83)) + ((CM$84 + CM$85)/2 * ($A$85 - $A$84)) + ((CM$85 + CM$86)/2 * ($A$86 - $A$85))  + ((CM$86 + CM$87)/2 * ($A$87-$A$86)) + ((CM$87 + CM$88)/2 * ($A$88 - $A$87)) + ((CM$88 + CM$89)/2 * ($A$89 - $A$88))  + ((CM$89 + CM$90)/2 * ($A$90-$A$89)) + ((CM$90 + CM$91)/2 * ($A$91 - $A$90))</f>
        <v>0</v>
      </c>
      <c r="CN102" s="206"/>
      <c r="CO102" s="206">
        <f>((CO$2+CO$3)/2 * ($A$3-$A$2)) + ((CO$3 + CO$4)/2 * ($A$4-$A$3)) + ((CO$4 + CO$5)/2 * ($BA$5 - $A$4)) + ((CO$5+CO$6)/2 * ($A$6-$A$5)) + ((CO$6 + CO$7)/2 * ($A$7-$A$6)) + ((CO$7 + CO$8)/2 * ($A$8 - $A$7)) + ((CO$8+CO$9)/2 * ($A$9-$A$8)) + ((CO$9 + CO$10)/2 * ($A$10-$A$9)) + ((CO$10 + CO$11)/2 * ($A$11 - $A$10))  + ((CO$11 + CO$12)/2 * ($A$12-$A$11)) + ((CO$12 + CO$13)/2 * ($A$13 - $A$12)) + ((CO$13+ CO$14)/2 * ($A$14-$A$13)) + ((CO$16 + CO$15)/2 * ($A$15 - $A$14)) + ((CO$15+CO$16)/2 * ($A$16 - $A$15)) + ((CO$16 + CO$17)/2 * ($A$17-$A$16)) + ((CO$17 + CO$18)/2 * ($A$18 - $A$17)) + ((CO$18+CO$19)/2 * ($A$19-$A$18)) + ((CO$19 + CO$20)/2 * ($A$20-$A$19)) + ((CO$20 + CO$21)/2 * ($A$21 - $A$20)) + ((CO$21+CO$22)/2 * ($A$22-$A$21)) + ((CO$23 + CO$22)/2 * ($A$23-$A$22)) + ((CO$23 + CO$24)/2 * ($A$24 - $A$23))  + ((CO$24 + CO$25)/2 * ($A$25-$A$24)) + ((CO$25 + CO$26)/2 * ($A$26 - $A$25)) + ((CO$26+ CO$27)/2 * ($A$27-$A$26)) + ((CO$27 + CO$28)/2 * ($A$28 - $A$27)) + ((CO$28+CO$29)/2 * ($A$29-$A$28)) + ((CO$29 + CO$30)/2 * ($A$30-$A$29)) + ((CO$30 + CO$31)/2 * ($A$31 - $A$30)) + ((CO$31+CO$32)/2 * ($A$32-$A$31)) + ((CO$32 + CO$33)/2 * ($A$33-$A$32)) + ((CO$735+ CO$34)/2 * ($A$34 - $A$33)) + ((CO$34+CO$35)/2 * ($A$35-$A$34)) + ((CO$35 + CO$36)/2 * ($A$36-$A$35)) + ((CO$36 + CO$37)/2 * ($A$37 - $A$36))  + ((CO$37 + CO$38)/2 * ($A$38-$A$37)) + ((CO$38 + CO$39)/2 * ($A$39 - $A$38)) + ((CO$39+ CO$40)/2 * ($A$40-$A$39)) + ((CO$40 + CO$41)/2 * ($A$41 - $A$40)) + ((CO$41+CO$42)/2 * ($A$42 - $A$41)) + ((CO$42 + CO$43)/2 * ($A$43-$A$42)) + ((CO$43 + CO$44)/2 * ($A$44 - $A$43)) + ((CO$44+CO$45)/2 * ($A$45-$A$44)) + ((CO$45 + CO$46)/2 * ($A$46-$A$45)) + ((CO$46 + CO$47)/2 * ($A$47 - $A$46)) + ((CO$47+CO$48)/2 * ($A$48-$A$47)) + ((CO$48 + CO$49)/2 * ($A$49-$A$48)) + ((CO$49 + CO$50)/2 * ($A$50 - $A$49))  + ((CO$50 + CO$51)/2 * ($A$51-$A$50)) + ((CO$51 + CO$52)/2 * ($A$52 - $A$51)) + ((CO$52+ CO$53)/2 * ($A$53-$A$52)) + ((CO$53 + CO$54)/2 * ($A$54 - $A$53)) +  ((CO$54+CO$55)/2 * ($A$55 - $A$56)) + ((CO$55 + CO$56)/2 * ($A$56-$A$55)) + ((CO$56 + CO$57)/2 * ($A$57 - $A$56)) + ((CO$57+CO$58)/2 * ($A$58-$A$57)) + ((CO$58 + CO$59)/2 * ($A$59-$A$58)) + ((CO$59 + CO$60)/2 * ($A$60 - $A$59)) + ((CO$60+CO$61)/2 * ($A$61-$A$60)) + ((CO$61 + CO$62)/2 * ($A$62-$A$61)) + ((CO$62 + CO$63)/2 * ($A$63 - $A$62))  + ((CO$63 + CO$64)/2 * ($A$64-$A$63)) + ((CO$64 + CO$65)/2 * ($A$65 - $A$64)) + ((CO$65+ CO$66)/2 * ($A$66-$A$65)) + ((CO$66 + CO$67)/2 * ($A$67 - $A$66)) + ((CO$67+CO$68)/2 * ($A$68-$A$67)) + ((CO$68 + CO$69)/2 * ($A$69-$A$68)) + ((CO$69 + CO$70)/2 * ($A$70 - $A$69)) + ((CO$70+CO$71)/2 * ($A$71-$A$70)) + ((CO$71 + CO$72)/2 * ($A$72-$A$71)) + ((CO$72 + CO$73)/2 * ($A$73 - $A$72))  + ((CO$73 + CO$74)/2 * ($A$74-$A$73)) + ((CO$74 + CO$75)/2 * ($A$75 - $A$74)) + ((CO$75+ CO$76)/2 * ($A$76-$A$75)) + ((CO$76 + CO$77)/2 * ($A$77 - $A$76))  + ((CO$77 + CO$78)/2 * ($A$78-$A$77)) + ((CO$78 + CO$79)/2 * ($A$79 - $A$78))  + ((CO$79 + CO$80)/2 * ($A$80-$A$79)) + ((CO$80 + CO$81)/2 * ($A$81 - $A$80)) + ((CO$81+ CO$82)/2 * ($A$82-$A$81)) + ((CO$82 + CO$83)/2 * ($A$83 - $A$82))  + ((CO$83 + CO$84)/2 * ($A$84-$A$83)) + ((CO$84 + CO$85)/2 * ($A$85 - $A$84)) + ((CO$85 + CO$86)/2 * ($A$86 - $A$85))  + ((CO$86 + CO$87)/2 * ($A$87-$A$86)) + ((CO$87 + CO$88)/2 * ($A$88 - $A$87)) + ((CO$88 + CO$89)/2 * ($A$89 - $A$88))  + ((CO$89 + CO$90)/2 * ($A$90-$A$89)) + ((CO$90 + CO$91)/2 * ($A$91 - $A$90))</f>
        <v>0</v>
      </c>
      <c r="CP102" s="206"/>
      <c r="CQ102" s="206">
        <f>((CQ$2+CQ$3)/2 * ($A$3-$A$2)) + ((CQ$3 + CQ$4)/2 * ($A$4-$A$3)) + ((CQ$4 + CQ$5)/2 * ($BA$5 - $A$4)) + ((CQ$5+CQ$6)/2 * ($A$6-$A$5)) + ((CQ$6 + CQ$7)/2 * ($A$7-$A$6)) + ((CQ$7 + CQ$8)/2 * ($A$8 - $A$7)) + ((CQ$8+CQ$9)/2 * ($A$9-$A$8)) + ((CQ$9 + CQ$10)/2 * ($A$10-$A$9)) + ((CQ$10 + CQ$11)/2 * ($A$11 - $A$10))  + ((CQ$11 + CQ$12)/2 * ($A$12-$A$11)) + ((CQ$12 + CQ$13)/2 * ($A$13 - $A$12)) + ((CQ$13+ CQ$14)/2 * ($A$14-$A$13)) + ((CQ$16 + CQ$15)/2 * ($A$15 - $A$14)) + ((CQ$15+CQ$16)/2 * ($A$16 - $A$15)) + ((CQ$16 + CQ$17)/2 * ($A$17-$A$16)) + ((CQ$17 + CQ$18)/2 * ($A$18 - $A$17)) + ((CQ$18+CQ$19)/2 * ($A$19-$A$18)) + ((CQ$19 + CQ$20)/2 * ($A$20-$A$19)) + ((CQ$20 + CQ$21)/2 * ($A$21 - $A$20)) + ((CQ$21+CQ$22)/2 * ($A$22-$A$21)) + ((CQ$23 + CQ$22)/2 * ($A$23-$A$22)) + ((CQ$23 + CQ$24)/2 * ($A$24 - $A$23))  + ((CQ$24 + CQ$25)/2 * ($A$25-$A$24)) + ((CQ$25 + CQ$26)/2 * ($A$26 - $A$25)) + ((CQ$26+ CQ$27)/2 * ($A$27-$A$26)) + ((CQ$27 + CQ$28)/2 * ($A$28 - $A$27)) + ((CQ$28+CQ$29)/2 * ($A$29-$A$28)) + ((CQ$29 + CQ$30)/2 * ($A$30-$A$29)) + ((CQ$30 + CQ$31)/2 * ($A$31 - $A$30)) + ((CQ$31+CQ$32)/2 * ($A$32-$A$31)) + ((CQ$32 + CQ$33)/2 * ($A$33-$A$32)) + ((CQ$735+ CQ$34)/2 * ($A$34 - $A$33)) + ((CQ$34+CQ$35)/2 * ($A$35-$A$34)) + ((CQ$35 + CQ$36)/2 * ($A$36-$A$35)) + ((CQ$36 + CQ$37)/2 * ($A$37 - $A$36))  + ((CQ$37 + CQ$38)/2 * ($A$38-$A$37)) + ((CQ$38 + CQ$39)/2 * ($A$39 - $A$38)) + ((CQ$39+ CQ$40)/2 * ($A$40-$A$39)) + ((CQ$40 + CQ$41)/2 * ($A$41 - $A$40)) + ((CQ$41+CQ$42)/2 * ($A$42 - $A$41)) + ((CQ$42 + CQ$43)/2 * ($A$43-$A$42)) + ((CQ$43 + CQ$44)/2 * ($A$44 - $A$43)) + ((CQ$44+CQ$45)/2 * ($A$45-$A$44)) + ((CQ$45 + CQ$46)/2 * ($A$46-$A$45)) + ((CQ$46 + CQ$47)/2 * ($A$47 - $A$46)) + ((CQ$47+CQ$48)/2 * ($A$48-$A$47)) + ((CQ$48 + CQ$49)/2 * ($A$49-$A$48)) + ((CQ$49 + CQ$50)/2 * ($A$50 - $A$49))  + ((CQ$50 + CQ$51)/2 * ($A$51-$A$50)) + ((CQ$51 + CQ$52)/2 * ($A$52 - $A$51)) + ((CQ$52+ CQ$53)/2 * ($A$53-$A$52)) + ((CQ$53 + CQ$54)/2 * ($A$54 - $A$53)) +  ((CQ$54+CQ$55)/2 * ($A$55 - $A$56)) + ((CQ$55 + CQ$56)/2 * ($A$56-$A$55)) + ((CQ$56 + CQ$57)/2 * ($A$57 - $A$56)) + ((CQ$57+CQ$58)/2 * ($A$58-$A$57)) + ((CQ$58 + CQ$59)/2 * ($A$59-$A$58)) + ((CQ$59 + CQ$60)/2 * ($A$60 - $A$59)) + ((CQ$60+CQ$61)/2 * ($A$61-$A$60)) + ((CQ$61 + CQ$62)/2 * ($A$62-$A$61)) + ((CQ$62 + CQ$63)/2 * ($A$63 - $A$62))  + ((CQ$63 + CQ$64)/2 * ($A$64-$A$63)) + ((CQ$64 + CQ$65)/2 * ($A$65 - $A$64)) + ((CQ$65+ CQ$66)/2 * ($A$66-$A$65)) + ((CQ$66 + CQ$67)/2 * ($A$67 - $A$66)) + ((CQ$67+CQ$68)/2 * ($A$68-$A$67)) + ((CQ$68 + CQ$69)/2 * ($A$69-$A$68)) + ((CQ$69 + CQ$70)/2 * ($A$70 - $A$69)) + ((CQ$70+CQ$71)/2 * ($A$71-$A$70)) + ((CQ$71 + CQ$72)/2 * ($A$72-$A$71)) + ((CQ$72 + CQ$73)/2 * ($A$73 - $A$72))  + ((CQ$73 + CQ$74)/2 * ($A$74-$A$73)) + ((CQ$74 + CQ$75)/2 * ($A$75 - $A$74)) + ((CQ$75+ CQ$76)/2 * ($A$76-$A$75)) + ((CQ$76 + CQ$77)/2 * ($A$77 - $A$76))  + ((CQ$77 + CQ$78)/2 * ($A$78-$A$77)) + ((CQ$78 + CQ$79)/2 * ($A$79 - $A$78))  + ((CQ$79 + CQ$80)/2 * ($A$80-$A$79)) + ((CQ$80 + CQ$81)/2 * ($A$81 - $A$80)) + ((CQ$81+ CQ$82)/2 * ($A$82-$A$81)) + ((CQ$82 + CQ$83)/2 * ($A$83 - $A$82))  + ((CQ$83 + CQ$84)/2 * ($A$84-$A$83)) + ((CQ$84 + CQ$85)/2 * ($A$85 - $A$84)) + ((CQ$85 + CQ$86)/2 * ($A$86 - $A$85))  + ((CQ$86 + CQ$87)/2 * ($A$87-$A$86)) + ((CQ$87 + CQ$88)/2 * ($A$88 - $A$87)) + ((CQ$88 + CQ$89)/2 * ($A$89 - $A$88))  + ((CQ$89 + CQ$90)/2 * ($A$90-$A$89)) + ((CQ$90 + CQ$91)/2 * ($A$91 - $A$90))</f>
        <v>0</v>
      </c>
      <c r="CR102" s="206"/>
      <c r="CS102" s="206">
        <f>((CS$2+CS$3)/2 * ($A$3-$A$2)) + ((CS$3 + CS$4)/2 * ($A$4-$A$3)) + ((CS$4 + CS$5)/2 * ($BA$5 - $A$4)) + ((CS$5+CS$6)/2 * ($A$6-$A$5)) + ((CS$6 + CS$7)/2 * ($A$7-$A$6)) + ((CS$7 + CS$8)/2 * ($A$8 - $A$7)) + ((CS$8+CS$9)/2 * ($A$9-$A$8)) + ((CS$9 + CS$10)/2 * ($A$10-$A$9)) + ((CS$10 + CS$11)/2 * ($A$11 - $A$10))  + ((CS$11 + CS$12)/2 * ($A$12-$A$11)) + ((CS$12 + CS$13)/2 * ($A$13 - $A$12)) + ((CS$13+ CS$14)/2 * ($A$14-$A$13)) + ((CS$16 + CS$15)/2 * ($A$15 - $A$14)) + ((CS$15+CS$16)/2 * ($A$16 - $A$15)) + ((CS$16 + CS$17)/2 * ($A$17-$A$16)) + ((CS$17 + CS$18)/2 * ($A$18 - $A$17)) + ((CS$18+CS$19)/2 * ($A$19-$A$18)) + ((CS$19 + CS$20)/2 * ($A$20-$A$19)) + ((CS$20 + CS$21)/2 * ($A$21 - $A$20)) + ((CS$21+CS$22)/2 * ($A$22-$A$21)) + ((CS$23 + CS$22)/2 * ($A$23-$A$22)) + ((CS$23 + CS$24)/2 * ($A$24 - $A$23))  + ((CS$24 + CS$25)/2 * ($A$25-$A$24)) + ((CS$25 + CS$26)/2 * ($A$26 - $A$25)) + ((CS$26+ CS$27)/2 * ($A$27-$A$26)) + ((CS$27 + CS$28)/2 * ($A$28 - $A$27)) + ((CS$28+CS$29)/2 * ($A$29-$A$28)) + ((CS$29 + CS$30)/2 * ($A$30-$A$29)) + ((CS$30 + CS$31)/2 * ($A$31 - $A$30)) + ((CS$31+CS$32)/2 * ($A$32-$A$31)) + ((CS$32 + CS$33)/2 * ($A$33-$A$32)) + ((CS$735+ CS$34)/2 * ($A$34 - $A$33)) + ((CS$34+CS$35)/2 * ($A$35-$A$34)) + ((CS$35 + CS$36)/2 * ($A$36-$A$35)) + ((CS$36 + CS$37)/2 * ($A$37 - $A$36))  + ((CS$37 + CS$38)/2 * ($A$38-$A$37)) + ((CS$38 + CS$39)/2 * ($A$39 - $A$38)) + ((CS$39+ CS$40)/2 * ($A$40-$A$39)) + ((CS$40 + CS$41)/2 * ($A$41 - $A$40)) + ((CS$41+CS$42)/2 * ($A$42 - $A$41)) + ((CS$42 + CS$43)/2 * ($A$43-$A$42)) + ((CS$43 + CS$44)/2 * ($A$44 - $A$43)) + ((CS$44+CS$45)/2 * ($A$45-$A$44)) + ((CS$45 + CS$46)/2 * ($A$46-$A$45)) + ((CS$46 + CS$47)/2 * ($A$47 - $A$46)) + ((CS$47+CS$48)/2 * ($A$48-$A$47)) + ((CS$48 + CS$49)/2 * ($A$49-$A$48)) + ((CS$49 + CS$50)/2 * ($A$50 - $A$49))  + ((CS$50 + CS$51)/2 * ($A$51-$A$50)) + ((CS$51 + CS$52)/2 * ($A$52 - $A$51)) + ((CS$52+ CS$53)/2 * ($A$53-$A$52)) + ((CS$53 + CS$54)/2 * ($A$54 - $A$53)) +  ((CS$54+CS$55)/2 * ($A$55 - $A$56)) + ((CS$55 + CS$56)/2 * ($A$56-$A$55)) + ((CS$56 + CS$57)/2 * ($A$57 - $A$56)) + ((CS$57+CS$58)/2 * ($A$58-$A$57)) + ((CS$58 + CS$59)/2 * ($A$59-$A$58)) + ((CS$59 + CS$60)/2 * ($A$60 - $A$59)) + ((CS$60+CS$61)/2 * ($A$61-$A$60)) + ((CS$61 + CS$62)/2 * ($A$62-$A$61)) + ((CS$62 + CS$63)/2 * ($A$63 - $A$62))  + ((CS$63 + CS$64)/2 * ($A$64-$A$63)) + ((CS$64 + CS$65)/2 * ($A$65 - $A$64)) + ((CS$65+ CS$66)/2 * ($A$66-$A$65)) + ((CS$66 + CS$67)/2 * ($A$67 - $A$66)) + ((CS$67+CS$68)/2 * ($A$68-$A$67)) + ((CS$68 + CS$69)/2 * ($A$69-$A$68)) + ((CS$69 + CS$70)/2 * ($A$70 - $A$69)) + ((CS$70+CS$71)/2 * ($A$71-$A$70)) + ((CS$71 + CS$72)/2 * ($A$72-$A$71)) + ((CS$72 + CS$73)/2 * ($A$73 - $A$72))  + ((CS$73 + CS$74)/2 * ($A$74-$A$73)) + ((CS$74 + CS$75)/2 * ($A$75 - $A$74)) + ((CS$75+ CS$76)/2 * ($A$76-$A$75)) + ((CS$76 + CS$77)/2 * ($A$77 - $A$76))  + ((CS$77 + CS$78)/2 * ($A$78-$A$77)) + ((CS$78 + CS$79)/2 * ($A$79 - $A$78))  + ((CS$79 + CS$80)/2 * ($A$80-$A$79)) + ((CS$80 + CS$81)/2 * ($A$81 - $A$80)) + ((CS$81+ CS$82)/2 * ($A$82-$A$81)) + ((CS$82 + CS$83)/2 * ($A$83 - $A$82))  + ((CS$83 + CS$84)/2 * ($A$84-$A$83)) + ((CS$84 + CS$85)/2 * ($A$85 - $A$84)) + ((CS$85 + CS$86)/2 * ($A$86 - $A$85))  + ((CS$86 + CS$87)/2 * ($A$87-$A$86)) + ((CS$87 + CS$88)/2 * ($A$88 - $A$87)) + ((CS$88 + CS$89)/2 * ($A$89 - $A$88))  + ((CS$89 + CS$90)/2 * ($A$90-$A$89)) + ((CS$90 + CS$91)/2 * ($A$91 - $A$90))</f>
        <v>0</v>
      </c>
      <c r="CT102" s="206"/>
      <c r="CU102" s="206">
        <f>((CU$2+CU$3)/2 * ($A$3-$A$2)) + ((CU$3 + CU$4)/2 * ($A$4-$A$3)) + ((CU$4 + CU$5)/2 * ($BA$5 - $A$4)) + ((CU$5+CU$6)/2 * ($A$6-$A$5)) + ((CU$6 + CU$7)/2 * ($A$7-$A$6)) + ((CU$7 + CU$8)/2 * ($A$8 - $A$7)) + ((CU$8+CU$9)/2 * ($A$9-$A$8)) + ((CU$9 + CU$10)/2 * ($A$10-$A$9)) + ((CU$10 + CU$11)/2 * ($A$11 - $A$10))  + ((CU$11 + CU$12)/2 * ($A$12-$A$11)) + ((CU$12 + CU$13)/2 * ($A$13 - $A$12)) + ((CU$13+ CU$14)/2 * ($A$14-$A$13)) + ((CU$16 + CU$15)/2 * ($A$15 - $A$14)) + ((CU$15+CU$16)/2 * ($A$16 - $A$15)) + ((CU$16 + CU$17)/2 * ($A$17-$A$16)) + ((CU$17 + CU$18)/2 * ($A$18 - $A$17)) + ((CU$18+CU$19)/2 * ($A$19-$A$18)) + ((CU$19 + CU$20)/2 * ($A$20-$A$19)) + ((CU$20 + CU$21)/2 * ($A$21 - $A$20)) + ((CU$21+CU$22)/2 * ($A$22-$A$21)) + ((CU$23 + CU$22)/2 * ($A$23-$A$22)) + ((CU$23 + CU$24)/2 * ($A$24 - $A$23))  + ((CU$24 + CU$25)/2 * ($A$25-$A$24)) + ((CU$25 + CU$26)/2 * ($A$26 - $A$25)) + ((CU$26+ CU$27)/2 * ($A$27-$A$26)) + ((CU$27 + CU$28)/2 * ($A$28 - $A$27)) + ((CU$28+CU$29)/2 * ($A$29-$A$28)) + ((CU$29 + CU$30)/2 * ($A$30-$A$29)) + ((CU$30 + CU$31)/2 * ($A$31 - $A$30)) + ((CU$31+CU$32)/2 * ($A$32-$A$31)) + ((CU$32 + CU$33)/2 * ($A$33-$A$32)) + ((CU$735+ CU$34)/2 * ($A$34 - $A$33)) + ((CU$34+CU$35)/2 * ($A$35-$A$34)) + ((CU$35 + CU$36)/2 * ($A$36-$A$35)) + ((CU$36 + CU$37)/2 * ($A$37 - $A$36))  + ((CU$37 + CU$38)/2 * ($A$38-$A$37)) + ((CU$38 + CU$39)/2 * ($A$39 - $A$38)) + ((CU$39+ CU$40)/2 * ($A$40-$A$39)) + ((CU$40 + CU$41)/2 * ($A$41 - $A$40)) + ((CU$41+CU$42)/2 * ($A$42 - $A$41)) + ((CU$42 + CU$43)/2 * ($A$43-$A$42)) + ((CU$43 + CU$44)/2 * ($A$44 - $A$43)) + ((CU$44+CU$45)/2 * ($A$45-$A$44)) + ((CU$45 + CU$46)/2 * ($A$46-$A$45)) + ((CU$46 + CU$47)/2 * ($A$47 - $A$46)) + ((CU$47+CU$48)/2 * ($A$48-$A$47)) + ((CU$48 + CU$49)/2 * ($A$49-$A$48)) + ((CU$49 + CU$50)/2 * ($A$50 - $A$49))  + ((CU$50 + CU$51)/2 * ($A$51-$A$50)) + ((CU$51 + CU$52)/2 * ($A$52 - $A$51)) + ((CU$52+ CU$53)/2 * ($A$53-$A$52)) + ((CU$53 + CU$54)/2 * ($A$54 - $A$53)) +  ((CU$54+CU$55)/2 * ($A$55 - $A$56)) + ((CU$55 + CU$56)/2 * ($A$56-$A$55)) + ((CU$56 + CU$57)/2 * ($A$57 - $A$56)) + ((CU$57+CU$58)/2 * ($A$58-$A$57)) + ((CU$58 + CU$59)/2 * ($A$59-$A$58)) + ((CU$59 + CU$60)/2 * ($A$60 - $A$59)) + ((CU$60+CU$61)/2 * ($A$61-$A$60)) + ((CU$61 + CU$62)/2 * ($A$62-$A$61)) + ((CU$62 + CU$63)/2 * ($A$63 - $A$62))  + ((CU$63 + CU$64)/2 * ($A$64-$A$63)) + ((CU$64 + CU$65)/2 * ($A$65 - $A$64)) + ((CU$65+ CU$66)/2 * ($A$66-$A$65)) + ((CU$66 + CU$67)/2 * ($A$67 - $A$66)) + ((CU$67+CU$68)/2 * ($A$68-$A$67)) + ((CU$68 + CU$69)/2 * ($A$69-$A$68)) + ((CU$69 + CU$70)/2 * ($A$70 - $A$69)) + ((CU$70+CU$71)/2 * ($A$71-$A$70)) + ((CU$71 + CU$72)/2 * ($A$72-$A$71)) + ((CU$72 + CU$73)/2 * ($A$73 - $A$72))  + ((CU$73 + CU$74)/2 * ($A$74-$A$73)) + ((CU$74 + CU$75)/2 * ($A$75 - $A$74)) + ((CU$75+ CU$76)/2 * ($A$76-$A$75)) + ((CU$76 + CU$77)/2 * ($A$77 - $A$76))  + ((CU$77 + CU$78)/2 * ($A$78-$A$77)) + ((CU$78 + CU$79)/2 * ($A$79 - $A$78))  + ((CU$79 + CU$80)/2 * ($A$80-$A$79)) + ((CU$80 + CU$81)/2 * ($A$81 - $A$80)) + ((CU$81+ CU$82)/2 * ($A$82-$A$81)) + ((CU$82 + CU$83)/2 * ($A$83 - $A$82))  + ((CU$83 + CU$84)/2 * ($A$84-$A$83)) + ((CU$84 + CU$85)/2 * ($A$85 - $A$84)) + ((CU$85 + CU$86)/2 * ($A$86 - $A$85))  + ((CU$86 + CU$87)/2 * ($A$87-$A$86)) + ((CU$87 + CU$88)/2 * ($A$88 - $A$87)) + ((CU$88 + CU$89)/2 * ($A$89 - $A$88))  + ((CU$89 + CU$90)/2 * ($A$90-$A$89)) + ((CU$90 + CU$91)/2 * ($A$91 - $A$90))</f>
        <v>0</v>
      </c>
      <c r="CV102" s="206"/>
      <c r="CW102" s="206">
        <f>((CW$2+CW$3)/2 * ($A$3-$A$2)) + ((CW$3 + CW$4)/2 * ($A$4-$A$3)) + ((CW$4 + CW$5)/2 * ($BA$5 - $A$4)) + ((CW$5+CW$6)/2 * ($A$6-$A$5)) + ((CW$6 + CW$7)/2 * ($A$7-$A$6)) + ((CW$7 + CW$8)/2 * ($A$8 - $A$7)) + ((CW$8+CW$9)/2 * ($A$9-$A$8)) + ((CW$9 + CW$10)/2 * ($A$10-$A$9)) + ((CW$10 + CW$11)/2 * ($A$11 - $A$10))  + ((CW$11 + CW$12)/2 * ($A$12-$A$11)) + ((CW$12 + CW$13)/2 * ($A$13 - $A$12)) + ((CW$13+ CW$14)/2 * ($A$14-$A$13)) + ((CW$16 + CW$15)/2 * ($A$15 - $A$14)) + ((CW$15+CW$16)/2 * ($A$16 - $A$15)) + ((CW$16 + CW$17)/2 * ($A$17-$A$16)) + ((CW$17 + CW$18)/2 * ($A$18 - $A$17)) + ((CW$18+CW$19)/2 * ($A$19-$A$18)) + ((CW$19 + CW$20)/2 * ($A$20-$A$19)) + ((CW$20 + CW$21)/2 * ($A$21 - $A$20)) + ((CW$21+CW$22)/2 * ($A$22-$A$21)) + ((CW$23 + CW$22)/2 * ($A$23-$A$22)) + ((CW$23 + CW$24)/2 * ($A$24 - $A$23))  + ((CW$24 + CW$25)/2 * ($A$25-$A$24)) + ((CW$25 + CW$26)/2 * ($A$26 - $A$25)) + ((CW$26+ CW$27)/2 * ($A$27-$A$26)) + ((CW$27 + CW$28)/2 * ($A$28 - $A$27)) + ((CW$28+CW$29)/2 * ($A$29-$A$28)) + ((CW$29 + CW$30)/2 * ($A$30-$A$29)) + ((CW$30 + CW$31)/2 * ($A$31 - $A$30)) + ((CW$31+CW$32)/2 * ($A$32-$A$31)) + ((CW$32 + CW$33)/2 * ($A$33-$A$32)) + ((CW$735+ CW$34)/2 * ($A$34 - $A$33)) + ((CW$34+CW$35)/2 * ($A$35-$A$34)) + ((CW$35 + CW$36)/2 * ($A$36-$A$35)) + ((CW$36 + CW$37)/2 * ($A$37 - $A$36))  + ((CW$37 + CW$38)/2 * ($A$38-$A$37)) + ((CW$38 + CW$39)/2 * ($A$39 - $A$38)) + ((CW$39+ CW$40)/2 * ($A$40-$A$39)) + ((CW$40 + CW$41)/2 * ($A$41 - $A$40)) + ((CW$41+CW$42)/2 * ($A$42 - $A$41)) + ((CW$42 + CW$43)/2 * ($A$43-$A$42)) + ((CW$43 + CW$44)/2 * ($A$44 - $A$43)) + ((CW$44+CW$45)/2 * ($A$45-$A$44)) + ((CW$45 + CW$46)/2 * ($A$46-$A$45)) + ((CW$46 + CW$47)/2 * ($A$47 - $A$46)) + ((CW$47+CW$48)/2 * ($A$48-$A$47)) + ((CW$48 + CW$49)/2 * ($A$49-$A$48)) + ((CW$49 + CW$50)/2 * ($A$50 - $A$49))  + ((CW$50 + CW$51)/2 * ($A$51-$A$50)) + ((CW$51 + CW$52)/2 * ($A$52 - $A$51)) + ((CW$52+ CW$53)/2 * ($A$53-$A$52)) + ((CW$53 + CW$54)/2 * ($A$54 - $A$53)) +  ((CW$54+CW$55)/2 * ($A$55 - $A$56)) + ((CW$55 + CW$56)/2 * ($A$56-$A$55)) + ((CW$56 + CW$57)/2 * ($A$57 - $A$56)) + ((CW$57+CW$58)/2 * ($A$58-$A$57)) + ((CW$58 + CW$59)/2 * ($A$59-$A$58)) + ((CW$59 + CW$60)/2 * ($A$60 - $A$59)) + ((CW$60+CW$61)/2 * ($A$61-$A$60)) + ((CW$61 + CW$62)/2 * ($A$62-$A$61)) + ((CW$62 + CW$63)/2 * ($A$63 - $A$62))  + ((CW$63 + CW$64)/2 * ($A$64-$A$63)) + ((CW$64 + CW$65)/2 * ($A$65 - $A$64)) + ((CW$65+ CW$66)/2 * ($A$66-$A$65)) + ((CW$66 + CW$67)/2 * ($A$67 - $A$66)) + ((CW$67+CW$68)/2 * ($A$68-$A$67)) + ((CW$68 + CW$69)/2 * ($A$69-$A$68)) + ((CW$69 + CW$70)/2 * ($A$70 - $A$69)) + ((CW$70+CW$71)/2 * ($A$71-$A$70)) + ((CW$71 + CW$72)/2 * ($A$72-$A$71)) + ((CW$72 + CW$73)/2 * ($A$73 - $A$72))  + ((CW$73 + CW$74)/2 * ($A$74-$A$73)) + ((CW$74 + CW$75)/2 * ($A$75 - $A$74)) + ((CW$75+ CW$76)/2 * ($A$76-$A$75)) + ((CW$76 + CW$77)/2 * ($A$77 - $A$76))  + ((CW$77 + CW$78)/2 * ($A$78-$A$77)) + ((CW$78 + CW$79)/2 * ($A$79 - $A$78))  + ((CW$79 + CW$80)/2 * ($A$80-$A$79)) + ((CW$80 + CW$81)/2 * ($A$81 - $A$80)) + ((CW$81+ CW$82)/2 * ($A$82-$A$81)) + ((CW$82 + CW$83)/2 * ($A$83 - $A$82))  + ((CW$83 + CW$84)/2 * ($A$84-$A$83)) + ((CW$84 + CW$85)/2 * ($A$85 - $A$84)) + ((CW$85 + CW$86)/2 * ($A$86 - $A$85))  + ((CW$86 + CW$87)/2 * ($A$87-$A$86)) + ((CW$87 + CW$88)/2 * ($A$88 - $A$87)) + ((CW$88 + CW$89)/2 * ($A$89 - $A$88))  + ((CW$89 + CW$90)/2 * ($A$90-$A$89)) + ((CW$90 + CW$91)/2 * ($A$91 - $A$90))</f>
        <v>0</v>
      </c>
      <c r="CX102" s="206"/>
      <c r="CY102" s="206">
        <f>((CY$2+CY$3)/2 * ($A$3-$A$2)) + ((CY$3 + CY$4)/2 * ($A$4-$A$3)) + ((CY$4 + CY$5)/2 * ($BA$5 - $A$4)) + ((CY$5+CY$6)/2 * ($A$6-$A$5)) + ((CY$6 + CY$7)/2 * ($A$7-$A$6)) + ((CY$7 + CY$8)/2 * ($A$8 - $A$7)) + ((CY$8+CY$9)/2 * ($A$9-$A$8)) + ((CY$9 + CY$10)/2 * ($A$10-$A$9)) + ((CY$10 + CY$11)/2 * ($A$11 - $A$10))  + ((CY$11 + CY$12)/2 * ($A$12-$A$11)) + ((CY$12 + CY$13)/2 * ($A$13 - $A$12)) + ((CY$13+ CY$14)/2 * ($A$14-$A$13)) + ((CY$16 + CY$15)/2 * ($A$15 - $A$14)) + ((CY$15+CY$16)/2 * ($A$16 - $A$15)) + ((CY$16 + CY$17)/2 * ($A$17-$A$16)) + ((CY$17 + CY$18)/2 * ($A$18 - $A$17)) + ((CY$18+CY$19)/2 * ($A$19-$A$18)) + ((CY$19 + CY$20)/2 * ($A$20-$A$19)) + ((CY$20 + CY$21)/2 * ($A$21 - $A$20)) + ((CY$21+CY$22)/2 * ($A$22-$A$21)) + ((CY$23 + CY$22)/2 * ($A$23-$A$22)) + ((CY$23 + CY$24)/2 * ($A$24 - $A$23))  + ((CY$24 + CY$25)/2 * ($A$25-$A$24)) + ((CY$25 + CY$26)/2 * ($A$26 - $A$25)) + ((CY$26+ CY$27)/2 * ($A$27-$A$26)) + ((CY$27 + CY$28)/2 * ($A$28 - $A$27)) + ((CY$28+CY$29)/2 * ($A$29-$A$28)) + ((CY$29 + CY$30)/2 * ($A$30-$A$29)) + ((CY$30 + CY$31)/2 * ($A$31 - $A$30)) + ((CY$31+CY$32)/2 * ($A$32-$A$31)) + ((CY$32 + CY$33)/2 * ($A$33-$A$32)) + ((CY$735+ CY$34)/2 * ($A$34 - $A$33)) + ((CY$34+CY$35)/2 * ($A$35-$A$34)) + ((CY$35 + CY$36)/2 * ($A$36-$A$35)) + ((CY$36 + CY$37)/2 * ($A$37 - $A$36))  + ((CY$37 + CY$38)/2 * ($A$38-$A$37)) + ((CY$38 + CY$39)/2 * ($A$39 - $A$38)) + ((CY$39+ CY$40)/2 * ($A$40-$A$39)) + ((CY$40 + CY$41)/2 * ($A$41 - $A$40)) + ((CY$41+CY$42)/2 * ($A$42 - $A$41)) + ((CY$42 + CY$43)/2 * ($A$43-$A$42)) + ((CY$43 + CY$44)/2 * ($A$44 - $A$43)) + ((CY$44+CY$45)/2 * ($A$45-$A$44)) + ((CY$45 + CY$46)/2 * ($A$46-$A$45)) + ((CY$46 + CY$47)/2 * ($A$47 - $A$46)) + ((CY$47+CY$48)/2 * ($A$48-$A$47)) + ((CY$48 + CY$49)/2 * ($A$49-$A$48)) + ((CY$49 + CY$50)/2 * ($A$50 - $A$49))  + ((CY$50 + CY$51)/2 * ($A$51-$A$50)) + ((CY$51 + CY$52)/2 * ($A$52 - $A$51)) + ((CY$52+ CY$53)/2 * ($A$53-$A$52)) + ((CY$53 + CY$54)/2 * ($A$54 - $A$53)) +  ((CY$54+CY$55)/2 * ($A$55 - $A$56)) + ((CY$55 + CY$56)/2 * ($A$56-$A$55)) + ((CY$56 + CY$57)/2 * ($A$57 - $A$56)) + ((CY$57+CY$58)/2 * ($A$58-$A$57)) + ((CY$58 + CY$59)/2 * ($A$59-$A$58)) + ((CY$59 + CY$60)/2 * ($A$60 - $A$59)) + ((CY$60+CY$61)/2 * ($A$61-$A$60)) + ((CY$61 + CY$62)/2 * ($A$62-$A$61)) + ((CY$62 + CY$63)/2 * ($A$63 - $A$62))  + ((CY$63 + CY$64)/2 * ($A$64-$A$63)) + ((CY$64 + CY$65)/2 * ($A$65 - $A$64)) + ((CY$65+ CY$66)/2 * ($A$66-$A$65)) + ((CY$66 + CY$67)/2 * ($A$67 - $A$66)) + ((CY$67+CY$68)/2 * ($A$68-$A$67)) + ((CY$68 + CY$69)/2 * ($A$69-$A$68)) + ((CY$69 + CY$70)/2 * ($A$70 - $A$69)) + ((CY$70+CY$71)/2 * ($A$71-$A$70)) + ((CY$71 + CY$72)/2 * ($A$72-$A$71)) + ((CY$72 + CY$73)/2 * ($A$73 - $A$72))  + ((CY$73 + CY$74)/2 * ($A$74-$A$73)) + ((CY$74 + CY$75)/2 * ($A$75 - $A$74)) + ((CY$75+ CY$76)/2 * ($A$76-$A$75)) + ((CY$76 + CY$77)/2 * ($A$77 - $A$76))  + ((CY$77 + CY$78)/2 * ($A$78-$A$77)) + ((CY$78 + CY$79)/2 * ($A$79 - $A$78))  + ((CY$79 + CY$80)/2 * ($A$80-$A$79)) + ((CY$80 + CY$81)/2 * ($A$81 - $A$80)) + ((CY$81+ CY$82)/2 * ($A$82-$A$81)) + ((CY$82 + CY$83)/2 * ($A$83 - $A$82))  + ((CY$83 + CY$84)/2 * ($A$84-$A$83)) + ((CY$84 + CY$85)/2 * ($A$85 - $A$84)) + ((CY$85 + CY$86)/2 * ($A$86 - $A$85))  + ((CY$86 + CY$87)/2 * ($A$87-$A$86)) + ((CY$87 + CY$88)/2 * ($A$88 - $A$87)) + ((CY$88 + CY$89)/2 * ($A$89 - $A$88))  + ((CY$89 + CY$90)/2 * ($A$90-$A$89)) + ((CY$90 + CY$91)/2 * ($A$91 - $A$90))</f>
        <v>2856.1111111111109</v>
      </c>
      <c r="CZ102" s="206"/>
      <c r="DA102" s="206">
        <f>((DA$2+DA$3)/2 * ($A$3-$A$2)) + ((DA$3 + DA$4)/2 * ($A$4-$A$3)) + ((DA$4 + DA$5)/2 * ($BA$5 - $A$4)) + ((DA$5+DA$6)/2 * ($A$6-$A$5)) + ((DA$6 + DA$7)/2 * ($A$7-$A$6)) + ((DA$7 + DA$8)/2 * ($A$8 - $A$7)) + ((DA$8+DA$9)/2 * ($A$9-$A$8)) + ((DA$9 + DA$10)/2 * ($A$10-$A$9)) + ((DA$10 + DA$11)/2 * ($A$11 - $A$10))  + ((DA$11 + DA$12)/2 * ($A$12-$A$11)) + ((DA$12 + DA$13)/2 * ($A$13 - $A$12)) + ((DA$13+ DA$14)/2 * ($A$14-$A$13)) + ((DA$16 + DA$15)/2 * ($A$15 - $A$14)) + ((DA$15+DA$16)/2 * ($A$16 - $A$15)) + ((DA$16 + DA$17)/2 * ($A$17-$A$16)) + ((DA$17 + DA$18)/2 * ($A$18 - $A$17)) + ((DA$18+DA$19)/2 * ($A$19-$A$18)) + ((DA$19 + DA$20)/2 * ($A$20-$A$19)) + ((DA$20 + DA$21)/2 * ($A$21 - $A$20)) + ((DA$21+DA$22)/2 * ($A$22-$A$21)) + ((DA$23 + DA$22)/2 * ($A$23-$A$22)) + ((DA$23 + DA$24)/2 * ($A$24 - $A$23))  + ((DA$24 + DA$25)/2 * ($A$25-$A$24)) + ((DA$25 + DA$26)/2 * ($A$26 - $A$25)) + ((DA$26+ DA$27)/2 * ($A$27-$A$26)) + ((DA$27 + DA$28)/2 * ($A$28 - $A$27)) + ((DA$28+DA$29)/2 * ($A$29-$A$28)) + ((DA$29 + DA$30)/2 * ($A$30-$A$29)) + ((DA$30 + DA$31)/2 * ($A$31 - $A$30)) + ((DA$31+DA$32)/2 * ($A$32-$A$31)) + ((DA$32 + DA$33)/2 * ($A$33-$A$32)) + ((DA$735+ DA$34)/2 * ($A$34 - $A$33)) + ((DA$34+DA$35)/2 * ($A$35-$A$34)) + ((DA$35 + DA$36)/2 * ($A$36-$A$35)) + ((DA$36 + DA$37)/2 * ($A$37 - $A$36))  + ((DA$37 + DA$38)/2 * ($A$38-$A$37)) + ((DA$38 + DA$39)/2 * ($A$39 - $A$38)) + ((DA$39+ DA$40)/2 * ($A$40-$A$39)) + ((DA$40 + DA$41)/2 * ($A$41 - $A$40)) + ((DA$41+DA$42)/2 * ($A$42 - $A$41)) + ((DA$42 + DA$43)/2 * ($A$43-$A$42)) + ((DA$43 + DA$44)/2 * ($A$44 - $A$43)) + ((DA$44+DA$45)/2 * ($A$45-$A$44)) + ((DA$45 + DA$46)/2 * ($A$46-$A$45)) + ((DA$46 + DA$47)/2 * ($A$47 - $A$46)) + ((DA$47+DA$48)/2 * ($A$48-$A$47)) + ((DA$48 + DA$49)/2 * ($A$49-$A$48)) + ((DA$49 + DA$50)/2 * ($A$50 - $A$49))  + ((DA$50 + DA$51)/2 * ($A$51-$A$50)) + ((DA$51 + DA$52)/2 * ($A$52 - $A$51)) + ((DA$52+ DA$53)/2 * ($A$53-$A$52)) + ((DA$53 + DA$54)/2 * ($A$54 - $A$53)) +  ((DA$54+DA$55)/2 * ($A$55 - $A$56)) + ((DA$55 + DA$56)/2 * ($A$56-$A$55)) + ((DA$56 + DA$57)/2 * ($A$57 - $A$56)) + ((DA$57+DA$58)/2 * ($A$58-$A$57)) + ((DA$58 + DA$59)/2 * ($A$59-$A$58)) + ((DA$59 + DA$60)/2 * ($A$60 - $A$59)) + ((DA$60+DA$61)/2 * ($A$61-$A$60)) + ((DA$61 + DA$62)/2 * ($A$62-$A$61)) + ((DA$62 + DA$63)/2 * ($A$63 - $A$62))  + ((DA$63 + DA$64)/2 * ($A$64-$A$63)) + ((DA$64 + DA$65)/2 * ($A$65 - $A$64)) + ((DA$65+ DA$66)/2 * ($A$66-$A$65)) + ((DA$66 + DA$67)/2 * ($A$67 - $A$66)) + ((DA$67+DA$68)/2 * ($A$68-$A$67)) + ((DA$68 + DA$69)/2 * ($A$69-$A$68)) + ((DA$69 + DA$70)/2 * ($A$70 - $A$69)) + ((DA$70+DA$71)/2 * ($A$71-$A$70)) + ((DA$71 + DA$72)/2 * ($A$72-$A$71)) + ((DA$72 + DA$73)/2 * ($A$73 - $A$72))  + ((DA$73 + DA$74)/2 * ($A$74-$A$73)) + ((DA$74 + DA$75)/2 * ($A$75 - $A$74)) + ((DA$75+ DA$76)/2 * ($A$76-$A$75)) + ((DA$76 + DA$77)/2 * ($A$77 - $A$76))  + ((DA$77 + DA$78)/2 * ($A$78-$A$77)) + ((DA$78 + DA$79)/2 * ($A$79 - $A$78))  + ((DA$79 + DA$80)/2 * ($A$80-$A$79)) + ((DA$80 + DA$81)/2 * ($A$81 - $A$80)) + ((DA$81+ DA$82)/2 * ($A$82-$A$81)) + ((DA$82 + DA$83)/2 * ($A$83 - $A$82))  + ((DA$83 + DA$84)/2 * ($A$84-$A$83)) + ((DA$84 + DA$85)/2 * ($A$85 - $A$84)) + ((DA$85 + DA$86)/2 * ($A$86 - $A$85))  + ((DA$86 + DA$87)/2 * ($A$87-$A$86)) + ((DA$87 + DA$88)/2 * ($A$88 - $A$87)) + ((DA$88 + DA$89)/2 * ($A$89 - $A$88))  + ((DA$89 + DA$90)/2 * ($A$90-$A$89)) + ((DA$90 + DA$91)/2 * ($A$91 - $A$90))</f>
        <v>2235.416666666667</v>
      </c>
      <c r="DB102" s="206"/>
      <c r="DC102" s="206">
        <f>((DC$2+DC$3)/2 * ($A$3-$A$2)) + ((DC$3 + DC$4)/2 * ($A$4-$A$3)) + ((DC$4 + DC$5)/2 * ($BA$5 - $A$4)) + ((DC$5+DC$6)/2 * ($A$6-$A$5)) + ((DC$6 + DC$7)/2 * ($A$7-$A$6)) + ((DC$7 + DC$8)/2 * ($A$8 - $A$7)) + ((DC$8+DC$9)/2 * ($A$9-$A$8)) + ((DC$9 + DC$10)/2 * ($A$10-$A$9)) + ((DC$10 + DC$11)/2 * ($A$11 - $A$10))  + ((DC$11 + DC$12)/2 * ($A$12-$A$11)) + ((DC$12 + DC$13)/2 * ($A$13 - $A$12)) + ((DC$13+ DC$14)/2 * ($A$14-$A$13)) + ((DC$16 + DC$15)/2 * ($A$15 - $A$14)) + ((DC$15+DC$16)/2 * ($A$16 - $A$15)) + ((DC$16 + DC$17)/2 * ($A$17-$A$16)) + ((DC$17 + DC$18)/2 * ($A$18 - $A$17)) + ((DC$18+DC$19)/2 * ($A$19-$A$18)) + ((DC$19 + DC$20)/2 * ($A$20-$A$19)) + ((DC$20 + DC$21)/2 * ($A$21 - $A$20)) + ((DC$21+DC$22)/2 * ($A$22-$A$21)) + ((DC$23 + DC$22)/2 * ($A$23-$A$22)) + ((DC$23 + DC$24)/2 * ($A$24 - $A$23))  + ((DC$24 + DC$25)/2 * ($A$25-$A$24)) + ((DC$25 + DC$26)/2 * ($A$26 - $A$25)) + ((DC$26+ DC$27)/2 * ($A$27-$A$26)) + ((DC$27 + DC$28)/2 * ($A$28 - $A$27)) + ((DC$28+DC$29)/2 * ($A$29-$A$28)) + ((DC$29 + DC$30)/2 * ($A$30-$A$29)) + ((DC$30 + DC$31)/2 * ($A$31 - $A$30)) + ((DC$31+DC$32)/2 * ($A$32-$A$31)) + ((DC$32 + DC$33)/2 * ($A$33-$A$32)) + ((DC$735+ DC$34)/2 * ($A$34 - $A$33)) + ((DC$34+DC$35)/2 * ($A$35-$A$34)) + ((DC$35 + DC$36)/2 * ($A$36-$A$35)) + ((DC$36 + DC$37)/2 * ($A$37 - $A$36))  + ((DC$37 + DC$38)/2 * ($A$38-$A$37)) + ((DC$38 + DC$39)/2 * ($A$39 - $A$38)) + ((DC$39+ DC$40)/2 * ($A$40-$A$39)) + ((DC$40 + DC$41)/2 * ($A$41 - $A$40)) + ((DC$41+DC$42)/2 * ($A$42 - $A$41)) + ((DC$42 + DC$43)/2 * ($A$43-$A$42)) + ((DC$43 + DC$44)/2 * ($A$44 - $A$43)) + ((DC$44+DC$45)/2 * ($A$45-$A$44)) + ((DC$45 + DC$46)/2 * ($A$46-$A$45)) + ((DC$46 + DC$47)/2 * ($A$47 - $A$46)) + ((DC$47+DC$48)/2 * ($A$48-$A$47)) + ((DC$48 + DC$49)/2 * ($A$49-$A$48)) + ((DC$49 + DC$50)/2 * ($A$50 - $A$49))  + ((DC$50 + DC$51)/2 * ($A$51-$A$50)) + ((DC$51 + DC$52)/2 * ($A$52 - $A$51)) + ((DC$52+ DC$53)/2 * ($A$53-$A$52)) + ((DC$53 + DC$54)/2 * ($A$54 - $A$53)) +  ((DC$54+DC$55)/2 * ($A$55 - $A$56)) + ((DC$55 + DC$56)/2 * ($A$56-$A$55)) + ((DC$56 + DC$57)/2 * ($A$57 - $A$56)) + ((DC$57+DC$58)/2 * ($A$58-$A$57)) + ((DC$58 + DC$59)/2 * ($A$59-$A$58)) + ((DC$59 + DC$60)/2 * ($A$60 - $A$59)) + ((DC$60+DC$61)/2 * ($A$61-$A$60)) + ((DC$61 + DC$62)/2 * ($A$62-$A$61)) + ((DC$62 + DC$63)/2 * ($A$63 - $A$62))  + ((DC$63 + DC$64)/2 * ($A$64-$A$63)) + ((DC$64 + DC$65)/2 * ($A$65 - $A$64)) + ((DC$65+ DC$66)/2 * ($A$66-$A$65)) + ((DC$66 + DC$67)/2 * ($A$67 - $A$66)) + ((DC$67+DC$68)/2 * ($A$68-$A$67)) + ((DC$68 + DC$69)/2 * ($A$69-$A$68)) + ((DC$69 + DC$70)/2 * ($A$70 - $A$69)) + ((DC$70+DC$71)/2 * ($A$71-$A$70)) + ((DC$71 + DC$72)/2 * ($A$72-$A$71)) + ((DC$72 + DC$73)/2 * ($A$73 - $A$72))  + ((DC$73 + DC$74)/2 * ($A$74-$A$73)) + ((DC$74 + DC$75)/2 * ($A$75 - $A$74)) + ((DC$75+ DC$76)/2 * ($A$76-$A$75)) + ((DC$76 + DC$77)/2 * ($A$77 - $A$76))  + ((DC$77 + DC$78)/2 * ($A$78-$A$77)) + ((DC$78 + DC$79)/2 * ($A$79 - $A$78))  + ((DC$79 + DC$80)/2 * ($A$80-$A$79)) + ((DC$80 + DC$81)/2 * ($A$81 - $A$80)) + ((DC$81+ DC$82)/2 * ($A$82-$A$81)) + ((DC$82 + DC$83)/2 * ($A$83 - $A$82))  + ((DC$83 + DC$84)/2 * ($A$84-$A$83)) + ((DC$84 + DC$85)/2 * ($A$85 - $A$84)) + ((DC$85 + DC$86)/2 * ($A$86 - $A$85))  + ((DC$86 + DC$87)/2 * ($A$87-$A$86)) + ((DC$87 + DC$88)/2 * ($A$88 - $A$87)) + ((DC$88 + DC$89)/2 * ($A$89 - $A$88))  + ((DC$89 + DC$90)/2 * ($A$90-$A$89)) + ((DC$90 + DC$91)/2 * ($A$91 - $A$90))</f>
        <v>4094.5833333333339</v>
      </c>
      <c r="DD102" s="206"/>
      <c r="DE102" s="206">
        <f>((DE$2+DE$3)/2 * ($A$3-$A$2)) + ((DE$3 + DE$4)/2 * ($A$4-$A$3)) + ((DE$4 + DE$5)/2 * ($BA$5 - $A$4)) + ((DE$5+DE$6)/2 * ($A$6-$A$5)) + ((DE$6 + DE$7)/2 * ($A$7-$A$6)) + ((DE$7 + DE$8)/2 * ($A$8 - $A$7)) + ((DE$8+DE$9)/2 * ($A$9-$A$8)) + ((DE$9 + DE$10)/2 * ($A$10-$A$9)) + ((DE$10 + DE$11)/2 * ($A$11 - $A$10))  + ((DE$11 + DE$12)/2 * ($A$12-$A$11)) + ((DE$12 + DE$13)/2 * ($A$13 - $A$12)) + ((DE$13+ DE$14)/2 * ($A$14-$A$13)) + ((DE$16 + DE$15)/2 * ($A$15 - $A$14)) + ((DE$15+DE$16)/2 * ($A$16 - $A$15)) + ((DE$16 + DE$17)/2 * ($A$17-$A$16)) + ((DE$17 + DE$18)/2 * ($A$18 - $A$17)) + ((DE$18+DE$19)/2 * ($A$19-$A$18)) + ((DE$19 + DE$20)/2 * ($A$20-$A$19)) + ((DE$20 + DE$21)/2 * ($A$21 - $A$20)) + ((DE$21+DE$22)/2 * ($A$22-$A$21)) + ((DE$23 + DE$22)/2 * ($A$23-$A$22)) + ((DE$23 + DE$24)/2 * ($A$24 - $A$23))  + ((DE$24 + DE$25)/2 * ($A$25-$A$24)) + ((DE$25 + DE$26)/2 * ($A$26 - $A$25)) + ((DE$26+ DE$27)/2 * ($A$27-$A$26)) + ((DE$27 + DE$28)/2 * ($A$28 - $A$27)) + ((DE$28+DE$29)/2 * ($A$29-$A$28)) + ((DE$29 + DE$30)/2 * ($A$30-$A$29)) + ((DE$30 + DE$31)/2 * ($A$31 - $A$30)) + ((DE$31+DE$32)/2 * ($A$32-$A$31)) + ((DE$32 + DE$33)/2 * ($A$33-$A$32)) + ((DE$735+ DE$34)/2 * ($A$34 - $A$33)) + ((DE$34+DE$35)/2 * ($A$35-$A$34)) + ((DE$35 + DE$36)/2 * ($A$36-$A$35)) + ((DE$36 + DE$37)/2 * ($A$37 - $A$36))  + ((DE$37 + DE$38)/2 * ($A$38-$A$37)) + ((DE$38 + DE$39)/2 * ($A$39 - $A$38)) + ((DE$39+ DE$40)/2 * ($A$40-$A$39)) + ((DE$40 + DE$41)/2 * ($A$41 - $A$40)) + ((DE$41+DE$42)/2 * ($A$42 - $A$41)) + ((DE$42 + DE$43)/2 * ($A$43-$A$42)) + ((DE$43 + DE$44)/2 * ($A$44 - $A$43)) + ((DE$44+DE$45)/2 * ($A$45-$A$44)) + ((DE$45 + DE$46)/2 * ($A$46-$A$45)) + ((DE$46 + DE$47)/2 * ($A$47 - $A$46)) + ((DE$47+DE$48)/2 * ($A$48-$A$47)) + ((DE$48 + DE$49)/2 * ($A$49-$A$48)) + ((DE$49 + DE$50)/2 * ($A$50 - $A$49))  + ((DE$50 + DE$51)/2 * ($A$51-$A$50)) + ((DE$51 + DE$52)/2 * ($A$52 - $A$51)) + ((DE$52+ DE$53)/2 * ($A$53-$A$52)) + ((DE$53 + DE$54)/2 * ($A$54 - $A$53)) +  ((DE$54+DE$55)/2 * ($A$55 - $A$56)) + ((DE$55 + DE$56)/2 * ($A$56-$A$55)) + ((DE$56 + DE$57)/2 * ($A$57 - $A$56)) + ((DE$57+DE$58)/2 * ($A$58-$A$57)) + ((DE$58 + DE$59)/2 * ($A$59-$A$58)) + ((DE$59 + DE$60)/2 * ($A$60 - $A$59)) + ((DE$60+DE$61)/2 * ($A$61-$A$60)) + ((DE$61 + DE$62)/2 * ($A$62-$A$61)) + ((DE$62 + DE$63)/2 * ($A$63 - $A$62))  + ((DE$63 + DE$64)/2 * ($A$64-$A$63)) + ((DE$64 + DE$65)/2 * ($A$65 - $A$64)) + ((DE$65+ DE$66)/2 * ($A$66-$A$65)) + ((DE$66 + DE$67)/2 * ($A$67 - $A$66)) + ((DE$67+DE$68)/2 * ($A$68-$A$67)) + ((DE$68 + DE$69)/2 * ($A$69-$A$68)) + ((DE$69 + DE$70)/2 * ($A$70 - $A$69)) + ((DE$70+DE$71)/2 * ($A$71-$A$70)) + ((DE$71 + DE$72)/2 * ($A$72-$A$71)) + ((DE$72 + DE$73)/2 * ($A$73 - $A$72))  + ((DE$73 + DE$74)/2 * ($A$74-$A$73)) + ((DE$74 + DE$75)/2 * ($A$75 - $A$74)) + ((DE$75+ DE$76)/2 * ($A$76-$A$75)) + ((DE$76 + DE$77)/2 * ($A$77 - $A$76))  + ((DE$77 + DE$78)/2 * ($A$78-$A$77)) + ((DE$78 + DE$79)/2 * ($A$79 - $A$78))  + ((DE$79 + DE$80)/2 * ($A$80-$A$79)) + ((DE$80 + DE$81)/2 * ($A$81 - $A$80)) + ((DE$81+ DE$82)/2 * ($A$82-$A$81)) + ((DE$82 + DE$83)/2 * ($A$83 - $A$82))  + ((DE$83 + DE$84)/2 * ($A$84-$A$83)) + ((DE$84 + DE$85)/2 * ($A$85 - $A$84)) + ((DE$85 + DE$86)/2 * ($A$86 - $A$85))  + ((DE$86 + DE$87)/2 * ($A$87-$A$86)) + ((DE$87 + DE$88)/2 * ($A$88 - $A$87)) + ((DE$88 + DE$89)/2 * ($A$89 - $A$88))  + ((DE$89 + DE$90)/2 * ($A$90-$A$89)) + ((DE$90 + DE$91)/2 * ($A$91 - $A$90))</f>
        <v>2648.333333333333</v>
      </c>
      <c r="DF102" s="206"/>
      <c r="DG102" s="206">
        <f>((DG$2+DG$3)/2 * ($A$3-$A$2)) + ((DG$3 + DG$4)/2 * ($A$4-$A$3)) + ((DG$4 + DG$5)/2 * ($BA$5 - $A$4)) + ((DG$5+DG$6)/2 * ($A$6-$A$5)) + ((DG$6 + DG$7)/2 * ($A$7-$A$6)) + ((DG$7 + DG$8)/2 * ($A$8 - $A$7)) + ((DG$8+DG$9)/2 * ($A$9-$A$8)) + ((DG$9 + DG$10)/2 * ($A$10-$A$9)) + ((DG$10 + DG$11)/2 * ($A$11 - $A$10))  + ((DG$11 + DG$12)/2 * ($A$12-$A$11)) + ((DG$12 + DG$13)/2 * ($A$13 - $A$12)) + ((DG$13+ DG$14)/2 * ($A$14-$A$13)) + ((DG$16 + DG$15)/2 * ($A$15 - $A$14)) + ((DG$15+DG$16)/2 * ($A$16 - $A$15)) + ((DG$16 + DG$17)/2 * ($A$17-$A$16)) + ((DG$17 + DG$18)/2 * ($A$18 - $A$17)) + ((DG$18+DG$19)/2 * ($A$19-$A$18)) + ((DG$19 + DG$20)/2 * ($A$20-$A$19)) + ((DG$20 + DG$21)/2 * ($A$21 - $A$20)) + ((DG$21+DG$22)/2 * ($A$22-$A$21)) + ((DG$23 + DG$22)/2 * ($A$23-$A$22)) + ((DG$23 + DG$24)/2 * ($A$24 - $A$23))  + ((DG$24 + DG$25)/2 * ($A$25-$A$24)) + ((DG$25 + DG$26)/2 * ($A$26 - $A$25)) + ((DG$26+ DG$27)/2 * ($A$27-$A$26)) + ((DG$27 + DG$28)/2 * ($A$28 - $A$27)) + ((DG$28+DG$29)/2 * ($A$29-$A$28)) + ((DG$29 + DG$30)/2 * ($A$30-$A$29)) + ((DG$30 + DG$31)/2 * ($A$31 - $A$30)) + ((DG$31+DG$32)/2 * ($A$32-$A$31)) + ((DG$32 + DG$33)/2 * ($A$33-$A$32)) + ((DG$735+ DG$34)/2 * ($A$34 - $A$33)) + ((DG$34+DG$35)/2 * ($A$35-$A$34)) + ((DG$35 + DG$36)/2 * ($A$36-$A$35)) + ((DG$36 + DG$37)/2 * ($A$37 - $A$36))  + ((DG$37 + DG$38)/2 * ($A$38-$A$37)) + ((DG$38 + DG$39)/2 * ($A$39 - $A$38)) + ((DG$39+ DG$40)/2 * ($A$40-$A$39)) + ((DG$40 + DG$41)/2 * ($A$41 - $A$40)) + ((DG$41+DG$42)/2 * ($A$42 - $A$41)) + ((DG$42 + DG$43)/2 * ($A$43-$A$42)) + ((DG$43 + DG$44)/2 * ($A$44 - $A$43)) + ((DG$44+DG$45)/2 * ($A$45-$A$44)) + ((DG$45 + DG$46)/2 * ($A$46-$A$45)) + ((DG$46 + DG$47)/2 * ($A$47 - $A$46)) + ((DG$47+DG$48)/2 * ($A$48-$A$47)) + ((DG$48 + DG$49)/2 * ($A$49-$A$48)) + ((DG$49 + DG$50)/2 * ($A$50 - $A$49))  + ((DG$50 + DG$51)/2 * ($A$51-$A$50)) + ((DG$51 + DG$52)/2 * ($A$52 - $A$51)) + ((DG$52+ DG$53)/2 * ($A$53-$A$52)) + ((DG$53 + DG$54)/2 * ($A$54 - $A$53)) +  ((DG$54+DG$55)/2 * ($A$55 - $A$56)) + ((DG$55 + DG$56)/2 * ($A$56-$A$55)) + ((DG$56 + DG$57)/2 * ($A$57 - $A$56)) + ((DG$57+DG$58)/2 * ($A$58-$A$57)) + ((DG$58 + DG$59)/2 * ($A$59-$A$58)) + ((DG$59 + DG$60)/2 * ($A$60 - $A$59)) + ((DG$60+DG$61)/2 * ($A$61-$A$60)) + ((DG$61 + DG$62)/2 * ($A$62-$A$61)) + ((DG$62 + DG$63)/2 * ($A$63 - $A$62))  + ((DG$63 + DG$64)/2 * ($A$64-$A$63)) + ((DG$64 + DG$65)/2 * ($A$65 - $A$64)) + ((DG$65+ DG$66)/2 * ($A$66-$A$65)) + ((DG$66 + DG$67)/2 * ($A$67 - $A$66)) + ((DG$67+DG$68)/2 * ($A$68-$A$67)) + ((DG$68 + DG$69)/2 * ($A$69-$A$68)) + ((DG$69 + DG$70)/2 * ($A$70 - $A$69)) + ((DG$70+DG$71)/2 * ($A$71-$A$70)) + ((DG$71 + DG$72)/2 * ($A$72-$A$71)) + ((DG$72 + DG$73)/2 * ($A$73 - $A$72))  + ((DG$73 + DG$74)/2 * ($A$74-$A$73)) + ((DG$74 + DG$75)/2 * ($A$75 - $A$74)) + ((DG$75+ DG$76)/2 * ($A$76-$A$75)) + ((DG$76 + DG$77)/2 * ($A$77 - $A$76))  + ((DG$77 + DG$78)/2 * ($A$78-$A$77)) + ((DG$78 + DG$79)/2 * ($A$79 - $A$78))  + ((DG$79 + DG$80)/2 * ($A$80-$A$79)) + ((DG$80 + DG$81)/2 * ($A$81 - $A$80)) + ((DG$81+ DG$82)/2 * ($A$82-$A$81)) + ((DG$82 + DG$83)/2 * ($A$83 - $A$82))  + ((DG$83 + DG$84)/2 * ($A$84-$A$83)) + ((DG$84 + DG$85)/2 * ($A$85 - $A$84)) + ((DG$85 + DG$86)/2 * ($A$86 - $A$85))  + ((DG$86 + DG$87)/2 * ($A$87-$A$86)) + ((DG$87 + DG$88)/2 * ($A$88 - $A$87)) + ((DG$88 + DG$89)/2 * ($A$89 - $A$88))  + ((DG$89 + DG$90)/2 * ($A$90-$A$89)) + ((DG$90 + DG$91)/2 * ($A$91 - $A$90))</f>
        <v>0</v>
      </c>
      <c r="DH102" s="206"/>
      <c r="DI102" s="206">
        <f>((DI$2+DI$3)/2 * ($A$3-$A$2)) + ((DI$3 + DI$4)/2 * ($A$4-$A$3)) + ((DI$4 + DI$5)/2 * ($BA$5 - $A$4)) + ((DI$5+DI$6)/2 * ($A$6-$A$5)) + ((DI$6 + DI$7)/2 * ($A$7-$A$6)) + ((DI$7 + DI$8)/2 * ($A$8 - $A$7)) + ((DI$8+DI$9)/2 * ($A$9-$A$8)) + ((DI$9 + DI$10)/2 * ($A$10-$A$9)) + ((DI$10 + DI$11)/2 * ($A$11 - $A$10))  + ((DI$11 + DI$12)/2 * ($A$12-$A$11)) + ((DI$12 + DI$13)/2 * ($A$13 - $A$12)) + ((DI$13+ DI$14)/2 * ($A$14-$A$13)) + ((DI$16 + DI$15)/2 * ($A$15 - $A$14)) + ((DI$15+DI$16)/2 * ($A$16 - $A$15)) + ((DI$16 + DI$17)/2 * ($A$17-$A$16)) + ((DI$17 + DI$18)/2 * ($A$18 - $A$17)) + ((DI$18+DI$19)/2 * ($A$19-$A$18)) + ((DI$19 + DI$20)/2 * ($A$20-$A$19)) + ((DI$20 + DI$21)/2 * ($A$21 - $A$20)) + ((DI$21+DI$22)/2 * ($A$22-$A$21)) + ((DI$23 + DI$22)/2 * ($A$23-$A$22)) + ((DI$23 + DI$24)/2 * ($A$24 - $A$23))  + ((DI$24 + DI$25)/2 * ($A$25-$A$24)) + ((DI$25 + DI$26)/2 * ($A$26 - $A$25)) + ((DI$26+ DI$27)/2 * ($A$27-$A$26)) + ((DI$27 + DI$28)/2 * ($A$28 - $A$27)) + ((DI$28+DI$29)/2 * ($A$29-$A$28)) + ((DI$29 + DI$30)/2 * ($A$30-$A$29)) + ((DI$30 + DI$31)/2 * ($A$31 - $A$30)) + ((DI$31+DI$32)/2 * ($A$32-$A$31)) + ((DI$32 + DI$33)/2 * ($A$33-$A$32)) + ((DI$735+ DI$34)/2 * ($A$34 - $A$33)) + ((DI$34+DI$35)/2 * ($A$35-$A$34)) + ((DI$35 + DI$36)/2 * ($A$36-$A$35)) + ((DI$36 + DI$37)/2 * ($A$37 - $A$36))  + ((DI$37 + DI$38)/2 * ($A$38-$A$37)) + ((DI$38 + DI$39)/2 * ($A$39 - $A$38)) + ((DI$39+ DI$40)/2 * ($A$40-$A$39)) + ((DI$40 + DI$41)/2 * ($A$41 - $A$40)) + ((DI$41+DI$42)/2 * ($A$42 - $A$41)) + ((DI$42 + DI$43)/2 * ($A$43-$A$42)) + ((DI$43 + DI$44)/2 * ($A$44 - $A$43)) + ((DI$44+DI$45)/2 * ($A$45-$A$44)) + ((DI$45 + DI$46)/2 * ($A$46-$A$45)) + ((DI$46 + DI$47)/2 * ($A$47 - $A$46)) + ((DI$47+DI$48)/2 * ($A$48-$A$47)) + ((DI$48 + DI$49)/2 * ($A$49-$A$48)) + ((DI$49 + DI$50)/2 * ($A$50 - $A$49))  + ((DI$50 + DI$51)/2 * ($A$51-$A$50)) + ((DI$51 + DI$52)/2 * ($A$52 - $A$51)) + ((DI$52+ DI$53)/2 * ($A$53-$A$52)) + ((DI$53 + DI$54)/2 * ($A$54 - $A$53)) +  ((DI$54+DI$55)/2 * ($A$55 - $A$56)) + ((DI$55 + DI$56)/2 * ($A$56-$A$55)) + ((DI$56 + DI$57)/2 * ($A$57 - $A$56)) + ((DI$57+DI$58)/2 * ($A$58-$A$57)) + ((DI$58 + DI$59)/2 * ($A$59-$A$58)) + ((DI$59 + DI$60)/2 * ($A$60 - $A$59)) + ((DI$60+DI$61)/2 * ($A$61-$A$60)) + ((DI$61 + DI$62)/2 * ($A$62-$A$61)) + ((DI$62 + DI$63)/2 * ($A$63 - $A$62))  + ((DI$63 + DI$64)/2 * ($A$64-$A$63)) + ((DI$64 + DI$65)/2 * ($A$65 - $A$64)) + ((DI$65+ DI$66)/2 * ($A$66-$A$65)) + ((DI$66 + DI$67)/2 * ($A$67 - $A$66)) + ((DI$67+DI$68)/2 * ($A$68-$A$67)) + ((DI$68 + DI$69)/2 * ($A$69-$A$68)) + ((DI$69 + DI$70)/2 * ($A$70 - $A$69)) + ((DI$70+DI$71)/2 * ($A$71-$A$70)) + ((DI$71 + DI$72)/2 * ($A$72-$A$71)) + ((DI$72 + DI$73)/2 * ($A$73 - $A$72))  + ((DI$73 + DI$74)/2 * ($A$74-$A$73)) + ((DI$74 + DI$75)/2 * ($A$75 - $A$74)) + ((DI$75+ DI$76)/2 * ($A$76-$A$75)) + ((DI$76 + DI$77)/2 * ($A$77 - $A$76))  + ((DI$77 + DI$78)/2 * ($A$78-$A$77)) + ((DI$78 + DI$79)/2 * ($A$79 - $A$78))  + ((DI$79 + DI$80)/2 * ($A$80-$A$79)) + ((DI$80 + DI$81)/2 * ($A$81 - $A$80)) + ((DI$81+ DI$82)/2 * ($A$82-$A$81)) + ((DI$82 + DI$83)/2 * ($A$83 - $A$82))  + ((DI$83 + DI$84)/2 * ($A$84-$A$83)) + ((DI$84 + DI$85)/2 * ($A$85 - $A$84)) + ((DI$85 + DI$86)/2 * ($A$86 - $A$85))  + ((DI$86 + DI$87)/2 * ($A$87-$A$86)) + ((DI$87 + DI$88)/2 * ($A$88 - $A$87)) + ((DI$88 + DI$89)/2 * ($A$89 - $A$88))  + ((DI$89 + DI$90)/2 * ($A$90-$A$89)) + ((DI$90 + DI$91)/2 * ($A$91 - $A$90))</f>
        <v>2034.3055555555561</v>
      </c>
      <c r="DJ102" s="206"/>
      <c r="DK102" s="206">
        <f>((DK$2+DK$3)/2 * ($A$3-$A$2)) + ((DK$3 + DK$4)/2 * ($A$4-$A$3)) + ((DK$4 + DK$5)/2 * ($BA$5 - $A$4)) + ((DK$5+DK$6)/2 * ($A$6-$A$5)) + ((DK$6 + DK$7)/2 * ($A$7-$A$6)) + ((DK$7 + DK$8)/2 * ($A$8 - $A$7)) + ((DK$8+DK$9)/2 * ($A$9-$A$8)) + ((DK$9 + DK$10)/2 * ($A$10-$A$9)) + ((DK$10 + DK$11)/2 * ($A$11 - $A$10))  + ((DK$11 + DK$12)/2 * ($A$12-$A$11)) + ((DK$12 + DK$13)/2 * ($A$13 - $A$12)) + ((DK$13+ DK$14)/2 * ($A$14-$A$13)) + ((DK$16 + DK$15)/2 * ($A$15 - $A$14)) + ((DK$15+DK$16)/2 * ($A$16 - $A$15)) + ((DK$16 + DK$17)/2 * ($A$17-$A$16)) + ((DK$17 + DK$18)/2 * ($A$18 - $A$17)) + ((DK$18+DK$19)/2 * ($A$19-$A$18)) + ((DK$19 + DK$20)/2 * ($A$20-$A$19)) + ((DK$20 + DK$21)/2 * ($A$21 - $A$20)) + ((DK$21+DK$22)/2 * ($A$22-$A$21)) + ((DK$23 + DK$22)/2 * ($A$23-$A$22)) + ((DK$23 + DK$24)/2 * ($A$24 - $A$23))  + ((DK$24 + DK$25)/2 * ($A$25-$A$24)) + ((DK$25 + DK$26)/2 * ($A$26 - $A$25)) + ((DK$26+ DK$27)/2 * ($A$27-$A$26)) + ((DK$27 + DK$28)/2 * ($A$28 - $A$27)) + ((DK$28+DK$29)/2 * ($A$29-$A$28)) + ((DK$29 + DK$30)/2 * ($A$30-$A$29)) + ((DK$30 + DK$31)/2 * ($A$31 - $A$30)) + ((DK$31+DK$32)/2 * ($A$32-$A$31)) + ((DK$32 + DK$33)/2 * ($A$33-$A$32)) + ((DK$735+ DK$34)/2 * ($A$34 - $A$33)) + ((DK$34+DK$35)/2 * ($A$35-$A$34)) + ((DK$35 + DK$36)/2 * ($A$36-$A$35)) + ((DK$36 + DK$37)/2 * ($A$37 - $A$36))  + ((DK$37 + DK$38)/2 * ($A$38-$A$37)) + ((DK$38 + DK$39)/2 * ($A$39 - $A$38)) + ((DK$39+ DK$40)/2 * ($A$40-$A$39)) + ((DK$40 + DK$41)/2 * ($A$41 - $A$40)) + ((DK$41+DK$42)/2 * ($A$42 - $A$41)) + ((DK$42 + DK$43)/2 * ($A$43-$A$42)) + ((DK$43 + DK$44)/2 * ($A$44 - $A$43)) + ((DK$44+DK$45)/2 * ($A$45-$A$44)) + ((DK$45 + DK$46)/2 * ($A$46-$A$45)) + ((DK$46 + DK$47)/2 * ($A$47 - $A$46)) + ((DK$47+DK$48)/2 * ($A$48-$A$47)) + ((DK$48 + DK$49)/2 * ($A$49-$A$48)) + ((DK$49 + DK$50)/2 * ($A$50 - $A$49))  + ((DK$50 + DK$51)/2 * ($A$51-$A$50)) + ((DK$51 + DK$52)/2 * ($A$52 - $A$51)) + ((DK$52+ DK$53)/2 * ($A$53-$A$52)) + ((DK$53 + DK$54)/2 * ($A$54 - $A$53)) +  ((DK$54+DK$55)/2 * ($A$55 - $A$56)) + ((DK$55 + DK$56)/2 * ($A$56-$A$55)) + ((DK$56 + DK$57)/2 * ($A$57 - $A$56)) + ((DK$57+DK$58)/2 * ($A$58-$A$57)) + ((DK$58 + DK$59)/2 * ($A$59-$A$58)) + ((DK$59 + DK$60)/2 * ($A$60 - $A$59)) + ((DK$60+DK$61)/2 * ($A$61-$A$60)) + ((DK$61 + DK$62)/2 * ($A$62-$A$61)) + ((DK$62 + DK$63)/2 * ($A$63 - $A$62))  + ((DK$63 + DK$64)/2 * ($A$64-$A$63)) + ((DK$64 + DK$65)/2 * ($A$65 - $A$64)) + ((DK$65+ DK$66)/2 * ($A$66-$A$65)) + ((DK$66 + DK$67)/2 * ($A$67 - $A$66)) + ((DK$67+DK$68)/2 * ($A$68-$A$67)) + ((DK$68 + DK$69)/2 * ($A$69-$A$68)) + ((DK$69 + DK$70)/2 * ($A$70 - $A$69)) + ((DK$70+DK$71)/2 * ($A$71-$A$70)) + ((DK$71 + DK$72)/2 * ($A$72-$A$71)) + ((DK$72 + DK$73)/2 * ($A$73 - $A$72))  + ((DK$73 + DK$74)/2 * ($A$74-$A$73)) + ((DK$74 + DK$75)/2 * ($A$75 - $A$74)) + ((DK$75+ DK$76)/2 * ($A$76-$A$75)) + ((DK$76 + DK$77)/2 * ($A$77 - $A$76))  + ((DK$77 + DK$78)/2 * ($A$78-$A$77)) + ((DK$78 + DK$79)/2 * ($A$79 - $A$78))  + ((DK$79 + DK$80)/2 * ($A$80-$A$79)) + ((DK$80 + DK$81)/2 * ($A$81 - $A$80)) + ((DK$81+ DK$82)/2 * ($A$82-$A$81)) + ((DK$82 + DK$83)/2 * ($A$83 - $A$82))  + ((DK$83 + DK$84)/2 * ($A$84-$A$83)) + ((DK$84 + DK$85)/2 * ($A$85 - $A$84)) + ((DK$85 + DK$86)/2 * ($A$86 - $A$85))  + ((DK$86 + DK$87)/2 * ($A$87-$A$86)) + ((DK$87 + DK$88)/2 * ($A$88 - $A$87)) + ((DK$88 + DK$89)/2 * ($A$89 - $A$88))  + ((DK$89 + DK$90)/2 * ($A$90-$A$89)) + ((DK$90 + DK$91)/2 * ($A$91 - $A$90))</f>
        <v>2113.6111111111113</v>
      </c>
      <c r="DL102" s="206"/>
      <c r="DM102" s="206">
        <f>((DM$2+DM$3)/2 * ($A$3-$A$2)) + ((DM$3 + DM$4)/2 * ($A$4-$A$3)) + ((DM$4 + DM$5)/2 * ($BA$5 - $A$4)) + ((DM$5+DM$6)/2 * ($A$6-$A$5)) + ((DM$6 + DM$7)/2 * ($A$7-$A$6)) + ((DM$7 + DM$8)/2 * ($A$8 - $A$7)) + ((DM$8+DM$9)/2 * ($A$9-$A$8)) + ((DM$9 + DM$10)/2 * ($A$10-$A$9)) + ((DM$10 + DM$11)/2 * ($A$11 - $A$10))  + ((DM$11 + DM$12)/2 * ($A$12-$A$11)) + ((DM$12 + DM$13)/2 * ($A$13 - $A$12)) + ((DM$13+ DM$14)/2 * ($A$14-$A$13)) + ((DM$16 + DM$15)/2 * ($A$15 - $A$14)) + ((DM$15+DM$16)/2 * ($A$16 - $A$15)) + ((DM$16 + DM$17)/2 * ($A$17-$A$16)) + ((DM$17 + DM$18)/2 * ($A$18 - $A$17)) + ((DM$18+DM$19)/2 * ($A$19-$A$18)) + ((DM$19 + DM$20)/2 * ($A$20-$A$19)) + ((DM$20 + DM$21)/2 * ($A$21 - $A$20)) + ((DM$21+DM$22)/2 * ($A$22-$A$21)) + ((DM$23 + DM$22)/2 * ($A$23-$A$22)) + ((DM$23 + DM$24)/2 * ($A$24 - $A$23))  + ((DM$24 + DM$25)/2 * ($A$25-$A$24)) + ((DM$25 + DM$26)/2 * ($A$26 - $A$25)) + ((DM$26+ DM$27)/2 * ($A$27-$A$26)) + ((DM$27 + DM$28)/2 * ($A$28 - $A$27)) + ((DM$28+DM$29)/2 * ($A$29-$A$28)) + ((DM$29 + DM$30)/2 * ($A$30-$A$29)) + ((DM$30 + DM$31)/2 * ($A$31 - $A$30)) + ((DM$31+DM$32)/2 * ($A$32-$A$31)) + ((DM$32 + DM$33)/2 * ($A$33-$A$32)) + ((DM$735+ DM$34)/2 * ($A$34 - $A$33)) + ((DM$34+DM$35)/2 * ($A$35-$A$34)) + ((DM$35 + DM$36)/2 * ($A$36-$A$35)) + ((DM$36 + DM$37)/2 * ($A$37 - $A$36))  + ((DM$37 + DM$38)/2 * ($A$38-$A$37)) + ((DM$38 + DM$39)/2 * ($A$39 - $A$38)) + ((DM$39+ DM$40)/2 * ($A$40-$A$39)) + ((DM$40 + DM$41)/2 * ($A$41 - $A$40)) + ((DM$41+DM$42)/2 * ($A$42 - $A$41)) + ((DM$42 + DM$43)/2 * ($A$43-$A$42)) + ((DM$43 + DM$44)/2 * ($A$44 - $A$43)) + ((DM$44+DM$45)/2 * ($A$45-$A$44)) + ((DM$45 + DM$46)/2 * ($A$46-$A$45)) + ((DM$46 + DM$47)/2 * ($A$47 - $A$46)) + ((DM$47+DM$48)/2 * ($A$48-$A$47)) + ((DM$48 + DM$49)/2 * ($A$49-$A$48)) + ((DM$49 + DM$50)/2 * ($A$50 - $A$49))  + ((DM$50 + DM$51)/2 * ($A$51-$A$50)) + ((DM$51 + DM$52)/2 * ($A$52 - $A$51)) + ((DM$52+ DM$53)/2 * ($A$53-$A$52)) + ((DM$53 + DM$54)/2 * ($A$54 - $A$53)) +  ((DM$54+DM$55)/2 * ($A$55 - $A$56)) + ((DM$55 + DM$56)/2 * ($A$56-$A$55)) + ((DM$56 + DM$57)/2 * ($A$57 - $A$56)) + ((DM$57+DM$58)/2 * ($A$58-$A$57)) + ((DM$58 + DM$59)/2 * ($A$59-$A$58)) + ((DM$59 + DM$60)/2 * ($A$60 - $A$59)) + ((DM$60+DM$61)/2 * ($A$61-$A$60)) + ((DM$61 + DM$62)/2 * ($A$62-$A$61)) + ((DM$62 + DM$63)/2 * ($A$63 - $A$62))  + ((DM$63 + DM$64)/2 * ($A$64-$A$63)) + ((DM$64 + DM$65)/2 * ($A$65 - $A$64)) + ((DM$65+ DM$66)/2 * ($A$66-$A$65)) + ((DM$66 + DM$67)/2 * ($A$67 - $A$66)) + ((DM$67+DM$68)/2 * ($A$68-$A$67)) + ((DM$68 + DM$69)/2 * ($A$69-$A$68)) + ((DM$69 + DM$70)/2 * ($A$70 - $A$69)) + ((DM$70+DM$71)/2 * ($A$71-$A$70)) + ((DM$71 + DM$72)/2 * ($A$72-$A$71)) + ((DM$72 + DM$73)/2 * ($A$73 - $A$72))  + ((DM$73 + DM$74)/2 * ($A$74-$A$73)) + ((DM$74 + DM$75)/2 * ($A$75 - $A$74)) + ((DM$75+ DM$76)/2 * ($A$76-$A$75)) + ((DM$76 + DM$77)/2 * ($A$77 - $A$76))  + ((DM$77 + DM$78)/2 * ($A$78-$A$77)) + ((DM$78 + DM$79)/2 * ($A$79 - $A$78))  + ((DM$79 + DM$80)/2 * ($A$80-$A$79)) + ((DM$80 + DM$81)/2 * ($A$81 - $A$80)) + ((DM$81+ DM$82)/2 * ($A$82-$A$81)) + ((DM$82 + DM$83)/2 * ($A$83 - $A$82))  + ((DM$83 + DM$84)/2 * ($A$84-$A$83)) + ((DM$84 + DM$85)/2 * ($A$85 - $A$84)) + ((DM$85 + DM$86)/2 * ($A$86 - $A$85))  + ((DM$86 + DM$87)/2 * ($A$87-$A$86)) + ((DM$87 + DM$88)/2 * ($A$88 - $A$87)) + ((DM$88 + DM$89)/2 * ($A$89 - $A$88))  + ((DM$89 + DM$90)/2 * ($A$90-$A$89)) + ((DM$90 + DM$91)/2 * ($A$91 - $A$90))</f>
        <v>2052.7777777777778</v>
      </c>
      <c r="DN102" s="206"/>
      <c r="DO102" s="206">
        <f>((DO$2+DO$3)/2 * ($A$3-$A$2)) + ((DO$3 + DO$4)/2 * ($A$4-$A$3)) + ((DO$4 + DO$5)/2 * ($BA$5 - $A$4)) + ((DO$5+DO$6)/2 * ($A$6-$A$5)) + ((DO$6 + DO$7)/2 * ($A$7-$A$6)) + ((DO$7 + DO$8)/2 * ($A$8 - $A$7)) + ((DO$8+DO$9)/2 * ($A$9-$A$8)) + ((DO$9 + DO$10)/2 * ($A$10-$A$9)) + ((DO$10 + DO$11)/2 * ($A$11 - $A$10))  + ((DO$11 + DO$12)/2 * ($A$12-$A$11)) + ((DO$12 + DO$13)/2 * ($A$13 - $A$12)) + ((DO$13+ DO$14)/2 * ($A$14-$A$13)) + ((DO$16 + DO$15)/2 * ($A$15 - $A$14)) + ((DO$15+DO$16)/2 * ($A$16 - $A$15)) + ((DO$16 + DO$17)/2 * ($A$17-$A$16)) + ((DO$17 + DO$18)/2 * ($A$18 - $A$17)) + ((DO$18+DO$19)/2 * ($A$19-$A$18)) + ((DO$19 + DO$20)/2 * ($A$20-$A$19)) + ((DO$20 + DO$21)/2 * ($A$21 - $A$20)) + ((DO$21+DO$22)/2 * ($A$22-$A$21)) + ((DO$23 + DO$22)/2 * ($A$23-$A$22)) + ((DO$23 + DO$24)/2 * ($A$24 - $A$23))  + ((DO$24 + DO$25)/2 * ($A$25-$A$24)) + ((DO$25 + DO$26)/2 * ($A$26 - $A$25)) + ((DO$26+ DO$27)/2 * ($A$27-$A$26)) + ((DO$27 + DO$28)/2 * ($A$28 - $A$27)) + ((DO$28+DO$29)/2 * ($A$29-$A$28)) + ((DO$29 + DO$30)/2 * ($A$30-$A$29)) + ((DO$30 + DO$31)/2 * ($A$31 - $A$30)) + ((DO$31+DO$32)/2 * ($A$32-$A$31)) + ((DO$32 + DO$33)/2 * ($A$33-$A$32)) + ((DO$735+ DO$34)/2 * ($A$34 - $A$33)) + ((DO$34+DO$35)/2 * ($A$35-$A$34)) + ((DO$35 + DO$36)/2 * ($A$36-$A$35)) + ((DO$36 + DO$37)/2 * ($A$37 - $A$36))  + ((DO$37 + DO$38)/2 * ($A$38-$A$37)) + ((DO$38 + DO$39)/2 * ($A$39 - $A$38)) + ((DO$39+ DO$40)/2 * ($A$40-$A$39)) + ((DO$40 + DO$41)/2 * ($A$41 - $A$40)) + ((DO$41+DO$42)/2 * ($A$42 - $A$41)) + ((DO$42 + DO$43)/2 * ($A$43-$A$42)) + ((DO$43 + DO$44)/2 * ($A$44 - $A$43)) + ((DO$44+DO$45)/2 * ($A$45-$A$44)) + ((DO$45 + DO$46)/2 * ($A$46-$A$45)) + ((DO$46 + DO$47)/2 * ($A$47 - $A$46)) + ((DO$47+DO$48)/2 * ($A$48-$A$47)) + ((DO$48 + DO$49)/2 * ($A$49-$A$48)) + ((DO$49 + DO$50)/2 * ($A$50 - $A$49))  + ((DO$50 + DO$51)/2 * ($A$51-$A$50)) + ((DO$51 + DO$52)/2 * ($A$52 - $A$51)) + ((DO$52+ DO$53)/2 * ($A$53-$A$52)) + ((DO$53 + DO$54)/2 * ($A$54 - $A$53)) +  ((DO$54+DO$55)/2 * ($A$55 - $A$56)) + ((DO$55 + DO$56)/2 * ($A$56-$A$55)) + ((DO$56 + DO$57)/2 * ($A$57 - $A$56)) + ((DO$57+DO$58)/2 * ($A$58-$A$57)) + ((DO$58 + DO$59)/2 * ($A$59-$A$58)) + ((DO$59 + DO$60)/2 * ($A$60 - $A$59)) + ((DO$60+DO$61)/2 * ($A$61-$A$60)) + ((DO$61 + DO$62)/2 * ($A$62-$A$61)) + ((DO$62 + DO$63)/2 * ($A$63 - $A$62))  + ((DO$63 + DO$64)/2 * ($A$64-$A$63)) + ((DO$64 + DO$65)/2 * ($A$65 - $A$64)) + ((DO$65+ DO$66)/2 * ($A$66-$A$65)) + ((DO$66 + DO$67)/2 * ($A$67 - $A$66)) + ((DO$67+DO$68)/2 * ($A$68-$A$67)) + ((DO$68 + DO$69)/2 * ($A$69-$A$68)) + ((DO$69 + DO$70)/2 * ($A$70 - $A$69)) + ((DO$70+DO$71)/2 * ($A$71-$A$70)) + ((DO$71 + DO$72)/2 * ($A$72-$A$71)) + ((DO$72 + DO$73)/2 * ($A$73 - $A$72))  + ((DO$73 + DO$74)/2 * ($A$74-$A$73)) + ((DO$74 + DO$75)/2 * ($A$75 - $A$74)) + ((DO$75+ DO$76)/2 * ($A$76-$A$75)) + ((DO$76 + DO$77)/2 * ($A$77 - $A$76))  + ((DO$77 + DO$78)/2 * ($A$78-$A$77)) + ((DO$78 + DO$79)/2 * ($A$79 - $A$78))  + ((DO$79 + DO$80)/2 * ($A$80-$A$79)) + ((DO$80 + DO$81)/2 * ($A$81 - $A$80)) + ((DO$81+ DO$82)/2 * ($A$82-$A$81)) + ((DO$82 + DO$83)/2 * ($A$83 - $A$82))  + ((DO$83 + DO$84)/2 * ($A$84-$A$83)) + ((DO$84 + DO$85)/2 * ($A$85 - $A$84)) + ((DO$85 + DO$86)/2 * ($A$86 - $A$85))  + ((DO$86 + DO$87)/2 * ($A$87-$A$86)) + ((DO$87 + DO$88)/2 * ($A$88 - $A$87)) + ((DO$88 + DO$89)/2 * ($A$89 - $A$88))  + ((DO$89 + DO$90)/2 * ($A$90-$A$89)) + ((DO$90 + DO$91)/2 * ($A$91 - $A$90))</f>
        <v>2206.9444444444448</v>
      </c>
      <c r="DP102" s="206"/>
      <c r="DQ102" s="206">
        <f>((DQ$2+DQ$3)/2 * ($A$3-$A$2)) + ((DQ$3 + DQ$4)/2 * ($A$4-$A$3)) + ((DQ$4 + DQ$5)/2 * ($BA$5 - $A$4)) + ((DQ$5+DQ$6)/2 * ($A$6-$A$5)) + ((DQ$6 + DQ$7)/2 * ($A$7-$A$6)) + ((DQ$7 + DQ$8)/2 * ($A$8 - $A$7)) + ((DQ$8+DQ$9)/2 * ($A$9-$A$8)) + ((DQ$9 + DQ$10)/2 * ($A$10-$A$9)) + ((DQ$10 + DQ$11)/2 * ($A$11 - $A$10))  + ((DQ$11 + DQ$12)/2 * ($A$12-$A$11)) + ((DQ$12 + DQ$13)/2 * ($A$13 - $A$12)) + ((DQ$13+ DQ$14)/2 * ($A$14-$A$13)) + ((DQ$16 + DQ$15)/2 * ($A$15 - $A$14)) + ((DQ$15+DQ$16)/2 * ($A$16 - $A$15)) + ((DQ$16 + DQ$17)/2 * ($A$17-$A$16)) + ((DQ$17 + DQ$18)/2 * ($A$18 - $A$17)) + ((DQ$18+DQ$19)/2 * ($A$19-$A$18)) + ((DQ$19 + DQ$20)/2 * ($A$20-$A$19)) + ((DQ$20 + DQ$21)/2 * ($A$21 - $A$20)) + ((DQ$21+DQ$22)/2 * ($A$22-$A$21)) + ((DQ$23 + DQ$22)/2 * ($A$23-$A$22)) + ((DQ$23 + DQ$24)/2 * ($A$24 - $A$23))  + ((DQ$24 + DQ$25)/2 * ($A$25-$A$24)) + ((DQ$25 + DQ$26)/2 * ($A$26 - $A$25)) + ((DQ$26+ DQ$27)/2 * ($A$27-$A$26)) + ((DQ$27 + DQ$28)/2 * ($A$28 - $A$27)) + ((DQ$28+DQ$29)/2 * ($A$29-$A$28)) + ((DQ$29 + DQ$30)/2 * ($A$30-$A$29)) + ((DQ$30 + DQ$31)/2 * ($A$31 - $A$30)) + ((DQ$31+DQ$32)/2 * ($A$32-$A$31)) + ((DQ$32 + DQ$33)/2 * ($A$33-$A$32)) + ((DQ$735+ DQ$34)/2 * ($A$34 - $A$33)) + ((DQ$34+DQ$35)/2 * ($A$35-$A$34)) + ((DQ$35 + DQ$36)/2 * ($A$36-$A$35)) + ((DQ$36 + DQ$37)/2 * ($A$37 - $A$36))  + ((DQ$37 + DQ$38)/2 * ($A$38-$A$37)) + ((DQ$38 + DQ$39)/2 * ($A$39 - $A$38)) + ((DQ$39+ DQ$40)/2 * ($A$40-$A$39)) + ((DQ$40 + DQ$41)/2 * ($A$41 - $A$40)) + ((DQ$41+DQ$42)/2 * ($A$42 - $A$41)) + ((DQ$42 + DQ$43)/2 * ($A$43-$A$42)) + ((DQ$43 + DQ$44)/2 * ($A$44 - $A$43)) + ((DQ$44+DQ$45)/2 * ($A$45-$A$44)) + ((DQ$45 + DQ$46)/2 * ($A$46-$A$45)) + ((DQ$46 + DQ$47)/2 * ($A$47 - $A$46)) + ((DQ$47+DQ$48)/2 * ($A$48-$A$47)) + ((DQ$48 + DQ$49)/2 * ($A$49-$A$48)) + ((DQ$49 + DQ$50)/2 * ($A$50 - $A$49))  + ((DQ$50 + DQ$51)/2 * ($A$51-$A$50)) + ((DQ$51 + DQ$52)/2 * ($A$52 - $A$51)) + ((DQ$52+ DQ$53)/2 * ($A$53-$A$52)) + ((DQ$53 + DQ$54)/2 * ($A$54 - $A$53)) +  ((DQ$54+DQ$55)/2 * ($A$55 - $A$56)) + ((DQ$55 + DQ$56)/2 * ($A$56-$A$55)) + ((DQ$56 + DQ$57)/2 * ($A$57 - $A$56)) + ((DQ$57+DQ$58)/2 * ($A$58-$A$57)) + ((DQ$58 + DQ$59)/2 * ($A$59-$A$58)) + ((DQ$59 + DQ$60)/2 * ($A$60 - $A$59)) + ((DQ$60+DQ$61)/2 * ($A$61-$A$60)) + ((DQ$61 + DQ$62)/2 * ($A$62-$A$61)) + ((DQ$62 + DQ$63)/2 * ($A$63 - $A$62))  + ((DQ$63 + DQ$64)/2 * ($A$64-$A$63)) + ((DQ$64 + DQ$65)/2 * ($A$65 - $A$64)) + ((DQ$65+ DQ$66)/2 * ($A$66-$A$65)) + ((DQ$66 + DQ$67)/2 * ($A$67 - $A$66)) + ((DQ$67+DQ$68)/2 * ($A$68-$A$67)) + ((DQ$68 + DQ$69)/2 * ($A$69-$A$68)) + ((DQ$69 + DQ$70)/2 * ($A$70 - $A$69)) + ((DQ$70+DQ$71)/2 * ($A$71-$A$70)) + ((DQ$71 + DQ$72)/2 * ($A$72-$A$71)) + ((DQ$72 + DQ$73)/2 * ($A$73 - $A$72))  + ((DQ$73 + DQ$74)/2 * ($A$74-$A$73)) + ((DQ$74 + DQ$75)/2 * ($A$75 - $A$74)) + ((DQ$75+ DQ$76)/2 * ($A$76-$A$75)) + ((DQ$76 + DQ$77)/2 * ($A$77 - $A$76))  + ((DQ$77 + DQ$78)/2 * ($A$78-$A$77)) + ((DQ$78 + DQ$79)/2 * ($A$79 - $A$78))  + ((DQ$79 + DQ$80)/2 * ($A$80-$A$79)) + ((DQ$80 + DQ$81)/2 * ($A$81 - $A$80)) + ((DQ$81+ DQ$82)/2 * ($A$82-$A$81)) + ((DQ$82 + DQ$83)/2 * ($A$83 - $A$82))  + ((DQ$83 + DQ$84)/2 * ($A$84-$A$83)) + ((DQ$84 + DQ$85)/2 * ($A$85 - $A$84)) + ((DQ$85 + DQ$86)/2 * ($A$86 - $A$85))  + ((DQ$86 + DQ$87)/2 * ($A$87-$A$86)) + ((DQ$87 + DQ$88)/2 * ($A$88 - $A$87)) + ((DQ$88 + DQ$89)/2 * ($A$89 - $A$88))  + ((DQ$89 + DQ$90)/2 * ($A$90-$A$89)) + ((DQ$90 + DQ$91)/2 * ($A$91 - $A$90))</f>
        <v>1703.7500000000002</v>
      </c>
      <c r="DR102" s="206"/>
      <c r="DS102" s="206">
        <f>((DS$2+DS$3)/2 * ($A$3-$A$2)) + ((DS$3 + DS$4)/2 * ($A$4-$A$3)) + ((DS$4 + DS$5)/2 * ($BA$5 - $A$4)) + ((DS$5+DS$6)/2 * ($A$6-$A$5)) + ((DS$6 + DS$7)/2 * ($A$7-$A$6)) + ((DS$7 + DS$8)/2 * ($A$8 - $A$7)) + ((DS$8+DS$9)/2 * ($A$9-$A$8)) + ((DS$9 + DS$10)/2 * ($A$10-$A$9)) + ((DS$10 + DS$11)/2 * ($A$11 - $A$10))  + ((DS$11 + DS$12)/2 * ($A$12-$A$11)) + ((DS$12 + DS$13)/2 * ($A$13 - $A$12)) + ((DS$13+ DS$14)/2 * ($A$14-$A$13)) + ((DS$16 + DS$15)/2 * ($A$15 - $A$14)) + ((DS$15+DS$16)/2 * ($A$16 - $A$15)) + ((DS$16 + DS$17)/2 * ($A$17-$A$16)) + ((DS$17 + DS$18)/2 * ($A$18 - $A$17)) + ((DS$18+DS$19)/2 * ($A$19-$A$18)) + ((DS$19 + DS$20)/2 * ($A$20-$A$19)) + ((DS$20 + DS$21)/2 * ($A$21 - $A$20)) + ((DS$21+DS$22)/2 * ($A$22-$A$21)) + ((DS$23 + DS$22)/2 * ($A$23-$A$22)) + ((DS$23 + DS$24)/2 * ($A$24 - $A$23))  + ((DS$24 + DS$25)/2 * ($A$25-$A$24)) + ((DS$25 + DS$26)/2 * ($A$26 - $A$25)) + ((DS$26+ DS$27)/2 * ($A$27-$A$26)) + ((DS$27 + DS$28)/2 * ($A$28 - $A$27)) + ((DS$28+DS$29)/2 * ($A$29-$A$28)) + ((DS$29 + DS$30)/2 * ($A$30-$A$29)) + ((DS$30 + DS$31)/2 * ($A$31 - $A$30)) + ((DS$31+DS$32)/2 * ($A$32-$A$31)) + ((DS$32 + DS$33)/2 * ($A$33-$A$32)) + ((DS$735+ DS$34)/2 * ($A$34 - $A$33)) + ((DS$34+DS$35)/2 * ($A$35-$A$34)) + ((DS$35 + DS$36)/2 * ($A$36-$A$35)) + ((DS$36 + DS$37)/2 * ($A$37 - $A$36))  + ((DS$37 + DS$38)/2 * ($A$38-$A$37)) + ((DS$38 + DS$39)/2 * ($A$39 - $A$38)) + ((DS$39+ DS$40)/2 * ($A$40-$A$39)) + ((DS$40 + DS$41)/2 * ($A$41 - $A$40)) + ((DS$41+DS$42)/2 * ($A$42 - $A$41)) + ((DS$42 + DS$43)/2 * ($A$43-$A$42)) + ((DS$43 + DS$44)/2 * ($A$44 - $A$43)) + ((DS$44+DS$45)/2 * ($A$45-$A$44)) + ((DS$45 + DS$46)/2 * ($A$46-$A$45)) + ((DS$46 + DS$47)/2 * ($A$47 - $A$46)) + ((DS$47+DS$48)/2 * ($A$48-$A$47)) + ((DS$48 + DS$49)/2 * ($A$49-$A$48)) + ((DS$49 + DS$50)/2 * ($A$50 - $A$49))  + ((DS$50 + DS$51)/2 * ($A$51-$A$50)) + ((DS$51 + DS$52)/2 * ($A$52 - $A$51)) + ((DS$52+ DS$53)/2 * ($A$53-$A$52)) + ((DS$53 + DS$54)/2 * ($A$54 - $A$53)) +  ((DS$54+DS$55)/2 * ($A$55 - $A$56)) + ((DS$55 + DS$56)/2 * ($A$56-$A$55)) + ((DS$56 + DS$57)/2 * ($A$57 - $A$56)) + ((DS$57+DS$58)/2 * ($A$58-$A$57)) + ((DS$58 + DS$59)/2 * ($A$59-$A$58)) + ((DS$59 + DS$60)/2 * ($A$60 - $A$59)) + ((DS$60+DS$61)/2 * ($A$61-$A$60)) + ((DS$61 + DS$62)/2 * ($A$62-$A$61)) + ((DS$62 + DS$63)/2 * ($A$63 - $A$62))  + ((DS$63 + DS$64)/2 * ($A$64-$A$63)) + ((DS$64 + DS$65)/2 * ($A$65 - $A$64)) + ((DS$65+ DS$66)/2 * ($A$66-$A$65)) + ((DS$66 + DS$67)/2 * ($A$67 - $A$66)) + ((DS$67+DS$68)/2 * ($A$68-$A$67)) + ((DS$68 + DS$69)/2 * ($A$69-$A$68)) + ((DS$69 + DS$70)/2 * ($A$70 - $A$69)) + ((DS$70+DS$71)/2 * ($A$71-$A$70)) + ((DS$71 + DS$72)/2 * ($A$72-$A$71)) + ((DS$72 + DS$73)/2 * ($A$73 - $A$72))  + ((DS$73 + DS$74)/2 * ($A$74-$A$73)) + ((DS$74 + DS$75)/2 * ($A$75 - $A$74)) + ((DS$75+ DS$76)/2 * ($A$76-$A$75)) + ((DS$76 + DS$77)/2 * ($A$77 - $A$76))  + ((DS$77 + DS$78)/2 * ($A$78-$A$77)) + ((DS$78 + DS$79)/2 * ($A$79 - $A$78))  + ((DS$79 + DS$80)/2 * ($A$80-$A$79)) + ((DS$80 + DS$81)/2 * ($A$81 - $A$80)) + ((DS$81+ DS$82)/2 * ($A$82-$A$81)) + ((DS$82 + DS$83)/2 * ($A$83 - $A$82))  + ((DS$83 + DS$84)/2 * ($A$84-$A$83)) + ((DS$84 + DS$85)/2 * ($A$85 - $A$84)) + ((DS$85 + DS$86)/2 * ($A$86 - $A$85))  + ((DS$86 + DS$87)/2 * ($A$87-$A$86)) + ((DS$87 + DS$88)/2 * ($A$88 - $A$87)) + ((DS$88 + DS$89)/2 * ($A$89 - $A$88))  + ((DS$89 + DS$90)/2 * ($A$90-$A$89)) + ((DS$90 + DS$91)/2 * ($A$91 - $A$90))</f>
        <v>1393.8888888888889</v>
      </c>
      <c r="DT102" s="206"/>
      <c r="DU102" s="206">
        <f>((DU$2+DU$3)/2 * ($A$3-$A$2)) + ((DU$3 + DU$4)/2 * ($A$4-$A$3)) + ((DU$4 + DU$5)/2 * ($BA$5 - $A$4)) + ((DU$5+DU$6)/2 * ($A$6-$A$5)) + ((DU$6 + DU$7)/2 * ($A$7-$A$6)) + ((DU$7 + DU$8)/2 * ($A$8 - $A$7)) + ((DU$8+DU$9)/2 * ($A$9-$A$8)) + ((DU$9 + DU$10)/2 * ($A$10-$A$9)) + ((DU$10 + DU$11)/2 * ($A$11 - $A$10))  + ((DU$11 + DU$12)/2 * ($A$12-$A$11)) + ((DU$12 + DU$13)/2 * ($A$13 - $A$12)) + ((DU$13+ DU$14)/2 * ($A$14-$A$13)) + ((DU$16 + DU$15)/2 * ($A$15 - $A$14)) + ((DU$15+DU$16)/2 * ($A$16 - $A$15)) + ((DU$16 + DU$17)/2 * ($A$17-$A$16)) + ((DU$17 + DU$18)/2 * ($A$18 - $A$17)) + ((DU$18+DU$19)/2 * ($A$19-$A$18)) + ((DU$19 + DU$20)/2 * ($A$20-$A$19)) + ((DU$20 + DU$21)/2 * ($A$21 - $A$20)) + ((DU$21+DU$22)/2 * ($A$22-$A$21)) + ((DU$23 + DU$22)/2 * ($A$23-$A$22)) + ((DU$23 + DU$24)/2 * ($A$24 - $A$23))  + ((DU$24 + DU$25)/2 * ($A$25-$A$24)) + ((DU$25 + DU$26)/2 * ($A$26 - $A$25)) + ((DU$26+ DU$27)/2 * ($A$27-$A$26)) + ((DU$27 + DU$28)/2 * ($A$28 - $A$27)) + ((DU$28+DU$29)/2 * ($A$29-$A$28)) + ((DU$29 + DU$30)/2 * ($A$30-$A$29)) + ((DU$30 + DU$31)/2 * ($A$31 - $A$30)) + ((DU$31+DU$32)/2 * ($A$32-$A$31)) + ((DU$32 + DU$33)/2 * ($A$33-$A$32)) + ((DU$735+ DU$34)/2 * ($A$34 - $A$33)) + ((DU$34+DU$35)/2 * ($A$35-$A$34)) + ((DU$35 + DU$36)/2 * ($A$36-$A$35)) + ((DU$36 + DU$37)/2 * ($A$37 - $A$36))  + ((DU$37 + DU$38)/2 * ($A$38-$A$37)) + ((DU$38 + DU$39)/2 * ($A$39 - $A$38)) + ((DU$39+ DU$40)/2 * ($A$40-$A$39)) + ((DU$40 + DU$41)/2 * ($A$41 - $A$40)) + ((DU$41+DU$42)/2 * ($A$42 - $A$41)) + ((DU$42 + DU$43)/2 * ($A$43-$A$42)) + ((DU$43 + DU$44)/2 * ($A$44 - $A$43)) + ((DU$44+DU$45)/2 * ($A$45-$A$44)) + ((DU$45 + DU$46)/2 * ($A$46-$A$45)) + ((DU$46 + DU$47)/2 * ($A$47 - $A$46)) + ((DU$47+DU$48)/2 * ($A$48-$A$47)) + ((DU$48 + DU$49)/2 * ($A$49-$A$48)) + ((DU$49 + DU$50)/2 * ($A$50 - $A$49))  + ((DU$50 + DU$51)/2 * ($A$51-$A$50)) + ((DU$51 + DU$52)/2 * ($A$52 - $A$51)) + ((DU$52+ DU$53)/2 * ($A$53-$A$52)) + ((DU$53 + DU$54)/2 * ($A$54 - $A$53)) +  ((DU$54+DU$55)/2 * ($A$55 - $A$56)) + ((DU$55 + DU$56)/2 * ($A$56-$A$55)) + ((DU$56 + DU$57)/2 * ($A$57 - $A$56)) + ((DU$57+DU$58)/2 * ($A$58-$A$57)) + ((DU$58 + DU$59)/2 * ($A$59-$A$58)) + ((DU$59 + DU$60)/2 * ($A$60 - $A$59)) + ((DU$60+DU$61)/2 * ($A$61-$A$60)) + ((DU$61 + DU$62)/2 * ($A$62-$A$61)) + ((DU$62 + DU$63)/2 * ($A$63 - $A$62))  + ((DU$63 + DU$64)/2 * ($A$64-$A$63)) + ((DU$64 + DU$65)/2 * ($A$65 - $A$64)) + ((DU$65+ DU$66)/2 * ($A$66-$A$65)) + ((DU$66 + DU$67)/2 * ($A$67 - $A$66)) + ((DU$67+DU$68)/2 * ($A$68-$A$67)) + ((DU$68 + DU$69)/2 * ($A$69-$A$68)) + ((DU$69 + DU$70)/2 * ($A$70 - $A$69)) + ((DU$70+DU$71)/2 * ($A$71-$A$70)) + ((DU$71 + DU$72)/2 * ($A$72-$A$71)) + ((DU$72 + DU$73)/2 * ($A$73 - $A$72))  + ((DU$73 + DU$74)/2 * ($A$74-$A$73)) + ((DU$74 + DU$75)/2 * ($A$75 - $A$74)) + ((DU$75+ DU$76)/2 * ($A$76-$A$75)) + ((DU$76 + DU$77)/2 * ($A$77 - $A$76))  + ((DU$77 + DU$78)/2 * ($A$78-$A$77)) + ((DU$78 + DU$79)/2 * ($A$79 - $A$78))  + ((DU$79 + DU$80)/2 * ($A$80-$A$79)) + ((DU$80 + DU$81)/2 * ($A$81 - $A$80)) + ((DU$81+ DU$82)/2 * ($A$82-$A$81)) + ((DU$82 + DU$83)/2 * ($A$83 - $A$82))  + ((DU$83 + DU$84)/2 * ($A$84-$A$83)) + ((DU$84 + DU$85)/2 * ($A$85 - $A$84)) + ((DU$85 + DU$86)/2 * ($A$86 - $A$85))  + ((DU$86 + DU$87)/2 * ($A$87-$A$86)) + ((DU$87 + DU$88)/2 * ($A$88 - $A$87)) + ((DU$88 + DU$89)/2 * ($A$89 - $A$88))  + ((DU$89 + DU$90)/2 * ($A$90-$A$89)) + ((DU$90 + DU$91)/2 * ($A$91 - $A$90))</f>
        <v>0</v>
      </c>
    </row>
    <row r="103" spans="1:126" ht="51" x14ac:dyDescent="0.2">
      <c r="A103" s="232" t="s">
        <v>187</v>
      </c>
      <c r="B103" s="217">
        <f>((B49 - B2) / ($A$49 - $A2))</f>
        <v>0</v>
      </c>
      <c r="C103" s="217">
        <f>SLOPE(C24:C49,  $A24:$A$49)</f>
        <v>3.1439316239316242E-2</v>
      </c>
      <c r="D103" s="217"/>
      <c r="E103" s="217">
        <f>SLOPE(E14:E49, $A14:$A$49)</f>
        <v>6.2215861995678509E-2</v>
      </c>
      <c r="F103" s="217"/>
      <c r="G103" s="217">
        <f>SLOPE(G33:G49, $A33:$A$49)</f>
        <v>0.10769607843137255</v>
      </c>
      <c r="H103" s="217"/>
      <c r="I103" s="217">
        <f>((I49 - I19) / ($A$49 - $A19))</f>
        <v>5.4666666666666662E-2</v>
      </c>
      <c r="J103" s="217"/>
      <c r="K103" s="217">
        <f>SLOPE(K15:K49, $A15:$A$49)</f>
        <v>8.0397759103641442E-2</v>
      </c>
      <c r="L103" s="217"/>
      <c r="M103" s="217">
        <f>SLOPE(M28:M49, $A28:$A$49)</f>
        <v>5.878035008469791E-2</v>
      </c>
      <c r="N103" s="217"/>
      <c r="O103" s="217">
        <f>SLOPE(O28:O49, $A28:$A$49)</f>
        <v>0.12809712027103332</v>
      </c>
      <c r="P103" s="217"/>
      <c r="Q103" s="217">
        <f>SLOPE(Q27:Q49, $A27:$A$49)</f>
        <v>6.3142292490118573E-2</v>
      </c>
      <c r="R103" s="217"/>
      <c r="S103" s="217">
        <f>SLOPE(S17:S49, $A17:$A$49)</f>
        <v>5.0822192513368981E-2</v>
      </c>
      <c r="T103" s="217"/>
      <c r="U103" s="217">
        <f>SLOPE(U30:U49, $A30:$A$49)</f>
        <v>8.3819548872180433E-2</v>
      </c>
      <c r="V103" s="217"/>
      <c r="W103" s="217">
        <f>SLOPE(W18:W49, $A18:$A$49)</f>
        <v>5.0175953079178874E-2</v>
      </c>
      <c r="X103" s="217"/>
      <c r="Y103" s="217">
        <f>SLOPE(Y22:Y49, $A22:$A$49)</f>
        <v>3.3010399562123698E-2</v>
      </c>
      <c r="Z103" s="217"/>
      <c r="AA103" s="217">
        <f>SLOPE(AA14:AA49, $A14:$A$49)</f>
        <v>7.5560483156813435E-2</v>
      </c>
      <c r="AB103" s="217"/>
      <c r="AC103" s="217">
        <v>0</v>
      </c>
      <c r="AD103" s="217"/>
      <c r="AE103" s="217">
        <f>SLOPE(AE25:AE49, $A25:$A$49)</f>
        <v>3.5707692307692301E-2</v>
      </c>
      <c r="AF103" s="217"/>
      <c r="AG103" s="217">
        <f>+SLOPE(AG18:AG49, $A18:$A$49)</f>
        <v>2.0120967741935485E-2</v>
      </c>
      <c r="AH103" s="217"/>
      <c r="AI103" s="217">
        <f>SLOPE(AI6:AI49, $A6:$A$49)</f>
        <v>4.2106111443060479E-2</v>
      </c>
      <c r="AJ103" s="217"/>
      <c r="AK103" s="217">
        <f>SLOPE(AK28:AK49, $A28:$A$49)</f>
        <v>0.12504799548277809</v>
      </c>
      <c r="AL103" s="217"/>
      <c r="AM103" s="217">
        <f>SLOPE(AM18:AM49, $A18:$A$49)</f>
        <v>3.2514662756598242E-2</v>
      </c>
      <c r="AN103" s="217"/>
      <c r="AO103" s="217">
        <f>SLOPE(AO14:AO49, $A14:$A$49)</f>
        <v>8.1659452375048708E-2</v>
      </c>
      <c r="AP103" s="217"/>
      <c r="AQ103" s="217">
        <f>SLOPE(AQ27:AQ49, $A27:$A$49)</f>
        <v>2.6422924901185772E-2</v>
      </c>
      <c r="AR103" s="217"/>
      <c r="AS103" s="217">
        <v>0</v>
      </c>
      <c r="AT103" s="217"/>
      <c r="AU103" s="217">
        <f>SLOPE(AU22:AU49, $A22:$A$49)</f>
        <v>3.4263820470717021E-2</v>
      </c>
      <c r="AV103" s="217"/>
      <c r="AW103" s="217">
        <f>SLOPE(AW21:AW49, $A21:$A$49)</f>
        <v>1.6640394088669949E-2</v>
      </c>
      <c r="AX103" s="217"/>
      <c r="AY103" s="217">
        <f>SLOPE(AY20:AY49, $A20:$A$49)</f>
        <v>1.4923248053392657E-2</v>
      </c>
      <c r="AZ103" s="217"/>
      <c r="BA103" s="217">
        <f>SLOPE(BA15:BA49, $A15:$A$49)</f>
        <v>8.3607843137254903E-2</v>
      </c>
      <c r="BB103" s="217"/>
      <c r="BC103" s="217">
        <f>SLOPE(BC35:BC49, $A35:$A$49)</f>
        <v>4.5214285714285728E-2</v>
      </c>
      <c r="BD103" s="217"/>
      <c r="BE103" s="217">
        <f>SLOPE(BE31:BE49, $A31:$A$49)</f>
        <v>8.6421052631578954E-2</v>
      </c>
      <c r="BF103" s="217"/>
      <c r="BG103" s="217">
        <f>SLOPE(BG19:BG49, $A19:$A$49)</f>
        <v>7.5580645161290316E-2</v>
      </c>
      <c r="BH103" s="217"/>
      <c r="BI103" s="217">
        <f>SLOPE(BI37:BI49, $A37:$A$49)</f>
        <v>9.4725274725274727E-2</v>
      </c>
      <c r="BJ103" s="217"/>
      <c r="BK103" s="217">
        <f>SLOPE(BK25:BK49, $A25:$A$49)</f>
        <v>2.0215384615384611E-2</v>
      </c>
      <c r="BL103" s="217"/>
      <c r="BM103" s="217">
        <f>SLOPE(BM23:BM49, $A23:$A$49)</f>
        <v>0.10269841269841269</v>
      </c>
      <c r="BN103" s="217"/>
      <c r="BO103" s="217">
        <f>SLOPE(BO16:BO49, $A16:$A$49)</f>
        <v>2.9839572192513368E-2</v>
      </c>
      <c r="BP103" s="217"/>
      <c r="BQ103" s="217">
        <f>SLOPE(BQ42:BQ49, $A42:$A$49)</f>
        <v>0.10928571428571431</v>
      </c>
      <c r="BR103" s="217"/>
      <c r="BS103" s="217">
        <f>SLOPE(BS4:BS49, $A4:$A$49)</f>
        <v>7.6913870703764313E-3</v>
      </c>
      <c r="BT103" s="217"/>
      <c r="BU103" s="217" t="e">
        <f>SLOPE(BU33:BU49, $A33:$A$49)</f>
        <v>#DIV/0!</v>
      </c>
      <c r="BV103" s="217"/>
      <c r="BW103" s="217">
        <f>SLOPE(BW25:BW49, $A25:$A$49)</f>
        <v>3.8292307692307688E-2</v>
      </c>
      <c r="BX103" s="217"/>
      <c r="BY103" s="217">
        <f>SLOPE(BY23:BY49, $A23:$A$49)</f>
        <v>2.6105006105006101E-2</v>
      </c>
      <c r="BZ103" s="217"/>
      <c r="CA103" s="217">
        <f>SLOPE(CA25:CA49, $A25:$A$49)</f>
        <v>6.4907692307692305E-2</v>
      </c>
      <c r="CB103" s="217"/>
      <c r="CC103" s="217">
        <f>SLOPE(CC38:CC49, $A38:$A$49)</f>
        <v>5.1888111888111904E-2</v>
      </c>
      <c r="CD103" s="217"/>
      <c r="CE103" s="217">
        <f>SLOPE(CE19:CE49, $A19:$A$49)</f>
        <v>1.396774193548387E-2</v>
      </c>
      <c r="CF103" s="217"/>
      <c r="CG103" s="217" t="e">
        <f>SLOPE(CG33:CG49, $A33:$A$49)</f>
        <v>#DIV/0!</v>
      </c>
      <c r="CH103" s="217"/>
      <c r="CI103" s="217">
        <f>SLOPE(CI33:CI49, $A33:$A$49)</f>
        <v>6.1911764705882354E-2</v>
      </c>
      <c r="CJ103" s="217"/>
      <c r="CK103" s="217">
        <f>SLOPE(CK24:CK49, $A24:$A$49)</f>
        <v>6.6119658119658115E-2</v>
      </c>
      <c r="CL103" s="217"/>
      <c r="CM103" s="217" t="e">
        <f>SLOPE(CM33:CM49, $A33:$A$49)</f>
        <v>#DIV/0!</v>
      </c>
      <c r="CN103" s="217"/>
      <c r="CO103" s="217" t="e">
        <f>SLOPE(CO33:CO49, $A33:$A$49)</f>
        <v>#DIV/0!</v>
      </c>
      <c r="CP103" s="217"/>
      <c r="CQ103" s="217">
        <f>((CQ49 - CQ33) / ($A$49 - $A33))</f>
        <v>0</v>
      </c>
      <c r="CR103" s="217"/>
      <c r="CS103" s="217">
        <f>((CS49 - CS33) / ($A$49 - $A33))</f>
        <v>0</v>
      </c>
      <c r="CT103" s="217"/>
      <c r="CU103" s="217">
        <f>((CU49 - CU33) / ($A$49 - $A33))</f>
        <v>0</v>
      </c>
      <c r="CV103" s="217"/>
      <c r="CW103" s="217">
        <f>((CW49 - CW33) / ($A$49 - $A33))</f>
        <v>0</v>
      </c>
      <c r="CX103" s="217"/>
      <c r="CY103" s="217">
        <f>SLOPE(CY27:CY49, $A27:$A$49)</f>
        <v>6.4789196310935437E-2</v>
      </c>
      <c r="CZ103" s="217"/>
      <c r="DA103" s="217">
        <f>SLOPE(DA11:DA49, $A11:$A$49)</f>
        <v>1.3828194178239573E-2</v>
      </c>
      <c r="DB103" s="217"/>
      <c r="DC103" s="217">
        <f>SLOPE(DC3:DC49, $A3:$A$49)</f>
        <v>2.4911239459685829E-2</v>
      </c>
      <c r="DD103" s="217"/>
      <c r="DE103" s="217">
        <f>SLOPE(DE30:DE49, $A30:$A$49)</f>
        <v>3.5588972431077745E-3</v>
      </c>
      <c r="DF103" s="217"/>
      <c r="DG103" s="217">
        <f>((DG49 - DG33) / ($A$49 - $A33))</f>
        <v>0</v>
      </c>
      <c r="DH103" s="217"/>
      <c r="DI103" s="217">
        <f>SLOPE(DI18:DI49, $A18:$A$49)</f>
        <v>2.2059302704463993E-2</v>
      </c>
      <c r="DJ103" s="217"/>
      <c r="DK103" s="217">
        <f>SLOPE(DK8:DK49, $A8:$A$49)</f>
        <v>4.4379268180140291E-2</v>
      </c>
      <c r="DL103" s="217"/>
      <c r="DM103" s="217">
        <f>SLOPE(DM27:DM49, $A27:$A$49)</f>
        <v>4.0524813350900309E-2</v>
      </c>
      <c r="DN103" s="217"/>
      <c r="DO103" s="217">
        <f>SLOPE(DO13:DO49, $A13:$A$49)</f>
        <v>3.7811490661055332E-2</v>
      </c>
      <c r="DP103" s="217"/>
      <c r="DQ103" s="217">
        <f>SLOPE(DQ18:DQ49, $A18:$A$49)</f>
        <v>2.6026392961876854E-3</v>
      </c>
      <c r="DR103" s="217"/>
      <c r="DS103" s="217">
        <f>SLOPE(DS41:DS49, $A41:$A$49)</f>
        <v>2.1296296296296306E-2</v>
      </c>
      <c r="DT103" s="217"/>
      <c r="DU103" s="217" t="e">
        <f>SLOPE(DU33:DU49, $A33:$A$49)</f>
        <v>#DIV/0!</v>
      </c>
    </row>
    <row r="104" spans="1:126" ht="17" x14ac:dyDescent="0.2">
      <c r="A104" s="219" t="s">
        <v>190</v>
      </c>
      <c r="B104" s="220"/>
      <c r="E104" s="134"/>
      <c r="F104" s="161"/>
    </row>
    <row r="105" spans="1:126" ht="51" x14ac:dyDescent="0.2">
      <c r="A105" s="232" t="s">
        <v>188</v>
      </c>
      <c r="B105" s="217">
        <f>((B72 - B$49) / (A72 - $A$49))</f>
        <v>0</v>
      </c>
      <c r="C105" s="217">
        <f>SLOPE(C49:$C72, $A$49:$A72)</f>
        <v>5.1304347826086659E-4</v>
      </c>
      <c r="D105" s="217"/>
      <c r="E105" s="217">
        <f>SLOPE(E$49:E62, $A$49:$A62)</f>
        <v>-5.2307692307692506E-3</v>
      </c>
      <c r="F105" s="217"/>
      <c r="G105" s="217">
        <f>SLOPE(G$49:G82, $A$49:$A82)</f>
        <v>-4.592207792207792E-2</v>
      </c>
      <c r="H105" s="217"/>
      <c r="I105" s="217">
        <f>SLOPE(I$49:I68, $A$49:$A68)</f>
        <v>-3.8496240601503751E-2</v>
      </c>
      <c r="J105" s="217"/>
      <c r="K105" s="217">
        <f>SLOPE(K$49:K61, $A$49:$A61)</f>
        <v>-2.0219780219780215E-2</v>
      </c>
      <c r="L105" s="217"/>
      <c r="M105" s="217">
        <f>SLOPE(M$49:M77, $A$49:$A77)</f>
        <v>-5.1389162561576357E-2</v>
      </c>
      <c r="N105" s="217"/>
      <c r="O105" s="217">
        <f>SLOPE(O$49:O77, $A$49:$A77)</f>
        <v>-9.2758620689655152E-2</v>
      </c>
      <c r="P105" s="217"/>
      <c r="Q105" s="217">
        <f>SLOPE(Q$49:Q76, $A$49:$A76)</f>
        <v>-3.3497536945812798E-2</v>
      </c>
      <c r="R105" s="217"/>
      <c r="S105" s="217">
        <f>SLOPE(S$49:S66, $A$49:$A66)</f>
        <v>-1.7977296181630551E-2</v>
      </c>
      <c r="T105" s="217"/>
      <c r="U105" s="217">
        <f>SLOPE(U$49:U79, $A$49:$A79)</f>
        <v>-1.8983870967741935E-2</v>
      </c>
      <c r="V105" s="217"/>
      <c r="W105" s="217">
        <f>SLOPE(W$49:W67, $A$49:$A67)</f>
        <v>-3.4280701754385967E-2</v>
      </c>
      <c r="X105" s="217"/>
      <c r="Y105" s="217">
        <f>SLOPE(Y$49:Y71, $A$49:$A71)</f>
        <v>-3.0138339920948616E-2</v>
      </c>
      <c r="Z105" s="217"/>
      <c r="AA105" s="217">
        <f>SLOPE(AA$49:AA62, $A$49:$A62)</f>
        <v>-2.7076923076923078E-2</v>
      </c>
      <c r="AB105" s="217"/>
      <c r="AC105" s="217" t="e">
        <f>SLOPE(AC$49:AC71, $A$49:$A71)</f>
        <v>#DIV/0!</v>
      </c>
      <c r="AD105" s="217"/>
      <c r="AE105" s="217">
        <f>SLOPE(AE$49:AE73, $A$49:$A73)</f>
        <v>-6.1261538461538464E-2</v>
      </c>
      <c r="AF105" s="217"/>
      <c r="AG105" s="217">
        <f>SLOPE(AG$49:AG67, $A$49:$A67)</f>
        <v>-4.6666666666666645E-3</v>
      </c>
      <c r="AH105" s="217"/>
      <c r="AI105" s="217">
        <f>SLOPE(AI$49:AI55, $A$49:$A55)</f>
        <v>-2.1428571428571391E-2</v>
      </c>
      <c r="AJ105" s="217"/>
      <c r="AK105" s="217">
        <f>SLOPE(AK$49:AK77, $A$49:$A77)</f>
        <v>-4.2374384236453205E-2</v>
      </c>
      <c r="AL105" s="217"/>
      <c r="AM105" s="217">
        <f>SLOPE(AM$49:AM63, $A$49:$A63)</f>
        <v>-2.0000000000000007E-2</v>
      </c>
      <c r="AN105" s="217"/>
      <c r="AO105" s="217">
        <f>SLOPE(AO$49:AO50, $A$49:$A50)</f>
        <v>-7.999999999999971E-2</v>
      </c>
      <c r="AP105" s="217"/>
      <c r="AQ105" s="217">
        <f>SLOPE(AQ$49:AQ76, $A$49:$A76)</f>
        <v>-5.9441707717569764E-3</v>
      </c>
      <c r="AR105" s="217"/>
      <c r="AS105" s="217" t="e">
        <f>SLOPE(AS$49:AS71, $A$49:$A71)</f>
        <v>#DIV/0!</v>
      </c>
      <c r="AT105" s="217"/>
      <c r="AU105" s="217">
        <f>SLOPE(AU$49:AU71, $A$49:$A71)</f>
        <v>-2.4071146245059287E-2</v>
      </c>
      <c r="AV105" s="217"/>
      <c r="AW105" s="217">
        <f>SLOPE(AW$49:AW70, $A$49:$A70)</f>
        <v>-4.5657820440429139E-2</v>
      </c>
      <c r="AX105" s="217"/>
      <c r="AY105" s="217">
        <f>SLOPE(AY$49:AY69, $A$49:$A69)</f>
        <v>-1.1246753246753248E-2</v>
      </c>
      <c r="AZ105" s="217"/>
      <c r="BA105" s="217">
        <f>SLOPE(BA$49:BA64, $A$49:$A64)</f>
        <v>-7.4911764705882358E-2</v>
      </c>
      <c r="BB105" s="217"/>
      <c r="BC105" s="217">
        <f>SLOPE(BC$49:BC84, $A$49:$A$84)</f>
        <v>-3.3884169884169882E-2</v>
      </c>
      <c r="BD105" s="217"/>
      <c r="BE105" s="217">
        <f>SLOPE(BE$49:BE79, $A$49:$A79)</f>
        <v>-2.8024193548387099E-2</v>
      </c>
      <c r="BF105" s="217"/>
      <c r="BG105" s="217">
        <f>SLOPE(BG$49:BG67, $A$49:$A67)</f>
        <v>-4.7684210526315794E-2</v>
      </c>
      <c r="BH105" s="217"/>
      <c r="BI105" s="217">
        <f>SLOPE(BI$49:BI85, $A$49:$A85)</f>
        <v>-5.8904694167852059E-2</v>
      </c>
      <c r="BJ105" s="217"/>
      <c r="BK105" s="217">
        <f>SLOPE(BK$49:BK62, $A$49:$A62)</f>
        <v>-6.9010989010988982E-3</v>
      </c>
      <c r="BL105" s="217"/>
      <c r="BM105" s="217">
        <f>SLOPE(BM$49:BM72, $A$49:$A72)</f>
        <v>-7.9313043478260875E-2</v>
      </c>
      <c r="BN105" s="217"/>
      <c r="BO105" s="217">
        <f>SLOPE(BO$49:BO53, $A$49:$A53)</f>
        <v>0</v>
      </c>
      <c r="BP105" s="217"/>
      <c r="BQ105" s="217">
        <f>SLOPE(BQ$49:BQ90, $A$49:$A90)</f>
        <v>-2.7159873592091401E-2</v>
      </c>
      <c r="BR105" s="217"/>
      <c r="BS105" s="217">
        <f>SLOPE(BS$49:BS52, $A$49:$A52)</f>
        <v>-6.4000000000000029E-2</v>
      </c>
      <c r="BT105" s="217"/>
      <c r="BU105" s="217" t="e">
        <f>SLOPE(BU$49:BU85, $A$49:$A85)</f>
        <v>#DIV/0!</v>
      </c>
      <c r="BV105" s="217"/>
      <c r="BW105" s="217">
        <f>SLOPE(BW$49:BW73, $A$49:$A73)</f>
        <v>-5.6307692307692326E-3</v>
      </c>
      <c r="BX105" s="217"/>
      <c r="BY105" s="217">
        <f>SLOPE(BY$49:BY71, $A$49:$A71)</f>
        <v>-1.6956521739130429E-2</v>
      </c>
      <c r="BZ105" s="217"/>
      <c r="CA105" s="217">
        <f>SLOPE(CA$49:CA73, $A$49:$A73)</f>
        <v>-3.163076923076924E-2</v>
      </c>
      <c r="CB105" s="217"/>
      <c r="CC105" s="217">
        <f>SLOPE(CC$49:CC86, $A$49:$A86)</f>
        <v>-1.8015100120363278E-2</v>
      </c>
      <c r="CD105" s="217"/>
      <c r="CE105" s="217">
        <f>SLOPE(CE$49:CE67, $A$49:$A67)</f>
        <v>-4.5824561403508775E-2</v>
      </c>
      <c r="CF105" s="217"/>
      <c r="CG105" s="217" t="e">
        <f>SLOPE(CG$49:CG85, $A$49:$A85)</f>
        <v>#DIV/0!</v>
      </c>
      <c r="CH105" s="217"/>
      <c r="CI105" s="217">
        <f>SLOPE(CI$49:CI83, $A$49:$A83)</f>
        <v>-3.0324929971988799E-2</v>
      </c>
      <c r="CJ105" s="217"/>
      <c r="CK105" s="217">
        <f>SLOPE(CK$49:CK72, $A$49:$A72)</f>
        <v>-6.0539130434782609E-2</v>
      </c>
      <c r="CL105" s="217"/>
      <c r="CM105" s="217">
        <f>((CM85 - CM$49) / ($A85 - $A$49))</f>
        <v>0</v>
      </c>
      <c r="CN105" s="217"/>
      <c r="CO105" s="217">
        <f>((CO85 - CO$49) / ($A85 - $A$49))</f>
        <v>0</v>
      </c>
      <c r="CP105" s="217"/>
      <c r="CQ105" s="217">
        <f>((CQ85 - CQ$49) / ($A85 - $A$49))</f>
        <v>0</v>
      </c>
      <c r="CR105" s="217"/>
      <c r="CS105" s="217">
        <f>((CS85 - CS$49) / ($A85 - $A$49))</f>
        <v>0</v>
      </c>
      <c r="CT105" s="217"/>
      <c r="CU105" s="217" t="e">
        <f>SLOPE(CU$49:CU85, $A$49:$A85)</f>
        <v>#DIV/0!</v>
      </c>
      <c r="CV105" s="217"/>
      <c r="CW105" s="217" t="e">
        <f>SLOPE(CW$49:CW85, $A$49:$A85)</f>
        <v>#DIV/0!</v>
      </c>
      <c r="CX105" s="217"/>
      <c r="CY105" s="217">
        <f>SLOPE(CY$49:CY75, $A$49:$A75)</f>
        <v>-7.8089811423144764E-2</v>
      </c>
      <c r="CZ105" s="217"/>
      <c r="DA105" s="217">
        <f>SLOPE(DA$49:DA59, $A$49:$A59)</f>
        <v>5.0505050505050646E-4</v>
      </c>
      <c r="DB105" s="217"/>
      <c r="DC105" s="217">
        <f>SLOPE(DC$49:DC51, $A$49:$A51)</f>
        <v>-5.5555555555555358E-3</v>
      </c>
      <c r="DD105" s="217"/>
      <c r="DE105" s="217">
        <f>SLOPE(DE$49:DE78, $A$49:$A78)</f>
        <v>-1.0774935113088616E-2</v>
      </c>
      <c r="DF105" s="217"/>
      <c r="DG105" s="217" t="e">
        <f>SLOPE(DG$49:DG85, $A$49:$A85)</f>
        <v>#DIV/0!</v>
      </c>
      <c r="DH105" s="217"/>
      <c r="DI105" s="217">
        <f>SLOPE(DI$49:DI66, $A$49:$A66)</f>
        <v>-3.7954363031762416E-3</v>
      </c>
      <c r="DJ105" s="217"/>
      <c r="DK105" s="217">
        <f>SLOPE(DK$49:DK56, $A$49:$A56)</f>
        <v>-2.1693121693121681E-2</v>
      </c>
      <c r="DL105" s="217"/>
      <c r="DM105" s="217">
        <f>SLOPE(DM$49:DM75, $A$49:$A75)</f>
        <v>-4.8087098087098087E-2</v>
      </c>
      <c r="DN105" s="217"/>
      <c r="DO105" s="217">
        <f>SLOPE(DO$49:DO61, $A$49:$A61)</f>
        <v>-3.577533577533578E-2</v>
      </c>
      <c r="DP105" s="217"/>
      <c r="DQ105" s="217">
        <f>SLOPE(DQ$49:DQ66, $A$49:$A66)</f>
        <v>-1.6546267629858964E-2</v>
      </c>
      <c r="DR105" s="217"/>
      <c r="DS105" s="217">
        <f>SLOPE(DS$49:DS89, $A$49:$A89)</f>
        <v>-1.1225319396051101E-2</v>
      </c>
      <c r="DT105" s="217"/>
      <c r="DU105" s="217">
        <f>((DU85 - DU$49) / ($A85 - $A$49))</f>
        <v>0</v>
      </c>
    </row>
    <row r="106" spans="1:126" ht="17" x14ac:dyDescent="0.2">
      <c r="A106" s="219" t="s">
        <v>189</v>
      </c>
      <c r="B106" s="220"/>
      <c r="E106" s="134"/>
      <c r="F106" s="161"/>
    </row>
    <row r="107" spans="1:126" ht="34" x14ac:dyDescent="0.2">
      <c r="A107" s="188" t="s">
        <v>51</v>
      </c>
      <c r="B107" s="218">
        <f>(B$40-B12)</f>
        <v>0</v>
      </c>
      <c r="C107" s="218">
        <f>(C$49-C24)</f>
        <v>2.6000000000000005</v>
      </c>
      <c r="D107" s="218"/>
      <c r="E107" s="218">
        <f>(E$49-E14)</f>
        <v>9.5000000000000018</v>
      </c>
      <c r="F107" s="218"/>
      <c r="G107" s="218">
        <f>(G$49-G33)</f>
        <v>6.8000000000000007</v>
      </c>
      <c r="H107" s="218"/>
      <c r="I107" s="218">
        <f>(I$49-I19)</f>
        <v>8.1999999999999993</v>
      </c>
      <c r="J107" s="218"/>
      <c r="K107" s="218">
        <f>(K$49-K15)</f>
        <v>10.4</v>
      </c>
      <c r="L107" s="218"/>
      <c r="M107" s="218">
        <f>(M$49-M28)</f>
        <v>6.9</v>
      </c>
      <c r="N107" s="218"/>
      <c r="O107" s="218">
        <f>(O$49-O28)</f>
        <v>11.5</v>
      </c>
      <c r="P107" s="218"/>
      <c r="Q107" s="218">
        <f>(Q$49-Q27)</f>
        <v>5.0999999999999979</v>
      </c>
      <c r="R107" s="218"/>
      <c r="S107" s="218">
        <f>(S$49-S17)</f>
        <v>5.9</v>
      </c>
      <c r="T107" s="218"/>
      <c r="U107" s="218">
        <f>(U$49-U30)</f>
        <v>6.1</v>
      </c>
      <c r="V107" s="218"/>
      <c r="W107" s="218">
        <f>(W$49-W18)</f>
        <v>5.5</v>
      </c>
      <c r="X107" s="218"/>
      <c r="Y107" s="218">
        <f>(Y$49-Y22)</f>
        <v>2.8999999999999986</v>
      </c>
      <c r="Z107" s="218"/>
      <c r="AA107" s="218">
        <f>(AA$49-AA14)</f>
        <v>11.100000000000001</v>
      </c>
      <c r="AB107" s="218"/>
      <c r="AC107" s="218">
        <f>(AC$49-AC33)</f>
        <v>0</v>
      </c>
      <c r="AD107" s="218"/>
      <c r="AE107" s="218">
        <f>(AE$49-AE25)</f>
        <v>3.8999999999999986</v>
      </c>
      <c r="AF107" s="218"/>
      <c r="AG107" s="218">
        <f>(AG$49-AG18)</f>
        <v>1.8999999999999995</v>
      </c>
      <c r="AH107" s="218"/>
      <c r="AI107" s="218">
        <f>(AI$49-AI6)</f>
        <v>8.1</v>
      </c>
      <c r="AJ107" s="218"/>
      <c r="AK107" s="218">
        <f>(AK$49-AK28)</f>
        <v>10.999999999999998</v>
      </c>
      <c r="AL107" s="218"/>
      <c r="AM107" s="218">
        <f>(AM$49-AM18)</f>
        <v>2.8000000000000007</v>
      </c>
      <c r="AN107" s="218"/>
      <c r="AO107" s="218">
        <f>(AO$49-AO14)</f>
        <v>11.799999999999999</v>
      </c>
      <c r="AP107" s="218"/>
      <c r="AQ107" s="218">
        <f>(AQ$49-AQ27)</f>
        <v>2.9000000000000004</v>
      </c>
      <c r="AR107" s="218"/>
      <c r="AS107" s="218">
        <f>(AS$49-AS33)</f>
        <v>0</v>
      </c>
      <c r="AT107" s="218"/>
      <c r="AU107" s="218">
        <f>(AU$49-AU22)</f>
        <v>3.5999999999999996</v>
      </c>
      <c r="AV107" s="218"/>
      <c r="AW107" s="218">
        <f>(AW$49-AW21)</f>
        <v>4.8999999999999995</v>
      </c>
      <c r="AX107" s="218"/>
      <c r="AY107" s="218">
        <f>(AY$49-AY20)</f>
        <v>4</v>
      </c>
      <c r="AZ107" s="218"/>
      <c r="BA107" s="218">
        <f>(BA$49-BA15)</f>
        <v>12.000000000000002</v>
      </c>
      <c r="BB107" s="218"/>
      <c r="BC107" s="218">
        <f>(BC$49-BC35)</f>
        <v>3.0000000000000018</v>
      </c>
      <c r="BD107" s="218"/>
      <c r="BE107" s="218">
        <f>(BE$49-BE31)</f>
        <v>6.6000000000000005</v>
      </c>
      <c r="BF107" s="218"/>
      <c r="BG107" s="218">
        <f>(BG$49-BG19)</f>
        <v>9.3999999999999986</v>
      </c>
      <c r="BH107" s="218"/>
      <c r="BI107" s="218">
        <f>(BI$49-BI37)</f>
        <v>5.1999999999999993</v>
      </c>
      <c r="BJ107" s="218"/>
      <c r="BK107" s="218">
        <f>(BK$49-BK25)</f>
        <v>1.6999999999999993</v>
      </c>
      <c r="BL107" s="218"/>
      <c r="BM107" s="218">
        <f>(BM$49-BM23)</f>
        <v>9.8000000000000007</v>
      </c>
      <c r="BN107" s="218"/>
      <c r="BO107" s="218">
        <f>(BO$49-BO16)</f>
        <v>6.4</v>
      </c>
      <c r="BP107" s="218"/>
      <c r="BQ107" s="218">
        <f>(BQ$49-BQ42)</f>
        <v>3.4000000000000004</v>
      </c>
      <c r="BR107" s="218"/>
      <c r="BS107" s="218">
        <f>(BS$49-BS4)</f>
        <v>1.5</v>
      </c>
      <c r="BT107" s="218"/>
      <c r="BU107" s="218">
        <f>(BU$49-BU33)</f>
        <v>0</v>
      </c>
      <c r="BV107" s="218"/>
      <c r="BW107" s="218">
        <f>(BW$49-BW25)</f>
        <v>2.8000000000000007</v>
      </c>
      <c r="BX107" s="218"/>
      <c r="BY107" s="218">
        <f>(BY$49-BY23)</f>
        <v>0.90000000000000036</v>
      </c>
      <c r="BZ107" s="218"/>
      <c r="CA107" s="218">
        <f>(CA$49-CA25)</f>
        <v>7.1999999999999993</v>
      </c>
      <c r="CB107" s="218"/>
      <c r="CC107" s="218">
        <f>(CC$49-CC38)</f>
        <v>2.7000000000000011</v>
      </c>
      <c r="CD107" s="218"/>
      <c r="CE107" s="218">
        <f>(CE$49-CE19)</f>
        <v>0.30000000000000071</v>
      </c>
      <c r="CF107" s="218"/>
      <c r="CG107" s="218">
        <f>(CG$49-CG33)</f>
        <v>0</v>
      </c>
      <c r="CH107" s="218"/>
      <c r="CI107" s="218">
        <f>(CI$49-CI33)</f>
        <v>4.5</v>
      </c>
      <c r="CJ107" s="218"/>
      <c r="CK107" s="218">
        <f>(CK$49-CK24)</f>
        <v>8.6999999999999993</v>
      </c>
      <c r="CL107" s="218"/>
      <c r="CM107" s="218">
        <f>(CM$49-CM33)</f>
        <v>0</v>
      </c>
      <c r="CN107" s="218"/>
      <c r="CO107" s="218">
        <f>(CO$49-CO33)</f>
        <v>0</v>
      </c>
      <c r="CP107" s="218"/>
      <c r="CQ107" s="218">
        <f>(CQ$49-CQ33)</f>
        <v>0</v>
      </c>
      <c r="CR107" s="218"/>
      <c r="CS107" s="218">
        <f>(CS$49-CS33)</f>
        <v>0</v>
      </c>
      <c r="CT107" s="218"/>
      <c r="CU107" s="218">
        <f>(CU$49-CU33)</f>
        <v>0</v>
      </c>
      <c r="CV107" s="218"/>
      <c r="CW107" s="218">
        <f>(CW$49-CW33)</f>
        <v>0</v>
      </c>
      <c r="CX107" s="218"/>
      <c r="CY107" s="218">
        <f>(CY$49-CY27)</f>
        <v>7.2777777777777786</v>
      </c>
      <c r="CZ107" s="218"/>
      <c r="DA107" s="218">
        <f>(DA$49-DA11)</f>
        <v>4.1666666666666661</v>
      </c>
      <c r="DB107" s="218"/>
      <c r="DC107" s="218">
        <f>(DC$49-DC3)</f>
        <v>4.5555555555555562</v>
      </c>
      <c r="DD107" s="218"/>
      <c r="DE107" s="218">
        <f>(DE$49-DE30)</f>
        <v>1.6666666666666661</v>
      </c>
      <c r="DF107" s="218"/>
      <c r="DG107" s="218">
        <f>(DG$49-DG33)</f>
        <v>0</v>
      </c>
      <c r="DH107" s="218"/>
      <c r="DI107" s="218">
        <f>(DI$49-DI18)</f>
        <v>2.3333333333333321</v>
      </c>
      <c r="DJ107" s="218"/>
      <c r="DK107" s="218">
        <f>(DK$49-DK8)</f>
        <v>6.7777777777777768</v>
      </c>
      <c r="DL107" s="218"/>
      <c r="DM107" s="218">
        <f>(DM$49-DM27)</f>
        <v>4.6666666666666661</v>
      </c>
      <c r="DN107" s="218"/>
      <c r="DO107" s="218">
        <f>(DO$49-DO13)</f>
        <v>6.666666666666667</v>
      </c>
      <c r="DP107" s="218"/>
      <c r="DQ107" s="218">
        <f>(DQ$49-DQ18)</f>
        <v>0.44444444444444464</v>
      </c>
      <c r="DR107" s="218"/>
      <c r="DS107" s="218">
        <f>(DS$49-DS41)</f>
        <v>1.0000000000000009</v>
      </c>
      <c r="DT107" s="218"/>
      <c r="DU107" s="218">
        <f>(DU$49-DU33)</f>
        <v>0</v>
      </c>
    </row>
    <row r="108" spans="1:126" ht="34" x14ac:dyDescent="0.2">
      <c r="A108" s="188" t="s">
        <v>50</v>
      </c>
      <c r="B108" s="218">
        <f>(B$40-B95)</f>
        <v>0</v>
      </c>
      <c r="C108" s="218">
        <f>(C72-C$49)</f>
        <v>-0.10000000000000142</v>
      </c>
      <c r="D108" s="218"/>
      <c r="E108" s="218">
        <f>(E62-E$49)</f>
        <v>-0.70000000000000284</v>
      </c>
      <c r="F108" s="218"/>
      <c r="G108" s="218">
        <f>(G82-G$49)</f>
        <v>-7.4</v>
      </c>
      <c r="H108" s="218"/>
      <c r="I108" s="218">
        <f>(I68-I$49)</f>
        <v>-3.7999999999999989</v>
      </c>
      <c r="J108" s="218"/>
      <c r="K108" s="218">
        <f>(K61-K$49)</f>
        <v>-1.5</v>
      </c>
      <c r="L108" s="218"/>
      <c r="M108" s="218">
        <f>(M77-M$49)</f>
        <v>-5.9</v>
      </c>
      <c r="N108" s="218"/>
      <c r="O108" s="218">
        <f>(O77-O$49)</f>
        <v>-10.6</v>
      </c>
      <c r="P108" s="218"/>
      <c r="Q108" s="218">
        <f>(Q76-Q$49)</f>
        <v>-4.2999999999999989</v>
      </c>
      <c r="R108" s="218"/>
      <c r="S108" s="218">
        <f>(S66-S$49)</f>
        <v>-1.9000000000000004</v>
      </c>
      <c r="T108" s="218"/>
      <c r="U108" s="218">
        <f>(U79-U$49)</f>
        <v>-2</v>
      </c>
      <c r="V108" s="218"/>
      <c r="W108" s="218">
        <f>(W67-W$49)</f>
        <v>-3.1999999999999993</v>
      </c>
      <c r="X108" s="218"/>
      <c r="Y108" s="218">
        <f>(Y71-Y$49)</f>
        <v>-3.3999999999999986</v>
      </c>
      <c r="Z108" s="218"/>
      <c r="AA108" s="218">
        <f>(AA62-AA$49)</f>
        <v>-2.1000000000000014</v>
      </c>
      <c r="AB108" s="218"/>
      <c r="AC108" s="218">
        <f>(AC72-AC$49)</f>
        <v>0</v>
      </c>
      <c r="AD108" s="218"/>
      <c r="AE108" s="218">
        <f>(AE73-AE$49)</f>
        <v>-6.7999999999999989</v>
      </c>
      <c r="AF108" s="218"/>
      <c r="AG108" s="218">
        <f>(AG67-AG$49)</f>
        <v>-0.5</v>
      </c>
      <c r="AH108" s="218"/>
      <c r="AI108" s="218">
        <f>(AI55-AI$49)</f>
        <v>-0.79999999999999893</v>
      </c>
      <c r="AJ108" s="218"/>
      <c r="AK108" s="218">
        <f>(AK77-AK$49)</f>
        <v>-6.2999999999999989</v>
      </c>
      <c r="AL108" s="218"/>
      <c r="AM108" s="218">
        <f>(AM63-AM$49)</f>
        <v>-1.5</v>
      </c>
      <c r="AN108" s="218"/>
      <c r="AO108" s="218">
        <f>(AO50-AO$49)</f>
        <v>-0.39999999999999858</v>
      </c>
      <c r="AP108" s="218"/>
      <c r="AQ108" s="218">
        <f>(AQ76-AQ$49)</f>
        <v>-0.80000000000000071</v>
      </c>
      <c r="AR108" s="218"/>
      <c r="AS108" s="218">
        <f>(AS72-AS$49)</f>
        <v>0</v>
      </c>
      <c r="AT108" s="218"/>
      <c r="AU108" s="218">
        <f>(AU71-AU$49)</f>
        <v>-2.5999999999999996</v>
      </c>
      <c r="AV108" s="218"/>
      <c r="AW108" s="218">
        <f>(AW70-AW$49)</f>
        <v>-4.6999999999999993</v>
      </c>
      <c r="AX108" s="218"/>
      <c r="AY108" s="218">
        <f>(AY69-AY$49)</f>
        <v>-1.3000000000000007</v>
      </c>
      <c r="AZ108" s="218"/>
      <c r="BA108" s="218">
        <f>(BA64-BA$49)</f>
        <v>-5.4000000000000021</v>
      </c>
      <c r="BB108" s="218"/>
      <c r="BC108" s="218">
        <f>(BC83-BC$49)</f>
        <v>-5.2000000000000011</v>
      </c>
      <c r="BD108" s="218"/>
      <c r="BE108" s="218">
        <f>(BE79-BE$49)</f>
        <v>-4.7000000000000011</v>
      </c>
      <c r="BF108" s="218"/>
      <c r="BG108" s="218">
        <f>(BG67-BG$49)</f>
        <v>-4.5</v>
      </c>
      <c r="BH108" s="218"/>
      <c r="BI108" s="218">
        <f>(BI85-BI$49)</f>
        <v>-9.8999999999999986</v>
      </c>
      <c r="BJ108" s="218"/>
      <c r="BK108" s="218">
        <f>(BK62-BK$49)</f>
        <v>-0.5</v>
      </c>
      <c r="BL108" s="218"/>
      <c r="BM108" s="218">
        <f>(BM72-BM$49)</f>
        <v>-8.9</v>
      </c>
      <c r="BN108" s="218"/>
      <c r="BO108" s="218">
        <f>(BO53-BO$49)</f>
        <v>0</v>
      </c>
      <c r="BP108" s="218"/>
      <c r="BQ108" s="218">
        <f>(BQ90-BQ$49)</f>
        <v>-5.3999999999999995</v>
      </c>
      <c r="BR108" s="218"/>
      <c r="BS108" s="218">
        <f>(BS52-BS$49)</f>
        <v>-0.90000000000000036</v>
      </c>
      <c r="BT108" s="218"/>
      <c r="BU108" s="218">
        <f>(BU72-BU$49)</f>
        <v>0</v>
      </c>
      <c r="BV108" s="218"/>
      <c r="BW108" s="218">
        <f>(BW73-BW$49)</f>
        <v>-1.2000000000000002</v>
      </c>
      <c r="BX108" s="218"/>
      <c r="BY108" s="218">
        <f>(BY71-BY$49)</f>
        <v>-2.1999999999999993</v>
      </c>
      <c r="BZ108" s="218"/>
      <c r="CA108" s="218">
        <f>(CA73-CA$49)</f>
        <v>-3.5</v>
      </c>
      <c r="CB108" s="218"/>
      <c r="CC108" s="218">
        <f>(CC86-CC$49)</f>
        <v>-2.9000000000000004</v>
      </c>
      <c r="CD108" s="218"/>
      <c r="CE108" s="218">
        <f>(CE67-CE$49)</f>
        <v>-3.8000000000000007</v>
      </c>
      <c r="CF108" s="218"/>
      <c r="CG108" s="218">
        <f>(CG72-CG$49)</f>
        <v>0</v>
      </c>
      <c r="CH108" s="218"/>
      <c r="CI108" s="218">
        <f>(CI83-CI$49)</f>
        <v>-5.2</v>
      </c>
      <c r="CJ108" s="218"/>
      <c r="CK108" s="218">
        <f>(CK72-CK$49)</f>
        <v>-5.6000000000000005</v>
      </c>
      <c r="CL108" s="218"/>
      <c r="CM108" s="218">
        <f>(CM72-CM$49)</f>
        <v>0</v>
      </c>
      <c r="CN108" s="218"/>
      <c r="CO108" s="218">
        <f>(CO72-CO$49)</f>
        <v>0</v>
      </c>
      <c r="CP108" s="218"/>
      <c r="CQ108" s="218">
        <f>(CQ72-CQ$49)</f>
        <v>0</v>
      </c>
      <c r="CR108" s="218"/>
      <c r="CS108" s="218">
        <f>(CS72-CS$49)</f>
        <v>0</v>
      </c>
      <c r="CT108" s="218"/>
      <c r="CU108" s="218">
        <f>(CU72-CU$49)</f>
        <v>0</v>
      </c>
      <c r="CV108" s="218"/>
      <c r="CW108" s="218">
        <f>(CW72-CW$49)</f>
        <v>0</v>
      </c>
      <c r="CX108" s="218"/>
      <c r="CY108" s="218">
        <f>(CY75-CY$49)</f>
        <v>-9.1666666666666679</v>
      </c>
      <c r="CZ108" s="218"/>
      <c r="DA108" s="218">
        <f>(DA59-DA$49)</f>
        <v>-5.5555555555555358E-2</v>
      </c>
      <c r="DB108" s="218"/>
      <c r="DC108" s="218">
        <f>(DC51-DC$49)</f>
        <v>-5.5555555555555358E-2</v>
      </c>
      <c r="DD108" s="218"/>
      <c r="DE108" s="218">
        <f>(DE78-DE$49)</f>
        <v>-2.5555555555555554</v>
      </c>
      <c r="DF108" s="218"/>
      <c r="DG108" s="218">
        <f>(DG72-DG$49)</f>
        <v>0</v>
      </c>
      <c r="DH108" s="218"/>
      <c r="DI108" s="218">
        <f>(DI66-DI$49)</f>
        <v>-0.66666666666666607</v>
      </c>
      <c r="DJ108" s="218"/>
      <c r="DK108" s="218">
        <f>(DK56-DK$49)</f>
        <v>-0.72222222222222143</v>
      </c>
      <c r="DL108" s="218"/>
      <c r="DM108" s="218">
        <f>(DM75-DM$49)</f>
        <v>-5.3888888888888884</v>
      </c>
      <c r="DN108" s="218"/>
      <c r="DO108" s="218">
        <f>(DO61-DO$49)</f>
        <v>-2.1111111111111107</v>
      </c>
      <c r="DP108" s="218"/>
      <c r="DQ108" s="218">
        <f>(DQ66-DQ$49)</f>
        <v>-1.8888888888888893</v>
      </c>
      <c r="DR108" s="218"/>
      <c r="DS108" s="218">
        <f>(DS89-DS$49)</f>
        <v>-0.83333333333333393</v>
      </c>
      <c r="DT108" s="218"/>
      <c r="DU108" s="218">
        <f>(DU72-DU$49)</f>
        <v>0</v>
      </c>
    </row>
    <row r="109" spans="1:126" ht="17" x14ac:dyDescent="0.2">
      <c r="A109" s="232" t="s">
        <v>191</v>
      </c>
      <c r="B109" s="194">
        <f>(B$49)</f>
        <v>0</v>
      </c>
      <c r="C109" s="194">
        <f t="shared" ref="C109:DU109" si="97">(C$49)</f>
        <v>9.3000000000000007</v>
      </c>
      <c r="D109" s="194"/>
      <c r="E109" s="194">
        <f t="shared" si="97"/>
        <v>18.600000000000001</v>
      </c>
      <c r="F109" s="194"/>
      <c r="G109" s="194">
        <f t="shared" si="97"/>
        <v>15.8</v>
      </c>
      <c r="H109" s="194"/>
      <c r="I109" s="194">
        <f t="shared" si="97"/>
        <v>13.6</v>
      </c>
      <c r="J109" s="194"/>
      <c r="K109" s="194">
        <f t="shared" si="97"/>
        <v>18.3</v>
      </c>
      <c r="L109" s="194"/>
      <c r="M109" s="194">
        <f t="shared" si="97"/>
        <v>18</v>
      </c>
      <c r="N109" s="194"/>
      <c r="O109" s="194">
        <f t="shared" si="97"/>
        <v>22.2</v>
      </c>
      <c r="P109" s="194"/>
      <c r="Q109" s="194">
        <f t="shared" si="97"/>
        <v>16.399999999999999</v>
      </c>
      <c r="R109" s="194"/>
      <c r="S109" s="194">
        <f t="shared" si="97"/>
        <v>15.5</v>
      </c>
      <c r="T109" s="194"/>
      <c r="U109" s="194">
        <f t="shared" si="97"/>
        <v>12.2</v>
      </c>
      <c r="V109" s="194"/>
      <c r="W109" s="194">
        <f t="shared" si="97"/>
        <v>13.1</v>
      </c>
      <c r="X109" s="194"/>
      <c r="Y109" s="194">
        <f t="shared" si="97"/>
        <v>11.7</v>
      </c>
      <c r="Z109" s="194"/>
      <c r="AA109" s="194">
        <f t="shared" si="97"/>
        <v>17.3</v>
      </c>
      <c r="AB109" s="194"/>
      <c r="AC109" s="194">
        <f t="shared" si="97"/>
        <v>0</v>
      </c>
      <c r="AD109" s="194"/>
      <c r="AE109" s="194">
        <f t="shared" si="97"/>
        <v>17.2</v>
      </c>
      <c r="AF109" s="194"/>
      <c r="AG109" s="194">
        <f t="shared" si="97"/>
        <v>7.6</v>
      </c>
      <c r="AH109" s="194"/>
      <c r="AI109" s="194">
        <f t="shared" si="97"/>
        <v>15.7</v>
      </c>
      <c r="AJ109" s="194"/>
      <c r="AK109" s="194">
        <f t="shared" si="97"/>
        <v>16.899999999999999</v>
      </c>
      <c r="AL109" s="194"/>
      <c r="AM109" s="194">
        <f t="shared" si="97"/>
        <v>11.9</v>
      </c>
      <c r="AN109" s="194"/>
      <c r="AO109" s="194">
        <f t="shared" si="97"/>
        <v>17.899999999999999</v>
      </c>
      <c r="AP109" s="194"/>
      <c r="AQ109" s="194">
        <f t="shared" si="97"/>
        <v>11</v>
      </c>
      <c r="AR109" s="194"/>
      <c r="AS109" s="194">
        <f t="shared" si="97"/>
        <v>0</v>
      </c>
      <c r="AT109" s="194"/>
      <c r="AU109" s="194">
        <f t="shared" si="97"/>
        <v>11.9</v>
      </c>
      <c r="AV109" s="194"/>
      <c r="AW109" s="194">
        <f t="shared" si="97"/>
        <v>10.7</v>
      </c>
      <c r="AX109" s="194"/>
      <c r="AY109" s="194">
        <f t="shared" si="97"/>
        <v>10.4</v>
      </c>
      <c r="AZ109" s="194"/>
      <c r="BA109" s="194">
        <f t="shared" si="97"/>
        <v>20.100000000000001</v>
      </c>
      <c r="BB109" s="194"/>
      <c r="BC109" s="194">
        <f t="shared" si="97"/>
        <v>17.600000000000001</v>
      </c>
      <c r="BD109" s="194"/>
      <c r="BE109" s="194">
        <f t="shared" si="97"/>
        <v>13.8</v>
      </c>
      <c r="BF109" s="194"/>
      <c r="BG109" s="194">
        <f t="shared" si="97"/>
        <v>18.7</v>
      </c>
      <c r="BH109" s="194"/>
      <c r="BI109" s="194">
        <f t="shared" si="97"/>
        <v>15.1</v>
      </c>
      <c r="BJ109" s="194"/>
      <c r="BK109" s="194">
        <f t="shared" si="97"/>
        <v>7.1</v>
      </c>
      <c r="BL109" s="194"/>
      <c r="BM109" s="194">
        <f t="shared" si="97"/>
        <v>19.5</v>
      </c>
      <c r="BN109" s="194"/>
      <c r="BO109" s="194">
        <f t="shared" si="97"/>
        <v>11.9</v>
      </c>
      <c r="BP109" s="194"/>
      <c r="BQ109" s="194">
        <f t="shared" si="97"/>
        <v>11.6</v>
      </c>
      <c r="BR109" s="194"/>
      <c r="BS109" s="194">
        <f t="shared" si="97"/>
        <v>11</v>
      </c>
      <c r="BT109" s="194"/>
      <c r="BU109" s="194">
        <f t="shared" si="97"/>
        <v>0</v>
      </c>
      <c r="BV109" s="194"/>
      <c r="BW109" s="194">
        <f t="shared" si="97"/>
        <v>8.9</v>
      </c>
      <c r="BX109" s="194"/>
      <c r="BY109" s="194">
        <f t="shared" si="97"/>
        <v>13.1</v>
      </c>
      <c r="BZ109" s="194"/>
      <c r="CA109" s="194">
        <f t="shared" si="97"/>
        <v>13.6</v>
      </c>
      <c r="CB109" s="194"/>
      <c r="CC109" s="194">
        <f t="shared" si="97"/>
        <v>9.8000000000000007</v>
      </c>
      <c r="CD109" s="194"/>
      <c r="CE109" s="194">
        <f t="shared" si="97"/>
        <v>11.4</v>
      </c>
      <c r="CF109" s="194"/>
      <c r="CG109" s="194">
        <f t="shared" si="97"/>
        <v>0</v>
      </c>
      <c r="CH109" s="194"/>
      <c r="CI109" s="194">
        <f t="shared" si="97"/>
        <v>10</v>
      </c>
      <c r="CJ109" s="194"/>
      <c r="CK109" s="194">
        <f t="shared" si="97"/>
        <v>13.4</v>
      </c>
      <c r="CL109" s="194"/>
      <c r="CM109" s="194">
        <f t="shared" si="97"/>
        <v>0</v>
      </c>
      <c r="CN109" s="194"/>
      <c r="CO109" s="194">
        <f t="shared" si="97"/>
        <v>0</v>
      </c>
      <c r="CP109" s="194"/>
      <c r="CQ109" s="194">
        <f t="shared" si="97"/>
        <v>0</v>
      </c>
      <c r="CR109" s="194"/>
      <c r="CS109" s="194">
        <f t="shared" si="97"/>
        <v>0</v>
      </c>
      <c r="CT109" s="194"/>
      <c r="CU109" s="194">
        <f t="shared" si="97"/>
        <v>0</v>
      </c>
      <c r="CV109" s="194"/>
      <c r="CW109" s="194">
        <f t="shared" si="97"/>
        <v>0</v>
      </c>
      <c r="CX109" s="194"/>
      <c r="CY109" s="194">
        <f t="shared" si="97"/>
        <v>16.5</v>
      </c>
      <c r="CZ109" s="194"/>
      <c r="DA109" s="194">
        <f t="shared" si="97"/>
        <v>13.055555555555555</v>
      </c>
      <c r="DB109" s="194"/>
      <c r="DC109" s="194">
        <f t="shared" si="97"/>
        <v>12.388888888888889</v>
      </c>
      <c r="DD109" s="194"/>
      <c r="DE109" s="194">
        <f t="shared" si="97"/>
        <v>12.722222222222221</v>
      </c>
      <c r="DF109" s="194"/>
      <c r="DG109" s="194">
        <f t="shared" si="97"/>
        <v>0</v>
      </c>
      <c r="DH109" s="194"/>
      <c r="DI109" s="194">
        <f t="shared" si="97"/>
        <v>10.611111111111111</v>
      </c>
      <c r="DJ109" s="194"/>
      <c r="DK109" s="194">
        <f t="shared" si="97"/>
        <v>13.166666666666666</v>
      </c>
      <c r="DL109" s="194"/>
      <c r="DM109" s="194">
        <f t="shared" si="97"/>
        <v>11.555555555555555</v>
      </c>
      <c r="DN109" s="194"/>
      <c r="DO109" s="194">
        <f t="shared" si="97"/>
        <v>11.388888888888889</v>
      </c>
      <c r="DP109" s="194"/>
      <c r="DQ109" s="194">
        <f t="shared" si="97"/>
        <v>8.7777777777777786</v>
      </c>
      <c r="DR109" s="194"/>
      <c r="DS109" s="194">
        <f t="shared" si="97"/>
        <v>8.3333333333333339</v>
      </c>
      <c r="DT109" s="194"/>
      <c r="DU109" s="194">
        <f t="shared" si="97"/>
        <v>0</v>
      </c>
    </row>
    <row r="110" spans="1:126" ht="17" x14ac:dyDescent="0.2">
      <c r="A110" s="232" t="s">
        <v>193</v>
      </c>
      <c r="B110" s="194">
        <f>(B12)</f>
        <v>0</v>
      </c>
    </row>
    <row r="111" spans="1:126" ht="68" x14ac:dyDescent="0.2">
      <c r="A111" s="232" t="s">
        <v>192</v>
      </c>
      <c r="B111" s="194">
        <v>0</v>
      </c>
    </row>
    <row r="112" spans="1:126" ht="17" x14ac:dyDescent="0.2">
      <c r="A112" s="232" t="s">
        <v>184</v>
      </c>
      <c r="B112" s="66">
        <f>($A$49-$A24)</f>
        <v>125</v>
      </c>
      <c r="C112" s="66">
        <f>($A$49-$A24)</f>
        <v>125</v>
      </c>
      <c r="D112" s="66"/>
      <c r="E112" s="66">
        <f>($A$49-$A14)</f>
        <v>180</v>
      </c>
      <c r="F112" s="66"/>
      <c r="G112" s="66">
        <f>($A$49-$A33)</f>
        <v>80</v>
      </c>
      <c r="H112" s="66"/>
      <c r="I112" s="66">
        <f>($A$49-$A19)</f>
        <v>150</v>
      </c>
      <c r="J112" s="66"/>
      <c r="K112" s="66">
        <f>($A$49-$A15)</f>
        <v>170</v>
      </c>
      <c r="L112" s="66"/>
      <c r="M112" s="66">
        <f>($A$49-$A28)</f>
        <v>105</v>
      </c>
      <c r="N112" s="66"/>
      <c r="O112" s="66">
        <f>($A$49-$A28)</f>
        <v>105</v>
      </c>
      <c r="P112" s="66"/>
      <c r="Q112" s="66">
        <f>($A$49-$A27)</f>
        <v>110</v>
      </c>
      <c r="R112" s="66"/>
      <c r="S112" s="66">
        <f>($A$49-$A17)</f>
        <v>160</v>
      </c>
      <c r="T112" s="66"/>
      <c r="U112" s="66">
        <f>($A$49-$A30)</f>
        <v>95</v>
      </c>
      <c r="V112" s="66"/>
      <c r="W112" s="66">
        <f>($A$49-$A18)</f>
        <v>155</v>
      </c>
      <c r="X112" s="66"/>
      <c r="Y112" s="66">
        <f>($A$49-$A22)</f>
        <v>135</v>
      </c>
      <c r="Z112" s="66"/>
      <c r="AA112" s="66">
        <f>($A$49-$A14)</f>
        <v>180</v>
      </c>
      <c r="AB112" s="66"/>
      <c r="AC112" s="66">
        <v>0</v>
      </c>
      <c r="AD112" s="66"/>
      <c r="AE112" s="66">
        <f>($A$49-$A25)</f>
        <v>120</v>
      </c>
      <c r="AF112" s="66"/>
      <c r="AG112" s="66">
        <f>($A$49-$A18)</f>
        <v>155</v>
      </c>
      <c r="AH112" s="66"/>
      <c r="AI112" s="66">
        <f>($A$49-$A6)</f>
        <v>220</v>
      </c>
      <c r="AJ112" s="66"/>
      <c r="AK112" s="66">
        <f>($A$49-$A28)</f>
        <v>105</v>
      </c>
      <c r="AL112" s="66"/>
      <c r="AM112" s="66">
        <f>($A$49-$A18)</f>
        <v>155</v>
      </c>
      <c r="AN112" s="66"/>
      <c r="AO112" s="66">
        <f>($A$49-$A14)</f>
        <v>180</v>
      </c>
      <c r="AP112" s="66"/>
      <c r="AQ112" s="66">
        <f>($A$49-$A27)</f>
        <v>110</v>
      </c>
      <c r="AR112" s="66"/>
      <c r="AS112" s="66">
        <v>0</v>
      </c>
      <c r="AT112" s="66"/>
      <c r="AU112" s="66">
        <f>($A$49-$A22)</f>
        <v>135</v>
      </c>
      <c r="AV112" s="66"/>
      <c r="AW112" s="66">
        <f>($A$49-$A21)</f>
        <v>140</v>
      </c>
      <c r="AX112" s="66"/>
      <c r="AY112" s="66">
        <f>($A$49-$A20)</f>
        <v>145</v>
      </c>
      <c r="AZ112" s="66"/>
      <c r="BA112" s="66">
        <f>($A$49-$A15)</f>
        <v>170</v>
      </c>
      <c r="BB112" s="66"/>
      <c r="BC112" s="66">
        <f>($A$49-$A35)</f>
        <v>70</v>
      </c>
      <c r="BD112" s="66"/>
      <c r="BE112" s="66">
        <f>($A$49-$A31)</f>
        <v>90</v>
      </c>
      <c r="BF112" s="66"/>
      <c r="BG112" s="66">
        <f>($A$49-$A19)</f>
        <v>150</v>
      </c>
      <c r="BH112" s="66"/>
      <c r="BI112" s="66">
        <f>($A$49-$A37)</f>
        <v>60</v>
      </c>
      <c r="BJ112" s="66"/>
      <c r="BK112" s="66">
        <f>($A$49-$A25)</f>
        <v>120</v>
      </c>
      <c r="BL112" s="66"/>
      <c r="BM112" s="66">
        <f>($A$49-$A23)</f>
        <v>130</v>
      </c>
      <c r="BN112" s="66"/>
      <c r="BO112" s="66">
        <f>($A$49-$A16)</f>
        <v>165</v>
      </c>
      <c r="BP112" s="66"/>
      <c r="BQ112" s="66">
        <f>($A$49-$A42)</f>
        <v>35</v>
      </c>
      <c r="BR112" s="66"/>
      <c r="BS112" s="66">
        <f>($A$49-$A4)</f>
        <v>230</v>
      </c>
      <c r="BT112" s="66"/>
      <c r="BU112" s="66">
        <v>0</v>
      </c>
      <c r="BV112" s="66"/>
      <c r="BW112" s="66">
        <f>($A$49-$A25)</f>
        <v>120</v>
      </c>
      <c r="BX112" s="66"/>
      <c r="BY112" s="66">
        <f>($A$49-$A23)</f>
        <v>130</v>
      </c>
      <c r="BZ112" s="66"/>
      <c r="CA112" s="66">
        <f>($A$49-$A25)</f>
        <v>120</v>
      </c>
      <c r="CB112" s="66"/>
      <c r="CC112" s="66">
        <f>($A$49-$A38)</f>
        <v>55</v>
      </c>
      <c r="CD112" s="66"/>
      <c r="CE112" s="66">
        <f>($A$49-$A19)</f>
        <v>150</v>
      </c>
      <c r="CF112" s="66"/>
      <c r="CG112" s="66">
        <v>0</v>
      </c>
      <c r="CH112" s="66"/>
      <c r="CI112" s="66">
        <f>($A$49-$A33)</f>
        <v>80</v>
      </c>
      <c r="CJ112" s="66"/>
      <c r="CK112" s="66">
        <f>($A$49-$A24)</f>
        <v>125</v>
      </c>
      <c r="CL112" s="66"/>
      <c r="CM112" s="66">
        <v>0</v>
      </c>
      <c r="CN112" s="66"/>
      <c r="CO112" s="66">
        <v>0</v>
      </c>
      <c r="CP112" s="66"/>
      <c r="CQ112" s="66">
        <v>0</v>
      </c>
      <c r="CR112" s="66"/>
      <c r="CS112" s="66">
        <v>0</v>
      </c>
      <c r="CT112" s="66"/>
      <c r="CU112" s="66">
        <v>0</v>
      </c>
      <c r="CV112" s="66"/>
      <c r="CW112" s="66">
        <v>0</v>
      </c>
      <c r="CX112" s="66"/>
      <c r="CY112" s="66">
        <f>($A$49-$A27)</f>
        <v>110</v>
      </c>
      <c r="CZ112" s="66"/>
      <c r="DA112" s="66">
        <f>($A$49-$A11)</f>
        <v>195</v>
      </c>
      <c r="DB112" s="66"/>
      <c r="DC112" s="66">
        <f>($A$49-$A3)</f>
        <v>235</v>
      </c>
      <c r="DD112" s="66"/>
      <c r="DE112" s="66">
        <f>($A$49-$A30)</f>
        <v>95</v>
      </c>
      <c r="DF112" s="66"/>
      <c r="DG112" s="66">
        <v>0</v>
      </c>
      <c r="DH112" s="66"/>
      <c r="DI112" s="66">
        <f>($A$49-$A18)</f>
        <v>155</v>
      </c>
      <c r="DJ112" s="66"/>
      <c r="DK112" s="66">
        <f>($A$49-$A8)</f>
        <v>210</v>
      </c>
      <c r="DL112" s="66"/>
      <c r="DM112" s="66">
        <f>($A$49-$A27)</f>
        <v>110</v>
      </c>
      <c r="DN112" s="66"/>
      <c r="DO112" s="66">
        <f>($A$49-$A13)</f>
        <v>185</v>
      </c>
      <c r="DP112" s="66"/>
      <c r="DQ112" s="66">
        <f>($A$49-$A18)</f>
        <v>155</v>
      </c>
      <c r="DR112" s="66"/>
      <c r="DS112" s="66">
        <f>($A$49-$A41)</f>
        <v>40</v>
      </c>
      <c r="DT112" s="66"/>
      <c r="DU112" s="66">
        <v>0</v>
      </c>
    </row>
    <row r="113" spans="1:127" ht="17" x14ac:dyDescent="0.2">
      <c r="A113" s="232" t="s">
        <v>185</v>
      </c>
      <c r="B113" s="66">
        <f>($A72-$A$49)</f>
        <v>115</v>
      </c>
      <c r="C113" s="66">
        <f>($A72-$A$49)</f>
        <v>115</v>
      </c>
      <c r="D113" s="66"/>
      <c r="E113" s="66">
        <f>($A62-$A$49)</f>
        <v>65</v>
      </c>
      <c r="F113" s="66"/>
      <c r="G113" s="66">
        <f>($A82-$A$49)</f>
        <v>165</v>
      </c>
      <c r="H113" s="66"/>
      <c r="I113" s="66">
        <f>($A68-$A$49)</f>
        <v>95</v>
      </c>
      <c r="J113" s="66"/>
      <c r="K113" s="66">
        <f>($A61-$A$49)</f>
        <v>60</v>
      </c>
      <c r="L113" s="66"/>
      <c r="M113" s="66">
        <f>($A77-$A$49)</f>
        <v>140</v>
      </c>
      <c r="N113" s="66"/>
      <c r="O113" s="66">
        <f>($A77-$A$49)</f>
        <v>140</v>
      </c>
      <c r="P113" s="66"/>
      <c r="Q113" s="66">
        <f>($A76-$A$49)</f>
        <v>135</v>
      </c>
      <c r="R113" s="66"/>
      <c r="S113" s="66">
        <f>($A66-$A$49)</f>
        <v>85</v>
      </c>
      <c r="T113" s="66"/>
      <c r="U113" s="66">
        <f>($A79-$A$49)</f>
        <v>150</v>
      </c>
      <c r="V113" s="66"/>
      <c r="W113" s="66">
        <f>($A67-$A$49)</f>
        <v>90</v>
      </c>
      <c r="X113" s="66"/>
      <c r="Y113" s="66">
        <f>($A71-$A$49)</f>
        <v>110</v>
      </c>
      <c r="Z113" s="66"/>
      <c r="AA113" s="66">
        <f>($A62-$A$49)</f>
        <v>65</v>
      </c>
      <c r="AB113" s="66"/>
      <c r="AC113" s="66">
        <v>0</v>
      </c>
      <c r="AD113" s="66"/>
      <c r="AE113" s="66">
        <f>($A73-$A$49)</f>
        <v>120</v>
      </c>
      <c r="AF113" s="66"/>
      <c r="AG113" s="66">
        <f>($A67-$A$49)</f>
        <v>90</v>
      </c>
      <c r="AH113" s="66"/>
      <c r="AI113" s="66">
        <f>($A55-$A$49)</f>
        <v>30</v>
      </c>
      <c r="AJ113" s="66"/>
      <c r="AK113" s="66">
        <f>($A77-$A$49)</f>
        <v>140</v>
      </c>
      <c r="AL113" s="66"/>
      <c r="AM113" s="66">
        <f>($A63-$A$49)</f>
        <v>70</v>
      </c>
      <c r="AN113" s="66"/>
      <c r="AO113" s="66">
        <f>($A50-$A$49)</f>
        <v>5</v>
      </c>
      <c r="AP113" s="66"/>
      <c r="AQ113" s="66">
        <f>($A76-$A$49)</f>
        <v>135</v>
      </c>
      <c r="AR113" s="66"/>
      <c r="AS113" s="66">
        <v>0</v>
      </c>
      <c r="AT113" s="66"/>
      <c r="AU113" s="66">
        <f>($A71-$A$49)</f>
        <v>110</v>
      </c>
      <c r="AV113" s="66"/>
      <c r="AW113" s="66">
        <f>($A70-$A$49)</f>
        <v>105</v>
      </c>
      <c r="AX113" s="66"/>
      <c r="AY113" s="66">
        <f>($A69-$A$49)</f>
        <v>100</v>
      </c>
      <c r="AZ113" s="66"/>
      <c r="BA113" s="66">
        <f>($A64-$A$49)</f>
        <v>75</v>
      </c>
      <c r="BB113" s="66"/>
      <c r="BC113" s="66">
        <f>($A84-$A$49)</f>
        <v>175</v>
      </c>
      <c r="BD113" s="66"/>
      <c r="BE113" s="66">
        <f>($A79-$A$49)</f>
        <v>150</v>
      </c>
      <c r="BF113" s="66"/>
      <c r="BG113" s="66">
        <f>($A67-$A$49)</f>
        <v>90</v>
      </c>
      <c r="BH113" s="66"/>
      <c r="BI113" s="66">
        <f>($A85-$A$49)</f>
        <v>180</v>
      </c>
      <c r="BJ113" s="66"/>
      <c r="BK113" s="66">
        <f>($A62-$A$49)</f>
        <v>65</v>
      </c>
      <c r="BL113" s="66"/>
      <c r="BM113" s="66">
        <f>($A72-$A$49)</f>
        <v>115</v>
      </c>
      <c r="BN113" s="66"/>
      <c r="BO113" s="66">
        <f>($A53-$A$49)</f>
        <v>20</v>
      </c>
      <c r="BP113" s="66"/>
      <c r="BQ113" s="66">
        <f>($A90-$A$49)</f>
        <v>205</v>
      </c>
      <c r="BR113" s="66"/>
      <c r="BS113" s="66">
        <f>($A52-$A$49)</f>
        <v>15</v>
      </c>
      <c r="BT113" s="66"/>
      <c r="BU113" s="66">
        <v>0</v>
      </c>
      <c r="BV113" s="66"/>
      <c r="BW113" s="66">
        <f>($A73-$A$49)</f>
        <v>120</v>
      </c>
      <c r="BX113" s="66"/>
      <c r="BY113" s="66">
        <f>($A71-$A$49)</f>
        <v>110</v>
      </c>
      <c r="BZ113" s="66"/>
      <c r="CA113" s="66">
        <f>($A73-$A$49)</f>
        <v>120</v>
      </c>
      <c r="CB113" s="66"/>
      <c r="CC113" s="66">
        <f>($A87-$A$49)</f>
        <v>190</v>
      </c>
      <c r="CD113" s="66"/>
      <c r="CE113" s="66">
        <f>($A67-$A$49)</f>
        <v>90</v>
      </c>
      <c r="CF113" s="66"/>
      <c r="CG113" s="66">
        <v>0</v>
      </c>
      <c r="CH113" s="66"/>
      <c r="CI113" s="66">
        <f>($A83-$A$49)</f>
        <v>170</v>
      </c>
      <c r="CJ113" s="66"/>
      <c r="CK113" s="66">
        <f>($A72-$A$49)</f>
        <v>115</v>
      </c>
      <c r="CL113" s="66"/>
      <c r="CM113" s="66">
        <v>0</v>
      </c>
      <c r="CN113" s="66"/>
      <c r="CO113" s="66">
        <v>0</v>
      </c>
      <c r="CP113" s="66"/>
      <c r="CQ113" s="66">
        <v>0</v>
      </c>
      <c r="CR113" s="66"/>
      <c r="CS113" s="66">
        <v>0</v>
      </c>
      <c r="CT113" s="66"/>
      <c r="CU113" s="66">
        <v>0</v>
      </c>
      <c r="CV113" s="66"/>
      <c r="CW113" s="66">
        <v>0</v>
      </c>
      <c r="CX113" s="66"/>
      <c r="CY113" s="66">
        <f>($A75-$A$49)</f>
        <v>130</v>
      </c>
      <c r="CZ113" s="66"/>
      <c r="DA113" s="66">
        <f>($A59-$A$49)</f>
        <v>50</v>
      </c>
      <c r="DB113" s="66"/>
      <c r="DC113" s="66">
        <f>($A51-$A$49)</f>
        <v>10</v>
      </c>
      <c r="DD113" s="66"/>
      <c r="DE113" s="66">
        <f>($A78-$A$49)</f>
        <v>145</v>
      </c>
      <c r="DF113" s="66"/>
      <c r="DG113" s="66">
        <v>0</v>
      </c>
      <c r="DH113" s="66"/>
      <c r="DI113" s="66">
        <f>($A66-$A$49)</f>
        <v>85</v>
      </c>
      <c r="DJ113" s="66"/>
      <c r="DK113" s="66">
        <v>0</v>
      </c>
      <c r="DL113" s="66"/>
      <c r="DM113" s="66">
        <f>($A75-$A$49)</f>
        <v>130</v>
      </c>
      <c r="DN113" s="66"/>
      <c r="DO113" s="66">
        <f>($A61-$A$49)</f>
        <v>60</v>
      </c>
      <c r="DP113" s="66"/>
      <c r="DQ113" s="66">
        <f>($A66-$A$49)</f>
        <v>85</v>
      </c>
      <c r="DR113" s="66"/>
      <c r="DS113" s="66">
        <f>($A89-$A$49)</f>
        <v>200</v>
      </c>
      <c r="DT113" s="66"/>
      <c r="DU113" s="66">
        <v>0</v>
      </c>
    </row>
    <row r="114" spans="1:127" ht="17" x14ac:dyDescent="0.2">
      <c r="A114" s="188" t="s">
        <v>186</v>
      </c>
      <c r="B114" s="66">
        <f>($A72-$A$24)</f>
        <v>240</v>
      </c>
      <c r="C114" s="66">
        <f>($A62-$A$14)</f>
        <v>245</v>
      </c>
      <c r="D114" s="66"/>
      <c r="E114" s="66">
        <f>($A62-$A$14)</f>
        <v>245</v>
      </c>
      <c r="F114" s="66"/>
      <c r="G114" s="66">
        <f>($A82-$A$33)</f>
        <v>245</v>
      </c>
      <c r="H114" s="66"/>
      <c r="I114" s="66">
        <f>($A68-$A$19)</f>
        <v>245</v>
      </c>
      <c r="J114" s="66"/>
      <c r="K114" s="66">
        <f>($A61-$A$15)</f>
        <v>230</v>
      </c>
      <c r="L114" s="66"/>
      <c r="M114" s="66">
        <f>($A77-$A28)</f>
        <v>245</v>
      </c>
      <c r="N114" s="66"/>
      <c r="O114" s="66">
        <f>($A77-$A$28)</f>
        <v>245</v>
      </c>
      <c r="P114" s="66"/>
      <c r="Q114" s="66">
        <f>($A76-$A$27)</f>
        <v>245</v>
      </c>
      <c r="R114" s="66"/>
      <c r="S114" s="66">
        <f>($A66-$A$17)</f>
        <v>245</v>
      </c>
      <c r="T114" s="66"/>
      <c r="U114" s="66">
        <f>($A79-$A$30)</f>
        <v>245</v>
      </c>
      <c r="V114" s="66"/>
      <c r="W114" s="66">
        <f>($A67-$A$18)</f>
        <v>245</v>
      </c>
      <c r="X114" s="66"/>
      <c r="Y114" s="66">
        <f>($A71-$A$22)</f>
        <v>245</v>
      </c>
      <c r="Z114" s="66"/>
      <c r="AA114" s="66">
        <f>($A62-$A$14)</f>
        <v>245</v>
      </c>
      <c r="AB114" s="66"/>
      <c r="AC114" s="66">
        <v>0</v>
      </c>
      <c r="AD114" s="66"/>
      <c r="AE114" s="66">
        <f>($A73-$A$25)</f>
        <v>240</v>
      </c>
      <c r="AF114" s="66"/>
      <c r="AG114" s="66">
        <f>($A67-$A$18)</f>
        <v>245</v>
      </c>
      <c r="AH114" s="66"/>
      <c r="AI114" s="66">
        <f>($A55-$A$6)</f>
        <v>250</v>
      </c>
      <c r="AJ114" s="66"/>
      <c r="AK114" s="66">
        <f>($A77-$A$28)</f>
        <v>245</v>
      </c>
      <c r="AL114" s="66"/>
      <c r="AM114" s="66">
        <f>($A63-$A$18)</f>
        <v>225</v>
      </c>
      <c r="AN114" s="66"/>
      <c r="AO114" s="66">
        <f>($A50-$A$14)</f>
        <v>185</v>
      </c>
      <c r="AP114" s="66"/>
      <c r="AQ114" s="66">
        <f>($A76-$A$27)</f>
        <v>245</v>
      </c>
      <c r="AR114" s="66"/>
      <c r="AS114" s="66">
        <v>0</v>
      </c>
      <c r="AT114" s="66"/>
      <c r="AU114" s="66">
        <f>($A70-$A$22)</f>
        <v>240</v>
      </c>
      <c r="AV114" s="66"/>
      <c r="AW114" s="66">
        <f>($A70-$A$21)</f>
        <v>245</v>
      </c>
      <c r="AX114" s="66"/>
      <c r="AY114" s="66">
        <f>($A69-$A$20)</f>
        <v>245</v>
      </c>
      <c r="AZ114" s="66"/>
      <c r="BA114" s="66">
        <f>($A64-$A$15)</f>
        <v>245</v>
      </c>
      <c r="BB114" s="66"/>
      <c r="BC114" s="66">
        <f>($A84-$A$35)</f>
        <v>245</v>
      </c>
      <c r="BD114" s="66"/>
      <c r="BE114" s="66">
        <f>($A79-$A$31)</f>
        <v>240</v>
      </c>
      <c r="BF114" s="66"/>
      <c r="BG114" s="66">
        <f>($A67-$A$19)</f>
        <v>240</v>
      </c>
      <c r="BH114" s="66"/>
      <c r="BI114" s="66">
        <f>($A85-$A$37)</f>
        <v>240</v>
      </c>
      <c r="BJ114" s="66"/>
      <c r="BK114" s="66">
        <f>($A62-$A$25)</f>
        <v>185</v>
      </c>
      <c r="BL114" s="66"/>
      <c r="BM114" s="66">
        <f>($A72-$A$23)</f>
        <v>245</v>
      </c>
      <c r="BN114" s="66"/>
      <c r="BO114" s="66">
        <f>($A53-$A$16)</f>
        <v>185</v>
      </c>
      <c r="BP114" s="66"/>
      <c r="BQ114" s="66">
        <f>($A90-$A$42)</f>
        <v>240</v>
      </c>
      <c r="BR114" s="66"/>
      <c r="BS114" s="66">
        <f>($A52-$A$4)</f>
        <v>245</v>
      </c>
      <c r="BT114" s="66"/>
      <c r="BU114" s="66">
        <v>0</v>
      </c>
      <c r="BV114" s="66"/>
      <c r="BW114" s="66">
        <f>($A73-$A$25)</f>
        <v>240</v>
      </c>
      <c r="BX114" s="66"/>
      <c r="BY114" s="66">
        <f>($A71-$A$23)</f>
        <v>240</v>
      </c>
      <c r="BZ114" s="66"/>
      <c r="CA114" s="66">
        <f>($A73-$A$25)</f>
        <v>240</v>
      </c>
      <c r="CB114" s="66"/>
      <c r="CC114" s="66">
        <f>($A86-$A$38)</f>
        <v>240</v>
      </c>
      <c r="CD114" s="66"/>
      <c r="CE114" s="66">
        <f>($A67-$A$19)</f>
        <v>240</v>
      </c>
      <c r="CF114" s="66"/>
      <c r="CG114" s="66">
        <v>0</v>
      </c>
      <c r="CH114" s="66"/>
      <c r="CI114" s="91">
        <f t="shared" ref="CI114:DQ114" si="98">($A82-$A$19)</f>
        <v>315</v>
      </c>
      <c r="CJ114" s="91"/>
      <c r="CK114" s="66">
        <f t="shared" si="98"/>
        <v>315</v>
      </c>
      <c r="CL114" s="66"/>
      <c r="CM114" s="66">
        <f t="shared" si="98"/>
        <v>315</v>
      </c>
      <c r="CN114" s="66"/>
      <c r="CO114" s="66">
        <f t="shared" si="98"/>
        <v>315</v>
      </c>
      <c r="CP114" s="66"/>
      <c r="CQ114" s="66">
        <f t="shared" si="98"/>
        <v>315</v>
      </c>
      <c r="CR114" s="66"/>
      <c r="CS114" s="66">
        <f t="shared" si="98"/>
        <v>315</v>
      </c>
      <c r="CT114" s="66"/>
      <c r="CU114" s="66">
        <f t="shared" si="98"/>
        <v>315</v>
      </c>
      <c r="CV114" s="66"/>
      <c r="CW114" s="66">
        <f t="shared" si="98"/>
        <v>315</v>
      </c>
      <c r="CX114" s="66"/>
      <c r="CY114" s="66">
        <f t="shared" si="98"/>
        <v>315</v>
      </c>
      <c r="CZ114" s="66"/>
      <c r="DA114" s="66">
        <f t="shared" si="98"/>
        <v>315</v>
      </c>
      <c r="DB114" s="66"/>
      <c r="DC114" s="66">
        <f t="shared" si="98"/>
        <v>315</v>
      </c>
      <c r="DD114" s="66"/>
      <c r="DE114" s="66">
        <f t="shared" si="98"/>
        <v>315</v>
      </c>
      <c r="DF114" s="66"/>
      <c r="DG114" s="66">
        <f t="shared" si="98"/>
        <v>315</v>
      </c>
      <c r="DH114" s="66"/>
      <c r="DI114" s="66">
        <f t="shared" si="98"/>
        <v>315</v>
      </c>
      <c r="DJ114" s="66"/>
      <c r="DK114" s="66">
        <f t="shared" si="98"/>
        <v>315</v>
      </c>
      <c r="DL114" s="66"/>
      <c r="DM114" s="66">
        <f t="shared" si="98"/>
        <v>315</v>
      </c>
      <c r="DN114" s="66"/>
      <c r="DO114" s="66">
        <f t="shared" si="98"/>
        <v>315</v>
      </c>
      <c r="DP114" s="66"/>
      <c r="DQ114" s="66">
        <f t="shared" si="98"/>
        <v>315</v>
      </c>
      <c r="DR114" s="66"/>
      <c r="DS114" s="66">
        <f>($A89-$A$41)</f>
        <v>240</v>
      </c>
      <c r="DT114" s="66"/>
      <c r="DU114" s="66">
        <v>0</v>
      </c>
    </row>
    <row r="115" spans="1:127" x14ac:dyDescent="0.2">
      <c r="A115"/>
      <c r="B115" s="206"/>
    </row>
    <row r="116" spans="1:127" ht="17" x14ac:dyDescent="0.2">
      <c r="A116" s="188" t="s">
        <v>199</v>
      </c>
      <c r="B116" s="206" t="e">
        <f>VAR(B2:B49)</f>
        <v>#DIV/0!</v>
      </c>
      <c r="C116" s="206">
        <f>VAR(C2:C49)</f>
        <v>1.7639384615384734</v>
      </c>
      <c r="D116" s="206"/>
      <c r="E116" s="206">
        <f>VAR(E2:E49)</f>
        <v>11.565142857142773</v>
      </c>
      <c r="F116" s="206"/>
      <c r="G116" s="206">
        <f>VAR(G2:G49)</f>
        <v>8.6049264705882251</v>
      </c>
      <c r="H116" s="206"/>
      <c r="I116" s="206">
        <f>VAR(I2:I49)</f>
        <v>10.651247311827925</v>
      </c>
      <c r="J116" s="206"/>
      <c r="K116" s="206">
        <f>VAR(K2:K49)</f>
        <v>17.970588235294173</v>
      </c>
      <c r="L116" s="206"/>
      <c r="M116" s="206">
        <f>VAR(M2:M49)</f>
        <v>7.2580303030303224</v>
      </c>
      <c r="N116" s="206"/>
      <c r="O116" s="206">
        <f>VAR(O2:O49)</f>
        <v>18.244264069264144</v>
      </c>
      <c r="P116" s="206"/>
      <c r="Q116" s="206">
        <f>VAR(Q2:Q49)</f>
        <v>5.5901976284585961</v>
      </c>
      <c r="R116" s="206"/>
      <c r="S116" s="206">
        <f>VAR(S2:S49)</f>
        <v>6.9535416666666663</v>
      </c>
      <c r="U116" s="206">
        <f>VAR(U2:U49)</f>
        <v>6.576947368421088</v>
      </c>
      <c r="W116" s="206">
        <f>VAR(W2:W49)</f>
        <v>6.3501612903226254</v>
      </c>
      <c r="Y116" s="206">
        <f>VAR(Y2:Y49)</f>
        <v>2.4224735449735344</v>
      </c>
      <c r="AA116" s="206">
        <f>VAR(AA2:AA49)</f>
        <v>16.669420634920606</v>
      </c>
      <c r="AC116" s="206" t="e">
        <f>VAR(AC2:AC49)</f>
        <v>#DIV/0!</v>
      </c>
      <c r="AE116" s="206">
        <f>VAR(AE2:AE49)</f>
        <v>1.9074333333333329</v>
      </c>
      <c r="AG116" s="206">
        <f>VAR(AG2:AG49)</f>
        <v>1.224828629032257</v>
      </c>
      <c r="AI116" s="206">
        <f>VAR(AI2:AI49)</f>
        <v>7.9764640591966298</v>
      </c>
      <c r="AK116" s="206">
        <f>VAR(AK2:AK49)</f>
        <v>18.148939393939383</v>
      </c>
      <c r="AM116" s="206">
        <f>VAR(AM2:AM49)</f>
        <v>3.1599596774193626</v>
      </c>
      <c r="AO116" s="206">
        <f>VAR(AO2:AO49)</f>
        <v>19.220063492063517</v>
      </c>
      <c r="AQ116" s="206">
        <f>VAR(AQ2:AQ49)</f>
        <v>0.85897233201581014</v>
      </c>
      <c r="AS116" s="206" t="e">
        <f>VAR(AS2:AS49)</f>
        <v>#DIV/0!</v>
      </c>
      <c r="AU116" s="206">
        <f>VAR(AU2:AU49)</f>
        <v>2.3687830687830416</v>
      </c>
      <c r="AW116" s="206">
        <f>VAR(AW2:AW49)</f>
        <v>1.6186453201970445</v>
      </c>
      <c r="AY116" s="206">
        <f>VAR(AY2:AY49)</f>
        <v>1.0875862068965347</v>
      </c>
      <c r="BA116" s="206">
        <f>VAR(BA2:BA49)</f>
        <v>18.793394957983175</v>
      </c>
      <c r="BC116" s="206">
        <f>VAR(BC2:BC49)</f>
        <v>1.0978095238095242</v>
      </c>
      <c r="BE116" s="206">
        <f>VAR(BE2:BE49)</f>
        <v>6.1058479532163874</v>
      </c>
      <c r="BG116" s="206">
        <f>VAR(BG2:BG49)</f>
        <v>12.422903225806385</v>
      </c>
      <c r="BI116" s="206">
        <f>VAR(BI2:BI49)</f>
        <v>3.6958974358973742</v>
      </c>
      <c r="BK116" s="206">
        <f>VAR(BK2:BK49)</f>
        <v>0.86809999999999354</v>
      </c>
      <c r="BM116" s="206">
        <f>VAR(BM2:BM49)</f>
        <v>17.900256410256482</v>
      </c>
      <c r="BO116" s="206">
        <f>VAR(BO2:BO49)</f>
        <v>2.542005347593562</v>
      </c>
      <c r="BQ116" s="206">
        <f>VAR(BQ2:BQ49)</f>
        <v>1.8341071428571272</v>
      </c>
      <c r="BS116" s="206">
        <f>VAR(BS2:BS49)</f>
        <v>0.65198550724637705</v>
      </c>
      <c r="BU116" s="206" t="e">
        <f>VAR(BU2:BU49)</f>
        <v>#DIV/0!</v>
      </c>
      <c r="BW116" s="206">
        <f>VAR(BW2:BW49)</f>
        <v>3.6566666666666898</v>
      </c>
      <c r="BY116" s="206">
        <f>VAR(BY2:BY49)</f>
        <v>3.0867806267806199</v>
      </c>
      <c r="CA116" s="206">
        <f>VAR(CA2:CA49)</f>
        <v>5.9135666666666866</v>
      </c>
      <c r="CC116" s="206">
        <f>VAR(CC2:CC49)</f>
        <v>0.89363636363636734</v>
      </c>
      <c r="CE116" s="206">
        <f>VAR(CE2:CE49)</f>
        <v>1.0883225806451415</v>
      </c>
      <c r="CG116" s="206" t="e">
        <f>VAR(CG2:CG49)</f>
        <v>#DIV/0!</v>
      </c>
      <c r="CI116" s="206">
        <f>VAR(CI2:CI49)</f>
        <v>2.4938235294117348</v>
      </c>
      <c r="CK116" s="206">
        <f>VAR(CK2:CK49)</f>
        <v>7.5935384615385013</v>
      </c>
      <c r="CM116" s="206" t="e">
        <f>VAR(CM2:CM49)</f>
        <v>#DIV/0!</v>
      </c>
      <c r="CN116" t="s">
        <v>273</v>
      </c>
      <c r="CO116" s="206" t="e">
        <f>VAR(CO2:CO49)</f>
        <v>#DIV/0!</v>
      </c>
      <c r="CQ116" s="206" t="e">
        <f>VAR(CQ2:CQ49)</f>
        <v>#DIV/0!</v>
      </c>
      <c r="CS116" s="206" t="e">
        <f>VAR(CS2:CS49)</f>
        <v>#DIV/0!</v>
      </c>
      <c r="CU116" s="206" t="e">
        <f>VAR(CU2:CU49)</f>
        <v>#DIV/0!</v>
      </c>
      <c r="CW116" s="206" t="e">
        <f>VAR(CW2:CW49)</f>
        <v>#DIV/0!</v>
      </c>
      <c r="CY116" s="206">
        <f>VAR(CY2:CY49)</f>
        <v>4.9157273215244208</v>
      </c>
      <c r="DA116" s="206">
        <f>VAR(DA2:DA49)</f>
        <v>2.9392254377634655</v>
      </c>
      <c r="DC116" s="206">
        <f>VAR(DC2:DC49)</f>
        <v>3.4145938260184385</v>
      </c>
      <c r="DE116" s="206">
        <f>VAR(DE2:DE49)</f>
        <v>0.30779727095516546</v>
      </c>
      <c r="DG116" s="206" t="e">
        <f>VAR(DG2:DG49)</f>
        <v>#DIV/0!</v>
      </c>
      <c r="DI116" s="206">
        <f>VAR(DI2:DI49)</f>
        <v>2.1061330147351858</v>
      </c>
      <c r="DK116" s="206">
        <f>VAR(DK2:DK49)</f>
        <v>9.4188425746691475</v>
      </c>
      <c r="DM116" s="206">
        <f>VAR(DM2:DM49)</f>
        <v>1.9628043722246338</v>
      </c>
      <c r="DO116" s="206">
        <f>VAR(DO2:DO49)</f>
        <v>4.978404330256164</v>
      </c>
      <c r="DQ116" s="206">
        <f>VAR(DQ2:DQ49)</f>
        <v>0.99451164874551157</v>
      </c>
      <c r="DS116" s="206">
        <f>VAR(DS2:DS49)</f>
        <v>0.16649519890260644</v>
      </c>
      <c r="DU116" s="206" t="e">
        <f>VAR(DU2:DU49)</f>
        <v>#DIV/0!</v>
      </c>
      <c r="DW116" s="206"/>
    </row>
    <row r="117" spans="1:127" ht="17" x14ac:dyDescent="0.2">
      <c r="A117" s="188" t="s">
        <v>200</v>
      </c>
      <c r="B117" s="206" t="e">
        <f>VAR(B49:B93)</f>
        <v>#DIV/0!</v>
      </c>
      <c r="C117" s="206">
        <f>VAR(C49:C93)</f>
        <v>5.6938405797101431E-2</v>
      </c>
      <c r="E117" s="206">
        <f>VAR(E49:E93)</f>
        <v>2.6868131868131914E-2</v>
      </c>
      <c r="G117" s="206">
        <f>VAR(G49:G93)</f>
        <v>5.2661319073082877</v>
      </c>
      <c r="I117" s="206">
        <f>VAR(I49:I93)</f>
        <v>1.4215789473684206</v>
      </c>
      <c r="K117" s="206">
        <f>VAR(K49:K93)</f>
        <v>0.2180769230769227</v>
      </c>
      <c r="M117" s="206">
        <f>VAR(M49:M93)</f>
        <v>7.0376108374383808</v>
      </c>
      <c r="O117" s="206">
        <f>VAR(O49:O93)</f>
        <v>17.126502463054425</v>
      </c>
      <c r="Q117" s="206">
        <f>VAR(Q49:Q93)</f>
        <v>2.0840211640211632</v>
      </c>
      <c r="S117" s="206">
        <f>VAR(S49:S93)</f>
        <v>0.29898692810457522</v>
      </c>
      <c r="U117" s="206">
        <f>VAR(U49:U93)</f>
        <v>1.054</v>
      </c>
      <c r="W117" s="206">
        <f>VAR(W49:W93)</f>
        <v>0.97807017543859631</v>
      </c>
      <c r="Y117" s="206">
        <f>VAR(Y49:Y93)</f>
        <v>1.0909090909090702</v>
      </c>
      <c r="AA117" s="206">
        <f>VAR(AA49:AA93)</f>
        <v>0.34879120879120873</v>
      </c>
      <c r="AC117" s="206" t="e">
        <f>VAR(AC49:AC93)</f>
        <v>#DIV/0!</v>
      </c>
      <c r="AE117" s="206">
        <f>VAR(AE49:AE93)</f>
        <v>5.1707666666667365</v>
      </c>
      <c r="AG117" s="206">
        <f>VAR(AG49:AG93)</f>
        <v>7.0643274853801091E-2</v>
      </c>
      <c r="AI117" s="206">
        <f>VAR(AI49:AI93)</f>
        <v>9.476190476190445E-2</v>
      </c>
      <c r="AK117" s="206">
        <f>VAR(AK49:AK93)</f>
        <v>3.6147044334975686</v>
      </c>
      <c r="AM117" s="206">
        <f>VAR(AM49:AM93)</f>
        <v>0.21409523809523825</v>
      </c>
      <c r="AO117" s="206">
        <f>VAR(AO49:AO93)</f>
        <v>7.9999999999999433E-2</v>
      </c>
      <c r="AQ117" s="206">
        <f>VAR(AQ49:AQ93)</f>
        <v>0.20312169312169304</v>
      </c>
      <c r="AS117" s="206" t="e">
        <f>VAR(AS49:AS93)</f>
        <v>#DIV/0!</v>
      </c>
      <c r="AU117" s="206">
        <f>VAR(AU49:AU93)</f>
        <v>0.70177865612648227</v>
      </c>
      <c r="AW117" s="206">
        <f>VAR(AW49:AW93)</f>
        <v>2.3117099567099602</v>
      </c>
      <c r="AY117" s="206">
        <f>VAR(AY49:AY93)</f>
        <v>0.16857142857142846</v>
      </c>
      <c r="BA117" s="206">
        <f>VAR(BA49:BA93)</f>
        <v>3.2272916666666789</v>
      </c>
      <c r="BC117" s="206">
        <f>VAR(BC49:BC93)</f>
        <v>3.3411428571428976</v>
      </c>
      <c r="BE117" s="206">
        <f>VAR(BE49:BE93)</f>
        <v>1.910494623655965</v>
      </c>
      <c r="BG117" s="206">
        <f>VAR(BG49:BG93)</f>
        <v>1.8813450292397664</v>
      </c>
      <c r="BI117" s="206">
        <f>VAR(BI49:BI93)</f>
        <v>10.39321321321313</v>
      </c>
      <c r="BK117" s="206">
        <f>VAR(BK49:BK93)</f>
        <v>4.7087912087912041E-2</v>
      </c>
      <c r="BM117" s="206">
        <f>VAR(BM49:BM93)</f>
        <v>7.9351992753622849</v>
      </c>
      <c r="BO117" s="206">
        <f>VAR(BO49:BO93)</f>
        <v>0</v>
      </c>
      <c r="BQ117" s="206">
        <f>VAR(BQ49:BQ93)</f>
        <v>2.8814227642276529</v>
      </c>
      <c r="BS117" s="206">
        <f>VAR(BS49:BS93)</f>
        <v>0.19000000000000014</v>
      </c>
      <c r="BU117" s="206" t="e">
        <f>VAR(BU49:BU93)</f>
        <v>#DIV/0!</v>
      </c>
      <c r="BW117" s="206">
        <f>VAR(BW49:BW93)</f>
        <v>0.23666666666666669</v>
      </c>
      <c r="BY117" s="206">
        <f>VAR(BY49:BY93)</f>
        <v>0.35928853754940693</v>
      </c>
      <c r="CA117" s="206">
        <f>VAR(CA49:CA93)</f>
        <v>1.3726000000000003</v>
      </c>
      <c r="CC117" s="206">
        <f>VAR(CC49:CC93)</f>
        <v>1.0288762446657898</v>
      </c>
      <c r="CE117" s="206">
        <f>VAR(CE49:CE93)</f>
        <v>1.8233918128655533</v>
      </c>
      <c r="CG117" s="206" t="e">
        <f>VAR(CG49:CG93)</f>
        <v>#DIV/0!</v>
      </c>
      <c r="CI117" s="206">
        <f>VAR(CI49:CI93)</f>
        <v>2.4370252100840029</v>
      </c>
      <c r="CK117" s="206">
        <f>VAR(CK49:CK93)</f>
        <v>4.7814492753622799</v>
      </c>
      <c r="CM117" s="206" t="e">
        <f>VAR(CM49:CM93)</f>
        <v>#DIV/0!</v>
      </c>
      <c r="CO117" s="206" t="e">
        <f>VAR(CO49:CO93)</f>
        <v>#DIV/0!</v>
      </c>
      <c r="CQ117" s="206" t="e">
        <f>VAR(CQ49:CQ93)</f>
        <v>#DIV/0!</v>
      </c>
      <c r="CS117" s="206" t="e">
        <f>VAR(CS49:CS93)</f>
        <v>#DIV/0!</v>
      </c>
      <c r="CU117" s="206" t="e">
        <f>VAR(CU49:CU93)</f>
        <v>#DIV/0!</v>
      </c>
      <c r="CW117" s="206" t="e">
        <f>VAR(CW49:CW93)</f>
        <v>#DIV/0!</v>
      </c>
      <c r="CY117" s="206">
        <f>VAR(CY49:CY93)</f>
        <v>9.6821075586507011</v>
      </c>
      <c r="DA117" s="206">
        <f>VAR(DA49:DA93)</f>
        <v>4.3434343434343381E-2</v>
      </c>
      <c r="DC117" s="206">
        <f>VAR(DC49:DC93)</f>
        <v>3.0864197530863979E-3</v>
      </c>
      <c r="DE117" s="206">
        <f>VAR(DE49:DE93)</f>
        <v>0.38537320845749956</v>
      </c>
      <c r="DG117" s="206" t="e">
        <f>VAR(DG49:DG93)</f>
        <v>#DIV/0!</v>
      </c>
      <c r="DI117" s="206">
        <f>VAR(DI49:DI93)</f>
        <v>6.141571855079473E-2</v>
      </c>
      <c r="DK117" s="206">
        <f>VAR(DK49:DK93)</f>
        <v>7.1208112874779461E-2</v>
      </c>
      <c r="DM117" s="206">
        <f>VAR(DM49:DM93)</f>
        <v>3.7294062818754217</v>
      </c>
      <c r="DO117" s="206">
        <f>VAR(DO49:DO93)</f>
        <v>0.59342355175688488</v>
      </c>
      <c r="DQ117" s="206">
        <f>VAR(DQ49:DQ93)</f>
        <v>0.23667594609860412</v>
      </c>
      <c r="DS117" s="206">
        <f>VAR(DS49:DS93)</f>
        <v>1.764438422161976</v>
      </c>
      <c r="DU117" s="206" t="e">
        <f>VAR(DU49:DU93)</f>
        <v>#DIV/0!</v>
      </c>
      <c r="DW117" s="206"/>
    </row>
    <row r="118" spans="1:127" x14ac:dyDescent="0.2">
      <c r="A118" s="160"/>
    </row>
    <row r="119" spans="1:127" x14ac:dyDescent="0.2">
      <c r="A119" s="160"/>
    </row>
    <row r="120" spans="1:127" x14ac:dyDescent="0.2">
      <c r="A120" s="160"/>
    </row>
    <row r="121" spans="1:127" x14ac:dyDescent="0.2">
      <c r="A121" s="160"/>
    </row>
    <row r="122" spans="1:127" x14ac:dyDescent="0.2">
      <c r="A122" s="160"/>
    </row>
    <row r="123" spans="1:127" x14ac:dyDescent="0.2">
      <c r="A123" s="160"/>
    </row>
    <row r="124" spans="1:127" x14ac:dyDescent="0.2">
      <c r="A124" s="160"/>
    </row>
    <row r="125" spans="1:127" x14ac:dyDescent="0.2">
      <c r="A125" s="160"/>
    </row>
    <row r="126" spans="1:127" x14ac:dyDescent="0.2">
      <c r="A126" s="160"/>
    </row>
    <row r="127" spans="1:127" x14ac:dyDescent="0.2">
      <c r="A127" s="160"/>
    </row>
    <row r="128" spans="1:127" x14ac:dyDescent="0.2">
      <c r="A128" s="160"/>
    </row>
    <row r="129" spans="1:1" x14ac:dyDescent="0.2">
      <c r="A129" s="160"/>
    </row>
    <row r="130" spans="1:1" x14ac:dyDescent="0.2">
      <c r="A130" s="160"/>
    </row>
    <row r="131" spans="1:1" x14ac:dyDescent="0.2">
      <c r="A131" s="160"/>
    </row>
    <row r="132" spans="1:1" x14ac:dyDescent="0.2">
      <c r="A132" s="160"/>
    </row>
    <row r="133" spans="1:1" x14ac:dyDescent="0.2">
      <c r="A133" s="160"/>
    </row>
    <row r="134" spans="1:1" x14ac:dyDescent="0.2">
      <c r="A134" s="160"/>
    </row>
    <row r="135" spans="1:1" x14ac:dyDescent="0.2">
      <c r="A135" s="160"/>
    </row>
    <row r="136" spans="1:1" x14ac:dyDescent="0.2">
      <c r="A136" s="160"/>
    </row>
    <row r="137" spans="1:1" x14ac:dyDescent="0.2">
      <c r="A137" s="160"/>
    </row>
    <row r="138" spans="1:1" x14ac:dyDescent="0.2">
      <c r="A138" s="160"/>
    </row>
    <row r="139" spans="1:1" x14ac:dyDescent="0.2">
      <c r="A139" s="160"/>
    </row>
    <row r="140" spans="1:1" x14ac:dyDescent="0.2">
      <c r="A140" s="160"/>
    </row>
    <row r="141" spans="1:1" x14ac:dyDescent="0.2">
      <c r="A141" s="160"/>
    </row>
    <row r="142" spans="1:1" x14ac:dyDescent="0.2">
      <c r="A142" s="160"/>
    </row>
    <row r="143" spans="1:1" x14ac:dyDescent="0.2">
      <c r="A143" s="160"/>
    </row>
    <row r="144" spans="1:1" x14ac:dyDescent="0.2">
      <c r="A144" s="160"/>
    </row>
    <row r="145" spans="1:1" x14ac:dyDescent="0.2">
      <c r="A145" s="160"/>
    </row>
    <row r="146" spans="1:1" x14ac:dyDescent="0.2">
      <c r="A146" s="160"/>
    </row>
    <row r="147" spans="1:1" x14ac:dyDescent="0.2">
      <c r="A147" s="160"/>
    </row>
    <row r="148" spans="1:1" x14ac:dyDescent="0.2">
      <c r="A148" s="160"/>
    </row>
    <row r="149" spans="1:1" x14ac:dyDescent="0.2">
      <c r="A149" s="160"/>
    </row>
    <row r="150" spans="1:1" x14ac:dyDescent="0.2">
      <c r="A150" s="160"/>
    </row>
    <row r="151" spans="1:1" x14ac:dyDescent="0.2">
      <c r="A151" s="160"/>
    </row>
    <row r="152" spans="1:1" x14ac:dyDescent="0.2">
      <c r="A152" s="160"/>
    </row>
    <row r="153" spans="1:1" x14ac:dyDescent="0.2">
      <c r="A153" s="160"/>
    </row>
    <row r="154" spans="1:1" x14ac:dyDescent="0.2">
      <c r="A154" s="160"/>
    </row>
    <row r="155" spans="1:1" x14ac:dyDescent="0.2">
      <c r="A155" s="160"/>
    </row>
    <row r="156" spans="1:1" x14ac:dyDescent="0.2">
      <c r="A156" s="160"/>
    </row>
    <row r="157" spans="1:1" x14ac:dyDescent="0.2">
      <c r="A157" s="160"/>
    </row>
    <row r="158" spans="1:1" x14ac:dyDescent="0.2">
      <c r="A158" s="160"/>
    </row>
    <row r="159" spans="1:1" x14ac:dyDescent="0.2">
      <c r="A159" s="160"/>
    </row>
    <row r="160" spans="1:1" x14ac:dyDescent="0.2">
      <c r="A160" s="160"/>
    </row>
    <row r="161" spans="1:1" x14ac:dyDescent="0.2">
      <c r="A161" s="160"/>
    </row>
    <row r="162" spans="1:1" x14ac:dyDescent="0.2">
      <c r="A162" s="160"/>
    </row>
    <row r="163" spans="1:1" x14ac:dyDescent="0.2">
      <c r="A163" s="160"/>
    </row>
    <row r="164" spans="1:1" x14ac:dyDescent="0.2">
      <c r="A164" s="160"/>
    </row>
    <row r="165" spans="1:1" x14ac:dyDescent="0.2">
      <c r="A165" s="160"/>
    </row>
    <row r="166" spans="1:1" x14ac:dyDescent="0.2">
      <c r="A166" s="160"/>
    </row>
    <row r="167" spans="1:1" x14ac:dyDescent="0.2">
      <c r="A167" s="160"/>
    </row>
    <row r="168" spans="1:1" x14ac:dyDescent="0.2">
      <c r="A168" s="160"/>
    </row>
    <row r="169" spans="1:1" x14ac:dyDescent="0.2">
      <c r="A169" s="160"/>
    </row>
    <row r="170" spans="1:1" x14ac:dyDescent="0.2">
      <c r="A170" s="160"/>
    </row>
    <row r="171" spans="1:1" x14ac:dyDescent="0.2">
      <c r="A171" s="160"/>
    </row>
    <row r="172" spans="1:1" x14ac:dyDescent="0.2">
      <c r="A172" s="160"/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7C78F-1BFE-F147-AA11-12E2DC34F03D}">
  <dimension ref="A1:AZ153"/>
  <sheetViews>
    <sheetView zoomScale="110" zoomScaleNormal="110" workbookViewId="0">
      <pane ySplit="1" topLeftCell="A2" activePane="bottomLeft" state="frozen"/>
      <selection pane="bottomLeft" activeCell="K7" sqref="K7"/>
    </sheetView>
  </sheetViews>
  <sheetFormatPr baseColWidth="10" defaultRowHeight="16" x14ac:dyDescent="0.2"/>
  <cols>
    <col min="2" max="30" width="10.83203125" customWidth="1"/>
    <col min="46" max="46" width="11" customWidth="1"/>
  </cols>
  <sheetData>
    <row r="1" spans="1:52" ht="34" x14ac:dyDescent="0.2">
      <c r="C1" s="299" t="s">
        <v>97</v>
      </c>
      <c r="D1" s="300" t="s">
        <v>82</v>
      </c>
      <c r="E1" s="300" t="s">
        <v>69</v>
      </c>
      <c r="F1" s="300" t="s">
        <v>76</v>
      </c>
      <c r="G1" s="300" t="s">
        <v>63</v>
      </c>
      <c r="H1" s="300" t="s">
        <v>102</v>
      </c>
      <c r="I1" s="300" t="s">
        <v>81</v>
      </c>
      <c r="J1" s="300" t="s">
        <v>68</v>
      </c>
      <c r="K1" s="300" t="s">
        <v>135</v>
      </c>
      <c r="L1" s="300" t="s">
        <v>105</v>
      </c>
      <c r="M1" s="300" t="s">
        <v>98</v>
      </c>
      <c r="N1" s="300" t="s">
        <v>119</v>
      </c>
      <c r="O1" s="300" t="s">
        <v>92</v>
      </c>
      <c r="P1" s="300" t="s">
        <v>100</v>
      </c>
      <c r="Q1" s="300" t="s">
        <v>75</v>
      </c>
      <c r="R1" s="300" t="s">
        <v>99</v>
      </c>
      <c r="S1" s="300" t="s">
        <v>74</v>
      </c>
      <c r="T1" s="300" t="s">
        <v>65</v>
      </c>
      <c r="U1" s="300" t="s">
        <v>64</v>
      </c>
      <c r="V1" s="300" t="s">
        <v>109</v>
      </c>
      <c r="W1" s="300" t="s">
        <v>79</v>
      </c>
      <c r="X1" s="300" t="s">
        <v>91</v>
      </c>
      <c r="Y1" s="300" t="s">
        <v>80</v>
      </c>
      <c r="Z1" s="300" t="s">
        <v>73</v>
      </c>
      <c r="AA1" s="300" t="s">
        <v>262</v>
      </c>
      <c r="AB1" s="300" t="s">
        <v>67</v>
      </c>
      <c r="AC1" s="300" t="s">
        <v>107</v>
      </c>
      <c r="AD1" s="300" t="s">
        <v>104</v>
      </c>
      <c r="AE1" s="300" t="s">
        <v>96</v>
      </c>
      <c r="AF1" s="300" t="s">
        <v>118</v>
      </c>
      <c r="AG1" s="300" t="s">
        <v>86</v>
      </c>
      <c r="AH1" s="300" t="s">
        <v>94</v>
      </c>
      <c r="AI1" s="300" t="s">
        <v>263</v>
      </c>
      <c r="AJ1" s="300" t="s">
        <v>95</v>
      </c>
      <c r="AK1" s="300" t="s">
        <v>66</v>
      </c>
      <c r="AL1" s="300" t="s">
        <v>121</v>
      </c>
      <c r="AM1" s="300" t="s">
        <v>78</v>
      </c>
      <c r="AN1" s="300" t="s">
        <v>117</v>
      </c>
      <c r="AO1" s="300" t="s">
        <v>72</v>
      </c>
      <c r="AP1" s="300" t="s">
        <v>116</v>
      </c>
      <c r="AQ1" s="300" t="s">
        <v>147</v>
      </c>
      <c r="AR1" s="300" t="s">
        <v>146</v>
      </c>
      <c r="AS1" s="300" t="s">
        <v>145</v>
      </c>
      <c r="AT1" s="300" t="s">
        <v>144</v>
      </c>
      <c r="AU1" s="300" t="s">
        <v>142</v>
      </c>
      <c r="AV1" s="300" t="s">
        <v>141</v>
      </c>
      <c r="AW1" s="300" t="s">
        <v>246</v>
      </c>
      <c r="AX1" s="300" t="s">
        <v>139</v>
      </c>
      <c r="AY1" s="300" t="s">
        <v>138</v>
      </c>
      <c r="AZ1" s="301" t="s">
        <v>122</v>
      </c>
    </row>
    <row r="2" spans="1:52" ht="51" x14ac:dyDescent="0.2">
      <c r="A2" s="429" t="s">
        <v>97</v>
      </c>
      <c r="B2" s="302" t="s">
        <v>293</v>
      </c>
      <c r="C2" s="303">
        <v>1</v>
      </c>
      <c r="D2" s="396" t="s">
        <v>1139</v>
      </c>
      <c r="E2" s="396" t="s">
        <v>1140</v>
      </c>
      <c r="F2" s="396" t="s">
        <v>1141</v>
      </c>
      <c r="G2" s="397" t="s">
        <v>1142</v>
      </c>
      <c r="H2" s="398" t="s">
        <v>1143</v>
      </c>
      <c r="I2" s="398" t="s">
        <v>1144</v>
      </c>
      <c r="J2" s="396" t="s">
        <v>1145</v>
      </c>
      <c r="K2" s="396" t="s">
        <v>1146</v>
      </c>
      <c r="L2" s="396" t="s">
        <v>1147</v>
      </c>
      <c r="M2" s="396" t="s">
        <v>1148</v>
      </c>
      <c r="N2" s="396" t="s">
        <v>1149</v>
      </c>
      <c r="O2" s="396" t="s">
        <v>1150</v>
      </c>
      <c r="P2" s="305">
        <v>7.7459429995171816E-2</v>
      </c>
      <c r="Q2" s="396" t="s">
        <v>1151</v>
      </c>
      <c r="R2" s="397" t="s">
        <v>1152</v>
      </c>
      <c r="S2" s="397" t="s">
        <v>1153</v>
      </c>
      <c r="T2" s="397" t="s">
        <v>1154</v>
      </c>
      <c r="U2" s="396" t="s">
        <v>1155</v>
      </c>
      <c r="V2" s="396" t="s">
        <v>1156</v>
      </c>
      <c r="W2" s="396" t="s">
        <v>1157</v>
      </c>
      <c r="X2" s="305">
        <v>-0.11576007620761024</v>
      </c>
      <c r="Y2" s="398" t="s">
        <v>1158</v>
      </c>
      <c r="Z2" s="396" t="s">
        <v>1159</v>
      </c>
      <c r="AA2" s="305">
        <v>0.23398823240200942</v>
      </c>
      <c r="AB2" s="397" t="s">
        <v>1160</v>
      </c>
      <c r="AC2" s="396" t="s">
        <v>1161</v>
      </c>
      <c r="AD2" s="304" t="s">
        <v>1162</v>
      </c>
      <c r="AE2" s="397" t="s">
        <v>1163</v>
      </c>
      <c r="AF2" s="398" t="s">
        <v>1164</v>
      </c>
      <c r="AG2" s="396" t="s">
        <v>1165</v>
      </c>
      <c r="AH2" s="305">
        <v>0.12855959922724217</v>
      </c>
      <c r="AI2" s="396" t="s">
        <v>1166</v>
      </c>
      <c r="AJ2" s="396" t="s">
        <v>1167</v>
      </c>
      <c r="AK2" s="396" t="s">
        <v>1168</v>
      </c>
      <c r="AL2" s="396" t="s">
        <v>1169</v>
      </c>
      <c r="AM2" s="398" t="s">
        <v>1170</v>
      </c>
      <c r="AN2" s="305">
        <v>8.6812404282599315E-2</v>
      </c>
      <c r="AO2" s="398" t="s">
        <v>1171</v>
      </c>
      <c r="AP2" s="304" t="s">
        <v>1172</v>
      </c>
      <c r="AQ2" s="304" t="s">
        <v>1173</v>
      </c>
      <c r="AR2" s="396" t="s">
        <v>1150</v>
      </c>
      <c r="AS2" s="396" t="s">
        <v>1174</v>
      </c>
      <c r="AT2" s="305">
        <v>-0.11487400015276743</v>
      </c>
      <c r="AU2" s="397" t="s">
        <v>1175</v>
      </c>
      <c r="AV2" s="396" t="s">
        <v>1176</v>
      </c>
      <c r="AW2" s="304" t="s">
        <v>1177</v>
      </c>
      <c r="AX2" s="398" t="s">
        <v>1178</v>
      </c>
      <c r="AY2" s="398" t="s">
        <v>1179</v>
      </c>
      <c r="AZ2" s="306">
        <v>-0.11770160818658157</v>
      </c>
    </row>
    <row r="3" spans="1:52" ht="34" x14ac:dyDescent="0.2">
      <c r="A3" s="423"/>
      <c r="B3" s="307" t="s">
        <v>683</v>
      </c>
      <c r="C3" s="308"/>
      <c r="D3" s="309">
        <v>1.2447849055847372E-12</v>
      </c>
      <c r="E3" s="309">
        <v>3.0420816043406361E-7</v>
      </c>
      <c r="F3" s="309">
        <v>5.5142249331127979E-14</v>
      </c>
      <c r="G3" s="309">
        <v>2.3442839866876499E-15</v>
      </c>
      <c r="H3" s="309">
        <v>2.0698252130813793E-5</v>
      </c>
      <c r="I3" s="309">
        <v>9.3798893345860911E-6</v>
      </c>
      <c r="J3" s="309">
        <v>1.137549114817137E-15</v>
      </c>
      <c r="K3" s="309">
        <v>1.7827336414374452E-13</v>
      </c>
      <c r="L3" s="309">
        <v>4.7678007341484321E-13</v>
      </c>
      <c r="M3" s="309">
        <v>1.7706225759591515E-9</v>
      </c>
      <c r="N3" s="309">
        <v>3.1432246099445995E-9</v>
      </c>
      <c r="O3" s="309">
        <v>3.7832242483976999E-13</v>
      </c>
      <c r="P3" s="309">
        <v>0.60076832115576184</v>
      </c>
      <c r="Q3" s="309">
        <v>2.2939266359022477E-13</v>
      </c>
      <c r="R3" s="309">
        <v>2.7836297594174955E-15</v>
      </c>
      <c r="S3" s="309">
        <v>4.2478457647293853E-19</v>
      </c>
      <c r="T3" s="309">
        <v>1.8254718850999492E-15</v>
      </c>
      <c r="U3" s="309">
        <v>2.0832737267420217E-8</v>
      </c>
      <c r="V3" s="309">
        <v>7.021602846298077E-16</v>
      </c>
      <c r="W3" s="309">
        <v>6.0732567026845582E-16</v>
      </c>
      <c r="X3" s="309">
        <v>0.43842752413526498</v>
      </c>
      <c r="Y3" s="309">
        <v>1.0820531310899576E-5</v>
      </c>
      <c r="Z3" s="309">
        <v>1.0329461242710322E-8</v>
      </c>
      <c r="AA3" s="309">
        <v>0.15738163984418166</v>
      </c>
      <c r="AB3" s="309">
        <v>3.3802070905262428E-17</v>
      </c>
      <c r="AC3" s="309">
        <v>1.0021480947787351E-8</v>
      </c>
      <c r="AD3" s="309">
        <v>4.8410867860596653E-2</v>
      </c>
      <c r="AE3" s="309">
        <v>8.7769093900049034E-19</v>
      </c>
      <c r="AF3" s="309">
        <v>8.3468887361656387E-7</v>
      </c>
      <c r="AG3" s="309">
        <v>1.970936428245201E-11</v>
      </c>
      <c r="AH3" s="309">
        <v>0.49067016720126766</v>
      </c>
      <c r="AI3" s="309">
        <v>2.7392884402277373E-6</v>
      </c>
      <c r="AJ3" s="309">
        <v>1.3337873692184638E-17</v>
      </c>
      <c r="AK3" s="309">
        <v>3.3238828952025217E-15</v>
      </c>
      <c r="AL3" s="309">
        <v>5.9931076643238607E-13</v>
      </c>
      <c r="AM3" s="309">
        <v>2.9831677348516601E-3</v>
      </c>
      <c r="AN3" s="309">
        <v>0.57525419621654306</v>
      </c>
      <c r="AO3" s="309">
        <v>1.2372491753339946E-4</v>
      </c>
      <c r="AP3" s="309">
        <v>1.4510250054143954E-2</v>
      </c>
      <c r="AQ3" s="309">
        <v>3.5007886917093368E-2</v>
      </c>
      <c r="AR3" s="309">
        <v>3.4014855279498207E-12</v>
      </c>
      <c r="AS3" s="309">
        <v>2.3124617691884584E-5</v>
      </c>
      <c r="AT3" s="309">
        <v>0.46324392195244357</v>
      </c>
      <c r="AU3" s="309">
        <v>5.1507221137290557E-24</v>
      </c>
      <c r="AV3" s="309">
        <v>2.8727692871016556E-9</v>
      </c>
      <c r="AW3" s="309">
        <v>3.1947615641776013E-2</v>
      </c>
      <c r="AX3" s="309">
        <v>2.0307186510659591E-4</v>
      </c>
      <c r="AY3" s="309">
        <v>7.872512982641449E-7</v>
      </c>
      <c r="AZ3" s="310">
        <v>0.52115462479229291</v>
      </c>
    </row>
    <row r="4" spans="1:52" ht="17" x14ac:dyDescent="0.2">
      <c r="A4" s="422"/>
      <c r="B4" s="311" t="s">
        <v>684</v>
      </c>
      <c r="C4" s="312">
        <v>49</v>
      </c>
      <c r="D4" s="313">
        <v>39</v>
      </c>
      <c r="E4" s="313">
        <v>40</v>
      </c>
      <c r="F4" s="313">
        <v>45</v>
      </c>
      <c r="G4" s="313">
        <v>38</v>
      </c>
      <c r="H4" s="313">
        <v>45</v>
      </c>
      <c r="I4" s="313">
        <v>45</v>
      </c>
      <c r="J4" s="313">
        <v>46</v>
      </c>
      <c r="K4" s="313">
        <v>43</v>
      </c>
      <c r="L4" s="313">
        <v>43</v>
      </c>
      <c r="M4" s="313">
        <v>44</v>
      </c>
      <c r="N4" s="313">
        <v>48</v>
      </c>
      <c r="O4" s="313">
        <v>39</v>
      </c>
      <c r="P4" s="313">
        <v>48</v>
      </c>
      <c r="Q4" s="313">
        <v>44</v>
      </c>
      <c r="R4" s="313">
        <v>32</v>
      </c>
      <c r="S4" s="313">
        <v>45</v>
      </c>
      <c r="T4" s="313">
        <v>40</v>
      </c>
      <c r="U4" s="313">
        <v>27</v>
      </c>
      <c r="V4" s="313">
        <v>46</v>
      </c>
      <c r="W4" s="313">
        <v>48</v>
      </c>
      <c r="X4" s="313">
        <v>47</v>
      </c>
      <c r="Y4" s="313">
        <v>46</v>
      </c>
      <c r="Z4" s="313">
        <v>41</v>
      </c>
      <c r="AA4" s="313">
        <v>38</v>
      </c>
      <c r="AB4" s="313">
        <v>42</v>
      </c>
      <c r="AC4" s="313">
        <v>44</v>
      </c>
      <c r="AD4" s="313">
        <v>36</v>
      </c>
      <c r="AE4" s="313">
        <v>38</v>
      </c>
      <c r="AF4" s="313">
        <v>49</v>
      </c>
      <c r="AG4" s="313">
        <v>30</v>
      </c>
      <c r="AH4" s="313">
        <v>31</v>
      </c>
      <c r="AI4" s="313">
        <v>29</v>
      </c>
      <c r="AJ4" s="313">
        <v>48</v>
      </c>
      <c r="AK4" s="313">
        <v>48</v>
      </c>
      <c r="AL4" s="313">
        <v>48</v>
      </c>
      <c r="AM4" s="313">
        <v>35</v>
      </c>
      <c r="AN4" s="313">
        <v>44</v>
      </c>
      <c r="AO4" s="313">
        <v>40</v>
      </c>
      <c r="AP4" s="313">
        <v>49</v>
      </c>
      <c r="AQ4" s="313">
        <v>46</v>
      </c>
      <c r="AR4" s="313">
        <v>36</v>
      </c>
      <c r="AS4" s="313">
        <v>28</v>
      </c>
      <c r="AT4" s="313">
        <v>43</v>
      </c>
      <c r="AU4" s="313">
        <v>43</v>
      </c>
      <c r="AV4" s="313">
        <v>33</v>
      </c>
      <c r="AW4" s="313">
        <v>46</v>
      </c>
      <c r="AX4" s="313">
        <v>38</v>
      </c>
      <c r="AY4" s="313">
        <v>43</v>
      </c>
      <c r="AZ4" s="314">
        <v>32</v>
      </c>
    </row>
    <row r="5" spans="1:52" ht="51" x14ac:dyDescent="0.2">
      <c r="A5" s="422" t="s">
        <v>82</v>
      </c>
      <c r="B5" s="307" t="s">
        <v>293</v>
      </c>
      <c r="C5" s="315" t="s">
        <v>1139</v>
      </c>
      <c r="D5" s="316">
        <v>1</v>
      </c>
      <c r="E5" s="399" t="s">
        <v>1180</v>
      </c>
      <c r="F5" s="400" t="s">
        <v>1181</v>
      </c>
      <c r="G5" s="399" t="s">
        <v>1182</v>
      </c>
      <c r="H5" s="400" t="s">
        <v>1141</v>
      </c>
      <c r="I5" s="399" t="s">
        <v>1153</v>
      </c>
      <c r="J5" s="399" t="s">
        <v>1183</v>
      </c>
      <c r="K5" s="400" t="s">
        <v>1184</v>
      </c>
      <c r="L5" s="399" t="s">
        <v>1185</v>
      </c>
      <c r="M5" s="400" t="s">
        <v>1186</v>
      </c>
      <c r="N5" s="400" t="s">
        <v>1187</v>
      </c>
      <c r="O5" s="399" t="s">
        <v>1185</v>
      </c>
      <c r="P5" s="400" t="s">
        <v>1188</v>
      </c>
      <c r="Q5" s="400" t="s">
        <v>1189</v>
      </c>
      <c r="R5" s="399" t="s">
        <v>1190</v>
      </c>
      <c r="S5" s="399" t="s">
        <v>1191</v>
      </c>
      <c r="T5" s="400" t="s">
        <v>1192</v>
      </c>
      <c r="U5" s="399" t="s">
        <v>1193</v>
      </c>
      <c r="V5" s="399" t="s">
        <v>1194</v>
      </c>
      <c r="W5" s="400" t="s">
        <v>1195</v>
      </c>
      <c r="X5" s="401" t="s">
        <v>1196</v>
      </c>
      <c r="Y5" s="400" t="s">
        <v>1197</v>
      </c>
      <c r="Z5" s="399" t="s">
        <v>1198</v>
      </c>
      <c r="AA5" s="400" t="s">
        <v>1199</v>
      </c>
      <c r="AB5" s="399" t="s">
        <v>1200</v>
      </c>
      <c r="AC5" s="399" t="s">
        <v>1201</v>
      </c>
      <c r="AD5" s="399" t="s">
        <v>1202</v>
      </c>
      <c r="AE5" s="400" t="s">
        <v>1203</v>
      </c>
      <c r="AF5" s="400" t="s">
        <v>1146</v>
      </c>
      <c r="AG5" s="399" t="s">
        <v>1180</v>
      </c>
      <c r="AH5" s="400" t="s">
        <v>1204</v>
      </c>
      <c r="AI5" s="400" t="s">
        <v>1205</v>
      </c>
      <c r="AJ5" s="400" t="s">
        <v>1206</v>
      </c>
      <c r="AK5" s="401" t="s">
        <v>1207</v>
      </c>
      <c r="AL5" s="399" t="s">
        <v>1208</v>
      </c>
      <c r="AM5" s="399" t="s">
        <v>1209</v>
      </c>
      <c r="AN5" s="309">
        <v>0.12013093728491873</v>
      </c>
      <c r="AO5" s="399" t="s">
        <v>1210</v>
      </c>
      <c r="AP5" s="400" t="s">
        <v>1211</v>
      </c>
      <c r="AQ5" s="400" t="s">
        <v>1169</v>
      </c>
      <c r="AR5" s="401" t="s">
        <v>1212</v>
      </c>
      <c r="AS5" s="399" t="s">
        <v>1213</v>
      </c>
      <c r="AT5" s="309">
        <v>-7.0337154735178016E-3</v>
      </c>
      <c r="AU5" s="401" t="s">
        <v>1214</v>
      </c>
      <c r="AV5" s="399" t="s">
        <v>1208</v>
      </c>
      <c r="AW5" s="400" t="s">
        <v>1215</v>
      </c>
      <c r="AX5" s="399" t="s">
        <v>1216</v>
      </c>
      <c r="AY5" s="309">
        <v>0.27757267855228984</v>
      </c>
      <c r="AZ5" s="310">
        <v>-9.83950567063052E-3</v>
      </c>
    </row>
    <row r="6" spans="1:52" ht="34" x14ac:dyDescent="0.2">
      <c r="A6" s="423"/>
      <c r="B6" s="307" t="s">
        <v>683</v>
      </c>
      <c r="C6" s="318">
        <v>1.2447849055847372E-12</v>
      </c>
      <c r="D6" s="319"/>
      <c r="E6" s="309">
        <v>1.0249777729095992E-15</v>
      </c>
      <c r="F6" s="309">
        <v>5.9459753132546489E-16</v>
      </c>
      <c r="G6" s="309">
        <v>1.0390134701180861E-22</v>
      </c>
      <c r="H6" s="309">
        <v>5.1279663973526126E-11</v>
      </c>
      <c r="I6" s="309">
        <v>6.0632005602397036E-15</v>
      </c>
      <c r="J6" s="309">
        <v>6.378155846663736E-18</v>
      </c>
      <c r="K6" s="309">
        <v>5.2369382407930148E-15</v>
      </c>
      <c r="L6" s="309">
        <v>4.818199575249152E-20</v>
      </c>
      <c r="M6" s="309">
        <v>3.4920133083191002E-15</v>
      </c>
      <c r="N6" s="309">
        <v>3.583178563900059E-8</v>
      </c>
      <c r="O6" s="309">
        <v>1.1329877964897789E-29</v>
      </c>
      <c r="P6" s="309">
        <v>5.7206998063855648E-7</v>
      </c>
      <c r="Q6" s="309">
        <v>2.4611391138512238E-11</v>
      </c>
      <c r="R6" s="309">
        <v>2.8882511485897408E-28</v>
      </c>
      <c r="S6" s="309">
        <v>2.2551919691059178E-24</v>
      </c>
      <c r="T6" s="309">
        <v>2.4293759735594008E-10</v>
      </c>
      <c r="U6" s="309">
        <v>1.6655952460974515E-23</v>
      </c>
      <c r="V6" s="309">
        <v>4.1247741047056163E-15</v>
      </c>
      <c r="W6" s="309">
        <v>6.6321992162210832E-12</v>
      </c>
      <c r="X6" s="309">
        <v>4.1777190528996048E-6</v>
      </c>
      <c r="Y6" s="309">
        <v>6.7599614090921068E-10</v>
      </c>
      <c r="Z6" s="309">
        <v>1.1752288148645733E-26</v>
      </c>
      <c r="AA6" s="309">
        <v>1.4782672416368612E-7</v>
      </c>
      <c r="AB6" s="309">
        <v>2.5012677402255046E-24</v>
      </c>
      <c r="AC6" s="309">
        <v>5.2299519787242473E-22</v>
      </c>
      <c r="AD6" s="309">
        <v>2.3883218005943684E-10</v>
      </c>
      <c r="AE6" s="309">
        <v>1.8473566035762316E-10</v>
      </c>
      <c r="AF6" s="309">
        <v>1.4028641351998855E-12</v>
      </c>
      <c r="AG6" s="309">
        <v>8.3461336836936721E-20</v>
      </c>
      <c r="AH6" s="309">
        <v>2.1800710660737274E-6</v>
      </c>
      <c r="AI6" s="309">
        <v>7.9532143088682836E-10</v>
      </c>
      <c r="AJ6" s="309">
        <v>5.9090547516120704E-10</v>
      </c>
      <c r="AK6" s="309">
        <v>1.1856944754907599E-4</v>
      </c>
      <c r="AL6" s="309">
        <v>1.0709987242390652E-19</v>
      </c>
      <c r="AM6" s="309">
        <v>6.3765481295638495E-12</v>
      </c>
      <c r="AN6" s="309">
        <v>0.43731371882189163</v>
      </c>
      <c r="AO6" s="309">
        <v>1.5133785972193972E-12</v>
      </c>
      <c r="AP6" s="309">
        <v>1.680926136402264E-11</v>
      </c>
      <c r="AQ6" s="309">
        <v>6.4172447952915043E-10</v>
      </c>
      <c r="AR6" s="309">
        <v>5.4281535614891848E-6</v>
      </c>
      <c r="AS6" s="309">
        <v>2.624586614889499E-31</v>
      </c>
      <c r="AT6" s="309">
        <v>0.96901153270557283</v>
      </c>
      <c r="AU6" s="309">
        <v>4.6772468750833075E-7</v>
      </c>
      <c r="AV6" s="309">
        <v>3.6415760607809331E-22</v>
      </c>
      <c r="AW6" s="309">
        <v>1.4753539221031788E-9</v>
      </c>
      <c r="AX6" s="309">
        <v>4.9442064252857757E-21</v>
      </c>
      <c r="AY6" s="309">
        <v>6.4880810522813692E-2</v>
      </c>
      <c r="AZ6" s="310">
        <v>0.96533623074740649</v>
      </c>
    </row>
    <row r="7" spans="1:52" ht="17" x14ac:dyDescent="0.2">
      <c r="A7" s="422"/>
      <c r="B7" s="311" t="s">
        <v>684</v>
      </c>
      <c r="C7" s="312">
        <v>39</v>
      </c>
      <c r="D7" s="313">
        <v>49</v>
      </c>
      <c r="E7" s="313">
        <v>30</v>
      </c>
      <c r="F7" s="313">
        <v>44</v>
      </c>
      <c r="G7" s="313">
        <v>47</v>
      </c>
      <c r="H7" s="313">
        <v>35</v>
      </c>
      <c r="I7" s="313">
        <v>35</v>
      </c>
      <c r="J7" s="313">
        <v>36</v>
      </c>
      <c r="K7" s="313">
        <v>46</v>
      </c>
      <c r="L7" s="313">
        <v>33</v>
      </c>
      <c r="M7" s="313">
        <v>45</v>
      </c>
      <c r="N7" s="313">
        <v>41</v>
      </c>
      <c r="O7" s="313">
        <v>49</v>
      </c>
      <c r="P7" s="313">
        <v>38</v>
      </c>
      <c r="Q7" s="313">
        <v>45</v>
      </c>
      <c r="R7" s="313">
        <v>42</v>
      </c>
      <c r="S7" s="313">
        <v>35</v>
      </c>
      <c r="T7" s="313">
        <v>45</v>
      </c>
      <c r="U7" s="313">
        <v>37</v>
      </c>
      <c r="V7" s="313">
        <v>36</v>
      </c>
      <c r="W7" s="313">
        <v>41</v>
      </c>
      <c r="X7" s="313">
        <v>42</v>
      </c>
      <c r="Y7" s="313">
        <v>43</v>
      </c>
      <c r="Z7" s="313">
        <v>48</v>
      </c>
      <c r="AA7" s="313">
        <v>28</v>
      </c>
      <c r="AB7" s="313">
        <v>32</v>
      </c>
      <c r="AC7" s="313">
        <v>44</v>
      </c>
      <c r="AD7" s="313">
        <v>26</v>
      </c>
      <c r="AE7" s="313">
        <v>38</v>
      </c>
      <c r="AF7" s="313">
        <v>40</v>
      </c>
      <c r="AG7" s="313">
        <v>38</v>
      </c>
      <c r="AH7" s="313">
        <v>21</v>
      </c>
      <c r="AI7" s="313">
        <v>39</v>
      </c>
      <c r="AJ7" s="313">
        <v>38</v>
      </c>
      <c r="AK7" s="313">
        <v>40</v>
      </c>
      <c r="AL7" s="313">
        <v>38</v>
      </c>
      <c r="AM7" s="313">
        <v>25</v>
      </c>
      <c r="AN7" s="313">
        <v>44</v>
      </c>
      <c r="AO7" s="313">
        <v>30</v>
      </c>
      <c r="AP7" s="313">
        <v>39</v>
      </c>
      <c r="AQ7" s="313">
        <v>36</v>
      </c>
      <c r="AR7" s="313">
        <v>46</v>
      </c>
      <c r="AS7" s="313">
        <v>38</v>
      </c>
      <c r="AT7" s="313">
        <v>33</v>
      </c>
      <c r="AU7" s="313">
        <v>45</v>
      </c>
      <c r="AV7" s="313">
        <v>43</v>
      </c>
      <c r="AW7" s="313">
        <v>36</v>
      </c>
      <c r="AX7" s="313">
        <v>48</v>
      </c>
      <c r="AY7" s="313">
        <v>45</v>
      </c>
      <c r="AZ7" s="314">
        <v>22</v>
      </c>
    </row>
    <row r="8" spans="1:52" ht="51" x14ac:dyDescent="0.2">
      <c r="A8" s="422" t="s">
        <v>69</v>
      </c>
      <c r="B8" s="307" t="s">
        <v>293</v>
      </c>
      <c r="C8" s="315" t="s">
        <v>1140</v>
      </c>
      <c r="D8" s="317" t="s">
        <v>1180</v>
      </c>
      <c r="E8" s="316">
        <v>1</v>
      </c>
      <c r="F8" s="400" t="s">
        <v>1217</v>
      </c>
      <c r="G8" s="400" t="s">
        <v>1218</v>
      </c>
      <c r="H8" s="400" t="s">
        <v>1219</v>
      </c>
      <c r="I8" s="400" t="s">
        <v>1174</v>
      </c>
      <c r="J8" s="399" t="s">
        <v>1220</v>
      </c>
      <c r="K8" s="401" t="s">
        <v>1221</v>
      </c>
      <c r="L8" s="400" t="s">
        <v>1222</v>
      </c>
      <c r="M8" s="401" t="s">
        <v>1223</v>
      </c>
      <c r="N8" s="401" t="s">
        <v>1224</v>
      </c>
      <c r="O8" s="400" t="s">
        <v>1225</v>
      </c>
      <c r="P8" s="317" t="s">
        <v>1177</v>
      </c>
      <c r="Q8" s="400" t="s">
        <v>1226</v>
      </c>
      <c r="R8" s="399" t="s">
        <v>1227</v>
      </c>
      <c r="S8" s="399" t="s">
        <v>1210</v>
      </c>
      <c r="T8" s="400" t="s">
        <v>1228</v>
      </c>
      <c r="U8" s="400" t="s">
        <v>1204</v>
      </c>
      <c r="V8" s="400" t="s">
        <v>1229</v>
      </c>
      <c r="W8" s="400" t="s">
        <v>1230</v>
      </c>
      <c r="X8" s="401" t="s">
        <v>1231</v>
      </c>
      <c r="Y8" s="399" t="s">
        <v>1232</v>
      </c>
      <c r="Z8" s="401" t="s">
        <v>1233</v>
      </c>
      <c r="AA8" s="400" t="s">
        <v>1155</v>
      </c>
      <c r="AB8" s="399" t="s">
        <v>1234</v>
      </c>
      <c r="AC8" s="401" t="s">
        <v>1235</v>
      </c>
      <c r="AD8" s="400" t="s">
        <v>1236</v>
      </c>
      <c r="AE8" s="400" t="s">
        <v>1156</v>
      </c>
      <c r="AF8" s="401" t="s">
        <v>1237</v>
      </c>
      <c r="AG8" s="399" t="s">
        <v>1238</v>
      </c>
      <c r="AH8" s="399" t="s">
        <v>1239</v>
      </c>
      <c r="AI8" s="399" t="s">
        <v>1240</v>
      </c>
      <c r="AJ8" s="400" t="s">
        <v>1199</v>
      </c>
      <c r="AK8" s="400" t="s">
        <v>1241</v>
      </c>
      <c r="AL8" s="400" t="s">
        <v>1242</v>
      </c>
      <c r="AM8" s="317" t="s">
        <v>1243</v>
      </c>
      <c r="AN8" s="309">
        <v>3.9601807153551397E-2</v>
      </c>
      <c r="AO8" s="400" t="s">
        <v>1244</v>
      </c>
      <c r="AP8" s="317" t="s">
        <v>1245</v>
      </c>
      <c r="AQ8" s="401" t="s">
        <v>1246</v>
      </c>
      <c r="AR8" s="399" t="s">
        <v>1191</v>
      </c>
      <c r="AS8" s="399" t="s">
        <v>1247</v>
      </c>
      <c r="AT8" s="317" t="s">
        <v>1248</v>
      </c>
      <c r="AU8" s="400" t="s">
        <v>1249</v>
      </c>
      <c r="AV8" s="399" t="s">
        <v>1250</v>
      </c>
      <c r="AW8" s="401" t="s">
        <v>1251</v>
      </c>
      <c r="AX8" s="401" t="s">
        <v>1252</v>
      </c>
      <c r="AY8" s="399" t="s">
        <v>1190</v>
      </c>
      <c r="AZ8" s="402" t="s">
        <v>1196</v>
      </c>
    </row>
    <row r="9" spans="1:52" ht="34" x14ac:dyDescent="0.2">
      <c r="A9" s="423"/>
      <c r="B9" s="307" t="s">
        <v>683</v>
      </c>
      <c r="C9" s="318">
        <v>3.0420816043406361E-7</v>
      </c>
      <c r="D9" s="309">
        <v>1.0249777729095992E-15</v>
      </c>
      <c r="E9" s="319"/>
      <c r="F9" s="309">
        <v>2.8773246671914951E-13</v>
      </c>
      <c r="G9" s="309">
        <v>6.6302514902743911E-8</v>
      </c>
      <c r="H9" s="309">
        <v>5.1908648517226374E-17</v>
      </c>
      <c r="I9" s="309">
        <v>4.6392453416960132E-8</v>
      </c>
      <c r="J9" s="309">
        <v>1.8540732669457477E-21</v>
      </c>
      <c r="K9" s="309">
        <v>5.7832927309608376E-6</v>
      </c>
      <c r="L9" s="309">
        <v>2.2596730031096245E-14</v>
      </c>
      <c r="M9" s="309">
        <v>4.9247650067129115E-4</v>
      </c>
      <c r="N9" s="309">
        <v>2.3573857878650043E-6</v>
      </c>
      <c r="O9" s="309">
        <v>9.8563296844280164E-11</v>
      </c>
      <c r="P9" s="309">
        <v>4.3700389581468969E-2</v>
      </c>
      <c r="Q9" s="309">
        <v>1.0997703704416162E-6</v>
      </c>
      <c r="R9" s="309">
        <v>9.6455803895690208E-14</v>
      </c>
      <c r="S9" s="309">
        <v>1.5888453300973295E-18</v>
      </c>
      <c r="T9" s="309">
        <v>3.1743305552222892E-7</v>
      </c>
      <c r="U9" s="309">
        <v>1.4466153473185473E-5</v>
      </c>
      <c r="V9" s="309">
        <v>5.0587942293807947E-8</v>
      </c>
      <c r="W9" s="309">
        <v>9.8108280075987745E-14</v>
      </c>
      <c r="X9" s="309">
        <v>5.378060853327201E-4</v>
      </c>
      <c r="Y9" s="309">
        <v>3.5196469992300194E-20</v>
      </c>
      <c r="Z9" s="309">
        <v>2.5986460417056867E-4</v>
      </c>
      <c r="AA9" s="309">
        <v>2.1942388459758702E-14</v>
      </c>
      <c r="AB9" s="309">
        <v>5.8831097007472654E-18</v>
      </c>
      <c r="AC9" s="309">
        <v>1.0096880989556026E-4</v>
      </c>
      <c r="AD9" s="309">
        <v>1.2997121195537715E-15</v>
      </c>
      <c r="AE9" s="309">
        <v>1.3597658664056302E-10</v>
      </c>
      <c r="AF9" s="309">
        <v>8.9402133951368358E-5</v>
      </c>
      <c r="AG9" s="309">
        <v>7.435687676905852E-15</v>
      </c>
      <c r="AH9" s="309">
        <v>8.1924155346310685E-24</v>
      </c>
      <c r="AI9" s="309">
        <v>7.0650276627487103E-10</v>
      </c>
      <c r="AJ9" s="309">
        <v>1.1117027261731388E-10</v>
      </c>
      <c r="AK9" s="309">
        <v>1.0748223954255667E-9</v>
      </c>
      <c r="AL9" s="309">
        <v>5.0384864870716029E-10</v>
      </c>
      <c r="AM9" s="309">
        <v>7.0143682498492645E-33</v>
      </c>
      <c r="AN9" s="309">
        <v>0.82130469945908957</v>
      </c>
      <c r="AO9" s="309">
        <v>1.8553443929870757E-18</v>
      </c>
      <c r="AP9" s="309">
        <v>4.0341033614607086E-2</v>
      </c>
      <c r="AQ9" s="309">
        <v>3.5897963464872437E-5</v>
      </c>
      <c r="AR9" s="309">
        <v>6.7047723100653363E-19</v>
      </c>
      <c r="AS9" s="309">
        <v>6.3384161792094512E-12</v>
      </c>
      <c r="AT9" s="309">
        <v>1.1005040236852632E-2</v>
      </c>
      <c r="AU9" s="309">
        <v>1.1620720921590052E-9</v>
      </c>
      <c r="AV9" s="309">
        <v>1.6052239836859955E-9</v>
      </c>
      <c r="AW9" s="309">
        <v>1.1540957908986896E-4</v>
      </c>
      <c r="AX9" s="309">
        <v>1.0241822433454492E-2</v>
      </c>
      <c r="AY9" s="309">
        <v>1.1130773809379501E-22</v>
      </c>
      <c r="AZ9" s="310">
        <v>4.2752090517180951E-6</v>
      </c>
    </row>
    <row r="10" spans="1:52" ht="17" x14ac:dyDescent="0.2">
      <c r="A10" s="422"/>
      <c r="B10" s="311" t="s">
        <v>684</v>
      </c>
      <c r="C10" s="312">
        <v>40</v>
      </c>
      <c r="D10" s="313">
        <v>30</v>
      </c>
      <c r="E10" s="313">
        <v>50</v>
      </c>
      <c r="F10" s="313">
        <v>36</v>
      </c>
      <c r="G10" s="313">
        <v>29</v>
      </c>
      <c r="H10" s="313">
        <v>45</v>
      </c>
      <c r="I10" s="313">
        <v>45</v>
      </c>
      <c r="J10" s="313">
        <v>44</v>
      </c>
      <c r="K10" s="313">
        <v>34</v>
      </c>
      <c r="L10" s="313">
        <v>47</v>
      </c>
      <c r="M10" s="313">
        <v>35</v>
      </c>
      <c r="N10" s="313">
        <v>39</v>
      </c>
      <c r="O10" s="313">
        <v>30</v>
      </c>
      <c r="P10" s="313">
        <v>41</v>
      </c>
      <c r="Q10" s="313">
        <v>35</v>
      </c>
      <c r="R10" s="313">
        <v>23</v>
      </c>
      <c r="S10" s="313">
        <v>45</v>
      </c>
      <c r="T10" s="313">
        <v>31</v>
      </c>
      <c r="U10" s="313">
        <v>18</v>
      </c>
      <c r="V10" s="313">
        <v>44</v>
      </c>
      <c r="W10" s="313">
        <v>39</v>
      </c>
      <c r="X10" s="313">
        <v>38</v>
      </c>
      <c r="Y10" s="313">
        <v>37</v>
      </c>
      <c r="Z10" s="313">
        <v>32</v>
      </c>
      <c r="AA10" s="313">
        <v>48</v>
      </c>
      <c r="AB10" s="313">
        <v>47</v>
      </c>
      <c r="AC10" s="313">
        <v>35</v>
      </c>
      <c r="AD10" s="313">
        <v>46</v>
      </c>
      <c r="AE10" s="313">
        <v>30</v>
      </c>
      <c r="AF10" s="313">
        <v>40</v>
      </c>
      <c r="AG10" s="313">
        <v>21</v>
      </c>
      <c r="AH10" s="313">
        <v>41</v>
      </c>
      <c r="AI10" s="313">
        <v>20</v>
      </c>
      <c r="AJ10" s="313">
        <v>41</v>
      </c>
      <c r="AK10" s="313">
        <v>39</v>
      </c>
      <c r="AL10" s="313">
        <v>41</v>
      </c>
      <c r="AM10" s="313">
        <v>45</v>
      </c>
      <c r="AN10" s="313">
        <v>35</v>
      </c>
      <c r="AO10" s="313">
        <v>50</v>
      </c>
      <c r="AP10" s="313">
        <v>40</v>
      </c>
      <c r="AQ10" s="313">
        <v>43</v>
      </c>
      <c r="AR10" s="313">
        <v>27</v>
      </c>
      <c r="AS10" s="313">
        <v>19</v>
      </c>
      <c r="AT10" s="313">
        <v>46</v>
      </c>
      <c r="AU10" s="313">
        <v>34</v>
      </c>
      <c r="AV10" s="313">
        <v>24</v>
      </c>
      <c r="AW10" s="313">
        <v>43</v>
      </c>
      <c r="AX10" s="313">
        <v>29</v>
      </c>
      <c r="AY10" s="313">
        <v>34</v>
      </c>
      <c r="AZ10" s="314">
        <v>42</v>
      </c>
    </row>
    <row r="11" spans="1:52" ht="51" x14ac:dyDescent="0.2">
      <c r="A11" s="422" t="s">
        <v>76</v>
      </c>
      <c r="B11" s="307" t="s">
        <v>293</v>
      </c>
      <c r="C11" s="315" t="s">
        <v>1141</v>
      </c>
      <c r="D11" s="317" t="s">
        <v>1181</v>
      </c>
      <c r="E11" s="317" t="s">
        <v>1217</v>
      </c>
      <c r="F11" s="316">
        <v>1</v>
      </c>
      <c r="G11" s="399" t="s">
        <v>1253</v>
      </c>
      <c r="H11" s="400" t="s">
        <v>1254</v>
      </c>
      <c r="I11" s="399" t="s">
        <v>1194</v>
      </c>
      <c r="J11" s="400" t="s">
        <v>1255</v>
      </c>
      <c r="K11" s="399" t="s">
        <v>1175</v>
      </c>
      <c r="L11" s="399" t="s">
        <v>1256</v>
      </c>
      <c r="M11" s="399" t="s">
        <v>1182</v>
      </c>
      <c r="N11" s="400" t="s">
        <v>1257</v>
      </c>
      <c r="O11" s="399" t="s">
        <v>1258</v>
      </c>
      <c r="P11" s="401" t="s">
        <v>1158</v>
      </c>
      <c r="Q11" s="399" t="s">
        <v>1259</v>
      </c>
      <c r="R11" s="399" t="s">
        <v>1260</v>
      </c>
      <c r="S11" s="400" t="s">
        <v>1167</v>
      </c>
      <c r="T11" s="399" t="s">
        <v>1261</v>
      </c>
      <c r="U11" s="399" t="s">
        <v>1262</v>
      </c>
      <c r="V11" s="400" t="s">
        <v>1263</v>
      </c>
      <c r="W11" s="399" t="s">
        <v>1240</v>
      </c>
      <c r="X11" s="401" t="s">
        <v>1264</v>
      </c>
      <c r="Y11" s="401" t="s">
        <v>1265</v>
      </c>
      <c r="Z11" s="399" t="s">
        <v>1266</v>
      </c>
      <c r="AA11" s="400" t="s">
        <v>1203</v>
      </c>
      <c r="AB11" s="400" t="s">
        <v>1150</v>
      </c>
      <c r="AC11" s="399" t="s">
        <v>1267</v>
      </c>
      <c r="AD11" s="399" t="s">
        <v>1198</v>
      </c>
      <c r="AE11" s="400" t="s">
        <v>1205</v>
      </c>
      <c r="AF11" s="399" t="s">
        <v>1268</v>
      </c>
      <c r="AG11" s="400" t="s">
        <v>1269</v>
      </c>
      <c r="AH11" s="400" t="s">
        <v>1270</v>
      </c>
      <c r="AI11" s="400" t="s">
        <v>1271</v>
      </c>
      <c r="AJ11" s="400" t="s">
        <v>1272</v>
      </c>
      <c r="AK11" s="400" t="s">
        <v>1229</v>
      </c>
      <c r="AL11" s="399" t="s">
        <v>1193</v>
      </c>
      <c r="AM11" s="400" t="s">
        <v>1273</v>
      </c>
      <c r="AN11" s="309">
        <v>0.23990400012403079</v>
      </c>
      <c r="AO11" s="399" t="s">
        <v>1274</v>
      </c>
      <c r="AP11" s="400" t="s">
        <v>1275</v>
      </c>
      <c r="AQ11" s="400" t="s">
        <v>1276</v>
      </c>
      <c r="AR11" s="400" t="s">
        <v>1277</v>
      </c>
      <c r="AS11" s="400" t="s">
        <v>1186</v>
      </c>
      <c r="AT11" s="309">
        <v>3.4371031592267485E-3</v>
      </c>
      <c r="AU11" s="400" t="s">
        <v>1278</v>
      </c>
      <c r="AV11" s="399" t="s">
        <v>1216</v>
      </c>
      <c r="AW11" s="400" t="s">
        <v>1148</v>
      </c>
      <c r="AX11" s="400" t="s">
        <v>1279</v>
      </c>
      <c r="AY11" s="401" t="s">
        <v>1280</v>
      </c>
      <c r="AZ11" s="402" t="s">
        <v>1281</v>
      </c>
    </row>
    <row r="12" spans="1:52" ht="34" x14ac:dyDescent="0.2">
      <c r="A12" s="423"/>
      <c r="B12" s="307" t="s">
        <v>683</v>
      </c>
      <c r="C12" s="318">
        <v>5.5142249331127979E-14</v>
      </c>
      <c r="D12" s="309">
        <v>5.9459753132546489E-16</v>
      </c>
      <c r="E12" s="309">
        <v>2.8773246671914951E-13</v>
      </c>
      <c r="F12" s="319"/>
      <c r="G12" s="309">
        <v>4.9737559900134395E-27</v>
      </c>
      <c r="H12" s="309">
        <v>2.3504322139998704E-8</v>
      </c>
      <c r="I12" s="309">
        <v>3.8203211861761482E-17</v>
      </c>
      <c r="J12" s="309">
        <v>1.7922302297312575E-13</v>
      </c>
      <c r="K12" s="309">
        <v>6.10366414321179E-27</v>
      </c>
      <c r="L12" s="309">
        <v>5.7952904371733448E-21</v>
      </c>
      <c r="M12" s="309">
        <v>1.3525567751323598E-23</v>
      </c>
      <c r="N12" s="309">
        <v>1.4152860212159493E-15</v>
      </c>
      <c r="O12" s="309">
        <v>4.2583234366791906E-24</v>
      </c>
      <c r="P12" s="309">
        <v>1.7534895048622236E-5</v>
      </c>
      <c r="Q12" s="309">
        <v>3.7156765324205609E-22</v>
      </c>
      <c r="R12" s="309">
        <v>1.1697444891252283E-17</v>
      </c>
      <c r="S12" s="309">
        <v>3.9834599303229946E-15</v>
      </c>
      <c r="T12" s="309">
        <v>1.0472340922382645E-23</v>
      </c>
      <c r="U12" s="309">
        <v>5.1815477574878357E-15</v>
      </c>
      <c r="V12" s="309">
        <v>2.4213779269267755E-10</v>
      </c>
      <c r="W12" s="309">
        <v>7.7653612013008755E-23</v>
      </c>
      <c r="X12" s="309">
        <v>1.9728864551357417E-3</v>
      </c>
      <c r="Y12" s="309">
        <v>2.332943969078572E-7</v>
      </c>
      <c r="Z12" s="309">
        <v>1.8403324801991272E-17</v>
      </c>
      <c r="AA12" s="309">
        <v>1.8965224804592253E-9</v>
      </c>
      <c r="AB12" s="309">
        <v>7.4127498703724019E-13</v>
      </c>
      <c r="AC12" s="309">
        <v>2.5865659870762414E-22</v>
      </c>
      <c r="AD12" s="309">
        <v>8.0649385217493279E-18</v>
      </c>
      <c r="AE12" s="309">
        <v>1.3570500011045913E-9</v>
      </c>
      <c r="AF12" s="309">
        <v>8.4198069895832552E-19</v>
      </c>
      <c r="AG12" s="309">
        <v>4.4270045738455365E-11</v>
      </c>
      <c r="AH12" s="309">
        <v>2.4202864357581569E-5</v>
      </c>
      <c r="AI12" s="309">
        <v>1.2380670269691402E-8</v>
      </c>
      <c r="AJ12" s="309">
        <v>2.3220041232244288E-9</v>
      </c>
      <c r="AK12" s="309">
        <v>2.3632379344900587E-8</v>
      </c>
      <c r="AL12" s="309">
        <v>4.6509452206582196E-28</v>
      </c>
      <c r="AM12" s="309">
        <v>4.9085034927359638E-10</v>
      </c>
      <c r="AN12" s="309">
        <v>9.6849842236436848E-2</v>
      </c>
      <c r="AO12" s="309">
        <v>9.5150161110471261E-16</v>
      </c>
      <c r="AP12" s="309">
        <v>1.3312772154252228E-10</v>
      </c>
      <c r="AQ12" s="309">
        <v>1.3605747840097487E-9</v>
      </c>
      <c r="AR12" s="309">
        <v>1.5664355925320498E-11</v>
      </c>
      <c r="AS12" s="309">
        <v>2.4867927325867595E-11</v>
      </c>
      <c r="AT12" s="309">
        <v>0.98343202245010486</v>
      </c>
      <c r="AU12" s="309">
        <v>1.7457559414951254E-16</v>
      </c>
      <c r="AV12" s="309">
        <v>8.4531916760265114E-17</v>
      </c>
      <c r="AW12" s="309">
        <v>4.1029515327368993E-9</v>
      </c>
      <c r="AX12" s="309">
        <v>2.3422376476037037E-9</v>
      </c>
      <c r="AY12" s="309">
        <v>2.1649539458517732E-5</v>
      </c>
      <c r="AZ12" s="310">
        <v>8.4511448471728047E-5</v>
      </c>
    </row>
    <row r="13" spans="1:52" ht="17" x14ac:dyDescent="0.2">
      <c r="A13" s="422"/>
      <c r="B13" s="311" t="s">
        <v>684</v>
      </c>
      <c r="C13" s="312">
        <v>45</v>
      </c>
      <c r="D13" s="313">
        <v>44</v>
      </c>
      <c r="E13" s="313">
        <v>36</v>
      </c>
      <c r="F13" s="313">
        <v>50</v>
      </c>
      <c r="G13" s="313">
        <v>43</v>
      </c>
      <c r="H13" s="313">
        <v>41</v>
      </c>
      <c r="I13" s="313">
        <v>41</v>
      </c>
      <c r="J13" s="313">
        <v>42</v>
      </c>
      <c r="K13" s="313">
        <v>48</v>
      </c>
      <c r="L13" s="313">
        <v>39</v>
      </c>
      <c r="M13" s="313">
        <v>49</v>
      </c>
      <c r="N13" s="313">
        <v>47</v>
      </c>
      <c r="O13" s="313">
        <v>44</v>
      </c>
      <c r="P13" s="313">
        <v>44</v>
      </c>
      <c r="Q13" s="313">
        <v>49</v>
      </c>
      <c r="R13" s="313">
        <v>37</v>
      </c>
      <c r="S13" s="313">
        <v>41</v>
      </c>
      <c r="T13" s="313">
        <v>45</v>
      </c>
      <c r="U13" s="313">
        <v>32</v>
      </c>
      <c r="V13" s="313">
        <v>42</v>
      </c>
      <c r="W13" s="313">
        <v>47</v>
      </c>
      <c r="X13" s="313">
        <v>48</v>
      </c>
      <c r="Y13" s="313">
        <v>49</v>
      </c>
      <c r="Z13" s="313">
        <v>46</v>
      </c>
      <c r="AA13" s="313">
        <v>34</v>
      </c>
      <c r="AB13" s="313">
        <v>38</v>
      </c>
      <c r="AC13" s="313">
        <v>49</v>
      </c>
      <c r="AD13" s="313">
        <v>32</v>
      </c>
      <c r="AE13" s="313">
        <v>38</v>
      </c>
      <c r="AF13" s="313">
        <v>46</v>
      </c>
      <c r="AG13" s="313">
        <v>35</v>
      </c>
      <c r="AH13" s="313">
        <v>27</v>
      </c>
      <c r="AI13" s="313">
        <v>34</v>
      </c>
      <c r="AJ13" s="313">
        <v>44</v>
      </c>
      <c r="AK13" s="313">
        <v>46</v>
      </c>
      <c r="AL13" s="313">
        <v>44</v>
      </c>
      <c r="AM13" s="313">
        <v>31</v>
      </c>
      <c r="AN13" s="313">
        <v>49</v>
      </c>
      <c r="AO13" s="313">
        <v>36</v>
      </c>
      <c r="AP13" s="313">
        <v>45</v>
      </c>
      <c r="AQ13" s="313">
        <v>42</v>
      </c>
      <c r="AR13" s="313">
        <v>41</v>
      </c>
      <c r="AS13" s="313">
        <v>33</v>
      </c>
      <c r="AT13" s="313">
        <v>39</v>
      </c>
      <c r="AU13" s="313">
        <v>48</v>
      </c>
      <c r="AV13" s="313">
        <v>38</v>
      </c>
      <c r="AW13" s="313">
        <v>42</v>
      </c>
      <c r="AX13" s="313">
        <v>43</v>
      </c>
      <c r="AY13" s="313">
        <v>48</v>
      </c>
      <c r="AZ13" s="314">
        <v>28</v>
      </c>
    </row>
    <row r="14" spans="1:52" ht="51" x14ac:dyDescent="0.2">
      <c r="A14" s="422" t="s">
        <v>63</v>
      </c>
      <c r="B14" s="307" t="s">
        <v>293</v>
      </c>
      <c r="C14" s="315" t="s">
        <v>1142</v>
      </c>
      <c r="D14" s="317" t="s">
        <v>1182</v>
      </c>
      <c r="E14" s="317" t="s">
        <v>1218</v>
      </c>
      <c r="F14" s="317" t="s">
        <v>1253</v>
      </c>
      <c r="G14" s="316">
        <v>1</v>
      </c>
      <c r="H14" s="401" t="s">
        <v>1214</v>
      </c>
      <c r="I14" s="399" t="s">
        <v>1282</v>
      </c>
      <c r="J14" s="400" t="s">
        <v>1283</v>
      </c>
      <c r="K14" s="399" t="s">
        <v>1284</v>
      </c>
      <c r="L14" s="399" t="s">
        <v>1201</v>
      </c>
      <c r="M14" s="399" t="s">
        <v>1285</v>
      </c>
      <c r="N14" s="400" t="s">
        <v>1145</v>
      </c>
      <c r="O14" s="399" t="s">
        <v>1286</v>
      </c>
      <c r="P14" s="400" t="s">
        <v>1287</v>
      </c>
      <c r="Q14" s="399" t="s">
        <v>1288</v>
      </c>
      <c r="R14" s="399" t="s">
        <v>1175</v>
      </c>
      <c r="S14" s="400" t="s">
        <v>1289</v>
      </c>
      <c r="T14" s="399" t="s">
        <v>1290</v>
      </c>
      <c r="U14" s="399" t="s">
        <v>1291</v>
      </c>
      <c r="V14" s="400" t="s">
        <v>1195</v>
      </c>
      <c r="W14" s="399" t="s">
        <v>1292</v>
      </c>
      <c r="X14" s="401" t="s">
        <v>1293</v>
      </c>
      <c r="Y14" s="401" t="s">
        <v>1294</v>
      </c>
      <c r="Z14" s="399" t="s">
        <v>1239</v>
      </c>
      <c r="AA14" s="400" t="s">
        <v>1295</v>
      </c>
      <c r="AB14" s="399" t="s">
        <v>1296</v>
      </c>
      <c r="AC14" s="399" t="s">
        <v>1243</v>
      </c>
      <c r="AD14" s="399" t="s">
        <v>1297</v>
      </c>
      <c r="AE14" s="400" t="s">
        <v>1298</v>
      </c>
      <c r="AF14" s="399" t="s">
        <v>1175</v>
      </c>
      <c r="AG14" s="400" t="s">
        <v>1287</v>
      </c>
      <c r="AH14" s="401" t="s">
        <v>1299</v>
      </c>
      <c r="AI14" s="400" t="s">
        <v>1300</v>
      </c>
      <c r="AJ14" s="400" t="s">
        <v>1301</v>
      </c>
      <c r="AK14" s="401" t="s">
        <v>1302</v>
      </c>
      <c r="AL14" s="399" t="s">
        <v>1303</v>
      </c>
      <c r="AM14" s="399" t="s">
        <v>1220</v>
      </c>
      <c r="AN14" s="317" t="s">
        <v>1304</v>
      </c>
      <c r="AO14" s="399" t="s">
        <v>1260</v>
      </c>
      <c r="AP14" s="399" t="s">
        <v>1268</v>
      </c>
      <c r="AQ14" s="400" t="s">
        <v>1289</v>
      </c>
      <c r="AR14" s="400" t="s">
        <v>1305</v>
      </c>
      <c r="AS14" s="399" t="s">
        <v>1274</v>
      </c>
      <c r="AT14" s="309">
        <v>-6.4806844511031594E-2</v>
      </c>
      <c r="AU14" s="400" t="s">
        <v>1189</v>
      </c>
      <c r="AV14" s="399" t="s">
        <v>1191</v>
      </c>
      <c r="AW14" s="399" t="s">
        <v>1250</v>
      </c>
      <c r="AX14" s="400" t="s">
        <v>1306</v>
      </c>
      <c r="AY14" s="317" t="s">
        <v>1307</v>
      </c>
      <c r="AZ14" s="402" t="s">
        <v>1308</v>
      </c>
    </row>
    <row r="15" spans="1:52" ht="34" x14ac:dyDescent="0.2">
      <c r="A15" s="423"/>
      <c r="B15" s="307" t="s">
        <v>683</v>
      </c>
      <c r="C15" s="318">
        <v>2.3442839866876499E-15</v>
      </c>
      <c r="D15" s="309">
        <v>1.0390134701180861E-22</v>
      </c>
      <c r="E15" s="309">
        <v>6.6302514902743911E-8</v>
      </c>
      <c r="F15" s="309">
        <v>4.9737559900134395E-27</v>
      </c>
      <c r="G15" s="319"/>
      <c r="H15" s="309">
        <v>1.4020120145278491E-5</v>
      </c>
      <c r="I15" s="309">
        <v>2.237823510376423E-33</v>
      </c>
      <c r="J15" s="309">
        <v>5.3835917428513808E-11</v>
      </c>
      <c r="K15" s="309">
        <v>1.0895181630180453E-29</v>
      </c>
      <c r="L15" s="309">
        <v>4.2535986773275484E-16</v>
      </c>
      <c r="M15" s="309">
        <v>2.7621477871743177E-28</v>
      </c>
      <c r="N15" s="309">
        <v>1.0828228530831859E-13</v>
      </c>
      <c r="O15" s="309">
        <v>1.2777251573524108E-37</v>
      </c>
      <c r="P15" s="309">
        <v>3.3967910508233475E-12</v>
      </c>
      <c r="Q15" s="309">
        <v>1.1904838240985318E-19</v>
      </c>
      <c r="R15" s="309">
        <v>5.5910509856054007E-23</v>
      </c>
      <c r="S15" s="309">
        <v>1.079728185823936E-12</v>
      </c>
      <c r="T15" s="309">
        <v>3.0213560580359104E-20</v>
      </c>
      <c r="U15" s="309">
        <v>5.8578920258077293E-27</v>
      </c>
      <c r="V15" s="309">
        <v>2.8750708309110947E-10</v>
      </c>
      <c r="W15" s="309">
        <v>2.81766662104771E-17</v>
      </c>
      <c r="X15" s="309">
        <v>1.0218871674990066E-3</v>
      </c>
      <c r="Y15" s="309">
        <v>6.7146273062993675E-6</v>
      </c>
      <c r="Z15" s="309">
        <v>3.3520463223365266E-27</v>
      </c>
      <c r="AA15" s="309">
        <v>5.1386099708009565E-8</v>
      </c>
      <c r="AB15" s="309">
        <v>1.6366819304532213E-12</v>
      </c>
      <c r="AC15" s="309">
        <v>3.3148377388263058E-31</v>
      </c>
      <c r="AD15" s="309">
        <v>1.8412977854799905E-13</v>
      </c>
      <c r="AE15" s="309">
        <v>5.1033509416128878E-10</v>
      </c>
      <c r="AF15" s="309">
        <v>7.1878447833651049E-22</v>
      </c>
      <c r="AG15" s="309">
        <v>1.6349438059628153E-12</v>
      </c>
      <c r="AH15" s="309">
        <v>3.4186234435294581E-2</v>
      </c>
      <c r="AI15" s="309">
        <v>5.3769729713698914E-9</v>
      </c>
      <c r="AJ15" s="309">
        <v>1.1972637058186742E-7</v>
      </c>
      <c r="AK15" s="309">
        <v>1.894342031734157E-6</v>
      </c>
      <c r="AL15" s="309">
        <v>1.5788060710774293E-35</v>
      </c>
      <c r="AM15" s="309">
        <v>6.972271973067442E-12</v>
      </c>
      <c r="AN15" s="309">
        <v>2.3980019748944887E-2</v>
      </c>
      <c r="AO15" s="309">
        <v>6.7078879008070511E-14</v>
      </c>
      <c r="AP15" s="309">
        <v>1.0295601846034354E-15</v>
      </c>
      <c r="AQ15" s="309">
        <v>4.6171087345617973E-13</v>
      </c>
      <c r="AR15" s="309">
        <v>1.5170884287362505E-8</v>
      </c>
      <c r="AS15" s="309">
        <v>3.8225305820238098E-16</v>
      </c>
      <c r="AT15" s="309">
        <v>0.7245472804880273</v>
      </c>
      <c r="AU15" s="309">
        <v>4.1950300043946322E-11</v>
      </c>
      <c r="AV15" s="309">
        <v>2.0754828136581341E-29</v>
      </c>
      <c r="AW15" s="309">
        <v>1.1297173161941714E-13</v>
      </c>
      <c r="AX15" s="309">
        <v>1.4512790494918689E-12</v>
      </c>
      <c r="AY15" s="309">
        <v>1.9512385117719012E-2</v>
      </c>
      <c r="AZ15" s="310">
        <v>9.4920771279873256E-4</v>
      </c>
    </row>
    <row r="16" spans="1:52" ht="17" x14ac:dyDescent="0.2">
      <c r="A16" s="422"/>
      <c r="B16" s="311" t="s">
        <v>684</v>
      </c>
      <c r="C16" s="312">
        <v>38</v>
      </c>
      <c r="D16" s="313">
        <v>47</v>
      </c>
      <c r="E16" s="313">
        <v>29</v>
      </c>
      <c r="F16" s="313">
        <v>43</v>
      </c>
      <c r="G16" s="313">
        <v>47</v>
      </c>
      <c r="H16" s="313">
        <v>34</v>
      </c>
      <c r="I16" s="313">
        <v>34</v>
      </c>
      <c r="J16" s="313">
        <v>35</v>
      </c>
      <c r="K16" s="313">
        <v>45</v>
      </c>
      <c r="L16" s="313">
        <v>32</v>
      </c>
      <c r="M16" s="313">
        <v>44</v>
      </c>
      <c r="N16" s="313">
        <v>40</v>
      </c>
      <c r="O16" s="313">
        <v>47</v>
      </c>
      <c r="P16" s="313">
        <v>37</v>
      </c>
      <c r="Q16" s="313">
        <v>44</v>
      </c>
      <c r="R16" s="313">
        <v>41</v>
      </c>
      <c r="S16" s="313">
        <v>34</v>
      </c>
      <c r="T16" s="313">
        <v>44</v>
      </c>
      <c r="U16" s="313">
        <v>36</v>
      </c>
      <c r="V16" s="313">
        <v>35</v>
      </c>
      <c r="W16" s="313">
        <v>40</v>
      </c>
      <c r="X16" s="313">
        <v>41</v>
      </c>
      <c r="Y16" s="313">
        <v>42</v>
      </c>
      <c r="Z16" s="313">
        <v>47</v>
      </c>
      <c r="AA16" s="313">
        <v>27</v>
      </c>
      <c r="AB16" s="313">
        <v>31</v>
      </c>
      <c r="AC16" s="313">
        <v>43</v>
      </c>
      <c r="AD16" s="313">
        <v>25</v>
      </c>
      <c r="AE16" s="313">
        <v>37</v>
      </c>
      <c r="AF16" s="313">
        <v>39</v>
      </c>
      <c r="AG16" s="313">
        <v>38</v>
      </c>
      <c r="AH16" s="313">
        <v>20</v>
      </c>
      <c r="AI16" s="313">
        <v>38</v>
      </c>
      <c r="AJ16" s="313">
        <v>37</v>
      </c>
      <c r="AK16" s="313">
        <v>39</v>
      </c>
      <c r="AL16" s="313">
        <v>37</v>
      </c>
      <c r="AM16" s="313">
        <v>24</v>
      </c>
      <c r="AN16" s="313">
        <v>43</v>
      </c>
      <c r="AO16" s="313">
        <v>29</v>
      </c>
      <c r="AP16" s="313">
        <v>38</v>
      </c>
      <c r="AQ16" s="313">
        <v>35</v>
      </c>
      <c r="AR16" s="313">
        <v>45</v>
      </c>
      <c r="AS16" s="313">
        <v>37</v>
      </c>
      <c r="AT16" s="313">
        <v>32</v>
      </c>
      <c r="AU16" s="313">
        <v>44</v>
      </c>
      <c r="AV16" s="313">
        <v>42</v>
      </c>
      <c r="AW16" s="313">
        <v>35</v>
      </c>
      <c r="AX16" s="313">
        <v>47</v>
      </c>
      <c r="AY16" s="313">
        <v>44</v>
      </c>
      <c r="AZ16" s="314">
        <v>21</v>
      </c>
    </row>
    <row r="17" spans="1:52" ht="51" x14ac:dyDescent="0.2">
      <c r="A17" s="422" t="s">
        <v>102</v>
      </c>
      <c r="B17" s="307" t="s">
        <v>293</v>
      </c>
      <c r="C17" s="315" t="s">
        <v>1143</v>
      </c>
      <c r="D17" s="317" t="s">
        <v>1141</v>
      </c>
      <c r="E17" s="317" t="s">
        <v>1219</v>
      </c>
      <c r="F17" s="317" t="s">
        <v>1254</v>
      </c>
      <c r="G17" s="317" t="s">
        <v>1214</v>
      </c>
      <c r="H17" s="316">
        <v>1</v>
      </c>
      <c r="I17" s="401" t="s">
        <v>1214</v>
      </c>
      <c r="J17" s="400" t="s">
        <v>1309</v>
      </c>
      <c r="K17" s="401" t="s">
        <v>1310</v>
      </c>
      <c r="L17" s="400" t="s">
        <v>1311</v>
      </c>
      <c r="M17" s="401" t="s">
        <v>1312</v>
      </c>
      <c r="N17" s="401" t="s">
        <v>1313</v>
      </c>
      <c r="O17" s="401" t="s">
        <v>1314</v>
      </c>
      <c r="P17" s="309">
        <v>0.22800596004511475</v>
      </c>
      <c r="Q17" s="401" t="s">
        <v>1143</v>
      </c>
      <c r="R17" s="400" t="s">
        <v>1315</v>
      </c>
      <c r="S17" s="400" t="s">
        <v>1316</v>
      </c>
      <c r="T17" s="401" t="s">
        <v>1317</v>
      </c>
      <c r="U17" s="401" t="s">
        <v>1318</v>
      </c>
      <c r="V17" s="401" t="s">
        <v>1319</v>
      </c>
      <c r="W17" s="400" t="s">
        <v>1320</v>
      </c>
      <c r="X17" s="317" t="s">
        <v>1172</v>
      </c>
      <c r="Y17" s="400" t="s">
        <v>1321</v>
      </c>
      <c r="Z17" s="401" t="s">
        <v>1322</v>
      </c>
      <c r="AA17" s="400" t="s">
        <v>1279</v>
      </c>
      <c r="AB17" s="400" t="s">
        <v>1323</v>
      </c>
      <c r="AC17" s="401" t="s">
        <v>1324</v>
      </c>
      <c r="AD17" s="400" t="s">
        <v>1325</v>
      </c>
      <c r="AE17" s="400" t="s">
        <v>1326</v>
      </c>
      <c r="AF17" s="401" t="s">
        <v>1327</v>
      </c>
      <c r="AG17" s="400" t="s">
        <v>1328</v>
      </c>
      <c r="AH17" s="400" t="s">
        <v>1269</v>
      </c>
      <c r="AI17" s="399" t="s">
        <v>1329</v>
      </c>
      <c r="AJ17" s="400" t="s">
        <v>1330</v>
      </c>
      <c r="AK17" s="401" t="s">
        <v>1331</v>
      </c>
      <c r="AL17" s="401" t="s">
        <v>1332</v>
      </c>
      <c r="AM17" s="400" t="s">
        <v>1333</v>
      </c>
      <c r="AN17" s="309">
        <v>9.4901531643595397E-2</v>
      </c>
      <c r="AO17" s="400" t="s">
        <v>1325</v>
      </c>
      <c r="AP17" s="317" t="s">
        <v>1334</v>
      </c>
      <c r="AQ17" s="401" t="s">
        <v>1335</v>
      </c>
      <c r="AR17" s="399" t="s">
        <v>1175</v>
      </c>
      <c r="AS17" s="400" t="s">
        <v>1336</v>
      </c>
      <c r="AT17" s="309">
        <v>0.22484007948010382</v>
      </c>
      <c r="AU17" s="400" t="s">
        <v>1337</v>
      </c>
      <c r="AV17" s="401" t="s">
        <v>1158</v>
      </c>
      <c r="AW17" s="401" t="s">
        <v>1338</v>
      </c>
      <c r="AX17" s="401" t="s">
        <v>1339</v>
      </c>
      <c r="AY17" s="399" t="s">
        <v>1250</v>
      </c>
      <c r="AZ17" s="402" t="s">
        <v>1340</v>
      </c>
    </row>
    <row r="18" spans="1:52" ht="34" x14ac:dyDescent="0.2">
      <c r="A18" s="423"/>
      <c r="B18" s="307" t="s">
        <v>683</v>
      </c>
      <c r="C18" s="318">
        <v>2.0698252130813793E-5</v>
      </c>
      <c r="D18" s="309">
        <v>5.1279663973526126E-11</v>
      </c>
      <c r="E18" s="309">
        <v>5.1908648517226374E-17</v>
      </c>
      <c r="F18" s="309">
        <v>2.3504322139998704E-8</v>
      </c>
      <c r="G18" s="309">
        <v>1.4020120145278491E-5</v>
      </c>
      <c r="H18" s="319"/>
      <c r="I18" s="309">
        <v>9.5813330409530641E-8</v>
      </c>
      <c r="J18" s="309">
        <v>1.1274741917626604E-12</v>
      </c>
      <c r="K18" s="309">
        <v>5.0380747797656262E-4</v>
      </c>
      <c r="L18" s="309">
        <v>1.4818197289460034E-9</v>
      </c>
      <c r="M18" s="309">
        <v>7.7713445801336266E-4</v>
      </c>
      <c r="N18" s="309">
        <v>8.0395018648588311E-6</v>
      </c>
      <c r="O18" s="309">
        <v>3.5990402665749028E-6</v>
      </c>
      <c r="P18" s="309">
        <v>0.12750703874082794</v>
      </c>
      <c r="Q18" s="309">
        <v>6.4117898492258265E-5</v>
      </c>
      <c r="R18" s="309">
        <v>2.3937714171254187E-8</v>
      </c>
      <c r="S18" s="309">
        <v>8.6201860907343227E-12</v>
      </c>
      <c r="T18" s="309">
        <v>8.929494439992983E-5</v>
      </c>
      <c r="U18" s="309">
        <v>4.882713502809736E-3</v>
      </c>
      <c r="V18" s="309">
        <v>3.3827334629519125E-8</v>
      </c>
      <c r="W18" s="309">
        <v>1.8241800869636797E-9</v>
      </c>
      <c r="X18" s="309">
        <v>2.2758130371934745E-2</v>
      </c>
      <c r="Y18" s="309">
        <v>2.2410154416430258E-11</v>
      </c>
      <c r="Z18" s="309">
        <v>8.6965206149415333E-5</v>
      </c>
      <c r="AA18" s="309">
        <v>2.2939181293711173E-9</v>
      </c>
      <c r="AB18" s="309">
        <v>7.7768857677193057E-11</v>
      </c>
      <c r="AC18" s="309">
        <v>1.7818302671193439E-4</v>
      </c>
      <c r="AD18" s="309">
        <v>7.7901842591140089E-9</v>
      </c>
      <c r="AE18" s="309">
        <v>1.2442070612109667E-8</v>
      </c>
      <c r="AF18" s="309">
        <v>2.742229249808446E-4</v>
      </c>
      <c r="AG18" s="309">
        <v>1.5679249220616407E-9</v>
      </c>
      <c r="AH18" s="309">
        <v>2.2625992900475061E-11</v>
      </c>
      <c r="AI18" s="309">
        <v>5.0347943030448985E-11</v>
      </c>
      <c r="AJ18" s="309">
        <v>3.4227372862302581E-11</v>
      </c>
      <c r="AK18" s="309">
        <v>1.7244017879348856E-7</v>
      </c>
      <c r="AL18" s="309">
        <v>7.7988310899535929E-7</v>
      </c>
      <c r="AM18" s="309">
        <v>2.2721194347609128E-14</v>
      </c>
      <c r="AN18" s="309">
        <v>0.56023361083073908</v>
      </c>
      <c r="AO18" s="309">
        <v>1.3077533880631024E-9</v>
      </c>
      <c r="AP18" s="309">
        <v>2.4378290765694161E-2</v>
      </c>
      <c r="AQ18" s="309">
        <v>8.5959867973533252E-5</v>
      </c>
      <c r="AR18" s="309">
        <v>5.346921458846222E-18</v>
      </c>
      <c r="AS18" s="309">
        <v>6.3482098751347494E-6</v>
      </c>
      <c r="AT18" s="309">
        <v>0.12443464766744791</v>
      </c>
      <c r="AU18" s="309">
        <v>4.5808938871194215E-7</v>
      </c>
      <c r="AV18" s="309">
        <v>5.92641655653272E-4</v>
      </c>
      <c r="AW18" s="309">
        <v>1.3966150527553779E-4</v>
      </c>
      <c r="AX18" s="309">
        <v>1.5412373795675879E-2</v>
      </c>
      <c r="AY18" s="309">
        <v>3.7875768597455463E-15</v>
      </c>
      <c r="AZ18" s="310">
        <v>4.5920176866797906E-3</v>
      </c>
    </row>
    <row r="19" spans="1:52" ht="17" x14ac:dyDescent="0.2">
      <c r="A19" s="422"/>
      <c r="B19" s="311" t="s">
        <v>684</v>
      </c>
      <c r="C19" s="312">
        <v>45</v>
      </c>
      <c r="D19" s="313">
        <v>35</v>
      </c>
      <c r="E19" s="313">
        <v>45</v>
      </c>
      <c r="F19" s="313">
        <v>41</v>
      </c>
      <c r="G19" s="313">
        <v>34</v>
      </c>
      <c r="H19" s="313">
        <v>50</v>
      </c>
      <c r="I19" s="313">
        <v>50</v>
      </c>
      <c r="J19" s="313">
        <v>49</v>
      </c>
      <c r="K19" s="313">
        <v>39</v>
      </c>
      <c r="L19" s="313">
        <v>48</v>
      </c>
      <c r="M19" s="313">
        <v>40</v>
      </c>
      <c r="N19" s="313">
        <v>44</v>
      </c>
      <c r="O19" s="313">
        <v>35</v>
      </c>
      <c r="P19" s="313">
        <v>46</v>
      </c>
      <c r="Q19" s="313">
        <v>40</v>
      </c>
      <c r="R19" s="313">
        <v>28</v>
      </c>
      <c r="S19" s="313">
        <v>50</v>
      </c>
      <c r="T19" s="313">
        <v>36</v>
      </c>
      <c r="U19" s="313">
        <v>23</v>
      </c>
      <c r="V19" s="313">
        <v>49</v>
      </c>
      <c r="W19" s="313">
        <v>44</v>
      </c>
      <c r="X19" s="313">
        <v>43</v>
      </c>
      <c r="Y19" s="313">
        <v>42</v>
      </c>
      <c r="Z19" s="313">
        <v>37</v>
      </c>
      <c r="AA19" s="313">
        <v>43</v>
      </c>
      <c r="AB19" s="313">
        <v>47</v>
      </c>
      <c r="AC19" s="313">
        <v>40</v>
      </c>
      <c r="AD19" s="313">
        <v>41</v>
      </c>
      <c r="AE19" s="313">
        <v>35</v>
      </c>
      <c r="AF19" s="313">
        <v>45</v>
      </c>
      <c r="AG19" s="313">
        <v>26</v>
      </c>
      <c r="AH19" s="313">
        <v>36</v>
      </c>
      <c r="AI19" s="313">
        <v>25</v>
      </c>
      <c r="AJ19" s="313">
        <v>46</v>
      </c>
      <c r="AK19" s="313">
        <v>44</v>
      </c>
      <c r="AL19" s="313">
        <v>46</v>
      </c>
      <c r="AM19" s="313">
        <v>40</v>
      </c>
      <c r="AN19" s="313">
        <v>40</v>
      </c>
      <c r="AO19" s="313">
        <v>45</v>
      </c>
      <c r="AP19" s="313">
        <v>45</v>
      </c>
      <c r="AQ19" s="313">
        <v>48</v>
      </c>
      <c r="AR19" s="313">
        <v>32</v>
      </c>
      <c r="AS19" s="313">
        <v>24</v>
      </c>
      <c r="AT19" s="313">
        <v>48</v>
      </c>
      <c r="AU19" s="313">
        <v>39</v>
      </c>
      <c r="AV19" s="313">
        <v>29</v>
      </c>
      <c r="AW19" s="313">
        <v>48</v>
      </c>
      <c r="AX19" s="313">
        <v>34</v>
      </c>
      <c r="AY19" s="313">
        <v>39</v>
      </c>
      <c r="AZ19" s="314">
        <v>37</v>
      </c>
    </row>
    <row r="20" spans="1:52" ht="51" x14ac:dyDescent="0.2">
      <c r="A20" s="422" t="s">
        <v>81</v>
      </c>
      <c r="B20" s="307" t="s">
        <v>293</v>
      </c>
      <c r="C20" s="315" t="s">
        <v>1144</v>
      </c>
      <c r="D20" s="317" t="s">
        <v>1153</v>
      </c>
      <c r="E20" s="317" t="s">
        <v>1174</v>
      </c>
      <c r="F20" s="317" t="s">
        <v>1194</v>
      </c>
      <c r="G20" s="317" t="s">
        <v>1282</v>
      </c>
      <c r="H20" s="317" t="s">
        <v>1214</v>
      </c>
      <c r="I20" s="316">
        <v>1</v>
      </c>
      <c r="J20" s="400" t="s">
        <v>1341</v>
      </c>
      <c r="K20" s="399" t="s">
        <v>1154</v>
      </c>
      <c r="L20" s="400" t="s">
        <v>1342</v>
      </c>
      <c r="M20" s="399" t="s">
        <v>1267</v>
      </c>
      <c r="N20" s="399" t="s">
        <v>1343</v>
      </c>
      <c r="O20" s="399" t="s">
        <v>1175</v>
      </c>
      <c r="P20" s="400" t="s">
        <v>1344</v>
      </c>
      <c r="Q20" s="400" t="s">
        <v>1345</v>
      </c>
      <c r="R20" s="399" t="s">
        <v>1180</v>
      </c>
      <c r="S20" s="401" t="s">
        <v>1346</v>
      </c>
      <c r="T20" s="399" t="s">
        <v>1227</v>
      </c>
      <c r="U20" s="399" t="s">
        <v>1347</v>
      </c>
      <c r="V20" s="401" t="s">
        <v>1348</v>
      </c>
      <c r="W20" s="399" t="s">
        <v>1142</v>
      </c>
      <c r="X20" s="309">
        <v>0.27491758885015094</v>
      </c>
      <c r="Y20" s="401" t="s">
        <v>1340</v>
      </c>
      <c r="Z20" s="400" t="s">
        <v>1289</v>
      </c>
      <c r="AA20" s="399" t="s">
        <v>1152</v>
      </c>
      <c r="AB20" s="401" t="s">
        <v>1212</v>
      </c>
      <c r="AC20" s="399" t="s">
        <v>1163</v>
      </c>
      <c r="AD20" s="399" t="s">
        <v>1296</v>
      </c>
      <c r="AE20" s="399" t="s">
        <v>1274</v>
      </c>
      <c r="AF20" s="399" t="s">
        <v>1198</v>
      </c>
      <c r="AG20" s="400" t="s">
        <v>1269</v>
      </c>
      <c r="AH20" s="400" t="s">
        <v>1151</v>
      </c>
      <c r="AI20" s="400" t="s">
        <v>1349</v>
      </c>
      <c r="AJ20" s="401" t="s">
        <v>1350</v>
      </c>
      <c r="AK20" s="400" t="s">
        <v>1351</v>
      </c>
      <c r="AL20" s="399" t="s">
        <v>1183</v>
      </c>
      <c r="AM20" s="400" t="s">
        <v>1352</v>
      </c>
      <c r="AN20" s="401" t="s">
        <v>1353</v>
      </c>
      <c r="AO20" s="399" t="s">
        <v>1296</v>
      </c>
      <c r="AP20" s="400" t="s">
        <v>1203</v>
      </c>
      <c r="AQ20" s="400" t="s">
        <v>1236</v>
      </c>
      <c r="AR20" s="400" t="s">
        <v>1211</v>
      </c>
      <c r="AS20" s="400" t="s">
        <v>1217</v>
      </c>
      <c r="AT20" s="317" t="s">
        <v>1334</v>
      </c>
      <c r="AU20" s="400" t="s">
        <v>1316</v>
      </c>
      <c r="AV20" s="399" t="s">
        <v>1198</v>
      </c>
      <c r="AW20" s="400" t="s">
        <v>1328</v>
      </c>
      <c r="AX20" s="401" t="s">
        <v>1354</v>
      </c>
      <c r="AY20" s="401" t="s">
        <v>1246</v>
      </c>
      <c r="AZ20" s="402" t="s">
        <v>1355</v>
      </c>
    </row>
    <row r="21" spans="1:52" ht="34" x14ac:dyDescent="0.2">
      <c r="A21" s="423"/>
      <c r="B21" s="307" t="s">
        <v>683</v>
      </c>
      <c r="C21" s="318">
        <v>9.3798893345860911E-6</v>
      </c>
      <c r="D21" s="309">
        <v>6.0632005602397036E-15</v>
      </c>
      <c r="E21" s="309">
        <v>4.6392453416960132E-8</v>
      </c>
      <c r="F21" s="309">
        <v>3.8203211861761482E-17</v>
      </c>
      <c r="G21" s="309">
        <v>2.237823510376423E-33</v>
      </c>
      <c r="H21" s="309">
        <v>9.5813330409530641E-8</v>
      </c>
      <c r="I21" s="319"/>
      <c r="J21" s="309">
        <v>5.954787990782676E-10</v>
      </c>
      <c r="K21" s="309">
        <v>4.2463573452047492E-15</v>
      </c>
      <c r="L21" s="309">
        <v>2.8011567545842418E-8</v>
      </c>
      <c r="M21" s="309">
        <v>2.3781556967277541E-18</v>
      </c>
      <c r="N21" s="309">
        <v>7.6744065413938235E-20</v>
      </c>
      <c r="O21" s="309">
        <v>1.0393247856248914E-19</v>
      </c>
      <c r="P21" s="309">
        <v>2.5419888368446162E-9</v>
      </c>
      <c r="Q21" s="309">
        <v>1.1478890582410271E-12</v>
      </c>
      <c r="R21" s="309">
        <v>1.2947589019335706E-14</v>
      </c>
      <c r="S21" s="309">
        <v>5.2535011247778631E-8</v>
      </c>
      <c r="T21" s="309">
        <v>2.6369935162086647E-21</v>
      </c>
      <c r="U21" s="309">
        <v>2.5502498120853375E-19</v>
      </c>
      <c r="V21" s="309">
        <v>2.2586342703849208E-4</v>
      </c>
      <c r="W21" s="309">
        <v>1.101229696136525E-17</v>
      </c>
      <c r="X21" s="309">
        <v>7.4392944896417873E-2</v>
      </c>
      <c r="Y21" s="309">
        <v>2.4318848848655481E-3</v>
      </c>
      <c r="Z21" s="309">
        <v>9.4794338048699508E-14</v>
      </c>
      <c r="AA21" s="309">
        <v>2.3466333521251368E-20</v>
      </c>
      <c r="AB21" s="309">
        <v>4.1690154164413408E-6</v>
      </c>
      <c r="AC21" s="309">
        <v>8.2366215610812219E-20</v>
      </c>
      <c r="AD21" s="309">
        <v>2.3003123102301808E-16</v>
      </c>
      <c r="AE21" s="309">
        <v>2.6957281745064891E-15</v>
      </c>
      <c r="AF21" s="309">
        <v>6.0933709503334688E-25</v>
      </c>
      <c r="AG21" s="309">
        <v>2.1589965472777841E-8</v>
      </c>
      <c r="AH21" s="309">
        <v>4.2836558583569926E-11</v>
      </c>
      <c r="AI21" s="309">
        <v>8.1297519939321365E-5</v>
      </c>
      <c r="AJ21" s="309">
        <v>4.726473557320309E-5</v>
      </c>
      <c r="AK21" s="309">
        <v>3.5029917083799865E-13</v>
      </c>
      <c r="AL21" s="309">
        <v>8.5808752148373153E-23</v>
      </c>
      <c r="AM21" s="309">
        <v>7.4841155458488295E-9</v>
      </c>
      <c r="AN21" s="309">
        <v>5.9002194574684606E-3</v>
      </c>
      <c r="AO21" s="309">
        <v>5.3824861240201143E-18</v>
      </c>
      <c r="AP21" s="309">
        <v>3.2471861727427213E-12</v>
      </c>
      <c r="AQ21" s="309">
        <v>3.0857071124815586E-16</v>
      </c>
      <c r="AR21" s="309">
        <v>1.3944643320538188E-9</v>
      </c>
      <c r="AS21" s="309">
        <v>4.9509045737343861E-9</v>
      </c>
      <c r="AT21" s="309">
        <v>1.9763478537019701E-2</v>
      </c>
      <c r="AU21" s="309">
        <v>1.9886719629159084E-9</v>
      </c>
      <c r="AV21" s="309">
        <v>3.7975259094419253E-16</v>
      </c>
      <c r="AW21" s="309">
        <v>4.6139309900963342E-17</v>
      </c>
      <c r="AX21" s="309">
        <v>8.8259700744957074E-4</v>
      </c>
      <c r="AY21" s="309">
        <v>8.7508727587653934E-5</v>
      </c>
      <c r="AZ21" s="310">
        <v>8.0076856427991423E-4</v>
      </c>
    </row>
    <row r="22" spans="1:52" ht="17" x14ac:dyDescent="0.2">
      <c r="A22" s="422"/>
      <c r="B22" s="311" t="s">
        <v>684</v>
      </c>
      <c r="C22" s="312">
        <v>45</v>
      </c>
      <c r="D22" s="313">
        <v>35</v>
      </c>
      <c r="E22" s="313">
        <v>45</v>
      </c>
      <c r="F22" s="313">
        <v>41</v>
      </c>
      <c r="G22" s="313">
        <v>34</v>
      </c>
      <c r="H22" s="313">
        <v>50</v>
      </c>
      <c r="I22" s="313">
        <v>50</v>
      </c>
      <c r="J22" s="313">
        <v>49</v>
      </c>
      <c r="K22" s="313">
        <v>39</v>
      </c>
      <c r="L22" s="313">
        <v>48</v>
      </c>
      <c r="M22" s="313">
        <v>40</v>
      </c>
      <c r="N22" s="313">
        <v>44</v>
      </c>
      <c r="O22" s="313">
        <v>35</v>
      </c>
      <c r="P22" s="313">
        <v>46</v>
      </c>
      <c r="Q22" s="313">
        <v>40</v>
      </c>
      <c r="R22" s="313">
        <v>28</v>
      </c>
      <c r="S22" s="313">
        <v>50</v>
      </c>
      <c r="T22" s="313">
        <v>36</v>
      </c>
      <c r="U22" s="313">
        <v>23</v>
      </c>
      <c r="V22" s="313">
        <v>49</v>
      </c>
      <c r="W22" s="313">
        <v>44</v>
      </c>
      <c r="X22" s="313">
        <v>43</v>
      </c>
      <c r="Y22" s="313">
        <v>42</v>
      </c>
      <c r="Z22" s="313">
        <v>37</v>
      </c>
      <c r="AA22" s="313">
        <v>43</v>
      </c>
      <c r="AB22" s="313">
        <v>47</v>
      </c>
      <c r="AC22" s="313">
        <v>40</v>
      </c>
      <c r="AD22" s="313">
        <v>41</v>
      </c>
      <c r="AE22" s="313">
        <v>35</v>
      </c>
      <c r="AF22" s="313">
        <v>45</v>
      </c>
      <c r="AG22" s="313">
        <v>26</v>
      </c>
      <c r="AH22" s="313">
        <v>36</v>
      </c>
      <c r="AI22" s="313">
        <v>25</v>
      </c>
      <c r="AJ22" s="313">
        <v>46</v>
      </c>
      <c r="AK22" s="313">
        <v>44</v>
      </c>
      <c r="AL22" s="313">
        <v>46</v>
      </c>
      <c r="AM22" s="313">
        <v>40</v>
      </c>
      <c r="AN22" s="313">
        <v>40</v>
      </c>
      <c r="AO22" s="313">
        <v>45</v>
      </c>
      <c r="AP22" s="313">
        <v>45</v>
      </c>
      <c r="AQ22" s="313">
        <v>48</v>
      </c>
      <c r="AR22" s="313">
        <v>32</v>
      </c>
      <c r="AS22" s="313">
        <v>24</v>
      </c>
      <c r="AT22" s="313">
        <v>48</v>
      </c>
      <c r="AU22" s="313">
        <v>39</v>
      </c>
      <c r="AV22" s="313">
        <v>29</v>
      </c>
      <c r="AW22" s="313">
        <v>48</v>
      </c>
      <c r="AX22" s="313">
        <v>34</v>
      </c>
      <c r="AY22" s="313">
        <v>39</v>
      </c>
      <c r="AZ22" s="314">
        <v>37</v>
      </c>
    </row>
    <row r="23" spans="1:52" ht="51" x14ac:dyDescent="0.2">
      <c r="A23" s="422" t="s">
        <v>68</v>
      </c>
      <c r="B23" s="307" t="s">
        <v>293</v>
      </c>
      <c r="C23" s="315" t="s">
        <v>1145</v>
      </c>
      <c r="D23" s="317" t="s">
        <v>1183</v>
      </c>
      <c r="E23" s="317" t="s">
        <v>1220</v>
      </c>
      <c r="F23" s="317" t="s">
        <v>1255</v>
      </c>
      <c r="G23" s="317" t="s">
        <v>1283</v>
      </c>
      <c r="H23" s="317" t="s">
        <v>1309</v>
      </c>
      <c r="I23" s="317" t="s">
        <v>1341</v>
      </c>
      <c r="J23" s="316">
        <v>1</v>
      </c>
      <c r="K23" s="400" t="s">
        <v>1272</v>
      </c>
      <c r="L23" s="399" t="s">
        <v>1209</v>
      </c>
      <c r="M23" s="401" t="s">
        <v>1224</v>
      </c>
      <c r="N23" s="400" t="s">
        <v>1356</v>
      </c>
      <c r="O23" s="400" t="s">
        <v>1195</v>
      </c>
      <c r="P23" s="309">
        <v>0.25039693244407774</v>
      </c>
      <c r="Q23" s="400" t="s">
        <v>1357</v>
      </c>
      <c r="R23" s="399" t="s">
        <v>1297</v>
      </c>
      <c r="S23" s="399" t="s">
        <v>1238</v>
      </c>
      <c r="T23" s="400" t="s">
        <v>1199</v>
      </c>
      <c r="U23" s="400" t="s">
        <v>1205</v>
      </c>
      <c r="V23" s="400" t="s">
        <v>1277</v>
      </c>
      <c r="W23" s="399" t="s">
        <v>1358</v>
      </c>
      <c r="X23" s="309">
        <v>6.6511992665556449E-2</v>
      </c>
      <c r="Y23" s="400" t="s">
        <v>1206</v>
      </c>
      <c r="Z23" s="400" t="s">
        <v>1188</v>
      </c>
      <c r="AA23" s="400" t="s">
        <v>1359</v>
      </c>
      <c r="AB23" s="399" t="s">
        <v>1360</v>
      </c>
      <c r="AC23" s="401" t="s">
        <v>1361</v>
      </c>
      <c r="AD23" s="400" t="s">
        <v>1236</v>
      </c>
      <c r="AE23" s="399" t="s">
        <v>1362</v>
      </c>
      <c r="AF23" s="401" t="s">
        <v>1363</v>
      </c>
      <c r="AG23" s="399" t="s">
        <v>1364</v>
      </c>
      <c r="AH23" s="399" t="s">
        <v>1365</v>
      </c>
      <c r="AI23" s="399" t="s">
        <v>1366</v>
      </c>
      <c r="AJ23" s="399" t="s">
        <v>1365</v>
      </c>
      <c r="AK23" s="399" t="s">
        <v>1329</v>
      </c>
      <c r="AL23" s="400" t="s">
        <v>1204</v>
      </c>
      <c r="AM23" s="399" t="s">
        <v>1201</v>
      </c>
      <c r="AN23" s="309">
        <v>-5.8193969882089592E-3</v>
      </c>
      <c r="AO23" s="400" t="s">
        <v>1367</v>
      </c>
      <c r="AP23" s="317" t="s">
        <v>1304</v>
      </c>
      <c r="AQ23" s="401" t="s">
        <v>1368</v>
      </c>
      <c r="AR23" s="399" t="s">
        <v>1190</v>
      </c>
      <c r="AS23" s="400" t="s">
        <v>1309</v>
      </c>
      <c r="AT23" s="309">
        <v>0.10653811660692297</v>
      </c>
      <c r="AU23" s="399" t="s">
        <v>1175</v>
      </c>
      <c r="AV23" s="400" t="s">
        <v>1369</v>
      </c>
      <c r="AW23" s="401" t="s">
        <v>1370</v>
      </c>
      <c r="AX23" s="401" t="s">
        <v>1371</v>
      </c>
      <c r="AY23" s="400" t="s">
        <v>1146</v>
      </c>
      <c r="AZ23" s="310">
        <v>0.26195402904004045</v>
      </c>
    </row>
    <row r="24" spans="1:52" ht="34" x14ac:dyDescent="0.2">
      <c r="A24" s="423"/>
      <c r="B24" s="307" t="s">
        <v>683</v>
      </c>
      <c r="C24" s="318">
        <v>1.137549114817137E-15</v>
      </c>
      <c r="D24" s="309">
        <v>6.378155846663736E-18</v>
      </c>
      <c r="E24" s="309">
        <v>1.8540732669457477E-21</v>
      </c>
      <c r="F24" s="309">
        <v>1.7922302297312575E-13</v>
      </c>
      <c r="G24" s="309">
        <v>5.3835917428513808E-11</v>
      </c>
      <c r="H24" s="309">
        <v>1.1274741917626604E-12</v>
      </c>
      <c r="I24" s="309">
        <v>5.954787990782676E-10</v>
      </c>
      <c r="J24" s="319"/>
      <c r="K24" s="309">
        <v>1.392518511954037E-8</v>
      </c>
      <c r="L24" s="309">
        <v>4.4970568947339786E-22</v>
      </c>
      <c r="M24" s="309">
        <v>1.2406868965560919E-6</v>
      </c>
      <c r="N24" s="309">
        <v>7.8263248784842872E-10</v>
      </c>
      <c r="O24" s="309">
        <v>1.5698522295960932E-10</v>
      </c>
      <c r="P24" s="309">
        <v>8.9588628673417242E-2</v>
      </c>
      <c r="Q24" s="309">
        <v>1.1753513676005475E-11</v>
      </c>
      <c r="R24" s="309">
        <v>1.5087128258577666E-15</v>
      </c>
      <c r="S24" s="309">
        <v>7.4551470776451447E-35</v>
      </c>
      <c r="T24" s="309">
        <v>9.4964248048946771E-10</v>
      </c>
      <c r="U24" s="309">
        <v>2.2762192753696956E-6</v>
      </c>
      <c r="V24" s="309">
        <v>6.8073482710311423E-14</v>
      </c>
      <c r="W24" s="309">
        <v>6.9050501201558377E-19</v>
      </c>
      <c r="X24" s="309">
        <v>0.66794864513074703</v>
      </c>
      <c r="Y24" s="309">
        <v>3.7694363919842257E-11</v>
      </c>
      <c r="Z24" s="309">
        <v>5.5607473844443237E-7</v>
      </c>
      <c r="AA24" s="309">
        <v>2.0685732836353706E-8</v>
      </c>
      <c r="AB24" s="309">
        <v>5.3087729837274948E-31</v>
      </c>
      <c r="AC24" s="309">
        <v>7.1436067577375249E-7</v>
      </c>
      <c r="AD24" s="309">
        <v>1.1270878356441842E-13</v>
      </c>
      <c r="AE24" s="309">
        <v>1.7402961029426048E-18</v>
      </c>
      <c r="AF24" s="309">
        <v>3.5304190368706549E-7</v>
      </c>
      <c r="AG24" s="309">
        <v>1.1549476953566313E-17</v>
      </c>
      <c r="AH24" s="309">
        <v>1.320742311937302E-15</v>
      </c>
      <c r="AI24" s="309">
        <v>1.3460255371969996E-11</v>
      </c>
      <c r="AJ24" s="309">
        <v>8.6215310504578858E-21</v>
      </c>
      <c r="AK24" s="309">
        <v>1.9030333664587192E-19</v>
      </c>
      <c r="AL24" s="309">
        <v>2.0531884861415604E-13</v>
      </c>
      <c r="AM24" s="309">
        <v>1.5523041026215156E-19</v>
      </c>
      <c r="AN24" s="309">
        <v>0.97119445968236651</v>
      </c>
      <c r="AO24" s="309">
        <v>1.9581774573305861E-13</v>
      </c>
      <c r="AP24" s="309">
        <v>1.912871994770083E-2</v>
      </c>
      <c r="AQ24" s="309">
        <v>9.6180370525342535E-5</v>
      </c>
      <c r="AR24" s="309">
        <v>4.1602853080657885E-22</v>
      </c>
      <c r="AS24" s="309">
        <v>7.3145612041149238E-7</v>
      </c>
      <c r="AT24" s="309">
        <v>0.47599840196004828</v>
      </c>
      <c r="AU24" s="309">
        <v>2.224371696854096E-22</v>
      </c>
      <c r="AV24" s="309">
        <v>5.9685452458116588E-7</v>
      </c>
      <c r="AW24" s="309">
        <v>1.5630617326517119E-4</v>
      </c>
      <c r="AX24" s="309">
        <v>1.5194460133536078E-3</v>
      </c>
      <c r="AY24" s="309">
        <v>1.3847935043389494E-12</v>
      </c>
      <c r="AZ24" s="310">
        <v>0.12274677358574963</v>
      </c>
    </row>
    <row r="25" spans="1:52" ht="17" x14ac:dyDescent="0.2">
      <c r="A25" s="422"/>
      <c r="B25" s="311" t="s">
        <v>684</v>
      </c>
      <c r="C25" s="312">
        <v>46</v>
      </c>
      <c r="D25" s="313">
        <v>36</v>
      </c>
      <c r="E25" s="313">
        <v>44</v>
      </c>
      <c r="F25" s="313">
        <v>42</v>
      </c>
      <c r="G25" s="313">
        <v>35</v>
      </c>
      <c r="H25" s="313">
        <v>49</v>
      </c>
      <c r="I25" s="313">
        <v>49</v>
      </c>
      <c r="J25" s="313">
        <v>50</v>
      </c>
      <c r="K25" s="313">
        <v>40</v>
      </c>
      <c r="L25" s="313">
        <v>47</v>
      </c>
      <c r="M25" s="313">
        <v>41</v>
      </c>
      <c r="N25" s="313">
        <v>45</v>
      </c>
      <c r="O25" s="313">
        <v>36</v>
      </c>
      <c r="P25" s="313">
        <v>47</v>
      </c>
      <c r="Q25" s="313">
        <v>41</v>
      </c>
      <c r="R25" s="313">
        <v>29</v>
      </c>
      <c r="S25" s="313">
        <v>49</v>
      </c>
      <c r="T25" s="313">
        <v>37</v>
      </c>
      <c r="U25" s="313">
        <v>24</v>
      </c>
      <c r="V25" s="313">
        <v>50</v>
      </c>
      <c r="W25" s="313">
        <v>45</v>
      </c>
      <c r="X25" s="313">
        <v>44</v>
      </c>
      <c r="Y25" s="313">
        <v>43</v>
      </c>
      <c r="Z25" s="313">
        <v>38</v>
      </c>
      <c r="AA25" s="313">
        <v>42</v>
      </c>
      <c r="AB25" s="313">
        <v>46</v>
      </c>
      <c r="AC25" s="313">
        <v>41</v>
      </c>
      <c r="AD25" s="313">
        <v>40</v>
      </c>
      <c r="AE25" s="313">
        <v>36</v>
      </c>
      <c r="AF25" s="313">
        <v>46</v>
      </c>
      <c r="AG25" s="313">
        <v>27</v>
      </c>
      <c r="AH25" s="313">
        <v>35</v>
      </c>
      <c r="AI25" s="313">
        <v>26</v>
      </c>
      <c r="AJ25" s="313">
        <v>47</v>
      </c>
      <c r="AK25" s="313">
        <v>45</v>
      </c>
      <c r="AL25" s="313">
        <v>47</v>
      </c>
      <c r="AM25" s="313">
        <v>39</v>
      </c>
      <c r="AN25" s="313">
        <v>41</v>
      </c>
      <c r="AO25" s="313">
        <v>44</v>
      </c>
      <c r="AP25" s="313">
        <v>46</v>
      </c>
      <c r="AQ25" s="313">
        <v>49</v>
      </c>
      <c r="AR25" s="313">
        <v>33</v>
      </c>
      <c r="AS25" s="313">
        <v>25</v>
      </c>
      <c r="AT25" s="313">
        <v>47</v>
      </c>
      <c r="AU25" s="313">
        <v>40</v>
      </c>
      <c r="AV25" s="313">
        <v>30</v>
      </c>
      <c r="AW25" s="313">
        <v>49</v>
      </c>
      <c r="AX25" s="313">
        <v>35</v>
      </c>
      <c r="AY25" s="313">
        <v>40</v>
      </c>
      <c r="AZ25" s="314">
        <v>36</v>
      </c>
    </row>
    <row r="26" spans="1:52" ht="51" x14ac:dyDescent="0.2">
      <c r="A26" s="422" t="s">
        <v>135</v>
      </c>
      <c r="B26" s="307" t="s">
        <v>293</v>
      </c>
      <c r="C26" s="315" t="s">
        <v>1146</v>
      </c>
      <c r="D26" s="317" t="s">
        <v>1184</v>
      </c>
      <c r="E26" s="317" t="s">
        <v>1221</v>
      </c>
      <c r="F26" s="317" t="s">
        <v>1175</v>
      </c>
      <c r="G26" s="317" t="s">
        <v>1284</v>
      </c>
      <c r="H26" s="317" t="s">
        <v>1310</v>
      </c>
      <c r="I26" s="317" t="s">
        <v>1154</v>
      </c>
      <c r="J26" s="317" t="s">
        <v>1272</v>
      </c>
      <c r="K26" s="316">
        <v>1</v>
      </c>
      <c r="L26" s="400" t="s">
        <v>1372</v>
      </c>
      <c r="M26" s="399" t="s">
        <v>1190</v>
      </c>
      <c r="N26" s="400" t="s">
        <v>1373</v>
      </c>
      <c r="O26" s="399" t="s">
        <v>1374</v>
      </c>
      <c r="P26" s="400" t="s">
        <v>1375</v>
      </c>
      <c r="Q26" s="399" t="s">
        <v>1376</v>
      </c>
      <c r="R26" s="399" t="s">
        <v>1250</v>
      </c>
      <c r="S26" s="400" t="s">
        <v>1242</v>
      </c>
      <c r="T26" s="399" t="s">
        <v>1247</v>
      </c>
      <c r="U26" s="399" t="s">
        <v>1220</v>
      </c>
      <c r="V26" s="400" t="s">
        <v>1377</v>
      </c>
      <c r="W26" s="400" t="s">
        <v>1219</v>
      </c>
      <c r="X26" s="401" t="s">
        <v>1378</v>
      </c>
      <c r="Y26" s="401" t="s">
        <v>1379</v>
      </c>
      <c r="Z26" s="399" t="s">
        <v>1210</v>
      </c>
      <c r="AA26" s="400" t="s">
        <v>1380</v>
      </c>
      <c r="AB26" s="400" t="s">
        <v>1381</v>
      </c>
      <c r="AC26" s="399" t="s">
        <v>1382</v>
      </c>
      <c r="AD26" s="400" t="s">
        <v>1228</v>
      </c>
      <c r="AE26" s="400" t="s">
        <v>1383</v>
      </c>
      <c r="AF26" s="399" t="s">
        <v>1384</v>
      </c>
      <c r="AG26" s="400" t="s">
        <v>1385</v>
      </c>
      <c r="AH26" s="309">
        <v>0.33889146240792495</v>
      </c>
      <c r="AI26" s="400" t="s">
        <v>1386</v>
      </c>
      <c r="AJ26" s="401" t="s">
        <v>1387</v>
      </c>
      <c r="AK26" s="401" t="s">
        <v>1388</v>
      </c>
      <c r="AL26" s="399" t="s">
        <v>1284</v>
      </c>
      <c r="AM26" s="401" t="s">
        <v>1313</v>
      </c>
      <c r="AN26" s="317" t="s">
        <v>1389</v>
      </c>
      <c r="AO26" s="400" t="s">
        <v>1165</v>
      </c>
      <c r="AP26" s="400" t="s">
        <v>1222</v>
      </c>
      <c r="AQ26" s="400" t="s">
        <v>1390</v>
      </c>
      <c r="AR26" s="400" t="s">
        <v>1337</v>
      </c>
      <c r="AS26" s="400" t="s">
        <v>1273</v>
      </c>
      <c r="AT26" s="309">
        <v>5.3875030365392387E-2</v>
      </c>
      <c r="AU26" s="400" t="s">
        <v>1309</v>
      </c>
      <c r="AV26" s="399" t="s">
        <v>1258</v>
      </c>
      <c r="AW26" s="400" t="s">
        <v>1241</v>
      </c>
      <c r="AX26" s="400" t="s">
        <v>1341</v>
      </c>
      <c r="AY26" s="317" t="s">
        <v>1391</v>
      </c>
      <c r="AZ26" s="403" t="s">
        <v>1392</v>
      </c>
    </row>
    <row r="27" spans="1:52" ht="34" x14ac:dyDescent="0.2">
      <c r="A27" s="423"/>
      <c r="B27" s="307" t="s">
        <v>683</v>
      </c>
      <c r="C27" s="318">
        <v>1.7827336414374452E-13</v>
      </c>
      <c r="D27" s="309">
        <v>5.2369382407930148E-15</v>
      </c>
      <c r="E27" s="309">
        <v>5.7832927309608376E-6</v>
      </c>
      <c r="F27" s="309">
        <v>6.10366414321179E-27</v>
      </c>
      <c r="G27" s="309">
        <v>1.0895181630180453E-29</v>
      </c>
      <c r="H27" s="309">
        <v>5.0380747797656262E-4</v>
      </c>
      <c r="I27" s="309">
        <v>4.2463573452047492E-15</v>
      </c>
      <c r="J27" s="309">
        <v>1.392518511954037E-8</v>
      </c>
      <c r="K27" s="319"/>
      <c r="L27" s="309">
        <v>8.6094058477017201E-12</v>
      </c>
      <c r="M27" s="309">
        <v>8.332982477190112E-33</v>
      </c>
      <c r="N27" s="309">
        <v>2.4278194046738156E-13</v>
      </c>
      <c r="O27" s="309">
        <v>5.8471672892516396E-26</v>
      </c>
      <c r="P27" s="309">
        <v>2.2062648797267279E-7</v>
      </c>
      <c r="Q27" s="309">
        <v>9.9485843093284396E-25</v>
      </c>
      <c r="R27" s="309">
        <v>3.7140150909374039E-15</v>
      </c>
      <c r="S27" s="309">
        <v>1.4080206125780081E-9</v>
      </c>
      <c r="T27" s="309">
        <v>1.5996467647238481E-28</v>
      </c>
      <c r="U27" s="309">
        <v>9.5577954310466571E-17</v>
      </c>
      <c r="V27" s="309">
        <v>4.7829837966011453E-8</v>
      </c>
      <c r="W27" s="309">
        <v>4.9350017850216722E-17</v>
      </c>
      <c r="X27" s="309">
        <v>3.7408703701133439E-3</v>
      </c>
      <c r="Y27" s="309">
        <v>5.8593833711352281E-5</v>
      </c>
      <c r="Z27" s="309">
        <v>8.4716862887489424E-20</v>
      </c>
      <c r="AA27" s="309">
        <v>2.7501468641306789E-6</v>
      </c>
      <c r="AB27" s="309">
        <v>4.422194656014259E-8</v>
      </c>
      <c r="AC27" s="309">
        <v>1.8380115641195124E-27</v>
      </c>
      <c r="AD27" s="309">
        <v>5.1891871036079434E-7</v>
      </c>
      <c r="AE27" s="309">
        <v>5.4050320606111624E-8</v>
      </c>
      <c r="AF27" s="309">
        <v>1.9735568215579491E-20</v>
      </c>
      <c r="AG27" s="309">
        <v>8.2658980109030511E-9</v>
      </c>
      <c r="AH27" s="309">
        <v>9.7486516518060312E-2</v>
      </c>
      <c r="AI27" s="309">
        <v>1.6960197013109343E-6</v>
      </c>
      <c r="AJ27" s="309">
        <v>2.3672492880852171E-6</v>
      </c>
      <c r="AK27" s="309">
        <v>2.5082723690730602E-6</v>
      </c>
      <c r="AL27" s="309">
        <v>8.7630228484239362E-28</v>
      </c>
      <c r="AM27" s="309">
        <v>3.6574775567609259E-4</v>
      </c>
      <c r="AN27" s="309">
        <v>2.571481543817096E-2</v>
      </c>
      <c r="AO27" s="309">
        <v>7.2122807902835206E-13</v>
      </c>
      <c r="AP27" s="309">
        <v>3.4431677773822546E-13</v>
      </c>
      <c r="AQ27" s="309">
        <v>1.5069242881276691E-9</v>
      </c>
      <c r="AR27" s="309">
        <v>1.0943726687711305E-7</v>
      </c>
      <c r="AS27" s="309">
        <v>3.0595159326678362E-11</v>
      </c>
      <c r="AT27" s="309">
        <v>0.75147784187610245</v>
      </c>
      <c r="AU27" s="309">
        <v>1.2035257696740306E-12</v>
      </c>
      <c r="AV27" s="309">
        <v>4.3983641695380364E-22</v>
      </c>
      <c r="AW27" s="309">
        <v>6.5051678730512426E-10</v>
      </c>
      <c r="AX27" s="309">
        <v>3.3138470871351978E-9</v>
      </c>
      <c r="AY27" s="309">
        <v>9.7760949332556558E-3</v>
      </c>
      <c r="AZ27" s="310">
        <v>5.2610524789225446E-7</v>
      </c>
    </row>
    <row r="28" spans="1:52" ht="17" x14ac:dyDescent="0.2">
      <c r="A28" s="422"/>
      <c r="B28" s="311" t="s">
        <v>684</v>
      </c>
      <c r="C28" s="312">
        <v>43</v>
      </c>
      <c r="D28" s="313">
        <v>46</v>
      </c>
      <c r="E28" s="313">
        <v>34</v>
      </c>
      <c r="F28" s="313">
        <v>48</v>
      </c>
      <c r="G28" s="313">
        <v>45</v>
      </c>
      <c r="H28" s="313">
        <v>39</v>
      </c>
      <c r="I28" s="313">
        <v>39</v>
      </c>
      <c r="J28" s="313">
        <v>40</v>
      </c>
      <c r="K28" s="313">
        <v>50</v>
      </c>
      <c r="L28" s="313">
        <v>37</v>
      </c>
      <c r="M28" s="313">
        <v>49</v>
      </c>
      <c r="N28" s="313">
        <v>45</v>
      </c>
      <c r="O28" s="313">
        <v>46</v>
      </c>
      <c r="P28" s="313">
        <v>42</v>
      </c>
      <c r="Q28" s="313">
        <v>49</v>
      </c>
      <c r="R28" s="313">
        <v>39</v>
      </c>
      <c r="S28" s="313">
        <v>39</v>
      </c>
      <c r="T28" s="313">
        <v>46</v>
      </c>
      <c r="U28" s="313">
        <v>34</v>
      </c>
      <c r="V28" s="313">
        <v>40</v>
      </c>
      <c r="W28" s="313">
        <v>45</v>
      </c>
      <c r="X28" s="313">
        <v>46</v>
      </c>
      <c r="Y28" s="313">
        <v>47</v>
      </c>
      <c r="Z28" s="313">
        <v>48</v>
      </c>
      <c r="AA28" s="313">
        <v>32</v>
      </c>
      <c r="AB28" s="313">
        <v>36</v>
      </c>
      <c r="AC28" s="313">
        <v>48</v>
      </c>
      <c r="AD28" s="313">
        <v>30</v>
      </c>
      <c r="AE28" s="313">
        <v>38</v>
      </c>
      <c r="AF28" s="313">
        <v>44</v>
      </c>
      <c r="AG28" s="313">
        <v>37</v>
      </c>
      <c r="AH28" s="313">
        <v>25</v>
      </c>
      <c r="AI28" s="313">
        <v>36</v>
      </c>
      <c r="AJ28" s="313">
        <v>42</v>
      </c>
      <c r="AK28" s="313">
        <v>44</v>
      </c>
      <c r="AL28" s="313">
        <v>42</v>
      </c>
      <c r="AM28" s="313">
        <v>29</v>
      </c>
      <c r="AN28" s="313">
        <v>48</v>
      </c>
      <c r="AO28" s="313">
        <v>34</v>
      </c>
      <c r="AP28" s="313">
        <v>43</v>
      </c>
      <c r="AQ28" s="313">
        <v>40</v>
      </c>
      <c r="AR28" s="313">
        <v>43</v>
      </c>
      <c r="AS28" s="313">
        <v>35</v>
      </c>
      <c r="AT28" s="313">
        <v>37</v>
      </c>
      <c r="AU28" s="313">
        <v>49</v>
      </c>
      <c r="AV28" s="313">
        <v>40</v>
      </c>
      <c r="AW28" s="313">
        <v>40</v>
      </c>
      <c r="AX28" s="313">
        <v>45</v>
      </c>
      <c r="AY28" s="313">
        <v>49</v>
      </c>
      <c r="AZ28" s="314">
        <v>26</v>
      </c>
    </row>
    <row r="29" spans="1:52" ht="51" x14ac:dyDescent="0.2">
      <c r="A29" s="422" t="s">
        <v>105</v>
      </c>
      <c r="B29" s="307" t="s">
        <v>293</v>
      </c>
      <c r="C29" s="315" t="s">
        <v>1147</v>
      </c>
      <c r="D29" s="317" t="s">
        <v>1185</v>
      </c>
      <c r="E29" s="317" t="s">
        <v>1222</v>
      </c>
      <c r="F29" s="317" t="s">
        <v>1256</v>
      </c>
      <c r="G29" s="317" t="s">
        <v>1201</v>
      </c>
      <c r="H29" s="317" t="s">
        <v>1311</v>
      </c>
      <c r="I29" s="317" t="s">
        <v>1342</v>
      </c>
      <c r="J29" s="317" t="s">
        <v>1209</v>
      </c>
      <c r="K29" s="317" t="s">
        <v>1372</v>
      </c>
      <c r="L29" s="316">
        <v>1</v>
      </c>
      <c r="M29" s="400" t="s">
        <v>1359</v>
      </c>
      <c r="N29" s="400" t="s">
        <v>1373</v>
      </c>
      <c r="O29" s="399" t="s">
        <v>1292</v>
      </c>
      <c r="P29" s="317" t="s">
        <v>1393</v>
      </c>
      <c r="Q29" s="400" t="s">
        <v>1345</v>
      </c>
      <c r="R29" s="399" t="s">
        <v>1256</v>
      </c>
      <c r="S29" s="399" t="s">
        <v>1209</v>
      </c>
      <c r="T29" s="400" t="s">
        <v>1394</v>
      </c>
      <c r="U29" s="399" t="s">
        <v>1259</v>
      </c>
      <c r="V29" s="400" t="s">
        <v>1320</v>
      </c>
      <c r="W29" s="399" t="s">
        <v>1395</v>
      </c>
      <c r="X29" s="309">
        <v>0.14574309840198238</v>
      </c>
      <c r="Y29" s="400" t="s">
        <v>1396</v>
      </c>
      <c r="Z29" s="400" t="s">
        <v>1272</v>
      </c>
      <c r="AA29" s="401" t="s">
        <v>1397</v>
      </c>
      <c r="AB29" s="400" t="s">
        <v>1219</v>
      </c>
      <c r="AC29" s="400" t="s">
        <v>1369</v>
      </c>
      <c r="AD29" s="400" t="s">
        <v>1377</v>
      </c>
      <c r="AE29" s="399" t="s">
        <v>1152</v>
      </c>
      <c r="AF29" s="400" t="s">
        <v>1398</v>
      </c>
      <c r="AG29" s="399" t="s">
        <v>1288</v>
      </c>
      <c r="AH29" s="400" t="s">
        <v>1396</v>
      </c>
      <c r="AI29" s="399" t="s">
        <v>1399</v>
      </c>
      <c r="AJ29" s="400" t="s">
        <v>1400</v>
      </c>
      <c r="AK29" s="399" t="s">
        <v>1227</v>
      </c>
      <c r="AL29" s="399" t="s">
        <v>1401</v>
      </c>
      <c r="AM29" s="400" t="s">
        <v>1402</v>
      </c>
      <c r="AN29" s="309">
        <v>8.8439692494735753E-2</v>
      </c>
      <c r="AO29" s="400" t="s">
        <v>1325</v>
      </c>
      <c r="AP29" s="317" t="s">
        <v>1403</v>
      </c>
      <c r="AQ29" s="401" t="s">
        <v>1404</v>
      </c>
      <c r="AR29" s="399" t="s">
        <v>1216</v>
      </c>
      <c r="AS29" s="399" t="s">
        <v>1160</v>
      </c>
      <c r="AT29" s="309">
        <v>-4.8466192046703889E-2</v>
      </c>
      <c r="AU29" s="399" t="s">
        <v>1405</v>
      </c>
      <c r="AV29" s="400" t="s">
        <v>1186</v>
      </c>
      <c r="AW29" s="401" t="s">
        <v>1406</v>
      </c>
      <c r="AX29" s="401" t="s">
        <v>1407</v>
      </c>
      <c r="AY29" s="400" t="s">
        <v>1206</v>
      </c>
      <c r="AZ29" s="402" t="s">
        <v>1379</v>
      </c>
    </row>
    <row r="30" spans="1:52" ht="34" x14ac:dyDescent="0.2">
      <c r="A30" s="423"/>
      <c r="B30" s="307" t="s">
        <v>683</v>
      </c>
      <c r="C30" s="318">
        <v>4.7678007341484321E-13</v>
      </c>
      <c r="D30" s="309">
        <v>4.818199575249152E-20</v>
      </c>
      <c r="E30" s="309">
        <v>2.2596730031096245E-14</v>
      </c>
      <c r="F30" s="309">
        <v>5.7952904371733448E-21</v>
      </c>
      <c r="G30" s="309">
        <v>4.2535986773275484E-16</v>
      </c>
      <c r="H30" s="309">
        <v>1.4818197289460034E-9</v>
      </c>
      <c r="I30" s="309">
        <v>2.8011567545842418E-8</v>
      </c>
      <c r="J30" s="309">
        <v>4.4970568947339786E-22</v>
      </c>
      <c r="K30" s="309">
        <v>8.6094058477017201E-12</v>
      </c>
      <c r="L30" s="319"/>
      <c r="M30" s="309">
        <v>1.0271162947433173E-7</v>
      </c>
      <c r="N30" s="309">
        <v>1.7883582797874068E-12</v>
      </c>
      <c r="O30" s="309">
        <v>2.4543342879613095E-14</v>
      </c>
      <c r="P30" s="309">
        <v>4.1713963186153613E-2</v>
      </c>
      <c r="Q30" s="309">
        <v>4.3759069984611989E-12</v>
      </c>
      <c r="R30" s="309">
        <v>4.1903891919480844E-14</v>
      </c>
      <c r="S30" s="309">
        <v>1.7462706808511642E-22</v>
      </c>
      <c r="T30" s="309">
        <v>3.1784437533158578E-12</v>
      </c>
      <c r="U30" s="309">
        <v>9.0869751451060942E-10</v>
      </c>
      <c r="V30" s="309">
        <v>4.7800556527096522E-10</v>
      </c>
      <c r="W30" s="309">
        <v>4.6725916933906726E-25</v>
      </c>
      <c r="X30" s="309">
        <v>0.36323442513510118</v>
      </c>
      <c r="Y30" s="309">
        <v>9.2716339677733337E-10</v>
      </c>
      <c r="Z30" s="309">
        <v>1.2594189995805708E-7</v>
      </c>
      <c r="AA30" s="309">
        <v>2.973495865430306E-6</v>
      </c>
      <c r="AB30" s="309">
        <v>1.8780439706791187E-18</v>
      </c>
      <c r="AC30" s="309">
        <v>1.3923385151130469E-8</v>
      </c>
      <c r="AD30" s="309">
        <v>1.3936823659525011E-8</v>
      </c>
      <c r="AE30" s="309">
        <v>1.0487735447396635E-15</v>
      </c>
      <c r="AF30" s="309">
        <v>1.8998253549560204E-8</v>
      </c>
      <c r="AG30" s="309">
        <v>6.2477653495071108E-11</v>
      </c>
      <c r="AH30" s="309">
        <v>2.4264855016046239E-9</v>
      </c>
      <c r="AI30" s="309">
        <v>6.3835905335000679E-10</v>
      </c>
      <c r="AJ30" s="309">
        <v>1.5135376096854194E-15</v>
      </c>
      <c r="AK30" s="309">
        <v>8.3720984416702665E-25</v>
      </c>
      <c r="AL30" s="309">
        <v>1.9285834713529824E-17</v>
      </c>
      <c r="AM30" s="309">
        <v>5.8136707333597474E-13</v>
      </c>
      <c r="AN30" s="309">
        <v>0.59749680150459117</v>
      </c>
      <c r="AO30" s="309">
        <v>5.2956621086754665E-10</v>
      </c>
      <c r="AP30" s="309">
        <v>1.1067835023882425E-2</v>
      </c>
      <c r="AQ30" s="309">
        <v>4.4072015841213006E-4</v>
      </c>
      <c r="AR30" s="309">
        <v>2.1154619604690269E-13</v>
      </c>
      <c r="AS30" s="309">
        <v>3.1678628923478365E-9</v>
      </c>
      <c r="AT30" s="309">
        <v>0.74087140493424397</v>
      </c>
      <c r="AU30" s="309">
        <v>1.1554185771783182E-22</v>
      </c>
      <c r="AV30" s="309">
        <v>2.2270770519718282E-9</v>
      </c>
      <c r="AW30" s="309">
        <v>4.0777162081325705E-4</v>
      </c>
      <c r="AX30" s="309">
        <v>5.5460457864739679E-3</v>
      </c>
      <c r="AY30" s="309">
        <v>1.0628703153615091E-9</v>
      </c>
      <c r="AZ30" s="310">
        <v>2.7042489230119697E-4</v>
      </c>
    </row>
    <row r="31" spans="1:52" ht="17" x14ac:dyDescent="0.2">
      <c r="A31" s="422"/>
      <c r="B31" s="311" t="s">
        <v>684</v>
      </c>
      <c r="C31" s="312">
        <v>43</v>
      </c>
      <c r="D31" s="313">
        <v>33</v>
      </c>
      <c r="E31" s="313">
        <v>47</v>
      </c>
      <c r="F31" s="313">
        <v>39</v>
      </c>
      <c r="G31" s="313">
        <v>32</v>
      </c>
      <c r="H31" s="313">
        <v>48</v>
      </c>
      <c r="I31" s="313">
        <v>48</v>
      </c>
      <c r="J31" s="313">
        <v>47</v>
      </c>
      <c r="K31" s="313">
        <v>37</v>
      </c>
      <c r="L31" s="313">
        <v>50</v>
      </c>
      <c r="M31" s="313">
        <v>38</v>
      </c>
      <c r="N31" s="313">
        <v>42</v>
      </c>
      <c r="O31" s="313">
        <v>33</v>
      </c>
      <c r="P31" s="313">
        <v>44</v>
      </c>
      <c r="Q31" s="313">
        <v>38</v>
      </c>
      <c r="R31" s="313">
        <v>26</v>
      </c>
      <c r="S31" s="313">
        <v>48</v>
      </c>
      <c r="T31" s="313">
        <v>34</v>
      </c>
      <c r="U31" s="313">
        <v>21</v>
      </c>
      <c r="V31" s="313">
        <v>47</v>
      </c>
      <c r="W31" s="313">
        <v>42</v>
      </c>
      <c r="X31" s="313">
        <v>41</v>
      </c>
      <c r="Y31" s="313">
        <v>40</v>
      </c>
      <c r="Z31" s="313">
        <v>35</v>
      </c>
      <c r="AA31" s="313">
        <v>45</v>
      </c>
      <c r="AB31" s="313">
        <v>49</v>
      </c>
      <c r="AC31" s="313">
        <v>38</v>
      </c>
      <c r="AD31" s="313">
        <v>43</v>
      </c>
      <c r="AE31" s="313">
        <v>33</v>
      </c>
      <c r="AF31" s="313">
        <v>43</v>
      </c>
      <c r="AG31" s="313">
        <v>24</v>
      </c>
      <c r="AH31" s="313">
        <v>38</v>
      </c>
      <c r="AI31" s="313">
        <v>23</v>
      </c>
      <c r="AJ31" s="313">
        <v>44</v>
      </c>
      <c r="AK31" s="313">
        <v>42</v>
      </c>
      <c r="AL31" s="313">
        <v>44</v>
      </c>
      <c r="AM31" s="313">
        <v>42</v>
      </c>
      <c r="AN31" s="313">
        <v>38</v>
      </c>
      <c r="AO31" s="313">
        <v>47</v>
      </c>
      <c r="AP31" s="313">
        <v>43</v>
      </c>
      <c r="AQ31" s="313">
        <v>46</v>
      </c>
      <c r="AR31" s="313">
        <v>30</v>
      </c>
      <c r="AS31" s="313">
        <v>22</v>
      </c>
      <c r="AT31" s="313">
        <v>49</v>
      </c>
      <c r="AU31" s="313">
        <v>37</v>
      </c>
      <c r="AV31" s="313">
        <v>27</v>
      </c>
      <c r="AW31" s="313">
        <v>46</v>
      </c>
      <c r="AX31" s="313">
        <v>32</v>
      </c>
      <c r="AY31" s="313">
        <v>37</v>
      </c>
      <c r="AZ31" s="314">
        <v>39</v>
      </c>
    </row>
    <row r="32" spans="1:52" ht="51" x14ac:dyDescent="0.2">
      <c r="A32" s="422" t="s">
        <v>98</v>
      </c>
      <c r="B32" s="307" t="s">
        <v>293</v>
      </c>
      <c r="C32" s="315" t="s">
        <v>1148</v>
      </c>
      <c r="D32" s="317" t="s">
        <v>1186</v>
      </c>
      <c r="E32" s="317" t="s">
        <v>1223</v>
      </c>
      <c r="F32" s="317" t="s">
        <v>1182</v>
      </c>
      <c r="G32" s="317" t="s">
        <v>1285</v>
      </c>
      <c r="H32" s="317" t="s">
        <v>1312</v>
      </c>
      <c r="I32" s="317" t="s">
        <v>1267</v>
      </c>
      <c r="J32" s="317" t="s">
        <v>1224</v>
      </c>
      <c r="K32" s="317" t="s">
        <v>1190</v>
      </c>
      <c r="L32" s="317" t="s">
        <v>1359</v>
      </c>
      <c r="M32" s="316">
        <v>1</v>
      </c>
      <c r="N32" s="400" t="s">
        <v>1315</v>
      </c>
      <c r="O32" s="399" t="s">
        <v>1247</v>
      </c>
      <c r="P32" s="400" t="s">
        <v>1323</v>
      </c>
      <c r="Q32" s="399" t="s">
        <v>1216</v>
      </c>
      <c r="R32" s="399" t="s">
        <v>1268</v>
      </c>
      <c r="S32" s="401" t="s">
        <v>1408</v>
      </c>
      <c r="T32" s="399" t="s">
        <v>1239</v>
      </c>
      <c r="U32" s="399" t="s">
        <v>1261</v>
      </c>
      <c r="V32" s="401" t="s">
        <v>1214</v>
      </c>
      <c r="W32" s="400" t="s">
        <v>1139</v>
      </c>
      <c r="X32" s="401" t="s">
        <v>1409</v>
      </c>
      <c r="Y32" s="401" t="s">
        <v>1410</v>
      </c>
      <c r="Z32" s="399" t="s">
        <v>1260</v>
      </c>
      <c r="AA32" s="400" t="s">
        <v>1392</v>
      </c>
      <c r="AB32" s="401" t="s">
        <v>1411</v>
      </c>
      <c r="AC32" s="399" t="s">
        <v>1284</v>
      </c>
      <c r="AD32" s="401" t="s">
        <v>1412</v>
      </c>
      <c r="AE32" s="400" t="s">
        <v>1413</v>
      </c>
      <c r="AF32" s="399" t="s">
        <v>1240</v>
      </c>
      <c r="AG32" s="400" t="s">
        <v>1414</v>
      </c>
      <c r="AH32" s="400" t="s">
        <v>1415</v>
      </c>
      <c r="AI32" s="401" t="s">
        <v>1363</v>
      </c>
      <c r="AJ32" s="401" t="s">
        <v>1416</v>
      </c>
      <c r="AK32" s="401" t="s">
        <v>1178</v>
      </c>
      <c r="AL32" s="399" t="s">
        <v>1417</v>
      </c>
      <c r="AM32" s="401" t="s">
        <v>1418</v>
      </c>
      <c r="AN32" s="317" t="s">
        <v>1419</v>
      </c>
      <c r="AO32" s="400" t="s">
        <v>1420</v>
      </c>
      <c r="AP32" s="399" t="s">
        <v>1194</v>
      </c>
      <c r="AQ32" s="400" t="s">
        <v>1421</v>
      </c>
      <c r="AR32" s="401" t="s">
        <v>1361</v>
      </c>
      <c r="AS32" s="400" t="s">
        <v>1394</v>
      </c>
      <c r="AT32" s="309">
        <v>0.16719176857746373</v>
      </c>
      <c r="AU32" s="400" t="s">
        <v>1377</v>
      </c>
      <c r="AV32" s="399" t="s">
        <v>1422</v>
      </c>
      <c r="AW32" s="400" t="s">
        <v>1400</v>
      </c>
      <c r="AX32" s="400" t="s">
        <v>1423</v>
      </c>
      <c r="AY32" s="317" t="s">
        <v>1424</v>
      </c>
      <c r="AZ32" s="403" t="s">
        <v>1205</v>
      </c>
    </row>
    <row r="33" spans="1:52" ht="34" x14ac:dyDescent="0.2">
      <c r="A33" s="423"/>
      <c r="B33" s="307" t="s">
        <v>683</v>
      </c>
      <c r="C33" s="318">
        <v>1.7706225759591515E-9</v>
      </c>
      <c r="D33" s="309">
        <v>3.4920133083191002E-15</v>
      </c>
      <c r="E33" s="309">
        <v>4.9247650067129115E-4</v>
      </c>
      <c r="F33" s="309">
        <v>1.3525567751323598E-23</v>
      </c>
      <c r="G33" s="309">
        <v>2.7621477871743177E-28</v>
      </c>
      <c r="H33" s="309">
        <v>7.7713445801336266E-4</v>
      </c>
      <c r="I33" s="309">
        <v>2.3781556967277541E-18</v>
      </c>
      <c r="J33" s="309">
        <v>1.2406868965560919E-6</v>
      </c>
      <c r="K33" s="309">
        <v>8.332982477190112E-33</v>
      </c>
      <c r="L33" s="309">
        <v>1.0271162947433173E-7</v>
      </c>
      <c r="M33" s="319"/>
      <c r="N33" s="309">
        <v>3.5035762413955882E-13</v>
      </c>
      <c r="O33" s="309">
        <v>4.6970184885554484E-28</v>
      </c>
      <c r="P33" s="309">
        <v>5.4332775456026257E-10</v>
      </c>
      <c r="Q33" s="309">
        <v>6.2636843388672317E-22</v>
      </c>
      <c r="R33" s="309">
        <v>1.1401874633814372E-15</v>
      </c>
      <c r="S33" s="309">
        <v>1.9673939739943325E-6</v>
      </c>
      <c r="T33" s="309">
        <v>8.3920915793290571E-27</v>
      </c>
      <c r="U33" s="309">
        <v>1.5670269115309121E-17</v>
      </c>
      <c r="V33" s="309">
        <v>1.6111819930673554E-6</v>
      </c>
      <c r="W33" s="309">
        <v>8.6195252734066161E-15</v>
      </c>
      <c r="X33" s="309">
        <v>5.6609833977070681E-4</v>
      </c>
      <c r="Y33" s="309">
        <v>1.3740264520290031E-4</v>
      </c>
      <c r="Z33" s="309">
        <v>2.7317634432892294E-22</v>
      </c>
      <c r="AA33" s="309">
        <v>1.1395712760391979E-8</v>
      </c>
      <c r="AB33" s="309">
        <v>4.1065938602496223E-4</v>
      </c>
      <c r="AC33" s="309">
        <v>2.5612979712820434E-32</v>
      </c>
      <c r="AD33" s="309">
        <v>1.2501055596658745E-3</v>
      </c>
      <c r="AE33" s="309">
        <v>2.1943103332637266E-7</v>
      </c>
      <c r="AF33" s="309">
        <v>6.9673065292502787E-22</v>
      </c>
      <c r="AG33" s="309">
        <v>2.8646602958319953E-9</v>
      </c>
      <c r="AH33" s="309">
        <v>5.4089179620857417E-5</v>
      </c>
      <c r="AI33" s="309">
        <v>1.0556999692795084E-5</v>
      </c>
      <c r="AJ33" s="309">
        <v>7.9269722213093694E-5</v>
      </c>
      <c r="AK33" s="309">
        <v>4.96689265680743E-5</v>
      </c>
      <c r="AL33" s="309">
        <v>2.066248826221E-24</v>
      </c>
      <c r="AM33" s="309">
        <v>5.8477221023271611E-3</v>
      </c>
      <c r="AN33" s="309">
        <v>4.8845723060291753E-3</v>
      </c>
      <c r="AO33" s="309">
        <v>4.2768086076030838E-9</v>
      </c>
      <c r="AP33" s="309">
        <v>2.3182632730320788E-18</v>
      </c>
      <c r="AQ33" s="309">
        <v>7.8754641594426643E-14</v>
      </c>
      <c r="AR33" s="309">
        <v>5.0737052000898226E-7</v>
      </c>
      <c r="AS33" s="309">
        <v>3.1430369982100161E-12</v>
      </c>
      <c r="AT33" s="309">
        <v>0.31571844625647461</v>
      </c>
      <c r="AU33" s="309">
        <v>1.2131116765556842E-9</v>
      </c>
      <c r="AV33" s="309">
        <v>6.0001543073892664E-24</v>
      </c>
      <c r="AW33" s="309">
        <v>1.619040286183368E-14</v>
      </c>
      <c r="AX33" s="309">
        <v>2.3216833225029638E-10</v>
      </c>
      <c r="AY33" s="309">
        <v>2.2931053118788885E-2</v>
      </c>
      <c r="AZ33" s="310">
        <v>4.6947856940541023E-7</v>
      </c>
    </row>
    <row r="34" spans="1:52" ht="17" x14ac:dyDescent="0.2">
      <c r="A34" s="422"/>
      <c r="B34" s="311" t="s">
        <v>684</v>
      </c>
      <c r="C34" s="312">
        <v>44</v>
      </c>
      <c r="D34" s="313">
        <v>45</v>
      </c>
      <c r="E34" s="313">
        <v>35</v>
      </c>
      <c r="F34" s="313">
        <v>49</v>
      </c>
      <c r="G34" s="313">
        <v>44</v>
      </c>
      <c r="H34" s="313">
        <v>40</v>
      </c>
      <c r="I34" s="313">
        <v>40</v>
      </c>
      <c r="J34" s="313">
        <v>41</v>
      </c>
      <c r="K34" s="313">
        <v>49</v>
      </c>
      <c r="L34" s="313">
        <v>38</v>
      </c>
      <c r="M34" s="313">
        <v>50</v>
      </c>
      <c r="N34" s="313">
        <v>46</v>
      </c>
      <c r="O34" s="313">
        <v>45</v>
      </c>
      <c r="P34" s="313">
        <v>43</v>
      </c>
      <c r="Q34" s="313">
        <v>50</v>
      </c>
      <c r="R34" s="313">
        <v>38</v>
      </c>
      <c r="S34" s="313">
        <v>40</v>
      </c>
      <c r="T34" s="313">
        <v>46</v>
      </c>
      <c r="U34" s="313">
        <v>33</v>
      </c>
      <c r="V34" s="313">
        <v>41</v>
      </c>
      <c r="W34" s="313">
        <v>46</v>
      </c>
      <c r="X34" s="313">
        <v>47</v>
      </c>
      <c r="Y34" s="313">
        <v>48</v>
      </c>
      <c r="Z34" s="313">
        <v>47</v>
      </c>
      <c r="AA34" s="313">
        <v>33</v>
      </c>
      <c r="AB34" s="313">
        <v>37</v>
      </c>
      <c r="AC34" s="313">
        <v>49</v>
      </c>
      <c r="AD34" s="313">
        <v>31</v>
      </c>
      <c r="AE34" s="313">
        <v>38</v>
      </c>
      <c r="AF34" s="313">
        <v>45</v>
      </c>
      <c r="AG34" s="313">
        <v>36</v>
      </c>
      <c r="AH34" s="313">
        <v>26</v>
      </c>
      <c r="AI34" s="313">
        <v>35</v>
      </c>
      <c r="AJ34" s="313">
        <v>43</v>
      </c>
      <c r="AK34" s="313">
        <v>45</v>
      </c>
      <c r="AL34" s="313">
        <v>43</v>
      </c>
      <c r="AM34" s="313">
        <v>30</v>
      </c>
      <c r="AN34" s="313">
        <v>49</v>
      </c>
      <c r="AO34" s="313">
        <v>35</v>
      </c>
      <c r="AP34" s="313">
        <v>44</v>
      </c>
      <c r="AQ34" s="313">
        <v>41</v>
      </c>
      <c r="AR34" s="313">
        <v>42</v>
      </c>
      <c r="AS34" s="313">
        <v>34</v>
      </c>
      <c r="AT34" s="313">
        <v>38</v>
      </c>
      <c r="AU34" s="313">
        <v>49</v>
      </c>
      <c r="AV34" s="313">
        <v>39</v>
      </c>
      <c r="AW34" s="313">
        <v>41</v>
      </c>
      <c r="AX34" s="313">
        <v>44</v>
      </c>
      <c r="AY34" s="313">
        <v>49</v>
      </c>
      <c r="AZ34" s="314">
        <v>27</v>
      </c>
    </row>
    <row r="35" spans="1:52" ht="51" x14ac:dyDescent="0.2">
      <c r="A35" s="422" t="s">
        <v>119</v>
      </c>
      <c r="B35" s="307" t="s">
        <v>293</v>
      </c>
      <c r="C35" s="315" t="s">
        <v>1149</v>
      </c>
      <c r="D35" s="317" t="s">
        <v>1187</v>
      </c>
      <c r="E35" s="317" t="s">
        <v>1224</v>
      </c>
      <c r="F35" s="317" t="s">
        <v>1257</v>
      </c>
      <c r="G35" s="317" t="s">
        <v>1145</v>
      </c>
      <c r="H35" s="317" t="s">
        <v>1313</v>
      </c>
      <c r="I35" s="317" t="s">
        <v>1343</v>
      </c>
      <c r="J35" s="317" t="s">
        <v>1356</v>
      </c>
      <c r="K35" s="317" t="s">
        <v>1373</v>
      </c>
      <c r="L35" s="317" t="s">
        <v>1373</v>
      </c>
      <c r="M35" s="317" t="s">
        <v>1315</v>
      </c>
      <c r="N35" s="316">
        <v>1</v>
      </c>
      <c r="O35" s="400" t="s">
        <v>1298</v>
      </c>
      <c r="P35" s="400" t="s">
        <v>1413</v>
      </c>
      <c r="Q35" s="400" t="s">
        <v>1425</v>
      </c>
      <c r="R35" s="400" t="s">
        <v>1225</v>
      </c>
      <c r="S35" s="400" t="s">
        <v>1426</v>
      </c>
      <c r="T35" s="400" t="s">
        <v>1244</v>
      </c>
      <c r="U35" s="400" t="s">
        <v>1427</v>
      </c>
      <c r="V35" s="401" t="s">
        <v>1350</v>
      </c>
      <c r="W35" s="399" t="s">
        <v>1288</v>
      </c>
      <c r="X35" s="317" t="s">
        <v>1334</v>
      </c>
      <c r="Y35" s="401" t="s">
        <v>1348</v>
      </c>
      <c r="Z35" s="400" t="s">
        <v>1155</v>
      </c>
      <c r="AA35" s="400" t="s">
        <v>1295</v>
      </c>
      <c r="AB35" s="401" t="s">
        <v>1428</v>
      </c>
      <c r="AC35" s="400" t="s">
        <v>1298</v>
      </c>
      <c r="AD35" s="400" t="s">
        <v>1242</v>
      </c>
      <c r="AE35" s="400" t="s">
        <v>1429</v>
      </c>
      <c r="AF35" s="399" t="s">
        <v>1175</v>
      </c>
      <c r="AG35" s="400" t="s">
        <v>1295</v>
      </c>
      <c r="AH35" s="401" t="s">
        <v>1212</v>
      </c>
      <c r="AI35" s="400" t="s">
        <v>1430</v>
      </c>
      <c r="AJ35" s="401" t="s">
        <v>1431</v>
      </c>
      <c r="AK35" s="400" t="s">
        <v>1432</v>
      </c>
      <c r="AL35" s="399" t="s">
        <v>1259</v>
      </c>
      <c r="AM35" s="401" t="s">
        <v>1433</v>
      </c>
      <c r="AN35" s="401" t="s">
        <v>1237</v>
      </c>
      <c r="AO35" s="399" t="s">
        <v>1202</v>
      </c>
      <c r="AP35" s="400" t="s">
        <v>1434</v>
      </c>
      <c r="AQ35" s="400" t="s">
        <v>1435</v>
      </c>
      <c r="AR35" s="400" t="s">
        <v>1436</v>
      </c>
      <c r="AS35" s="401" t="s">
        <v>1437</v>
      </c>
      <c r="AT35" s="309">
        <v>0.15132392749294993</v>
      </c>
      <c r="AU35" s="400" t="s">
        <v>1367</v>
      </c>
      <c r="AV35" s="400" t="s">
        <v>1275</v>
      </c>
      <c r="AW35" s="400" t="s">
        <v>1146</v>
      </c>
      <c r="AX35" s="401" t="s">
        <v>1438</v>
      </c>
      <c r="AY35" s="401" t="s">
        <v>1439</v>
      </c>
      <c r="AZ35" s="403" t="s">
        <v>1440</v>
      </c>
    </row>
    <row r="36" spans="1:52" ht="34" x14ac:dyDescent="0.2">
      <c r="A36" s="423"/>
      <c r="B36" s="307" t="s">
        <v>683</v>
      </c>
      <c r="C36" s="318">
        <v>3.1432246099445995E-9</v>
      </c>
      <c r="D36" s="309">
        <v>3.583178563900059E-8</v>
      </c>
      <c r="E36" s="309">
        <v>2.3573857878650043E-6</v>
      </c>
      <c r="F36" s="309">
        <v>1.4152860212159493E-15</v>
      </c>
      <c r="G36" s="309">
        <v>1.0828228530831859E-13</v>
      </c>
      <c r="H36" s="309">
        <v>8.0395018648588311E-6</v>
      </c>
      <c r="I36" s="309">
        <v>7.6744065413938235E-20</v>
      </c>
      <c r="J36" s="309">
        <v>7.8263248784842872E-10</v>
      </c>
      <c r="K36" s="309">
        <v>2.4278194046738156E-13</v>
      </c>
      <c r="L36" s="309">
        <v>1.7883582797874068E-12</v>
      </c>
      <c r="M36" s="309">
        <v>3.5035762413955882E-13</v>
      </c>
      <c r="N36" s="319"/>
      <c r="O36" s="309">
        <v>5.3071596982886669E-11</v>
      </c>
      <c r="P36" s="309">
        <v>6.5511758525489E-9</v>
      </c>
      <c r="Q36" s="309">
        <v>2.3483862783380323E-10</v>
      </c>
      <c r="R36" s="309">
        <v>4.0639394871134343E-12</v>
      </c>
      <c r="S36" s="309">
        <v>2.954301212456926E-8</v>
      </c>
      <c r="T36" s="309">
        <v>1.2245724160231213E-15</v>
      </c>
      <c r="U36" s="309">
        <v>5.5570821151748409E-8</v>
      </c>
      <c r="V36" s="309">
        <v>5.7480909745007143E-5</v>
      </c>
      <c r="W36" s="309">
        <v>3.1319279452842273E-22</v>
      </c>
      <c r="X36" s="309">
        <v>1.8587531421451496E-2</v>
      </c>
      <c r="Y36" s="309">
        <v>2.6060510051867803E-4</v>
      </c>
      <c r="Z36" s="309">
        <v>5.7797916158156209E-13</v>
      </c>
      <c r="AA36" s="309">
        <v>1.0731520914639177E-10</v>
      </c>
      <c r="AB36" s="309">
        <v>5.9640426672723066E-6</v>
      </c>
      <c r="AC36" s="309">
        <v>3.0935635911537614E-12</v>
      </c>
      <c r="AD36" s="309">
        <v>1.0553540090666586E-8</v>
      </c>
      <c r="AE36" s="309">
        <v>6.7131700617583686E-11</v>
      </c>
      <c r="AF36" s="309">
        <v>2.8653621128611448E-27</v>
      </c>
      <c r="AG36" s="309">
        <v>2.3743789471103759E-9</v>
      </c>
      <c r="AH36" s="309">
        <v>2.9657767185720677E-4</v>
      </c>
      <c r="AI36" s="309">
        <v>2.5028530806967606E-7</v>
      </c>
      <c r="AJ36" s="309">
        <v>1.6263232528096717E-6</v>
      </c>
      <c r="AK36" s="309">
        <v>2.1724624959884089E-13</v>
      </c>
      <c r="AL36" s="309">
        <v>2.4643320093223128E-21</v>
      </c>
      <c r="AM36" s="309">
        <v>2.175191095105742E-4</v>
      </c>
      <c r="AN36" s="309">
        <v>2.4854669235469799E-5</v>
      </c>
      <c r="AO36" s="309">
        <v>3.406293822126945E-15</v>
      </c>
      <c r="AP36" s="309">
        <v>2.5086395504886099E-11</v>
      </c>
      <c r="AQ36" s="309">
        <v>1.4560232895996697E-14</v>
      </c>
      <c r="AR36" s="309">
        <v>1.1610815670000724E-9</v>
      </c>
      <c r="AS36" s="309">
        <v>2.5769409548404738E-5</v>
      </c>
      <c r="AT36" s="309">
        <v>0.33875946572696369</v>
      </c>
      <c r="AU36" s="309">
        <v>1.0192752660803367E-13</v>
      </c>
      <c r="AV36" s="309">
        <v>1.9230933988083981E-8</v>
      </c>
      <c r="AW36" s="309">
        <v>4.166057501364097E-14</v>
      </c>
      <c r="AX36" s="309">
        <v>8.3643311072181542E-7</v>
      </c>
      <c r="AY36" s="309">
        <v>1.0496697952860901E-5</v>
      </c>
      <c r="AZ36" s="310">
        <v>3.7108667746100158E-8</v>
      </c>
    </row>
    <row r="37" spans="1:52" ht="17" x14ac:dyDescent="0.2">
      <c r="A37" s="422"/>
      <c r="B37" s="311" t="s">
        <v>684</v>
      </c>
      <c r="C37" s="312">
        <v>48</v>
      </c>
      <c r="D37" s="313">
        <v>41</v>
      </c>
      <c r="E37" s="313">
        <v>39</v>
      </c>
      <c r="F37" s="313">
        <v>47</v>
      </c>
      <c r="G37" s="313">
        <v>40</v>
      </c>
      <c r="H37" s="313">
        <v>44</v>
      </c>
      <c r="I37" s="313">
        <v>44</v>
      </c>
      <c r="J37" s="313">
        <v>45</v>
      </c>
      <c r="K37" s="313">
        <v>45</v>
      </c>
      <c r="L37" s="313">
        <v>42</v>
      </c>
      <c r="M37" s="313">
        <v>46</v>
      </c>
      <c r="N37" s="313">
        <v>50</v>
      </c>
      <c r="O37" s="313">
        <v>41</v>
      </c>
      <c r="P37" s="313">
        <v>47</v>
      </c>
      <c r="Q37" s="313">
        <v>46</v>
      </c>
      <c r="R37" s="313">
        <v>34</v>
      </c>
      <c r="S37" s="313">
        <v>44</v>
      </c>
      <c r="T37" s="313">
        <v>42</v>
      </c>
      <c r="U37" s="313">
        <v>29</v>
      </c>
      <c r="V37" s="313">
        <v>45</v>
      </c>
      <c r="W37" s="313">
        <v>50</v>
      </c>
      <c r="X37" s="313">
        <v>49</v>
      </c>
      <c r="Y37" s="313">
        <v>48</v>
      </c>
      <c r="Z37" s="313">
        <v>43</v>
      </c>
      <c r="AA37" s="313">
        <v>37</v>
      </c>
      <c r="AB37" s="313">
        <v>41</v>
      </c>
      <c r="AC37" s="313">
        <v>46</v>
      </c>
      <c r="AD37" s="313">
        <v>35</v>
      </c>
      <c r="AE37" s="313">
        <v>38</v>
      </c>
      <c r="AF37" s="313">
        <v>49</v>
      </c>
      <c r="AG37" s="313">
        <v>32</v>
      </c>
      <c r="AH37" s="313">
        <v>30</v>
      </c>
      <c r="AI37" s="313">
        <v>31</v>
      </c>
      <c r="AJ37" s="313">
        <v>47</v>
      </c>
      <c r="AK37" s="313">
        <v>49</v>
      </c>
      <c r="AL37" s="313">
        <v>47</v>
      </c>
      <c r="AM37" s="313">
        <v>34</v>
      </c>
      <c r="AN37" s="313">
        <v>46</v>
      </c>
      <c r="AO37" s="313">
        <v>39</v>
      </c>
      <c r="AP37" s="313">
        <v>48</v>
      </c>
      <c r="AQ37" s="313">
        <v>45</v>
      </c>
      <c r="AR37" s="313">
        <v>38</v>
      </c>
      <c r="AS37" s="313">
        <v>30</v>
      </c>
      <c r="AT37" s="313">
        <v>42</v>
      </c>
      <c r="AU37" s="313">
        <v>45</v>
      </c>
      <c r="AV37" s="313">
        <v>35</v>
      </c>
      <c r="AW37" s="313">
        <v>45</v>
      </c>
      <c r="AX37" s="313">
        <v>40</v>
      </c>
      <c r="AY37" s="313">
        <v>45</v>
      </c>
      <c r="AZ37" s="314">
        <v>31</v>
      </c>
    </row>
    <row r="38" spans="1:52" ht="51" x14ac:dyDescent="0.2">
      <c r="A38" s="422" t="s">
        <v>92</v>
      </c>
      <c r="B38" s="307" t="s">
        <v>293</v>
      </c>
      <c r="C38" s="315" t="s">
        <v>1150</v>
      </c>
      <c r="D38" s="317" t="s">
        <v>1185</v>
      </c>
      <c r="E38" s="317" t="s">
        <v>1225</v>
      </c>
      <c r="F38" s="317" t="s">
        <v>1258</v>
      </c>
      <c r="G38" s="317" t="s">
        <v>1286</v>
      </c>
      <c r="H38" s="317" t="s">
        <v>1314</v>
      </c>
      <c r="I38" s="317" t="s">
        <v>1175</v>
      </c>
      <c r="J38" s="317" t="s">
        <v>1195</v>
      </c>
      <c r="K38" s="317" t="s">
        <v>1374</v>
      </c>
      <c r="L38" s="317" t="s">
        <v>1292</v>
      </c>
      <c r="M38" s="317" t="s">
        <v>1247</v>
      </c>
      <c r="N38" s="317" t="s">
        <v>1298</v>
      </c>
      <c r="O38" s="316">
        <v>1</v>
      </c>
      <c r="P38" s="400" t="s">
        <v>1432</v>
      </c>
      <c r="Q38" s="399" t="s">
        <v>1160</v>
      </c>
      <c r="R38" s="399" t="s">
        <v>1285</v>
      </c>
      <c r="S38" s="400" t="s">
        <v>1394</v>
      </c>
      <c r="T38" s="399" t="s">
        <v>1142</v>
      </c>
      <c r="U38" s="399" t="s">
        <v>1303</v>
      </c>
      <c r="V38" s="400" t="s">
        <v>1373</v>
      </c>
      <c r="W38" s="400" t="s">
        <v>1394</v>
      </c>
      <c r="X38" s="401" t="s">
        <v>1207</v>
      </c>
      <c r="Y38" s="401" t="s">
        <v>1441</v>
      </c>
      <c r="Z38" s="399" t="s">
        <v>1284</v>
      </c>
      <c r="AA38" s="400" t="s">
        <v>1184</v>
      </c>
      <c r="AB38" s="399" t="s">
        <v>1160</v>
      </c>
      <c r="AC38" s="399" t="s">
        <v>1442</v>
      </c>
      <c r="AD38" s="400" t="s">
        <v>1392</v>
      </c>
      <c r="AE38" s="400" t="s">
        <v>1425</v>
      </c>
      <c r="AF38" s="399" t="s">
        <v>1365</v>
      </c>
      <c r="AG38" s="400" t="s">
        <v>1443</v>
      </c>
      <c r="AH38" s="400" t="s">
        <v>1151</v>
      </c>
      <c r="AI38" s="400" t="s">
        <v>1323</v>
      </c>
      <c r="AJ38" s="401" t="s">
        <v>1444</v>
      </c>
      <c r="AK38" s="401" t="s">
        <v>1445</v>
      </c>
      <c r="AL38" s="399" t="s">
        <v>1446</v>
      </c>
      <c r="AM38" s="400" t="s">
        <v>1195</v>
      </c>
      <c r="AN38" s="317" t="s">
        <v>1447</v>
      </c>
      <c r="AO38" s="399" t="s">
        <v>1183</v>
      </c>
      <c r="AP38" s="399" t="s">
        <v>1399</v>
      </c>
      <c r="AQ38" s="400" t="s">
        <v>1448</v>
      </c>
      <c r="AR38" s="401" t="s">
        <v>1449</v>
      </c>
      <c r="AS38" s="399" t="s">
        <v>1227</v>
      </c>
      <c r="AT38" s="309">
        <v>0.11030967737196197</v>
      </c>
      <c r="AU38" s="400" t="s">
        <v>1450</v>
      </c>
      <c r="AV38" s="399" t="s">
        <v>1213</v>
      </c>
      <c r="AW38" s="399" t="s">
        <v>1202</v>
      </c>
      <c r="AX38" s="400" t="s">
        <v>1451</v>
      </c>
      <c r="AY38" s="317" t="s">
        <v>1452</v>
      </c>
      <c r="AZ38" s="402" t="s">
        <v>1453</v>
      </c>
    </row>
    <row r="39" spans="1:52" ht="34" x14ac:dyDescent="0.2">
      <c r="A39" s="423"/>
      <c r="B39" s="307" t="s">
        <v>683</v>
      </c>
      <c r="C39" s="318">
        <v>3.7832242483976999E-13</v>
      </c>
      <c r="D39" s="309">
        <v>1.1329877964897789E-29</v>
      </c>
      <c r="E39" s="309">
        <v>9.8563296844280164E-11</v>
      </c>
      <c r="F39" s="309">
        <v>4.2583234366791906E-24</v>
      </c>
      <c r="G39" s="309">
        <v>1.2777251573524108E-37</v>
      </c>
      <c r="H39" s="309">
        <v>3.5990402665749028E-6</v>
      </c>
      <c r="I39" s="309">
        <v>1.0393247856248914E-19</v>
      </c>
      <c r="J39" s="309">
        <v>1.5698522295960932E-10</v>
      </c>
      <c r="K39" s="309">
        <v>5.8471672892516396E-26</v>
      </c>
      <c r="L39" s="309">
        <v>2.4543342879613095E-14</v>
      </c>
      <c r="M39" s="309">
        <v>4.6970184885554484E-28</v>
      </c>
      <c r="N39" s="309">
        <v>5.3071596982886669E-11</v>
      </c>
      <c r="O39" s="319"/>
      <c r="P39" s="309">
        <v>1.4635545913749248E-10</v>
      </c>
      <c r="Q39" s="309">
        <v>2.6147442345959031E-18</v>
      </c>
      <c r="R39" s="309">
        <v>6.1234197647412247E-27</v>
      </c>
      <c r="S39" s="309">
        <v>1.5640401443197293E-12</v>
      </c>
      <c r="T39" s="309">
        <v>4.6126818481446182E-18</v>
      </c>
      <c r="U39" s="309">
        <v>1.698678915034716E-35</v>
      </c>
      <c r="V39" s="309">
        <v>8.080173041086596E-11</v>
      </c>
      <c r="W39" s="309">
        <v>1.4110985081766874E-14</v>
      </c>
      <c r="X39" s="309">
        <v>7.8867538093059967E-5</v>
      </c>
      <c r="Y39" s="309">
        <v>1.1968640625715041E-6</v>
      </c>
      <c r="Z39" s="309">
        <v>1.5236497259269215E-31</v>
      </c>
      <c r="AA39" s="309">
        <v>2.0896831251515572E-9</v>
      </c>
      <c r="AB39" s="309">
        <v>3.3650784730184364E-13</v>
      </c>
      <c r="AC39" s="309">
        <v>8.2586555559126986E-36</v>
      </c>
      <c r="AD39" s="309">
        <v>5.4544909872939353E-7</v>
      </c>
      <c r="AE39" s="309">
        <v>1.0187137878289993E-8</v>
      </c>
      <c r="AF39" s="309">
        <v>8.2477264618521162E-18</v>
      </c>
      <c r="AG39" s="309">
        <v>2.241632702080447E-14</v>
      </c>
      <c r="AH39" s="309">
        <v>9.3816607258672239E-7</v>
      </c>
      <c r="AI39" s="309">
        <v>3.9445542765234745E-9</v>
      </c>
      <c r="AJ39" s="309">
        <v>1.1801297830630551E-6</v>
      </c>
      <c r="AK39" s="309">
        <v>5.0948884519466752E-5</v>
      </c>
      <c r="AL39" s="309">
        <v>2.0753696242097239E-27</v>
      </c>
      <c r="AM39" s="309">
        <v>1.4912291774359278E-7</v>
      </c>
      <c r="AN39" s="309">
        <v>4.8372325137270647E-2</v>
      </c>
      <c r="AO39" s="309">
        <v>5.0966164671670571E-15</v>
      </c>
      <c r="AP39" s="309">
        <v>1.4170645361223901E-16</v>
      </c>
      <c r="AQ39" s="309">
        <v>4.7039460744539191E-13</v>
      </c>
      <c r="AR39" s="309">
        <v>2.6054866430188388E-7</v>
      </c>
      <c r="AS39" s="309">
        <v>1.9636571148360641E-22</v>
      </c>
      <c r="AT39" s="309">
        <v>0.54112226262750429</v>
      </c>
      <c r="AU39" s="309">
        <v>2.1758264964151461E-9</v>
      </c>
      <c r="AV39" s="309">
        <v>8.4618746652820376E-36</v>
      </c>
      <c r="AW39" s="309">
        <v>4.4145939807655799E-14</v>
      </c>
      <c r="AX39" s="309">
        <v>1.0269590447555162E-15</v>
      </c>
      <c r="AY39" s="309">
        <v>2.5612523488191367E-2</v>
      </c>
      <c r="AZ39" s="310">
        <v>3.1141941266955606E-2</v>
      </c>
    </row>
    <row r="40" spans="1:52" ht="17" x14ac:dyDescent="0.2">
      <c r="A40" s="422"/>
      <c r="B40" s="311" t="s">
        <v>684</v>
      </c>
      <c r="C40" s="312">
        <v>39</v>
      </c>
      <c r="D40" s="313">
        <v>49</v>
      </c>
      <c r="E40" s="313">
        <v>30</v>
      </c>
      <c r="F40" s="313">
        <v>44</v>
      </c>
      <c r="G40" s="313">
        <v>47</v>
      </c>
      <c r="H40" s="313">
        <v>35</v>
      </c>
      <c r="I40" s="313">
        <v>35</v>
      </c>
      <c r="J40" s="313">
        <v>36</v>
      </c>
      <c r="K40" s="313">
        <v>46</v>
      </c>
      <c r="L40" s="313">
        <v>33</v>
      </c>
      <c r="M40" s="313">
        <v>45</v>
      </c>
      <c r="N40" s="313">
        <v>41</v>
      </c>
      <c r="O40" s="313">
        <v>49</v>
      </c>
      <c r="P40" s="313">
        <v>38</v>
      </c>
      <c r="Q40" s="313">
        <v>45</v>
      </c>
      <c r="R40" s="313">
        <v>42</v>
      </c>
      <c r="S40" s="313">
        <v>35</v>
      </c>
      <c r="T40" s="313">
        <v>45</v>
      </c>
      <c r="U40" s="313">
        <v>37</v>
      </c>
      <c r="V40" s="313">
        <v>36</v>
      </c>
      <c r="W40" s="313">
        <v>41</v>
      </c>
      <c r="X40" s="313">
        <v>42</v>
      </c>
      <c r="Y40" s="313">
        <v>43</v>
      </c>
      <c r="Z40" s="313">
        <v>48</v>
      </c>
      <c r="AA40" s="313">
        <v>28</v>
      </c>
      <c r="AB40" s="313">
        <v>32</v>
      </c>
      <c r="AC40" s="313">
        <v>44</v>
      </c>
      <c r="AD40" s="313">
        <v>26</v>
      </c>
      <c r="AE40" s="313">
        <v>38</v>
      </c>
      <c r="AF40" s="313">
        <v>40</v>
      </c>
      <c r="AG40" s="313">
        <v>38</v>
      </c>
      <c r="AH40" s="313">
        <v>21</v>
      </c>
      <c r="AI40" s="313">
        <v>39</v>
      </c>
      <c r="AJ40" s="313">
        <v>38</v>
      </c>
      <c r="AK40" s="313">
        <v>40</v>
      </c>
      <c r="AL40" s="313">
        <v>38</v>
      </c>
      <c r="AM40" s="313">
        <v>25</v>
      </c>
      <c r="AN40" s="313">
        <v>44</v>
      </c>
      <c r="AO40" s="313">
        <v>30</v>
      </c>
      <c r="AP40" s="313">
        <v>39</v>
      </c>
      <c r="AQ40" s="313">
        <v>36</v>
      </c>
      <c r="AR40" s="313">
        <v>46</v>
      </c>
      <c r="AS40" s="313">
        <v>38</v>
      </c>
      <c r="AT40" s="313">
        <v>33</v>
      </c>
      <c r="AU40" s="313">
        <v>45</v>
      </c>
      <c r="AV40" s="313">
        <v>43</v>
      </c>
      <c r="AW40" s="313">
        <v>36</v>
      </c>
      <c r="AX40" s="313">
        <v>48</v>
      </c>
      <c r="AY40" s="313">
        <v>45</v>
      </c>
      <c r="AZ40" s="314">
        <v>22</v>
      </c>
    </row>
    <row r="41" spans="1:52" ht="51" x14ac:dyDescent="0.2">
      <c r="A41" s="422" t="s">
        <v>100</v>
      </c>
      <c r="B41" s="307" t="s">
        <v>293</v>
      </c>
      <c r="C41" s="318">
        <v>7.7459429995171816E-2</v>
      </c>
      <c r="D41" s="317" t="s">
        <v>1188</v>
      </c>
      <c r="E41" s="317" t="s">
        <v>1177</v>
      </c>
      <c r="F41" s="317" t="s">
        <v>1158</v>
      </c>
      <c r="G41" s="317" t="s">
        <v>1287</v>
      </c>
      <c r="H41" s="309">
        <v>0.22800596004511475</v>
      </c>
      <c r="I41" s="317" t="s">
        <v>1344</v>
      </c>
      <c r="J41" s="309">
        <v>0.25039693244407774</v>
      </c>
      <c r="K41" s="317" t="s">
        <v>1375</v>
      </c>
      <c r="L41" s="317" t="s">
        <v>1393</v>
      </c>
      <c r="M41" s="317" t="s">
        <v>1323</v>
      </c>
      <c r="N41" s="317" t="s">
        <v>1413</v>
      </c>
      <c r="O41" s="317" t="s">
        <v>1432</v>
      </c>
      <c r="P41" s="316">
        <v>1</v>
      </c>
      <c r="Q41" s="401" t="s">
        <v>1454</v>
      </c>
      <c r="R41" s="400" t="s">
        <v>1455</v>
      </c>
      <c r="S41" s="309">
        <v>0.12986497682299741</v>
      </c>
      <c r="T41" s="400" t="s">
        <v>1456</v>
      </c>
      <c r="U41" s="399" t="s">
        <v>1446</v>
      </c>
      <c r="V41" s="309">
        <v>-5.1657277385240209E-2</v>
      </c>
      <c r="W41" s="401" t="s">
        <v>1457</v>
      </c>
      <c r="X41" s="401" t="s">
        <v>1428</v>
      </c>
      <c r="Y41" s="309">
        <v>9.9322868555577246E-2</v>
      </c>
      <c r="Z41" s="399" t="s">
        <v>1259</v>
      </c>
      <c r="AA41" s="400" t="s">
        <v>1359</v>
      </c>
      <c r="AB41" s="309">
        <v>8.0937001981710166E-2</v>
      </c>
      <c r="AC41" s="400" t="s">
        <v>1392</v>
      </c>
      <c r="AD41" s="400" t="s">
        <v>1229</v>
      </c>
      <c r="AE41" s="401" t="s">
        <v>1445</v>
      </c>
      <c r="AF41" s="400" t="s">
        <v>1440</v>
      </c>
      <c r="AG41" s="400" t="s">
        <v>1458</v>
      </c>
      <c r="AH41" s="400" t="s">
        <v>1459</v>
      </c>
      <c r="AI41" s="401" t="s">
        <v>1460</v>
      </c>
      <c r="AJ41" s="309">
        <v>-2.7559151743785544E-2</v>
      </c>
      <c r="AK41" s="317" t="s">
        <v>1461</v>
      </c>
      <c r="AL41" s="401" t="s">
        <v>1462</v>
      </c>
      <c r="AM41" s="401" t="s">
        <v>1404</v>
      </c>
      <c r="AN41" s="400" t="s">
        <v>1157</v>
      </c>
      <c r="AO41" s="401" t="s">
        <v>1463</v>
      </c>
      <c r="AP41" s="400" t="s">
        <v>1219</v>
      </c>
      <c r="AQ41" s="399" t="s">
        <v>1290</v>
      </c>
      <c r="AR41" s="401" t="s">
        <v>1464</v>
      </c>
      <c r="AS41" s="400" t="s">
        <v>1400</v>
      </c>
      <c r="AT41" s="401" t="s">
        <v>1465</v>
      </c>
      <c r="AU41" s="401" t="s">
        <v>1466</v>
      </c>
      <c r="AV41" s="399" t="s">
        <v>1417</v>
      </c>
      <c r="AW41" s="399" t="s">
        <v>1267</v>
      </c>
      <c r="AX41" s="400" t="s">
        <v>1467</v>
      </c>
      <c r="AY41" s="309">
        <v>0.27672381133702101</v>
      </c>
      <c r="AZ41" s="402" t="s">
        <v>1457</v>
      </c>
    </row>
    <row r="42" spans="1:52" ht="34" x14ac:dyDescent="0.2">
      <c r="A42" s="423"/>
      <c r="B42" s="307" t="s">
        <v>683</v>
      </c>
      <c r="C42" s="318">
        <v>0.60076832115576184</v>
      </c>
      <c r="D42" s="309">
        <v>5.7206998063855648E-7</v>
      </c>
      <c r="E42" s="309">
        <v>4.3700389581468969E-2</v>
      </c>
      <c r="F42" s="309">
        <v>1.7534895048622236E-5</v>
      </c>
      <c r="G42" s="309">
        <v>3.3967910508233475E-12</v>
      </c>
      <c r="H42" s="309">
        <v>0.12750703874082794</v>
      </c>
      <c r="I42" s="309">
        <v>2.5419888368446162E-9</v>
      </c>
      <c r="J42" s="309">
        <v>8.9588628673417242E-2</v>
      </c>
      <c r="K42" s="309">
        <v>2.2062648797267279E-7</v>
      </c>
      <c r="L42" s="309">
        <v>4.1713963186153613E-2</v>
      </c>
      <c r="M42" s="309">
        <v>5.4332775456026257E-10</v>
      </c>
      <c r="N42" s="309">
        <v>6.5511758525489E-9</v>
      </c>
      <c r="O42" s="309">
        <v>1.4635545913749248E-10</v>
      </c>
      <c r="P42" s="319"/>
      <c r="Q42" s="309">
        <v>4.8711205695121365E-4</v>
      </c>
      <c r="R42" s="309">
        <v>9.465974942780515E-12</v>
      </c>
      <c r="S42" s="309">
        <v>0.38967968628440608</v>
      </c>
      <c r="T42" s="309">
        <v>1.4485282530353285E-11</v>
      </c>
      <c r="U42" s="309">
        <v>1.7411231596352859E-18</v>
      </c>
      <c r="V42" s="309">
        <v>0.73021574846527293</v>
      </c>
      <c r="W42" s="309">
        <v>7.9872437964163495E-5</v>
      </c>
      <c r="X42" s="309">
        <v>1.5396640026250863E-6</v>
      </c>
      <c r="Y42" s="309">
        <v>0.51624982993523305</v>
      </c>
      <c r="Z42" s="309">
        <v>2.9267367051393305E-18</v>
      </c>
      <c r="AA42" s="309">
        <v>6.757141266636462E-8</v>
      </c>
      <c r="AB42" s="309">
        <v>0.60589081566803737</v>
      </c>
      <c r="AC42" s="309">
        <v>4.9438954157556151E-11</v>
      </c>
      <c r="AD42" s="309">
        <v>6.5564508037628186E-7</v>
      </c>
      <c r="AE42" s="309">
        <v>8.1540207616206218E-5</v>
      </c>
      <c r="AF42" s="309">
        <v>3.5099736425562359E-12</v>
      </c>
      <c r="AG42" s="309">
        <v>1.2558194835979476E-6</v>
      </c>
      <c r="AH42" s="309">
        <v>4.7925078724463517E-6</v>
      </c>
      <c r="AI42" s="309">
        <v>1.0146662196186262E-3</v>
      </c>
      <c r="AJ42" s="309">
        <v>0.85090051894124219</v>
      </c>
      <c r="AK42" s="309">
        <v>9.6117954954866233E-3</v>
      </c>
      <c r="AL42" s="309">
        <v>1.9599758636556153E-5</v>
      </c>
      <c r="AM42" s="309">
        <v>2.0668347089665123E-3</v>
      </c>
      <c r="AN42" s="309">
        <v>2.2117509231194907E-14</v>
      </c>
      <c r="AO42" s="309">
        <v>4.6915818067049834E-6</v>
      </c>
      <c r="AP42" s="309">
        <v>3.9967955883007865E-18</v>
      </c>
      <c r="AQ42" s="309">
        <v>1.3009514930449486E-21</v>
      </c>
      <c r="AR42" s="309">
        <v>1.5228284877773167E-4</v>
      </c>
      <c r="AS42" s="309">
        <v>8.8006517458450289E-10</v>
      </c>
      <c r="AT42" s="309">
        <v>4.2579839553207478E-3</v>
      </c>
      <c r="AU42" s="309">
        <v>5.3304662644751552E-3</v>
      </c>
      <c r="AV42" s="309">
        <v>2.6500627961114055E-18</v>
      </c>
      <c r="AW42" s="309">
        <v>1.6514737263812617E-21</v>
      </c>
      <c r="AX42" s="309">
        <v>2.5439249953921795E-12</v>
      </c>
      <c r="AY42" s="309">
        <v>7.6050051429217586E-2</v>
      </c>
      <c r="AZ42" s="310">
        <v>1.094948612470299E-3</v>
      </c>
    </row>
    <row r="43" spans="1:52" ht="17" x14ac:dyDescent="0.2">
      <c r="A43" s="422"/>
      <c r="B43" s="311" t="s">
        <v>684</v>
      </c>
      <c r="C43" s="312">
        <v>48</v>
      </c>
      <c r="D43" s="313">
        <v>38</v>
      </c>
      <c r="E43" s="313">
        <v>41</v>
      </c>
      <c r="F43" s="313">
        <v>44</v>
      </c>
      <c r="G43" s="313">
        <v>37</v>
      </c>
      <c r="H43" s="313">
        <v>46</v>
      </c>
      <c r="I43" s="313">
        <v>46</v>
      </c>
      <c r="J43" s="313">
        <v>47</v>
      </c>
      <c r="K43" s="313">
        <v>42</v>
      </c>
      <c r="L43" s="313">
        <v>44</v>
      </c>
      <c r="M43" s="313">
        <v>43</v>
      </c>
      <c r="N43" s="313">
        <v>47</v>
      </c>
      <c r="O43" s="313">
        <v>38</v>
      </c>
      <c r="P43" s="313">
        <v>49</v>
      </c>
      <c r="Q43" s="313">
        <v>43</v>
      </c>
      <c r="R43" s="313">
        <v>31</v>
      </c>
      <c r="S43" s="313">
        <v>46</v>
      </c>
      <c r="T43" s="313">
        <v>39</v>
      </c>
      <c r="U43" s="313">
        <v>26</v>
      </c>
      <c r="V43" s="313">
        <v>47</v>
      </c>
      <c r="W43" s="313">
        <v>47</v>
      </c>
      <c r="X43" s="313">
        <v>46</v>
      </c>
      <c r="Y43" s="313">
        <v>45</v>
      </c>
      <c r="Z43" s="313">
        <v>40</v>
      </c>
      <c r="AA43" s="313">
        <v>39</v>
      </c>
      <c r="AB43" s="313">
        <v>43</v>
      </c>
      <c r="AC43" s="313">
        <v>43</v>
      </c>
      <c r="AD43" s="313">
        <v>37</v>
      </c>
      <c r="AE43" s="313">
        <v>38</v>
      </c>
      <c r="AF43" s="313">
        <v>48</v>
      </c>
      <c r="AG43" s="313">
        <v>29</v>
      </c>
      <c r="AH43" s="313">
        <v>32</v>
      </c>
      <c r="AI43" s="313">
        <v>28</v>
      </c>
      <c r="AJ43" s="313">
        <v>49</v>
      </c>
      <c r="AK43" s="313">
        <v>47</v>
      </c>
      <c r="AL43" s="313">
        <v>49</v>
      </c>
      <c r="AM43" s="313">
        <v>36</v>
      </c>
      <c r="AN43" s="313">
        <v>43</v>
      </c>
      <c r="AO43" s="313">
        <v>41</v>
      </c>
      <c r="AP43" s="313">
        <v>48</v>
      </c>
      <c r="AQ43" s="313">
        <v>47</v>
      </c>
      <c r="AR43" s="313">
        <v>35</v>
      </c>
      <c r="AS43" s="313">
        <v>27</v>
      </c>
      <c r="AT43" s="313">
        <v>44</v>
      </c>
      <c r="AU43" s="313">
        <v>42</v>
      </c>
      <c r="AV43" s="313">
        <v>32</v>
      </c>
      <c r="AW43" s="313">
        <v>47</v>
      </c>
      <c r="AX43" s="313">
        <v>37</v>
      </c>
      <c r="AY43" s="313">
        <v>42</v>
      </c>
      <c r="AZ43" s="314">
        <v>33</v>
      </c>
    </row>
    <row r="44" spans="1:52" ht="51" x14ac:dyDescent="0.2">
      <c r="A44" s="422" t="s">
        <v>75</v>
      </c>
      <c r="B44" s="307" t="s">
        <v>293</v>
      </c>
      <c r="C44" s="315" t="s">
        <v>1151</v>
      </c>
      <c r="D44" s="317" t="s">
        <v>1189</v>
      </c>
      <c r="E44" s="317" t="s">
        <v>1226</v>
      </c>
      <c r="F44" s="317" t="s">
        <v>1259</v>
      </c>
      <c r="G44" s="317" t="s">
        <v>1288</v>
      </c>
      <c r="H44" s="317" t="s">
        <v>1143</v>
      </c>
      <c r="I44" s="317" t="s">
        <v>1345</v>
      </c>
      <c r="J44" s="317" t="s">
        <v>1357</v>
      </c>
      <c r="K44" s="317" t="s">
        <v>1376</v>
      </c>
      <c r="L44" s="317" t="s">
        <v>1345</v>
      </c>
      <c r="M44" s="317" t="s">
        <v>1216</v>
      </c>
      <c r="N44" s="317" t="s">
        <v>1425</v>
      </c>
      <c r="O44" s="317" t="s">
        <v>1160</v>
      </c>
      <c r="P44" s="317" t="s">
        <v>1454</v>
      </c>
      <c r="Q44" s="316">
        <v>1</v>
      </c>
      <c r="R44" s="400" t="s">
        <v>1351</v>
      </c>
      <c r="S44" s="400" t="s">
        <v>1269</v>
      </c>
      <c r="T44" s="399" t="s">
        <v>1405</v>
      </c>
      <c r="U44" s="400" t="s">
        <v>1451</v>
      </c>
      <c r="V44" s="400" t="s">
        <v>1421</v>
      </c>
      <c r="W44" s="400" t="s">
        <v>1257</v>
      </c>
      <c r="X44" s="317" t="s">
        <v>1389</v>
      </c>
      <c r="Y44" s="401" t="s">
        <v>1468</v>
      </c>
      <c r="Z44" s="400" t="s">
        <v>1298</v>
      </c>
      <c r="AA44" s="401" t="s">
        <v>1469</v>
      </c>
      <c r="AB44" s="400" t="s">
        <v>1351</v>
      </c>
      <c r="AC44" s="400" t="s">
        <v>1400</v>
      </c>
      <c r="AD44" s="401" t="s">
        <v>1379</v>
      </c>
      <c r="AE44" s="400" t="s">
        <v>1205</v>
      </c>
      <c r="AF44" s="400" t="s">
        <v>1470</v>
      </c>
      <c r="AG44" s="400" t="s">
        <v>1471</v>
      </c>
      <c r="AH44" s="401" t="s">
        <v>1472</v>
      </c>
      <c r="AI44" s="401" t="s">
        <v>1428</v>
      </c>
      <c r="AJ44" s="400" t="s">
        <v>1188</v>
      </c>
      <c r="AK44" s="401" t="s">
        <v>1473</v>
      </c>
      <c r="AL44" s="399" t="s">
        <v>1376</v>
      </c>
      <c r="AM44" s="401" t="s">
        <v>1474</v>
      </c>
      <c r="AN44" s="309">
        <v>0.19743822757331195</v>
      </c>
      <c r="AO44" s="400" t="s">
        <v>1359</v>
      </c>
      <c r="AP44" s="400" t="s">
        <v>1475</v>
      </c>
      <c r="AQ44" s="401" t="s">
        <v>1294</v>
      </c>
      <c r="AR44" s="401" t="s">
        <v>1383</v>
      </c>
      <c r="AS44" s="400" t="s">
        <v>1390</v>
      </c>
      <c r="AT44" s="309">
        <v>-0.1283396491456526</v>
      </c>
      <c r="AU44" s="400" t="s">
        <v>1470</v>
      </c>
      <c r="AV44" s="399" t="s">
        <v>1476</v>
      </c>
      <c r="AW44" s="401" t="s">
        <v>1463</v>
      </c>
      <c r="AX44" s="401" t="s">
        <v>1477</v>
      </c>
      <c r="AY44" s="401" t="s">
        <v>1478</v>
      </c>
      <c r="AZ44" s="310">
        <v>1.2207052870158098E-2</v>
      </c>
    </row>
    <row r="45" spans="1:52" ht="34" x14ac:dyDescent="0.2">
      <c r="A45" s="423"/>
      <c r="B45" s="307" t="s">
        <v>683</v>
      </c>
      <c r="C45" s="318">
        <v>2.2939266359022477E-13</v>
      </c>
      <c r="D45" s="309">
        <v>2.4611391138512238E-11</v>
      </c>
      <c r="E45" s="309">
        <v>1.0997703704416162E-6</v>
      </c>
      <c r="F45" s="309">
        <v>3.7156765324205609E-22</v>
      </c>
      <c r="G45" s="309">
        <v>1.1904838240985318E-19</v>
      </c>
      <c r="H45" s="309">
        <v>6.4117898492258265E-5</v>
      </c>
      <c r="I45" s="309">
        <v>1.1478890582410271E-12</v>
      </c>
      <c r="J45" s="309">
        <v>1.1753513676005475E-11</v>
      </c>
      <c r="K45" s="309">
        <v>9.9485843093284396E-25</v>
      </c>
      <c r="L45" s="309">
        <v>4.3759069984611989E-12</v>
      </c>
      <c r="M45" s="309">
        <v>6.2636843388672317E-22</v>
      </c>
      <c r="N45" s="309">
        <v>2.3483862783380323E-10</v>
      </c>
      <c r="O45" s="309">
        <v>2.6147442345959031E-18</v>
      </c>
      <c r="P45" s="309">
        <v>4.8711205695121365E-4</v>
      </c>
      <c r="Q45" s="319"/>
      <c r="R45" s="309">
        <v>1.7191851978508459E-11</v>
      </c>
      <c r="S45" s="309">
        <v>1.5547588063166448E-12</v>
      </c>
      <c r="T45" s="309">
        <v>3.5823320377744388E-28</v>
      </c>
      <c r="U45" s="309">
        <v>4.6487312572468139E-11</v>
      </c>
      <c r="V45" s="309">
        <v>7.0177177398561743E-14</v>
      </c>
      <c r="W45" s="309">
        <v>2.8811057746348895E-15</v>
      </c>
      <c r="X45" s="309">
        <v>2.7217652685519039E-2</v>
      </c>
      <c r="Y45" s="309">
        <v>9.3686425016867428E-5</v>
      </c>
      <c r="Z45" s="309">
        <v>1.6849518330063068E-12</v>
      </c>
      <c r="AA45" s="309">
        <v>1.0898646561511203E-4</v>
      </c>
      <c r="AB45" s="309">
        <v>3.0738817054447022E-11</v>
      </c>
      <c r="AC45" s="309">
        <v>3.4843746593473736E-17</v>
      </c>
      <c r="AD45" s="309">
        <v>1.2881980751048268E-3</v>
      </c>
      <c r="AE45" s="309">
        <v>1.3602826692948394E-9</v>
      </c>
      <c r="AF45" s="309">
        <v>4.1208465618219553E-13</v>
      </c>
      <c r="AG45" s="309">
        <v>8.9133354353662371E-7</v>
      </c>
      <c r="AH45" s="309">
        <v>2.9114595841619648E-4</v>
      </c>
      <c r="AI45" s="309">
        <v>3.2814891244824504E-5</v>
      </c>
      <c r="AJ45" s="309">
        <v>9.1336499132343063E-8</v>
      </c>
      <c r="AK45" s="309">
        <v>6.5795913140976757E-6</v>
      </c>
      <c r="AL45" s="309">
        <v>9.4216632596946805E-22</v>
      </c>
      <c r="AM45" s="309">
        <v>8.4652744457214171E-4</v>
      </c>
      <c r="AN45" s="309">
        <v>0.17388750834601777</v>
      </c>
      <c r="AO45" s="309">
        <v>3.604864592921182E-7</v>
      </c>
      <c r="AP45" s="309">
        <v>4.5025123643100955E-9</v>
      </c>
      <c r="AQ45" s="309">
        <v>8.8863744522324193E-6</v>
      </c>
      <c r="AR45" s="309">
        <v>9.3864146507922036E-9</v>
      </c>
      <c r="AS45" s="309">
        <v>2.9618717839836738E-8</v>
      </c>
      <c r="AT45" s="309">
        <v>0.44254992345397104</v>
      </c>
      <c r="AU45" s="309">
        <v>3.4205924566635975E-14</v>
      </c>
      <c r="AV45" s="309">
        <v>2.7037375376708011E-15</v>
      </c>
      <c r="AW45" s="309">
        <v>4.5678862638428026E-6</v>
      </c>
      <c r="AX45" s="309">
        <v>4.8131089608260299E-6</v>
      </c>
      <c r="AY45" s="309">
        <v>1.0324917263531733E-3</v>
      </c>
      <c r="AZ45" s="310">
        <v>0.95181286860277392</v>
      </c>
    </row>
    <row r="46" spans="1:52" ht="17" x14ac:dyDescent="0.2">
      <c r="A46" s="422"/>
      <c r="B46" s="311" t="s">
        <v>684</v>
      </c>
      <c r="C46" s="312">
        <v>44</v>
      </c>
      <c r="D46" s="313">
        <v>45</v>
      </c>
      <c r="E46" s="313">
        <v>35</v>
      </c>
      <c r="F46" s="313">
        <v>49</v>
      </c>
      <c r="G46" s="313">
        <v>44</v>
      </c>
      <c r="H46" s="313">
        <v>40</v>
      </c>
      <c r="I46" s="313">
        <v>40</v>
      </c>
      <c r="J46" s="313">
        <v>41</v>
      </c>
      <c r="K46" s="313">
        <v>49</v>
      </c>
      <c r="L46" s="313">
        <v>38</v>
      </c>
      <c r="M46" s="313">
        <v>50</v>
      </c>
      <c r="N46" s="313">
        <v>46</v>
      </c>
      <c r="O46" s="313">
        <v>45</v>
      </c>
      <c r="P46" s="313">
        <v>43</v>
      </c>
      <c r="Q46" s="313">
        <v>50</v>
      </c>
      <c r="R46" s="313">
        <v>38</v>
      </c>
      <c r="S46" s="313">
        <v>40</v>
      </c>
      <c r="T46" s="313">
        <v>46</v>
      </c>
      <c r="U46" s="313">
        <v>33</v>
      </c>
      <c r="V46" s="313">
        <v>41</v>
      </c>
      <c r="W46" s="313">
        <v>46</v>
      </c>
      <c r="X46" s="313">
        <v>47</v>
      </c>
      <c r="Y46" s="313">
        <v>48</v>
      </c>
      <c r="Z46" s="313">
        <v>47</v>
      </c>
      <c r="AA46" s="313">
        <v>33</v>
      </c>
      <c r="AB46" s="313">
        <v>37</v>
      </c>
      <c r="AC46" s="313">
        <v>49</v>
      </c>
      <c r="AD46" s="313">
        <v>31</v>
      </c>
      <c r="AE46" s="313">
        <v>38</v>
      </c>
      <c r="AF46" s="313">
        <v>45</v>
      </c>
      <c r="AG46" s="313">
        <v>36</v>
      </c>
      <c r="AH46" s="313">
        <v>26</v>
      </c>
      <c r="AI46" s="313">
        <v>35</v>
      </c>
      <c r="AJ46" s="313">
        <v>43</v>
      </c>
      <c r="AK46" s="313">
        <v>45</v>
      </c>
      <c r="AL46" s="313">
        <v>43</v>
      </c>
      <c r="AM46" s="313">
        <v>30</v>
      </c>
      <c r="AN46" s="313">
        <v>49</v>
      </c>
      <c r="AO46" s="313">
        <v>35</v>
      </c>
      <c r="AP46" s="313">
        <v>44</v>
      </c>
      <c r="AQ46" s="313">
        <v>41</v>
      </c>
      <c r="AR46" s="313">
        <v>42</v>
      </c>
      <c r="AS46" s="313">
        <v>34</v>
      </c>
      <c r="AT46" s="313">
        <v>38</v>
      </c>
      <c r="AU46" s="313">
        <v>49</v>
      </c>
      <c r="AV46" s="313">
        <v>39</v>
      </c>
      <c r="AW46" s="313">
        <v>41</v>
      </c>
      <c r="AX46" s="313">
        <v>44</v>
      </c>
      <c r="AY46" s="313">
        <v>49</v>
      </c>
      <c r="AZ46" s="314">
        <v>27</v>
      </c>
    </row>
    <row r="47" spans="1:52" ht="51" x14ac:dyDescent="0.2">
      <c r="A47" s="422" t="s">
        <v>99</v>
      </c>
      <c r="B47" s="307" t="s">
        <v>293</v>
      </c>
      <c r="C47" s="315" t="s">
        <v>1152</v>
      </c>
      <c r="D47" s="317" t="s">
        <v>1190</v>
      </c>
      <c r="E47" s="317" t="s">
        <v>1227</v>
      </c>
      <c r="F47" s="317" t="s">
        <v>1260</v>
      </c>
      <c r="G47" s="317" t="s">
        <v>1175</v>
      </c>
      <c r="H47" s="317" t="s">
        <v>1315</v>
      </c>
      <c r="I47" s="317" t="s">
        <v>1180</v>
      </c>
      <c r="J47" s="317" t="s">
        <v>1297</v>
      </c>
      <c r="K47" s="317" t="s">
        <v>1250</v>
      </c>
      <c r="L47" s="317" t="s">
        <v>1256</v>
      </c>
      <c r="M47" s="317" t="s">
        <v>1268</v>
      </c>
      <c r="N47" s="317" t="s">
        <v>1225</v>
      </c>
      <c r="O47" s="317" t="s">
        <v>1285</v>
      </c>
      <c r="P47" s="317" t="s">
        <v>1455</v>
      </c>
      <c r="Q47" s="317" t="s">
        <v>1351</v>
      </c>
      <c r="R47" s="316">
        <v>1</v>
      </c>
      <c r="S47" s="399" t="s">
        <v>1247</v>
      </c>
      <c r="T47" s="400" t="s">
        <v>1147</v>
      </c>
      <c r="U47" s="399" t="s">
        <v>1190</v>
      </c>
      <c r="V47" s="399" t="s">
        <v>1175</v>
      </c>
      <c r="W47" s="399" t="s">
        <v>1365</v>
      </c>
      <c r="X47" s="401" t="s">
        <v>1479</v>
      </c>
      <c r="Y47" s="400" t="s">
        <v>1275</v>
      </c>
      <c r="Z47" s="399" t="s">
        <v>1238</v>
      </c>
      <c r="AA47" s="399" t="s">
        <v>1360</v>
      </c>
      <c r="AB47" s="399" t="s">
        <v>1364</v>
      </c>
      <c r="AC47" s="399" t="s">
        <v>1232</v>
      </c>
      <c r="AD47" s="399" t="s">
        <v>1160</v>
      </c>
      <c r="AE47" s="400" t="s">
        <v>1167</v>
      </c>
      <c r="AF47" s="399" t="s">
        <v>1267</v>
      </c>
      <c r="AG47" s="399" t="s">
        <v>1395</v>
      </c>
      <c r="AH47" s="399" t="s">
        <v>1258</v>
      </c>
      <c r="AI47" s="400" t="s">
        <v>1204</v>
      </c>
      <c r="AJ47" s="400" t="s">
        <v>1273</v>
      </c>
      <c r="AK47" s="401" t="s">
        <v>1437</v>
      </c>
      <c r="AL47" s="399" t="s">
        <v>1198</v>
      </c>
      <c r="AM47" s="399" t="s">
        <v>1480</v>
      </c>
      <c r="AN47" s="401" t="s">
        <v>1481</v>
      </c>
      <c r="AO47" s="399" t="s">
        <v>1482</v>
      </c>
      <c r="AP47" s="400" t="s">
        <v>1184</v>
      </c>
      <c r="AQ47" s="399" t="s">
        <v>1191</v>
      </c>
      <c r="AR47" s="401" t="s">
        <v>1483</v>
      </c>
      <c r="AS47" s="399" t="s">
        <v>1193</v>
      </c>
      <c r="AT47" s="309">
        <v>0.26149869650348423</v>
      </c>
      <c r="AU47" s="400" t="s">
        <v>1148</v>
      </c>
      <c r="AV47" s="399" t="s">
        <v>1182</v>
      </c>
      <c r="AW47" s="399" t="s">
        <v>1284</v>
      </c>
      <c r="AX47" s="399" t="s">
        <v>1484</v>
      </c>
      <c r="AY47" s="317" t="s">
        <v>1485</v>
      </c>
      <c r="AZ47" s="402" t="s">
        <v>1265</v>
      </c>
    </row>
    <row r="48" spans="1:52" ht="34" x14ac:dyDescent="0.2">
      <c r="A48" s="423"/>
      <c r="B48" s="307" t="s">
        <v>683</v>
      </c>
      <c r="C48" s="318">
        <v>2.7836297594174955E-15</v>
      </c>
      <c r="D48" s="309">
        <v>2.8882511485897408E-28</v>
      </c>
      <c r="E48" s="309">
        <v>9.6455803895690208E-14</v>
      </c>
      <c r="F48" s="309">
        <v>1.1697444891252283E-17</v>
      </c>
      <c r="G48" s="309">
        <v>5.5910509856054007E-23</v>
      </c>
      <c r="H48" s="309">
        <v>2.3937714171254187E-8</v>
      </c>
      <c r="I48" s="309">
        <v>1.2947589019335706E-14</v>
      </c>
      <c r="J48" s="309">
        <v>1.5087128258577666E-15</v>
      </c>
      <c r="K48" s="309">
        <v>3.7140150909374039E-15</v>
      </c>
      <c r="L48" s="309">
        <v>4.1903891919480844E-14</v>
      </c>
      <c r="M48" s="309">
        <v>1.1401874633814372E-15</v>
      </c>
      <c r="N48" s="309">
        <v>4.0639394871134343E-12</v>
      </c>
      <c r="O48" s="309">
        <v>6.1234197647412247E-27</v>
      </c>
      <c r="P48" s="309">
        <v>9.465974942780515E-12</v>
      </c>
      <c r="Q48" s="309">
        <v>1.7191851978508459E-11</v>
      </c>
      <c r="R48" s="319"/>
      <c r="S48" s="309">
        <v>1.7946635091256252E-17</v>
      </c>
      <c r="T48" s="309">
        <v>1.3185159761012425E-11</v>
      </c>
      <c r="U48" s="309">
        <v>9.3416561689112205E-25</v>
      </c>
      <c r="V48" s="309">
        <v>2.6737064561726076E-16</v>
      </c>
      <c r="W48" s="309">
        <v>3.8360877590905672E-15</v>
      </c>
      <c r="X48" s="309">
        <v>3.1060276278877417E-6</v>
      </c>
      <c r="Y48" s="309">
        <v>1.1346199830791597E-8</v>
      </c>
      <c r="Z48" s="309">
        <v>7.6341797727007969E-29</v>
      </c>
      <c r="AA48" s="309">
        <v>3.8774186537901253E-14</v>
      </c>
      <c r="AB48" s="309">
        <v>2.0365017578456525E-16</v>
      </c>
      <c r="AC48" s="309">
        <v>3.6844772502241367E-20</v>
      </c>
      <c r="AD48" s="309">
        <v>5.0377427933972054E-8</v>
      </c>
      <c r="AE48" s="309">
        <v>1.4850301602392005E-11</v>
      </c>
      <c r="AF48" s="309">
        <v>3.5948296256157392E-15</v>
      </c>
      <c r="AG48" s="309">
        <v>1.0520810725641244E-22</v>
      </c>
      <c r="AH48" s="309">
        <v>8.2130599666572985E-8</v>
      </c>
      <c r="AI48" s="309">
        <v>2.1201237472130436E-13</v>
      </c>
      <c r="AJ48" s="309">
        <v>4.9068004253210716E-10</v>
      </c>
      <c r="AK48" s="309">
        <v>9.104717896967697E-6</v>
      </c>
      <c r="AL48" s="309">
        <v>2.9145789164700686E-17</v>
      </c>
      <c r="AM48" s="309">
        <v>1.4092494753190858E-10</v>
      </c>
      <c r="AN48" s="309">
        <v>9.8468053262174308E-4</v>
      </c>
      <c r="AO48" s="309">
        <v>1.4772540079295311E-12</v>
      </c>
      <c r="AP48" s="309">
        <v>1.125128971203979E-10</v>
      </c>
      <c r="AQ48" s="309">
        <v>2.6646857013216824E-20</v>
      </c>
      <c r="AR48" s="309">
        <v>1.7073952774353261E-6</v>
      </c>
      <c r="AS48" s="309">
        <v>2.3354523899994796E-29</v>
      </c>
      <c r="AT48" s="309">
        <v>0.19691127007033135</v>
      </c>
      <c r="AU48" s="309">
        <v>2.5376808459157854E-8</v>
      </c>
      <c r="AV48" s="309">
        <v>3.4940218357755832E-23</v>
      </c>
      <c r="AW48" s="309">
        <v>4.0170874184075842E-19</v>
      </c>
      <c r="AX48" s="309">
        <v>2.5264866484695081E-19</v>
      </c>
      <c r="AY48" s="309">
        <v>3.5913212673587318E-2</v>
      </c>
      <c r="AZ48" s="310">
        <v>7.3326153130205364E-3</v>
      </c>
    </row>
    <row r="49" spans="1:52" ht="17" x14ac:dyDescent="0.2">
      <c r="A49" s="422"/>
      <c r="B49" s="311" t="s">
        <v>684</v>
      </c>
      <c r="C49" s="312">
        <v>32</v>
      </c>
      <c r="D49" s="313">
        <v>42</v>
      </c>
      <c r="E49" s="313">
        <v>23</v>
      </c>
      <c r="F49" s="313">
        <v>37</v>
      </c>
      <c r="G49" s="313">
        <v>41</v>
      </c>
      <c r="H49" s="313">
        <v>28</v>
      </c>
      <c r="I49" s="313">
        <v>28</v>
      </c>
      <c r="J49" s="313">
        <v>29</v>
      </c>
      <c r="K49" s="313">
        <v>39</v>
      </c>
      <c r="L49" s="313">
        <v>26</v>
      </c>
      <c r="M49" s="313">
        <v>38</v>
      </c>
      <c r="N49" s="313">
        <v>34</v>
      </c>
      <c r="O49" s="313">
        <v>42</v>
      </c>
      <c r="P49" s="313">
        <v>31</v>
      </c>
      <c r="Q49" s="313">
        <v>38</v>
      </c>
      <c r="R49" s="313">
        <v>50</v>
      </c>
      <c r="S49" s="313">
        <v>28</v>
      </c>
      <c r="T49" s="313">
        <v>38</v>
      </c>
      <c r="U49" s="313">
        <v>37</v>
      </c>
      <c r="V49" s="313">
        <v>29</v>
      </c>
      <c r="W49" s="313">
        <v>34</v>
      </c>
      <c r="X49" s="313">
        <v>35</v>
      </c>
      <c r="Y49" s="313">
        <v>36</v>
      </c>
      <c r="Z49" s="313">
        <v>41</v>
      </c>
      <c r="AA49" s="313">
        <v>21</v>
      </c>
      <c r="AB49" s="313">
        <v>25</v>
      </c>
      <c r="AC49" s="313">
        <v>37</v>
      </c>
      <c r="AD49" s="313">
        <v>19</v>
      </c>
      <c r="AE49" s="313">
        <v>31</v>
      </c>
      <c r="AF49" s="313">
        <v>33</v>
      </c>
      <c r="AG49" s="313">
        <v>38</v>
      </c>
      <c r="AH49" s="313">
        <v>14</v>
      </c>
      <c r="AI49" s="313">
        <v>47</v>
      </c>
      <c r="AJ49" s="313">
        <v>31</v>
      </c>
      <c r="AK49" s="313">
        <v>33</v>
      </c>
      <c r="AL49" s="313">
        <v>31</v>
      </c>
      <c r="AM49" s="313">
        <v>18</v>
      </c>
      <c r="AN49" s="313">
        <v>37</v>
      </c>
      <c r="AO49" s="313">
        <v>23</v>
      </c>
      <c r="AP49" s="313">
        <v>32</v>
      </c>
      <c r="AQ49" s="313">
        <v>29</v>
      </c>
      <c r="AR49" s="313">
        <v>45</v>
      </c>
      <c r="AS49" s="313">
        <v>46</v>
      </c>
      <c r="AT49" s="313">
        <v>26</v>
      </c>
      <c r="AU49" s="313">
        <v>38</v>
      </c>
      <c r="AV49" s="313">
        <v>48</v>
      </c>
      <c r="AW49" s="313">
        <v>29</v>
      </c>
      <c r="AX49" s="313">
        <v>43</v>
      </c>
      <c r="AY49" s="313">
        <v>38</v>
      </c>
      <c r="AZ49" s="314">
        <v>15</v>
      </c>
    </row>
    <row r="50" spans="1:52" ht="51" x14ac:dyDescent="0.2">
      <c r="A50" s="422" t="s">
        <v>74</v>
      </c>
      <c r="B50" s="307" t="s">
        <v>293</v>
      </c>
      <c r="C50" s="315" t="s">
        <v>1153</v>
      </c>
      <c r="D50" s="317" t="s">
        <v>1191</v>
      </c>
      <c r="E50" s="317" t="s">
        <v>1210</v>
      </c>
      <c r="F50" s="317" t="s">
        <v>1167</v>
      </c>
      <c r="G50" s="317" t="s">
        <v>1289</v>
      </c>
      <c r="H50" s="317" t="s">
        <v>1316</v>
      </c>
      <c r="I50" s="317" t="s">
        <v>1346</v>
      </c>
      <c r="J50" s="317" t="s">
        <v>1238</v>
      </c>
      <c r="K50" s="317" t="s">
        <v>1242</v>
      </c>
      <c r="L50" s="317" t="s">
        <v>1209</v>
      </c>
      <c r="M50" s="317" t="s">
        <v>1408</v>
      </c>
      <c r="N50" s="317" t="s">
        <v>1426</v>
      </c>
      <c r="O50" s="317" t="s">
        <v>1394</v>
      </c>
      <c r="P50" s="309">
        <v>0.12986497682299741</v>
      </c>
      <c r="Q50" s="317" t="s">
        <v>1269</v>
      </c>
      <c r="R50" s="317" t="s">
        <v>1247</v>
      </c>
      <c r="S50" s="316">
        <v>1</v>
      </c>
      <c r="T50" s="400" t="s">
        <v>1295</v>
      </c>
      <c r="U50" s="400" t="s">
        <v>1467</v>
      </c>
      <c r="V50" s="400" t="s">
        <v>1156</v>
      </c>
      <c r="W50" s="399" t="s">
        <v>1154</v>
      </c>
      <c r="X50" s="309">
        <v>-2.0563140879514174E-2</v>
      </c>
      <c r="Y50" s="400" t="s">
        <v>1486</v>
      </c>
      <c r="Z50" s="400" t="s">
        <v>1487</v>
      </c>
      <c r="AA50" s="401" t="s">
        <v>1488</v>
      </c>
      <c r="AB50" s="399" t="s">
        <v>1489</v>
      </c>
      <c r="AC50" s="401" t="s">
        <v>1490</v>
      </c>
      <c r="AD50" s="400" t="s">
        <v>1491</v>
      </c>
      <c r="AE50" s="399" t="s">
        <v>1492</v>
      </c>
      <c r="AF50" s="401" t="s">
        <v>1212</v>
      </c>
      <c r="AG50" s="399" t="s">
        <v>1227</v>
      </c>
      <c r="AH50" s="399" t="s">
        <v>1216</v>
      </c>
      <c r="AI50" s="399" t="s">
        <v>1292</v>
      </c>
      <c r="AJ50" s="399" t="s">
        <v>1239</v>
      </c>
      <c r="AK50" s="399" t="s">
        <v>1288</v>
      </c>
      <c r="AL50" s="400" t="s">
        <v>1176</v>
      </c>
      <c r="AM50" s="399" t="s">
        <v>1493</v>
      </c>
      <c r="AN50" s="309">
        <v>-5.4405467154090587E-2</v>
      </c>
      <c r="AO50" s="400" t="s">
        <v>1494</v>
      </c>
      <c r="AP50" s="309">
        <v>0.24067465066120841</v>
      </c>
      <c r="AQ50" s="401" t="s">
        <v>1495</v>
      </c>
      <c r="AR50" s="399" t="s">
        <v>1284</v>
      </c>
      <c r="AS50" s="399" t="s">
        <v>1496</v>
      </c>
      <c r="AT50" s="309">
        <v>4.4561548703129519E-2</v>
      </c>
      <c r="AU50" s="399" t="s">
        <v>1285</v>
      </c>
      <c r="AV50" s="400" t="s">
        <v>1357</v>
      </c>
      <c r="AW50" s="317" t="s">
        <v>1497</v>
      </c>
      <c r="AX50" s="401" t="s">
        <v>1498</v>
      </c>
      <c r="AY50" s="400" t="s">
        <v>1499</v>
      </c>
      <c r="AZ50" s="310">
        <v>0.25849090438889843</v>
      </c>
    </row>
    <row r="51" spans="1:52" ht="34" x14ac:dyDescent="0.2">
      <c r="A51" s="423"/>
      <c r="B51" s="307" t="s">
        <v>683</v>
      </c>
      <c r="C51" s="318">
        <v>4.2478457647293853E-19</v>
      </c>
      <c r="D51" s="309">
        <v>2.2551919691059178E-24</v>
      </c>
      <c r="E51" s="309">
        <v>1.5888453300973295E-18</v>
      </c>
      <c r="F51" s="309">
        <v>3.9834599303229946E-15</v>
      </c>
      <c r="G51" s="309">
        <v>1.079728185823936E-12</v>
      </c>
      <c r="H51" s="309">
        <v>8.6201860907343227E-12</v>
      </c>
      <c r="I51" s="309">
        <v>5.2535011247778631E-8</v>
      </c>
      <c r="J51" s="309">
        <v>7.4551470776451447E-35</v>
      </c>
      <c r="K51" s="309">
        <v>1.4080206125780081E-9</v>
      </c>
      <c r="L51" s="309">
        <v>1.7462706808511642E-22</v>
      </c>
      <c r="M51" s="309">
        <v>1.9673939739943325E-6</v>
      </c>
      <c r="N51" s="309">
        <v>2.954301212456926E-8</v>
      </c>
      <c r="O51" s="309">
        <v>1.5640401443197293E-12</v>
      </c>
      <c r="P51" s="309">
        <v>0.38967968628440608</v>
      </c>
      <c r="Q51" s="309">
        <v>1.5547588063166448E-12</v>
      </c>
      <c r="R51" s="309">
        <v>1.7946635091256252E-17</v>
      </c>
      <c r="S51" s="319"/>
      <c r="T51" s="309">
        <v>1.9622339646496641E-10</v>
      </c>
      <c r="U51" s="309">
        <v>6.5390258387833174E-8</v>
      </c>
      <c r="V51" s="309">
        <v>6.7227895469040936E-17</v>
      </c>
      <c r="W51" s="309">
        <v>6.5008416540026977E-17</v>
      </c>
      <c r="X51" s="309">
        <v>0.89586875092904772</v>
      </c>
      <c r="Y51" s="309">
        <v>1.7612494276133766E-10</v>
      </c>
      <c r="Z51" s="309">
        <v>1.2444200492367505E-6</v>
      </c>
      <c r="AA51" s="309">
        <v>6.4635906792265017E-6</v>
      </c>
      <c r="AB51" s="309">
        <v>7.5689463396705092E-44</v>
      </c>
      <c r="AC51" s="309">
        <v>1.2089398558108469E-6</v>
      </c>
      <c r="AD51" s="309">
        <v>1.3770887651550685E-9</v>
      </c>
      <c r="AE51" s="309">
        <v>1.1357933348434674E-17</v>
      </c>
      <c r="AF51" s="309">
        <v>7.0284989166186445E-6</v>
      </c>
      <c r="AG51" s="309">
        <v>1.8900391285760785E-15</v>
      </c>
      <c r="AH51" s="309">
        <v>6.0990529211692426E-16</v>
      </c>
      <c r="AI51" s="309">
        <v>5.5267865053692231E-11</v>
      </c>
      <c r="AJ51" s="309">
        <v>8.8489711983814342E-27</v>
      </c>
      <c r="AK51" s="309">
        <v>1.4242946092617058E-19</v>
      </c>
      <c r="AL51" s="309">
        <v>1.4579081409046487E-12</v>
      </c>
      <c r="AM51" s="309">
        <v>1.1364237112021651E-16</v>
      </c>
      <c r="AN51" s="309">
        <v>0.73881245370939697</v>
      </c>
      <c r="AO51" s="309">
        <v>6.3358102620079888E-10</v>
      </c>
      <c r="AP51" s="309">
        <v>0.11125640898938932</v>
      </c>
      <c r="AQ51" s="309">
        <v>4.5102769417267484E-3</v>
      </c>
      <c r="AR51" s="309">
        <v>3.2388866245467336E-21</v>
      </c>
      <c r="AS51" s="309">
        <v>1.1274249371961343E-9</v>
      </c>
      <c r="AT51" s="309">
        <v>0.76361062137102276</v>
      </c>
      <c r="AU51" s="309">
        <v>3.6531742747671408E-25</v>
      </c>
      <c r="AV51" s="309">
        <v>1.7948196488794791E-8</v>
      </c>
      <c r="AW51" s="309">
        <v>5.4849393691022014E-3</v>
      </c>
      <c r="AX51" s="309">
        <v>4.5070192875146606E-3</v>
      </c>
      <c r="AY51" s="309">
        <v>9.9193267092874309E-12</v>
      </c>
      <c r="AZ51" s="310">
        <v>0.12240449275605218</v>
      </c>
    </row>
    <row r="52" spans="1:52" ht="17" x14ac:dyDescent="0.2">
      <c r="A52" s="422"/>
      <c r="B52" s="311" t="s">
        <v>684</v>
      </c>
      <c r="C52" s="312">
        <v>45</v>
      </c>
      <c r="D52" s="313">
        <v>35</v>
      </c>
      <c r="E52" s="313">
        <v>45</v>
      </c>
      <c r="F52" s="313">
        <v>41</v>
      </c>
      <c r="G52" s="313">
        <v>34</v>
      </c>
      <c r="H52" s="313">
        <v>50</v>
      </c>
      <c r="I52" s="313">
        <v>50</v>
      </c>
      <c r="J52" s="313">
        <v>49</v>
      </c>
      <c r="K52" s="313">
        <v>39</v>
      </c>
      <c r="L52" s="313">
        <v>48</v>
      </c>
      <c r="M52" s="313">
        <v>40</v>
      </c>
      <c r="N52" s="313">
        <v>44</v>
      </c>
      <c r="O52" s="313">
        <v>35</v>
      </c>
      <c r="P52" s="313">
        <v>46</v>
      </c>
      <c r="Q52" s="313">
        <v>40</v>
      </c>
      <c r="R52" s="313">
        <v>28</v>
      </c>
      <c r="S52" s="313">
        <v>50</v>
      </c>
      <c r="T52" s="313">
        <v>36</v>
      </c>
      <c r="U52" s="313">
        <v>23</v>
      </c>
      <c r="V52" s="313">
        <v>49</v>
      </c>
      <c r="W52" s="313">
        <v>44</v>
      </c>
      <c r="X52" s="313">
        <v>43</v>
      </c>
      <c r="Y52" s="313">
        <v>42</v>
      </c>
      <c r="Z52" s="313">
        <v>37</v>
      </c>
      <c r="AA52" s="313">
        <v>43</v>
      </c>
      <c r="AB52" s="313">
        <v>47</v>
      </c>
      <c r="AC52" s="313">
        <v>40</v>
      </c>
      <c r="AD52" s="313">
        <v>41</v>
      </c>
      <c r="AE52" s="313">
        <v>35</v>
      </c>
      <c r="AF52" s="313">
        <v>45</v>
      </c>
      <c r="AG52" s="313">
        <v>26</v>
      </c>
      <c r="AH52" s="313">
        <v>36</v>
      </c>
      <c r="AI52" s="313">
        <v>25</v>
      </c>
      <c r="AJ52" s="313">
        <v>46</v>
      </c>
      <c r="AK52" s="313">
        <v>44</v>
      </c>
      <c r="AL52" s="313">
        <v>46</v>
      </c>
      <c r="AM52" s="313">
        <v>40</v>
      </c>
      <c r="AN52" s="313">
        <v>40</v>
      </c>
      <c r="AO52" s="313">
        <v>45</v>
      </c>
      <c r="AP52" s="313">
        <v>45</v>
      </c>
      <c r="AQ52" s="313">
        <v>48</v>
      </c>
      <c r="AR52" s="313">
        <v>32</v>
      </c>
      <c r="AS52" s="313">
        <v>24</v>
      </c>
      <c r="AT52" s="313">
        <v>48</v>
      </c>
      <c r="AU52" s="313">
        <v>39</v>
      </c>
      <c r="AV52" s="313">
        <v>29</v>
      </c>
      <c r="AW52" s="313">
        <v>48</v>
      </c>
      <c r="AX52" s="313">
        <v>34</v>
      </c>
      <c r="AY52" s="313">
        <v>39</v>
      </c>
      <c r="AZ52" s="314">
        <v>37</v>
      </c>
    </row>
    <row r="53" spans="1:52" ht="51" x14ac:dyDescent="0.2">
      <c r="A53" s="422" t="s">
        <v>65</v>
      </c>
      <c r="B53" s="307" t="s">
        <v>293</v>
      </c>
      <c r="C53" s="315" t="s">
        <v>1154</v>
      </c>
      <c r="D53" s="317" t="s">
        <v>1192</v>
      </c>
      <c r="E53" s="317" t="s">
        <v>1228</v>
      </c>
      <c r="F53" s="317" t="s">
        <v>1261</v>
      </c>
      <c r="G53" s="317" t="s">
        <v>1290</v>
      </c>
      <c r="H53" s="317" t="s">
        <v>1317</v>
      </c>
      <c r="I53" s="317" t="s">
        <v>1227</v>
      </c>
      <c r="J53" s="317" t="s">
        <v>1199</v>
      </c>
      <c r="K53" s="317" t="s">
        <v>1247</v>
      </c>
      <c r="L53" s="317" t="s">
        <v>1394</v>
      </c>
      <c r="M53" s="317" t="s">
        <v>1239</v>
      </c>
      <c r="N53" s="317" t="s">
        <v>1244</v>
      </c>
      <c r="O53" s="317" t="s">
        <v>1142</v>
      </c>
      <c r="P53" s="317" t="s">
        <v>1456</v>
      </c>
      <c r="Q53" s="317" t="s">
        <v>1405</v>
      </c>
      <c r="R53" s="317" t="s">
        <v>1147</v>
      </c>
      <c r="S53" s="317" t="s">
        <v>1295</v>
      </c>
      <c r="T53" s="316">
        <v>1</v>
      </c>
      <c r="U53" s="400" t="s">
        <v>1146</v>
      </c>
      <c r="V53" s="400" t="s">
        <v>1420</v>
      </c>
      <c r="W53" s="399" t="s">
        <v>1267</v>
      </c>
      <c r="X53" s="401" t="s">
        <v>1500</v>
      </c>
      <c r="Y53" s="401" t="s">
        <v>1368</v>
      </c>
      <c r="Z53" s="400" t="s">
        <v>1151</v>
      </c>
      <c r="AA53" s="399" t="s">
        <v>1493</v>
      </c>
      <c r="AB53" s="400" t="s">
        <v>1218</v>
      </c>
      <c r="AC53" s="399" t="s">
        <v>1292</v>
      </c>
      <c r="AD53" s="400" t="s">
        <v>1263</v>
      </c>
      <c r="AE53" s="400" t="s">
        <v>1501</v>
      </c>
      <c r="AF53" s="399" t="s">
        <v>1405</v>
      </c>
      <c r="AG53" s="400" t="s">
        <v>1426</v>
      </c>
      <c r="AH53" s="401" t="s">
        <v>1474</v>
      </c>
      <c r="AI53" s="401" t="s">
        <v>1502</v>
      </c>
      <c r="AJ53" s="400" t="s">
        <v>1503</v>
      </c>
      <c r="AK53" s="401" t="s">
        <v>1479</v>
      </c>
      <c r="AL53" s="399" t="s">
        <v>1504</v>
      </c>
      <c r="AM53" s="400" t="s">
        <v>1300</v>
      </c>
      <c r="AN53" s="401" t="s">
        <v>1505</v>
      </c>
      <c r="AO53" s="399" t="s">
        <v>1259</v>
      </c>
      <c r="AP53" s="400" t="s">
        <v>1219</v>
      </c>
      <c r="AQ53" s="400" t="s">
        <v>1225</v>
      </c>
      <c r="AR53" s="400" t="s">
        <v>1381</v>
      </c>
      <c r="AS53" s="400" t="s">
        <v>1506</v>
      </c>
      <c r="AT53" s="309">
        <v>6.0726544426394323E-2</v>
      </c>
      <c r="AU53" s="400" t="s">
        <v>1273</v>
      </c>
      <c r="AV53" s="400" t="s">
        <v>1167</v>
      </c>
      <c r="AW53" s="399" t="s">
        <v>1202</v>
      </c>
      <c r="AX53" s="401" t="s">
        <v>1431</v>
      </c>
      <c r="AY53" s="401" t="s">
        <v>1507</v>
      </c>
      <c r="AZ53" s="403" t="s">
        <v>1508</v>
      </c>
    </row>
    <row r="54" spans="1:52" ht="34" x14ac:dyDescent="0.2">
      <c r="A54" s="423"/>
      <c r="B54" s="307" t="s">
        <v>683</v>
      </c>
      <c r="C54" s="318">
        <v>1.8254718850999492E-15</v>
      </c>
      <c r="D54" s="309">
        <v>2.4293759735594008E-10</v>
      </c>
      <c r="E54" s="309">
        <v>3.1743305552222892E-7</v>
      </c>
      <c r="F54" s="309">
        <v>1.0472340922382645E-23</v>
      </c>
      <c r="G54" s="309">
        <v>3.0213560580359104E-20</v>
      </c>
      <c r="H54" s="309">
        <v>8.929494439992983E-5</v>
      </c>
      <c r="I54" s="309">
        <v>2.6369935162086647E-21</v>
      </c>
      <c r="J54" s="309">
        <v>9.4964248048946771E-10</v>
      </c>
      <c r="K54" s="309">
        <v>1.5996467647238481E-28</v>
      </c>
      <c r="L54" s="309">
        <v>3.1784437533158578E-12</v>
      </c>
      <c r="M54" s="309">
        <v>8.3920915793290571E-27</v>
      </c>
      <c r="N54" s="309">
        <v>1.2245724160231213E-15</v>
      </c>
      <c r="O54" s="309">
        <v>4.6126818481446182E-18</v>
      </c>
      <c r="P54" s="309">
        <v>1.4485282530353285E-11</v>
      </c>
      <c r="Q54" s="309">
        <v>3.5823320377744388E-28</v>
      </c>
      <c r="R54" s="309">
        <v>1.3185159761012425E-11</v>
      </c>
      <c r="S54" s="309">
        <v>1.9622339646496641E-10</v>
      </c>
      <c r="T54" s="319"/>
      <c r="U54" s="309">
        <v>1.5695221831974236E-10</v>
      </c>
      <c r="V54" s="309">
        <v>1.4951429246613148E-9</v>
      </c>
      <c r="W54" s="309">
        <v>2.8773459693147991E-19</v>
      </c>
      <c r="X54" s="309">
        <v>6.598461701316647E-3</v>
      </c>
      <c r="Y54" s="309">
        <v>2.272414287817841E-4</v>
      </c>
      <c r="Z54" s="309">
        <v>6.3141905483901025E-14</v>
      </c>
      <c r="AA54" s="309">
        <v>3.0510422464042067E-12</v>
      </c>
      <c r="AB54" s="309">
        <v>6.6684073945151231E-9</v>
      </c>
      <c r="AC54" s="309">
        <v>2.3676548565985492E-19</v>
      </c>
      <c r="AD54" s="309">
        <v>6.0356088941000072E-7</v>
      </c>
      <c r="AE54" s="309">
        <v>3.4560629068656009E-10</v>
      </c>
      <c r="AF54" s="309">
        <v>4.1321777493085923E-25</v>
      </c>
      <c r="AG54" s="309">
        <v>6.2074375807213265E-7</v>
      </c>
      <c r="AH54" s="309">
        <v>4.9619021447260426E-3</v>
      </c>
      <c r="AI54" s="309">
        <v>1.6883777282397799E-5</v>
      </c>
      <c r="AJ54" s="309">
        <v>3.484400241858088E-7</v>
      </c>
      <c r="AK54" s="309">
        <v>3.9868778934012402E-7</v>
      </c>
      <c r="AL54" s="309">
        <v>8.7789550084853758E-34</v>
      </c>
      <c r="AM54" s="309">
        <v>2.058319563525095E-6</v>
      </c>
      <c r="AN54" s="309">
        <v>1.8857981109531574E-3</v>
      </c>
      <c r="AO54" s="309">
        <v>2.9293836638388771E-14</v>
      </c>
      <c r="AP54" s="309">
        <v>3.0906123628349621E-15</v>
      </c>
      <c r="AQ54" s="309">
        <v>4.3482944004601664E-13</v>
      </c>
      <c r="AR54" s="309">
        <v>2.6719532644666501E-9</v>
      </c>
      <c r="AS54" s="309">
        <v>2.5295463248463558E-7</v>
      </c>
      <c r="AT54" s="309">
        <v>0.73298009244044338</v>
      </c>
      <c r="AU54" s="309">
        <v>1.4671148178547667E-14</v>
      </c>
      <c r="AV54" s="309">
        <v>2.0875955048510049E-14</v>
      </c>
      <c r="AW54" s="309">
        <v>1.7047934486157E-14</v>
      </c>
      <c r="AX54" s="309">
        <v>3.6166930003839969E-6</v>
      </c>
      <c r="AY54" s="309">
        <v>8.1689315139661016E-4</v>
      </c>
      <c r="AZ54" s="310">
        <v>7.4818029925899154E-7</v>
      </c>
    </row>
    <row r="55" spans="1:52" ht="17" x14ac:dyDescent="0.2">
      <c r="A55" s="422"/>
      <c r="B55" s="311" t="s">
        <v>684</v>
      </c>
      <c r="C55" s="312">
        <v>40</v>
      </c>
      <c r="D55" s="313">
        <v>45</v>
      </c>
      <c r="E55" s="313">
        <v>31</v>
      </c>
      <c r="F55" s="313">
        <v>45</v>
      </c>
      <c r="G55" s="313">
        <v>44</v>
      </c>
      <c r="H55" s="313">
        <v>36</v>
      </c>
      <c r="I55" s="313">
        <v>36</v>
      </c>
      <c r="J55" s="313">
        <v>37</v>
      </c>
      <c r="K55" s="313">
        <v>46</v>
      </c>
      <c r="L55" s="313">
        <v>34</v>
      </c>
      <c r="M55" s="313">
        <v>46</v>
      </c>
      <c r="N55" s="313">
        <v>42</v>
      </c>
      <c r="O55" s="313">
        <v>45</v>
      </c>
      <c r="P55" s="313">
        <v>39</v>
      </c>
      <c r="Q55" s="313">
        <v>46</v>
      </c>
      <c r="R55" s="313">
        <v>38</v>
      </c>
      <c r="S55" s="313">
        <v>36</v>
      </c>
      <c r="T55" s="313">
        <v>46</v>
      </c>
      <c r="U55" s="313">
        <v>33</v>
      </c>
      <c r="V55" s="313">
        <v>37</v>
      </c>
      <c r="W55" s="313">
        <v>42</v>
      </c>
      <c r="X55" s="313">
        <v>43</v>
      </c>
      <c r="Y55" s="313">
        <v>44</v>
      </c>
      <c r="Z55" s="313">
        <v>46</v>
      </c>
      <c r="AA55" s="313">
        <v>29</v>
      </c>
      <c r="AB55" s="313">
        <v>33</v>
      </c>
      <c r="AC55" s="313">
        <v>45</v>
      </c>
      <c r="AD55" s="313">
        <v>27</v>
      </c>
      <c r="AE55" s="313">
        <v>38</v>
      </c>
      <c r="AF55" s="313">
        <v>41</v>
      </c>
      <c r="AG55" s="313">
        <v>36</v>
      </c>
      <c r="AH55" s="313">
        <v>22</v>
      </c>
      <c r="AI55" s="313">
        <v>35</v>
      </c>
      <c r="AJ55" s="313">
        <v>39</v>
      </c>
      <c r="AK55" s="313">
        <v>41</v>
      </c>
      <c r="AL55" s="313">
        <v>39</v>
      </c>
      <c r="AM55" s="313">
        <v>26</v>
      </c>
      <c r="AN55" s="313">
        <v>45</v>
      </c>
      <c r="AO55" s="313">
        <v>31</v>
      </c>
      <c r="AP55" s="313">
        <v>40</v>
      </c>
      <c r="AQ55" s="313">
        <v>37</v>
      </c>
      <c r="AR55" s="313">
        <v>42</v>
      </c>
      <c r="AS55" s="313">
        <v>34</v>
      </c>
      <c r="AT55" s="313">
        <v>34</v>
      </c>
      <c r="AU55" s="313">
        <v>46</v>
      </c>
      <c r="AV55" s="313">
        <v>39</v>
      </c>
      <c r="AW55" s="313">
        <v>37</v>
      </c>
      <c r="AX55" s="313">
        <v>44</v>
      </c>
      <c r="AY55" s="313">
        <v>46</v>
      </c>
      <c r="AZ55" s="314">
        <v>23</v>
      </c>
    </row>
    <row r="56" spans="1:52" ht="51" x14ac:dyDescent="0.2">
      <c r="A56" s="422" t="s">
        <v>64</v>
      </c>
      <c r="B56" s="307" t="s">
        <v>293</v>
      </c>
      <c r="C56" s="315" t="s">
        <v>1155</v>
      </c>
      <c r="D56" s="317" t="s">
        <v>1193</v>
      </c>
      <c r="E56" s="317" t="s">
        <v>1204</v>
      </c>
      <c r="F56" s="317" t="s">
        <v>1262</v>
      </c>
      <c r="G56" s="317" t="s">
        <v>1291</v>
      </c>
      <c r="H56" s="317" t="s">
        <v>1318</v>
      </c>
      <c r="I56" s="317" t="s">
        <v>1347</v>
      </c>
      <c r="J56" s="317" t="s">
        <v>1205</v>
      </c>
      <c r="K56" s="317" t="s">
        <v>1220</v>
      </c>
      <c r="L56" s="317" t="s">
        <v>1259</v>
      </c>
      <c r="M56" s="317" t="s">
        <v>1261</v>
      </c>
      <c r="N56" s="317" t="s">
        <v>1427</v>
      </c>
      <c r="O56" s="317" t="s">
        <v>1303</v>
      </c>
      <c r="P56" s="317" t="s">
        <v>1446</v>
      </c>
      <c r="Q56" s="317" t="s">
        <v>1451</v>
      </c>
      <c r="R56" s="317" t="s">
        <v>1190</v>
      </c>
      <c r="S56" s="317" t="s">
        <v>1467</v>
      </c>
      <c r="T56" s="317" t="s">
        <v>1146</v>
      </c>
      <c r="U56" s="316">
        <v>1</v>
      </c>
      <c r="V56" s="399" t="s">
        <v>1496</v>
      </c>
      <c r="W56" s="400" t="s">
        <v>1151</v>
      </c>
      <c r="X56" s="401" t="s">
        <v>1474</v>
      </c>
      <c r="Y56" s="401" t="s">
        <v>1324</v>
      </c>
      <c r="Z56" s="399" t="s">
        <v>1303</v>
      </c>
      <c r="AA56" s="400" t="s">
        <v>1443</v>
      </c>
      <c r="AB56" s="399" t="s">
        <v>1484</v>
      </c>
      <c r="AC56" s="399" t="s">
        <v>1509</v>
      </c>
      <c r="AD56" s="399" t="s">
        <v>1510</v>
      </c>
      <c r="AE56" s="400" t="s">
        <v>1229</v>
      </c>
      <c r="AF56" s="399" t="s">
        <v>1376</v>
      </c>
      <c r="AG56" s="400" t="s">
        <v>1443</v>
      </c>
      <c r="AH56" s="399" t="s">
        <v>1374</v>
      </c>
      <c r="AI56" s="400" t="s">
        <v>1272</v>
      </c>
      <c r="AJ56" s="401" t="s">
        <v>1144</v>
      </c>
      <c r="AK56" s="401" t="s">
        <v>1511</v>
      </c>
      <c r="AL56" s="399" t="s">
        <v>1286</v>
      </c>
      <c r="AM56" s="399" t="s">
        <v>1191</v>
      </c>
      <c r="AN56" s="401" t="s">
        <v>1473</v>
      </c>
      <c r="AO56" s="399" t="s">
        <v>1227</v>
      </c>
      <c r="AP56" s="399" t="s">
        <v>1191</v>
      </c>
      <c r="AQ56" s="399" t="s">
        <v>1185</v>
      </c>
      <c r="AR56" s="401" t="s">
        <v>1512</v>
      </c>
      <c r="AS56" s="399" t="s">
        <v>1285</v>
      </c>
      <c r="AT56" s="309">
        <v>0.14739746354743921</v>
      </c>
      <c r="AU56" s="401" t="s">
        <v>1513</v>
      </c>
      <c r="AV56" s="399" t="s">
        <v>1510</v>
      </c>
      <c r="AW56" s="399" t="s">
        <v>1364</v>
      </c>
      <c r="AX56" s="399" t="s">
        <v>1401</v>
      </c>
      <c r="AY56" s="309">
        <v>5.4395078881938848E-2</v>
      </c>
      <c r="AZ56" s="402" t="s">
        <v>1514</v>
      </c>
    </row>
    <row r="57" spans="1:52" ht="34" x14ac:dyDescent="0.2">
      <c r="A57" s="423"/>
      <c r="B57" s="307" t="s">
        <v>683</v>
      </c>
      <c r="C57" s="318">
        <v>2.0832737267420217E-8</v>
      </c>
      <c r="D57" s="309">
        <v>1.6655952460974515E-23</v>
      </c>
      <c r="E57" s="309">
        <v>1.4466153473185473E-5</v>
      </c>
      <c r="F57" s="309">
        <v>5.1815477574878357E-15</v>
      </c>
      <c r="G57" s="309">
        <v>5.8578920258077293E-27</v>
      </c>
      <c r="H57" s="309">
        <v>4.882713502809736E-3</v>
      </c>
      <c r="I57" s="309">
        <v>2.5502498120853375E-19</v>
      </c>
      <c r="J57" s="309">
        <v>2.2762192753696956E-6</v>
      </c>
      <c r="K57" s="309">
        <v>9.5577954310466571E-17</v>
      </c>
      <c r="L57" s="309">
        <v>9.0869751451060942E-10</v>
      </c>
      <c r="M57" s="309">
        <v>1.5670269115309121E-17</v>
      </c>
      <c r="N57" s="309">
        <v>5.5570821151748409E-8</v>
      </c>
      <c r="O57" s="309">
        <v>1.698678915034716E-35</v>
      </c>
      <c r="P57" s="309">
        <v>1.7411231596352859E-18</v>
      </c>
      <c r="Q57" s="309">
        <v>4.6487312572468139E-11</v>
      </c>
      <c r="R57" s="309">
        <v>9.3416561689112205E-25</v>
      </c>
      <c r="S57" s="309">
        <v>6.5390258387833174E-8</v>
      </c>
      <c r="T57" s="309">
        <v>1.5695221831974236E-10</v>
      </c>
      <c r="U57" s="319"/>
      <c r="V57" s="309">
        <v>1.1001146093044229E-9</v>
      </c>
      <c r="W57" s="309">
        <v>4.6883203328834054E-9</v>
      </c>
      <c r="X57" s="309">
        <v>8.3844197296555599E-4</v>
      </c>
      <c r="Y57" s="309">
        <v>1.0765624585551451E-3</v>
      </c>
      <c r="Z57" s="309">
        <v>8.7099327557262193E-35</v>
      </c>
      <c r="AA57" s="309">
        <v>2.3886650396209751E-6</v>
      </c>
      <c r="AB57" s="309">
        <v>3.3452271870934769E-9</v>
      </c>
      <c r="AC57" s="309">
        <v>3.1374068688207059E-33</v>
      </c>
      <c r="AD57" s="309">
        <v>3.1116355262976514E-10</v>
      </c>
      <c r="AE57" s="309">
        <v>4.0614093184521915E-5</v>
      </c>
      <c r="AF57" s="309">
        <v>2.5192782942082951E-14</v>
      </c>
      <c r="AG57" s="309">
        <v>2.7946408675833281E-13</v>
      </c>
      <c r="AH57" s="309">
        <v>4.0307197078654711E-5</v>
      </c>
      <c r="AI57" s="309">
        <v>5.2498184898649795E-8</v>
      </c>
      <c r="AJ57" s="309">
        <v>9.7660613163042583E-4</v>
      </c>
      <c r="AK57" s="309">
        <v>7.0339581690664135E-3</v>
      </c>
      <c r="AL57" s="309">
        <v>1.3916087423515243E-20</v>
      </c>
      <c r="AM57" s="309">
        <v>5.3141574120182008E-9</v>
      </c>
      <c r="AN57" s="309">
        <v>1.7338210885695153E-4</v>
      </c>
      <c r="AO57" s="309">
        <v>1.0514165409142952E-10</v>
      </c>
      <c r="AP57" s="309">
        <v>8.4082596857274836E-19</v>
      </c>
      <c r="AQ57" s="309">
        <v>1.6517381109413401E-14</v>
      </c>
      <c r="AR57" s="309">
        <v>1.2245882025059438E-3</v>
      </c>
      <c r="AS57" s="309">
        <v>7.2225559101085904E-24</v>
      </c>
      <c r="AT57" s="309">
        <v>0.52373604298620691</v>
      </c>
      <c r="AU57" s="309">
        <v>4.3722186224797429E-5</v>
      </c>
      <c r="AV57" s="309">
        <v>3.046050988457817E-27</v>
      </c>
      <c r="AW57" s="309">
        <v>1.1067568603248606E-15</v>
      </c>
      <c r="AX57" s="309">
        <v>8.160163884399806E-15</v>
      </c>
      <c r="AY57" s="309">
        <v>0.76368139614514186</v>
      </c>
      <c r="AZ57" s="310">
        <v>3.2448543537598316E-2</v>
      </c>
    </row>
    <row r="58" spans="1:52" ht="17" x14ac:dyDescent="0.2">
      <c r="A58" s="422"/>
      <c r="B58" s="311" t="s">
        <v>684</v>
      </c>
      <c r="C58" s="312">
        <v>27</v>
      </c>
      <c r="D58" s="313">
        <v>37</v>
      </c>
      <c r="E58" s="313">
        <v>18</v>
      </c>
      <c r="F58" s="313">
        <v>32</v>
      </c>
      <c r="G58" s="313">
        <v>36</v>
      </c>
      <c r="H58" s="313">
        <v>23</v>
      </c>
      <c r="I58" s="313">
        <v>23</v>
      </c>
      <c r="J58" s="313">
        <v>24</v>
      </c>
      <c r="K58" s="313">
        <v>34</v>
      </c>
      <c r="L58" s="313">
        <v>21</v>
      </c>
      <c r="M58" s="313">
        <v>33</v>
      </c>
      <c r="N58" s="313">
        <v>29</v>
      </c>
      <c r="O58" s="313">
        <v>37</v>
      </c>
      <c r="P58" s="313">
        <v>26</v>
      </c>
      <c r="Q58" s="313">
        <v>33</v>
      </c>
      <c r="R58" s="313">
        <v>37</v>
      </c>
      <c r="S58" s="313">
        <v>23</v>
      </c>
      <c r="T58" s="313">
        <v>33</v>
      </c>
      <c r="U58" s="313">
        <v>37</v>
      </c>
      <c r="V58" s="313">
        <v>24</v>
      </c>
      <c r="W58" s="313">
        <v>29</v>
      </c>
      <c r="X58" s="313">
        <v>30</v>
      </c>
      <c r="Y58" s="313">
        <v>31</v>
      </c>
      <c r="Z58" s="313">
        <v>36</v>
      </c>
      <c r="AA58" s="313">
        <v>16</v>
      </c>
      <c r="AB58" s="313">
        <v>20</v>
      </c>
      <c r="AC58" s="313">
        <v>32</v>
      </c>
      <c r="AD58" s="313">
        <v>14</v>
      </c>
      <c r="AE58" s="313">
        <v>26</v>
      </c>
      <c r="AF58" s="313">
        <v>28</v>
      </c>
      <c r="AG58" s="313">
        <v>35</v>
      </c>
      <c r="AH58" s="313">
        <v>9</v>
      </c>
      <c r="AI58" s="313">
        <v>37</v>
      </c>
      <c r="AJ58" s="313">
        <v>26</v>
      </c>
      <c r="AK58" s="313">
        <v>28</v>
      </c>
      <c r="AL58" s="313">
        <v>26</v>
      </c>
      <c r="AM58" s="313">
        <v>13</v>
      </c>
      <c r="AN58" s="313">
        <v>32</v>
      </c>
      <c r="AO58" s="313">
        <v>18</v>
      </c>
      <c r="AP58" s="313">
        <v>27</v>
      </c>
      <c r="AQ58" s="313">
        <v>24</v>
      </c>
      <c r="AR58" s="313">
        <v>37</v>
      </c>
      <c r="AS58" s="313">
        <v>37</v>
      </c>
      <c r="AT58" s="313">
        <v>21</v>
      </c>
      <c r="AU58" s="313">
        <v>33</v>
      </c>
      <c r="AV58" s="313">
        <v>37</v>
      </c>
      <c r="AW58" s="313">
        <v>24</v>
      </c>
      <c r="AX58" s="313">
        <v>37</v>
      </c>
      <c r="AY58" s="313">
        <v>33</v>
      </c>
      <c r="AZ58" s="314">
        <v>10</v>
      </c>
    </row>
    <row r="59" spans="1:52" ht="51" x14ac:dyDescent="0.2">
      <c r="A59" s="422" t="s">
        <v>109</v>
      </c>
      <c r="B59" s="307" t="s">
        <v>293</v>
      </c>
      <c r="C59" s="315" t="s">
        <v>1156</v>
      </c>
      <c r="D59" s="317" t="s">
        <v>1194</v>
      </c>
      <c r="E59" s="317" t="s">
        <v>1229</v>
      </c>
      <c r="F59" s="317" t="s">
        <v>1263</v>
      </c>
      <c r="G59" s="317" t="s">
        <v>1195</v>
      </c>
      <c r="H59" s="317" t="s">
        <v>1319</v>
      </c>
      <c r="I59" s="317" t="s">
        <v>1348</v>
      </c>
      <c r="J59" s="317" t="s">
        <v>1277</v>
      </c>
      <c r="K59" s="317" t="s">
        <v>1377</v>
      </c>
      <c r="L59" s="317" t="s">
        <v>1320</v>
      </c>
      <c r="M59" s="317" t="s">
        <v>1214</v>
      </c>
      <c r="N59" s="317" t="s">
        <v>1350</v>
      </c>
      <c r="O59" s="317" t="s">
        <v>1373</v>
      </c>
      <c r="P59" s="309">
        <v>-5.1657277385240209E-2</v>
      </c>
      <c r="Q59" s="317" t="s">
        <v>1421</v>
      </c>
      <c r="R59" s="317" t="s">
        <v>1175</v>
      </c>
      <c r="S59" s="317" t="s">
        <v>1156</v>
      </c>
      <c r="T59" s="317" t="s">
        <v>1420</v>
      </c>
      <c r="U59" s="317" t="s">
        <v>1496</v>
      </c>
      <c r="V59" s="316">
        <v>1</v>
      </c>
      <c r="W59" s="400" t="s">
        <v>1434</v>
      </c>
      <c r="X59" s="309">
        <v>-0.11275446790918967</v>
      </c>
      <c r="Y59" s="401" t="s">
        <v>1515</v>
      </c>
      <c r="Z59" s="401" t="s">
        <v>1473</v>
      </c>
      <c r="AA59" s="317" t="s">
        <v>1516</v>
      </c>
      <c r="AB59" s="400" t="s">
        <v>1211</v>
      </c>
      <c r="AC59" s="401" t="s">
        <v>1483</v>
      </c>
      <c r="AD59" s="309">
        <v>0.28525825274878169</v>
      </c>
      <c r="AE59" s="399" t="s">
        <v>1268</v>
      </c>
      <c r="AF59" s="401" t="s">
        <v>1517</v>
      </c>
      <c r="AG59" s="399" t="s">
        <v>1256</v>
      </c>
      <c r="AH59" s="401" t="s">
        <v>1379</v>
      </c>
      <c r="AI59" s="400" t="s">
        <v>1518</v>
      </c>
      <c r="AJ59" s="399" t="s">
        <v>1496</v>
      </c>
      <c r="AK59" s="400" t="s">
        <v>1323</v>
      </c>
      <c r="AL59" s="400" t="s">
        <v>1471</v>
      </c>
      <c r="AM59" s="401" t="s">
        <v>1519</v>
      </c>
      <c r="AN59" s="309">
        <v>-0.16313521306630513</v>
      </c>
      <c r="AO59" s="401" t="s">
        <v>1520</v>
      </c>
      <c r="AP59" s="309">
        <v>0.16885886057241806</v>
      </c>
      <c r="AQ59" s="309">
        <v>0.18319040042971102</v>
      </c>
      <c r="AR59" s="399" t="s">
        <v>1209</v>
      </c>
      <c r="AS59" s="399" t="s">
        <v>1476</v>
      </c>
      <c r="AT59" s="309">
        <v>-0.121466551807916</v>
      </c>
      <c r="AU59" s="400" t="s">
        <v>1195</v>
      </c>
      <c r="AV59" s="400" t="s">
        <v>1195</v>
      </c>
      <c r="AW59" s="309">
        <v>0.20128525471779374</v>
      </c>
      <c r="AX59" s="401" t="s">
        <v>1521</v>
      </c>
      <c r="AY59" s="400" t="s">
        <v>1522</v>
      </c>
      <c r="AZ59" s="310">
        <v>-0.20131105462212007</v>
      </c>
    </row>
    <row r="60" spans="1:52" ht="34" x14ac:dyDescent="0.2">
      <c r="A60" s="423"/>
      <c r="B60" s="307" t="s">
        <v>683</v>
      </c>
      <c r="C60" s="318">
        <v>7.021602846298077E-16</v>
      </c>
      <c r="D60" s="309">
        <v>4.1247741047056163E-15</v>
      </c>
      <c r="E60" s="309">
        <v>5.0587942293807947E-8</v>
      </c>
      <c r="F60" s="309">
        <v>2.4213779269267755E-10</v>
      </c>
      <c r="G60" s="309">
        <v>2.8750708309110947E-10</v>
      </c>
      <c r="H60" s="309">
        <v>3.3827334629519125E-8</v>
      </c>
      <c r="I60" s="309">
        <v>2.2586342703849208E-4</v>
      </c>
      <c r="J60" s="309">
        <v>6.8073482710311423E-14</v>
      </c>
      <c r="K60" s="309">
        <v>4.7829837966011453E-8</v>
      </c>
      <c r="L60" s="309">
        <v>4.7800556527096522E-10</v>
      </c>
      <c r="M60" s="309">
        <v>1.6111819930673554E-6</v>
      </c>
      <c r="N60" s="309">
        <v>5.7480909745007143E-5</v>
      </c>
      <c r="O60" s="309">
        <v>8.080173041086596E-11</v>
      </c>
      <c r="P60" s="309">
        <v>0.73021574846527293</v>
      </c>
      <c r="Q60" s="309">
        <v>7.0177177398561743E-14</v>
      </c>
      <c r="R60" s="309">
        <v>2.6737064561726076E-16</v>
      </c>
      <c r="S60" s="309">
        <v>6.7227895469040936E-17</v>
      </c>
      <c r="T60" s="309">
        <v>1.4951429246613148E-9</v>
      </c>
      <c r="U60" s="309">
        <v>1.1001146093044229E-9</v>
      </c>
      <c r="V60" s="319"/>
      <c r="W60" s="309">
        <v>1.1357245827550915E-10</v>
      </c>
      <c r="X60" s="309">
        <v>0.46616947675839104</v>
      </c>
      <c r="Y60" s="309">
        <v>3.706649319874285E-6</v>
      </c>
      <c r="Z60" s="309">
        <v>3.8426588931733243E-5</v>
      </c>
      <c r="AA60" s="309">
        <v>3.0477331211949135E-2</v>
      </c>
      <c r="AB60" s="309">
        <v>2.0427805364842772E-13</v>
      </c>
      <c r="AC60" s="309">
        <v>5.281297724125501E-6</v>
      </c>
      <c r="AD60" s="309">
        <v>7.4391162980572773E-2</v>
      </c>
      <c r="AE60" s="309">
        <v>6.6035663759432954E-15</v>
      </c>
      <c r="AF60" s="309">
        <v>9.608547108146164E-4</v>
      </c>
      <c r="AG60" s="309">
        <v>1.341785465505788E-14</v>
      </c>
      <c r="AH60" s="309">
        <v>5.9175823893092025E-4</v>
      </c>
      <c r="AI60" s="309">
        <v>7.9021755381631507E-6</v>
      </c>
      <c r="AJ60" s="309">
        <v>2.1258907580267474E-18</v>
      </c>
      <c r="AK60" s="309">
        <v>2.0454433108916288E-10</v>
      </c>
      <c r="AL60" s="309">
        <v>1.5239121251002485E-8</v>
      </c>
      <c r="AM60" s="309">
        <v>1.6262742136258549E-4</v>
      </c>
      <c r="AN60" s="309">
        <v>0.30814662631490619</v>
      </c>
      <c r="AO60" s="309">
        <v>4.8214331697161274E-3</v>
      </c>
      <c r="AP60" s="309">
        <v>0.26194021712200821</v>
      </c>
      <c r="AQ60" s="309">
        <v>0.20769717866099974</v>
      </c>
      <c r="AR60" s="309">
        <v>1.3575349251136176E-15</v>
      </c>
      <c r="AS60" s="309">
        <v>5.2550885430744732E-10</v>
      </c>
      <c r="AT60" s="309">
        <v>0.41603050737308223</v>
      </c>
      <c r="AU60" s="309">
        <v>1.2743289129368642E-11</v>
      </c>
      <c r="AV60" s="309">
        <v>6.7000166676784039E-9</v>
      </c>
      <c r="AW60" s="309">
        <v>0.16548302435461848</v>
      </c>
      <c r="AX60" s="309">
        <v>1.7064564169666837E-2</v>
      </c>
      <c r="AY60" s="309">
        <v>2.0087965881446986E-8</v>
      </c>
      <c r="AZ60" s="310">
        <v>0.23906015623002336</v>
      </c>
    </row>
    <row r="61" spans="1:52" ht="17" x14ac:dyDescent="0.2">
      <c r="A61" s="422"/>
      <c r="B61" s="311" t="s">
        <v>684</v>
      </c>
      <c r="C61" s="312">
        <v>46</v>
      </c>
      <c r="D61" s="313">
        <v>36</v>
      </c>
      <c r="E61" s="313">
        <v>44</v>
      </c>
      <c r="F61" s="313">
        <v>42</v>
      </c>
      <c r="G61" s="313">
        <v>35</v>
      </c>
      <c r="H61" s="313">
        <v>49</v>
      </c>
      <c r="I61" s="313">
        <v>49</v>
      </c>
      <c r="J61" s="313">
        <v>50</v>
      </c>
      <c r="K61" s="313">
        <v>40</v>
      </c>
      <c r="L61" s="313">
        <v>47</v>
      </c>
      <c r="M61" s="313">
        <v>41</v>
      </c>
      <c r="N61" s="313">
        <v>45</v>
      </c>
      <c r="O61" s="313">
        <v>36</v>
      </c>
      <c r="P61" s="313">
        <v>47</v>
      </c>
      <c r="Q61" s="313">
        <v>41</v>
      </c>
      <c r="R61" s="313">
        <v>29</v>
      </c>
      <c r="S61" s="313">
        <v>49</v>
      </c>
      <c r="T61" s="313">
        <v>37</v>
      </c>
      <c r="U61" s="313">
        <v>24</v>
      </c>
      <c r="V61" s="313">
        <v>50</v>
      </c>
      <c r="W61" s="313">
        <v>45</v>
      </c>
      <c r="X61" s="313">
        <v>44</v>
      </c>
      <c r="Y61" s="313">
        <v>43</v>
      </c>
      <c r="Z61" s="313">
        <v>38</v>
      </c>
      <c r="AA61" s="313">
        <v>42</v>
      </c>
      <c r="AB61" s="313">
        <v>46</v>
      </c>
      <c r="AC61" s="313">
        <v>41</v>
      </c>
      <c r="AD61" s="313">
        <v>40</v>
      </c>
      <c r="AE61" s="313">
        <v>36</v>
      </c>
      <c r="AF61" s="313">
        <v>46</v>
      </c>
      <c r="AG61" s="313">
        <v>27</v>
      </c>
      <c r="AH61" s="313">
        <v>35</v>
      </c>
      <c r="AI61" s="313">
        <v>26</v>
      </c>
      <c r="AJ61" s="313">
        <v>47</v>
      </c>
      <c r="AK61" s="313">
        <v>45</v>
      </c>
      <c r="AL61" s="313">
        <v>47</v>
      </c>
      <c r="AM61" s="313">
        <v>39</v>
      </c>
      <c r="AN61" s="313">
        <v>41</v>
      </c>
      <c r="AO61" s="313">
        <v>44</v>
      </c>
      <c r="AP61" s="313">
        <v>46</v>
      </c>
      <c r="AQ61" s="313">
        <v>49</v>
      </c>
      <c r="AR61" s="313">
        <v>33</v>
      </c>
      <c r="AS61" s="313">
        <v>25</v>
      </c>
      <c r="AT61" s="313">
        <v>47</v>
      </c>
      <c r="AU61" s="313">
        <v>40</v>
      </c>
      <c r="AV61" s="313">
        <v>30</v>
      </c>
      <c r="AW61" s="313">
        <v>49</v>
      </c>
      <c r="AX61" s="313">
        <v>35</v>
      </c>
      <c r="AY61" s="313">
        <v>40</v>
      </c>
      <c r="AZ61" s="314">
        <v>36</v>
      </c>
    </row>
    <row r="62" spans="1:52" ht="51" x14ac:dyDescent="0.2">
      <c r="A62" s="422" t="s">
        <v>79</v>
      </c>
      <c r="B62" s="307" t="s">
        <v>293</v>
      </c>
      <c r="C62" s="315" t="s">
        <v>1157</v>
      </c>
      <c r="D62" s="317" t="s">
        <v>1195</v>
      </c>
      <c r="E62" s="317" t="s">
        <v>1230</v>
      </c>
      <c r="F62" s="317" t="s">
        <v>1240</v>
      </c>
      <c r="G62" s="317" t="s">
        <v>1292</v>
      </c>
      <c r="H62" s="317" t="s">
        <v>1320</v>
      </c>
      <c r="I62" s="317" t="s">
        <v>1142</v>
      </c>
      <c r="J62" s="317" t="s">
        <v>1358</v>
      </c>
      <c r="K62" s="317" t="s">
        <v>1219</v>
      </c>
      <c r="L62" s="317" t="s">
        <v>1395</v>
      </c>
      <c r="M62" s="317" t="s">
        <v>1139</v>
      </c>
      <c r="N62" s="317" t="s">
        <v>1288</v>
      </c>
      <c r="O62" s="317" t="s">
        <v>1394</v>
      </c>
      <c r="P62" s="317" t="s">
        <v>1457</v>
      </c>
      <c r="Q62" s="317" t="s">
        <v>1257</v>
      </c>
      <c r="R62" s="317" t="s">
        <v>1365</v>
      </c>
      <c r="S62" s="317" t="s">
        <v>1154</v>
      </c>
      <c r="T62" s="317" t="s">
        <v>1267</v>
      </c>
      <c r="U62" s="317" t="s">
        <v>1151</v>
      </c>
      <c r="V62" s="317" t="s">
        <v>1434</v>
      </c>
      <c r="W62" s="316">
        <v>1</v>
      </c>
      <c r="X62" s="317" t="s">
        <v>1523</v>
      </c>
      <c r="Y62" s="401" t="s">
        <v>1428</v>
      </c>
      <c r="Z62" s="400" t="s">
        <v>1373</v>
      </c>
      <c r="AA62" s="400" t="s">
        <v>1455</v>
      </c>
      <c r="AB62" s="400" t="s">
        <v>1467</v>
      </c>
      <c r="AC62" s="400" t="s">
        <v>1151</v>
      </c>
      <c r="AD62" s="399" t="s">
        <v>1417</v>
      </c>
      <c r="AE62" s="399" t="s">
        <v>1524</v>
      </c>
      <c r="AF62" s="399" t="s">
        <v>1154</v>
      </c>
      <c r="AG62" s="400" t="s">
        <v>1328</v>
      </c>
      <c r="AH62" s="400" t="s">
        <v>1315</v>
      </c>
      <c r="AI62" s="400" t="s">
        <v>1218</v>
      </c>
      <c r="AJ62" s="400" t="s">
        <v>1330</v>
      </c>
      <c r="AK62" s="400" t="s">
        <v>1222</v>
      </c>
      <c r="AL62" s="399" t="s">
        <v>1405</v>
      </c>
      <c r="AM62" s="400" t="s">
        <v>1244</v>
      </c>
      <c r="AN62" s="317" t="s">
        <v>1525</v>
      </c>
      <c r="AO62" s="399" t="s">
        <v>1374</v>
      </c>
      <c r="AP62" s="400" t="s">
        <v>1386</v>
      </c>
      <c r="AQ62" s="400" t="s">
        <v>1344</v>
      </c>
      <c r="AR62" s="399" t="s">
        <v>1154</v>
      </c>
      <c r="AS62" s="400" t="s">
        <v>1311</v>
      </c>
      <c r="AT62" s="309">
        <v>5.8649714592319699E-2</v>
      </c>
      <c r="AU62" s="399" t="s">
        <v>1260</v>
      </c>
      <c r="AV62" s="400" t="s">
        <v>1169</v>
      </c>
      <c r="AW62" s="400" t="s">
        <v>1526</v>
      </c>
      <c r="AX62" s="401" t="s">
        <v>1331</v>
      </c>
      <c r="AY62" s="400" t="s">
        <v>1187</v>
      </c>
      <c r="AZ62" s="402" t="s">
        <v>1527</v>
      </c>
    </row>
    <row r="63" spans="1:52" ht="34" x14ac:dyDescent="0.2">
      <c r="A63" s="423"/>
      <c r="B63" s="307" t="s">
        <v>683</v>
      </c>
      <c r="C63" s="318">
        <v>6.0732567026845582E-16</v>
      </c>
      <c r="D63" s="309">
        <v>6.6321992162210832E-12</v>
      </c>
      <c r="E63" s="309">
        <v>9.8108280075987745E-14</v>
      </c>
      <c r="F63" s="309">
        <v>7.7653612013008755E-23</v>
      </c>
      <c r="G63" s="309">
        <v>2.81766662104771E-17</v>
      </c>
      <c r="H63" s="309">
        <v>1.8241800869636797E-9</v>
      </c>
      <c r="I63" s="309">
        <v>1.101229696136525E-17</v>
      </c>
      <c r="J63" s="309">
        <v>6.9050501201558377E-19</v>
      </c>
      <c r="K63" s="309">
        <v>4.9350017850216722E-17</v>
      </c>
      <c r="L63" s="309">
        <v>4.6725916933906726E-25</v>
      </c>
      <c r="M63" s="309">
        <v>8.6195252734066161E-15</v>
      </c>
      <c r="N63" s="309">
        <v>3.1319279452842273E-22</v>
      </c>
      <c r="O63" s="309">
        <v>1.4110985081766874E-14</v>
      </c>
      <c r="P63" s="309">
        <v>7.9872437964163495E-5</v>
      </c>
      <c r="Q63" s="309">
        <v>2.8811057746348895E-15</v>
      </c>
      <c r="R63" s="309">
        <v>3.8360877590905672E-15</v>
      </c>
      <c r="S63" s="309">
        <v>6.5008416540026977E-17</v>
      </c>
      <c r="T63" s="309">
        <v>2.8773459693147991E-19</v>
      </c>
      <c r="U63" s="309">
        <v>4.6883203328834054E-9</v>
      </c>
      <c r="V63" s="309">
        <v>1.1357245827550915E-10</v>
      </c>
      <c r="W63" s="319"/>
      <c r="X63" s="309">
        <v>2.9895246059828566E-2</v>
      </c>
      <c r="Y63" s="309">
        <v>8.7650193708387683E-7</v>
      </c>
      <c r="Z63" s="309">
        <v>8.8175879825425873E-13</v>
      </c>
      <c r="AA63" s="309">
        <v>6.6812945580661442E-14</v>
      </c>
      <c r="AB63" s="309">
        <v>1.2818885115355925E-13</v>
      </c>
      <c r="AC63" s="309">
        <v>5.6789442131804801E-14</v>
      </c>
      <c r="AD63" s="309">
        <v>4.6949271345375265E-20</v>
      </c>
      <c r="AE63" s="309">
        <v>2.1191710812130672E-15</v>
      </c>
      <c r="AF63" s="309">
        <v>9.743049144988335E-19</v>
      </c>
      <c r="AG63" s="309">
        <v>1.3917857192019162E-11</v>
      </c>
      <c r="AH63" s="309">
        <v>6.9859603073135706E-9</v>
      </c>
      <c r="AI63" s="309">
        <v>2.0466753126534829E-8</v>
      </c>
      <c r="AJ63" s="309">
        <v>2.0511988979350664E-11</v>
      </c>
      <c r="AK63" s="309">
        <v>6.5565910525650587E-15</v>
      </c>
      <c r="AL63" s="309">
        <v>8.5759787472788463E-29</v>
      </c>
      <c r="AM63" s="309">
        <v>9.5358564185989461E-13</v>
      </c>
      <c r="AN63" s="309">
        <v>8.6266530764115071E-3</v>
      </c>
      <c r="AO63" s="309">
        <v>5.5837778391781439E-22</v>
      </c>
      <c r="AP63" s="309">
        <v>2.362918703598678E-8</v>
      </c>
      <c r="AQ63" s="309">
        <v>3.9247514956425629E-9</v>
      </c>
      <c r="AR63" s="309">
        <v>1.1644916358190056E-14</v>
      </c>
      <c r="AS63" s="309">
        <v>2.5421216421990821E-6</v>
      </c>
      <c r="AT63" s="309">
        <v>0.71217188211564086</v>
      </c>
      <c r="AU63" s="309">
        <v>2.0995908056435881E-21</v>
      </c>
      <c r="AV63" s="309">
        <v>1.2194786260499716E-9</v>
      </c>
      <c r="AW63" s="309">
        <v>5.5294974442311084E-9</v>
      </c>
      <c r="AX63" s="309">
        <v>6.6753655995374916E-7</v>
      </c>
      <c r="AY63" s="309">
        <v>7.3372403534798342E-9</v>
      </c>
      <c r="AZ63" s="310">
        <v>1.0537053325862757E-4</v>
      </c>
    </row>
    <row r="64" spans="1:52" ht="17" x14ac:dyDescent="0.2">
      <c r="A64" s="422"/>
      <c r="B64" s="311" t="s">
        <v>684</v>
      </c>
      <c r="C64" s="312">
        <v>48</v>
      </c>
      <c r="D64" s="313">
        <v>41</v>
      </c>
      <c r="E64" s="313">
        <v>39</v>
      </c>
      <c r="F64" s="313">
        <v>47</v>
      </c>
      <c r="G64" s="313">
        <v>40</v>
      </c>
      <c r="H64" s="313">
        <v>44</v>
      </c>
      <c r="I64" s="313">
        <v>44</v>
      </c>
      <c r="J64" s="313">
        <v>45</v>
      </c>
      <c r="K64" s="313">
        <v>45</v>
      </c>
      <c r="L64" s="313">
        <v>42</v>
      </c>
      <c r="M64" s="313">
        <v>46</v>
      </c>
      <c r="N64" s="313">
        <v>50</v>
      </c>
      <c r="O64" s="313">
        <v>41</v>
      </c>
      <c r="P64" s="313">
        <v>47</v>
      </c>
      <c r="Q64" s="313">
        <v>46</v>
      </c>
      <c r="R64" s="313">
        <v>34</v>
      </c>
      <c r="S64" s="313">
        <v>44</v>
      </c>
      <c r="T64" s="313">
        <v>42</v>
      </c>
      <c r="U64" s="313">
        <v>29</v>
      </c>
      <c r="V64" s="313">
        <v>45</v>
      </c>
      <c r="W64" s="313">
        <v>50</v>
      </c>
      <c r="X64" s="313">
        <v>49</v>
      </c>
      <c r="Y64" s="313">
        <v>48</v>
      </c>
      <c r="Z64" s="313">
        <v>43</v>
      </c>
      <c r="AA64" s="313">
        <v>37</v>
      </c>
      <c r="AB64" s="313">
        <v>41</v>
      </c>
      <c r="AC64" s="313">
        <v>46</v>
      </c>
      <c r="AD64" s="313">
        <v>35</v>
      </c>
      <c r="AE64" s="313">
        <v>38</v>
      </c>
      <c r="AF64" s="313">
        <v>49</v>
      </c>
      <c r="AG64" s="313">
        <v>32</v>
      </c>
      <c r="AH64" s="313">
        <v>30</v>
      </c>
      <c r="AI64" s="313">
        <v>31</v>
      </c>
      <c r="AJ64" s="313">
        <v>47</v>
      </c>
      <c r="AK64" s="313">
        <v>49</v>
      </c>
      <c r="AL64" s="313">
        <v>47</v>
      </c>
      <c r="AM64" s="313">
        <v>34</v>
      </c>
      <c r="AN64" s="313">
        <v>46</v>
      </c>
      <c r="AO64" s="313">
        <v>39</v>
      </c>
      <c r="AP64" s="313">
        <v>48</v>
      </c>
      <c r="AQ64" s="313">
        <v>45</v>
      </c>
      <c r="AR64" s="313">
        <v>38</v>
      </c>
      <c r="AS64" s="313">
        <v>30</v>
      </c>
      <c r="AT64" s="313">
        <v>42</v>
      </c>
      <c r="AU64" s="313">
        <v>45</v>
      </c>
      <c r="AV64" s="313">
        <v>35</v>
      </c>
      <c r="AW64" s="313">
        <v>45</v>
      </c>
      <c r="AX64" s="313">
        <v>40</v>
      </c>
      <c r="AY64" s="313">
        <v>45</v>
      </c>
      <c r="AZ64" s="314">
        <v>31</v>
      </c>
    </row>
    <row r="65" spans="1:52" ht="51" x14ac:dyDescent="0.2">
      <c r="A65" s="422" t="s">
        <v>91</v>
      </c>
      <c r="B65" s="307" t="s">
        <v>293</v>
      </c>
      <c r="C65" s="318">
        <v>-0.11576007620761024</v>
      </c>
      <c r="D65" s="317" t="s">
        <v>1196</v>
      </c>
      <c r="E65" s="317" t="s">
        <v>1231</v>
      </c>
      <c r="F65" s="317" t="s">
        <v>1264</v>
      </c>
      <c r="G65" s="317" t="s">
        <v>1293</v>
      </c>
      <c r="H65" s="317" t="s">
        <v>1172</v>
      </c>
      <c r="I65" s="309">
        <v>0.27491758885015094</v>
      </c>
      <c r="J65" s="309">
        <v>6.6511992665556449E-2</v>
      </c>
      <c r="K65" s="317" t="s">
        <v>1378</v>
      </c>
      <c r="L65" s="309">
        <v>0.14574309840198238</v>
      </c>
      <c r="M65" s="317" t="s">
        <v>1409</v>
      </c>
      <c r="N65" s="317" t="s">
        <v>1334</v>
      </c>
      <c r="O65" s="317" t="s">
        <v>1207</v>
      </c>
      <c r="P65" s="317" t="s">
        <v>1428</v>
      </c>
      <c r="Q65" s="317" t="s">
        <v>1389</v>
      </c>
      <c r="R65" s="317" t="s">
        <v>1479</v>
      </c>
      <c r="S65" s="309">
        <v>-2.0563140879514174E-2</v>
      </c>
      <c r="T65" s="317" t="s">
        <v>1500</v>
      </c>
      <c r="U65" s="317" t="s">
        <v>1474</v>
      </c>
      <c r="V65" s="309">
        <v>-0.11275446790918967</v>
      </c>
      <c r="W65" s="317" t="s">
        <v>1523</v>
      </c>
      <c r="X65" s="316">
        <v>1</v>
      </c>
      <c r="Y65" s="401" t="s">
        <v>1528</v>
      </c>
      <c r="Z65" s="401" t="s">
        <v>1529</v>
      </c>
      <c r="AA65" s="400" t="s">
        <v>1146</v>
      </c>
      <c r="AB65" s="309">
        <v>2.2434567958670402E-2</v>
      </c>
      <c r="AC65" s="401" t="s">
        <v>1530</v>
      </c>
      <c r="AD65" s="400" t="s">
        <v>1204</v>
      </c>
      <c r="AE65" s="309">
        <v>9.597510596557661E-2</v>
      </c>
      <c r="AF65" s="317" t="s">
        <v>1531</v>
      </c>
      <c r="AG65" s="400" t="s">
        <v>1270</v>
      </c>
      <c r="AH65" s="400" t="s">
        <v>1271</v>
      </c>
      <c r="AI65" s="401" t="s">
        <v>1433</v>
      </c>
      <c r="AJ65" s="309">
        <v>-9.8770978966952722E-2</v>
      </c>
      <c r="AK65" s="309">
        <v>-6.5713462372281359E-2</v>
      </c>
      <c r="AL65" s="309">
        <v>0.20788725392748209</v>
      </c>
      <c r="AM65" s="400" t="s">
        <v>1436</v>
      </c>
      <c r="AN65" s="401" t="s">
        <v>1532</v>
      </c>
      <c r="AO65" s="401" t="s">
        <v>1445</v>
      </c>
      <c r="AP65" s="401" t="s">
        <v>1533</v>
      </c>
      <c r="AQ65" s="401" t="s">
        <v>1534</v>
      </c>
      <c r="AR65" s="401" t="s">
        <v>1517</v>
      </c>
      <c r="AS65" s="400" t="s">
        <v>1352</v>
      </c>
      <c r="AT65" s="401" t="s">
        <v>1324</v>
      </c>
      <c r="AU65" s="309">
        <v>0.19417168739216431</v>
      </c>
      <c r="AV65" s="401" t="s">
        <v>1535</v>
      </c>
      <c r="AW65" s="401" t="s">
        <v>1536</v>
      </c>
      <c r="AX65" s="400" t="s">
        <v>1392</v>
      </c>
      <c r="AY65" s="401" t="s">
        <v>1537</v>
      </c>
      <c r="AZ65" s="402" t="s">
        <v>1538</v>
      </c>
    </row>
    <row r="66" spans="1:52" ht="34" x14ac:dyDescent="0.2">
      <c r="A66" s="423"/>
      <c r="B66" s="307" t="s">
        <v>683</v>
      </c>
      <c r="C66" s="318">
        <v>0.43842752413526498</v>
      </c>
      <c r="D66" s="309">
        <v>4.1777190528996048E-6</v>
      </c>
      <c r="E66" s="309">
        <v>5.378060853327201E-4</v>
      </c>
      <c r="F66" s="309">
        <v>1.9728864551357417E-3</v>
      </c>
      <c r="G66" s="309">
        <v>1.0218871674990066E-3</v>
      </c>
      <c r="H66" s="309">
        <v>2.2758130371934745E-2</v>
      </c>
      <c r="I66" s="309">
        <v>7.4392944896417873E-2</v>
      </c>
      <c r="J66" s="309">
        <v>0.66794864513074703</v>
      </c>
      <c r="K66" s="309">
        <v>3.7408703701133439E-3</v>
      </c>
      <c r="L66" s="309">
        <v>0.36323442513510118</v>
      </c>
      <c r="M66" s="309">
        <v>5.6609833977070681E-4</v>
      </c>
      <c r="N66" s="309">
        <v>1.8587531421451496E-2</v>
      </c>
      <c r="O66" s="309">
        <v>7.8867538093059967E-5</v>
      </c>
      <c r="P66" s="309">
        <v>1.5396640026250863E-6</v>
      </c>
      <c r="Q66" s="309">
        <v>2.7217652685519039E-2</v>
      </c>
      <c r="R66" s="309">
        <v>3.1060276278877417E-6</v>
      </c>
      <c r="S66" s="309">
        <v>0.89586875092904772</v>
      </c>
      <c r="T66" s="309">
        <v>6.598461701316647E-3</v>
      </c>
      <c r="U66" s="309">
        <v>8.3844197296555599E-4</v>
      </c>
      <c r="V66" s="309">
        <v>0.46616947675839104</v>
      </c>
      <c r="W66" s="309">
        <v>2.9895246059828566E-2</v>
      </c>
      <c r="X66" s="319"/>
      <c r="Y66" s="309">
        <v>4.6272436190352962E-5</v>
      </c>
      <c r="Z66" s="309">
        <v>1.6246386713389462E-6</v>
      </c>
      <c r="AA66" s="309">
        <v>2.0121663818595959E-11</v>
      </c>
      <c r="AB66" s="309">
        <v>0.89070945870543561</v>
      </c>
      <c r="AC66" s="309">
        <v>1.952810655312829E-5</v>
      </c>
      <c r="AD66" s="309">
        <v>6.2798066171820342E-10</v>
      </c>
      <c r="AE66" s="309">
        <v>0.5665142566757303</v>
      </c>
      <c r="AF66" s="309">
        <v>5.1364322174523233E-3</v>
      </c>
      <c r="AG66" s="309">
        <v>2.4092677747073891E-6</v>
      </c>
      <c r="AH66" s="309">
        <v>1.8355314506389214E-7</v>
      </c>
      <c r="AI66" s="309">
        <v>3.501994739136332E-4</v>
      </c>
      <c r="AJ66" s="309">
        <v>0.51371679918106028</v>
      </c>
      <c r="AK66" s="309">
        <v>0.65721939262288986</v>
      </c>
      <c r="AL66" s="309">
        <v>0.16563799025376352</v>
      </c>
      <c r="AM66" s="309">
        <v>1.7204696647870292E-8</v>
      </c>
      <c r="AN66" s="309">
        <v>4.7527261019135534E-4</v>
      </c>
      <c r="AO66" s="309">
        <v>8.2760122761400601E-5</v>
      </c>
      <c r="AP66" s="309">
        <v>1.3766620005440621E-5</v>
      </c>
      <c r="AQ66" s="309">
        <v>3.4713214616486048E-6</v>
      </c>
      <c r="AR66" s="309">
        <v>2.4485770610564303E-3</v>
      </c>
      <c r="AS66" s="309">
        <v>4.5214896566158735E-7</v>
      </c>
      <c r="AT66" s="309">
        <v>1.4718437879102244E-4</v>
      </c>
      <c r="AU66" s="309">
        <v>0.19599700142203294</v>
      </c>
      <c r="AV66" s="309">
        <v>5.2983232285455567E-6</v>
      </c>
      <c r="AW66" s="309">
        <v>6.5611976416870489E-6</v>
      </c>
      <c r="AX66" s="309">
        <v>1.378881313171027E-10</v>
      </c>
      <c r="AY66" s="309">
        <v>4.7218031475232541E-3</v>
      </c>
      <c r="AZ66" s="310">
        <v>1.9834196506392914E-5</v>
      </c>
    </row>
    <row r="67" spans="1:52" ht="17" x14ac:dyDescent="0.2">
      <c r="A67" s="422"/>
      <c r="B67" s="311" t="s">
        <v>684</v>
      </c>
      <c r="C67" s="312">
        <v>47</v>
      </c>
      <c r="D67" s="313">
        <v>42</v>
      </c>
      <c r="E67" s="313">
        <v>38</v>
      </c>
      <c r="F67" s="313">
        <v>48</v>
      </c>
      <c r="G67" s="313">
        <v>41</v>
      </c>
      <c r="H67" s="313">
        <v>43</v>
      </c>
      <c r="I67" s="313">
        <v>43</v>
      </c>
      <c r="J67" s="313">
        <v>44</v>
      </c>
      <c r="K67" s="313">
        <v>46</v>
      </c>
      <c r="L67" s="313">
        <v>41</v>
      </c>
      <c r="M67" s="313">
        <v>47</v>
      </c>
      <c r="N67" s="313">
        <v>49</v>
      </c>
      <c r="O67" s="313">
        <v>42</v>
      </c>
      <c r="P67" s="313">
        <v>46</v>
      </c>
      <c r="Q67" s="313">
        <v>47</v>
      </c>
      <c r="R67" s="313">
        <v>35</v>
      </c>
      <c r="S67" s="313">
        <v>43</v>
      </c>
      <c r="T67" s="313">
        <v>43</v>
      </c>
      <c r="U67" s="313">
        <v>30</v>
      </c>
      <c r="V67" s="313">
        <v>44</v>
      </c>
      <c r="W67" s="313">
        <v>49</v>
      </c>
      <c r="X67" s="313">
        <v>50</v>
      </c>
      <c r="Y67" s="313">
        <v>49</v>
      </c>
      <c r="Z67" s="313">
        <v>44</v>
      </c>
      <c r="AA67" s="313">
        <v>36</v>
      </c>
      <c r="AB67" s="313">
        <v>40</v>
      </c>
      <c r="AC67" s="313">
        <v>47</v>
      </c>
      <c r="AD67" s="313">
        <v>34</v>
      </c>
      <c r="AE67" s="313">
        <v>38</v>
      </c>
      <c r="AF67" s="313">
        <v>48</v>
      </c>
      <c r="AG67" s="313">
        <v>33</v>
      </c>
      <c r="AH67" s="313">
        <v>29</v>
      </c>
      <c r="AI67" s="313">
        <v>32</v>
      </c>
      <c r="AJ67" s="313">
        <v>46</v>
      </c>
      <c r="AK67" s="313">
        <v>48</v>
      </c>
      <c r="AL67" s="313">
        <v>46</v>
      </c>
      <c r="AM67" s="313">
        <v>33</v>
      </c>
      <c r="AN67" s="313">
        <v>47</v>
      </c>
      <c r="AO67" s="313">
        <v>38</v>
      </c>
      <c r="AP67" s="313">
        <v>47</v>
      </c>
      <c r="AQ67" s="313">
        <v>44</v>
      </c>
      <c r="AR67" s="313">
        <v>39</v>
      </c>
      <c r="AS67" s="313">
        <v>31</v>
      </c>
      <c r="AT67" s="313">
        <v>41</v>
      </c>
      <c r="AU67" s="313">
        <v>46</v>
      </c>
      <c r="AV67" s="313">
        <v>36</v>
      </c>
      <c r="AW67" s="313">
        <v>44</v>
      </c>
      <c r="AX67" s="313">
        <v>41</v>
      </c>
      <c r="AY67" s="313">
        <v>46</v>
      </c>
      <c r="AZ67" s="314">
        <v>30</v>
      </c>
    </row>
    <row r="68" spans="1:52" ht="51" x14ac:dyDescent="0.2">
      <c r="A68" s="422" t="s">
        <v>80</v>
      </c>
      <c r="B68" s="307" t="s">
        <v>293</v>
      </c>
      <c r="C68" s="315" t="s">
        <v>1158</v>
      </c>
      <c r="D68" s="317" t="s">
        <v>1197</v>
      </c>
      <c r="E68" s="317" t="s">
        <v>1232</v>
      </c>
      <c r="F68" s="317" t="s">
        <v>1265</v>
      </c>
      <c r="G68" s="317" t="s">
        <v>1294</v>
      </c>
      <c r="H68" s="317" t="s">
        <v>1321</v>
      </c>
      <c r="I68" s="317" t="s">
        <v>1340</v>
      </c>
      <c r="J68" s="317" t="s">
        <v>1206</v>
      </c>
      <c r="K68" s="317" t="s">
        <v>1379</v>
      </c>
      <c r="L68" s="317" t="s">
        <v>1396</v>
      </c>
      <c r="M68" s="317" t="s">
        <v>1410</v>
      </c>
      <c r="N68" s="317" t="s">
        <v>1348</v>
      </c>
      <c r="O68" s="317" t="s">
        <v>1441</v>
      </c>
      <c r="P68" s="309">
        <v>9.9322868555577246E-2</v>
      </c>
      <c r="Q68" s="317" t="s">
        <v>1468</v>
      </c>
      <c r="R68" s="317" t="s">
        <v>1275</v>
      </c>
      <c r="S68" s="317" t="s">
        <v>1486</v>
      </c>
      <c r="T68" s="317" t="s">
        <v>1368</v>
      </c>
      <c r="U68" s="317" t="s">
        <v>1324</v>
      </c>
      <c r="V68" s="317" t="s">
        <v>1515</v>
      </c>
      <c r="W68" s="317" t="s">
        <v>1428</v>
      </c>
      <c r="X68" s="317" t="s">
        <v>1528</v>
      </c>
      <c r="Y68" s="316">
        <v>1</v>
      </c>
      <c r="Z68" s="401" t="s">
        <v>1539</v>
      </c>
      <c r="AA68" s="401" t="s">
        <v>1196</v>
      </c>
      <c r="AB68" s="400" t="s">
        <v>1146</v>
      </c>
      <c r="AC68" s="401" t="s">
        <v>1439</v>
      </c>
      <c r="AD68" s="400" t="s">
        <v>1540</v>
      </c>
      <c r="AE68" s="401" t="s">
        <v>1214</v>
      </c>
      <c r="AF68" s="401" t="s">
        <v>1541</v>
      </c>
      <c r="AG68" s="400" t="s">
        <v>1394</v>
      </c>
      <c r="AH68" s="400" t="s">
        <v>1301</v>
      </c>
      <c r="AI68" s="400" t="s">
        <v>1230</v>
      </c>
      <c r="AJ68" s="400" t="s">
        <v>1316</v>
      </c>
      <c r="AK68" s="401" t="s">
        <v>1542</v>
      </c>
      <c r="AL68" s="401" t="s">
        <v>1478</v>
      </c>
      <c r="AM68" s="400" t="s">
        <v>1543</v>
      </c>
      <c r="AN68" s="309">
        <v>-4.995413455390979E-2</v>
      </c>
      <c r="AO68" s="400" t="s">
        <v>1192</v>
      </c>
      <c r="AP68" s="309">
        <v>0.19414300520930569</v>
      </c>
      <c r="AQ68" s="401" t="s">
        <v>1544</v>
      </c>
      <c r="AR68" s="400" t="s">
        <v>1540</v>
      </c>
      <c r="AS68" s="401" t="s">
        <v>1545</v>
      </c>
      <c r="AT68" s="309">
        <v>0.2460129128700751</v>
      </c>
      <c r="AU68" s="401" t="s">
        <v>1224</v>
      </c>
      <c r="AV68" s="401" t="s">
        <v>1546</v>
      </c>
      <c r="AW68" s="317" t="s">
        <v>1547</v>
      </c>
      <c r="AX68" s="401" t="s">
        <v>1265</v>
      </c>
      <c r="AY68" s="401" t="s">
        <v>1346</v>
      </c>
      <c r="AZ68" s="310">
        <v>0.29662468809340858</v>
      </c>
    </row>
    <row r="69" spans="1:52" ht="34" x14ac:dyDescent="0.2">
      <c r="A69" s="423"/>
      <c r="B69" s="307" t="s">
        <v>683</v>
      </c>
      <c r="C69" s="318">
        <v>1.0820531310899576E-5</v>
      </c>
      <c r="D69" s="309">
        <v>6.7599614090921068E-10</v>
      </c>
      <c r="E69" s="309">
        <v>3.5196469992300194E-20</v>
      </c>
      <c r="F69" s="309">
        <v>2.332943969078572E-7</v>
      </c>
      <c r="G69" s="309">
        <v>6.7146273062993675E-6</v>
      </c>
      <c r="H69" s="309">
        <v>2.2410154416430258E-11</v>
      </c>
      <c r="I69" s="309">
        <v>2.4318848848655481E-3</v>
      </c>
      <c r="J69" s="309">
        <v>3.7694363919842257E-11</v>
      </c>
      <c r="K69" s="309">
        <v>5.8593833711352281E-5</v>
      </c>
      <c r="L69" s="309">
        <v>9.2716339677733337E-10</v>
      </c>
      <c r="M69" s="309">
        <v>1.3740264520290031E-4</v>
      </c>
      <c r="N69" s="309">
        <v>2.6060510051867803E-4</v>
      </c>
      <c r="O69" s="309">
        <v>1.1968640625715041E-6</v>
      </c>
      <c r="P69" s="309">
        <v>0.51624982993523305</v>
      </c>
      <c r="Q69" s="309">
        <v>9.3686425016867428E-5</v>
      </c>
      <c r="R69" s="309">
        <v>1.1346199830791597E-8</v>
      </c>
      <c r="S69" s="309">
        <v>1.7612494276133766E-10</v>
      </c>
      <c r="T69" s="309">
        <v>2.272414287817841E-4</v>
      </c>
      <c r="U69" s="309">
        <v>1.0765624585551451E-3</v>
      </c>
      <c r="V69" s="309">
        <v>3.706649319874285E-6</v>
      </c>
      <c r="W69" s="309">
        <v>8.7650193708387683E-7</v>
      </c>
      <c r="X69" s="309">
        <v>4.6272436190352962E-5</v>
      </c>
      <c r="Y69" s="319"/>
      <c r="Z69" s="309">
        <v>5.2358715791144594E-7</v>
      </c>
      <c r="AA69" s="309">
        <v>3.0050534743516623E-5</v>
      </c>
      <c r="AB69" s="309">
        <v>2.6707891836550558E-12</v>
      </c>
      <c r="AC69" s="309">
        <v>5.2541392878572796E-6</v>
      </c>
      <c r="AD69" s="309">
        <v>1.3464075342657508E-7</v>
      </c>
      <c r="AE69" s="309">
        <v>4.0062357834456246E-6</v>
      </c>
      <c r="AF69" s="309">
        <v>2.5827275045038718E-3</v>
      </c>
      <c r="AG69" s="309">
        <v>3.4127032956622076E-12</v>
      </c>
      <c r="AH69" s="309">
        <v>5.1005394238577201E-6</v>
      </c>
      <c r="AI69" s="309">
        <v>1.081199565683677E-11</v>
      </c>
      <c r="AJ69" s="309">
        <v>9.733287534334715E-11</v>
      </c>
      <c r="AK69" s="309">
        <v>7.2040339028997443E-5</v>
      </c>
      <c r="AL69" s="309">
        <v>1.6807884951157085E-3</v>
      </c>
      <c r="AM69" s="309">
        <v>3.8390293478977554E-11</v>
      </c>
      <c r="AN69" s="309">
        <v>0.73598112318872655</v>
      </c>
      <c r="AO69" s="309">
        <v>1.2196865993454553E-8</v>
      </c>
      <c r="AP69" s="309">
        <v>0.19606435476444767</v>
      </c>
      <c r="AQ69" s="309">
        <v>6.7803189818554039E-3</v>
      </c>
      <c r="AR69" s="309">
        <v>5.1502775225895355E-9</v>
      </c>
      <c r="AS69" s="309">
        <v>4.3993783530018059E-5</v>
      </c>
      <c r="AT69" s="309">
        <v>0.12596478099724759</v>
      </c>
      <c r="AU69" s="309">
        <v>1.8298837448800708E-7</v>
      </c>
      <c r="AV69" s="309">
        <v>4.6086108903809214E-5</v>
      </c>
      <c r="AW69" s="309">
        <v>2.0223275031191684E-2</v>
      </c>
      <c r="AX69" s="309">
        <v>1.8677369074399392E-6</v>
      </c>
      <c r="AY69" s="309">
        <v>1.38339210913175E-7</v>
      </c>
      <c r="AZ69" s="310">
        <v>0.11816758751307854</v>
      </c>
    </row>
    <row r="70" spans="1:52" ht="17" x14ac:dyDescent="0.2">
      <c r="A70" s="422"/>
      <c r="B70" s="311" t="s">
        <v>684</v>
      </c>
      <c r="C70" s="312">
        <v>46</v>
      </c>
      <c r="D70" s="313">
        <v>43</v>
      </c>
      <c r="E70" s="313">
        <v>37</v>
      </c>
      <c r="F70" s="313">
        <v>49</v>
      </c>
      <c r="G70" s="313">
        <v>42</v>
      </c>
      <c r="H70" s="313">
        <v>42</v>
      </c>
      <c r="I70" s="313">
        <v>42</v>
      </c>
      <c r="J70" s="313">
        <v>43</v>
      </c>
      <c r="K70" s="313">
        <v>47</v>
      </c>
      <c r="L70" s="313">
        <v>40</v>
      </c>
      <c r="M70" s="313">
        <v>48</v>
      </c>
      <c r="N70" s="313">
        <v>48</v>
      </c>
      <c r="O70" s="313">
        <v>43</v>
      </c>
      <c r="P70" s="313">
        <v>45</v>
      </c>
      <c r="Q70" s="313">
        <v>48</v>
      </c>
      <c r="R70" s="313">
        <v>36</v>
      </c>
      <c r="S70" s="313">
        <v>42</v>
      </c>
      <c r="T70" s="313">
        <v>44</v>
      </c>
      <c r="U70" s="313">
        <v>31</v>
      </c>
      <c r="V70" s="313">
        <v>43</v>
      </c>
      <c r="W70" s="313">
        <v>48</v>
      </c>
      <c r="X70" s="313">
        <v>49</v>
      </c>
      <c r="Y70" s="313">
        <v>50</v>
      </c>
      <c r="Z70" s="313">
        <v>45</v>
      </c>
      <c r="AA70" s="313">
        <v>35</v>
      </c>
      <c r="AB70" s="313">
        <v>39</v>
      </c>
      <c r="AC70" s="313">
        <v>48</v>
      </c>
      <c r="AD70" s="313">
        <v>33</v>
      </c>
      <c r="AE70" s="313">
        <v>38</v>
      </c>
      <c r="AF70" s="313">
        <v>47</v>
      </c>
      <c r="AG70" s="313">
        <v>34</v>
      </c>
      <c r="AH70" s="313">
        <v>28</v>
      </c>
      <c r="AI70" s="313">
        <v>33</v>
      </c>
      <c r="AJ70" s="313">
        <v>45</v>
      </c>
      <c r="AK70" s="313">
        <v>47</v>
      </c>
      <c r="AL70" s="313">
        <v>45</v>
      </c>
      <c r="AM70" s="313">
        <v>32</v>
      </c>
      <c r="AN70" s="313">
        <v>48</v>
      </c>
      <c r="AO70" s="313">
        <v>37</v>
      </c>
      <c r="AP70" s="313">
        <v>46</v>
      </c>
      <c r="AQ70" s="313">
        <v>43</v>
      </c>
      <c r="AR70" s="313">
        <v>40</v>
      </c>
      <c r="AS70" s="313">
        <v>32</v>
      </c>
      <c r="AT70" s="313">
        <v>40</v>
      </c>
      <c r="AU70" s="313">
        <v>47</v>
      </c>
      <c r="AV70" s="313">
        <v>37</v>
      </c>
      <c r="AW70" s="313">
        <v>43</v>
      </c>
      <c r="AX70" s="313">
        <v>42</v>
      </c>
      <c r="AY70" s="313">
        <v>47</v>
      </c>
      <c r="AZ70" s="314">
        <v>29</v>
      </c>
    </row>
    <row r="71" spans="1:52" ht="51" x14ac:dyDescent="0.2">
      <c r="A71" s="422" t="s">
        <v>73</v>
      </c>
      <c r="B71" s="307" t="s">
        <v>293</v>
      </c>
      <c r="C71" s="315" t="s">
        <v>1159</v>
      </c>
      <c r="D71" s="317" t="s">
        <v>1198</v>
      </c>
      <c r="E71" s="317" t="s">
        <v>1233</v>
      </c>
      <c r="F71" s="317" t="s">
        <v>1266</v>
      </c>
      <c r="G71" s="317" t="s">
        <v>1239</v>
      </c>
      <c r="H71" s="317" t="s">
        <v>1322</v>
      </c>
      <c r="I71" s="317" t="s">
        <v>1289</v>
      </c>
      <c r="J71" s="317" t="s">
        <v>1188</v>
      </c>
      <c r="K71" s="317" t="s">
        <v>1210</v>
      </c>
      <c r="L71" s="317" t="s">
        <v>1272</v>
      </c>
      <c r="M71" s="317" t="s">
        <v>1260</v>
      </c>
      <c r="N71" s="317" t="s">
        <v>1155</v>
      </c>
      <c r="O71" s="317" t="s">
        <v>1284</v>
      </c>
      <c r="P71" s="317" t="s">
        <v>1259</v>
      </c>
      <c r="Q71" s="317" t="s">
        <v>1298</v>
      </c>
      <c r="R71" s="317" t="s">
        <v>1238</v>
      </c>
      <c r="S71" s="317" t="s">
        <v>1487</v>
      </c>
      <c r="T71" s="317" t="s">
        <v>1151</v>
      </c>
      <c r="U71" s="317" t="s">
        <v>1303</v>
      </c>
      <c r="V71" s="317" t="s">
        <v>1473</v>
      </c>
      <c r="W71" s="317" t="s">
        <v>1373</v>
      </c>
      <c r="X71" s="317" t="s">
        <v>1529</v>
      </c>
      <c r="Y71" s="317" t="s">
        <v>1539</v>
      </c>
      <c r="Z71" s="316">
        <v>1</v>
      </c>
      <c r="AA71" s="400" t="s">
        <v>1197</v>
      </c>
      <c r="AB71" s="401" t="s">
        <v>1548</v>
      </c>
      <c r="AC71" s="399" t="s">
        <v>1191</v>
      </c>
      <c r="AD71" s="401" t="s">
        <v>1474</v>
      </c>
      <c r="AE71" s="400" t="s">
        <v>1549</v>
      </c>
      <c r="AF71" s="399" t="s">
        <v>1492</v>
      </c>
      <c r="AG71" s="399" t="s">
        <v>1329</v>
      </c>
      <c r="AH71" s="309">
        <v>0.37907853873842673</v>
      </c>
      <c r="AI71" s="400" t="s">
        <v>1206</v>
      </c>
      <c r="AJ71" s="401" t="s">
        <v>1144</v>
      </c>
      <c r="AK71" s="401" t="s">
        <v>1178</v>
      </c>
      <c r="AL71" s="399" t="s">
        <v>1550</v>
      </c>
      <c r="AM71" s="401" t="s">
        <v>1551</v>
      </c>
      <c r="AN71" s="317" t="s">
        <v>1552</v>
      </c>
      <c r="AO71" s="400" t="s">
        <v>1203</v>
      </c>
      <c r="AP71" s="399" t="s">
        <v>1261</v>
      </c>
      <c r="AQ71" s="399" t="s">
        <v>1190</v>
      </c>
      <c r="AR71" s="401" t="s">
        <v>1553</v>
      </c>
      <c r="AS71" s="399" t="s">
        <v>1285</v>
      </c>
      <c r="AT71" s="309">
        <v>0.32407711103110781</v>
      </c>
      <c r="AU71" s="401" t="s">
        <v>1214</v>
      </c>
      <c r="AV71" s="399" t="s">
        <v>1446</v>
      </c>
      <c r="AW71" s="399" t="s">
        <v>1360</v>
      </c>
      <c r="AX71" s="399" t="s">
        <v>1160</v>
      </c>
      <c r="AY71" s="309">
        <v>0.24469889141635334</v>
      </c>
      <c r="AZ71" s="404" t="s">
        <v>1261</v>
      </c>
    </row>
    <row r="72" spans="1:52" ht="34" x14ac:dyDescent="0.2">
      <c r="A72" s="423"/>
      <c r="B72" s="307" t="s">
        <v>683</v>
      </c>
      <c r="C72" s="318">
        <v>1.0329461242710322E-8</v>
      </c>
      <c r="D72" s="309">
        <v>1.1752288148645733E-26</v>
      </c>
      <c r="E72" s="309">
        <v>2.5986460417056867E-4</v>
      </c>
      <c r="F72" s="309">
        <v>1.8403324801991272E-17</v>
      </c>
      <c r="G72" s="309">
        <v>3.3520463223365266E-27</v>
      </c>
      <c r="H72" s="309">
        <v>8.6965206149415333E-5</v>
      </c>
      <c r="I72" s="309">
        <v>9.4794338048699508E-14</v>
      </c>
      <c r="J72" s="309">
        <v>5.5607473844443237E-7</v>
      </c>
      <c r="K72" s="309">
        <v>8.4716862887489424E-20</v>
      </c>
      <c r="L72" s="309">
        <v>1.2594189995805708E-7</v>
      </c>
      <c r="M72" s="309">
        <v>2.7317634432892294E-22</v>
      </c>
      <c r="N72" s="309">
        <v>5.7797916158156209E-13</v>
      </c>
      <c r="O72" s="309">
        <v>1.5236497259269215E-31</v>
      </c>
      <c r="P72" s="309">
        <v>2.9267367051393305E-18</v>
      </c>
      <c r="Q72" s="309">
        <v>1.6849518330063068E-12</v>
      </c>
      <c r="R72" s="309">
        <v>7.6341797727007969E-29</v>
      </c>
      <c r="S72" s="309">
        <v>1.2444200492367505E-6</v>
      </c>
      <c r="T72" s="309">
        <v>6.3141905483901025E-14</v>
      </c>
      <c r="U72" s="309">
        <v>8.7099327557262193E-35</v>
      </c>
      <c r="V72" s="309">
        <v>3.8426588931733243E-5</v>
      </c>
      <c r="W72" s="309">
        <v>8.8175879825425873E-13</v>
      </c>
      <c r="X72" s="309">
        <v>1.6246386713389462E-6</v>
      </c>
      <c r="Y72" s="309">
        <v>5.2358715791144594E-7</v>
      </c>
      <c r="Z72" s="319"/>
      <c r="AA72" s="309">
        <v>3.7598449753854949E-7</v>
      </c>
      <c r="AB72" s="309">
        <v>3.6996151723249298E-4</v>
      </c>
      <c r="AC72" s="309">
        <v>5.9146770186115322E-32</v>
      </c>
      <c r="AD72" s="309">
        <v>1.3135797863652247E-3</v>
      </c>
      <c r="AE72" s="309">
        <v>3.8779338937993315E-7</v>
      </c>
      <c r="AF72" s="309">
        <v>3.0907598939254187E-21</v>
      </c>
      <c r="AG72" s="309">
        <v>1.5825889864382359E-16</v>
      </c>
      <c r="AH72" s="309">
        <v>7.4443712074917845E-2</v>
      </c>
      <c r="AI72" s="309">
        <v>6.226742228626755E-10</v>
      </c>
      <c r="AJ72" s="309">
        <v>3.1933117208566794E-5</v>
      </c>
      <c r="AK72" s="309">
        <v>9.1874140827661119E-5</v>
      </c>
      <c r="AL72" s="309">
        <v>3.7793179712778984E-19</v>
      </c>
      <c r="AM72" s="309">
        <v>1.0353881933701915E-2</v>
      </c>
      <c r="AN72" s="309">
        <v>8.7059182750439581E-3</v>
      </c>
      <c r="AO72" s="309">
        <v>6.4732676502257008E-9</v>
      </c>
      <c r="AP72" s="309">
        <v>1.3519671088998094E-21</v>
      </c>
      <c r="AQ72" s="309">
        <v>2.4931357632810138E-25</v>
      </c>
      <c r="AR72" s="309">
        <v>3.97900585424831E-6</v>
      </c>
      <c r="AS72" s="309">
        <v>7.4816782693976308E-24</v>
      </c>
      <c r="AT72" s="309">
        <v>5.7531352329089881E-2</v>
      </c>
      <c r="AU72" s="309">
        <v>2.504827660009567E-7</v>
      </c>
      <c r="AV72" s="309">
        <v>4.5512325732587083E-30</v>
      </c>
      <c r="AW72" s="309">
        <v>7.2258772753998808E-26</v>
      </c>
      <c r="AX72" s="309">
        <v>3.7445451661173431E-19</v>
      </c>
      <c r="AY72" s="309">
        <v>9.737670663672833E-2</v>
      </c>
      <c r="AZ72" s="310">
        <v>8.7637030277814213E-13</v>
      </c>
    </row>
    <row r="73" spans="1:52" ht="17" x14ac:dyDescent="0.2">
      <c r="A73" s="422"/>
      <c r="B73" s="311" t="s">
        <v>684</v>
      </c>
      <c r="C73" s="312">
        <v>41</v>
      </c>
      <c r="D73" s="313">
        <v>48</v>
      </c>
      <c r="E73" s="313">
        <v>32</v>
      </c>
      <c r="F73" s="313">
        <v>46</v>
      </c>
      <c r="G73" s="313">
        <v>47</v>
      </c>
      <c r="H73" s="313">
        <v>37</v>
      </c>
      <c r="I73" s="313">
        <v>37</v>
      </c>
      <c r="J73" s="313">
        <v>38</v>
      </c>
      <c r="K73" s="313">
        <v>48</v>
      </c>
      <c r="L73" s="313">
        <v>35</v>
      </c>
      <c r="M73" s="313">
        <v>47</v>
      </c>
      <c r="N73" s="313">
        <v>43</v>
      </c>
      <c r="O73" s="313">
        <v>48</v>
      </c>
      <c r="P73" s="313">
        <v>40</v>
      </c>
      <c r="Q73" s="313">
        <v>47</v>
      </c>
      <c r="R73" s="313">
        <v>41</v>
      </c>
      <c r="S73" s="313">
        <v>37</v>
      </c>
      <c r="T73" s="313">
        <v>46</v>
      </c>
      <c r="U73" s="313">
        <v>36</v>
      </c>
      <c r="V73" s="313">
        <v>38</v>
      </c>
      <c r="W73" s="313">
        <v>43</v>
      </c>
      <c r="X73" s="313">
        <v>44</v>
      </c>
      <c r="Y73" s="313">
        <v>45</v>
      </c>
      <c r="Z73" s="313">
        <v>50</v>
      </c>
      <c r="AA73" s="313">
        <v>30</v>
      </c>
      <c r="AB73" s="313">
        <v>34</v>
      </c>
      <c r="AC73" s="313">
        <v>46</v>
      </c>
      <c r="AD73" s="313">
        <v>28</v>
      </c>
      <c r="AE73" s="313">
        <v>38</v>
      </c>
      <c r="AF73" s="313">
        <v>42</v>
      </c>
      <c r="AG73" s="313">
        <v>38</v>
      </c>
      <c r="AH73" s="313">
        <v>23</v>
      </c>
      <c r="AI73" s="313">
        <v>38</v>
      </c>
      <c r="AJ73" s="313">
        <v>40</v>
      </c>
      <c r="AK73" s="313">
        <v>42</v>
      </c>
      <c r="AL73" s="313">
        <v>40</v>
      </c>
      <c r="AM73" s="313">
        <v>27</v>
      </c>
      <c r="AN73" s="313">
        <v>46</v>
      </c>
      <c r="AO73" s="313">
        <v>32</v>
      </c>
      <c r="AP73" s="313">
        <v>41</v>
      </c>
      <c r="AQ73" s="313">
        <v>38</v>
      </c>
      <c r="AR73" s="313">
        <v>45</v>
      </c>
      <c r="AS73" s="313">
        <v>37</v>
      </c>
      <c r="AT73" s="313">
        <v>35</v>
      </c>
      <c r="AU73" s="313">
        <v>47</v>
      </c>
      <c r="AV73" s="313">
        <v>42</v>
      </c>
      <c r="AW73" s="313">
        <v>38</v>
      </c>
      <c r="AX73" s="313">
        <v>47</v>
      </c>
      <c r="AY73" s="313">
        <v>47</v>
      </c>
      <c r="AZ73" s="314">
        <v>24</v>
      </c>
    </row>
    <row r="74" spans="1:52" ht="51" x14ac:dyDescent="0.2">
      <c r="A74" s="422" t="s">
        <v>262</v>
      </c>
      <c r="B74" s="307" t="s">
        <v>293</v>
      </c>
      <c r="C74" s="318">
        <v>0.23398823240200942</v>
      </c>
      <c r="D74" s="317" t="s">
        <v>1199</v>
      </c>
      <c r="E74" s="317" t="s">
        <v>1155</v>
      </c>
      <c r="F74" s="317" t="s">
        <v>1203</v>
      </c>
      <c r="G74" s="317" t="s">
        <v>1295</v>
      </c>
      <c r="H74" s="317" t="s">
        <v>1279</v>
      </c>
      <c r="I74" s="317" t="s">
        <v>1152</v>
      </c>
      <c r="J74" s="317" t="s">
        <v>1359</v>
      </c>
      <c r="K74" s="317" t="s">
        <v>1380</v>
      </c>
      <c r="L74" s="317" t="s">
        <v>1397</v>
      </c>
      <c r="M74" s="317" t="s">
        <v>1392</v>
      </c>
      <c r="N74" s="317" t="s">
        <v>1295</v>
      </c>
      <c r="O74" s="317" t="s">
        <v>1184</v>
      </c>
      <c r="P74" s="317" t="s">
        <v>1359</v>
      </c>
      <c r="Q74" s="317" t="s">
        <v>1469</v>
      </c>
      <c r="R74" s="317" t="s">
        <v>1360</v>
      </c>
      <c r="S74" s="317" t="s">
        <v>1488</v>
      </c>
      <c r="T74" s="317" t="s">
        <v>1493</v>
      </c>
      <c r="U74" s="317" t="s">
        <v>1443</v>
      </c>
      <c r="V74" s="317" t="s">
        <v>1516</v>
      </c>
      <c r="W74" s="317" t="s">
        <v>1455</v>
      </c>
      <c r="X74" s="317" t="s">
        <v>1146</v>
      </c>
      <c r="Y74" s="317" t="s">
        <v>1196</v>
      </c>
      <c r="Z74" s="317" t="s">
        <v>1197</v>
      </c>
      <c r="AA74" s="316">
        <v>1</v>
      </c>
      <c r="AB74" s="401" t="s">
        <v>1554</v>
      </c>
      <c r="AC74" s="400" t="s">
        <v>1555</v>
      </c>
      <c r="AD74" s="399" t="s">
        <v>1180</v>
      </c>
      <c r="AE74" s="400" t="s">
        <v>1357</v>
      </c>
      <c r="AF74" s="400" t="s">
        <v>1295</v>
      </c>
      <c r="AG74" s="399" t="s">
        <v>1422</v>
      </c>
      <c r="AH74" s="399" t="s">
        <v>1182</v>
      </c>
      <c r="AI74" s="399" t="s">
        <v>1401</v>
      </c>
      <c r="AJ74" s="401" t="s">
        <v>1556</v>
      </c>
      <c r="AK74" s="401" t="s">
        <v>1557</v>
      </c>
      <c r="AL74" s="399" t="s">
        <v>1399</v>
      </c>
      <c r="AM74" s="399" t="s">
        <v>1152</v>
      </c>
      <c r="AN74" s="401" t="s">
        <v>1558</v>
      </c>
      <c r="AO74" s="399" t="s">
        <v>1374</v>
      </c>
      <c r="AP74" s="400" t="s">
        <v>1352</v>
      </c>
      <c r="AQ74" s="399" t="s">
        <v>1296</v>
      </c>
      <c r="AR74" s="399" t="s">
        <v>1417</v>
      </c>
      <c r="AS74" s="399" t="s">
        <v>1360</v>
      </c>
      <c r="AT74" s="401" t="s">
        <v>1539</v>
      </c>
      <c r="AU74" s="401" t="s">
        <v>1559</v>
      </c>
      <c r="AV74" s="399" t="s">
        <v>1482</v>
      </c>
      <c r="AW74" s="400" t="s">
        <v>1443</v>
      </c>
      <c r="AX74" s="401" t="s">
        <v>1560</v>
      </c>
      <c r="AY74" s="400" t="s">
        <v>1325</v>
      </c>
      <c r="AZ74" s="403" t="s">
        <v>1228</v>
      </c>
    </row>
    <row r="75" spans="1:52" ht="34" x14ac:dyDescent="0.2">
      <c r="A75" s="423"/>
      <c r="B75" s="307" t="s">
        <v>683</v>
      </c>
      <c r="C75" s="318">
        <v>0.15738163984418166</v>
      </c>
      <c r="D75" s="309">
        <v>1.4782672416368612E-7</v>
      </c>
      <c r="E75" s="309">
        <v>2.1942388459758702E-14</v>
      </c>
      <c r="F75" s="309">
        <v>1.8965224804592253E-9</v>
      </c>
      <c r="G75" s="309">
        <v>5.1386099708009565E-8</v>
      </c>
      <c r="H75" s="309">
        <v>2.2939181293711173E-9</v>
      </c>
      <c r="I75" s="309">
        <v>2.3466333521251368E-20</v>
      </c>
      <c r="J75" s="309">
        <v>2.0685732836353706E-8</v>
      </c>
      <c r="K75" s="309">
        <v>2.7501468641306789E-6</v>
      </c>
      <c r="L75" s="309">
        <v>2.973495865430306E-6</v>
      </c>
      <c r="M75" s="309">
        <v>1.1395712760391979E-8</v>
      </c>
      <c r="N75" s="309">
        <v>1.0731520914639177E-10</v>
      </c>
      <c r="O75" s="309">
        <v>2.0896831251515572E-9</v>
      </c>
      <c r="P75" s="309">
        <v>6.757141266636462E-8</v>
      </c>
      <c r="Q75" s="309">
        <v>1.0898646561511203E-4</v>
      </c>
      <c r="R75" s="309">
        <v>3.8774186537901253E-14</v>
      </c>
      <c r="S75" s="309">
        <v>6.4635906792265017E-6</v>
      </c>
      <c r="T75" s="309">
        <v>3.0510422464042067E-12</v>
      </c>
      <c r="U75" s="309">
        <v>2.3886650396209751E-6</v>
      </c>
      <c r="V75" s="309">
        <v>3.0477331211949135E-2</v>
      </c>
      <c r="W75" s="309">
        <v>6.6812945580661442E-14</v>
      </c>
      <c r="X75" s="309">
        <v>2.0121663818595959E-11</v>
      </c>
      <c r="Y75" s="309">
        <v>3.0050534743516623E-5</v>
      </c>
      <c r="Z75" s="309">
        <v>3.7598449753854949E-7</v>
      </c>
      <c r="AA75" s="319"/>
      <c r="AB75" s="309">
        <v>1.3478436301504109E-6</v>
      </c>
      <c r="AC75" s="309">
        <v>6.182708511210071E-10</v>
      </c>
      <c r="AD75" s="309">
        <v>8.4065032605329681E-25</v>
      </c>
      <c r="AE75" s="309">
        <v>3.3479427442342759E-8</v>
      </c>
      <c r="AF75" s="309">
        <v>6.0490643994821849E-11</v>
      </c>
      <c r="AG75" s="309">
        <v>9.8862630499001168E-12</v>
      </c>
      <c r="AH75" s="309">
        <v>8.5582908292619835E-21</v>
      </c>
      <c r="AI75" s="309">
        <v>1.9623959879734296E-7</v>
      </c>
      <c r="AJ75" s="309">
        <v>1.0963932403235281E-2</v>
      </c>
      <c r="AK75" s="309">
        <v>2.2389577616198626E-6</v>
      </c>
      <c r="AL75" s="309">
        <v>1.4749579986120202E-16</v>
      </c>
      <c r="AM75" s="309">
        <v>3.8997203030018602E-22</v>
      </c>
      <c r="AN75" s="309">
        <v>5.8541935995870403E-3</v>
      </c>
      <c r="AO75" s="309">
        <v>1.412562552631232E-27</v>
      </c>
      <c r="AP75" s="309">
        <v>1.7984320424149601E-8</v>
      </c>
      <c r="AQ75" s="309">
        <v>1.981473522259126E-16</v>
      </c>
      <c r="AR75" s="309">
        <v>2.6467199922929604E-14</v>
      </c>
      <c r="AS75" s="309">
        <v>1.59571928507541E-11</v>
      </c>
      <c r="AT75" s="309">
        <v>7.4254852069250578E-7</v>
      </c>
      <c r="AU75" s="309">
        <v>2.2853563756441366E-3</v>
      </c>
      <c r="AV75" s="309">
        <v>5.4853573929683069E-12</v>
      </c>
      <c r="AW75" s="309">
        <v>1.7711488496389005E-15</v>
      </c>
      <c r="AX75" s="309">
        <v>1.8977881409639025E-4</v>
      </c>
      <c r="AY75" s="309">
        <v>4.2354477600808075E-7</v>
      </c>
      <c r="AZ75" s="310">
        <v>7.0844647907001832E-10</v>
      </c>
    </row>
    <row r="76" spans="1:52" ht="17" x14ac:dyDescent="0.2">
      <c r="A76" s="422"/>
      <c r="B76" s="311" t="s">
        <v>684</v>
      </c>
      <c r="C76" s="312">
        <v>38</v>
      </c>
      <c r="D76" s="313">
        <v>28</v>
      </c>
      <c r="E76" s="313">
        <v>48</v>
      </c>
      <c r="F76" s="313">
        <v>34</v>
      </c>
      <c r="G76" s="313">
        <v>27</v>
      </c>
      <c r="H76" s="313">
        <v>43</v>
      </c>
      <c r="I76" s="313">
        <v>43</v>
      </c>
      <c r="J76" s="313">
        <v>42</v>
      </c>
      <c r="K76" s="313">
        <v>32</v>
      </c>
      <c r="L76" s="313">
        <v>45</v>
      </c>
      <c r="M76" s="313">
        <v>33</v>
      </c>
      <c r="N76" s="313">
        <v>37</v>
      </c>
      <c r="O76" s="313">
        <v>28</v>
      </c>
      <c r="P76" s="313">
        <v>39</v>
      </c>
      <c r="Q76" s="313">
        <v>33</v>
      </c>
      <c r="R76" s="313">
        <v>21</v>
      </c>
      <c r="S76" s="313">
        <v>43</v>
      </c>
      <c r="T76" s="313">
        <v>29</v>
      </c>
      <c r="U76" s="313">
        <v>16</v>
      </c>
      <c r="V76" s="313">
        <v>42</v>
      </c>
      <c r="W76" s="313">
        <v>37</v>
      </c>
      <c r="X76" s="313">
        <v>36</v>
      </c>
      <c r="Y76" s="313">
        <v>35</v>
      </c>
      <c r="Z76" s="313">
        <v>30</v>
      </c>
      <c r="AA76" s="313">
        <v>50</v>
      </c>
      <c r="AB76" s="313">
        <v>45</v>
      </c>
      <c r="AC76" s="313">
        <v>33</v>
      </c>
      <c r="AD76" s="313">
        <v>48</v>
      </c>
      <c r="AE76" s="313">
        <v>28</v>
      </c>
      <c r="AF76" s="313">
        <v>38</v>
      </c>
      <c r="AG76" s="313">
        <v>19</v>
      </c>
      <c r="AH76" s="313">
        <v>43</v>
      </c>
      <c r="AI76" s="313">
        <v>18</v>
      </c>
      <c r="AJ76" s="313">
        <v>39</v>
      </c>
      <c r="AK76" s="313">
        <v>37</v>
      </c>
      <c r="AL76" s="313">
        <v>39</v>
      </c>
      <c r="AM76" s="313">
        <v>47</v>
      </c>
      <c r="AN76" s="313">
        <v>33</v>
      </c>
      <c r="AO76" s="313">
        <v>49</v>
      </c>
      <c r="AP76" s="313">
        <v>38</v>
      </c>
      <c r="AQ76" s="313">
        <v>41</v>
      </c>
      <c r="AR76" s="313">
        <v>25</v>
      </c>
      <c r="AS76" s="313">
        <v>17</v>
      </c>
      <c r="AT76" s="313">
        <v>44</v>
      </c>
      <c r="AU76" s="313">
        <v>32</v>
      </c>
      <c r="AV76" s="313">
        <v>22</v>
      </c>
      <c r="AW76" s="313">
        <v>41</v>
      </c>
      <c r="AX76" s="313">
        <v>27</v>
      </c>
      <c r="AY76" s="313">
        <v>32</v>
      </c>
      <c r="AZ76" s="314">
        <v>44</v>
      </c>
    </row>
    <row r="77" spans="1:52" ht="51" x14ac:dyDescent="0.2">
      <c r="A77" s="422" t="s">
        <v>67</v>
      </c>
      <c r="B77" s="307" t="s">
        <v>293</v>
      </c>
      <c r="C77" s="315" t="s">
        <v>1160</v>
      </c>
      <c r="D77" s="317" t="s">
        <v>1200</v>
      </c>
      <c r="E77" s="317" t="s">
        <v>1234</v>
      </c>
      <c r="F77" s="317" t="s">
        <v>1150</v>
      </c>
      <c r="G77" s="317" t="s">
        <v>1296</v>
      </c>
      <c r="H77" s="317" t="s">
        <v>1323</v>
      </c>
      <c r="I77" s="317" t="s">
        <v>1212</v>
      </c>
      <c r="J77" s="317" t="s">
        <v>1360</v>
      </c>
      <c r="K77" s="317" t="s">
        <v>1381</v>
      </c>
      <c r="L77" s="317" t="s">
        <v>1219</v>
      </c>
      <c r="M77" s="317" t="s">
        <v>1411</v>
      </c>
      <c r="N77" s="317" t="s">
        <v>1428</v>
      </c>
      <c r="O77" s="317" t="s">
        <v>1160</v>
      </c>
      <c r="P77" s="309">
        <v>8.0937001981710166E-2</v>
      </c>
      <c r="Q77" s="317" t="s">
        <v>1351</v>
      </c>
      <c r="R77" s="317" t="s">
        <v>1364</v>
      </c>
      <c r="S77" s="317" t="s">
        <v>1489</v>
      </c>
      <c r="T77" s="317" t="s">
        <v>1218</v>
      </c>
      <c r="U77" s="317" t="s">
        <v>1484</v>
      </c>
      <c r="V77" s="317" t="s">
        <v>1211</v>
      </c>
      <c r="W77" s="317" t="s">
        <v>1467</v>
      </c>
      <c r="X77" s="309">
        <v>2.2434567958670402E-2</v>
      </c>
      <c r="Y77" s="317" t="s">
        <v>1146</v>
      </c>
      <c r="Z77" s="317" t="s">
        <v>1548</v>
      </c>
      <c r="AA77" s="317" t="s">
        <v>1554</v>
      </c>
      <c r="AB77" s="316">
        <v>1</v>
      </c>
      <c r="AC77" s="401" t="s">
        <v>1251</v>
      </c>
      <c r="AD77" s="400" t="s">
        <v>1215</v>
      </c>
      <c r="AE77" s="399" t="s">
        <v>1550</v>
      </c>
      <c r="AF77" s="401" t="s">
        <v>1561</v>
      </c>
      <c r="AG77" s="399" t="s">
        <v>1258</v>
      </c>
      <c r="AH77" s="399" t="s">
        <v>1154</v>
      </c>
      <c r="AI77" s="399" t="s">
        <v>1198</v>
      </c>
      <c r="AJ77" s="399" t="s">
        <v>1183</v>
      </c>
      <c r="AK77" s="399" t="s">
        <v>1562</v>
      </c>
      <c r="AL77" s="400" t="s">
        <v>1192</v>
      </c>
      <c r="AM77" s="400" t="s">
        <v>1219</v>
      </c>
      <c r="AN77" s="309">
        <v>-0.19307562383686219</v>
      </c>
      <c r="AO77" s="400" t="s">
        <v>1276</v>
      </c>
      <c r="AP77" s="309">
        <v>8.0922821260180883E-2</v>
      </c>
      <c r="AQ77" s="317" t="s">
        <v>1485</v>
      </c>
      <c r="AR77" s="399" t="s">
        <v>1405</v>
      </c>
      <c r="AS77" s="399" t="s">
        <v>1482</v>
      </c>
      <c r="AT77" s="309">
        <v>4.3911664754248882E-2</v>
      </c>
      <c r="AU77" s="399" t="s">
        <v>1405</v>
      </c>
      <c r="AV77" s="400" t="s">
        <v>1328</v>
      </c>
      <c r="AW77" s="317" t="s">
        <v>1563</v>
      </c>
      <c r="AX77" s="309">
        <v>0.29155209155240314</v>
      </c>
      <c r="AY77" s="400" t="s">
        <v>1146</v>
      </c>
      <c r="AZ77" s="310">
        <v>0.3065885595528367</v>
      </c>
    </row>
    <row r="78" spans="1:52" ht="34" x14ac:dyDescent="0.2">
      <c r="A78" s="423"/>
      <c r="B78" s="307" t="s">
        <v>683</v>
      </c>
      <c r="C78" s="318">
        <v>3.3802070905262428E-17</v>
      </c>
      <c r="D78" s="309">
        <v>2.5012677402255046E-24</v>
      </c>
      <c r="E78" s="309">
        <v>5.8831097007472654E-18</v>
      </c>
      <c r="F78" s="309">
        <v>7.4127498703724019E-13</v>
      </c>
      <c r="G78" s="309">
        <v>1.6366819304532213E-12</v>
      </c>
      <c r="H78" s="309">
        <v>7.7768857677193057E-11</v>
      </c>
      <c r="I78" s="309">
        <v>4.1690154164413408E-6</v>
      </c>
      <c r="J78" s="309">
        <v>5.3087729837274948E-31</v>
      </c>
      <c r="K78" s="309">
        <v>4.422194656014259E-8</v>
      </c>
      <c r="L78" s="309">
        <v>1.8780439706791187E-18</v>
      </c>
      <c r="M78" s="309">
        <v>4.1065938602496223E-4</v>
      </c>
      <c r="N78" s="309">
        <v>5.9640426672723066E-6</v>
      </c>
      <c r="O78" s="309">
        <v>3.3650784730184364E-13</v>
      </c>
      <c r="P78" s="309">
        <v>0.60589081566803737</v>
      </c>
      <c r="Q78" s="309">
        <v>3.0738817054447022E-11</v>
      </c>
      <c r="R78" s="309">
        <v>2.0365017578456525E-16</v>
      </c>
      <c r="S78" s="309">
        <v>7.5689463396705092E-44</v>
      </c>
      <c r="T78" s="309">
        <v>6.6684073945151231E-9</v>
      </c>
      <c r="U78" s="309">
        <v>3.3452271870934769E-9</v>
      </c>
      <c r="V78" s="309">
        <v>2.0427805364842772E-13</v>
      </c>
      <c r="W78" s="309">
        <v>1.2818885115355925E-13</v>
      </c>
      <c r="X78" s="309">
        <v>0.89070945870543561</v>
      </c>
      <c r="Y78" s="309">
        <v>2.6707891836550558E-12</v>
      </c>
      <c r="Z78" s="309">
        <v>3.6996151723249298E-4</v>
      </c>
      <c r="AA78" s="309">
        <v>1.3478436301504109E-6</v>
      </c>
      <c r="AB78" s="319"/>
      <c r="AC78" s="309">
        <v>3.7947239841906353E-4</v>
      </c>
      <c r="AD78" s="309">
        <v>2.9365293969720332E-11</v>
      </c>
      <c r="AE78" s="309">
        <v>1.7975013141953219E-15</v>
      </c>
      <c r="AF78" s="309">
        <v>7.6638976296755754E-4</v>
      </c>
      <c r="AG78" s="309">
        <v>8.2943486891657513E-13</v>
      </c>
      <c r="AH78" s="309">
        <v>1.0514163992859497E-14</v>
      </c>
      <c r="AI78" s="309">
        <v>2.4064255019430833E-12</v>
      </c>
      <c r="AJ78" s="309">
        <v>2.4046855350852591E-21</v>
      </c>
      <c r="AK78" s="309">
        <v>2.8941475964761291E-16</v>
      </c>
      <c r="AL78" s="309">
        <v>6.6003558343235192E-10</v>
      </c>
      <c r="AM78" s="309">
        <v>6.426036845295664E-16</v>
      </c>
      <c r="AN78" s="309">
        <v>0.2522353714679032</v>
      </c>
      <c r="AO78" s="309">
        <v>1.2435805620899319E-10</v>
      </c>
      <c r="AP78" s="309">
        <v>0.61043697399700814</v>
      </c>
      <c r="AQ78" s="309">
        <v>2.1876633887552059E-2</v>
      </c>
      <c r="AR78" s="309">
        <v>9.7184473162740993E-18</v>
      </c>
      <c r="AS78" s="309">
        <v>1.8800559577254028E-11</v>
      </c>
      <c r="AT78" s="309">
        <v>0.76696088596611234</v>
      </c>
      <c r="AU78" s="309">
        <v>5.6662355426034845E-22</v>
      </c>
      <c r="AV78" s="309">
        <v>1.641107783157288E-9</v>
      </c>
      <c r="AW78" s="309">
        <v>2.9394859728014519E-2</v>
      </c>
      <c r="AX78" s="309">
        <v>0.11152416264399106</v>
      </c>
      <c r="AY78" s="309">
        <v>2.0984512789616097E-11</v>
      </c>
      <c r="AZ78" s="310">
        <v>5.7649825783347236E-2</v>
      </c>
    </row>
    <row r="79" spans="1:52" ht="17" x14ac:dyDescent="0.2">
      <c r="A79" s="422"/>
      <c r="B79" s="311" t="s">
        <v>684</v>
      </c>
      <c r="C79" s="312">
        <v>42</v>
      </c>
      <c r="D79" s="313">
        <v>32</v>
      </c>
      <c r="E79" s="313">
        <v>47</v>
      </c>
      <c r="F79" s="313">
        <v>38</v>
      </c>
      <c r="G79" s="313">
        <v>31</v>
      </c>
      <c r="H79" s="313">
        <v>47</v>
      </c>
      <c r="I79" s="313">
        <v>47</v>
      </c>
      <c r="J79" s="313">
        <v>46</v>
      </c>
      <c r="K79" s="313">
        <v>36</v>
      </c>
      <c r="L79" s="313">
        <v>49</v>
      </c>
      <c r="M79" s="313">
        <v>37</v>
      </c>
      <c r="N79" s="313">
        <v>41</v>
      </c>
      <c r="O79" s="313">
        <v>32</v>
      </c>
      <c r="P79" s="313">
        <v>43</v>
      </c>
      <c r="Q79" s="313">
        <v>37</v>
      </c>
      <c r="R79" s="313">
        <v>25</v>
      </c>
      <c r="S79" s="313">
        <v>47</v>
      </c>
      <c r="T79" s="313">
        <v>33</v>
      </c>
      <c r="U79" s="313">
        <v>20</v>
      </c>
      <c r="V79" s="313">
        <v>46</v>
      </c>
      <c r="W79" s="313">
        <v>41</v>
      </c>
      <c r="X79" s="313">
        <v>40</v>
      </c>
      <c r="Y79" s="313">
        <v>39</v>
      </c>
      <c r="Z79" s="313">
        <v>34</v>
      </c>
      <c r="AA79" s="313">
        <v>45</v>
      </c>
      <c r="AB79" s="313">
        <v>49</v>
      </c>
      <c r="AC79" s="313">
        <v>37</v>
      </c>
      <c r="AD79" s="313">
        <v>43</v>
      </c>
      <c r="AE79" s="313">
        <v>32</v>
      </c>
      <c r="AF79" s="313">
        <v>42</v>
      </c>
      <c r="AG79" s="313">
        <v>23</v>
      </c>
      <c r="AH79" s="313">
        <v>38</v>
      </c>
      <c r="AI79" s="313">
        <v>22</v>
      </c>
      <c r="AJ79" s="313">
        <v>43</v>
      </c>
      <c r="AK79" s="313">
        <v>41</v>
      </c>
      <c r="AL79" s="313">
        <v>43</v>
      </c>
      <c r="AM79" s="313">
        <v>42</v>
      </c>
      <c r="AN79" s="313">
        <v>37</v>
      </c>
      <c r="AO79" s="313">
        <v>47</v>
      </c>
      <c r="AP79" s="313">
        <v>42</v>
      </c>
      <c r="AQ79" s="313">
        <v>45</v>
      </c>
      <c r="AR79" s="313">
        <v>29</v>
      </c>
      <c r="AS79" s="313">
        <v>21</v>
      </c>
      <c r="AT79" s="313">
        <v>48</v>
      </c>
      <c r="AU79" s="313">
        <v>36</v>
      </c>
      <c r="AV79" s="313">
        <v>26</v>
      </c>
      <c r="AW79" s="313">
        <v>45</v>
      </c>
      <c r="AX79" s="313">
        <v>31</v>
      </c>
      <c r="AY79" s="313">
        <v>36</v>
      </c>
      <c r="AZ79" s="314">
        <v>39</v>
      </c>
    </row>
    <row r="80" spans="1:52" ht="51" x14ac:dyDescent="0.2">
      <c r="A80" s="422" t="s">
        <v>107</v>
      </c>
      <c r="B80" s="307" t="s">
        <v>293</v>
      </c>
      <c r="C80" s="315" t="s">
        <v>1161</v>
      </c>
      <c r="D80" s="317" t="s">
        <v>1201</v>
      </c>
      <c r="E80" s="317" t="s">
        <v>1235</v>
      </c>
      <c r="F80" s="317" t="s">
        <v>1267</v>
      </c>
      <c r="G80" s="317" t="s">
        <v>1243</v>
      </c>
      <c r="H80" s="317" t="s">
        <v>1324</v>
      </c>
      <c r="I80" s="317" t="s">
        <v>1163</v>
      </c>
      <c r="J80" s="317" t="s">
        <v>1361</v>
      </c>
      <c r="K80" s="317" t="s">
        <v>1382</v>
      </c>
      <c r="L80" s="317" t="s">
        <v>1369</v>
      </c>
      <c r="M80" s="317" t="s">
        <v>1284</v>
      </c>
      <c r="N80" s="317" t="s">
        <v>1298</v>
      </c>
      <c r="O80" s="317" t="s">
        <v>1442</v>
      </c>
      <c r="P80" s="317" t="s">
        <v>1392</v>
      </c>
      <c r="Q80" s="317" t="s">
        <v>1400</v>
      </c>
      <c r="R80" s="317" t="s">
        <v>1232</v>
      </c>
      <c r="S80" s="317" t="s">
        <v>1490</v>
      </c>
      <c r="T80" s="317" t="s">
        <v>1292</v>
      </c>
      <c r="U80" s="317" t="s">
        <v>1509</v>
      </c>
      <c r="V80" s="317" t="s">
        <v>1483</v>
      </c>
      <c r="W80" s="317" t="s">
        <v>1151</v>
      </c>
      <c r="X80" s="317" t="s">
        <v>1530</v>
      </c>
      <c r="Y80" s="317" t="s">
        <v>1439</v>
      </c>
      <c r="Z80" s="317" t="s">
        <v>1191</v>
      </c>
      <c r="AA80" s="317" t="s">
        <v>1555</v>
      </c>
      <c r="AB80" s="317" t="s">
        <v>1251</v>
      </c>
      <c r="AC80" s="316">
        <v>1</v>
      </c>
      <c r="AD80" s="400" t="s">
        <v>1564</v>
      </c>
      <c r="AE80" s="400" t="s">
        <v>1270</v>
      </c>
      <c r="AF80" s="399" t="s">
        <v>1152</v>
      </c>
      <c r="AG80" s="400" t="s">
        <v>1145</v>
      </c>
      <c r="AH80" s="401" t="s">
        <v>1565</v>
      </c>
      <c r="AI80" s="400" t="s">
        <v>1349</v>
      </c>
      <c r="AJ80" s="401" t="s">
        <v>1566</v>
      </c>
      <c r="AK80" s="401" t="s">
        <v>1567</v>
      </c>
      <c r="AL80" s="399" t="s">
        <v>1417</v>
      </c>
      <c r="AM80" s="401" t="s">
        <v>1568</v>
      </c>
      <c r="AN80" s="317" t="s">
        <v>1569</v>
      </c>
      <c r="AO80" s="400" t="s">
        <v>1570</v>
      </c>
      <c r="AP80" s="399" t="s">
        <v>1220</v>
      </c>
      <c r="AQ80" s="399" t="s">
        <v>1571</v>
      </c>
      <c r="AR80" s="401" t="s">
        <v>1572</v>
      </c>
      <c r="AS80" s="399" t="s">
        <v>1417</v>
      </c>
      <c r="AT80" s="309">
        <v>0.14723077883901353</v>
      </c>
      <c r="AU80" s="400" t="s">
        <v>1140</v>
      </c>
      <c r="AV80" s="399" t="s">
        <v>1573</v>
      </c>
      <c r="AW80" s="399" t="s">
        <v>1292</v>
      </c>
      <c r="AX80" s="400" t="s">
        <v>1244</v>
      </c>
      <c r="AY80" s="317" t="s">
        <v>1389</v>
      </c>
      <c r="AZ80" s="403" t="s">
        <v>1176</v>
      </c>
    </row>
    <row r="81" spans="1:52" ht="34" x14ac:dyDescent="0.2">
      <c r="A81" s="423"/>
      <c r="B81" s="307" t="s">
        <v>683</v>
      </c>
      <c r="C81" s="318">
        <v>1.0021480947787351E-8</v>
      </c>
      <c r="D81" s="309">
        <v>5.2299519787242473E-22</v>
      </c>
      <c r="E81" s="309">
        <v>1.0096880989556026E-4</v>
      </c>
      <c r="F81" s="309">
        <v>2.5865659870762414E-22</v>
      </c>
      <c r="G81" s="309">
        <v>3.3148377388263058E-31</v>
      </c>
      <c r="H81" s="309">
        <v>1.7818302671193439E-4</v>
      </c>
      <c r="I81" s="309">
        <v>8.2366215610812219E-20</v>
      </c>
      <c r="J81" s="309">
        <v>7.1436067577375249E-7</v>
      </c>
      <c r="K81" s="309">
        <v>1.8380115641195124E-27</v>
      </c>
      <c r="L81" s="309">
        <v>1.3923385151130469E-8</v>
      </c>
      <c r="M81" s="309">
        <v>2.5612979712820434E-32</v>
      </c>
      <c r="N81" s="309">
        <v>3.0935635911537614E-12</v>
      </c>
      <c r="O81" s="309">
        <v>8.2586555559126986E-36</v>
      </c>
      <c r="P81" s="309">
        <v>4.9438954157556151E-11</v>
      </c>
      <c r="Q81" s="309">
        <v>3.4843746593473736E-17</v>
      </c>
      <c r="R81" s="309">
        <v>3.6844772502241367E-20</v>
      </c>
      <c r="S81" s="309">
        <v>1.2089398558108469E-6</v>
      </c>
      <c r="T81" s="309">
        <v>2.3676548565985492E-19</v>
      </c>
      <c r="U81" s="309">
        <v>3.1374068688207059E-33</v>
      </c>
      <c r="V81" s="309">
        <v>5.281297724125501E-6</v>
      </c>
      <c r="W81" s="309">
        <v>5.6789442131804801E-14</v>
      </c>
      <c r="X81" s="309">
        <v>1.952810655312829E-5</v>
      </c>
      <c r="Y81" s="309">
        <v>5.2541392878572796E-6</v>
      </c>
      <c r="Z81" s="309">
        <v>5.9146770186115322E-32</v>
      </c>
      <c r="AA81" s="309">
        <v>6.182708511210071E-10</v>
      </c>
      <c r="AB81" s="309">
        <v>3.7947239841906353E-4</v>
      </c>
      <c r="AC81" s="319"/>
      <c r="AD81" s="309">
        <v>3.3271902773953881E-6</v>
      </c>
      <c r="AE81" s="309">
        <v>3.7718219167428852E-7</v>
      </c>
      <c r="AF81" s="309">
        <v>3.0510583778011994E-21</v>
      </c>
      <c r="AG81" s="309">
        <v>4.5372018665054084E-12</v>
      </c>
      <c r="AH81" s="309">
        <v>1.3051154667588852E-3</v>
      </c>
      <c r="AI81" s="309">
        <v>3.1223859433056267E-6</v>
      </c>
      <c r="AJ81" s="309">
        <v>8.2488512481237257E-5</v>
      </c>
      <c r="AK81" s="309">
        <v>1.2326887471518245E-4</v>
      </c>
      <c r="AL81" s="309">
        <v>2.0169707307116388E-24</v>
      </c>
      <c r="AM81" s="309">
        <v>2.6439026429355398E-4</v>
      </c>
      <c r="AN81" s="309">
        <v>2.1871365868230613E-2</v>
      </c>
      <c r="AO81" s="309">
        <v>7.4736972417790923E-10</v>
      </c>
      <c r="AP81" s="309">
        <v>1.7403547881263149E-21</v>
      </c>
      <c r="AQ81" s="309">
        <v>1.1357357420606587E-16</v>
      </c>
      <c r="AR81" s="309">
        <v>2.2853020131553924E-6</v>
      </c>
      <c r="AS81" s="309">
        <v>6.3740044527984221E-19</v>
      </c>
      <c r="AT81" s="309">
        <v>0.37772586028869015</v>
      </c>
      <c r="AU81" s="309">
        <v>1.6825365138109844E-8</v>
      </c>
      <c r="AV81" s="309">
        <v>8.9613437285520168E-41</v>
      </c>
      <c r="AW81" s="309">
        <v>1.2605591557949431E-17</v>
      </c>
      <c r="AX81" s="309">
        <v>6.2305563751565101E-16</v>
      </c>
      <c r="AY81" s="309">
        <v>2.5856320870418319E-2</v>
      </c>
      <c r="AZ81" s="310">
        <v>1.083868497189147E-7</v>
      </c>
    </row>
    <row r="82" spans="1:52" ht="17" x14ac:dyDescent="0.2">
      <c r="A82" s="422"/>
      <c r="B82" s="311" t="s">
        <v>684</v>
      </c>
      <c r="C82" s="312">
        <v>44</v>
      </c>
      <c r="D82" s="313">
        <v>44</v>
      </c>
      <c r="E82" s="313">
        <v>35</v>
      </c>
      <c r="F82" s="313">
        <v>49</v>
      </c>
      <c r="G82" s="313">
        <v>43</v>
      </c>
      <c r="H82" s="313">
        <v>40</v>
      </c>
      <c r="I82" s="313">
        <v>40</v>
      </c>
      <c r="J82" s="313">
        <v>41</v>
      </c>
      <c r="K82" s="313">
        <v>48</v>
      </c>
      <c r="L82" s="313">
        <v>38</v>
      </c>
      <c r="M82" s="313">
        <v>49</v>
      </c>
      <c r="N82" s="313">
        <v>46</v>
      </c>
      <c r="O82" s="313">
        <v>44</v>
      </c>
      <c r="P82" s="313">
        <v>43</v>
      </c>
      <c r="Q82" s="313">
        <v>49</v>
      </c>
      <c r="R82" s="313">
        <v>37</v>
      </c>
      <c r="S82" s="313">
        <v>40</v>
      </c>
      <c r="T82" s="313">
        <v>45</v>
      </c>
      <c r="U82" s="313">
        <v>32</v>
      </c>
      <c r="V82" s="313">
        <v>41</v>
      </c>
      <c r="W82" s="313">
        <v>46</v>
      </c>
      <c r="X82" s="313">
        <v>47</v>
      </c>
      <c r="Y82" s="313">
        <v>48</v>
      </c>
      <c r="Z82" s="313">
        <v>46</v>
      </c>
      <c r="AA82" s="313">
        <v>33</v>
      </c>
      <c r="AB82" s="313">
        <v>37</v>
      </c>
      <c r="AC82" s="313">
        <v>49</v>
      </c>
      <c r="AD82" s="313">
        <v>31</v>
      </c>
      <c r="AE82" s="313">
        <v>38</v>
      </c>
      <c r="AF82" s="313">
        <v>45</v>
      </c>
      <c r="AG82" s="313">
        <v>35</v>
      </c>
      <c r="AH82" s="313">
        <v>26</v>
      </c>
      <c r="AI82" s="313">
        <v>34</v>
      </c>
      <c r="AJ82" s="313">
        <v>43</v>
      </c>
      <c r="AK82" s="313">
        <v>45</v>
      </c>
      <c r="AL82" s="313">
        <v>43</v>
      </c>
      <c r="AM82" s="313">
        <v>30</v>
      </c>
      <c r="AN82" s="313">
        <v>49</v>
      </c>
      <c r="AO82" s="313">
        <v>35</v>
      </c>
      <c r="AP82" s="313">
        <v>44</v>
      </c>
      <c r="AQ82" s="313">
        <v>41</v>
      </c>
      <c r="AR82" s="313">
        <v>41</v>
      </c>
      <c r="AS82" s="313">
        <v>33</v>
      </c>
      <c r="AT82" s="313">
        <v>38</v>
      </c>
      <c r="AU82" s="313">
        <v>48</v>
      </c>
      <c r="AV82" s="313">
        <v>38</v>
      </c>
      <c r="AW82" s="313">
        <v>41</v>
      </c>
      <c r="AX82" s="313">
        <v>43</v>
      </c>
      <c r="AY82" s="313">
        <v>48</v>
      </c>
      <c r="AZ82" s="314">
        <v>27</v>
      </c>
    </row>
    <row r="83" spans="1:52" ht="51" x14ac:dyDescent="0.2">
      <c r="A83" s="422" t="s">
        <v>104</v>
      </c>
      <c r="B83" s="307" t="s">
        <v>293</v>
      </c>
      <c r="C83" s="315" t="s">
        <v>1162</v>
      </c>
      <c r="D83" s="317" t="s">
        <v>1202</v>
      </c>
      <c r="E83" s="317" t="s">
        <v>1236</v>
      </c>
      <c r="F83" s="317" t="s">
        <v>1198</v>
      </c>
      <c r="G83" s="317" t="s">
        <v>1297</v>
      </c>
      <c r="H83" s="317" t="s">
        <v>1325</v>
      </c>
      <c r="I83" s="317" t="s">
        <v>1296</v>
      </c>
      <c r="J83" s="317" t="s">
        <v>1236</v>
      </c>
      <c r="K83" s="317" t="s">
        <v>1228</v>
      </c>
      <c r="L83" s="317" t="s">
        <v>1377</v>
      </c>
      <c r="M83" s="317" t="s">
        <v>1412</v>
      </c>
      <c r="N83" s="317" t="s">
        <v>1242</v>
      </c>
      <c r="O83" s="317" t="s">
        <v>1392</v>
      </c>
      <c r="P83" s="317" t="s">
        <v>1229</v>
      </c>
      <c r="Q83" s="317" t="s">
        <v>1379</v>
      </c>
      <c r="R83" s="317" t="s">
        <v>1160</v>
      </c>
      <c r="S83" s="317" t="s">
        <v>1491</v>
      </c>
      <c r="T83" s="317" t="s">
        <v>1263</v>
      </c>
      <c r="U83" s="317" t="s">
        <v>1510</v>
      </c>
      <c r="V83" s="309">
        <v>0.28525825274878169</v>
      </c>
      <c r="W83" s="317" t="s">
        <v>1417</v>
      </c>
      <c r="X83" s="317" t="s">
        <v>1204</v>
      </c>
      <c r="Y83" s="317" t="s">
        <v>1540</v>
      </c>
      <c r="Z83" s="317" t="s">
        <v>1474</v>
      </c>
      <c r="AA83" s="317" t="s">
        <v>1180</v>
      </c>
      <c r="AB83" s="317" t="s">
        <v>1215</v>
      </c>
      <c r="AC83" s="317" t="s">
        <v>1564</v>
      </c>
      <c r="AD83" s="316">
        <v>1</v>
      </c>
      <c r="AE83" s="400" t="s">
        <v>1241</v>
      </c>
      <c r="AF83" s="400" t="s">
        <v>1396</v>
      </c>
      <c r="AG83" s="399" t="s">
        <v>1154</v>
      </c>
      <c r="AH83" s="400" t="s">
        <v>1289</v>
      </c>
      <c r="AI83" s="399" t="s">
        <v>1256</v>
      </c>
      <c r="AJ83" s="401" t="s">
        <v>1574</v>
      </c>
      <c r="AK83" s="399" t="s">
        <v>1274</v>
      </c>
      <c r="AL83" s="399" t="s">
        <v>1259</v>
      </c>
      <c r="AM83" s="399" t="s">
        <v>1262</v>
      </c>
      <c r="AN83" s="309">
        <v>0.35291721341663351</v>
      </c>
      <c r="AO83" s="399" t="s">
        <v>1193</v>
      </c>
      <c r="AP83" s="401" t="s">
        <v>1314</v>
      </c>
      <c r="AQ83" s="400" t="s">
        <v>1157</v>
      </c>
      <c r="AR83" s="399" t="s">
        <v>1202</v>
      </c>
      <c r="AS83" s="399" t="s">
        <v>1182</v>
      </c>
      <c r="AT83" s="401" t="s">
        <v>1515</v>
      </c>
      <c r="AU83" s="400" t="s">
        <v>1436</v>
      </c>
      <c r="AV83" s="400" t="s">
        <v>1448</v>
      </c>
      <c r="AW83" s="400" t="s">
        <v>1555</v>
      </c>
      <c r="AX83" s="401" t="s">
        <v>1575</v>
      </c>
      <c r="AY83" s="399" t="s">
        <v>1562</v>
      </c>
      <c r="AZ83" s="403" t="s">
        <v>1576</v>
      </c>
    </row>
    <row r="84" spans="1:52" ht="34" x14ac:dyDescent="0.2">
      <c r="A84" s="423"/>
      <c r="B84" s="307" t="s">
        <v>683</v>
      </c>
      <c r="C84" s="318">
        <v>4.8410867860596653E-2</v>
      </c>
      <c r="D84" s="309">
        <v>2.3883218005943684E-10</v>
      </c>
      <c r="E84" s="309">
        <v>1.2997121195537715E-15</v>
      </c>
      <c r="F84" s="309">
        <v>8.0649385217493279E-18</v>
      </c>
      <c r="G84" s="309">
        <v>1.8412977854799905E-13</v>
      </c>
      <c r="H84" s="309">
        <v>7.7901842591140089E-9</v>
      </c>
      <c r="I84" s="309">
        <v>2.3003123102301808E-16</v>
      </c>
      <c r="J84" s="309">
        <v>1.1270878356441842E-13</v>
      </c>
      <c r="K84" s="309">
        <v>5.1891871036079434E-7</v>
      </c>
      <c r="L84" s="309">
        <v>1.3936823659525011E-8</v>
      </c>
      <c r="M84" s="309">
        <v>1.2501055596658745E-3</v>
      </c>
      <c r="N84" s="309">
        <v>1.0553540090666586E-8</v>
      </c>
      <c r="O84" s="309">
        <v>5.4544909872939353E-7</v>
      </c>
      <c r="P84" s="309">
        <v>6.5564508037628186E-7</v>
      </c>
      <c r="Q84" s="309">
        <v>1.2881980751048268E-3</v>
      </c>
      <c r="R84" s="309">
        <v>5.0377427933972054E-8</v>
      </c>
      <c r="S84" s="309">
        <v>1.3770887651550685E-9</v>
      </c>
      <c r="T84" s="309">
        <v>6.0356088941000072E-7</v>
      </c>
      <c r="U84" s="309">
        <v>3.1116355262976514E-10</v>
      </c>
      <c r="V84" s="309">
        <v>7.4391162980572773E-2</v>
      </c>
      <c r="W84" s="309">
        <v>4.6949271345375265E-20</v>
      </c>
      <c r="X84" s="309">
        <v>6.2798066171820342E-10</v>
      </c>
      <c r="Y84" s="309">
        <v>1.3464075342657508E-7</v>
      </c>
      <c r="Z84" s="309">
        <v>1.3135797863652247E-3</v>
      </c>
      <c r="AA84" s="309">
        <v>8.4065032605329681E-25</v>
      </c>
      <c r="AB84" s="309">
        <v>2.9365293969720332E-11</v>
      </c>
      <c r="AC84" s="309">
        <v>3.3271902773953881E-6</v>
      </c>
      <c r="AD84" s="319"/>
      <c r="AE84" s="309">
        <v>9.6212613600244391E-7</v>
      </c>
      <c r="AF84" s="309">
        <v>6.9427317711980858E-9</v>
      </c>
      <c r="AG84" s="309">
        <v>7.4020921977863992E-7</v>
      </c>
      <c r="AH84" s="309">
        <v>2.9906682819561668E-16</v>
      </c>
      <c r="AI84" s="309">
        <v>1.025314272761344E-8</v>
      </c>
      <c r="AJ84" s="309">
        <v>2.4559422737443805E-3</v>
      </c>
      <c r="AK84" s="309">
        <v>2.3362211248355124E-15</v>
      </c>
      <c r="AL84" s="309">
        <v>6.5068872360667316E-17</v>
      </c>
      <c r="AM84" s="309">
        <v>2.3262839797248014E-22</v>
      </c>
      <c r="AN84" s="309">
        <v>5.1487957210801509E-2</v>
      </c>
      <c r="AO84" s="309">
        <v>6.3148536396044315E-30</v>
      </c>
      <c r="AP84" s="309">
        <v>2.5220094809406545E-6</v>
      </c>
      <c r="AQ84" s="309">
        <v>4.0929519309784739E-13</v>
      </c>
      <c r="AR84" s="309">
        <v>3.2587346537024726E-9</v>
      </c>
      <c r="AS84" s="309">
        <v>1.978835338864748E-7</v>
      </c>
      <c r="AT84" s="309">
        <v>4.7118210113901201E-6</v>
      </c>
      <c r="AU84" s="309">
        <v>8.7863542251719469E-8</v>
      </c>
      <c r="AV84" s="309">
        <v>1.5599997172893892E-7</v>
      </c>
      <c r="AW84" s="309">
        <v>1.3961229739614077E-11</v>
      </c>
      <c r="AX84" s="309">
        <v>1.0750730405245703E-2</v>
      </c>
      <c r="AY84" s="309">
        <v>5.1689404361589393E-12</v>
      </c>
      <c r="AZ84" s="310">
        <v>2.3750602093552123E-8</v>
      </c>
    </row>
    <row r="85" spans="1:52" ht="17" x14ac:dyDescent="0.2">
      <c r="A85" s="422"/>
      <c r="B85" s="311" t="s">
        <v>684</v>
      </c>
      <c r="C85" s="312">
        <v>36</v>
      </c>
      <c r="D85" s="313">
        <v>26</v>
      </c>
      <c r="E85" s="313">
        <v>46</v>
      </c>
      <c r="F85" s="313">
        <v>32</v>
      </c>
      <c r="G85" s="313">
        <v>25</v>
      </c>
      <c r="H85" s="313">
        <v>41</v>
      </c>
      <c r="I85" s="313">
        <v>41</v>
      </c>
      <c r="J85" s="313">
        <v>40</v>
      </c>
      <c r="K85" s="313">
        <v>30</v>
      </c>
      <c r="L85" s="313">
        <v>43</v>
      </c>
      <c r="M85" s="313">
        <v>31</v>
      </c>
      <c r="N85" s="313">
        <v>35</v>
      </c>
      <c r="O85" s="313">
        <v>26</v>
      </c>
      <c r="P85" s="313">
        <v>37</v>
      </c>
      <c r="Q85" s="313">
        <v>31</v>
      </c>
      <c r="R85" s="313">
        <v>19</v>
      </c>
      <c r="S85" s="313">
        <v>41</v>
      </c>
      <c r="T85" s="313">
        <v>27</v>
      </c>
      <c r="U85" s="313">
        <v>14</v>
      </c>
      <c r="V85" s="313">
        <v>40</v>
      </c>
      <c r="W85" s="313">
        <v>35</v>
      </c>
      <c r="X85" s="313">
        <v>34</v>
      </c>
      <c r="Y85" s="313">
        <v>33</v>
      </c>
      <c r="Z85" s="313">
        <v>28</v>
      </c>
      <c r="AA85" s="313">
        <v>48</v>
      </c>
      <c r="AB85" s="313">
        <v>43</v>
      </c>
      <c r="AC85" s="313">
        <v>31</v>
      </c>
      <c r="AD85" s="313">
        <v>49</v>
      </c>
      <c r="AE85" s="313">
        <v>26</v>
      </c>
      <c r="AF85" s="313">
        <v>36</v>
      </c>
      <c r="AG85" s="313">
        <v>17</v>
      </c>
      <c r="AH85" s="313">
        <v>44</v>
      </c>
      <c r="AI85" s="313">
        <v>16</v>
      </c>
      <c r="AJ85" s="313">
        <v>37</v>
      </c>
      <c r="AK85" s="313">
        <v>35</v>
      </c>
      <c r="AL85" s="313">
        <v>37</v>
      </c>
      <c r="AM85" s="313">
        <v>48</v>
      </c>
      <c r="AN85" s="313">
        <v>31</v>
      </c>
      <c r="AO85" s="313">
        <v>47</v>
      </c>
      <c r="AP85" s="313">
        <v>36</v>
      </c>
      <c r="AQ85" s="313">
        <v>39</v>
      </c>
      <c r="AR85" s="313">
        <v>23</v>
      </c>
      <c r="AS85" s="313">
        <v>15</v>
      </c>
      <c r="AT85" s="313">
        <v>42</v>
      </c>
      <c r="AU85" s="313">
        <v>30</v>
      </c>
      <c r="AV85" s="313">
        <v>20</v>
      </c>
      <c r="AW85" s="313">
        <v>39</v>
      </c>
      <c r="AX85" s="313">
        <v>25</v>
      </c>
      <c r="AY85" s="313">
        <v>30</v>
      </c>
      <c r="AZ85" s="314">
        <v>45</v>
      </c>
    </row>
    <row r="86" spans="1:52" ht="51" x14ac:dyDescent="0.2">
      <c r="A86" s="422" t="s">
        <v>96</v>
      </c>
      <c r="B86" s="307" t="s">
        <v>293</v>
      </c>
      <c r="C86" s="315" t="s">
        <v>1163</v>
      </c>
      <c r="D86" s="317" t="s">
        <v>1203</v>
      </c>
      <c r="E86" s="317" t="s">
        <v>1156</v>
      </c>
      <c r="F86" s="317" t="s">
        <v>1205</v>
      </c>
      <c r="G86" s="317" t="s">
        <v>1298</v>
      </c>
      <c r="H86" s="317" t="s">
        <v>1326</v>
      </c>
      <c r="I86" s="317" t="s">
        <v>1274</v>
      </c>
      <c r="J86" s="317" t="s">
        <v>1362</v>
      </c>
      <c r="K86" s="317" t="s">
        <v>1383</v>
      </c>
      <c r="L86" s="317" t="s">
        <v>1152</v>
      </c>
      <c r="M86" s="317" t="s">
        <v>1413</v>
      </c>
      <c r="N86" s="317" t="s">
        <v>1429</v>
      </c>
      <c r="O86" s="317" t="s">
        <v>1425</v>
      </c>
      <c r="P86" s="317" t="s">
        <v>1445</v>
      </c>
      <c r="Q86" s="317" t="s">
        <v>1205</v>
      </c>
      <c r="R86" s="317" t="s">
        <v>1167</v>
      </c>
      <c r="S86" s="317" t="s">
        <v>1492</v>
      </c>
      <c r="T86" s="317" t="s">
        <v>1501</v>
      </c>
      <c r="U86" s="317" t="s">
        <v>1229</v>
      </c>
      <c r="V86" s="317" t="s">
        <v>1268</v>
      </c>
      <c r="W86" s="317" t="s">
        <v>1524</v>
      </c>
      <c r="X86" s="309">
        <v>9.597510596557661E-2</v>
      </c>
      <c r="Y86" s="317" t="s">
        <v>1214</v>
      </c>
      <c r="Z86" s="317" t="s">
        <v>1549</v>
      </c>
      <c r="AA86" s="317" t="s">
        <v>1357</v>
      </c>
      <c r="AB86" s="317" t="s">
        <v>1550</v>
      </c>
      <c r="AC86" s="317" t="s">
        <v>1270</v>
      </c>
      <c r="AD86" s="317" t="s">
        <v>1241</v>
      </c>
      <c r="AE86" s="316">
        <v>1</v>
      </c>
      <c r="AF86" s="400" t="s">
        <v>1241</v>
      </c>
      <c r="AG86" s="399" t="s">
        <v>1296</v>
      </c>
      <c r="AH86" s="400" t="s">
        <v>1577</v>
      </c>
      <c r="AI86" s="400" t="s">
        <v>1381</v>
      </c>
      <c r="AJ86" s="399" t="s">
        <v>1152</v>
      </c>
      <c r="AK86" s="399" t="s">
        <v>1259</v>
      </c>
      <c r="AL86" s="400" t="s">
        <v>1508</v>
      </c>
      <c r="AM86" s="399" t="s">
        <v>1154</v>
      </c>
      <c r="AN86" s="309">
        <v>0.17566877570809991</v>
      </c>
      <c r="AO86" s="400" t="s">
        <v>1165</v>
      </c>
      <c r="AP86" s="401" t="s">
        <v>1354</v>
      </c>
      <c r="AQ86" s="400" t="s">
        <v>1356</v>
      </c>
      <c r="AR86" s="399" t="s">
        <v>1202</v>
      </c>
      <c r="AS86" s="401" t="s">
        <v>1578</v>
      </c>
      <c r="AT86" s="309">
        <v>-2.191595265370996E-2</v>
      </c>
      <c r="AU86" s="399" t="s">
        <v>1142</v>
      </c>
      <c r="AV86" s="400" t="s">
        <v>1229</v>
      </c>
      <c r="AW86" s="400" t="s">
        <v>1197</v>
      </c>
      <c r="AX86" s="401" t="s">
        <v>1579</v>
      </c>
      <c r="AY86" s="400" t="s">
        <v>1380</v>
      </c>
      <c r="AZ86" s="310">
        <v>5.3444076566640721E-2</v>
      </c>
    </row>
    <row r="87" spans="1:52" ht="34" x14ac:dyDescent="0.2">
      <c r="A87" s="423"/>
      <c r="B87" s="307" t="s">
        <v>683</v>
      </c>
      <c r="C87" s="318">
        <v>8.7769093900049034E-19</v>
      </c>
      <c r="D87" s="309">
        <v>1.8473566035762316E-10</v>
      </c>
      <c r="E87" s="309">
        <v>1.3597658664056302E-10</v>
      </c>
      <c r="F87" s="309">
        <v>1.3570500011045913E-9</v>
      </c>
      <c r="G87" s="309">
        <v>5.1033509416128878E-10</v>
      </c>
      <c r="H87" s="309">
        <v>1.2442070612109667E-8</v>
      </c>
      <c r="I87" s="309">
        <v>2.6957281745064891E-15</v>
      </c>
      <c r="J87" s="309">
        <v>1.7402961029426048E-18</v>
      </c>
      <c r="K87" s="309">
        <v>5.4050320606111624E-8</v>
      </c>
      <c r="L87" s="309">
        <v>1.0487735447396635E-15</v>
      </c>
      <c r="M87" s="309">
        <v>2.1943103332637266E-7</v>
      </c>
      <c r="N87" s="309">
        <v>6.7131700617583686E-11</v>
      </c>
      <c r="O87" s="309">
        <v>1.0187137878289993E-8</v>
      </c>
      <c r="P87" s="309">
        <v>8.1540207616206218E-5</v>
      </c>
      <c r="Q87" s="309">
        <v>1.3602826692948394E-9</v>
      </c>
      <c r="R87" s="309">
        <v>1.4850301602392005E-11</v>
      </c>
      <c r="S87" s="309">
        <v>1.1357933348434674E-17</v>
      </c>
      <c r="T87" s="309">
        <v>3.4560629068656009E-10</v>
      </c>
      <c r="U87" s="309">
        <v>4.0614093184521915E-5</v>
      </c>
      <c r="V87" s="309">
        <v>6.6035663759432954E-15</v>
      </c>
      <c r="W87" s="309">
        <v>2.1191710812130672E-15</v>
      </c>
      <c r="X87" s="309">
        <v>0.5665142566757303</v>
      </c>
      <c r="Y87" s="309">
        <v>4.0062357834456246E-6</v>
      </c>
      <c r="Z87" s="309">
        <v>3.8779338937993315E-7</v>
      </c>
      <c r="AA87" s="309">
        <v>3.3479427442342759E-8</v>
      </c>
      <c r="AB87" s="309">
        <v>1.7975013141953219E-15</v>
      </c>
      <c r="AC87" s="309">
        <v>3.7718219167428852E-7</v>
      </c>
      <c r="AD87" s="309">
        <v>9.6212613600244391E-7</v>
      </c>
      <c r="AE87" s="319"/>
      <c r="AF87" s="309">
        <v>1.8218652817331757E-9</v>
      </c>
      <c r="AG87" s="309">
        <v>8.5423670141951398E-12</v>
      </c>
      <c r="AH87" s="309">
        <v>1.289887832974695E-7</v>
      </c>
      <c r="AI87" s="309">
        <v>1.7199452453523405E-6</v>
      </c>
      <c r="AJ87" s="309">
        <v>4.4806326702491027E-18</v>
      </c>
      <c r="AK87" s="309">
        <v>2.7034586163708748E-17</v>
      </c>
      <c r="AL87" s="309">
        <v>8.2344786096909954E-11</v>
      </c>
      <c r="AM87" s="309">
        <v>7.1826324799148456E-10</v>
      </c>
      <c r="AN87" s="309">
        <v>0.2914472892137645</v>
      </c>
      <c r="AO87" s="309">
        <v>1.8718386350693964E-11</v>
      </c>
      <c r="AP87" s="309">
        <v>4.1047917127802366E-4</v>
      </c>
      <c r="AQ87" s="309">
        <v>4.9721167252607403E-8</v>
      </c>
      <c r="AR87" s="309">
        <v>9.5898156346947505E-14</v>
      </c>
      <c r="AS87" s="309">
        <v>1.4771837177154047E-3</v>
      </c>
      <c r="AT87" s="309">
        <v>0.90364548430753877</v>
      </c>
      <c r="AU87" s="309">
        <v>2.6179546094193383E-15</v>
      </c>
      <c r="AV87" s="309">
        <v>4.2145208777408458E-6</v>
      </c>
      <c r="AW87" s="309">
        <v>1.9913066244749256E-8</v>
      </c>
      <c r="AX87" s="309">
        <v>3.9556842437960468E-3</v>
      </c>
      <c r="AY87" s="309">
        <v>2.6975891472438192E-7</v>
      </c>
      <c r="AZ87" s="310">
        <v>0.81326901102993443</v>
      </c>
    </row>
    <row r="88" spans="1:52" ht="17" x14ac:dyDescent="0.2">
      <c r="A88" s="422"/>
      <c r="B88" s="311" t="s">
        <v>684</v>
      </c>
      <c r="C88" s="312">
        <v>38</v>
      </c>
      <c r="D88" s="313">
        <v>38</v>
      </c>
      <c r="E88" s="313">
        <v>30</v>
      </c>
      <c r="F88" s="313">
        <v>38</v>
      </c>
      <c r="G88" s="313">
        <v>37</v>
      </c>
      <c r="H88" s="313">
        <v>35</v>
      </c>
      <c r="I88" s="313">
        <v>35</v>
      </c>
      <c r="J88" s="313">
        <v>36</v>
      </c>
      <c r="K88" s="313">
        <v>38</v>
      </c>
      <c r="L88" s="313">
        <v>33</v>
      </c>
      <c r="M88" s="313">
        <v>38</v>
      </c>
      <c r="N88" s="313">
        <v>38</v>
      </c>
      <c r="O88" s="313">
        <v>38</v>
      </c>
      <c r="P88" s="313">
        <v>38</v>
      </c>
      <c r="Q88" s="313">
        <v>38</v>
      </c>
      <c r="R88" s="313">
        <v>31</v>
      </c>
      <c r="S88" s="313">
        <v>35</v>
      </c>
      <c r="T88" s="313">
        <v>38</v>
      </c>
      <c r="U88" s="313">
        <v>26</v>
      </c>
      <c r="V88" s="313">
        <v>36</v>
      </c>
      <c r="W88" s="313">
        <v>38</v>
      </c>
      <c r="X88" s="313">
        <v>38</v>
      </c>
      <c r="Y88" s="313">
        <v>38</v>
      </c>
      <c r="Z88" s="313">
        <v>38</v>
      </c>
      <c r="AA88" s="313">
        <v>28</v>
      </c>
      <c r="AB88" s="313">
        <v>32</v>
      </c>
      <c r="AC88" s="313">
        <v>38</v>
      </c>
      <c r="AD88" s="313">
        <v>26</v>
      </c>
      <c r="AE88" s="313">
        <v>38</v>
      </c>
      <c r="AF88" s="313">
        <v>38</v>
      </c>
      <c r="AG88" s="313">
        <v>29</v>
      </c>
      <c r="AH88" s="313">
        <v>21</v>
      </c>
      <c r="AI88" s="313">
        <v>28</v>
      </c>
      <c r="AJ88" s="313">
        <v>38</v>
      </c>
      <c r="AK88" s="313">
        <v>38</v>
      </c>
      <c r="AL88" s="313">
        <v>38</v>
      </c>
      <c r="AM88" s="313">
        <v>25</v>
      </c>
      <c r="AN88" s="313">
        <v>38</v>
      </c>
      <c r="AO88" s="313">
        <v>30</v>
      </c>
      <c r="AP88" s="313">
        <v>38</v>
      </c>
      <c r="AQ88" s="313">
        <v>36</v>
      </c>
      <c r="AR88" s="313">
        <v>35</v>
      </c>
      <c r="AS88" s="313">
        <v>27</v>
      </c>
      <c r="AT88" s="313">
        <v>33</v>
      </c>
      <c r="AU88" s="313">
        <v>38</v>
      </c>
      <c r="AV88" s="313">
        <v>32</v>
      </c>
      <c r="AW88" s="313">
        <v>36</v>
      </c>
      <c r="AX88" s="313">
        <v>37</v>
      </c>
      <c r="AY88" s="313">
        <v>38</v>
      </c>
      <c r="AZ88" s="314">
        <v>22</v>
      </c>
    </row>
    <row r="89" spans="1:52" ht="51" x14ac:dyDescent="0.2">
      <c r="A89" s="422" t="s">
        <v>118</v>
      </c>
      <c r="B89" s="307" t="s">
        <v>293</v>
      </c>
      <c r="C89" s="315" t="s">
        <v>1164</v>
      </c>
      <c r="D89" s="317" t="s">
        <v>1146</v>
      </c>
      <c r="E89" s="317" t="s">
        <v>1237</v>
      </c>
      <c r="F89" s="317" t="s">
        <v>1268</v>
      </c>
      <c r="G89" s="317" t="s">
        <v>1175</v>
      </c>
      <c r="H89" s="317" t="s">
        <v>1327</v>
      </c>
      <c r="I89" s="317" t="s">
        <v>1198</v>
      </c>
      <c r="J89" s="317" t="s">
        <v>1363</v>
      </c>
      <c r="K89" s="317" t="s">
        <v>1384</v>
      </c>
      <c r="L89" s="317" t="s">
        <v>1398</v>
      </c>
      <c r="M89" s="317" t="s">
        <v>1240</v>
      </c>
      <c r="N89" s="317" t="s">
        <v>1175</v>
      </c>
      <c r="O89" s="317" t="s">
        <v>1365</v>
      </c>
      <c r="P89" s="317" t="s">
        <v>1440</v>
      </c>
      <c r="Q89" s="317" t="s">
        <v>1470</v>
      </c>
      <c r="R89" s="317" t="s">
        <v>1267</v>
      </c>
      <c r="S89" s="317" t="s">
        <v>1212</v>
      </c>
      <c r="T89" s="317" t="s">
        <v>1405</v>
      </c>
      <c r="U89" s="317" t="s">
        <v>1376</v>
      </c>
      <c r="V89" s="317" t="s">
        <v>1517</v>
      </c>
      <c r="W89" s="317" t="s">
        <v>1154</v>
      </c>
      <c r="X89" s="317" t="s">
        <v>1531</v>
      </c>
      <c r="Y89" s="317" t="s">
        <v>1541</v>
      </c>
      <c r="Z89" s="317" t="s">
        <v>1492</v>
      </c>
      <c r="AA89" s="317" t="s">
        <v>1295</v>
      </c>
      <c r="AB89" s="317" t="s">
        <v>1561</v>
      </c>
      <c r="AC89" s="317" t="s">
        <v>1152</v>
      </c>
      <c r="AD89" s="317" t="s">
        <v>1396</v>
      </c>
      <c r="AE89" s="317" t="s">
        <v>1241</v>
      </c>
      <c r="AF89" s="316">
        <v>1</v>
      </c>
      <c r="AG89" s="400" t="s">
        <v>1367</v>
      </c>
      <c r="AH89" s="401" t="s">
        <v>1224</v>
      </c>
      <c r="AI89" s="400" t="s">
        <v>1140</v>
      </c>
      <c r="AJ89" s="401" t="s">
        <v>1404</v>
      </c>
      <c r="AK89" s="400" t="s">
        <v>1549</v>
      </c>
      <c r="AL89" s="399" t="s">
        <v>1343</v>
      </c>
      <c r="AM89" s="401" t="s">
        <v>1580</v>
      </c>
      <c r="AN89" s="401" t="s">
        <v>1196</v>
      </c>
      <c r="AO89" s="400" t="s">
        <v>1146</v>
      </c>
      <c r="AP89" s="400" t="s">
        <v>1289</v>
      </c>
      <c r="AQ89" s="399" t="s">
        <v>1194</v>
      </c>
      <c r="AR89" s="400" t="s">
        <v>1272</v>
      </c>
      <c r="AS89" s="400" t="s">
        <v>1249</v>
      </c>
      <c r="AT89" s="309">
        <v>0.25245455299674685</v>
      </c>
      <c r="AU89" s="400" t="s">
        <v>1420</v>
      </c>
      <c r="AV89" s="399" t="s">
        <v>1358</v>
      </c>
      <c r="AW89" s="399" t="s">
        <v>1399</v>
      </c>
      <c r="AX89" s="400" t="s">
        <v>1275</v>
      </c>
      <c r="AY89" s="401" t="s">
        <v>1542</v>
      </c>
      <c r="AZ89" s="402" t="s">
        <v>1581</v>
      </c>
    </row>
    <row r="90" spans="1:52" ht="34" x14ac:dyDescent="0.2">
      <c r="A90" s="423"/>
      <c r="B90" s="307" t="s">
        <v>683</v>
      </c>
      <c r="C90" s="318">
        <v>8.3468887361656387E-7</v>
      </c>
      <c r="D90" s="309">
        <v>1.4028641351998855E-12</v>
      </c>
      <c r="E90" s="309">
        <v>8.9402133951368358E-5</v>
      </c>
      <c r="F90" s="309">
        <v>8.4198069895832552E-19</v>
      </c>
      <c r="G90" s="309">
        <v>7.1878447833651049E-22</v>
      </c>
      <c r="H90" s="309">
        <v>2.742229249808446E-4</v>
      </c>
      <c r="I90" s="309">
        <v>6.0933709503334688E-25</v>
      </c>
      <c r="J90" s="309">
        <v>3.5304190368706549E-7</v>
      </c>
      <c r="K90" s="309">
        <v>1.9735568215579491E-20</v>
      </c>
      <c r="L90" s="309">
        <v>1.8998253549560204E-8</v>
      </c>
      <c r="M90" s="309">
        <v>6.9673065292502787E-22</v>
      </c>
      <c r="N90" s="309">
        <v>2.8653621128611448E-27</v>
      </c>
      <c r="O90" s="309">
        <v>8.2477264618521162E-18</v>
      </c>
      <c r="P90" s="309">
        <v>3.5099736425562359E-12</v>
      </c>
      <c r="Q90" s="309">
        <v>4.1208465618219553E-13</v>
      </c>
      <c r="R90" s="309">
        <v>3.5948296256157392E-15</v>
      </c>
      <c r="S90" s="309">
        <v>7.0284989166186445E-6</v>
      </c>
      <c r="T90" s="309">
        <v>4.1321777493085923E-25</v>
      </c>
      <c r="U90" s="309">
        <v>2.5192782942082951E-14</v>
      </c>
      <c r="V90" s="309">
        <v>9.608547108146164E-4</v>
      </c>
      <c r="W90" s="309">
        <v>9.743049144988335E-19</v>
      </c>
      <c r="X90" s="309">
        <v>5.1364322174523233E-3</v>
      </c>
      <c r="Y90" s="309">
        <v>2.5827275045038718E-3</v>
      </c>
      <c r="Z90" s="309">
        <v>3.0907598939254187E-21</v>
      </c>
      <c r="AA90" s="309">
        <v>6.0490643994821849E-11</v>
      </c>
      <c r="AB90" s="309">
        <v>7.6638976296755754E-4</v>
      </c>
      <c r="AC90" s="309">
        <v>3.0510583778011994E-21</v>
      </c>
      <c r="AD90" s="309">
        <v>6.9427317711980858E-9</v>
      </c>
      <c r="AE90" s="309">
        <v>1.8218652817331757E-9</v>
      </c>
      <c r="AF90" s="319"/>
      <c r="AG90" s="309">
        <v>1.1295815575591073E-9</v>
      </c>
      <c r="AH90" s="309">
        <v>2.9855655367847394E-5</v>
      </c>
      <c r="AI90" s="309">
        <v>1.1483161866854256E-5</v>
      </c>
      <c r="AJ90" s="309">
        <v>3.2210067941656101E-4</v>
      </c>
      <c r="AK90" s="309">
        <v>6.2885401905772125E-9</v>
      </c>
      <c r="AL90" s="309">
        <v>1.435927772878757E-21</v>
      </c>
      <c r="AM90" s="309">
        <v>2.282906751767856E-4</v>
      </c>
      <c r="AN90" s="309">
        <v>1.8470272223253226E-6</v>
      </c>
      <c r="AO90" s="309">
        <v>1.3053922840371298E-12</v>
      </c>
      <c r="AP90" s="309">
        <v>5.0952048897781914E-18</v>
      </c>
      <c r="AQ90" s="309">
        <v>3.4306024236014293E-19</v>
      </c>
      <c r="AR90" s="309">
        <v>5.215678743892623E-8</v>
      </c>
      <c r="AS90" s="309">
        <v>2.4574956209528567E-8</v>
      </c>
      <c r="AT90" s="309">
        <v>0.10241629578890776</v>
      </c>
      <c r="AU90" s="309">
        <v>3.497529003664434E-11</v>
      </c>
      <c r="AV90" s="309">
        <v>2.2020756076584523E-14</v>
      </c>
      <c r="AW90" s="309">
        <v>2.0040939593554416E-19</v>
      </c>
      <c r="AX90" s="309">
        <v>2.7113444293645325E-9</v>
      </c>
      <c r="AY90" s="309">
        <v>1.2809409143788581E-4</v>
      </c>
      <c r="AZ90" s="310">
        <v>6.4952632641653295E-5</v>
      </c>
    </row>
    <row r="91" spans="1:52" ht="17" x14ac:dyDescent="0.2">
      <c r="A91" s="422"/>
      <c r="B91" s="311" t="s">
        <v>684</v>
      </c>
      <c r="C91" s="312">
        <v>49</v>
      </c>
      <c r="D91" s="313">
        <v>40</v>
      </c>
      <c r="E91" s="313">
        <v>40</v>
      </c>
      <c r="F91" s="313">
        <v>46</v>
      </c>
      <c r="G91" s="313">
        <v>39</v>
      </c>
      <c r="H91" s="313">
        <v>45</v>
      </c>
      <c r="I91" s="313">
        <v>45</v>
      </c>
      <c r="J91" s="313">
        <v>46</v>
      </c>
      <c r="K91" s="313">
        <v>44</v>
      </c>
      <c r="L91" s="313">
        <v>43</v>
      </c>
      <c r="M91" s="313">
        <v>45</v>
      </c>
      <c r="N91" s="313">
        <v>49</v>
      </c>
      <c r="O91" s="313">
        <v>40</v>
      </c>
      <c r="P91" s="313">
        <v>48</v>
      </c>
      <c r="Q91" s="313">
        <v>45</v>
      </c>
      <c r="R91" s="313">
        <v>33</v>
      </c>
      <c r="S91" s="313">
        <v>45</v>
      </c>
      <c r="T91" s="313">
        <v>41</v>
      </c>
      <c r="U91" s="313">
        <v>28</v>
      </c>
      <c r="V91" s="313">
        <v>46</v>
      </c>
      <c r="W91" s="313">
        <v>49</v>
      </c>
      <c r="X91" s="313">
        <v>48</v>
      </c>
      <c r="Y91" s="313">
        <v>47</v>
      </c>
      <c r="Z91" s="313">
        <v>42</v>
      </c>
      <c r="AA91" s="313">
        <v>38</v>
      </c>
      <c r="AB91" s="313">
        <v>42</v>
      </c>
      <c r="AC91" s="313">
        <v>45</v>
      </c>
      <c r="AD91" s="313">
        <v>36</v>
      </c>
      <c r="AE91" s="313">
        <v>38</v>
      </c>
      <c r="AF91" s="313">
        <v>50</v>
      </c>
      <c r="AG91" s="313">
        <v>31</v>
      </c>
      <c r="AH91" s="313">
        <v>31</v>
      </c>
      <c r="AI91" s="313">
        <v>30</v>
      </c>
      <c r="AJ91" s="313">
        <v>48</v>
      </c>
      <c r="AK91" s="313">
        <v>49</v>
      </c>
      <c r="AL91" s="313">
        <v>48</v>
      </c>
      <c r="AM91" s="313">
        <v>35</v>
      </c>
      <c r="AN91" s="313">
        <v>45</v>
      </c>
      <c r="AO91" s="313">
        <v>40</v>
      </c>
      <c r="AP91" s="313">
        <v>49</v>
      </c>
      <c r="AQ91" s="313">
        <v>46</v>
      </c>
      <c r="AR91" s="313">
        <v>37</v>
      </c>
      <c r="AS91" s="313">
        <v>29</v>
      </c>
      <c r="AT91" s="313">
        <v>43</v>
      </c>
      <c r="AU91" s="313">
        <v>44</v>
      </c>
      <c r="AV91" s="313">
        <v>34</v>
      </c>
      <c r="AW91" s="313">
        <v>46</v>
      </c>
      <c r="AX91" s="313">
        <v>39</v>
      </c>
      <c r="AY91" s="313">
        <v>44</v>
      </c>
      <c r="AZ91" s="314">
        <v>32</v>
      </c>
    </row>
    <row r="92" spans="1:52" ht="51" x14ac:dyDescent="0.2">
      <c r="A92" s="422" t="s">
        <v>86</v>
      </c>
      <c r="B92" s="307" t="s">
        <v>293</v>
      </c>
      <c r="C92" s="315" t="s">
        <v>1165</v>
      </c>
      <c r="D92" s="317" t="s">
        <v>1180</v>
      </c>
      <c r="E92" s="317" t="s">
        <v>1238</v>
      </c>
      <c r="F92" s="317" t="s">
        <v>1269</v>
      </c>
      <c r="G92" s="317" t="s">
        <v>1287</v>
      </c>
      <c r="H92" s="317" t="s">
        <v>1328</v>
      </c>
      <c r="I92" s="317" t="s">
        <v>1269</v>
      </c>
      <c r="J92" s="317" t="s">
        <v>1364</v>
      </c>
      <c r="K92" s="317" t="s">
        <v>1385</v>
      </c>
      <c r="L92" s="317" t="s">
        <v>1288</v>
      </c>
      <c r="M92" s="317" t="s">
        <v>1414</v>
      </c>
      <c r="N92" s="317" t="s">
        <v>1295</v>
      </c>
      <c r="O92" s="317" t="s">
        <v>1443</v>
      </c>
      <c r="P92" s="317" t="s">
        <v>1458</v>
      </c>
      <c r="Q92" s="317" t="s">
        <v>1471</v>
      </c>
      <c r="R92" s="317" t="s">
        <v>1395</v>
      </c>
      <c r="S92" s="317" t="s">
        <v>1227</v>
      </c>
      <c r="T92" s="317" t="s">
        <v>1426</v>
      </c>
      <c r="U92" s="317" t="s">
        <v>1443</v>
      </c>
      <c r="V92" s="317" t="s">
        <v>1256</v>
      </c>
      <c r="W92" s="317" t="s">
        <v>1328</v>
      </c>
      <c r="X92" s="317" t="s">
        <v>1270</v>
      </c>
      <c r="Y92" s="317" t="s">
        <v>1394</v>
      </c>
      <c r="Z92" s="317" t="s">
        <v>1329</v>
      </c>
      <c r="AA92" s="317" t="s">
        <v>1422</v>
      </c>
      <c r="AB92" s="317" t="s">
        <v>1258</v>
      </c>
      <c r="AC92" s="317" t="s">
        <v>1145</v>
      </c>
      <c r="AD92" s="317" t="s">
        <v>1154</v>
      </c>
      <c r="AE92" s="317" t="s">
        <v>1296</v>
      </c>
      <c r="AF92" s="317" t="s">
        <v>1367</v>
      </c>
      <c r="AG92" s="316">
        <v>1</v>
      </c>
      <c r="AH92" s="399" t="s">
        <v>1384</v>
      </c>
      <c r="AI92" s="400" t="s">
        <v>1373</v>
      </c>
      <c r="AJ92" s="399" t="s">
        <v>1210</v>
      </c>
      <c r="AK92" s="401" t="s">
        <v>1557</v>
      </c>
      <c r="AL92" s="400" t="s">
        <v>1582</v>
      </c>
      <c r="AM92" s="399" t="s">
        <v>1480</v>
      </c>
      <c r="AN92" s="401" t="s">
        <v>1583</v>
      </c>
      <c r="AO92" s="399" t="s">
        <v>1182</v>
      </c>
      <c r="AP92" s="400" t="s">
        <v>1270</v>
      </c>
      <c r="AQ92" s="399" t="s">
        <v>1358</v>
      </c>
      <c r="AR92" s="401" t="s">
        <v>1332</v>
      </c>
      <c r="AS92" s="399" t="s">
        <v>1584</v>
      </c>
      <c r="AT92" s="401" t="s">
        <v>1585</v>
      </c>
      <c r="AU92" s="401" t="s">
        <v>1437</v>
      </c>
      <c r="AV92" s="400" t="s">
        <v>1283</v>
      </c>
      <c r="AW92" s="400" t="s">
        <v>1586</v>
      </c>
      <c r="AX92" s="399" t="s">
        <v>1240</v>
      </c>
      <c r="AY92" s="309">
        <v>0.30797789080689841</v>
      </c>
      <c r="AZ92" s="402" t="s">
        <v>1587</v>
      </c>
    </row>
    <row r="93" spans="1:52" ht="34" x14ac:dyDescent="0.2">
      <c r="A93" s="423"/>
      <c r="B93" s="307" t="s">
        <v>683</v>
      </c>
      <c r="C93" s="318">
        <v>1.970936428245201E-11</v>
      </c>
      <c r="D93" s="309">
        <v>8.3461336836936721E-20</v>
      </c>
      <c r="E93" s="309">
        <v>7.435687676905852E-15</v>
      </c>
      <c r="F93" s="309">
        <v>4.4270045738455365E-11</v>
      </c>
      <c r="G93" s="309">
        <v>1.6349438059628153E-12</v>
      </c>
      <c r="H93" s="309">
        <v>1.5679249220616407E-9</v>
      </c>
      <c r="I93" s="309">
        <v>2.1589965472777841E-8</v>
      </c>
      <c r="J93" s="309">
        <v>1.1549476953566313E-17</v>
      </c>
      <c r="K93" s="309">
        <v>8.2658980109030511E-9</v>
      </c>
      <c r="L93" s="309">
        <v>6.2477653495071108E-11</v>
      </c>
      <c r="M93" s="309">
        <v>2.8646602958319953E-9</v>
      </c>
      <c r="N93" s="309">
        <v>2.3743789471103759E-9</v>
      </c>
      <c r="O93" s="309">
        <v>2.241632702080447E-14</v>
      </c>
      <c r="P93" s="309">
        <v>1.2558194835979476E-6</v>
      </c>
      <c r="Q93" s="309">
        <v>8.9133354353662371E-7</v>
      </c>
      <c r="R93" s="309">
        <v>1.0520810725641244E-22</v>
      </c>
      <c r="S93" s="309">
        <v>1.8900391285760785E-15</v>
      </c>
      <c r="T93" s="309">
        <v>6.2074375807213265E-7</v>
      </c>
      <c r="U93" s="309">
        <v>2.7946408675833281E-13</v>
      </c>
      <c r="V93" s="309">
        <v>1.341785465505788E-14</v>
      </c>
      <c r="W93" s="309">
        <v>1.3917857192019162E-11</v>
      </c>
      <c r="X93" s="309">
        <v>2.4092677747073891E-6</v>
      </c>
      <c r="Y93" s="309">
        <v>3.4127032956622076E-12</v>
      </c>
      <c r="Z93" s="309">
        <v>1.5825889864382359E-16</v>
      </c>
      <c r="AA93" s="309">
        <v>9.8862630499001168E-12</v>
      </c>
      <c r="AB93" s="309">
        <v>8.2943486891657513E-13</v>
      </c>
      <c r="AC93" s="309">
        <v>4.5372018665054084E-12</v>
      </c>
      <c r="AD93" s="309">
        <v>7.4020921977863992E-7</v>
      </c>
      <c r="AE93" s="309">
        <v>8.5423670141951398E-12</v>
      </c>
      <c r="AF93" s="309">
        <v>1.1295815575591073E-9</v>
      </c>
      <c r="AG93" s="319"/>
      <c r="AH93" s="309">
        <v>8.940115484469263E-6</v>
      </c>
      <c r="AI93" s="309">
        <v>4.4431498618261803E-11</v>
      </c>
      <c r="AJ93" s="309">
        <v>3.9839372847077433E-12</v>
      </c>
      <c r="AK93" s="309">
        <v>1.6638701211329973E-5</v>
      </c>
      <c r="AL93" s="309">
        <v>6.8643892826814422E-9</v>
      </c>
      <c r="AM93" s="309">
        <v>1.7531845090870906E-9</v>
      </c>
      <c r="AN93" s="309">
        <v>7.4747481457274464E-3</v>
      </c>
      <c r="AO93" s="309">
        <v>2.5980146658883372E-10</v>
      </c>
      <c r="AP93" s="309">
        <v>7.5836098922579643E-6</v>
      </c>
      <c r="AQ93" s="309">
        <v>1.4652905510284575E-11</v>
      </c>
      <c r="AR93" s="309">
        <v>8.0621160047459246E-6</v>
      </c>
      <c r="AS93" s="309">
        <v>1.9156674931609726E-15</v>
      </c>
      <c r="AT93" s="309">
        <v>4.7311099090869127E-2</v>
      </c>
      <c r="AU93" s="309">
        <v>3.4338348668683139E-6</v>
      </c>
      <c r="AV93" s="309">
        <v>7.1933101286855334E-12</v>
      </c>
      <c r="AW93" s="309">
        <v>4.9400520097685269E-10</v>
      </c>
      <c r="AX93" s="309">
        <v>1.782994821494322E-18</v>
      </c>
      <c r="AY93" s="309">
        <v>6.7646319788113474E-2</v>
      </c>
      <c r="AZ93" s="310">
        <v>3.0301068574106541E-2</v>
      </c>
    </row>
    <row r="94" spans="1:52" ht="17" x14ac:dyDescent="0.2">
      <c r="A94" s="422"/>
      <c r="B94" s="311" t="s">
        <v>684</v>
      </c>
      <c r="C94" s="312">
        <v>30</v>
      </c>
      <c r="D94" s="313">
        <v>38</v>
      </c>
      <c r="E94" s="313">
        <v>21</v>
      </c>
      <c r="F94" s="313">
        <v>35</v>
      </c>
      <c r="G94" s="313">
        <v>38</v>
      </c>
      <c r="H94" s="313">
        <v>26</v>
      </c>
      <c r="I94" s="313">
        <v>26</v>
      </c>
      <c r="J94" s="313">
        <v>27</v>
      </c>
      <c r="K94" s="313">
        <v>37</v>
      </c>
      <c r="L94" s="313">
        <v>24</v>
      </c>
      <c r="M94" s="313">
        <v>36</v>
      </c>
      <c r="N94" s="313">
        <v>32</v>
      </c>
      <c r="O94" s="313">
        <v>38</v>
      </c>
      <c r="P94" s="313">
        <v>29</v>
      </c>
      <c r="Q94" s="313">
        <v>36</v>
      </c>
      <c r="R94" s="313">
        <v>38</v>
      </c>
      <c r="S94" s="313">
        <v>26</v>
      </c>
      <c r="T94" s="313">
        <v>36</v>
      </c>
      <c r="U94" s="313">
        <v>35</v>
      </c>
      <c r="V94" s="313">
        <v>27</v>
      </c>
      <c r="W94" s="313">
        <v>32</v>
      </c>
      <c r="X94" s="313">
        <v>33</v>
      </c>
      <c r="Y94" s="313">
        <v>34</v>
      </c>
      <c r="Z94" s="313">
        <v>38</v>
      </c>
      <c r="AA94" s="313">
        <v>19</v>
      </c>
      <c r="AB94" s="313">
        <v>23</v>
      </c>
      <c r="AC94" s="313">
        <v>35</v>
      </c>
      <c r="AD94" s="313">
        <v>17</v>
      </c>
      <c r="AE94" s="313">
        <v>29</v>
      </c>
      <c r="AF94" s="313">
        <v>31</v>
      </c>
      <c r="AG94" s="313">
        <v>38</v>
      </c>
      <c r="AH94" s="313">
        <v>12</v>
      </c>
      <c r="AI94" s="313">
        <v>37</v>
      </c>
      <c r="AJ94" s="313">
        <v>29</v>
      </c>
      <c r="AK94" s="313">
        <v>31</v>
      </c>
      <c r="AL94" s="313">
        <v>29</v>
      </c>
      <c r="AM94" s="313">
        <v>16</v>
      </c>
      <c r="AN94" s="313">
        <v>35</v>
      </c>
      <c r="AO94" s="313">
        <v>21</v>
      </c>
      <c r="AP94" s="313">
        <v>30</v>
      </c>
      <c r="AQ94" s="313">
        <v>27</v>
      </c>
      <c r="AR94" s="313">
        <v>38</v>
      </c>
      <c r="AS94" s="313">
        <v>36</v>
      </c>
      <c r="AT94" s="313">
        <v>24</v>
      </c>
      <c r="AU94" s="313">
        <v>36</v>
      </c>
      <c r="AV94" s="313">
        <v>38</v>
      </c>
      <c r="AW94" s="313">
        <v>27</v>
      </c>
      <c r="AX94" s="313">
        <v>38</v>
      </c>
      <c r="AY94" s="313">
        <v>36</v>
      </c>
      <c r="AZ94" s="314">
        <v>13</v>
      </c>
    </row>
    <row r="95" spans="1:52" ht="51" x14ac:dyDescent="0.2">
      <c r="A95" s="422" t="s">
        <v>94</v>
      </c>
      <c r="B95" s="307" t="s">
        <v>293</v>
      </c>
      <c r="C95" s="318">
        <v>0.12855959922724217</v>
      </c>
      <c r="D95" s="317" t="s">
        <v>1204</v>
      </c>
      <c r="E95" s="317" t="s">
        <v>1239</v>
      </c>
      <c r="F95" s="317" t="s">
        <v>1270</v>
      </c>
      <c r="G95" s="317" t="s">
        <v>1299</v>
      </c>
      <c r="H95" s="317" t="s">
        <v>1269</v>
      </c>
      <c r="I95" s="317" t="s">
        <v>1151</v>
      </c>
      <c r="J95" s="317" t="s">
        <v>1365</v>
      </c>
      <c r="K95" s="309">
        <v>0.33889146240792495</v>
      </c>
      <c r="L95" s="317" t="s">
        <v>1396</v>
      </c>
      <c r="M95" s="317" t="s">
        <v>1415</v>
      </c>
      <c r="N95" s="317" t="s">
        <v>1212</v>
      </c>
      <c r="O95" s="317" t="s">
        <v>1151</v>
      </c>
      <c r="P95" s="317" t="s">
        <v>1459</v>
      </c>
      <c r="Q95" s="317" t="s">
        <v>1472</v>
      </c>
      <c r="R95" s="317" t="s">
        <v>1258</v>
      </c>
      <c r="S95" s="317" t="s">
        <v>1216</v>
      </c>
      <c r="T95" s="317" t="s">
        <v>1474</v>
      </c>
      <c r="U95" s="317" t="s">
        <v>1374</v>
      </c>
      <c r="V95" s="317" t="s">
        <v>1379</v>
      </c>
      <c r="W95" s="317" t="s">
        <v>1315</v>
      </c>
      <c r="X95" s="317" t="s">
        <v>1271</v>
      </c>
      <c r="Y95" s="317" t="s">
        <v>1301</v>
      </c>
      <c r="Z95" s="309">
        <v>0.37907853873842673</v>
      </c>
      <c r="AA95" s="317" t="s">
        <v>1182</v>
      </c>
      <c r="AB95" s="317" t="s">
        <v>1154</v>
      </c>
      <c r="AC95" s="317" t="s">
        <v>1565</v>
      </c>
      <c r="AD95" s="317" t="s">
        <v>1289</v>
      </c>
      <c r="AE95" s="317" t="s">
        <v>1577</v>
      </c>
      <c r="AF95" s="317" t="s">
        <v>1224</v>
      </c>
      <c r="AG95" s="317" t="s">
        <v>1384</v>
      </c>
      <c r="AH95" s="316">
        <v>1</v>
      </c>
      <c r="AI95" s="400" t="s">
        <v>1300</v>
      </c>
      <c r="AJ95" s="401" t="s">
        <v>1588</v>
      </c>
      <c r="AK95" s="401" t="s">
        <v>1589</v>
      </c>
      <c r="AL95" s="400" t="s">
        <v>1199</v>
      </c>
      <c r="AM95" s="399" t="s">
        <v>1590</v>
      </c>
      <c r="AN95" s="309">
        <v>0.29321801703027855</v>
      </c>
      <c r="AO95" s="399" t="s">
        <v>1202</v>
      </c>
      <c r="AP95" s="401" t="s">
        <v>1591</v>
      </c>
      <c r="AQ95" s="400" t="s">
        <v>1592</v>
      </c>
      <c r="AR95" s="399" t="s">
        <v>1395</v>
      </c>
      <c r="AS95" s="399" t="s">
        <v>1238</v>
      </c>
      <c r="AT95" s="401" t="s">
        <v>1593</v>
      </c>
      <c r="AU95" s="309">
        <v>0.18750932506884879</v>
      </c>
      <c r="AV95" s="400" t="s">
        <v>1189</v>
      </c>
      <c r="AW95" s="400" t="s">
        <v>1594</v>
      </c>
      <c r="AX95" s="309">
        <v>0.19918533806821628</v>
      </c>
      <c r="AY95" s="399" t="s">
        <v>1401</v>
      </c>
      <c r="AZ95" s="402" t="s">
        <v>1595</v>
      </c>
    </row>
    <row r="96" spans="1:52" ht="34" x14ac:dyDescent="0.2">
      <c r="A96" s="423"/>
      <c r="B96" s="307" t="s">
        <v>683</v>
      </c>
      <c r="C96" s="318">
        <v>0.49067016720126766</v>
      </c>
      <c r="D96" s="309">
        <v>2.1800710660737274E-6</v>
      </c>
      <c r="E96" s="309">
        <v>8.1924155346310685E-24</v>
      </c>
      <c r="F96" s="309">
        <v>2.4202864357581569E-5</v>
      </c>
      <c r="G96" s="309">
        <v>3.4186234435294581E-2</v>
      </c>
      <c r="H96" s="309">
        <v>2.2625992900475061E-11</v>
      </c>
      <c r="I96" s="309">
        <v>4.2836558583569926E-11</v>
      </c>
      <c r="J96" s="309">
        <v>1.320742311937302E-15</v>
      </c>
      <c r="K96" s="309">
        <v>9.7486516518060312E-2</v>
      </c>
      <c r="L96" s="309">
        <v>2.4264855016046239E-9</v>
      </c>
      <c r="M96" s="309">
        <v>5.4089179620857417E-5</v>
      </c>
      <c r="N96" s="309">
        <v>2.9657767185720677E-4</v>
      </c>
      <c r="O96" s="309">
        <v>9.3816607258672239E-7</v>
      </c>
      <c r="P96" s="309">
        <v>4.7925078724463517E-6</v>
      </c>
      <c r="Q96" s="309">
        <v>2.9114595841619648E-4</v>
      </c>
      <c r="R96" s="309">
        <v>8.2130599666572985E-8</v>
      </c>
      <c r="S96" s="309">
        <v>6.0990529211692426E-16</v>
      </c>
      <c r="T96" s="309">
        <v>4.9619021447260426E-3</v>
      </c>
      <c r="U96" s="309">
        <v>4.0307197078654711E-5</v>
      </c>
      <c r="V96" s="309">
        <v>5.9175823893092025E-4</v>
      </c>
      <c r="W96" s="309">
        <v>6.9859603073135706E-9</v>
      </c>
      <c r="X96" s="309">
        <v>1.8355314506389214E-7</v>
      </c>
      <c r="Y96" s="309">
        <v>5.1005394238577201E-6</v>
      </c>
      <c r="Z96" s="309">
        <v>7.4443712074917845E-2</v>
      </c>
      <c r="AA96" s="309">
        <v>8.5582908292619835E-21</v>
      </c>
      <c r="AB96" s="309">
        <v>1.0514163992859497E-14</v>
      </c>
      <c r="AC96" s="309">
        <v>1.3051154667588852E-3</v>
      </c>
      <c r="AD96" s="309">
        <v>2.9906682819561668E-16</v>
      </c>
      <c r="AE96" s="309">
        <v>1.289887832974695E-7</v>
      </c>
      <c r="AF96" s="309">
        <v>2.9855655367847394E-5</v>
      </c>
      <c r="AG96" s="309">
        <v>8.940115484469263E-6</v>
      </c>
      <c r="AH96" s="319"/>
      <c r="AI96" s="309">
        <v>4.2124368266903247E-3</v>
      </c>
      <c r="AJ96" s="309">
        <v>9.385064966268903E-4</v>
      </c>
      <c r="AK96" s="309">
        <v>5.2628419643118118E-5</v>
      </c>
      <c r="AL96" s="309">
        <v>1.5811912389845403E-8</v>
      </c>
      <c r="AM96" s="309">
        <v>1.7063477833021215E-23</v>
      </c>
      <c r="AN96" s="309">
        <v>0.14600997383151476</v>
      </c>
      <c r="AO96" s="309">
        <v>2.3981612988251226E-16</v>
      </c>
      <c r="AP96" s="309">
        <v>2.4328556864592055E-5</v>
      </c>
      <c r="AQ96" s="309">
        <v>6.1451509955951168E-9</v>
      </c>
      <c r="AR96" s="309">
        <v>8.7039839871366347E-11</v>
      </c>
      <c r="AS96" s="309">
        <v>6.3724571429694639E-7</v>
      </c>
      <c r="AT96" s="309">
        <v>2.7522518302882867E-6</v>
      </c>
      <c r="AU96" s="309">
        <v>0.36942775459742649</v>
      </c>
      <c r="AV96" s="309">
        <v>2.8721127930619167E-4</v>
      </c>
      <c r="AW96" s="309">
        <v>1.793358994283307E-9</v>
      </c>
      <c r="AX96" s="309">
        <v>0.39983762288199687</v>
      </c>
      <c r="AY96" s="309">
        <v>3.7700803186606077E-10</v>
      </c>
      <c r="AZ96" s="310">
        <v>6.6977572001283706E-4</v>
      </c>
    </row>
    <row r="97" spans="1:52" ht="17" x14ac:dyDescent="0.2">
      <c r="A97" s="422"/>
      <c r="B97" s="311" t="s">
        <v>684</v>
      </c>
      <c r="C97" s="312">
        <v>31</v>
      </c>
      <c r="D97" s="313">
        <v>21</v>
      </c>
      <c r="E97" s="313">
        <v>41</v>
      </c>
      <c r="F97" s="313">
        <v>27</v>
      </c>
      <c r="G97" s="313">
        <v>20</v>
      </c>
      <c r="H97" s="313">
        <v>36</v>
      </c>
      <c r="I97" s="313">
        <v>36</v>
      </c>
      <c r="J97" s="313">
        <v>35</v>
      </c>
      <c r="K97" s="313">
        <v>25</v>
      </c>
      <c r="L97" s="313">
        <v>38</v>
      </c>
      <c r="M97" s="313">
        <v>26</v>
      </c>
      <c r="N97" s="313">
        <v>30</v>
      </c>
      <c r="O97" s="313">
        <v>21</v>
      </c>
      <c r="P97" s="313">
        <v>32</v>
      </c>
      <c r="Q97" s="313">
        <v>26</v>
      </c>
      <c r="R97" s="313">
        <v>14</v>
      </c>
      <c r="S97" s="313">
        <v>36</v>
      </c>
      <c r="T97" s="313">
        <v>22</v>
      </c>
      <c r="U97" s="313">
        <v>9</v>
      </c>
      <c r="V97" s="313">
        <v>35</v>
      </c>
      <c r="W97" s="313">
        <v>30</v>
      </c>
      <c r="X97" s="313">
        <v>29</v>
      </c>
      <c r="Y97" s="313">
        <v>28</v>
      </c>
      <c r="Z97" s="313">
        <v>23</v>
      </c>
      <c r="AA97" s="313">
        <v>43</v>
      </c>
      <c r="AB97" s="313">
        <v>38</v>
      </c>
      <c r="AC97" s="313">
        <v>26</v>
      </c>
      <c r="AD97" s="313">
        <v>44</v>
      </c>
      <c r="AE97" s="313">
        <v>21</v>
      </c>
      <c r="AF97" s="313">
        <v>31</v>
      </c>
      <c r="AG97" s="313">
        <v>12</v>
      </c>
      <c r="AH97" s="313">
        <v>49</v>
      </c>
      <c r="AI97" s="313">
        <v>11</v>
      </c>
      <c r="AJ97" s="313">
        <v>32</v>
      </c>
      <c r="AK97" s="313">
        <v>30</v>
      </c>
      <c r="AL97" s="313">
        <v>32</v>
      </c>
      <c r="AM97" s="313">
        <v>45</v>
      </c>
      <c r="AN97" s="313">
        <v>26</v>
      </c>
      <c r="AO97" s="313">
        <v>42</v>
      </c>
      <c r="AP97" s="313">
        <v>31</v>
      </c>
      <c r="AQ97" s="313">
        <v>34</v>
      </c>
      <c r="AR97" s="313">
        <v>18</v>
      </c>
      <c r="AS97" s="313">
        <v>10</v>
      </c>
      <c r="AT97" s="313">
        <v>37</v>
      </c>
      <c r="AU97" s="313">
        <v>25</v>
      </c>
      <c r="AV97" s="313">
        <v>15</v>
      </c>
      <c r="AW97" s="313">
        <v>34</v>
      </c>
      <c r="AX97" s="313">
        <v>20</v>
      </c>
      <c r="AY97" s="313">
        <v>25</v>
      </c>
      <c r="AZ97" s="314">
        <v>48</v>
      </c>
    </row>
    <row r="98" spans="1:52" ht="51" x14ac:dyDescent="0.2">
      <c r="A98" s="422" t="s">
        <v>263</v>
      </c>
      <c r="B98" s="307" t="s">
        <v>293</v>
      </c>
      <c r="C98" s="315" t="s">
        <v>1166</v>
      </c>
      <c r="D98" s="317" t="s">
        <v>1205</v>
      </c>
      <c r="E98" s="317" t="s">
        <v>1240</v>
      </c>
      <c r="F98" s="317" t="s">
        <v>1271</v>
      </c>
      <c r="G98" s="317" t="s">
        <v>1300</v>
      </c>
      <c r="H98" s="317" t="s">
        <v>1329</v>
      </c>
      <c r="I98" s="317" t="s">
        <v>1349</v>
      </c>
      <c r="J98" s="317" t="s">
        <v>1366</v>
      </c>
      <c r="K98" s="317" t="s">
        <v>1386</v>
      </c>
      <c r="L98" s="317" t="s">
        <v>1399</v>
      </c>
      <c r="M98" s="317" t="s">
        <v>1363</v>
      </c>
      <c r="N98" s="317" t="s">
        <v>1430</v>
      </c>
      <c r="O98" s="317" t="s">
        <v>1323</v>
      </c>
      <c r="P98" s="317" t="s">
        <v>1460</v>
      </c>
      <c r="Q98" s="317" t="s">
        <v>1428</v>
      </c>
      <c r="R98" s="317" t="s">
        <v>1204</v>
      </c>
      <c r="S98" s="317" t="s">
        <v>1292</v>
      </c>
      <c r="T98" s="317" t="s">
        <v>1502</v>
      </c>
      <c r="U98" s="317" t="s">
        <v>1272</v>
      </c>
      <c r="V98" s="317" t="s">
        <v>1518</v>
      </c>
      <c r="W98" s="317" t="s">
        <v>1218</v>
      </c>
      <c r="X98" s="317" t="s">
        <v>1433</v>
      </c>
      <c r="Y98" s="317" t="s">
        <v>1230</v>
      </c>
      <c r="Z98" s="317" t="s">
        <v>1206</v>
      </c>
      <c r="AA98" s="317" t="s">
        <v>1401</v>
      </c>
      <c r="AB98" s="317" t="s">
        <v>1198</v>
      </c>
      <c r="AC98" s="317" t="s">
        <v>1349</v>
      </c>
      <c r="AD98" s="317" t="s">
        <v>1256</v>
      </c>
      <c r="AE98" s="317" t="s">
        <v>1381</v>
      </c>
      <c r="AF98" s="317" t="s">
        <v>1140</v>
      </c>
      <c r="AG98" s="317" t="s">
        <v>1373</v>
      </c>
      <c r="AH98" s="317" t="s">
        <v>1300</v>
      </c>
      <c r="AI98" s="316">
        <v>1</v>
      </c>
      <c r="AJ98" s="399" t="s">
        <v>1268</v>
      </c>
      <c r="AK98" s="401" t="s">
        <v>1444</v>
      </c>
      <c r="AL98" s="401" t="s">
        <v>1596</v>
      </c>
      <c r="AM98" s="399" t="s">
        <v>1182</v>
      </c>
      <c r="AN98" s="401" t="s">
        <v>1597</v>
      </c>
      <c r="AO98" s="399" t="s">
        <v>1374</v>
      </c>
      <c r="AP98" s="401" t="s">
        <v>1370</v>
      </c>
      <c r="AQ98" s="400" t="s">
        <v>1161</v>
      </c>
      <c r="AR98" s="400" t="s">
        <v>1326</v>
      </c>
      <c r="AS98" s="400" t="s">
        <v>1270</v>
      </c>
      <c r="AT98" s="309">
        <v>0.28113919722783143</v>
      </c>
      <c r="AU98" s="400" t="s">
        <v>1218</v>
      </c>
      <c r="AV98" s="400" t="s">
        <v>1356</v>
      </c>
      <c r="AW98" s="401" t="s">
        <v>1346</v>
      </c>
      <c r="AX98" s="400" t="s">
        <v>1342</v>
      </c>
      <c r="AY98" s="401" t="s">
        <v>1530</v>
      </c>
      <c r="AZ98" s="402" t="s">
        <v>1598</v>
      </c>
    </row>
    <row r="99" spans="1:52" ht="34" x14ac:dyDescent="0.2">
      <c r="A99" s="423"/>
      <c r="B99" s="307" t="s">
        <v>683</v>
      </c>
      <c r="C99" s="318">
        <v>2.7392884402277373E-6</v>
      </c>
      <c r="D99" s="309">
        <v>7.9532143088682836E-10</v>
      </c>
      <c r="E99" s="309">
        <v>7.0650276627487103E-10</v>
      </c>
      <c r="F99" s="309">
        <v>1.2380670269691402E-8</v>
      </c>
      <c r="G99" s="309">
        <v>5.3769729713698914E-9</v>
      </c>
      <c r="H99" s="309">
        <v>5.0347943030448985E-11</v>
      </c>
      <c r="I99" s="309">
        <v>8.1297519939321365E-5</v>
      </c>
      <c r="J99" s="309">
        <v>1.3460255371969996E-11</v>
      </c>
      <c r="K99" s="309">
        <v>1.6960197013109343E-6</v>
      </c>
      <c r="L99" s="309">
        <v>6.3835905335000679E-10</v>
      </c>
      <c r="M99" s="309">
        <v>1.0556999692795084E-5</v>
      </c>
      <c r="N99" s="309">
        <v>2.5028530806967606E-7</v>
      </c>
      <c r="O99" s="309">
        <v>3.9445542765234745E-9</v>
      </c>
      <c r="P99" s="309">
        <v>1.0146662196186262E-3</v>
      </c>
      <c r="Q99" s="309">
        <v>3.2814891244824504E-5</v>
      </c>
      <c r="R99" s="309">
        <v>2.1201237472130436E-13</v>
      </c>
      <c r="S99" s="309">
        <v>5.5267865053692231E-11</v>
      </c>
      <c r="T99" s="309">
        <v>1.6883777282397799E-5</v>
      </c>
      <c r="U99" s="309">
        <v>5.2498184898649795E-8</v>
      </c>
      <c r="V99" s="309">
        <v>7.9021755381631507E-6</v>
      </c>
      <c r="W99" s="309">
        <v>2.0466753126534829E-8</v>
      </c>
      <c r="X99" s="309">
        <v>3.501994739136332E-4</v>
      </c>
      <c r="Y99" s="309">
        <v>1.081199565683677E-11</v>
      </c>
      <c r="Z99" s="309">
        <v>6.226742228626755E-10</v>
      </c>
      <c r="AA99" s="309">
        <v>1.9623959879734296E-7</v>
      </c>
      <c r="AB99" s="309">
        <v>2.4064255019430833E-12</v>
      </c>
      <c r="AC99" s="309">
        <v>3.1223859433056267E-6</v>
      </c>
      <c r="AD99" s="309">
        <v>1.025314272761344E-8</v>
      </c>
      <c r="AE99" s="309">
        <v>1.7199452453523405E-6</v>
      </c>
      <c r="AF99" s="309">
        <v>1.1483161866854256E-5</v>
      </c>
      <c r="AG99" s="309">
        <v>4.4431498618261803E-11</v>
      </c>
      <c r="AH99" s="309">
        <v>4.2124368266903247E-3</v>
      </c>
      <c r="AI99" s="319"/>
      <c r="AJ99" s="309">
        <v>1.1104393008209714E-11</v>
      </c>
      <c r="AK99" s="309">
        <v>1.8597402862922433E-5</v>
      </c>
      <c r="AL99" s="309">
        <v>6.0932850815670594E-5</v>
      </c>
      <c r="AM99" s="309">
        <v>1.9359517785441557E-7</v>
      </c>
      <c r="AN99" s="309">
        <v>8.4255438338081828E-3</v>
      </c>
      <c r="AO99" s="309">
        <v>2.2551239780304077E-11</v>
      </c>
      <c r="AP99" s="309">
        <v>4.3452342305161885E-3</v>
      </c>
      <c r="AQ99" s="309">
        <v>1.6000525294468042E-5</v>
      </c>
      <c r="AR99" s="309">
        <v>3.4872469216674861E-10</v>
      </c>
      <c r="AS99" s="309">
        <v>8.7175221973727972E-9</v>
      </c>
      <c r="AT99" s="309">
        <v>0.19377116028621635</v>
      </c>
      <c r="AU99" s="309">
        <v>2.1203973505742344E-9</v>
      </c>
      <c r="AV99" s="309">
        <v>7.8737230600087156E-10</v>
      </c>
      <c r="AW99" s="309">
        <v>1.2649696094234797E-4</v>
      </c>
      <c r="AX99" s="309">
        <v>4.660094567498606E-7</v>
      </c>
      <c r="AY99" s="309">
        <v>2.6086801661100688E-4</v>
      </c>
      <c r="AZ99" s="310">
        <v>3.3466497889249311E-2</v>
      </c>
    </row>
    <row r="100" spans="1:52" ht="17" x14ac:dyDescent="0.2">
      <c r="A100" s="422"/>
      <c r="B100" s="311" t="s">
        <v>684</v>
      </c>
      <c r="C100" s="312">
        <v>29</v>
      </c>
      <c r="D100" s="313">
        <v>39</v>
      </c>
      <c r="E100" s="313">
        <v>20</v>
      </c>
      <c r="F100" s="313">
        <v>34</v>
      </c>
      <c r="G100" s="313">
        <v>38</v>
      </c>
      <c r="H100" s="313">
        <v>25</v>
      </c>
      <c r="I100" s="313">
        <v>25</v>
      </c>
      <c r="J100" s="313">
        <v>26</v>
      </c>
      <c r="K100" s="313">
        <v>36</v>
      </c>
      <c r="L100" s="313">
        <v>23</v>
      </c>
      <c r="M100" s="313">
        <v>35</v>
      </c>
      <c r="N100" s="313">
        <v>31</v>
      </c>
      <c r="O100" s="313">
        <v>39</v>
      </c>
      <c r="P100" s="313">
        <v>28</v>
      </c>
      <c r="Q100" s="313">
        <v>35</v>
      </c>
      <c r="R100" s="313">
        <v>47</v>
      </c>
      <c r="S100" s="313">
        <v>25</v>
      </c>
      <c r="T100" s="313">
        <v>35</v>
      </c>
      <c r="U100" s="313">
        <v>37</v>
      </c>
      <c r="V100" s="313">
        <v>26</v>
      </c>
      <c r="W100" s="313">
        <v>31</v>
      </c>
      <c r="X100" s="313">
        <v>32</v>
      </c>
      <c r="Y100" s="313">
        <v>33</v>
      </c>
      <c r="Z100" s="313">
        <v>38</v>
      </c>
      <c r="AA100" s="313">
        <v>18</v>
      </c>
      <c r="AB100" s="313">
        <v>22</v>
      </c>
      <c r="AC100" s="313">
        <v>34</v>
      </c>
      <c r="AD100" s="313">
        <v>16</v>
      </c>
      <c r="AE100" s="313">
        <v>28</v>
      </c>
      <c r="AF100" s="313">
        <v>30</v>
      </c>
      <c r="AG100" s="313">
        <v>37</v>
      </c>
      <c r="AH100" s="313">
        <v>11</v>
      </c>
      <c r="AI100" s="313">
        <v>49</v>
      </c>
      <c r="AJ100" s="313">
        <v>28</v>
      </c>
      <c r="AK100" s="313">
        <v>30</v>
      </c>
      <c r="AL100" s="313">
        <v>28</v>
      </c>
      <c r="AM100" s="313">
        <v>15</v>
      </c>
      <c r="AN100" s="313">
        <v>34</v>
      </c>
      <c r="AO100" s="313">
        <v>20</v>
      </c>
      <c r="AP100" s="313">
        <v>29</v>
      </c>
      <c r="AQ100" s="313">
        <v>26</v>
      </c>
      <c r="AR100" s="313">
        <v>42</v>
      </c>
      <c r="AS100" s="313">
        <v>48</v>
      </c>
      <c r="AT100" s="313">
        <v>23</v>
      </c>
      <c r="AU100" s="313">
        <v>35</v>
      </c>
      <c r="AV100" s="313">
        <v>45</v>
      </c>
      <c r="AW100" s="313">
        <v>26</v>
      </c>
      <c r="AX100" s="313">
        <v>40</v>
      </c>
      <c r="AY100" s="313">
        <v>35</v>
      </c>
      <c r="AZ100" s="314">
        <v>12</v>
      </c>
    </row>
    <row r="101" spans="1:52" ht="51" x14ac:dyDescent="0.2">
      <c r="A101" s="422" t="s">
        <v>95</v>
      </c>
      <c r="B101" s="307" t="s">
        <v>293</v>
      </c>
      <c r="C101" s="315" t="s">
        <v>1167</v>
      </c>
      <c r="D101" s="317" t="s">
        <v>1206</v>
      </c>
      <c r="E101" s="317" t="s">
        <v>1199</v>
      </c>
      <c r="F101" s="317" t="s">
        <v>1272</v>
      </c>
      <c r="G101" s="317" t="s">
        <v>1301</v>
      </c>
      <c r="H101" s="317" t="s">
        <v>1330</v>
      </c>
      <c r="I101" s="317" t="s">
        <v>1350</v>
      </c>
      <c r="J101" s="317" t="s">
        <v>1365</v>
      </c>
      <c r="K101" s="317" t="s">
        <v>1387</v>
      </c>
      <c r="L101" s="317" t="s">
        <v>1400</v>
      </c>
      <c r="M101" s="317" t="s">
        <v>1416</v>
      </c>
      <c r="N101" s="317" t="s">
        <v>1431</v>
      </c>
      <c r="O101" s="317" t="s">
        <v>1444</v>
      </c>
      <c r="P101" s="309">
        <v>-2.7559151743785544E-2</v>
      </c>
      <c r="Q101" s="317" t="s">
        <v>1188</v>
      </c>
      <c r="R101" s="317" t="s">
        <v>1273</v>
      </c>
      <c r="S101" s="317" t="s">
        <v>1239</v>
      </c>
      <c r="T101" s="317" t="s">
        <v>1503</v>
      </c>
      <c r="U101" s="317" t="s">
        <v>1144</v>
      </c>
      <c r="V101" s="317" t="s">
        <v>1496</v>
      </c>
      <c r="W101" s="317" t="s">
        <v>1330</v>
      </c>
      <c r="X101" s="309">
        <v>-9.8770978966952722E-2</v>
      </c>
      <c r="Y101" s="317" t="s">
        <v>1316</v>
      </c>
      <c r="Z101" s="317" t="s">
        <v>1144</v>
      </c>
      <c r="AA101" s="317" t="s">
        <v>1556</v>
      </c>
      <c r="AB101" s="317" t="s">
        <v>1183</v>
      </c>
      <c r="AC101" s="317" t="s">
        <v>1566</v>
      </c>
      <c r="AD101" s="317" t="s">
        <v>1574</v>
      </c>
      <c r="AE101" s="317" t="s">
        <v>1152</v>
      </c>
      <c r="AF101" s="317" t="s">
        <v>1404</v>
      </c>
      <c r="AG101" s="317" t="s">
        <v>1210</v>
      </c>
      <c r="AH101" s="317" t="s">
        <v>1588</v>
      </c>
      <c r="AI101" s="317" t="s">
        <v>1268</v>
      </c>
      <c r="AJ101" s="316">
        <v>1</v>
      </c>
      <c r="AK101" s="400" t="s">
        <v>1236</v>
      </c>
      <c r="AL101" s="401" t="s">
        <v>1449</v>
      </c>
      <c r="AM101" s="400" t="s">
        <v>1549</v>
      </c>
      <c r="AN101" s="309">
        <v>-4.3648036401555554E-2</v>
      </c>
      <c r="AO101" s="401" t="s">
        <v>1599</v>
      </c>
      <c r="AP101" s="309">
        <v>0.1573131998724813</v>
      </c>
      <c r="AQ101" s="309">
        <v>0.25242762903855742</v>
      </c>
      <c r="AR101" s="399" t="s">
        <v>1258</v>
      </c>
      <c r="AS101" s="401" t="s">
        <v>1600</v>
      </c>
      <c r="AT101" s="309">
        <v>-0.1443881589569862</v>
      </c>
      <c r="AU101" s="399" t="s">
        <v>1290</v>
      </c>
      <c r="AV101" s="401" t="s">
        <v>1601</v>
      </c>
      <c r="AW101" s="309">
        <v>0.24166864797199991</v>
      </c>
      <c r="AX101" s="317" t="s">
        <v>1602</v>
      </c>
      <c r="AY101" s="400" t="s">
        <v>1141</v>
      </c>
      <c r="AZ101" s="310">
        <v>3.4849436793446438E-2</v>
      </c>
    </row>
    <row r="102" spans="1:52" ht="34" x14ac:dyDescent="0.2">
      <c r="A102" s="423"/>
      <c r="B102" s="307" t="s">
        <v>683</v>
      </c>
      <c r="C102" s="318">
        <v>1.3337873692184638E-17</v>
      </c>
      <c r="D102" s="309">
        <v>5.9090547516120704E-10</v>
      </c>
      <c r="E102" s="309">
        <v>1.1117027261731388E-10</v>
      </c>
      <c r="F102" s="309">
        <v>2.3220041232244288E-9</v>
      </c>
      <c r="G102" s="309">
        <v>1.1972637058186742E-7</v>
      </c>
      <c r="H102" s="309">
        <v>3.4227372862302581E-11</v>
      </c>
      <c r="I102" s="309">
        <v>4.726473557320309E-5</v>
      </c>
      <c r="J102" s="309">
        <v>8.6215310504578858E-21</v>
      </c>
      <c r="K102" s="309">
        <v>2.3672492880852171E-6</v>
      </c>
      <c r="L102" s="309">
        <v>1.5135376096854194E-15</v>
      </c>
      <c r="M102" s="309">
        <v>7.9269722213093694E-5</v>
      </c>
      <c r="N102" s="309">
        <v>1.6263232528096717E-6</v>
      </c>
      <c r="O102" s="309">
        <v>1.1801297830630551E-6</v>
      </c>
      <c r="P102" s="309">
        <v>0.85090051894124219</v>
      </c>
      <c r="Q102" s="309">
        <v>9.1336499132343063E-8</v>
      </c>
      <c r="R102" s="309">
        <v>4.9068004253210716E-10</v>
      </c>
      <c r="S102" s="309">
        <v>8.8489711983814342E-27</v>
      </c>
      <c r="T102" s="309">
        <v>3.484400241858088E-7</v>
      </c>
      <c r="U102" s="309">
        <v>9.7660613163042583E-4</v>
      </c>
      <c r="V102" s="309">
        <v>2.1258907580267474E-18</v>
      </c>
      <c r="W102" s="309">
        <v>2.0511988979350664E-11</v>
      </c>
      <c r="X102" s="309">
        <v>0.51371679918106028</v>
      </c>
      <c r="Y102" s="309">
        <v>9.733287534334715E-11</v>
      </c>
      <c r="Z102" s="309">
        <v>3.1933117208566794E-5</v>
      </c>
      <c r="AA102" s="309">
        <v>1.0963932403235281E-2</v>
      </c>
      <c r="AB102" s="309">
        <v>2.4046855350852591E-21</v>
      </c>
      <c r="AC102" s="309">
        <v>8.2488512481237257E-5</v>
      </c>
      <c r="AD102" s="309">
        <v>2.4559422737443805E-3</v>
      </c>
      <c r="AE102" s="309">
        <v>4.4806326702491027E-18</v>
      </c>
      <c r="AF102" s="309">
        <v>3.2210067941656101E-4</v>
      </c>
      <c r="AG102" s="309">
        <v>3.9839372847077433E-12</v>
      </c>
      <c r="AH102" s="309">
        <v>9.385064966268903E-4</v>
      </c>
      <c r="AI102" s="309">
        <v>1.1104393008209714E-11</v>
      </c>
      <c r="AJ102" s="319"/>
      <c r="AK102" s="309">
        <v>6.7591818260037415E-16</v>
      </c>
      <c r="AL102" s="309">
        <v>1.0168096939292096E-7</v>
      </c>
      <c r="AM102" s="309">
        <v>8.428237657144162E-7</v>
      </c>
      <c r="AN102" s="309">
        <v>0.78107553782774519</v>
      </c>
      <c r="AO102" s="309">
        <v>2.0698732787649635E-5</v>
      </c>
      <c r="AP102" s="309">
        <v>0.28559511943809995</v>
      </c>
      <c r="AQ102" s="309">
        <v>8.6933340007587928E-2</v>
      </c>
      <c r="AR102" s="309">
        <v>3.1370097167188323E-19</v>
      </c>
      <c r="AS102" s="309">
        <v>3.0007846789637505E-3</v>
      </c>
      <c r="AT102" s="309">
        <v>0.34973525199216415</v>
      </c>
      <c r="AU102" s="309">
        <v>2.5379502974833313E-19</v>
      </c>
      <c r="AV102" s="309">
        <v>2.0172644198350302E-4</v>
      </c>
      <c r="AW102" s="309">
        <v>0.10172608604557969</v>
      </c>
      <c r="AX102" s="309">
        <v>1.9385680912607513E-2</v>
      </c>
      <c r="AY102" s="309">
        <v>4.4364871499281111E-13</v>
      </c>
      <c r="AZ102" s="310">
        <v>0.84732404321053256</v>
      </c>
    </row>
    <row r="103" spans="1:52" ht="17" x14ac:dyDescent="0.2">
      <c r="A103" s="422"/>
      <c r="B103" s="311" t="s">
        <v>684</v>
      </c>
      <c r="C103" s="312">
        <v>48</v>
      </c>
      <c r="D103" s="313">
        <v>38</v>
      </c>
      <c r="E103" s="313">
        <v>41</v>
      </c>
      <c r="F103" s="313">
        <v>44</v>
      </c>
      <c r="G103" s="313">
        <v>37</v>
      </c>
      <c r="H103" s="313">
        <v>46</v>
      </c>
      <c r="I103" s="313">
        <v>46</v>
      </c>
      <c r="J103" s="313">
        <v>47</v>
      </c>
      <c r="K103" s="313">
        <v>42</v>
      </c>
      <c r="L103" s="313">
        <v>44</v>
      </c>
      <c r="M103" s="313">
        <v>43</v>
      </c>
      <c r="N103" s="313">
        <v>47</v>
      </c>
      <c r="O103" s="313">
        <v>38</v>
      </c>
      <c r="P103" s="313">
        <v>49</v>
      </c>
      <c r="Q103" s="313">
        <v>43</v>
      </c>
      <c r="R103" s="313">
        <v>31</v>
      </c>
      <c r="S103" s="313">
        <v>46</v>
      </c>
      <c r="T103" s="313">
        <v>39</v>
      </c>
      <c r="U103" s="313">
        <v>26</v>
      </c>
      <c r="V103" s="313">
        <v>47</v>
      </c>
      <c r="W103" s="313">
        <v>47</v>
      </c>
      <c r="X103" s="313">
        <v>46</v>
      </c>
      <c r="Y103" s="313">
        <v>45</v>
      </c>
      <c r="Z103" s="313">
        <v>40</v>
      </c>
      <c r="AA103" s="313">
        <v>39</v>
      </c>
      <c r="AB103" s="313">
        <v>43</v>
      </c>
      <c r="AC103" s="313">
        <v>43</v>
      </c>
      <c r="AD103" s="313">
        <v>37</v>
      </c>
      <c r="AE103" s="313">
        <v>38</v>
      </c>
      <c r="AF103" s="313">
        <v>48</v>
      </c>
      <c r="AG103" s="313">
        <v>29</v>
      </c>
      <c r="AH103" s="313">
        <v>32</v>
      </c>
      <c r="AI103" s="313">
        <v>28</v>
      </c>
      <c r="AJ103" s="313">
        <v>49</v>
      </c>
      <c r="AK103" s="313">
        <v>47</v>
      </c>
      <c r="AL103" s="313">
        <v>49</v>
      </c>
      <c r="AM103" s="313">
        <v>36</v>
      </c>
      <c r="AN103" s="313">
        <v>43</v>
      </c>
      <c r="AO103" s="313">
        <v>41</v>
      </c>
      <c r="AP103" s="313">
        <v>48</v>
      </c>
      <c r="AQ103" s="313">
        <v>47</v>
      </c>
      <c r="AR103" s="313">
        <v>35</v>
      </c>
      <c r="AS103" s="313">
        <v>27</v>
      </c>
      <c r="AT103" s="313">
        <v>44</v>
      </c>
      <c r="AU103" s="313">
        <v>42</v>
      </c>
      <c r="AV103" s="313">
        <v>32</v>
      </c>
      <c r="AW103" s="313">
        <v>47</v>
      </c>
      <c r="AX103" s="313">
        <v>37</v>
      </c>
      <c r="AY103" s="313">
        <v>42</v>
      </c>
      <c r="AZ103" s="314">
        <v>33</v>
      </c>
    </row>
    <row r="104" spans="1:52" ht="51" x14ac:dyDescent="0.2">
      <c r="A104" s="422" t="s">
        <v>66</v>
      </c>
      <c r="B104" s="307" t="s">
        <v>293</v>
      </c>
      <c r="C104" s="315" t="s">
        <v>1168</v>
      </c>
      <c r="D104" s="317" t="s">
        <v>1207</v>
      </c>
      <c r="E104" s="317" t="s">
        <v>1241</v>
      </c>
      <c r="F104" s="317" t="s">
        <v>1229</v>
      </c>
      <c r="G104" s="317" t="s">
        <v>1302</v>
      </c>
      <c r="H104" s="317" t="s">
        <v>1331</v>
      </c>
      <c r="I104" s="317" t="s">
        <v>1351</v>
      </c>
      <c r="J104" s="317" t="s">
        <v>1329</v>
      </c>
      <c r="K104" s="317" t="s">
        <v>1388</v>
      </c>
      <c r="L104" s="317" t="s">
        <v>1227</v>
      </c>
      <c r="M104" s="317" t="s">
        <v>1178</v>
      </c>
      <c r="N104" s="317" t="s">
        <v>1432</v>
      </c>
      <c r="O104" s="317" t="s">
        <v>1445</v>
      </c>
      <c r="P104" s="317" t="s">
        <v>1461</v>
      </c>
      <c r="Q104" s="317" t="s">
        <v>1473</v>
      </c>
      <c r="R104" s="317" t="s">
        <v>1437</v>
      </c>
      <c r="S104" s="317" t="s">
        <v>1288</v>
      </c>
      <c r="T104" s="317" t="s">
        <v>1479</v>
      </c>
      <c r="U104" s="317" t="s">
        <v>1511</v>
      </c>
      <c r="V104" s="317" t="s">
        <v>1323</v>
      </c>
      <c r="W104" s="317" t="s">
        <v>1222</v>
      </c>
      <c r="X104" s="309">
        <v>-6.5713462372281359E-2</v>
      </c>
      <c r="Y104" s="317" t="s">
        <v>1542</v>
      </c>
      <c r="Z104" s="317" t="s">
        <v>1178</v>
      </c>
      <c r="AA104" s="317" t="s">
        <v>1557</v>
      </c>
      <c r="AB104" s="317" t="s">
        <v>1562</v>
      </c>
      <c r="AC104" s="317" t="s">
        <v>1567</v>
      </c>
      <c r="AD104" s="317" t="s">
        <v>1274</v>
      </c>
      <c r="AE104" s="317" t="s">
        <v>1259</v>
      </c>
      <c r="AF104" s="317" t="s">
        <v>1549</v>
      </c>
      <c r="AG104" s="317" t="s">
        <v>1557</v>
      </c>
      <c r="AH104" s="317" t="s">
        <v>1589</v>
      </c>
      <c r="AI104" s="317" t="s">
        <v>1444</v>
      </c>
      <c r="AJ104" s="317" t="s">
        <v>1236</v>
      </c>
      <c r="AK104" s="316">
        <v>1</v>
      </c>
      <c r="AL104" s="400" t="s">
        <v>1169</v>
      </c>
      <c r="AM104" s="400" t="s">
        <v>1218</v>
      </c>
      <c r="AN104" s="309">
        <v>0.15202788379178939</v>
      </c>
      <c r="AO104" s="400" t="s">
        <v>1273</v>
      </c>
      <c r="AP104" s="317" t="s">
        <v>1497</v>
      </c>
      <c r="AQ104" s="401" t="s">
        <v>1603</v>
      </c>
      <c r="AR104" s="400" t="s">
        <v>1396</v>
      </c>
      <c r="AS104" s="309">
        <v>0.32136733101397785</v>
      </c>
      <c r="AT104" s="309">
        <v>-0.12671136173246234</v>
      </c>
      <c r="AU104" s="400" t="s">
        <v>1278</v>
      </c>
      <c r="AV104" s="401" t="s">
        <v>1604</v>
      </c>
      <c r="AW104" s="401" t="s">
        <v>1246</v>
      </c>
      <c r="AX104" s="309">
        <v>0.31413873824469285</v>
      </c>
      <c r="AY104" s="401" t="s">
        <v>1388</v>
      </c>
      <c r="AZ104" s="402" t="s">
        <v>1533</v>
      </c>
    </row>
    <row r="105" spans="1:52" ht="34" x14ac:dyDescent="0.2">
      <c r="A105" s="423"/>
      <c r="B105" s="307" t="s">
        <v>683</v>
      </c>
      <c r="C105" s="318">
        <v>3.3238828952025217E-15</v>
      </c>
      <c r="D105" s="309">
        <v>1.1856944754907599E-4</v>
      </c>
      <c r="E105" s="309">
        <v>1.0748223954255667E-9</v>
      </c>
      <c r="F105" s="309">
        <v>2.3632379344900587E-8</v>
      </c>
      <c r="G105" s="309">
        <v>1.894342031734157E-6</v>
      </c>
      <c r="H105" s="309">
        <v>1.7244017879348856E-7</v>
      </c>
      <c r="I105" s="309">
        <v>3.5029917083799865E-13</v>
      </c>
      <c r="J105" s="309">
        <v>1.9030333664587192E-19</v>
      </c>
      <c r="K105" s="309">
        <v>2.5082723690730602E-6</v>
      </c>
      <c r="L105" s="309">
        <v>8.3720984416702665E-25</v>
      </c>
      <c r="M105" s="309">
        <v>4.96689265680743E-5</v>
      </c>
      <c r="N105" s="309">
        <v>2.1724624959884089E-13</v>
      </c>
      <c r="O105" s="309">
        <v>5.0948884519466752E-5</v>
      </c>
      <c r="P105" s="309">
        <v>9.6117954954866233E-3</v>
      </c>
      <c r="Q105" s="309">
        <v>6.5795913140976757E-6</v>
      </c>
      <c r="R105" s="309">
        <v>9.104717896967697E-6</v>
      </c>
      <c r="S105" s="309">
        <v>1.4242946092617058E-19</v>
      </c>
      <c r="T105" s="309">
        <v>3.9868778934012402E-7</v>
      </c>
      <c r="U105" s="309">
        <v>7.0339581690664135E-3</v>
      </c>
      <c r="V105" s="309">
        <v>2.0454433108916288E-10</v>
      </c>
      <c r="W105" s="309">
        <v>6.5565910525650587E-15</v>
      </c>
      <c r="X105" s="309">
        <v>0.65721939262288986</v>
      </c>
      <c r="Y105" s="309">
        <v>7.2040339028997443E-5</v>
      </c>
      <c r="Z105" s="309">
        <v>9.1874140827661119E-5</v>
      </c>
      <c r="AA105" s="309">
        <v>2.2389577616198626E-6</v>
      </c>
      <c r="AB105" s="309">
        <v>2.8941475964761291E-16</v>
      </c>
      <c r="AC105" s="309">
        <v>1.2326887471518245E-4</v>
      </c>
      <c r="AD105" s="309">
        <v>2.3362211248355124E-15</v>
      </c>
      <c r="AE105" s="309">
        <v>2.7034586163708748E-17</v>
      </c>
      <c r="AF105" s="309">
        <v>6.2885401905772125E-9</v>
      </c>
      <c r="AG105" s="309">
        <v>1.6638701211329973E-5</v>
      </c>
      <c r="AH105" s="309">
        <v>5.2628419643118118E-5</v>
      </c>
      <c r="AI105" s="309">
        <v>1.8597402862922433E-5</v>
      </c>
      <c r="AJ105" s="309">
        <v>6.7591818260037415E-16</v>
      </c>
      <c r="AK105" s="319"/>
      <c r="AL105" s="309">
        <v>1.1840230171487073E-12</v>
      </c>
      <c r="AM105" s="309">
        <v>3.6456588419875585E-9</v>
      </c>
      <c r="AN105" s="309">
        <v>0.3187907321874256</v>
      </c>
      <c r="AO105" s="309">
        <v>1.8919904955355594E-12</v>
      </c>
      <c r="AP105" s="309">
        <v>5.4531795259163147E-3</v>
      </c>
      <c r="AQ105" s="309">
        <v>1.8825407359900427E-5</v>
      </c>
      <c r="AR105" s="309">
        <v>4.1674885814102808E-9</v>
      </c>
      <c r="AS105" s="309">
        <v>8.9146058692381555E-2</v>
      </c>
      <c r="AT105" s="309">
        <v>0.42392399344823839</v>
      </c>
      <c r="AU105" s="309">
        <v>3.7964197750260982E-15</v>
      </c>
      <c r="AV105" s="309">
        <v>3.3882078923645718E-3</v>
      </c>
      <c r="AW105" s="309">
        <v>2.3681865936461539E-5</v>
      </c>
      <c r="AX105" s="309">
        <v>5.1464332508004994E-2</v>
      </c>
      <c r="AY105" s="309">
        <v>2.4720921302493344E-6</v>
      </c>
      <c r="AZ105" s="310">
        <v>4.9877826496495998E-4</v>
      </c>
    </row>
    <row r="106" spans="1:52" ht="17" x14ac:dyDescent="0.2">
      <c r="A106" s="422"/>
      <c r="B106" s="311" t="s">
        <v>684</v>
      </c>
      <c r="C106" s="312">
        <v>48</v>
      </c>
      <c r="D106" s="313">
        <v>40</v>
      </c>
      <c r="E106" s="313">
        <v>39</v>
      </c>
      <c r="F106" s="313">
        <v>46</v>
      </c>
      <c r="G106" s="313">
        <v>39</v>
      </c>
      <c r="H106" s="313">
        <v>44</v>
      </c>
      <c r="I106" s="313">
        <v>44</v>
      </c>
      <c r="J106" s="313">
        <v>45</v>
      </c>
      <c r="K106" s="313">
        <v>44</v>
      </c>
      <c r="L106" s="313">
        <v>42</v>
      </c>
      <c r="M106" s="313">
        <v>45</v>
      </c>
      <c r="N106" s="313">
        <v>49</v>
      </c>
      <c r="O106" s="313">
        <v>40</v>
      </c>
      <c r="P106" s="313">
        <v>47</v>
      </c>
      <c r="Q106" s="313">
        <v>45</v>
      </c>
      <c r="R106" s="313">
        <v>33</v>
      </c>
      <c r="S106" s="313">
        <v>44</v>
      </c>
      <c r="T106" s="313">
        <v>41</v>
      </c>
      <c r="U106" s="313">
        <v>28</v>
      </c>
      <c r="V106" s="313">
        <v>45</v>
      </c>
      <c r="W106" s="313">
        <v>49</v>
      </c>
      <c r="X106" s="313">
        <v>48</v>
      </c>
      <c r="Y106" s="313">
        <v>47</v>
      </c>
      <c r="Z106" s="313">
        <v>42</v>
      </c>
      <c r="AA106" s="313">
        <v>37</v>
      </c>
      <c r="AB106" s="313">
        <v>41</v>
      </c>
      <c r="AC106" s="313">
        <v>45</v>
      </c>
      <c r="AD106" s="313">
        <v>35</v>
      </c>
      <c r="AE106" s="313">
        <v>38</v>
      </c>
      <c r="AF106" s="313">
        <v>49</v>
      </c>
      <c r="AG106" s="313">
        <v>31</v>
      </c>
      <c r="AH106" s="313">
        <v>30</v>
      </c>
      <c r="AI106" s="313">
        <v>30</v>
      </c>
      <c r="AJ106" s="313">
        <v>47</v>
      </c>
      <c r="AK106" s="313">
        <v>49</v>
      </c>
      <c r="AL106" s="313">
        <v>47</v>
      </c>
      <c r="AM106" s="313">
        <v>34</v>
      </c>
      <c r="AN106" s="313">
        <v>45</v>
      </c>
      <c r="AO106" s="313">
        <v>39</v>
      </c>
      <c r="AP106" s="313">
        <v>48</v>
      </c>
      <c r="AQ106" s="313">
        <v>45</v>
      </c>
      <c r="AR106" s="313">
        <v>37</v>
      </c>
      <c r="AS106" s="313">
        <v>29</v>
      </c>
      <c r="AT106" s="313">
        <v>42</v>
      </c>
      <c r="AU106" s="313">
        <v>44</v>
      </c>
      <c r="AV106" s="313">
        <v>34</v>
      </c>
      <c r="AW106" s="313">
        <v>45</v>
      </c>
      <c r="AX106" s="313">
        <v>39</v>
      </c>
      <c r="AY106" s="313">
        <v>44</v>
      </c>
      <c r="AZ106" s="314">
        <v>31</v>
      </c>
    </row>
    <row r="107" spans="1:52" ht="51" x14ac:dyDescent="0.2">
      <c r="A107" s="422" t="s">
        <v>121</v>
      </c>
      <c r="B107" s="307" t="s">
        <v>293</v>
      </c>
      <c r="C107" s="315" t="s">
        <v>1169</v>
      </c>
      <c r="D107" s="317" t="s">
        <v>1208</v>
      </c>
      <c r="E107" s="317" t="s">
        <v>1242</v>
      </c>
      <c r="F107" s="317" t="s">
        <v>1193</v>
      </c>
      <c r="G107" s="317" t="s">
        <v>1303</v>
      </c>
      <c r="H107" s="317" t="s">
        <v>1332</v>
      </c>
      <c r="I107" s="317" t="s">
        <v>1183</v>
      </c>
      <c r="J107" s="317" t="s">
        <v>1204</v>
      </c>
      <c r="K107" s="317" t="s">
        <v>1284</v>
      </c>
      <c r="L107" s="317" t="s">
        <v>1401</v>
      </c>
      <c r="M107" s="317" t="s">
        <v>1417</v>
      </c>
      <c r="N107" s="317" t="s">
        <v>1259</v>
      </c>
      <c r="O107" s="317" t="s">
        <v>1446</v>
      </c>
      <c r="P107" s="317" t="s">
        <v>1462</v>
      </c>
      <c r="Q107" s="317" t="s">
        <v>1376</v>
      </c>
      <c r="R107" s="317" t="s">
        <v>1198</v>
      </c>
      <c r="S107" s="317" t="s">
        <v>1176</v>
      </c>
      <c r="T107" s="317" t="s">
        <v>1504</v>
      </c>
      <c r="U107" s="317" t="s">
        <v>1286</v>
      </c>
      <c r="V107" s="317" t="s">
        <v>1471</v>
      </c>
      <c r="W107" s="317" t="s">
        <v>1405</v>
      </c>
      <c r="X107" s="309">
        <v>0.20788725392748209</v>
      </c>
      <c r="Y107" s="317" t="s">
        <v>1478</v>
      </c>
      <c r="Z107" s="317" t="s">
        <v>1550</v>
      </c>
      <c r="AA107" s="317" t="s">
        <v>1399</v>
      </c>
      <c r="AB107" s="317" t="s">
        <v>1192</v>
      </c>
      <c r="AC107" s="317" t="s">
        <v>1417</v>
      </c>
      <c r="AD107" s="317" t="s">
        <v>1259</v>
      </c>
      <c r="AE107" s="317" t="s">
        <v>1508</v>
      </c>
      <c r="AF107" s="317" t="s">
        <v>1343</v>
      </c>
      <c r="AG107" s="317" t="s">
        <v>1582</v>
      </c>
      <c r="AH107" s="317" t="s">
        <v>1199</v>
      </c>
      <c r="AI107" s="317" t="s">
        <v>1596</v>
      </c>
      <c r="AJ107" s="317" t="s">
        <v>1449</v>
      </c>
      <c r="AK107" s="317" t="s">
        <v>1169</v>
      </c>
      <c r="AL107" s="316">
        <v>1</v>
      </c>
      <c r="AM107" s="400" t="s">
        <v>1276</v>
      </c>
      <c r="AN107" s="401" t="s">
        <v>1605</v>
      </c>
      <c r="AO107" s="399" t="s">
        <v>1256</v>
      </c>
      <c r="AP107" s="400" t="s">
        <v>1423</v>
      </c>
      <c r="AQ107" s="400" t="s">
        <v>1606</v>
      </c>
      <c r="AR107" s="400" t="s">
        <v>1205</v>
      </c>
      <c r="AS107" s="399" t="s">
        <v>1296</v>
      </c>
      <c r="AT107" s="309">
        <v>0.12714098632667287</v>
      </c>
      <c r="AU107" s="400" t="s">
        <v>1230</v>
      </c>
      <c r="AV107" s="399" t="s">
        <v>1480</v>
      </c>
      <c r="AW107" s="400" t="s">
        <v>1607</v>
      </c>
      <c r="AX107" s="400" t="s">
        <v>1383</v>
      </c>
      <c r="AY107" s="401" t="s">
        <v>1536</v>
      </c>
      <c r="AZ107" s="402" t="s">
        <v>1608</v>
      </c>
    </row>
    <row r="108" spans="1:52" ht="34" x14ac:dyDescent="0.2">
      <c r="A108" s="423"/>
      <c r="B108" s="307" t="s">
        <v>683</v>
      </c>
      <c r="C108" s="318">
        <v>5.9931076643238607E-13</v>
      </c>
      <c r="D108" s="309">
        <v>1.0709987242390652E-19</v>
      </c>
      <c r="E108" s="309">
        <v>5.0384864870716029E-10</v>
      </c>
      <c r="F108" s="309">
        <v>4.6509452206582196E-28</v>
      </c>
      <c r="G108" s="309">
        <v>1.5788060710774293E-35</v>
      </c>
      <c r="H108" s="309">
        <v>7.7988310899535929E-7</v>
      </c>
      <c r="I108" s="309">
        <v>8.5808752148373153E-23</v>
      </c>
      <c r="J108" s="309">
        <v>2.0531884861415604E-13</v>
      </c>
      <c r="K108" s="309">
        <v>8.7630228484239362E-28</v>
      </c>
      <c r="L108" s="309">
        <v>1.9285834713529824E-17</v>
      </c>
      <c r="M108" s="309">
        <v>2.066248826221E-24</v>
      </c>
      <c r="N108" s="309">
        <v>2.4643320093223128E-21</v>
      </c>
      <c r="O108" s="309">
        <v>2.0753696242097239E-27</v>
      </c>
      <c r="P108" s="309">
        <v>1.9599758636556153E-5</v>
      </c>
      <c r="Q108" s="309">
        <v>9.4216632596946805E-22</v>
      </c>
      <c r="R108" s="309">
        <v>2.9145789164700686E-17</v>
      </c>
      <c r="S108" s="309">
        <v>1.4579081409046487E-12</v>
      </c>
      <c r="T108" s="309">
        <v>8.7789550084853758E-34</v>
      </c>
      <c r="U108" s="309">
        <v>1.3916087423515243E-20</v>
      </c>
      <c r="V108" s="309">
        <v>1.5239121251002485E-8</v>
      </c>
      <c r="W108" s="309">
        <v>8.5759787472788463E-29</v>
      </c>
      <c r="X108" s="309">
        <v>0.16563799025376352</v>
      </c>
      <c r="Y108" s="309">
        <v>1.6807884951157085E-3</v>
      </c>
      <c r="Z108" s="309">
        <v>3.7793179712778984E-19</v>
      </c>
      <c r="AA108" s="309">
        <v>1.4749579986120202E-16</v>
      </c>
      <c r="AB108" s="309">
        <v>6.6003558343235192E-10</v>
      </c>
      <c r="AC108" s="309">
        <v>2.0169707307116388E-24</v>
      </c>
      <c r="AD108" s="309">
        <v>6.5068872360667316E-17</v>
      </c>
      <c r="AE108" s="309">
        <v>8.2344786096909954E-11</v>
      </c>
      <c r="AF108" s="309">
        <v>1.435927772878757E-21</v>
      </c>
      <c r="AG108" s="309">
        <v>6.8643892826814422E-9</v>
      </c>
      <c r="AH108" s="309">
        <v>1.5811912389845403E-8</v>
      </c>
      <c r="AI108" s="309">
        <v>6.0932850815670594E-5</v>
      </c>
      <c r="AJ108" s="309">
        <v>1.0168096939292096E-7</v>
      </c>
      <c r="AK108" s="309">
        <v>1.1840230171487073E-12</v>
      </c>
      <c r="AL108" s="319"/>
      <c r="AM108" s="309">
        <v>2.2845342270087417E-8</v>
      </c>
      <c r="AN108" s="309">
        <v>5.8752657653335198E-3</v>
      </c>
      <c r="AO108" s="309">
        <v>5.9892770050290104E-22</v>
      </c>
      <c r="AP108" s="309">
        <v>3.328220256397976E-11</v>
      </c>
      <c r="AQ108" s="309">
        <v>5.8286244752110198E-10</v>
      </c>
      <c r="AR108" s="309">
        <v>6.5580250765689772E-9</v>
      </c>
      <c r="AS108" s="309">
        <v>5.3649042371329513E-11</v>
      </c>
      <c r="AT108" s="309">
        <v>0.41083544496718005</v>
      </c>
      <c r="AU108" s="309">
        <v>1.1039123275677417E-14</v>
      </c>
      <c r="AV108" s="309">
        <v>7.1485465123258838E-19</v>
      </c>
      <c r="AW108" s="309">
        <v>2.2418520480981633E-10</v>
      </c>
      <c r="AX108" s="309">
        <v>8.0592136589089592E-8</v>
      </c>
      <c r="AY108" s="309">
        <v>1.1188707893361402E-5</v>
      </c>
      <c r="AZ108" s="310">
        <v>3.7151218586544766E-4</v>
      </c>
    </row>
    <row r="109" spans="1:52" ht="17" x14ac:dyDescent="0.2">
      <c r="A109" s="422"/>
      <c r="B109" s="311" t="s">
        <v>684</v>
      </c>
      <c r="C109" s="312">
        <v>48</v>
      </c>
      <c r="D109" s="313">
        <v>38</v>
      </c>
      <c r="E109" s="313">
        <v>41</v>
      </c>
      <c r="F109" s="313">
        <v>44</v>
      </c>
      <c r="G109" s="313">
        <v>37</v>
      </c>
      <c r="H109" s="313">
        <v>46</v>
      </c>
      <c r="I109" s="313">
        <v>46</v>
      </c>
      <c r="J109" s="313">
        <v>47</v>
      </c>
      <c r="K109" s="313">
        <v>42</v>
      </c>
      <c r="L109" s="313">
        <v>44</v>
      </c>
      <c r="M109" s="313">
        <v>43</v>
      </c>
      <c r="N109" s="313">
        <v>47</v>
      </c>
      <c r="O109" s="313">
        <v>38</v>
      </c>
      <c r="P109" s="313">
        <v>49</v>
      </c>
      <c r="Q109" s="313">
        <v>43</v>
      </c>
      <c r="R109" s="313">
        <v>31</v>
      </c>
      <c r="S109" s="313">
        <v>46</v>
      </c>
      <c r="T109" s="313">
        <v>39</v>
      </c>
      <c r="U109" s="313">
        <v>26</v>
      </c>
      <c r="V109" s="313">
        <v>47</v>
      </c>
      <c r="W109" s="313">
        <v>47</v>
      </c>
      <c r="X109" s="313">
        <v>46</v>
      </c>
      <c r="Y109" s="313">
        <v>45</v>
      </c>
      <c r="Z109" s="313">
        <v>40</v>
      </c>
      <c r="AA109" s="313">
        <v>39</v>
      </c>
      <c r="AB109" s="313">
        <v>43</v>
      </c>
      <c r="AC109" s="313">
        <v>43</v>
      </c>
      <c r="AD109" s="313">
        <v>37</v>
      </c>
      <c r="AE109" s="313">
        <v>38</v>
      </c>
      <c r="AF109" s="313">
        <v>48</v>
      </c>
      <c r="AG109" s="313">
        <v>29</v>
      </c>
      <c r="AH109" s="313">
        <v>32</v>
      </c>
      <c r="AI109" s="313">
        <v>28</v>
      </c>
      <c r="AJ109" s="313">
        <v>49</v>
      </c>
      <c r="AK109" s="313">
        <v>47</v>
      </c>
      <c r="AL109" s="313">
        <v>49</v>
      </c>
      <c r="AM109" s="313">
        <v>36</v>
      </c>
      <c r="AN109" s="313">
        <v>43</v>
      </c>
      <c r="AO109" s="313">
        <v>41</v>
      </c>
      <c r="AP109" s="313">
        <v>48</v>
      </c>
      <c r="AQ109" s="313">
        <v>47</v>
      </c>
      <c r="AR109" s="313">
        <v>35</v>
      </c>
      <c r="AS109" s="313">
        <v>27</v>
      </c>
      <c r="AT109" s="313">
        <v>44</v>
      </c>
      <c r="AU109" s="313">
        <v>42</v>
      </c>
      <c r="AV109" s="313">
        <v>32</v>
      </c>
      <c r="AW109" s="313">
        <v>47</v>
      </c>
      <c r="AX109" s="313">
        <v>37</v>
      </c>
      <c r="AY109" s="313">
        <v>42</v>
      </c>
      <c r="AZ109" s="314">
        <v>33</v>
      </c>
    </row>
    <row r="110" spans="1:52" ht="51" x14ac:dyDescent="0.2">
      <c r="A110" s="422" t="s">
        <v>78</v>
      </c>
      <c r="B110" s="307" t="s">
        <v>293</v>
      </c>
      <c r="C110" s="315" t="s">
        <v>1170</v>
      </c>
      <c r="D110" s="317" t="s">
        <v>1209</v>
      </c>
      <c r="E110" s="317" t="s">
        <v>1243</v>
      </c>
      <c r="F110" s="317" t="s">
        <v>1273</v>
      </c>
      <c r="G110" s="317" t="s">
        <v>1220</v>
      </c>
      <c r="H110" s="317" t="s">
        <v>1333</v>
      </c>
      <c r="I110" s="317" t="s">
        <v>1352</v>
      </c>
      <c r="J110" s="317" t="s">
        <v>1201</v>
      </c>
      <c r="K110" s="317" t="s">
        <v>1313</v>
      </c>
      <c r="L110" s="317" t="s">
        <v>1402</v>
      </c>
      <c r="M110" s="317" t="s">
        <v>1418</v>
      </c>
      <c r="N110" s="317" t="s">
        <v>1433</v>
      </c>
      <c r="O110" s="317" t="s">
        <v>1195</v>
      </c>
      <c r="P110" s="317" t="s">
        <v>1404</v>
      </c>
      <c r="Q110" s="317" t="s">
        <v>1474</v>
      </c>
      <c r="R110" s="317" t="s">
        <v>1480</v>
      </c>
      <c r="S110" s="317" t="s">
        <v>1493</v>
      </c>
      <c r="T110" s="317" t="s">
        <v>1300</v>
      </c>
      <c r="U110" s="317" t="s">
        <v>1191</v>
      </c>
      <c r="V110" s="317" t="s">
        <v>1519</v>
      </c>
      <c r="W110" s="317" t="s">
        <v>1244</v>
      </c>
      <c r="X110" s="317" t="s">
        <v>1436</v>
      </c>
      <c r="Y110" s="317" t="s">
        <v>1543</v>
      </c>
      <c r="Z110" s="317" t="s">
        <v>1551</v>
      </c>
      <c r="AA110" s="317" t="s">
        <v>1152</v>
      </c>
      <c r="AB110" s="317" t="s">
        <v>1219</v>
      </c>
      <c r="AC110" s="317" t="s">
        <v>1568</v>
      </c>
      <c r="AD110" s="317" t="s">
        <v>1262</v>
      </c>
      <c r="AE110" s="317" t="s">
        <v>1154</v>
      </c>
      <c r="AF110" s="317" t="s">
        <v>1580</v>
      </c>
      <c r="AG110" s="317" t="s">
        <v>1480</v>
      </c>
      <c r="AH110" s="317" t="s">
        <v>1590</v>
      </c>
      <c r="AI110" s="317" t="s">
        <v>1182</v>
      </c>
      <c r="AJ110" s="317" t="s">
        <v>1549</v>
      </c>
      <c r="AK110" s="317" t="s">
        <v>1218</v>
      </c>
      <c r="AL110" s="317" t="s">
        <v>1276</v>
      </c>
      <c r="AM110" s="316">
        <v>1</v>
      </c>
      <c r="AN110" s="309">
        <v>0.27030253175122915</v>
      </c>
      <c r="AO110" s="399" t="s">
        <v>1484</v>
      </c>
      <c r="AP110" s="401" t="s">
        <v>1355</v>
      </c>
      <c r="AQ110" s="400" t="s">
        <v>1576</v>
      </c>
      <c r="AR110" s="399" t="s">
        <v>1395</v>
      </c>
      <c r="AS110" s="399" t="s">
        <v>1480</v>
      </c>
      <c r="AT110" s="401" t="s">
        <v>1545</v>
      </c>
      <c r="AU110" s="400" t="s">
        <v>1475</v>
      </c>
      <c r="AV110" s="399" t="s">
        <v>1262</v>
      </c>
      <c r="AW110" s="400" t="s">
        <v>1415</v>
      </c>
      <c r="AX110" s="401" t="s">
        <v>1609</v>
      </c>
      <c r="AY110" s="399" t="s">
        <v>1376</v>
      </c>
      <c r="AZ110" s="403" t="s">
        <v>1526</v>
      </c>
    </row>
    <row r="111" spans="1:52" ht="34" x14ac:dyDescent="0.2">
      <c r="A111" s="423"/>
      <c r="B111" s="307" t="s">
        <v>683</v>
      </c>
      <c r="C111" s="318">
        <v>2.9831677348516601E-3</v>
      </c>
      <c r="D111" s="309">
        <v>6.3765481295638495E-12</v>
      </c>
      <c r="E111" s="309">
        <v>7.0143682498492645E-33</v>
      </c>
      <c r="F111" s="309">
        <v>4.9085034927359638E-10</v>
      </c>
      <c r="G111" s="309">
        <v>6.972271973067442E-12</v>
      </c>
      <c r="H111" s="309">
        <v>2.2721194347609128E-14</v>
      </c>
      <c r="I111" s="309">
        <v>7.4841155458488295E-9</v>
      </c>
      <c r="J111" s="309">
        <v>1.5523041026215156E-19</v>
      </c>
      <c r="K111" s="309">
        <v>3.6574775567609259E-4</v>
      </c>
      <c r="L111" s="309">
        <v>5.8136707333597474E-13</v>
      </c>
      <c r="M111" s="309">
        <v>5.8477221023271611E-3</v>
      </c>
      <c r="N111" s="309">
        <v>2.175191095105742E-4</v>
      </c>
      <c r="O111" s="309">
        <v>1.4912291774359278E-7</v>
      </c>
      <c r="P111" s="309">
        <v>2.0668347089665123E-3</v>
      </c>
      <c r="Q111" s="309">
        <v>8.4652744457214171E-4</v>
      </c>
      <c r="R111" s="309">
        <v>1.4092494753190858E-10</v>
      </c>
      <c r="S111" s="309">
        <v>1.1364237112021651E-16</v>
      </c>
      <c r="T111" s="309">
        <v>2.058319563525095E-6</v>
      </c>
      <c r="U111" s="309">
        <v>5.3141574120182008E-9</v>
      </c>
      <c r="V111" s="309">
        <v>1.6262742136258549E-4</v>
      </c>
      <c r="W111" s="309">
        <v>9.5358564185989461E-13</v>
      </c>
      <c r="X111" s="309">
        <v>1.7204696647870292E-8</v>
      </c>
      <c r="Y111" s="309">
        <v>3.8390293478977554E-11</v>
      </c>
      <c r="Z111" s="309">
        <v>1.0353881933701915E-2</v>
      </c>
      <c r="AA111" s="309">
        <v>3.8997203030018602E-22</v>
      </c>
      <c r="AB111" s="309">
        <v>6.426036845295664E-16</v>
      </c>
      <c r="AC111" s="309">
        <v>2.6439026429355398E-4</v>
      </c>
      <c r="AD111" s="309">
        <v>2.3262839797248014E-22</v>
      </c>
      <c r="AE111" s="309">
        <v>7.1826324799148456E-10</v>
      </c>
      <c r="AF111" s="309">
        <v>2.282906751767856E-4</v>
      </c>
      <c r="AG111" s="309">
        <v>1.7531845090870906E-9</v>
      </c>
      <c r="AH111" s="309">
        <v>1.7063477833021215E-23</v>
      </c>
      <c r="AI111" s="309">
        <v>1.9359517785441557E-7</v>
      </c>
      <c r="AJ111" s="309">
        <v>8.428237657144162E-7</v>
      </c>
      <c r="AK111" s="309">
        <v>3.6456588419875585E-9</v>
      </c>
      <c r="AL111" s="309">
        <v>2.2845342270087417E-8</v>
      </c>
      <c r="AM111" s="319"/>
      <c r="AN111" s="309">
        <v>0.14855618532861734</v>
      </c>
      <c r="AO111" s="309">
        <v>1.2607088023755028E-20</v>
      </c>
      <c r="AP111" s="309">
        <v>1.1363128020699098E-3</v>
      </c>
      <c r="AQ111" s="309">
        <v>3.2324883921072841E-7</v>
      </c>
      <c r="AR111" s="309">
        <v>2.929473289349424E-13</v>
      </c>
      <c r="AS111" s="309">
        <v>2.9148854614397438E-8</v>
      </c>
      <c r="AT111" s="309">
        <v>3.1472730591972771E-6</v>
      </c>
      <c r="AU111" s="309">
        <v>2.8213264941608958E-6</v>
      </c>
      <c r="AV111" s="309">
        <v>4.4981997501684379E-9</v>
      </c>
      <c r="AW111" s="309">
        <v>6.9624959811567911E-7</v>
      </c>
      <c r="AX111" s="309">
        <v>1.051984680088739E-2</v>
      </c>
      <c r="AY111" s="309">
        <v>7.2790469729985577E-15</v>
      </c>
      <c r="AZ111" s="310">
        <v>3.5354450515512874E-9</v>
      </c>
    </row>
    <row r="112" spans="1:52" ht="17" x14ac:dyDescent="0.2">
      <c r="A112" s="422"/>
      <c r="B112" s="311" t="s">
        <v>684</v>
      </c>
      <c r="C112" s="312">
        <v>35</v>
      </c>
      <c r="D112" s="313">
        <v>25</v>
      </c>
      <c r="E112" s="313">
        <v>45</v>
      </c>
      <c r="F112" s="313">
        <v>31</v>
      </c>
      <c r="G112" s="313">
        <v>24</v>
      </c>
      <c r="H112" s="313">
        <v>40</v>
      </c>
      <c r="I112" s="313">
        <v>40</v>
      </c>
      <c r="J112" s="313">
        <v>39</v>
      </c>
      <c r="K112" s="313">
        <v>29</v>
      </c>
      <c r="L112" s="313">
        <v>42</v>
      </c>
      <c r="M112" s="313">
        <v>30</v>
      </c>
      <c r="N112" s="313">
        <v>34</v>
      </c>
      <c r="O112" s="313">
        <v>25</v>
      </c>
      <c r="P112" s="313">
        <v>36</v>
      </c>
      <c r="Q112" s="313">
        <v>30</v>
      </c>
      <c r="R112" s="313">
        <v>18</v>
      </c>
      <c r="S112" s="313">
        <v>40</v>
      </c>
      <c r="T112" s="313">
        <v>26</v>
      </c>
      <c r="U112" s="313">
        <v>13</v>
      </c>
      <c r="V112" s="313">
        <v>39</v>
      </c>
      <c r="W112" s="313">
        <v>34</v>
      </c>
      <c r="X112" s="313">
        <v>33</v>
      </c>
      <c r="Y112" s="313">
        <v>32</v>
      </c>
      <c r="Z112" s="313">
        <v>27</v>
      </c>
      <c r="AA112" s="313">
        <v>47</v>
      </c>
      <c r="AB112" s="313">
        <v>42</v>
      </c>
      <c r="AC112" s="313">
        <v>30</v>
      </c>
      <c r="AD112" s="313">
        <v>48</v>
      </c>
      <c r="AE112" s="313">
        <v>25</v>
      </c>
      <c r="AF112" s="313">
        <v>35</v>
      </c>
      <c r="AG112" s="313">
        <v>16</v>
      </c>
      <c r="AH112" s="313">
        <v>45</v>
      </c>
      <c r="AI112" s="313">
        <v>15</v>
      </c>
      <c r="AJ112" s="313">
        <v>36</v>
      </c>
      <c r="AK112" s="313">
        <v>34</v>
      </c>
      <c r="AL112" s="313">
        <v>36</v>
      </c>
      <c r="AM112" s="313">
        <v>49</v>
      </c>
      <c r="AN112" s="313">
        <v>30</v>
      </c>
      <c r="AO112" s="313">
        <v>46</v>
      </c>
      <c r="AP112" s="313">
        <v>35</v>
      </c>
      <c r="AQ112" s="313">
        <v>38</v>
      </c>
      <c r="AR112" s="313">
        <v>22</v>
      </c>
      <c r="AS112" s="313">
        <v>14</v>
      </c>
      <c r="AT112" s="313">
        <v>41</v>
      </c>
      <c r="AU112" s="313">
        <v>29</v>
      </c>
      <c r="AV112" s="313">
        <v>19</v>
      </c>
      <c r="AW112" s="313">
        <v>38</v>
      </c>
      <c r="AX112" s="313">
        <v>24</v>
      </c>
      <c r="AY112" s="313">
        <v>29</v>
      </c>
      <c r="AZ112" s="314">
        <v>46</v>
      </c>
    </row>
    <row r="113" spans="1:52" ht="51" x14ac:dyDescent="0.2">
      <c r="A113" s="422" t="s">
        <v>117</v>
      </c>
      <c r="B113" s="307" t="s">
        <v>293</v>
      </c>
      <c r="C113" s="318">
        <v>8.6812404282599315E-2</v>
      </c>
      <c r="D113" s="309">
        <v>0.12013093728491873</v>
      </c>
      <c r="E113" s="309">
        <v>3.9601807153551397E-2</v>
      </c>
      <c r="F113" s="309">
        <v>0.23990400012403079</v>
      </c>
      <c r="G113" s="317" t="s">
        <v>1304</v>
      </c>
      <c r="H113" s="309">
        <v>9.4901531643595397E-2</v>
      </c>
      <c r="I113" s="317" t="s">
        <v>1353</v>
      </c>
      <c r="J113" s="309">
        <v>-5.8193969882089592E-3</v>
      </c>
      <c r="K113" s="317" t="s">
        <v>1389</v>
      </c>
      <c r="L113" s="309">
        <v>8.8439692494735753E-2</v>
      </c>
      <c r="M113" s="317" t="s">
        <v>1419</v>
      </c>
      <c r="N113" s="317" t="s">
        <v>1237</v>
      </c>
      <c r="O113" s="317" t="s">
        <v>1447</v>
      </c>
      <c r="P113" s="317" t="s">
        <v>1157</v>
      </c>
      <c r="Q113" s="309">
        <v>0.19743822757331195</v>
      </c>
      <c r="R113" s="317" t="s">
        <v>1481</v>
      </c>
      <c r="S113" s="309">
        <v>-5.4405467154090587E-2</v>
      </c>
      <c r="T113" s="317" t="s">
        <v>1505</v>
      </c>
      <c r="U113" s="317" t="s">
        <v>1473</v>
      </c>
      <c r="V113" s="309">
        <v>-0.16313521306630513</v>
      </c>
      <c r="W113" s="317" t="s">
        <v>1525</v>
      </c>
      <c r="X113" s="317" t="s">
        <v>1532</v>
      </c>
      <c r="Y113" s="309">
        <v>-4.995413455390979E-2</v>
      </c>
      <c r="Z113" s="317" t="s">
        <v>1552</v>
      </c>
      <c r="AA113" s="317" t="s">
        <v>1558</v>
      </c>
      <c r="AB113" s="309">
        <v>-0.19307562383686219</v>
      </c>
      <c r="AC113" s="317" t="s">
        <v>1569</v>
      </c>
      <c r="AD113" s="309">
        <v>0.35291721341663351</v>
      </c>
      <c r="AE113" s="309">
        <v>0.17566877570809991</v>
      </c>
      <c r="AF113" s="317" t="s">
        <v>1196</v>
      </c>
      <c r="AG113" s="317" t="s">
        <v>1583</v>
      </c>
      <c r="AH113" s="309">
        <v>0.29321801703027855</v>
      </c>
      <c r="AI113" s="317" t="s">
        <v>1597</v>
      </c>
      <c r="AJ113" s="309">
        <v>-4.3648036401555554E-2</v>
      </c>
      <c r="AK113" s="309">
        <v>0.15202788379178939</v>
      </c>
      <c r="AL113" s="317" t="s">
        <v>1605</v>
      </c>
      <c r="AM113" s="309">
        <v>0.27030253175122915</v>
      </c>
      <c r="AN113" s="316">
        <v>1</v>
      </c>
      <c r="AO113" s="309">
        <v>0.31468551851826926</v>
      </c>
      <c r="AP113" s="400" t="s">
        <v>1356</v>
      </c>
      <c r="AQ113" s="400" t="s">
        <v>1166</v>
      </c>
      <c r="AR113" s="309">
        <v>0.23719595058282797</v>
      </c>
      <c r="AS113" s="401" t="s">
        <v>1370</v>
      </c>
      <c r="AT113" s="401" t="s">
        <v>1610</v>
      </c>
      <c r="AU113" s="309">
        <v>0.10949749878622204</v>
      </c>
      <c r="AV113" s="401" t="s">
        <v>1474</v>
      </c>
      <c r="AW113" s="400" t="s">
        <v>1166</v>
      </c>
      <c r="AX113" s="309">
        <v>0.29738760725200614</v>
      </c>
      <c r="AY113" s="309">
        <v>0.11912810181618363</v>
      </c>
      <c r="AZ113" s="404" t="s">
        <v>1288</v>
      </c>
    </row>
    <row r="114" spans="1:52" ht="34" x14ac:dyDescent="0.2">
      <c r="A114" s="423"/>
      <c r="B114" s="307" t="s">
        <v>683</v>
      </c>
      <c r="C114" s="318">
        <v>0.57525419621654306</v>
      </c>
      <c r="D114" s="309">
        <v>0.43731371882189163</v>
      </c>
      <c r="E114" s="309">
        <v>0.82130469945908957</v>
      </c>
      <c r="F114" s="309">
        <v>9.6849842236436848E-2</v>
      </c>
      <c r="G114" s="309">
        <v>2.3980019748944887E-2</v>
      </c>
      <c r="H114" s="309">
        <v>0.56023361083073908</v>
      </c>
      <c r="I114" s="309">
        <v>5.9002194574684606E-3</v>
      </c>
      <c r="J114" s="309">
        <v>0.97119445968236651</v>
      </c>
      <c r="K114" s="309">
        <v>2.571481543817096E-2</v>
      </c>
      <c r="L114" s="309">
        <v>0.59749680150459117</v>
      </c>
      <c r="M114" s="309">
        <v>4.8845723060291753E-3</v>
      </c>
      <c r="N114" s="309">
        <v>2.4854669235469799E-5</v>
      </c>
      <c r="O114" s="309">
        <v>4.8372325137270647E-2</v>
      </c>
      <c r="P114" s="309">
        <v>2.2117509231194907E-14</v>
      </c>
      <c r="Q114" s="309">
        <v>0.17388750834601777</v>
      </c>
      <c r="R114" s="309">
        <v>9.8468053262174308E-4</v>
      </c>
      <c r="S114" s="309">
        <v>0.73881245370939697</v>
      </c>
      <c r="T114" s="309">
        <v>1.8857981109531574E-3</v>
      </c>
      <c r="U114" s="309">
        <v>1.7338210885695153E-4</v>
      </c>
      <c r="V114" s="309">
        <v>0.30814662631490619</v>
      </c>
      <c r="W114" s="309">
        <v>8.6266530764115071E-3</v>
      </c>
      <c r="X114" s="309">
        <v>4.7527261019135534E-4</v>
      </c>
      <c r="Y114" s="309">
        <v>0.73598112318872655</v>
      </c>
      <c r="Z114" s="309">
        <v>8.7059182750439581E-3</v>
      </c>
      <c r="AA114" s="309">
        <v>5.8541935995870403E-3</v>
      </c>
      <c r="AB114" s="309">
        <v>0.2522353714679032</v>
      </c>
      <c r="AC114" s="309">
        <v>2.1871365868230613E-2</v>
      </c>
      <c r="AD114" s="309">
        <v>5.1487957210801509E-2</v>
      </c>
      <c r="AE114" s="309">
        <v>0.2914472892137645</v>
      </c>
      <c r="AF114" s="309">
        <v>1.8470272223253226E-6</v>
      </c>
      <c r="AG114" s="309">
        <v>7.4747481457274464E-3</v>
      </c>
      <c r="AH114" s="309">
        <v>0.14600997383151476</v>
      </c>
      <c r="AI114" s="309">
        <v>8.4255438338081828E-3</v>
      </c>
      <c r="AJ114" s="309">
        <v>0.78107553782774519</v>
      </c>
      <c r="AK114" s="309">
        <v>0.3187907321874256</v>
      </c>
      <c r="AL114" s="309">
        <v>5.8752657653335198E-3</v>
      </c>
      <c r="AM114" s="309">
        <v>0.14855618532861734</v>
      </c>
      <c r="AN114" s="319"/>
      <c r="AO114" s="309">
        <v>6.5594843065689037E-2</v>
      </c>
      <c r="AP114" s="309">
        <v>1.2924504545490903E-9</v>
      </c>
      <c r="AQ114" s="309">
        <v>1.5046605512073476E-8</v>
      </c>
      <c r="AR114" s="309">
        <v>0.13537732770529487</v>
      </c>
      <c r="AS114" s="309">
        <v>2.2092198907140885E-3</v>
      </c>
      <c r="AT114" s="309">
        <v>3.1749294322964586E-3</v>
      </c>
      <c r="AU114" s="309">
        <v>0.4587808436991061</v>
      </c>
      <c r="AV114" s="309">
        <v>1.4770877085747974E-4</v>
      </c>
      <c r="AW114" s="309">
        <v>1.5567130760046602E-8</v>
      </c>
      <c r="AX114" s="309">
        <v>5.2781326708621866E-2</v>
      </c>
      <c r="AY114" s="309">
        <v>0.41997439885132204</v>
      </c>
      <c r="AZ114" s="310">
        <v>3.1775840793708961E-12</v>
      </c>
    </row>
    <row r="115" spans="1:52" ht="17" x14ac:dyDescent="0.2">
      <c r="A115" s="422"/>
      <c r="B115" s="311" t="s">
        <v>684</v>
      </c>
      <c r="C115" s="312">
        <v>44</v>
      </c>
      <c r="D115" s="313">
        <v>44</v>
      </c>
      <c r="E115" s="313">
        <v>35</v>
      </c>
      <c r="F115" s="313">
        <v>49</v>
      </c>
      <c r="G115" s="313">
        <v>43</v>
      </c>
      <c r="H115" s="313">
        <v>40</v>
      </c>
      <c r="I115" s="313">
        <v>40</v>
      </c>
      <c r="J115" s="313">
        <v>41</v>
      </c>
      <c r="K115" s="313">
        <v>48</v>
      </c>
      <c r="L115" s="313">
        <v>38</v>
      </c>
      <c r="M115" s="313">
        <v>49</v>
      </c>
      <c r="N115" s="313">
        <v>46</v>
      </c>
      <c r="O115" s="313">
        <v>44</v>
      </c>
      <c r="P115" s="313">
        <v>43</v>
      </c>
      <c r="Q115" s="313">
        <v>49</v>
      </c>
      <c r="R115" s="313">
        <v>37</v>
      </c>
      <c r="S115" s="313">
        <v>40</v>
      </c>
      <c r="T115" s="313">
        <v>45</v>
      </c>
      <c r="U115" s="313">
        <v>32</v>
      </c>
      <c r="V115" s="313">
        <v>41</v>
      </c>
      <c r="W115" s="313">
        <v>46</v>
      </c>
      <c r="X115" s="313">
        <v>47</v>
      </c>
      <c r="Y115" s="313">
        <v>48</v>
      </c>
      <c r="Z115" s="313">
        <v>46</v>
      </c>
      <c r="AA115" s="313">
        <v>33</v>
      </c>
      <c r="AB115" s="313">
        <v>37</v>
      </c>
      <c r="AC115" s="313">
        <v>49</v>
      </c>
      <c r="AD115" s="313">
        <v>31</v>
      </c>
      <c r="AE115" s="313">
        <v>38</v>
      </c>
      <c r="AF115" s="313">
        <v>45</v>
      </c>
      <c r="AG115" s="313">
        <v>35</v>
      </c>
      <c r="AH115" s="313">
        <v>26</v>
      </c>
      <c r="AI115" s="313">
        <v>34</v>
      </c>
      <c r="AJ115" s="313">
        <v>43</v>
      </c>
      <c r="AK115" s="313">
        <v>45</v>
      </c>
      <c r="AL115" s="313">
        <v>43</v>
      </c>
      <c r="AM115" s="313">
        <v>30</v>
      </c>
      <c r="AN115" s="313">
        <v>49</v>
      </c>
      <c r="AO115" s="313">
        <v>35</v>
      </c>
      <c r="AP115" s="313">
        <v>44</v>
      </c>
      <c r="AQ115" s="313">
        <v>41</v>
      </c>
      <c r="AR115" s="313">
        <v>41</v>
      </c>
      <c r="AS115" s="313">
        <v>33</v>
      </c>
      <c r="AT115" s="313">
        <v>38</v>
      </c>
      <c r="AU115" s="313">
        <v>48</v>
      </c>
      <c r="AV115" s="313">
        <v>38</v>
      </c>
      <c r="AW115" s="313">
        <v>41</v>
      </c>
      <c r="AX115" s="313">
        <v>43</v>
      </c>
      <c r="AY115" s="313">
        <v>48</v>
      </c>
      <c r="AZ115" s="314">
        <v>27</v>
      </c>
    </row>
    <row r="116" spans="1:52" ht="51" x14ac:dyDescent="0.2">
      <c r="A116" s="422" t="s">
        <v>72</v>
      </c>
      <c r="B116" s="307" t="s">
        <v>293</v>
      </c>
      <c r="C116" s="315" t="s">
        <v>1171</v>
      </c>
      <c r="D116" s="317" t="s">
        <v>1210</v>
      </c>
      <c r="E116" s="317" t="s">
        <v>1244</v>
      </c>
      <c r="F116" s="317" t="s">
        <v>1274</v>
      </c>
      <c r="G116" s="317" t="s">
        <v>1260</v>
      </c>
      <c r="H116" s="317" t="s">
        <v>1325</v>
      </c>
      <c r="I116" s="317" t="s">
        <v>1296</v>
      </c>
      <c r="J116" s="317" t="s">
        <v>1367</v>
      </c>
      <c r="K116" s="317" t="s">
        <v>1165</v>
      </c>
      <c r="L116" s="317" t="s">
        <v>1325</v>
      </c>
      <c r="M116" s="317" t="s">
        <v>1420</v>
      </c>
      <c r="N116" s="317" t="s">
        <v>1202</v>
      </c>
      <c r="O116" s="317" t="s">
        <v>1183</v>
      </c>
      <c r="P116" s="317" t="s">
        <v>1463</v>
      </c>
      <c r="Q116" s="317" t="s">
        <v>1359</v>
      </c>
      <c r="R116" s="317" t="s">
        <v>1482</v>
      </c>
      <c r="S116" s="317" t="s">
        <v>1494</v>
      </c>
      <c r="T116" s="317" t="s">
        <v>1259</v>
      </c>
      <c r="U116" s="317" t="s">
        <v>1227</v>
      </c>
      <c r="V116" s="317" t="s">
        <v>1520</v>
      </c>
      <c r="W116" s="317" t="s">
        <v>1374</v>
      </c>
      <c r="X116" s="317" t="s">
        <v>1445</v>
      </c>
      <c r="Y116" s="317" t="s">
        <v>1192</v>
      </c>
      <c r="Z116" s="317" t="s">
        <v>1203</v>
      </c>
      <c r="AA116" s="317" t="s">
        <v>1374</v>
      </c>
      <c r="AB116" s="317" t="s">
        <v>1276</v>
      </c>
      <c r="AC116" s="317" t="s">
        <v>1570</v>
      </c>
      <c r="AD116" s="317" t="s">
        <v>1193</v>
      </c>
      <c r="AE116" s="317" t="s">
        <v>1165</v>
      </c>
      <c r="AF116" s="317" t="s">
        <v>1146</v>
      </c>
      <c r="AG116" s="317" t="s">
        <v>1182</v>
      </c>
      <c r="AH116" s="317" t="s">
        <v>1202</v>
      </c>
      <c r="AI116" s="317" t="s">
        <v>1374</v>
      </c>
      <c r="AJ116" s="317" t="s">
        <v>1599</v>
      </c>
      <c r="AK116" s="317" t="s">
        <v>1273</v>
      </c>
      <c r="AL116" s="317" t="s">
        <v>1256</v>
      </c>
      <c r="AM116" s="317" t="s">
        <v>1484</v>
      </c>
      <c r="AN116" s="309">
        <v>0.31468551851826926</v>
      </c>
      <c r="AO116" s="316">
        <v>1</v>
      </c>
      <c r="AP116" s="401" t="s">
        <v>1477</v>
      </c>
      <c r="AQ116" s="400" t="s">
        <v>1508</v>
      </c>
      <c r="AR116" s="399" t="s">
        <v>1234</v>
      </c>
      <c r="AS116" s="399" t="s">
        <v>1288</v>
      </c>
      <c r="AT116" s="401" t="s">
        <v>1611</v>
      </c>
      <c r="AU116" s="400" t="s">
        <v>1570</v>
      </c>
      <c r="AV116" s="399" t="s">
        <v>1480</v>
      </c>
      <c r="AW116" s="400" t="s">
        <v>1189</v>
      </c>
      <c r="AX116" s="401" t="s">
        <v>1612</v>
      </c>
      <c r="AY116" s="400" t="s">
        <v>1432</v>
      </c>
      <c r="AZ116" s="403" t="s">
        <v>1254</v>
      </c>
    </row>
    <row r="117" spans="1:52" ht="34" x14ac:dyDescent="0.2">
      <c r="A117" s="423"/>
      <c r="B117" s="307" t="s">
        <v>683</v>
      </c>
      <c r="C117" s="318">
        <v>1.2372491753339946E-4</v>
      </c>
      <c r="D117" s="309">
        <v>1.5133785972193972E-12</v>
      </c>
      <c r="E117" s="309">
        <v>1.8553443929870757E-18</v>
      </c>
      <c r="F117" s="309">
        <v>9.5150161110471261E-16</v>
      </c>
      <c r="G117" s="309">
        <v>6.7078879008070511E-14</v>
      </c>
      <c r="H117" s="309">
        <v>1.3077533880631024E-9</v>
      </c>
      <c r="I117" s="309">
        <v>5.3824861240201143E-18</v>
      </c>
      <c r="J117" s="309">
        <v>1.9581774573305861E-13</v>
      </c>
      <c r="K117" s="309">
        <v>7.2122807902835206E-13</v>
      </c>
      <c r="L117" s="309">
        <v>5.2956621086754665E-10</v>
      </c>
      <c r="M117" s="309">
        <v>4.2768086076030838E-9</v>
      </c>
      <c r="N117" s="309">
        <v>3.406293822126945E-15</v>
      </c>
      <c r="O117" s="309">
        <v>5.0966164671670571E-15</v>
      </c>
      <c r="P117" s="309">
        <v>4.6915818067049834E-6</v>
      </c>
      <c r="Q117" s="309">
        <v>3.604864592921182E-7</v>
      </c>
      <c r="R117" s="309">
        <v>1.4772540079295311E-12</v>
      </c>
      <c r="S117" s="309">
        <v>6.3358102620079888E-10</v>
      </c>
      <c r="T117" s="309">
        <v>2.9293836638388771E-14</v>
      </c>
      <c r="U117" s="309">
        <v>1.0514165409142952E-10</v>
      </c>
      <c r="V117" s="309">
        <v>4.8214331697161274E-3</v>
      </c>
      <c r="W117" s="309">
        <v>5.5837778391781439E-22</v>
      </c>
      <c r="X117" s="309">
        <v>8.2760122761400601E-5</v>
      </c>
      <c r="Y117" s="309">
        <v>1.2196865993454553E-8</v>
      </c>
      <c r="Z117" s="309">
        <v>6.4732676502257008E-9</v>
      </c>
      <c r="AA117" s="309">
        <v>1.412562552631232E-27</v>
      </c>
      <c r="AB117" s="309">
        <v>1.2435805620899319E-10</v>
      </c>
      <c r="AC117" s="309">
        <v>7.4736972417790923E-10</v>
      </c>
      <c r="AD117" s="309">
        <v>6.3148536396044315E-30</v>
      </c>
      <c r="AE117" s="309">
        <v>1.8718386350693964E-11</v>
      </c>
      <c r="AF117" s="309">
        <v>1.3053922840371298E-12</v>
      </c>
      <c r="AG117" s="309">
        <v>2.5980146658883372E-10</v>
      </c>
      <c r="AH117" s="309">
        <v>2.3981612988251226E-16</v>
      </c>
      <c r="AI117" s="309">
        <v>2.2551239780304077E-11</v>
      </c>
      <c r="AJ117" s="309">
        <v>2.0698732787649635E-5</v>
      </c>
      <c r="AK117" s="309">
        <v>1.8919904955355594E-12</v>
      </c>
      <c r="AL117" s="309">
        <v>5.9892770050290104E-22</v>
      </c>
      <c r="AM117" s="309">
        <v>1.2607088023755028E-20</v>
      </c>
      <c r="AN117" s="309">
        <v>6.5594843065689037E-2</v>
      </c>
      <c r="AO117" s="319"/>
      <c r="AP117" s="309">
        <v>1.3928964433368227E-5</v>
      </c>
      <c r="AQ117" s="309">
        <v>3.6996532030816461E-12</v>
      </c>
      <c r="AR117" s="309">
        <v>1.4088546414401443E-10</v>
      </c>
      <c r="AS117" s="309">
        <v>1.103193003315791E-8</v>
      </c>
      <c r="AT117" s="309">
        <v>6.9725249154465381E-4</v>
      </c>
      <c r="AU117" s="309">
        <v>1.363931571515466E-9</v>
      </c>
      <c r="AV117" s="309">
        <v>3.4666727823615575E-14</v>
      </c>
      <c r="AW117" s="309">
        <v>7.0036840125960204E-11</v>
      </c>
      <c r="AX117" s="309">
        <v>1.1169794021266646E-3</v>
      </c>
      <c r="AY117" s="309">
        <v>1.5461205476711387E-9</v>
      </c>
      <c r="AZ117" s="310">
        <v>1.0151413477815791E-8</v>
      </c>
    </row>
    <row r="118" spans="1:52" ht="17" x14ac:dyDescent="0.2">
      <c r="A118" s="422"/>
      <c r="B118" s="311" t="s">
        <v>684</v>
      </c>
      <c r="C118" s="312">
        <v>40</v>
      </c>
      <c r="D118" s="313">
        <v>30</v>
      </c>
      <c r="E118" s="313">
        <v>50</v>
      </c>
      <c r="F118" s="313">
        <v>36</v>
      </c>
      <c r="G118" s="313">
        <v>29</v>
      </c>
      <c r="H118" s="313">
        <v>45</v>
      </c>
      <c r="I118" s="313">
        <v>45</v>
      </c>
      <c r="J118" s="313">
        <v>44</v>
      </c>
      <c r="K118" s="313">
        <v>34</v>
      </c>
      <c r="L118" s="313">
        <v>47</v>
      </c>
      <c r="M118" s="313">
        <v>35</v>
      </c>
      <c r="N118" s="313">
        <v>39</v>
      </c>
      <c r="O118" s="313">
        <v>30</v>
      </c>
      <c r="P118" s="313">
        <v>41</v>
      </c>
      <c r="Q118" s="313">
        <v>35</v>
      </c>
      <c r="R118" s="313">
        <v>23</v>
      </c>
      <c r="S118" s="313">
        <v>45</v>
      </c>
      <c r="T118" s="313">
        <v>31</v>
      </c>
      <c r="U118" s="313">
        <v>18</v>
      </c>
      <c r="V118" s="313">
        <v>44</v>
      </c>
      <c r="W118" s="313">
        <v>39</v>
      </c>
      <c r="X118" s="313">
        <v>38</v>
      </c>
      <c r="Y118" s="313">
        <v>37</v>
      </c>
      <c r="Z118" s="313">
        <v>32</v>
      </c>
      <c r="AA118" s="313">
        <v>49</v>
      </c>
      <c r="AB118" s="313">
        <v>47</v>
      </c>
      <c r="AC118" s="313">
        <v>35</v>
      </c>
      <c r="AD118" s="313">
        <v>47</v>
      </c>
      <c r="AE118" s="313">
        <v>30</v>
      </c>
      <c r="AF118" s="313">
        <v>40</v>
      </c>
      <c r="AG118" s="313">
        <v>21</v>
      </c>
      <c r="AH118" s="313">
        <v>42</v>
      </c>
      <c r="AI118" s="313">
        <v>20</v>
      </c>
      <c r="AJ118" s="313">
        <v>41</v>
      </c>
      <c r="AK118" s="313">
        <v>39</v>
      </c>
      <c r="AL118" s="313">
        <v>41</v>
      </c>
      <c r="AM118" s="313">
        <v>46</v>
      </c>
      <c r="AN118" s="313">
        <v>35</v>
      </c>
      <c r="AO118" s="313">
        <v>51</v>
      </c>
      <c r="AP118" s="313">
        <v>40</v>
      </c>
      <c r="AQ118" s="313">
        <v>43</v>
      </c>
      <c r="AR118" s="313">
        <v>27</v>
      </c>
      <c r="AS118" s="313">
        <v>19</v>
      </c>
      <c r="AT118" s="313">
        <v>46</v>
      </c>
      <c r="AU118" s="313">
        <v>34</v>
      </c>
      <c r="AV118" s="313">
        <v>24</v>
      </c>
      <c r="AW118" s="313">
        <v>43</v>
      </c>
      <c r="AX118" s="313">
        <v>29</v>
      </c>
      <c r="AY118" s="313">
        <v>34</v>
      </c>
      <c r="AZ118" s="314">
        <v>43</v>
      </c>
    </row>
    <row r="119" spans="1:52" ht="51" x14ac:dyDescent="0.2">
      <c r="A119" s="422" t="s">
        <v>116</v>
      </c>
      <c r="B119" s="307" t="s">
        <v>293</v>
      </c>
      <c r="C119" s="315" t="s">
        <v>1172</v>
      </c>
      <c r="D119" s="317" t="s">
        <v>1211</v>
      </c>
      <c r="E119" s="317" t="s">
        <v>1245</v>
      </c>
      <c r="F119" s="317" t="s">
        <v>1275</v>
      </c>
      <c r="G119" s="317" t="s">
        <v>1268</v>
      </c>
      <c r="H119" s="317" t="s">
        <v>1334</v>
      </c>
      <c r="I119" s="317" t="s">
        <v>1203</v>
      </c>
      <c r="J119" s="317" t="s">
        <v>1304</v>
      </c>
      <c r="K119" s="317" t="s">
        <v>1222</v>
      </c>
      <c r="L119" s="317" t="s">
        <v>1403</v>
      </c>
      <c r="M119" s="317" t="s">
        <v>1194</v>
      </c>
      <c r="N119" s="317" t="s">
        <v>1434</v>
      </c>
      <c r="O119" s="317" t="s">
        <v>1399</v>
      </c>
      <c r="P119" s="317" t="s">
        <v>1219</v>
      </c>
      <c r="Q119" s="317" t="s">
        <v>1475</v>
      </c>
      <c r="R119" s="317" t="s">
        <v>1184</v>
      </c>
      <c r="S119" s="309">
        <v>0.24067465066120841</v>
      </c>
      <c r="T119" s="317" t="s">
        <v>1219</v>
      </c>
      <c r="U119" s="317" t="s">
        <v>1191</v>
      </c>
      <c r="V119" s="309">
        <v>0.16885886057241806</v>
      </c>
      <c r="W119" s="317" t="s">
        <v>1386</v>
      </c>
      <c r="X119" s="317" t="s">
        <v>1533</v>
      </c>
      <c r="Y119" s="309">
        <v>0.19414300520930569</v>
      </c>
      <c r="Z119" s="317" t="s">
        <v>1261</v>
      </c>
      <c r="AA119" s="317" t="s">
        <v>1352</v>
      </c>
      <c r="AB119" s="309">
        <v>8.0922821260180883E-2</v>
      </c>
      <c r="AC119" s="317" t="s">
        <v>1220</v>
      </c>
      <c r="AD119" s="317" t="s">
        <v>1314</v>
      </c>
      <c r="AE119" s="317" t="s">
        <v>1354</v>
      </c>
      <c r="AF119" s="317" t="s">
        <v>1289</v>
      </c>
      <c r="AG119" s="317" t="s">
        <v>1270</v>
      </c>
      <c r="AH119" s="317" t="s">
        <v>1591</v>
      </c>
      <c r="AI119" s="317" t="s">
        <v>1370</v>
      </c>
      <c r="AJ119" s="309">
        <v>0.1573131998724813</v>
      </c>
      <c r="AK119" s="317" t="s">
        <v>1497</v>
      </c>
      <c r="AL119" s="317" t="s">
        <v>1423</v>
      </c>
      <c r="AM119" s="317" t="s">
        <v>1355</v>
      </c>
      <c r="AN119" s="317" t="s">
        <v>1356</v>
      </c>
      <c r="AO119" s="317" t="s">
        <v>1477</v>
      </c>
      <c r="AP119" s="316">
        <v>1</v>
      </c>
      <c r="AQ119" s="399" t="s">
        <v>1180</v>
      </c>
      <c r="AR119" s="401" t="s">
        <v>1237</v>
      </c>
      <c r="AS119" s="399" t="s">
        <v>1175</v>
      </c>
      <c r="AT119" s="317" t="s">
        <v>1613</v>
      </c>
      <c r="AU119" s="401" t="s">
        <v>1310</v>
      </c>
      <c r="AV119" s="399" t="s">
        <v>1347</v>
      </c>
      <c r="AW119" s="399" t="s">
        <v>1417</v>
      </c>
      <c r="AX119" s="399" t="s">
        <v>1358</v>
      </c>
      <c r="AY119" s="317" t="s">
        <v>1614</v>
      </c>
      <c r="AZ119" s="402" t="s">
        <v>1479</v>
      </c>
    </row>
    <row r="120" spans="1:52" ht="34" x14ac:dyDescent="0.2">
      <c r="A120" s="423"/>
      <c r="B120" s="307" t="s">
        <v>683</v>
      </c>
      <c r="C120" s="318">
        <v>1.4510250054143954E-2</v>
      </c>
      <c r="D120" s="309">
        <v>1.680926136402264E-11</v>
      </c>
      <c r="E120" s="309">
        <v>4.0341033614607086E-2</v>
      </c>
      <c r="F120" s="309">
        <v>1.3312772154252228E-10</v>
      </c>
      <c r="G120" s="309">
        <v>1.0295601846034354E-15</v>
      </c>
      <c r="H120" s="309">
        <v>2.4378290765694161E-2</v>
      </c>
      <c r="I120" s="309">
        <v>3.2471861727427213E-12</v>
      </c>
      <c r="J120" s="309">
        <v>1.912871994770083E-2</v>
      </c>
      <c r="K120" s="309">
        <v>3.4431677773822546E-13</v>
      </c>
      <c r="L120" s="309">
        <v>1.1067835023882425E-2</v>
      </c>
      <c r="M120" s="309">
        <v>2.3182632730320788E-18</v>
      </c>
      <c r="N120" s="309">
        <v>2.5086395504886099E-11</v>
      </c>
      <c r="O120" s="309">
        <v>1.4170645361223901E-16</v>
      </c>
      <c r="P120" s="309">
        <v>3.9967955883007865E-18</v>
      </c>
      <c r="Q120" s="309">
        <v>4.5025123643100955E-9</v>
      </c>
      <c r="R120" s="309">
        <v>1.125128971203979E-10</v>
      </c>
      <c r="S120" s="309">
        <v>0.11125640898938932</v>
      </c>
      <c r="T120" s="309">
        <v>3.0906123628349621E-15</v>
      </c>
      <c r="U120" s="309">
        <v>8.4082596857274836E-19</v>
      </c>
      <c r="V120" s="309">
        <v>0.26194021712200821</v>
      </c>
      <c r="W120" s="309">
        <v>2.362918703598678E-8</v>
      </c>
      <c r="X120" s="309">
        <v>1.3766620005440621E-5</v>
      </c>
      <c r="Y120" s="309">
        <v>0.19606435476444767</v>
      </c>
      <c r="Z120" s="309">
        <v>1.3519671088998094E-21</v>
      </c>
      <c r="AA120" s="309">
        <v>1.7984320424149601E-8</v>
      </c>
      <c r="AB120" s="309">
        <v>0.61043697399700814</v>
      </c>
      <c r="AC120" s="309">
        <v>1.7403547881263149E-21</v>
      </c>
      <c r="AD120" s="309">
        <v>2.5220094809406545E-6</v>
      </c>
      <c r="AE120" s="309">
        <v>4.1047917127802366E-4</v>
      </c>
      <c r="AF120" s="309">
        <v>5.0952048897781914E-18</v>
      </c>
      <c r="AG120" s="309">
        <v>7.5836098922579643E-6</v>
      </c>
      <c r="AH120" s="309">
        <v>2.4328556864592055E-5</v>
      </c>
      <c r="AI120" s="309">
        <v>4.3452342305161885E-3</v>
      </c>
      <c r="AJ120" s="309">
        <v>0.28559511943809995</v>
      </c>
      <c r="AK120" s="309">
        <v>5.4531795259163147E-3</v>
      </c>
      <c r="AL120" s="309">
        <v>3.328220256397976E-11</v>
      </c>
      <c r="AM120" s="309">
        <v>1.1363128020699098E-3</v>
      </c>
      <c r="AN120" s="309">
        <v>1.2924504545490903E-9</v>
      </c>
      <c r="AO120" s="309">
        <v>1.3928964433368227E-5</v>
      </c>
      <c r="AP120" s="319"/>
      <c r="AQ120" s="309">
        <v>6.9229829424889335E-24</v>
      </c>
      <c r="AR120" s="309">
        <v>2.1539787714396237E-4</v>
      </c>
      <c r="AS120" s="309">
        <v>9.5214865965632204E-16</v>
      </c>
      <c r="AT120" s="309">
        <v>1.769202370205409E-2</v>
      </c>
      <c r="AU120" s="309">
        <v>2.4697829427294468E-4</v>
      </c>
      <c r="AV120" s="309">
        <v>8.1634530816182461E-28</v>
      </c>
      <c r="AW120" s="309">
        <v>4.3569854597793165E-26</v>
      </c>
      <c r="AX120" s="309">
        <v>4.5041574501179801E-16</v>
      </c>
      <c r="AY120" s="309">
        <v>1.3302575327380961E-2</v>
      </c>
      <c r="AZ120" s="310">
        <v>9.0912862896750872E-6</v>
      </c>
    </row>
    <row r="121" spans="1:52" ht="17" x14ac:dyDescent="0.2">
      <c r="A121" s="422"/>
      <c r="B121" s="311" t="s">
        <v>684</v>
      </c>
      <c r="C121" s="312">
        <v>49</v>
      </c>
      <c r="D121" s="313">
        <v>39</v>
      </c>
      <c r="E121" s="313">
        <v>40</v>
      </c>
      <c r="F121" s="313">
        <v>45</v>
      </c>
      <c r="G121" s="313">
        <v>38</v>
      </c>
      <c r="H121" s="313">
        <v>45</v>
      </c>
      <c r="I121" s="313">
        <v>45</v>
      </c>
      <c r="J121" s="313">
        <v>46</v>
      </c>
      <c r="K121" s="313">
        <v>43</v>
      </c>
      <c r="L121" s="313">
        <v>43</v>
      </c>
      <c r="M121" s="313">
        <v>44</v>
      </c>
      <c r="N121" s="313">
        <v>48</v>
      </c>
      <c r="O121" s="313">
        <v>39</v>
      </c>
      <c r="P121" s="313">
        <v>48</v>
      </c>
      <c r="Q121" s="313">
        <v>44</v>
      </c>
      <c r="R121" s="313">
        <v>32</v>
      </c>
      <c r="S121" s="313">
        <v>45</v>
      </c>
      <c r="T121" s="313">
        <v>40</v>
      </c>
      <c r="U121" s="313">
        <v>27</v>
      </c>
      <c r="V121" s="313">
        <v>46</v>
      </c>
      <c r="W121" s="313">
        <v>48</v>
      </c>
      <c r="X121" s="313">
        <v>47</v>
      </c>
      <c r="Y121" s="313">
        <v>46</v>
      </c>
      <c r="Z121" s="313">
        <v>41</v>
      </c>
      <c r="AA121" s="313">
        <v>38</v>
      </c>
      <c r="AB121" s="313">
        <v>42</v>
      </c>
      <c r="AC121" s="313">
        <v>44</v>
      </c>
      <c r="AD121" s="313">
        <v>36</v>
      </c>
      <c r="AE121" s="313">
        <v>38</v>
      </c>
      <c r="AF121" s="313">
        <v>49</v>
      </c>
      <c r="AG121" s="313">
        <v>30</v>
      </c>
      <c r="AH121" s="313">
        <v>31</v>
      </c>
      <c r="AI121" s="313">
        <v>29</v>
      </c>
      <c r="AJ121" s="313">
        <v>48</v>
      </c>
      <c r="AK121" s="313">
        <v>48</v>
      </c>
      <c r="AL121" s="313">
        <v>48</v>
      </c>
      <c r="AM121" s="313">
        <v>35</v>
      </c>
      <c r="AN121" s="313">
        <v>44</v>
      </c>
      <c r="AO121" s="313">
        <v>40</v>
      </c>
      <c r="AP121" s="313">
        <v>49</v>
      </c>
      <c r="AQ121" s="313">
        <v>46</v>
      </c>
      <c r="AR121" s="313">
        <v>36</v>
      </c>
      <c r="AS121" s="313">
        <v>28</v>
      </c>
      <c r="AT121" s="313">
        <v>43</v>
      </c>
      <c r="AU121" s="313">
        <v>43</v>
      </c>
      <c r="AV121" s="313">
        <v>33</v>
      </c>
      <c r="AW121" s="313">
        <v>46</v>
      </c>
      <c r="AX121" s="313">
        <v>38</v>
      </c>
      <c r="AY121" s="313">
        <v>43</v>
      </c>
      <c r="AZ121" s="314">
        <v>32</v>
      </c>
    </row>
    <row r="122" spans="1:52" ht="51" x14ac:dyDescent="0.2">
      <c r="A122" s="422" t="s">
        <v>147</v>
      </c>
      <c r="B122" s="307" t="s">
        <v>293</v>
      </c>
      <c r="C122" s="315" t="s">
        <v>1173</v>
      </c>
      <c r="D122" s="317" t="s">
        <v>1169</v>
      </c>
      <c r="E122" s="317" t="s">
        <v>1246</v>
      </c>
      <c r="F122" s="317" t="s">
        <v>1276</v>
      </c>
      <c r="G122" s="317" t="s">
        <v>1289</v>
      </c>
      <c r="H122" s="317" t="s">
        <v>1335</v>
      </c>
      <c r="I122" s="317" t="s">
        <v>1236</v>
      </c>
      <c r="J122" s="317" t="s">
        <v>1368</v>
      </c>
      <c r="K122" s="317" t="s">
        <v>1390</v>
      </c>
      <c r="L122" s="317" t="s">
        <v>1404</v>
      </c>
      <c r="M122" s="317" t="s">
        <v>1421</v>
      </c>
      <c r="N122" s="317" t="s">
        <v>1435</v>
      </c>
      <c r="O122" s="317" t="s">
        <v>1448</v>
      </c>
      <c r="P122" s="317" t="s">
        <v>1290</v>
      </c>
      <c r="Q122" s="317" t="s">
        <v>1294</v>
      </c>
      <c r="R122" s="317" t="s">
        <v>1191</v>
      </c>
      <c r="S122" s="317" t="s">
        <v>1495</v>
      </c>
      <c r="T122" s="317" t="s">
        <v>1225</v>
      </c>
      <c r="U122" s="317" t="s">
        <v>1185</v>
      </c>
      <c r="V122" s="309">
        <v>0.18319040042971102</v>
      </c>
      <c r="W122" s="317" t="s">
        <v>1344</v>
      </c>
      <c r="X122" s="317" t="s">
        <v>1534</v>
      </c>
      <c r="Y122" s="317" t="s">
        <v>1544</v>
      </c>
      <c r="Z122" s="317" t="s">
        <v>1190</v>
      </c>
      <c r="AA122" s="317" t="s">
        <v>1296</v>
      </c>
      <c r="AB122" s="317" t="s">
        <v>1485</v>
      </c>
      <c r="AC122" s="317" t="s">
        <v>1571</v>
      </c>
      <c r="AD122" s="317" t="s">
        <v>1157</v>
      </c>
      <c r="AE122" s="317" t="s">
        <v>1356</v>
      </c>
      <c r="AF122" s="317" t="s">
        <v>1194</v>
      </c>
      <c r="AG122" s="317" t="s">
        <v>1358</v>
      </c>
      <c r="AH122" s="317" t="s">
        <v>1592</v>
      </c>
      <c r="AI122" s="317" t="s">
        <v>1161</v>
      </c>
      <c r="AJ122" s="309">
        <v>0.25242762903855742</v>
      </c>
      <c r="AK122" s="317" t="s">
        <v>1603</v>
      </c>
      <c r="AL122" s="317" t="s">
        <v>1606</v>
      </c>
      <c r="AM122" s="317" t="s">
        <v>1576</v>
      </c>
      <c r="AN122" s="317" t="s">
        <v>1166</v>
      </c>
      <c r="AO122" s="317" t="s">
        <v>1508</v>
      </c>
      <c r="AP122" s="317" t="s">
        <v>1180</v>
      </c>
      <c r="AQ122" s="316">
        <v>1</v>
      </c>
      <c r="AR122" s="400" t="s">
        <v>1615</v>
      </c>
      <c r="AS122" s="399" t="s">
        <v>1256</v>
      </c>
      <c r="AT122" s="401" t="s">
        <v>1528</v>
      </c>
      <c r="AU122" s="401" t="s">
        <v>1616</v>
      </c>
      <c r="AV122" s="399" t="s">
        <v>1258</v>
      </c>
      <c r="AW122" s="399" t="s">
        <v>1347</v>
      </c>
      <c r="AX122" s="400" t="s">
        <v>1145</v>
      </c>
      <c r="AY122" s="401" t="s">
        <v>1588</v>
      </c>
      <c r="AZ122" s="402" t="s">
        <v>1565</v>
      </c>
    </row>
    <row r="123" spans="1:52" ht="34" x14ac:dyDescent="0.2">
      <c r="A123" s="423"/>
      <c r="B123" s="307" t="s">
        <v>683</v>
      </c>
      <c r="C123" s="318">
        <v>3.5007886917093368E-2</v>
      </c>
      <c r="D123" s="309">
        <v>6.4172447952915043E-10</v>
      </c>
      <c r="E123" s="309">
        <v>3.5897963464872437E-5</v>
      </c>
      <c r="F123" s="309">
        <v>1.3605747840097487E-9</v>
      </c>
      <c r="G123" s="309">
        <v>4.6171087345617973E-13</v>
      </c>
      <c r="H123" s="309">
        <v>8.5959867973533252E-5</v>
      </c>
      <c r="I123" s="309">
        <v>3.0857071124815586E-16</v>
      </c>
      <c r="J123" s="309">
        <v>9.6180370525342535E-5</v>
      </c>
      <c r="K123" s="309">
        <v>1.5069242881276691E-9</v>
      </c>
      <c r="L123" s="309">
        <v>4.4072015841213006E-4</v>
      </c>
      <c r="M123" s="309">
        <v>7.8754641594426643E-14</v>
      </c>
      <c r="N123" s="309">
        <v>1.4560232895996697E-14</v>
      </c>
      <c r="O123" s="309">
        <v>4.7039460744539191E-13</v>
      </c>
      <c r="P123" s="309">
        <v>1.3009514930449486E-21</v>
      </c>
      <c r="Q123" s="309">
        <v>8.8863744522324193E-6</v>
      </c>
      <c r="R123" s="309">
        <v>2.6646857013216824E-20</v>
      </c>
      <c r="S123" s="309">
        <v>4.5102769417267484E-3</v>
      </c>
      <c r="T123" s="309">
        <v>4.3482944004601664E-13</v>
      </c>
      <c r="U123" s="309">
        <v>1.6517381109413401E-14</v>
      </c>
      <c r="V123" s="309">
        <v>0.20769717866099974</v>
      </c>
      <c r="W123" s="309">
        <v>3.9247514956425629E-9</v>
      </c>
      <c r="X123" s="309">
        <v>3.4713214616486048E-6</v>
      </c>
      <c r="Y123" s="309">
        <v>6.7803189818554039E-3</v>
      </c>
      <c r="Z123" s="309">
        <v>2.4931357632810138E-25</v>
      </c>
      <c r="AA123" s="309">
        <v>1.981473522259126E-16</v>
      </c>
      <c r="AB123" s="309">
        <v>2.1876633887552059E-2</v>
      </c>
      <c r="AC123" s="309">
        <v>1.1357357420606587E-16</v>
      </c>
      <c r="AD123" s="309">
        <v>4.0929519309784739E-13</v>
      </c>
      <c r="AE123" s="309">
        <v>4.9721167252607403E-8</v>
      </c>
      <c r="AF123" s="309">
        <v>3.4306024236014293E-19</v>
      </c>
      <c r="AG123" s="309">
        <v>1.4652905510284575E-11</v>
      </c>
      <c r="AH123" s="309">
        <v>6.1451509955951168E-9</v>
      </c>
      <c r="AI123" s="309">
        <v>1.6000525294468042E-5</v>
      </c>
      <c r="AJ123" s="309">
        <v>8.6933340007587928E-2</v>
      </c>
      <c r="AK123" s="309">
        <v>1.8825407359900427E-5</v>
      </c>
      <c r="AL123" s="309">
        <v>5.8286244752110198E-10</v>
      </c>
      <c r="AM123" s="309">
        <v>3.2324883921072841E-7</v>
      </c>
      <c r="AN123" s="309">
        <v>1.5046605512073476E-8</v>
      </c>
      <c r="AO123" s="309">
        <v>3.6996532030816461E-12</v>
      </c>
      <c r="AP123" s="309">
        <v>6.9229829424889335E-24</v>
      </c>
      <c r="AQ123" s="319"/>
      <c r="AR123" s="309">
        <v>1.6212892912294496E-8</v>
      </c>
      <c r="AS123" s="309">
        <v>1.5229703349648011E-13</v>
      </c>
      <c r="AT123" s="309">
        <v>8.0738417780657737E-5</v>
      </c>
      <c r="AU123" s="309">
        <v>3.0805993112829488E-5</v>
      </c>
      <c r="AV123" s="309">
        <v>1.4835032739205974E-16</v>
      </c>
      <c r="AW123" s="309">
        <v>5.0099680558419252E-42</v>
      </c>
      <c r="AX123" s="309">
        <v>4.0618919708178945E-12</v>
      </c>
      <c r="AY123" s="309">
        <v>1.9019720825056392E-4</v>
      </c>
      <c r="AZ123" s="310">
        <v>1.5946187370462854E-4</v>
      </c>
    </row>
    <row r="124" spans="1:52" ht="17" x14ac:dyDescent="0.2">
      <c r="A124" s="422"/>
      <c r="B124" s="311" t="s">
        <v>684</v>
      </c>
      <c r="C124" s="312">
        <v>46</v>
      </c>
      <c r="D124" s="313">
        <v>36</v>
      </c>
      <c r="E124" s="313">
        <v>43</v>
      </c>
      <c r="F124" s="313">
        <v>42</v>
      </c>
      <c r="G124" s="313">
        <v>35</v>
      </c>
      <c r="H124" s="313">
        <v>48</v>
      </c>
      <c r="I124" s="313">
        <v>48</v>
      </c>
      <c r="J124" s="313">
        <v>49</v>
      </c>
      <c r="K124" s="313">
        <v>40</v>
      </c>
      <c r="L124" s="313">
        <v>46</v>
      </c>
      <c r="M124" s="313">
        <v>41</v>
      </c>
      <c r="N124" s="313">
        <v>45</v>
      </c>
      <c r="O124" s="313">
        <v>36</v>
      </c>
      <c r="P124" s="313">
        <v>47</v>
      </c>
      <c r="Q124" s="313">
        <v>41</v>
      </c>
      <c r="R124" s="313">
        <v>29</v>
      </c>
      <c r="S124" s="313">
        <v>48</v>
      </c>
      <c r="T124" s="313">
        <v>37</v>
      </c>
      <c r="U124" s="313">
        <v>24</v>
      </c>
      <c r="V124" s="313">
        <v>49</v>
      </c>
      <c r="W124" s="313">
        <v>45</v>
      </c>
      <c r="X124" s="313">
        <v>44</v>
      </c>
      <c r="Y124" s="313">
        <v>43</v>
      </c>
      <c r="Z124" s="313">
        <v>38</v>
      </c>
      <c r="AA124" s="313">
        <v>41</v>
      </c>
      <c r="AB124" s="313">
        <v>45</v>
      </c>
      <c r="AC124" s="313">
        <v>41</v>
      </c>
      <c r="AD124" s="313">
        <v>39</v>
      </c>
      <c r="AE124" s="313">
        <v>36</v>
      </c>
      <c r="AF124" s="313">
        <v>46</v>
      </c>
      <c r="AG124" s="313">
        <v>27</v>
      </c>
      <c r="AH124" s="313">
        <v>34</v>
      </c>
      <c r="AI124" s="313">
        <v>26</v>
      </c>
      <c r="AJ124" s="313">
        <v>47</v>
      </c>
      <c r="AK124" s="313">
        <v>45</v>
      </c>
      <c r="AL124" s="313">
        <v>47</v>
      </c>
      <c r="AM124" s="313">
        <v>38</v>
      </c>
      <c r="AN124" s="313">
        <v>41</v>
      </c>
      <c r="AO124" s="313">
        <v>43</v>
      </c>
      <c r="AP124" s="313">
        <v>46</v>
      </c>
      <c r="AQ124" s="313">
        <v>49</v>
      </c>
      <c r="AR124" s="313">
        <v>33</v>
      </c>
      <c r="AS124" s="313">
        <v>25</v>
      </c>
      <c r="AT124" s="313">
        <v>46</v>
      </c>
      <c r="AU124" s="313">
        <v>40</v>
      </c>
      <c r="AV124" s="313">
        <v>30</v>
      </c>
      <c r="AW124" s="313">
        <v>49</v>
      </c>
      <c r="AX124" s="313">
        <v>35</v>
      </c>
      <c r="AY124" s="313">
        <v>40</v>
      </c>
      <c r="AZ124" s="314">
        <v>35</v>
      </c>
    </row>
    <row r="125" spans="1:52" ht="51" x14ac:dyDescent="0.2">
      <c r="A125" s="422" t="s">
        <v>146</v>
      </c>
      <c r="B125" s="307" t="s">
        <v>293</v>
      </c>
      <c r="C125" s="315" t="s">
        <v>1150</v>
      </c>
      <c r="D125" s="317" t="s">
        <v>1212</v>
      </c>
      <c r="E125" s="317" t="s">
        <v>1191</v>
      </c>
      <c r="F125" s="317" t="s">
        <v>1277</v>
      </c>
      <c r="G125" s="317" t="s">
        <v>1305</v>
      </c>
      <c r="H125" s="317" t="s">
        <v>1175</v>
      </c>
      <c r="I125" s="317" t="s">
        <v>1211</v>
      </c>
      <c r="J125" s="317" t="s">
        <v>1190</v>
      </c>
      <c r="K125" s="317" t="s">
        <v>1337</v>
      </c>
      <c r="L125" s="317" t="s">
        <v>1216</v>
      </c>
      <c r="M125" s="317" t="s">
        <v>1361</v>
      </c>
      <c r="N125" s="317" t="s">
        <v>1436</v>
      </c>
      <c r="O125" s="317" t="s">
        <v>1449</v>
      </c>
      <c r="P125" s="317" t="s">
        <v>1464</v>
      </c>
      <c r="Q125" s="317" t="s">
        <v>1383</v>
      </c>
      <c r="R125" s="317" t="s">
        <v>1483</v>
      </c>
      <c r="S125" s="317" t="s">
        <v>1284</v>
      </c>
      <c r="T125" s="317" t="s">
        <v>1381</v>
      </c>
      <c r="U125" s="317" t="s">
        <v>1512</v>
      </c>
      <c r="V125" s="317" t="s">
        <v>1209</v>
      </c>
      <c r="W125" s="317" t="s">
        <v>1154</v>
      </c>
      <c r="X125" s="317" t="s">
        <v>1517</v>
      </c>
      <c r="Y125" s="317" t="s">
        <v>1540</v>
      </c>
      <c r="Z125" s="317" t="s">
        <v>1553</v>
      </c>
      <c r="AA125" s="317" t="s">
        <v>1417</v>
      </c>
      <c r="AB125" s="317" t="s">
        <v>1405</v>
      </c>
      <c r="AC125" s="317" t="s">
        <v>1572</v>
      </c>
      <c r="AD125" s="317" t="s">
        <v>1202</v>
      </c>
      <c r="AE125" s="317" t="s">
        <v>1202</v>
      </c>
      <c r="AF125" s="317" t="s">
        <v>1272</v>
      </c>
      <c r="AG125" s="317" t="s">
        <v>1332</v>
      </c>
      <c r="AH125" s="317" t="s">
        <v>1395</v>
      </c>
      <c r="AI125" s="317" t="s">
        <v>1326</v>
      </c>
      <c r="AJ125" s="317" t="s">
        <v>1258</v>
      </c>
      <c r="AK125" s="317" t="s">
        <v>1396</v>
      </c>
      <c r="AL125" s="317" t="s">
        <v>1205</v>
      </c>
      <c r="AM125" s="317" t="s">
        <v>1395</v>
      </c>
      <c r="AN125" s="309">
        <v>0.23719595058282797</v>
      </c>
      <c r="AO125" s="317" t="s">
        <v>1234</v>
      </c>
      <c r="AP125" s="317" t="s">
        <v>1237</v>
      </c>
      <c r="AQ125" s="317" t="s">
        <v>1615</v>
      </c>
      <c r="AR125" s="316">
        <v>1</v>
      </c>
      <c r="AS125" s="401" t="s">
        <v>1353</v>
      </c>
      <c r="AT125" s="309">
        <v>0.10410746512570603</v>
      </c>
      <c r="AU125" s="399" t="s">
        <v>1571</v>
      </c>
      <c r="AV125" s="401" t="s">
        <v>1617</v>
      </c>
      <c r="AW125" s="400" t="s">
        <v>1276</v>
      </c>
      <c r="AX125" s="401" t="s">
        <v>1378</v>
      </c>
      <c r="AY125" s="400" t="s">
        <v>1618</v>
      </c>
      <c r="AZ125" s="310">
        <v>-8.2459609862761102E-2</v>
      </c>
    </row>
    <row r="126" spans="1:52" ht="34" x14ac:dyDescent="0.2">
      <c r="A126" s="423"/>
      <c r="B126" s="307" t="s">
        <v>683</v>
      </c>
      <c r="C126" s="318">
        <v>3.4014855279498207E-12</v>
      </c>
      <c r="D126" s="309">
        <v>5.4281535614891848E-6</v>
      </c>
      <c r="E126" s="309">
        <v>6.7047723100653363E-19</v>
      </c>
      <c r="F126" s="309">
        <v>1.5664355925320498E-11</v>
      </c>
      <c r="G126" s="309">
        <v>1.5170884287362505E-8</v>
      </c>
      <c r="H126" s="309">
        <v>5.346921458846222E-18</v>
      </c>
      <c r="I126" s="309">
        <v>1.3944643320538188E-9</v>
      </c>
      <c r="J126" s="309">
        <v>4.1602853080657885E-22</v>
      </c>
      <c r="K126" s="309">
        <v>1.0943726687711305E-7</v>
      </c>
      <c r="L126" s="309">
        <v>2.1154619604690269E-13</v>
      </c>
      <c r="M126" s="309">
        <v>5.0737052000898226E-7</v>
      </c>
      <c r="N126" s="309">
        <v>1.1610815670000724E-9</v>
      </c>
      <c r="O126" s="309">
        <v>2.6054866430188388E-7</v>
      </c>
      <c r="P126" s="309">
        <v>1.5228284877773167E-4</v>
      </c>
      <c r="Q126" s="309">
        <v>9.3864146507922036E-9</v>
      </c>
      <c r="R126" s="309">
        <v>1.7073952774353261E-6</v>
      </c>
      <c r="S126" s="309">
        <v>3.2388866245467336E-21</v>
      </c>
      <c r="T126" s="309">
        <v>2.6719532644666501E-9</v>
      </c>
      <c r="U126" s="309">
        <v>1.2245882025059438E-3</v>
      </c>
      <c r="V126" s="309">
        <v>1.3575349251136176E-15</v>
      </c>
      <c r="W126" s="309">
        <v>1.1644916358190056E-14</v>
      </c>
      <c r="X126" s="309">
        <v>2.4485770610564303E-3</v>
      </c>
      <c r="Y126" s="309">
        <v>5.1502775225895355E-9</v>
      </c>
      <c r="Z126" s="309">
        <v>3.97900585424831E-6</v>
      </c>
      <c r="AA126" s="309">
        <v>2.6467199922929604E-14</v>
      </c>
      <c r="AB126" s="309">
        <v>9.7184473162740993E-18</v>
      </c>
      <c r="AC126" s="309">
        <v>2.2853020131553924E-6</v>
      </c>
      <c r="AD126" s="309">
        <v>3.2587346537024726E-9</v>
      </c>
      <c r="AE126" s="309">
        <v>9.5898156346947505E-14</v>
      </c>
      <c r="AF126" s="309">
        <v>5.215678743892623E-8</v>
      </c>
      <c r="AG126" s="309">
        <v>8.0621160047459246E-6</v>
      </c>
      <c r="AH126" s="309">
        <v>8.7039839871366347E-11</v>
      </c>
      <c r="AI126" s="309">
        <v>3.4872469216674861E-10</v>
      </c>
      <c r="AJ126" s="309">
        <v>3.1370097167188323E-19</v>
      </c>
      <c r="AK126" s="309">
        <v>4.1674885814102808E-9</v>
      </c>
      <c r="AL126" s="309">
        <v>6.5580250765689772E-9</v>
      </c>
      <c r="AM126" s="309">
        <v>2.929473289349424E-13</v>
      </c>
      <c r="AN126" s="309">
        <v>0.13537732770529487</v>
      </c>
      <c r="AO126" s="309">
        <v>1.4088546414401443E-10</v>
      </c>
      <c r="AP126" s="309">
        <v>2.1539787714396237E-4</v>
      </c>
      <c r="AQ126" s="309">
        <v>1.6212892912294496E-8</v>
      </c>
      <c r="AR126" s="319"/>
      <c r="AS126" s="309">
        <v>5.3029988757843536E-3</v>
      </c>
      <c r="AT126" s="309">
        <v>0.58404769528189759</v>
      </c>
      <c r="AU126" s="309">
        <v>4.3153842724858663E-17</v>
      </c>
      <c r="AV126" s="309">
        <v>7.6647350477823572E-6</v>
      </c>
      <c r="AW126" s="309">
        <v>9.7401154036582456E-8</v>
      </c>
      <c r="AX126" s="309">
        <v>3.3924173239864861E-3</v>
      </c>
      <c r="AY126" s="309">
        <v>3.1561830140911026E-12</v>
      </c>
      <c r="AZ126" s="310">
        <v>0.73716969259470699</v>
      </c>
    </row>
    <row r="127" spans="1:52" ht="17" x14ac:dyDescent="0.2">
      <c r="A127" s="422"/>
      <c r="B127" s="311" t="s">
        <v>684</v>
      </c>
      <c r="C127" s="312">
        <v>36</v>
      </c>
      <c r="D127" s="313">
        <v>46</v>
      </c>
      <c r="E127" s="313">
        <v>27</v>
      </c>
      <c r="F127" s="313">
        <v>41</v>
      </c>
      <c r="G127" s="313">
        <v>45</v>
      </c>
      <c r="H127" s="313">
        <v>32</v>
      </c>
      <c r="I127" s="313">
        <v>32</v>
      </c>
      <c r="J127" s="313">
        <v>33</v>
      </c>
      <c r="K127" s="313">
        <v>43</v>
      </c>
      <c r="L127" s="313">
        <v>30</v>
      </c>
      <c r="M127" s="313">
        <v>42</v>
      </c>
      <c r="N127" s="313">
        <v>38</v>
      </c>
      <c r="O127" s="313">
        <v>46</v>
      </c>
      <c r="P127" s="313">
        <v>35</v>
      </c>
      <c r="Q127" s="313">
        <v>42</v>
      </c>
      <c r="R127" s="313">
        <v>45</v>
      </c>
      <c r="S127" s="313">
        <v>32</v>
      </c>
      <c r="T127" s="313">
        <v>42</v>
      </c>
      <c r="U127" s="313">
        <v>37</v>
      </c>
      <c r="V127" s="313">
        <v>33</v>
      </c>
      <c r="W127" s="313">
        <v>38</v>
      </c>
      <c r="X127" s="313">
        <v>39</v>
      </c>
      <c r="Y127" s="313">
        <v>40</v>
      </c>
      <c r="Z127" s="313">
        <v>45</v>
      </c>
      <c r="AA127" s="313">
        <v>25</v>
      </c>
      <c r="AB127" s="313">
        <v>29</v>
      </c>
      <c r="AC127" s="313">
        <v>41</v>
      </c>
      <c r="AD127" s="313">
        <v>23</v>
      </c>
      <c r="AE127" s="313">
        <v>35</v>
      </c>
      <c r="AF127" s="313">
        <v>37</v>
      </c>
      <c r="AG127" s="313">
        <v>38</v>
      </c>
      <c r="AH127" s="313">
        <v>18</v>
      </c>
      <c r="AI127" s="313">
        <v>42</v>
      </c>
      <c r="AJ127" s="313">
        <v>35</v>
      </c>
      <c r="AK127" s="313">
        <v>37</v>
      </c>
      <c r="AL127" s="313">
        <v>35</v>
      </c>
      <c r="AM127" s="313">
        <v>22</v>
      </c>
      <c r="AN127" s="313">
        <v>41</v>
      </c>
      <c r="AO127" s="313">
        <v>27</v>
      </c>
      <c r="AP127" s="313">
        <v>36</v>
      </c>
      <c r="AQ127" s="313">
        <v>33</v>
      </c>
      <c r="AR127" s="313">
        <v>49</v>
      </c>
      <c r="AS127" s="313">
        <v>41</v>
      </c>
      <c r="AT127" s="313">
        <v>30</v>
      </c>
      <c r="AU127" s="313">
        <v>42</v>
      </c>
      <c r="AV127" s="313">
        <v>46</v>
      </c>
      <c r="AW127" s="313">
        <v>33</v>
      </c>
      <c r="AX127" s="313">
        <v>47</v>
      </c>
      <c r="AY127" s="313">
        <v>42</v>
      </c>
      <c r="AZ127" s="314">
        <v>19</v>
      </c>
    </row>
    <row r="128" spans="1:52" ht="51" x14ac:dyDescent="0.2">
      <c r="A128" s="422" t="s">
        <v>145</v>
      </c>
      <c r="B128" s="307" t="s">
        <v>293</v>
      </c>
      <c r="C128" s="315" t="s">
        <v>1174</v>
      </c>
      <c r="D128" s="317" t="s">
        <v>1213</v>
      </c>
      <c r="E128" s="317" t="s">
        <v>1247</v>
      </c>
      <c r="F128" s="317" t="s">
        <v>1186</v>
      </c>
      <c r="G128" s="317" t="s">
        <v>1274</v>
      </c>
      <c r="H128" s="317" t="s">
        <v>1336</v>
      </c>
      <c r="I128" s="317" t="s">
        <v>1217</v>
      </c>
      <c r="J128" s="317" t="s">
        <v>1309</v>
      </c>
      <c r="K128" s="317" t="s">
        <v>1273</v>
      </c>
      <c r="L128" s="317" t="s">
        <v>1160</v>
      </c>
      <c r="M128" s="317" t="s">
        <v>1394</v>
      </c>
      <c r="N128" s="317" t="s">
        <v>1437</v>
      </c>
      <c r="O128" s="317" t="s">
        <v>1227</v>
      </c>
      <c r="P128" s="317" t="s">
        <v>1400</v>
      </c>
      <c r="Q128" s="317" t="s">
        <v>1390</v>
      </c>
      <c r="R128" s="317" t="s">
        <v>1193</v>
      </c>
      <c r="S128" s="317" t="s">
        <v>1496</v>
      </c>
      <c r="T128" s="317" t="s">
        <v>1506</v>
      </c>
      <c r="U128" s="317" t="s">
        <v>1285</v>
      </c>
      <c r="V128" s="317" t="s">
        <v>1476</v>
      </c>
      <c r="W128" s="317" t="s">
        <v>1311</v>
      </c>
      <c r="X128" s="317" t="s">
        <v>1352</v>
      </c>
      <c r="Y128" s="317" t="s">
        <v>1545</v>
      </c>
      <c r="Z128" s="317" t="s">
        <v>1285</v>
      </c>
      <c r="AA128" s="317" t="s">
        <v>1360</v>
      </c>
      <c r="AB128" s="317" t="s">
        <v>1482</v>
      </c>
      <c r="AC128" s="317" t="s">
        <v>1417</v>
      </c>
      <c r="AD128" s="317" t="s">
        <v>1182</v>
      </c>
      <c r="AE128" s="317" t="s">
        <v>1578</v>
      </c>
      <c r="AF128" s="317" t="s">
        <v>1249</v>
      </c>
      <c r="AG128" s="317" t="s">
        <v>1584</v>
      </c>
      <c r="AH128" s="317" t="s">
        <v>1238</v>
      </c>
      <c r="AI128" s="317" t="s">
        <v>1270</v>
      </c>
      <c r="AJ128" s="317" t="s">
        <v>1600</v>
      </c>
      <c r="AK128" s="309">
        <v>0.32136733101397785</v>
      </c>
      <c r="AL128" s="317" t="s">
        <v>1296</v>
      </c>
      <c r="AM128" s="317" t="s">
        <v>1480</v>
      </c>
      <c r="AN128" s="317" t="s">
        <v>1370</v>
      </c>
      <c r="AO128" s="317" t="s">
        <v>1288</v>
      </c>
      <c r="AP128" s="317" t="s">
        <v>1175</v>
      </c>
      <c r="AQ128" s="317" t="s">
        <v>1256</v>
      </c>
      <c r="AR128" s="317" t="s">
        <v>1353</v>
      </c>
      <c r="AS128" s="316">
        <v>1</v>
      </c>
      <c r="AT128" s="401" t="s">
        <v>1619</v>
      </c>
      <c r="AU128" s="401" t="s">
        <v>1542</v>
      </c>
      <c r="AV128" s="399" t="s">
        <v>1492</v>
      </c>
      <c r="AW128" s="399" t="s">
        <v>1343</v>
      </c>
      <c r="AX128" s="399" t="s">
        <v>1256</v>
      </c>
      <c r="AY128" s="309">
        <v>8.2035934475887085E-2</v>
      </c>
      <c r="AZ128" s="403" t="s">
        <v>1315</v>
      </c>
    </row>
    <row r="129" spans="1:52" ht="34" x14ac:dyDescent="0.2">
      <c r="A129" s="423"/>
      <c r="B129" s="307" t="s">
        <v>683</v>
      </c>
      <c r="C129" s="318">
        <v>2.3124617691884584E-5</v>
      </c>
      <c r="D129" s="309">
        <v>2.624586614889499E-31</v>
      </c>
      <c r="E129" s="309">
        <v>6.3384161792094512E-12</v>
      </c>
      <c r="F129" s="309">
        <v>2.4867927325867595E-11</v>
      </c>
      <c r="G129" s="309">
        <v>3.8225305820238098E-16</v>
      </c>
      <c r="H129" s="309">
        <v>6.3482098751347494E-6</v>
      </c>
      <c r="I129" s="309">
        <v>4.9509045737343861E-9</v>
      </c>
      <c r="J129" s="309">
        <v>7.3145612041149238E-7</v>
      </c>
      <c r="K129" s="309">
        <v>3.0595159326678362E-11</v>
      </c>
      <c r="L129" s="309">
        <v>3.1678628923478365E-9</v>
      </c>
      <c r="M129" s="309">
        <v>3.1430369982100161E-12</v>
      </c>
      <c r="N129" s="309">
        <v>2.5769409548404738E-5</v>
      </c>
      <c r="O129" s="309">
        <v>1.9636571148360641E-22</v>
      </c>
      <c r="P129" s="309">
        <v>8.8006517458450289E-10</v>
      </c>
      <c r="Q129" s="309">
        <v>2.9618717839836738E-8</v>
      </c>
      <c r="R129" s="309">
        <v>2.3354523899994796E-29</v>
      </c>
      <c r="S129" s="309">
        <v>1.1274249371961343E-9</v>
      </c>
      <c r="T129" s="309">
        <v>2.5295463248463558E-7</v>
      </c>
      <c r="U129" s="309">
        <v>7.2225559101085904E-24</v>
      </c>
      <c r="V129" s="309">
        <v>5.2550885430744732E-10</v>
      </c>
      <c r="W129" s="309">
        <v>2.5421216421990821E-6</v>
      </c>
      <c r="X129" s="309">
        <v>4.5214896566158735E-7</v>
      </c>
      <c r="Y129" s="309">
        <v>4.3993783530018059E-5</v>
      </c>
      <c r="Z129" s="309">
        <v>7.4816782693976308E-24</v>
      </c>
      <c r="AA129" s="309">
        <v>1.59571928507541E-11</v>
      </c>
      <c r="AB129" s="309">
        <v>1.8800559577254028E-11</v>
      </c>
      <c r="AC129" s="309">
        <v>6.3740044527984221E-19</v>
      </c>
      <c r="AD129" s="309">
        <v>1.978835338864748E-7</v>
      </c>
      <c r="AE129" s="309">
        <v>1.4771837177154047E-3</v>
      </c>
      <c r="AF129" s="309">
        <v>2.4574956209528567E-8</v>
      </c>
      <c r="AG129" s="309">
        <v>1.9156674931609726E-15</v>
      </c>
      <c r="AH129" s="309">
        <v>6.3724571429694639E-7</v>
      </c>
      <c r="AI129" s="309">
        <v>8.7175221973727972E-9</v>
      </c>
      <c r="AJ129" s="309">
        <v>3.0007846789637505E-3</v>
      </c>
      <c r="AK129" s="309">
        <v>8.9146058692381555E-2</v>
      </c>
      <c r="AL129" s="309">
        <v>5.3649042371329513E-11</v>
      </c>
      <c r="AM129" s="309">
        <v>2.9148854614397438E-8</v>
      </c>
      <c r="AN129" s="309">
        <v>2.2092198907140885E-3</v>
      </c>
      <c r="AO129" s="309">
        <v>1.103193003315791E-8</v>
      </c>
      <c r="AP129" s="309">
        <v>9.5214865965632204E-16</v>
      </c>
      <c r="AQ129" s="309">
        <v>1.5229703349648011E-13</v>
      </c>
      <c r="AR129" s="309">
        <v>5.3029988757843536E-3</v>
      </c>
      <c r="AS129" s="319"/>
      <c r="AT129" s="309">
        <v>2.7953488874309575E-2</v>
      </c>
      <c r="AU129" s="309">
        <v>8.3360242209446433E-4</v>
      </c>
      <c r="AV129" s="309">
        <v>3.1278620970814319E-22</v>
      </c>
      <c r="AW129" s="309">
        <v>1.7158102654151517E-11</v>
      </c>
      <c r="AX129" s="309">
        <v>5.2482452007740884E-21</v>
      </c>
      <c r="AY129" s="309">
        <v>0.64463064290676964</v>
      </c>
      <c r="AZ129" s="310">
        <v>1.256347481850514E-3</v>
      </c>
    </row>
    <row r="130" spans="1:52" ht="17" x14ac:dyDescent="0.2">
      <c r="A130" s="422"/>
      <c r="B130" s="311" t="s">
        <v>684</v>
      </c>
      <c r="C130" s="312">
        <v>28</v>
      </c>
      <c r="D130" s="313">
        <v>38</v>
      </c>
      <c r="E130" s="313">
        <v>19</v>
      </c>
      <c r="F130" s="313">
        <v>33</v>
      </c>
      <c r="G130" s="313">
        <v>37</v>
      </c>
      <c r="H130" s="313">
        <v>24</v>
      </c>
      <c r="I130" s="313">
        <v>24</v>
      </c>
      <c r="J130" s="313">
        <v>25</v>
      </c>
      <c r="K130" s="313">
        <v>35</v>
      </c>
      <c r="L130" s="313">
        <v>22</v>
      </c>
      <c r="M130" s="313">
        <v>34</v>
      </c>
      <c r="N130" s="313">
        <v>30</v>
      </c>
      <c r="O130" s="313">
        <v>38</v>
      </c>
      <c r="P130" s="313">
        <v>27</v>
      </c>
      <c r="Q130" s="313">
        <v>34</v>
      </c>
      <c r="R130" s="313">
        <v>46</v>
      </c>
      <c r="S130" s="313">
        <v>24</v>
      </c>
      <c r="T130" s="313">
        <v>34</v>
      </c>
      <c r="U130" s="313">
        <v>37</v>
      </c>
      <c r="V130" s="313">
        <v>25</v>
      </c>
      <c r="W130" s="313">
        <v>30</v>
      </c>
      <c r="X130" s="313">
        <v>31</v>
      </c>
      <c r="Y130" s="313">
        <v>32</v>
      </c>
      <c r="Z130" s="313">
        <v>37</v>
      </c>
      <c r="AA130" s="313">
        <v>17</v>
      </c>
      <c r="AB130" s="313">
        <v>21</v>
      </c>
      <c r="AC130" s="313">
        <v>33</v>
      </c>
      <c r="AD130" s="313">
        <v>15</v>
      </c>
      <c r="AE130" s="313">
        <v>27</v>
      </c>
      <c r="AF130" s="313">
        <v>29</v>
      </c>
      <c r="AG130" s="313">
        <v>36</v>
      </c>
      <c r="AH130" s="313">
        <v>10</v>
      </c>
      <c r="AI130" s="313">
        <v>48</v>
      </c>
      <c r="AJ130" s="313">
        <v>27</v>
      </c>
      <c r="AK130" s="313">
        <v>29</v>
      </c>
      <c r="AL130" s="313">
        <v>27</v>
      </c>
      <c r="AM130" s="313">
        <v>14</v>
      </c>
      <c r="AN130" s="313">
        <v>33</v>
      </c>
      <c r="AO130" s="313">
        <v>19</v>
      </c>
      <c r="AP130" s="313">
        <v>28</v>
      </c>
      <c r="AQ130" s="313">
        <v>25</v>
      </c>
      <c r="AR130" s="313">
        <v>41</v>
      </c>
      <c r="AS130" s="313">
        <v>49</v>
      </c>
      <c r="AT130" s="313">
        <v>22</v>
      </c>
      <c r="AU130" s="313">
        <v>34</v>
      </c>
      <c r="AV130" s="313">
        <v>44</v>
      </c>
      <c r="AW130" s="313">
        <v>25</v>
      </c>
      <c r="AX130" s="313">
        <v>39</v>
      </c>
      <c r="AY130" s="313">
        <v>34</v>
      </c>
      <c r="AZ130" s="314">
        <v>11</v>
      </c>
    </row>
    <row r="131" spans="1:52" ht="51" x14ac:dyDescent="0.2">
      <c r="A131" s="422" t="s">
        <v>144</v>
      </c>
      <c r="B131" s="307" t="s">
        <v>293</v>
      </c>
      <c r="C131" s="318">
        <v>-0.11487400015276743</v>
      </c>
      <c r="D131" s="309">
        <v>-7.0337154735178016E-3</v>
      </c>
      <c r="E131" s="317" t="s">
        <v>1248</v>
      </c>
      <c r="F131" s="309">
        <v>3.4371031592267485E-3</v>
      </c>
      <c r="G131" s="309">
        <v>-6.4806844511031594E-2</v>
      </c>
      <c r="H131" s="309">
        <v>0.22484007948010382</v>
      </c>
      <c r="I131" s="317" t="s">
        <v>1334</v>
      </c>
      <c r="J131" s="309">
        <v>0.10653811660692297</v>
      </c>
      <c r="K131" s="309">
        <v>5.3875030365392387E-2</v>
      </c>
      <c r="L131" s="309">
        <v>-4.8466192046703889E-2</v>
      </c>
      <c r="M131" s="309">
        <v>0.16719176857746373</v>
      </c>
      <c r="N131" s="309">
        <v>0.15132392749294993</v>
      </c>
      <c r="O131" s="309">
        <v>0.11030967737196197</v>
      </c>
      <c r="P131" s="317" t="s">
        <v>1465</v>
      </c>
      <c r="Q131" s="309">
        <v>-0.1283396491456526</v>
      </c>
      <c r="R131" s="309">
        <v>0.26149869650348423</v>
      </c>
      <c r="S131" s="309">
        <v>4.4561548703129519E-2</v>
      </c>
      <c r="T131" s="309">
        <v>6.0726544426394323E-2</v>
      </c>
      <c r="U131" s="309">
        <v>0.14739746354743921</v>
      </c>
      <c r="V131" s="309">
        <v>-0.121466551807916</v>
      </c>
      <c r="W131" s="309">
        <v>5.8649714592319699E-2</v>
      </c>
      <c r="X131" s="317" t="s">
        <v>1324</v>
      </c>
      <c r="Y131" s="309">
        <v>0.2460129128700751</v>
      </c>
      <c r="Z131" s="309">
        <v>0.32407711103110781</v>
      </c>
      <c r="AA131" s="317" t="s">
        <v>1539</v>
      </c>
      <c r="AB131" s="309">
        <v>4.3911664754248882E-2</v>
      </c>
      <c r="AC131" s="309">
        <v>0.14723077883901353</v>
      </c>
      <c r="AD131" s="317" t="s">
        <v>1515</v>
      </c>
      <c r="AE131" s="309">
        <v>-2.191595265370996E-2</v>
      </c>
      <c r="AF131" s="309">
        <v>0.25245455299674685</v>
      </c>
      <c r="AG131" s="317" t="s">
        <v>1585</v>
      </c>
      <c r="AH131" s="317" t="s">
        <v>1593</v>
      </c>
      <c r="AI131" s="309">
        <v>0.28113919722783143</v>
      </c>
      <c r="AJ131" s="309">
        <v>-0.1443881589569862</v>
      </c>
      <c r="AK131" s="309">
        <v>-0.12671136173246234</v>
      </c>
      <c r="AL131" s="309">
        <v>0.12714098632667287</v>
      </c>
      <c r="AM131" s="317" t="s">
        <v>1545</v>
      </c>
      <c r="AN131" s="317" t="s">
        <v>1610</v>
      </c>
      <c r="AO131" s="317" t="s">
        <v>1611</v>
      </c>
      <c r="AP131" s="317" t="s">
        <v>1613</v>
      </c>
      <c r="AQ131" s="317" t="s">
        <v>1528</v>
      </c>
      <c r="AR131" s="309">
        <v>0.10410746512570603</v>
      </c>
      <c r="AS131" s="317" t="s">
        <v>1619</v>
      </c>
      <c r="AT131" s="316">
        <v>1</v>
      </c>
      <c r="AU131" s="309">
        <v>-0.12887992899168943</v>
      </c>
      <c r="AV131" s="309">
        <v>0.23263029890196044</v>
      </c>
      <c r="AW131" s="401" t="s">
        <v>1512</v>
      </c>
      <c r="AX131" s="401" t="s">
        <v>1620</v>
      </c>
      <c r="AY131" s="309">
        <v>0.1509928866829604</v>
      </c>
      <c r="AZ131" s="402" t="s">
        <v>1416</v>
      </c>
    </row>
    <row r="132" spans="1:52" ht="34" x14ac:dyDescent="0.2">
      <c r="A132" s="423"/>
      <c r="B132" s="307" t="s">
        <v>683</v>
      </c>
      <c r="C132" s="318">
        <v>0.46324392195244357</v>
      </c>
      <c r="D132" s="309">
        <v>0.96901153270557283</v>
      </c>
      <c r="E132" s="309">
        <v>1.1005040236852632E-2</v>
      </c>
      <c r="F132" s="309">
        <v>0.98343202245010486</v>
      </c>
      <c r="G132" s="309">
        <v>0.7245472804880273</v>
      </c>
      <c r="H132" s="309">
        <v>0.12443464766744791</v>
      </c>
      <c r="I132" s="309">
        <v>1.9763478537019701E-2</v>
      </c>
      <c r="J132" s="309">
        <v>0.47599840196004828</v>
      </c>
      <c r="K132" s="309">
        <v>0.75147784187610245</v>
      </c>
      <c r="L132" s="309">
        <v>0.74087140493424397</v>
      </c>
      <c r="M132" s="309">
        <v>0.31571844625647461</v>
      </c>
      <c r="N132" s="309">
        <v>0.33875946572696369</v>
      </c>
      <c r="O132" s="309">
        <v>0.54112226262750429</v>
      </c>
      <c r="P132" s="309">
        <v>4.2579839553207478E-3</v>
      </c>
      <c r="Q132" s="309">
        <v>0.44254992345397104</v>
      </c>
      <c r="R132" s="309">
        <v>0.19691127007033135</v>
      </c>
      <c r="S132" s="309">
        <v>0.76361062137102276</v>
      </c>
      <c r="T132" s="309">
        <v>0.73298009244044338</v>
      </c>
      <c r="U132" s="309">
        <v>0.52373604298620691</v>
      </c>
      <c r="V132" s="309">
        <v>0.41603050737308223</v>
      </c>
      <c r="W132" s="309">
        <v>0.71217188211564086</v>
      </c>
      <c r="X132" s="309">
        <v>1.4718437879102244E-4</v>
      </c>
      <c r="Y132" s="309">
        <v>0.12596478099724759</v>
      </c>
      <c r="Z132" s="309">
        <v>5.7531352329089881E-2</v>
      </c>
      <c r="AA132" s="309">
        <v>7.4254852069250578E-7</v>
      </c>
      <c r="AB132" s="309">
        <v>0.76696088596611234</v>
      </c>
      <c r="AC132" s="309">
        <v>0.37772586028869015</v>
      </c>
      <c r="AD132" s="309">
        <v>4.7118210113901201E-6</v>
      </c>
      <c r="AE132" s="309">
        <v>0.90364548430753877</v>
      </c>
      <c r="AF132" s="309">
        <v>0.10241629578890776</v>
      </c>
      <c r="AG132" s="309">
        <v>4.7311099090869127E-2</v>
      </c>
      <c r="AH132" s="309">
        <v>2.7522518302882867E-6</v>
      </c>
      <c r="AI132" s="309">
        <v>0.19377116028621635</v>
      </c>
      <c r="AJ132" s="309">
        <v>0.34973525199216415</v>
      </c>
      <c r="AK132" s="309">
        <v>0.42392399344823839</v>
      </c>
      <c r="AL132" s="309">
        <v>0.41083544496718005</v>
      </c>
      <c r="AM132" s="309">
        <v>3.1472730591972771E-6</v>
      </c>
      <c r="AN132" s="309">
        <v>3.1749294322964586E-3</v>
      </c>
      <c r="AO132" s="309">
        <v>6.9725249154465381E-4</v>
      </c>
      <c r="AP132" s="309">
        <v>1.769202370205409E-2</v>
      </c>
      <c r="AQ132" s="309">
        <v>8.0738417780657737E-5</v>
      </c>
      <c r="AR132" s="309">
        <v>0.58404769528189759</v>
      </c>
      <c r="AS132" s="309">
        <v>2.7953488874309575E-2</v>
      </c>
      <c r="AT132" s="319"/>
      <c r="AU132" s="309">
        <v>0.44712440312771851</v>
      </c>
      <c r="AV132" s="309">
        <v>0.24293174645059792</v>
      </c>
      <c r="AW132" s="309">
        <v>2.842753694624878E-4</v>
      </c>
      <c r="AX132" s="309">
        <v>1.8147454547165114E-3</v>
      </c>
      <c r="AY132" s="309">
        <v>0.372360770080713</v>
      </c>
      <c r="AZ132" s="310">
        <v>2.1680680167378418E-4</v>
      </c>
    </row>
    <row r="133" spans="1:52" ht="17" x14ac:dyDescent="0.2">
      <c r="A133" s="422"/>
      <c r="B133" s="311" t="s">
        <v>684</v>
      </c>
      <c r="C133" s="312">
        <v>43</v>
      </c>
      <c r="D133" s="313">
        <v>33</v>
      </c>
      <c r="E133" s="313">
        <v>46</v>
      </c>
      <c r="F133" s="313">
        <v>39</v>
      </c>
      <c r="G133" s="313">
        <v>32</v>
      </c>
      <c r="H133" s="313">
        <v>48</v>
      </c>
      <c r="I133" s="313">
        <v>48</v>
      </c>
      <c r="J133" s="313">
        <v>47</v>
      </c>
      <c r="K133" s="313">
        <v>37</v>
      </c>
      <c r="L133" s="313">
        <v>49</v>
      </c>
      <c r="M133" s="313">
        <v>38</v>
      </c>
      <c r="N133" s="313">
        <v>42</v>
      </c>
      <c r="O133" s="313">
        <v>33</v>
      </c>
      <c r="P133" s="313">
        <v>44</v>
      </c>
      <c r="Q133" s="313">
        <v>38</v>
      </c>
      <c r="R133" s="313">
        <v>26</v>
      </c>
      <c r="S133" s="313">
        <v>48</v>
      </c>
      <c r="T133" s="313">
        <v>34</v>
      </c>
      <c r="U133" s="313">
        <v>21</v>
      </c>
      <c r="V133" s="313">
        <v>47</v>
      </c>
      <c r="W133" s="313">
        <v>42</v>
      </c>
      <c r="X133" s="313">
        <v>41</v>
      </c>
      <c r="Y133" s="313">
        <v>40</v>
      </c>
      <c r="Z133" s="313">
        <v>35</v>
      </c>
      <c r="AA133" s="313">
        <v>44</v>
      </c>
      <c r="AB133" s="313">
        <v>48</v>
      </c>
      <c r="AC133" s="313">
        <v>38</v>
      </c>
      <c r="AD133" s="313">
        <v>42</v>
      </c>
      <c r="AE133" s="313">
        <v>33</v>
      </c>
      <c r="AF133" s="313">
        <v>43</v>
      </c>
      <c r="AG133" s="313">
        <v>24</v>
      </c>
      <c r="AH133" s="313">
        <v>37</v>
      </c>
      <c r="AI133" s="313">
        <v>23</v>
      </c>
      <c r="AJ133" s="313">
        <v>44</v>
      </c>
      <c r="AK133" s="313">
        <v>42</v>
      </c>
      <c r="AL133" s="313">
        <v>44</v>
      </c>
      <c r="AM133" s="313">
        <v>41</v>
      </c>
      <c r="AN133" s="313">
        <v>38</v>
      </c>
      <c r="AO133" s="313">
        <v>46</v>
      </c>
      <c r="AP133" s="313">
        <v>43</v>
      </c>
      <c r="AQ133" s="313">
        <v>46</v>
      </c>
      <c r="AR133" s="313">
        <v>30</v>
      </c>
      <c r="AS133" s="313">
        <v>22</v>
      </c>
      <c r="AT133" s="313">
        <v>49</v>
      </c>
      <c r="AU133" s="313">
        <v>37</v>
      </c>
      <c r="AV133" s="313">
        <v>27</v>
      </c>
      <c r="AW133" s="313">
        <v>46</v>
      </c>
      <c r="AX133" s="313">
        <v>32</v>
      </c>
      <c r="AY133" s="313">
        <v>37</v>
      </c>
      <c r="AZ133" s="314">
        <v>38</v>
      </c>
    </row>
    <row r="134" spans="1:52" ht="51" x14ac:dyDescent="0.2">
      <c r="A134" s="422" t="s">
        <v>142</v>
      </c>
      <c r="B134" s="307" t="s">
        <v>293</v>
      </c>
      <c r="C134" s="315" t="s">
        <v>1175</v>
      </c>
      <c r="D134" s="317" t="s">
        <v>1214</v>
      </c>
      <c r="E134" s="317" t="s">
        <v>1249</v>
      </c>
      <c r="F134" s="317" t="s">
        <v>1278</v>
      </c>
      <c r="G134" s="317" t="s">
        <v>1189</v>
      </c>
      <c r="H134" s="317" t="s">
        <v>1337</v>
      </c>
      <c r="I134" s="317" t="s">
        <v>1316</v>
      </c>
      <c r="J134" s="317" t="s">
        <v>1175</v>
      </c>
      <c r="K134" s="317" t="s">
        <v>1309</v>
      </c>
      <c r="L134" s="317" t="s">
        <v>1405</v>
      </c>
      <c r="M134" s="317" t="s">
        <v>1377</v>
      </c>
      <c r="N134" s="317" t="s">
        <v>1367</v>
      </c>
      <c r="O134" s="317" t="s">
        <v>1450</v>
      </c>
      <c r="P134" s="317" t="s">
        <v>1466</v>
      </c>
      <c r="Q134" s="317" t="s">
        <v>1470</v>
      </c>
      <c r="R134" s="317" t="s">
        <v>1148</v>
      </c>
      <c r="S134" s="317" t="s">
        <v>1285</v>
      </c>
      <c r="T134" s="317" t="s">
        <v>1273</v>
      </c>
      <c r="U134" s="317" t="s">
        <v>1513</v>
      </c>
      <c r="V134" s="317" t="s">
        <v>1195</v>
      </c>
      <c r="W134" s="317" t="s">
        <v>1260</v>
      </c>
      <c r="X134" s="309">
        <v>0.19417168739216431</v>
      </c>
      <c r="Y134" s="317" t="s">
        <v>1224</v>
      </c>
      <c r="Z134" s="317" t="s">
        <v>1214</v>
      </c>
      <c r="AA134" s="317" t="s">
        <v>1559</v>
      </c>
      <c r="AB134" s="317" t="s">
        <v>1405</v>
      </c>
      <c r="AC134" s="317" t="s">
        <v>1140</v>
      </c>
      <c r="AD134" s="317" t="s">
        <v>1436</v>
      </c>
      <c r="AE134" s="317" t="s">
        <v>1142</v>
      </c>
      <c r="AF134" s="317" t="s">
        <v>1420</v>
      </c>
      <c r="AG134" s="317" t="s">
        <v>1437</v>
      </c>
      <c r="AH134" s="309">
        <v>0.18750932506884879</v>
      </c>
      <c r="AI134" s="317" t="s">
        <v>1218</v>
      </c>
      <c r="AJ134" s="317" t="s">
        <v>1290</v>
      </c>
      <c r="AK134" s="317" t="s">
        <v>1278</v>
      </c>
      <c r="AL134" s="317" t="s">
        <v>1230</v>
      </c>
      <c r="AM134" s="317" t="s">
        <v>1475</v>
      </c>
      <c r="AN134" s="309">
        <v>0.10949749878622204</v>
      </c>
      <c r="AO134" s="317" t="s">
        <v>1570</v>
      </c>
      <c r="AP134" s="317" t="s">
        <v>1310</v>
      </c>
      <c r="AQ134" s="317" t="s">
        <v>1616</v>
      </c>
      <c r="AR134" s="317" t="s">
        <v>1571</v>
      </c>
      <c r="AS134" s="317" t="s">
        <v>1542</v>
      </c>
      <c r="AT134" s="309">
        <v>-0.12887992899168943</v>
      </c>
      <c r="AU134" s="316">
        <v>1</v>
      </c>
      <c r="AV134" s="401" t="s">
        <v>1490</v>
      </c>
      <c r="AW134" s="401" t="s">
        <v>1433</v>
      </c>
      <c r="AX134" s="401" t="s">
        <v>1621</v>
      </c>
      <c r="AY134" s="400" t="s">
        <v>1622</v>
      </c>
      <c r="AZ134" s="310">
        <v>0.2145468605168416</v>
      </c>
    </row>
    <row r="135" spans="1:52" ht="34" x14ac:dyDescent="0.2">
      <c r="A135" s="423"/>
      <c r="B135" s="307" t="s">
        <v>683</v>
      </c>
      <c r="C135" s="318">
        <v>5.1507221137290557E-24</v>
      </c>
      <c r="D135" s="309">
        <v>4.6772468750833075E-7</v>
      </c>
      <c r="E135" s="309">
        <v>1.1620720921590052E-9</v>
      </c>
      <c r="F135" s="309">
        <v>1.7457559414951254E-16</v>
      </c>
      <c r="G135" s="309">
        <v>4.1950300043946322E-11</v>
      </c>
      <c r="H135" s="309">
        <v>4.5808938871194215E-7</v>
      </c>
      <c r="I135" s="309">
        <v>1.9886719629159084E-9</v>
      </c>
      <c r="J135" s="309">
        <v>2.224371696854096E-22</v>
      </c>
      <c r="K135" s="309">
        <v>1.2035257696740306E-12</v>
      </c>
      <c r="L135" s="309">
        <v>1.1554185771783182E-22</v>
      </c>
      <c r="M135" s="309">
        <v>1.2131116765556842E-9</v>
      </c>
      <c r="N135" s="309">
        <v>1.0192752660803367E-13</v>
      </c>
      <c r="O135" s="309">
        <v>2.1758264964151461E-9</v>
      </c>
      <c r="P135" s="309">
        <v>5.3304662644751552E-3</v>
      </c>
      <c r="Q135" s="309">
        <v>3.4205924566635975E-14</v>
      </c>
      <c r="R135" s="309">
        <v>2.5376808459157854E-8</v>
      </c>
      <c r="S135" s="309">
        <v>3.6531742747671408E-25</v>
      </c>
      <c r="T135" s="309">
        <v>1.4671148178547667E-14</v>
      </c>
      <c r="U135" s="309">
        <v>4.3722186224797429E-5</v>
      </c>
      <c r="V135" s="309">
        <v>1.2743289129368642E-11</v>
      </c>
      <c r="W135" s="309">
        <v>2.0995908056435881E-21</v>
      </c>
      <c r="X135" s="309">
        <v>0.19599700142203294</v>
      </c>
      <c r="Y135" s="309">
        <v>1.8298837448800708E-7</v>
      </c>
      <c r="Z135" s="309">
        <v>2.504827660009567E-7</v>
      </c>
      <c r="AA135" s="309">
        <v>2.2853563756441366E-3</v>
      </c>
      <c r="AB135" s="309">
        <v>5.6662355426034845E-22</v>
      </c>
      <c r="AC135" s="309">
        <v>1.6825365138109844E-8</v>
      </c>
      <c r="AD135" s="309">
        <v>8.7863542251719469E-8</v>
      </c>
      <c r="AE135" s="309">
        <v>2.6179546094193383E-15</v>
      </c>
      <c r="AF135" s="309">
        <v>3.497529003664434E-11</v>
      </c>
      <c r="AG135" s="309">
        <v>3.4338348668683139E-6</v>
      </c>
      <c r="AH135" s="309">
        <v>0.36942775459742649</v>
      </c>
      <c r="AI135" s="309">
        <v>2.1203973505742344E-9</v>
      </c>
      <c r="AJ135" s="309">
        <v>2.5379502974833313E-19</v>
      </c>
      <c r="AK135" s="309">
        <v>3.7964197750260982E-15</v>
      </c>
      <c r="AL135" s="309">
        <v>1.1039123275677417E-14</v>
      </c>
      <c r="AM135" s="309">
        <v>2.8213264941608958E-6</v>
      </c>
      <c r="AN135" s="309">
        <v>0.4587808436991061</v>
      </c>
      <c r="AO135" s="309">
        <v>1.363931571515466E-9</v>
      </c>
      <c r="AP135" s="309">
        <v>2.4697829427294468E-4</v>
      </c>
      <c r="AQ135" s="309">
        <v>3.0805993112829488E-5</v>
      </c>
      <c r="AR135" s="309">
        <v>4.3153842724858663E-17</v>
      </c>
      <c r="AS135" s="309">
        <v>8.3360242209446433E-4</v>
      </c>
      <c r="AT135" s="309">
        <v>0.44712440312771851</v>
      </c>
      <c r="AU135" s="319"/>
      <c r="AV135" s="309">
        <v>1.6794655390838465E-6</v>
      </c>
      <c r="AW135" s="309">
        <v>5.5326039368406645E-5</v>
      </c>
      <c r="AX135" s="309">
        <v>2.2441884195452569E-3</v>
      </c>
      <c r="AY135" s="309">
        <v>1.5519862943591095E-8</v>
      </c>
      <c r="AZ135" s="310">
        <v>0.29257301445683714</v>
      </c>
    </row>
    <row r="136" spans="1:52" ht="17" x14ac:dyDescent="0.2">
      <c r="A136" s="422"/>
      <c r="B136" s="311" t="s">
        <v>684</v>
      </c>
      <c r="C136" s="312">
        <v>43</v>
      </c>
      <c r="D136" s="313">
        <v>45</v>
      </c>
      <c r="E136" s="313">
        <v>34</v>
      </c>
      <c r="F136" s="313">
        <v>48</v>
      </c>
      <c r="G136" s="313">
        <v>44</v>
      </c>
      <c r="H136" s="313">
        <v>39</v>
      </c>
      <c r="I136" s="313">
        <v>39</v>
      </c>
      <c r="J136" s="313">
        <v>40</v>
      </c>
      <c r="K136" s="313">
        <v>49</v>
      </c>
      <c r="L136" s="313">
        <v>37</v>
      </c>
      <c r="M136" s="313">
        <v>49</v>
      </c>
      <c r="N136" s="313">
        <v>45</v>
      </c>
      <c r="O136" s="313">
        <v>45</v>
      </c>
      <c r="P136" s="313">
        <v>42</v>
      </c>
      <c r="Q136" s="313">
        <v>49</v>
      </c>
      <c r="R136" s="313">
        <v>38</v>
      </c>
      <c r="S136" s="313">
        <v>39</v>
      </c>
      <c r="T136" s="313">
        <v>46</v>
      </c>
      <c r="U136" s="313">
        <v>33</v>
      </c>
      <c r="V136" s="313">
        <v>40</v>
      </c>
      <c r="W136" s="313">
        <v>45</v>
      </c>
      <c r="X136" s="313">
        <v>46</v>
      </c>
      <c r="Y136" s="313">
        <v>47</v>
      </c>
      <c r="Z136" s="313">
        <v>47</v>
      </c>
      <c r="AA136" s="313">
        <v>32</v>
      </c>
      <c r="AB136" s="313">
        <v>36</v>
      </c>
      <c r="AC136" s="313">
        <v>48</v>
      </c>
      <c r="AD136" s="313">
        <v>30</v>
      </c>
      <c r="AE136" s="313">
        <v>38</v>
      </c>
      <c r="AF136" s="313">
        <v>44</v>
      </c>
      <c r="AG136" s="313">
        <v>36</v>
      </c>
      <c r="AH136" s="313">
        <v>25</v>
      </c>
      <c r="AI136" s="313">
        <v>35</v>
      </c>
      <c r="AJ136" s="313">
        <v>42</v>
      </c>
      <c r="AK136" s="313">
        <v>44</v>
      </c>
      <c r="AL136" s="313">
        <v>42</v>
      </c>
      <c r="AM136" s="313">
        <v>29</v>
      </c>
      <c r="AN136" s="313">
        <v>48</v>
      </c>
      <c r="AO136" s="313">
        <v>34</v>
      </c>
      <c r="AP136" s="313">
        <v>43</v>
      </c>
      <c r="AQ136" s="313">
        <v>40</v>
      </c>
      <c r="AR136" s="313">
        <v>42</v>
      </c>
      <c r="AS136" s="313">
        <v>34</v>
      </c>
      <c r="AT136" s="313">
        <v>37</v>
      </c>
      <c r="AU136" s="313">
        <v>49</v>
      </c>
      <c r="AV136" s="313">
        <v>39</v>
      </c>
      <c r="AW136" s="313">
        <v>40</v>
      </c>
      <c r="AX136" s="313">
        <v>44</v>
      </c>
      <c r="AY136" s="313">
        <v>49</v>
      </c>
      <c r="AZ136" s="314">
        <v>26</v>
      </c>
    </row>
    <row r="137" spans="1:52" ht="51" x14ac:dyDescent="0.2">
      <c r="A137" s="422" t="s">
        <v>141</v>
      </c>
      <c r="B137" s="307" t="s">
        <v>293</v>
      </c>
      <c r="C137" s="315" t="s">
        <v>1176</v>
      </c>
      <c r="D137" s="317" t="s">
        <v>1208</v>
      </c>
      <c r="E137" s="317" t="s">
        <v>1250</v>
      </c>
      <c r="F137" s="317" t="s">
        <v>1216</v>
      </c>
      <c r="G137" s="317" t="s">
        <v>1191</v>
      </c>
      <c r="H137" s="317" t="s">
        <v>1158</v>
      </c>
      <c r="I137" s="317" t="s">
        <v>1198</v>
      </c>
      <c r="J137" s="317" t="s">
        <v>1369</v>
      </c>
      <c r="K137" s="317" t="s">
        <v>1258</v>
      </c>
      <c r="L137" s="317" t="s">
        <v>1186</v>
      </c>
      <c r="M137" s="317" t="s">
        <v>1422</v>
      </c>
      <c r="N137" s="317" t="s">
        <v>1275</v>
      </c>
      <c r="O137" s="317" t="s">
        <v>1213</v>
      </c>
      <c r="P137" s="317" t="s">
        <v>1417</v>
      </c>
      <c r="Q137" s="317" t="s">
        <v>1476</v>
      </c>
      <c r="R137" s="317" t="s">
        <v>1182</v>
      </c>
      <c r="S137" s="317" t="s">
        <v>1357</v>
      </c>
      <c r="T137" s="317" t="s">
        <v>1167</v>
      </c>
      <c r="U137" s="317" t="s">
        <v>1510</v>
      </c>
      <c r="V137" s="317" t="s">
        <v>1195</v>
      </c>
      <c r="W137" s="317" t="s">
        <v>1169</v>
      </c>
      <c r="X137" s="317" t="s">
        <v>1535</v>
      </c>
      <c r="Y137" s="317" t="s">
        <v>1546</v>
      </c>
      <c r="Z137" s="317" t="s">
        <v>1446</v>
      </c>
      <c r="AA137" s="317" t="s">
        <v>1482</v>
      </c>
      <c r="AB137" s="317" t="s">
        <v>1328</v>
      </c>
      <c r="AC137" s="317" t="s">
        <v>1573</v>
      </c>
      <c r="AD137" s="317" t="s">
        <v>1448</v>
      </c>
      <c r="AE137" s="317" t="s">
        <v>1229</v>
      </c>
      <c r="AF137" s="317" t="s">
        <v>1358</v>
      </c>
      <c r="AG137" s="317" t="s">
        <v>1283</v>
      </c>
      <c r="AH137" s="317" t="s">
        <v>1189</v>
      </c>
      <c r="AI137" s="317" t="s">
        <v>1356</v>
      </c>
      <c r="AJ137" s="317" t="s">
        <v>1601</v>
      </c>
      <c r="AK137" s="317" t="s">
        <v>1604</v>
      </c>
      <c r="AL137" s="317" t="s">
        <v>1480</v>
      </c>
      <c r="AM137" s="317" t="s">
        <v>1262</v>
      </c>
      <c r="AN137" s="317" t="s">
        <v>1474</v>
      </c>
      <c r="AO137" s="317" t="s">
        <v>1480</v>
      </c>
      <c r="AP137" s="317" t="s">
        <v>1347</v>
      </c>
      <c r="AQ137" s="317" t="s">
        <v>1258</v>
      </c>
      <c r="AR137" s="317" t="s">
        <v>1617</v>
      </c>
      <c r="AS137" s="317" t="s">
        <v>1492</v>
      </c>
      <c r="AT137" s="309">
        <v>0.23263029890196044</v>
      </c>
      <c r="AU137" s="317" t="s">
        <v>1490</v>
      </c>
      <c r="AV137" s="316">
        <v>1</v>
      </c>
      <c r="AW137" s="399" t="s">
        <v>1185</v>
      </c>
      <c r="AX137" s="400" t="s">
        <v>1269</v>
      </c>
      <c r="AY137" s="309">
        <v>0.21799050742497228</v>
      </c>
      <c r="AZ137" s="402" t="s">
        <v>1513</v>
      </c>
    </row>
    <row r="138" spans="1:52" ht="34" x14ac:dyDescent="0.2">
      <c r="A138" s="423"/>
      <c r="B138" s="307" t="s">
        <v>683</v>
      </c>
      <c r="C138" s="318">
        <v>2.8727692871016556E-9</v>
      </c>
      <c r="D138" s="309">
        <v>3.6415760607809331E-22</v>
      </c>
      <c r="E138" s="309">
        <v>1.6052239836859955E-9</v>
      </c>
      <c r="F138" s="309">
        <v>8.4531916760265114E-17</v>
      </c>
      <c r="G138" s="309">
        <v>2.0754828136581341E-29</v>
      </c>
      <c r="H138" s="309">
        <v>5.92641655653272E-4</v>
      </c>
      <c r="I138" s="309">
        <v>3.7975259094419253E-16</v>
      </c>
      <c r="J138" s="309">
        <v>5.9685452458116588E-7</v>
      </c>
      <c r="K138" s="309">
        <v>4.3983641695380364E-22</v>
      </c>
      <c r="L138" s="309">
        <v>2.2270770519718282E-9</v>
      </c>
      <c r="M138" s="309">
        <v>6.0001543073892664E-24</v>
      </c>
      <c r="N138" s="309">
        <v>1.9230933988083981E-8</v>
      </c>
      <c r="O138" s="309">
        <v>8.4618746652820376E-36</v>
      </c>
      <c r="P138" s="309">
        <v>2.6500627961114055E-18</v>
      </c>
      <c r="Q138" s="309">
        <v>2.7037375376708011E-15</v>
      </c>
      <c r="R138" s="309">
        <v>3.4940218357755832E-23</v>
      </c>
      <c r="S138" s="309">
        <v>1.7948196488794791E-8</v>
      </c>
      <c r="T138" s="309">
        <v>2.0875955048510049E-14</v>
      </c>
      <c r="U138" s="309">
        <v>3.046050988457817E-27</v>
      </c>
      <c r="V138" s="309">
        <v>6.7000166676784039E-9</v>
      </c>
      <c r="W138" s="309">
        <v>1.2194786260499716E-9</v>
      </c>
      <c r="X138" s="309">
        <v>5.2983232285455567E-6</v>
      </c>
      <c r="Y138" s="309">
        <v>4.6086108903809214E-5</v>
      </c>
      <c r="Z138" s="309">
        <v>4.5512325732587083E-30</v>
      </c>
      <c r="AA138" s="309">
        <v>5.4853573929683069E-12</v>
      </c>
      <c r="AB138" s="309">
        <v>1.641107783157288E-9</v>
      </c>
      <c r="AC138" s="309">
        <v>8.9613437285520168E-41</v>
      </c>
      <c r="AD138" s="309">
        <v>1.5599997172893892E-7</v>
      </c>
      <c r="AE138" s="309">
        <v>4.2145208777408458E-6</v>
      </c>
      <c r="AF138" s="309">
        <v>2.2020756076584523E-14</v>
      </c>
      <c r="AG138" s="309">
        <v>7.1933101286855334E-12</v>
      </c>
      <c r="AH138" s="309">
        <v>2.8721127930619167E-4</v>
      </c>
      <c r="AI138" s="309">
        <v>7.8737230600087156E-10</v>
      </c>
      <c r="AJ138" s="309">
        <v>2.0172644198350302E-4</v>
      </c>
      <c r="AK138" s="309">
        <v>3.3882078923645718E-3</v>
      </c>
      <c r="AL138" s="309">
        <v>7.1485465123258838E-19</v>
      </c>
      <c r="AM138" s="309">
        <v>4.4981997501684379E-9</v>
      </c>
      <c r="AN138" s="309">
        <v>1.4770877085747974E-4</v>
      </c>
      <c r="AO138" s="309">
        <v>3.4666727823615575E-14</v>
      </c>
      <c r="AP138" s="309">
        <v>8.1634530816182461E-28</v>
      </c>
      <c r="AQ138" s="309">
        <v>1.4835032739205974E-16</v>
      </c>
      <c r="AR138" s="309">
        <v>7.6647350477823572E-6</v>
      </c>
      <c r="AS138" s="309">
        <v>3.1278620970814319E-22</v>
      </c>
      <c r="AT138" s="309">
        <v>0.24293174645059792</v>
      </c>
      <c r="AU138" s="309">
        <v>1.6794655390838465E-6</v>
      </c>
      <c r="AV138" s="319"/>
      <c r="AW138" s="309">
        <v>2.9998897233058688E-18</v>
      </c>
      <c r="AX138" s="309">
        <v>9.9959577362508349E-14</v>
      </c>
      <c r="AY138" s="309">
        <v>0.18248057345377397</v>
      </c>
      <c r="AZ138" s="310">
        <v>6.5489731830489272E-3</v>
      </c>
    </row>
    <row r="139" spans="1:52" ht="17" x14ac:dyDescent="0.2">
      <c r="A139" s="422"/>
      <c r="B139" s="311" t="s">
        <v>684</v>
      </c>
      <c r="C139" s="312">
        <v>33</v>
      </c>
      <c r="D139" s="313">
        <v>43</v>
      </c>
      <c r="E139" s="313">
        <v>24</v>
      </c>
      <c r="F139" s="313">
        <v>38</v>
      </c>
      <c r="G139" s="313">
        <v>42</v>
      </c>
      <c r="H139" s="313">
        <v>29</v>
      </c>
      <c r="I139" s="313">
        <v>29</v>
      </c>
      <c r="J139" s="313">
        <v>30</v>
      </c>
      <c r="K139" s="313">
        <v>40</v>
      </c>
      <c r="L139" s="313">
        <v>27</v>
      </c>
      <c r="M139" s="313">
        <v>39</v>
      </c>
      <c r="N139" s="313">
        <v>35</v>
      </c>
      <c r="O139" s="313">
        <v>43</v>
      </c>
      <c r="P139" s="313">
        <v>32</v>
      </c>
      <c r="Q139" s="313">
        <v>39</v>
      </c>
      <c r="R139" s="313">
        <v>48</v>
      </c>
      <c r="S139" s="313">
        <v>29</v>
      </c>
      <c r="T139" s="313">
        <v>39</v>
      </c>
      <c r="U139" s="313">
        <v>37</v>
      </c>
      <c r="V139" s="313">
        <v>30</v>
      </c>
      <c r="W139" s="313">
        <v>35</v>
      </c>
      <c r="X139" s="313">
        <v>36</v>
      </c>
      <c r="Y139" s="313">
        <v>37</v>
      </c>
      <c r="Z139" s="313">
        <v>42</v>
      </c>
      <c r="AA139" s="313">
        <v>22</v>
      </c>
      <c r="AB139" s="313">
        <v>26</v>
      </c>
      <c r="AC139" s="313">
        <v>38</v>
      </c>
      <c r="AD139" s="313">
        <v>20</v>
      </c>
      <c r="AE139" s="313">
        <v>32</v>
      </c>
      <c r="AF139" s="313">
        <v>34</v>
      </c>
      <c r="AG139" s="313">
        <v>38</v>
      </c>
      <c r="AH139" s="313">
        <v>15</v>
      </c>
      <c r="AI139" s="313">
        <v>45</v>
      </c>
      <c r="AJ139" s="313">
        <v>32</v>
      </c>
      <c r="AK139" s="313">
        <v>34</v>
      </c>
      <c r="AL139" s="313">
        <v>32</v>
      </c>
      <c r="AM139" s="313">
        <v>19</v>
      </c>
      <c r="AN139" s="313">
        <v>38</v>
      </c>
      <c r="AO139" s="313">
        <v>24</v>
      </c>
      <c r="AP139" s="313">
        <v>33</v>
      </c>
      <c r="AQ139" s="313">
        <v>30</v>
      </c>
      <c r="AR139" s="313">
        <v>46</v>
      </c>
      <c r="AS139" s="313">
        <v>44</v>
      </c>
      <c r="AT139" s="313">
        <v>27</v>
      </c>
      <c r="AU139" s="313">
        <v>39</v>
      </c>
      <c r="AV139" s="313">
        <v>49</v>
      </c>
      <c r="AW139" s="313">
        <v>30</v>
      </c>
      <c r="AX139" s="313">
        <v>44</v>
      </c>
      <c r="AY139" s="313">
        <v>39</v>
      </c>
      <c r="AZ139" s="314">
        <v>16</v>
      </c>
    </row>
    <row r="140" spans="1:52" ht="51" x14ac:dyDescent="0.2">
      <c r="A140" s="422" t="s">
        <v>246</v>
      </c>
      <c r="B140" s="307" t="s">
        <v>293</v>
      </c>
      <c r="C140" s="315" t="s">
        <v>1177</v>
      </c>
      <c r="D140" s="317" t="s">
        <v>1215</v>
      </c>
      <c r="E140" s="317" t="s">
        <v>1251</v>
      </c>
      <c r="F140" s="317" t="s">
        <v>1148</v>
      </c>
      <c r="G140" s="317" t="s">
        <v>1250</v>
      </c>
      <c r="H140" s="317" t="s">
        <v>1338</v>
      </c>
      <c r="I140" s="317" t="s">
        <v>1328</v>
      </c>
      <c r="J140" s="317" t="s">
        <v>1370</v>
      </c>
      <c r="K140" s="317" t="s">
        <v>1241</v>
      </c>
      <c r="L140" s="317" t="s">
        <v>1406</v>
      </c>
      <c r="M140" s="317" t="s">
        <v>1400</v>
      </c>
      <c r="N140" s="317" t="s">
        <v>1146</v>
      </c>
      <c r="O140" s="317" t="s">
        <v>1202</v>
      </c>
      <c r="P140" s="317" t="s">
        <v>1267</v>
      </c>
      <c r="Q140" s="317" t="s">
        <v>1463</v>
      </c>
      <c r="R140" s="317" t="s">
        <v>1284</v>
      </c>
      <c r="S140" s="317" t="s">
        <v>1497</v>
      </c>
      <c r="T140" s="317" t="s">
        <v>1202</v>
      </c>
      <c r="U140" s="317" t="s">
        <v>1364</v>
      </c>
      <c r="V140" s="309">
        <v>0.20128525471779374</v>
      </c>
      <c r="W140" s="317" t="s">
        <v>1526</v>
      </c>
      <c r="X140" s="317" t="s">
        <v>1536</v>
      </c>
      <c r="Y140" s="317" t="s">
        <v>1547</v>
      </c>
      <c r="Z140" s="317" t="s">
        <v>1360</v>
      </c>
      <c r="AA140" s="317" t="s">
        <v>1443</v>
      </c>
      <c r="AB140" s="317" t="s">
        <v>1563</v>
      </c>
      <c r="AC140" s="317" t="s">
        <v>1292</v>
      </c>
      <c r="AD140" s="317" t="s">
        <v>1555</v>
      </c>
      <c r="AE140" s="317" t="s">
        <v>1197</v>
      </c>
      <c r="AF140" s="317" t="s">
        <v>1399</v>
      </c>
      <c r="AG140" s="317" t="s">
        <v>1586</v>
      </c>
      <c r="AH140" s="317" t="s">
        <v>1594</v>
      </c>
      <c r="AI140" s="317" t="s">
        <v>1346</v>
      </c>
      <c r="AJ140" s="309">
        <v>0.24166864797199991</v>
      </c>
      <c r="AK140" s="317" t="s">
        <v>1246</v>
      </c>
      <c r="AL140" s="317" t="s">
        <v>1607</v>
      </c>
      <c r="AM140" s="317" t="s">
        <v>1415</v>
      </c>
      <c r="AN140" s="317" t="s">
        <v>1166</v>
      </c>
      <c r="AO140" s="317" t="s">
        <v>1189</v>
      </c>
      <c r="AP140" s="317" t="s">
        <v>1417</v>
      </c>
      <c r="AQ140" s="317" t="s">
        <v>1347</v>
      </c>
      <c r="AR140" s="317" t="s">
        <v>1276</v>
      </c>
      <c r="AS140" s="317" t="s">
        <v>1343</v>
      </c>
      <c r="AT140" s="317" t="s">
        <v>1512</v>
      </c>
      <c r="AU140" s="317" t="s">
        <v>1433</v>
      </c>
      <c r="AV140" s="317" t="s">
        <v>1185</v>
      </c>
      <c r="AW140" s="316">
        <v>1</v>
      </c>
      <c r="AX140" s="400" t="s">
        <v>1155</v>
      </c>
      <c r="AY140" s="401" t="s">
        <v>1623</v>
      </c>
      <c r="AZ140" s="402" t="s">
        <v>1546</v>
      </c>
    </row>
    <row r="141" spans="1:52" ht="34" x14ac:dyDescent="0.2">
      <c r="A141" s="423"/>
      <c r="B141" s="307" t="s">
        <v>683</v>
      </c>
      <c r="C141" s="318">
        <v>3.1947615641776013E-2</v>
      </c>
      <c r="D141" s="309">
        <v>1.4753539221031788E-9</v>
      </c>
      <c r="E141" s="309">
        <v>1.1540957908986896E-4</v>
      </c>
      <c r="F141" s="309">
        <v>4.1029515327368993E-9</v>
      </c>
      <c r="G141" s="309">
        <v>1.1297173161941714E-13</v>
      </c>
      <c r="H141" s="309">
        <v>1.3966150527553779E-4</v>
      </c>
      <c r="I141" s="309">
        <v>4.6139309900963342E-17</v>
      </c>
      <c r="J141" s="309">
        <v>1.5630617326517119E-4</v>
      </c>
      <c r="K141" s="309">
        <v>6.5051678730512426E-10</v>
      </c>
      <c r="L141" s="309">
        <v>4.0777162081325705E-4</v>
      </c>
      <c r="M141" s="309">
        <v>1.619040286183368E-14</v>
      </c>
      <c r="N141" s="309">
        <v>4.166057501364097E-14</v>
      </c>
      <c r="O141" s="309">
        <v>4.4145939807655799E-14</v>
      </c>
      <c r="P141" s="309">
        <v>1.6514737263812617E-21</v>
      </c>
      <c r="Q141" s="309">
        <v>4.5678862638428026E-6</v>
      </c>
      <c r="R141" s="309">
        <v>4.0170874184075842E-19</v>
      </c>
      <c r="S141" s="309">
        <v>5.4849393691022014E-3</v>
      </c>
      <c r="T141" s="309">
        <v>1.7047934486157E-14</v>
      </c>
      <c r="U141" s="309">
        <v>1.1067568603248606E-15</v>
      </c>
      <c r="V141" s="309">
        <v>0.16548302435461848</v>
      </c>
      <c r="W141" s="309">
        <v>5.5294974442311084E-9</v>
      </c>
      <c r="X141" s="309">
        <v>6.5611976416870489E-6</v>
      </c>
      <c r="Y141" s="309">
        <v>2.0223275031191684E-2</v>
      </c>
      <c r="Z141" s="309">
        <v>7.2258772753998808E-26</v>
      </c>
      <c r="AA141" s="309">
        <v>1.7711488496389005E-15</v>
      </c>
      <c r="AB141" s="309">
        <v>2.9394859728014519E-2</v>
      </c>
      <c r="AC141" s="309">
        <v>1.2605591557949431E-17</v>
      </c>
      <c r="AD141" s="309">
        <v>1.3961229739614077E-11</v>
      </c>
      <c r="AE141" s="309">
        <v>1.9913066244749256E-8</v>
      </c>
      <c r="AF141" s="309">
        <v>2.0040939593554416E-19</v>
      </c>
      <c r="AG141" s="309">
        <v>4.9400520097685269E-10</v>
      </c>
      <c r="AH141" s="309">
        <v>1.793358994283307E-9</v>
      </c>
      <c r="AI141" s="309">
        <v>1.2649696094234797E-4</v>
      </c>
      <c r="AJ141" s="309">
        <v>0.10172608604557969</v>
      </c>
      <c r="AK141" s="309">
        <v>2.3681865936461539E-5</v>
      </c>
      <c r="AL141" s="309">
        <v>2.2418520480981633E-10</v>
      </c>
      <c r="AM141" s="309">
        <v>6.9624959811567911E-7</v>
      </c>
      <c r="AN141" s="309">
        <v>1.5567130760046602E-8</v>
      </c>
      <c r="AO141" s="309">
        <v>7.0036840125960204E-11</v>
      </c>
      <c r="AP141" s="309">
        <v>4.3569854597793165E-26</v>
      </c>
      <c r="AQ141" s="309">
        <v>5.0099680558419252E-42</v>
      </c>
      <c r="AR141" s="309">
        <v>9.7401154036582456E-8</v>
      </c>
      <c r="AS141" s="309">
        <v>1.7158102654151517E-11</v>
      </c>
      <c r="AT141" s="309">
        <v>2.842753694624878E-4</v>
      </c>
      <c r="AU141" s="309">
        <v>5.5326039368406645E-5</v>
      </c>
      <c r="AV141" s="309">
        <v>2.9998897233058688E-18</v>
      </c>
      <c r="AW141" s="319"/>
      <c r="AX141" s="309">
        <v>1.093127129067234E-10</v>
      </c>
      <c r="AY141" s="309">
        <v>8.4020513586419458E-4</v>
      </c>
      <c r="AZ141" s="310">
        <v>7.5322647587726277E-5</v>
      </c>
    </row>
    <row r="142" spans="1:52" ht="17" x14ac:dyDescent="0.2">
      <c r="A142" s="422"/>
      <c r="B142" s="311" t="s">
        <v>684</v>
      </c>
      <c r="C142" s="312">
        <v>46</v>
      </c>
      <c r="D142" s="313">
        <v>36</v>
      </c>
      <c r="E142" s="313">
        <v>43</v>
      </c>
      <c r="F142" s="313">
        <v>42</v>
      </c>
      <c r="G142" s="313">
        <v>35</v>
      </c>
      <c r="H142" s="313">
        <v>48</v>
      </c>
      <c r="I142" s="313">
        <v>48</v>
      </c>
      <c r="J142" s="313">
        <v>49</v>
      </c>
      <c r="K142" s="313">
        <v>40</v>
      </c>
      <c r="L142" s="313">
        <v>46</v>
      </c>
      <c r="M142" s="313">
        <v>41</v>
      </c>
      <c r="N142" s="313">
        <v>45</v>
      </c>
      <c r="O142" s="313">
        <v>36</v>
      </c>
      <c r="P142" s="313">
        <v>47</v>
      </c>
      <c r="Q142" s="313">
        <v>41</v>
      </c>
      <c r="R142" s="313">
        <v>29</v>
      </c>
      <c r="S142" s="313">
        <v>48</v>
      </c>
      <c r="T142" s="313">
        <v>37</v>
      </c>
      <c r="U142" s="313">
        <v>24</v>
      </c>
      <c r="V142" s="313">
        <v>49</v>
      </c>
      <c r="W142" s="313">
        <v>45</v>
      </c>
      <c r="X142" s="313">
        <v>44</v>
      </c>
      <c r="Y142" s="313">
        <v>43</v>
      </c>
      <c r="Z142" s="313">
        <v>38</v>
      </c>
      <c r="AA142" s="313">
        <v>41</v>
      </c>
      <c r="AB142" s="313">
        <v>45</v>
      </c>
      <c r="AC142" s="313">
        <v>41</v>
      </c>
      <c r="AD142" s="313">
        <v>39</v>
      </c>
      <c r="AE142" s="313">
        <v>36</v>
      </c>
      <c r="AF142" s="313">
        <v>46</v>
      </c>
      <c r="AG142" s="313">
        <v>27</v>
      </c>
      <c r="AH142" s="313">
        <v>34</v>
      </c>
      <c r="AI142" s="313">
        <v>26</v>
      </c>
      <c r="AJ142" s="313">
        <v>47</v>
      </c>
      <c r="AK142" s="313">
        <v>45</v>
      </c>
      <c r="AL142" s="313">
        <v>47</v>
      </c>
      <c r="AM142" s="313">
        <v>38</v>
      </c>
      <c r="AN142" s="313">
        <v>41</v>
      </c>
      <c r="AO142" s="313">
        <v>43</v>
      </c>
      <c r="AP142" s="313">
        <v>46</v>
      </c>
      <c r="AQ142" s="313">
        <v>49</v>
      </c>
      <c r="AR142" s="313">
        <v>33</v>
      </c>
      <c r="AS142" s="313">
        <v>25</v>
      </c>
      <c r="AT142" s="313">
        <v>46</v>
      </c>
      <c r="AU142" s="313">
        <v>40</v>
      </c>
      <c r="AV142" s="313">
        <v>30</v>
      </c>
      <c r="AW142" s="313">
        <v>49</v>
      </c>
      <c r="AX142" s="313">
        <v>35</v>
      </c>
      <c r="AY142" s="313">
        <v>40</v>
      </c>
      <c r="AZ142" s="314">
        <v>35</v>
      </c>
    </row>
    <row r="143" spans="1:52" ht="51" x14ac:dyDescent="0.2">
      <c r="A143" s="422" t="s">
        <v>139</v>
      </c>
      <c r="B143" s="307" t="s">
        <v>293</v>
      </c>
      <c r="C143" s="315" t="s">
        <v>1178</v>
      </c>
      <c r="D143" s="317" t="s">
        <v>1216</v>
      </c>
      <c r="E143" s="317" t="s">
        <v>1252</v>
      </c>
      <c r="F143" s="317" t="s">
        <v>1279</v>
      </c>
      <c r="G143" s="317" t="s">
        <v>1306</v>
      </c>
      <c r="H143" s="317" t="s">
        <v>1339</v>
      </c>
      <c r="I143" s="317" t="s">
        <v>1354</v>
      </c>
      <c r="J143" s="317" t="s">
        <v>1371</v>
      </c>
      <c r="K143" s="317" t="s">
        <v>1341</v>
      </c>
      <c r="L143" s="317" t="s">
        <v>1407</v>
      </c>
      <c r="M143" s="317" t="s">
        <v>1423</v>
      </c>
      <c r="N143" s="317" t="s">
        <v>1438</v>
      </c>
      <c r="O143" s="317" t="s">
        <v>1451</v>
      </c>
      <c r="P143" s="317" t="s">
        <v>1467</v>
      </c>
      <c r="Q143" s="317" t="s">
        <v>1477</v>
      </c>
      <c r="R143" s="317" t="s">
        <v>1484</v>
      </c>
      <c r="S143" s="317" t="s">
        <v>1498</v>
      </c>
      <c r="T143" s="317" t="s">
        <v>1431</v>
      </c>
      <c r="U143" s="317" t="s">
        <v>1401</v>
      </c>
      <c r="V143" s="317" t="s">
        <v>1521</v>
      </c>
      <c r="W143" s="317" t="s">
        <v>1331</v>
      </c>
      <c r="X143" s="317" t="s">
        <v>1392</v>
      </c>
      <c r="Y143" s="317" t="s">
        <v>1265</v>
      </c>
      <c r="Z143" s="317" t="s">
        <v>1160</v>
      </c>
      <c r="AA143" s="317" t="s">
        <v>1560</v>
      </c>
      <c r="AB143" s="309">
        <v>0.29155209155240314</v>
      </c>
      <c r="AC143" s="317" t="s">
        <v>1244</v>
      </c>
      <c r="AD143" s="317" t="s">
        <v>1575</v>
      </c>
      <c r="AE143" s="317" t="s">
        <v>1579</v>
      </c>
      <c r="AF143" s="317" t="s">
        <v>1275</v>
      </c>
      <c r="AG143" s="317" t="s">
        <v>1240</v>
      </c>
      <c r="AH143" s="309">
        <v>0.19918533806821628</v>
      </c>
      <c r="AI143" s="317" t="s">
        <v>1342</v>
      </c>
      <c r="AJ143" s="317" t="s">
        <v>1602</v>
      </c>
      <c r="AK143" s="309">
        <v>0.31413873824469285</v>
      </c>
      <c r="AL143" s="317" t="s">
        <v>1383</v>
      </c>
      <c r="AM143" s="317" t="s">
        <v>1609</v>
      </c>
      <c r="AN143" s="309">
        <v>0.29738760725200614</v>
      </c>
      <c r="AO143" s="317" t="s">
        <v>1612</v>
      </c>
      <c r="AP143" s="317" t="s">
        <v>1358</v>
      </c>
      <c r="AQ143" s="317" t="s">
        <v>1145</v>
      </c>
      <c r="AR143" s="317" t="s">
        <v>1378</v>
      </c>
      <c r="AS143" s="317" t="s">
        <v>1256</v>
      </c>
      <c r="AT143" s="317" t="s">
        <v>1620</v>
      </c>
      <c r="AU143" s="317" t="s">
        <v>1621</v>
      </c>
      <c r="AV143" s="317" t="s">
        <v>1269</v>
      </c>
      <c r="AW143" s="317" t="s">
        <v>1155</v>
      </c>
      <c r="AX143" s="316">
        <v>1</v>
      </c>
      <c r="AY143" s="309">
        <v>7.1059794593176157E-2</v>
      </c>
      <c r="AZ143" s="404" t="s">
        <v>1343</v>
      </c>
    </row>
    <row r="144" spans="1:52" ht="34" x14ac:dyDescent="0.2">
      <c r="A144" s="423"/>
      <c r="B144" s="307" t="s">
        <v>683</v>
      </c>
      <c r="C144" s="318">
        <v>2.0307186510659591E-4</v>
      </c>
      <c r="D144" s="309">
        <v>4.9442064252857757E-21</v>
      </c>
      <c r="E144" s="309">
        <v>1.0241822433454492E-2</v>
      </c>
      <c r="F144" s="309">
        <v>2.3422376476037037E-9</v>
      </c>
      <c r="G144" s="309">
        <v>1.4512790494918689E-12</v>
      </c>
      <c r="H144" s="309">
        <v>1.5412373795675879E-2</v>
      </c>
      <c r="I144" s="309">
        <v>8.8259700744957074E-4</v>
      </c>
      <c r="J144" s="309">
        <v>1.5194460133536078E-3</v>
      </c>
      <c r="K144" s="309">
        <v>3.3138470871351978E-9</v>
      </c>
      <c r="L144" s="309">
        <v>5.5460457864739679E-3</v>
      </c>
      <c r="M144" s="309">
        <v>2.3216833225029638E-10</v>
      </c>
      <c r="N144" s="309">
        <v>8.3643311072181542E-7</v>
      </c>
      <c r="O144" s="309">
        <v>1.0269590447555162E-15</v>
      </c>
      <c r="P144" s="309">
        <v>2.5439249953921795E-12</v>
      </c>
      <c r="Q144" s="309">
        <v>4.8131089608260299E-6</v>
      </c>
      <c r="R144" s="309">
        <v>2.5264866484695081E-19</v>
      </c>
      <c r="S144" s="309">
        <v>4.5070192875146606E-3</v>
      </c>
      <c r="T144" s="309">
        <v>3.6166930003839969E-6</v>
      </c>
      <c r="U144" s="309">
        <v>8.160163884399806E-15</v>
      </c>
      <c r="V144" s="309">
        <v>1.7064564169666837E-2</v>
      </c>
      <c r="W144" s="309">
        <v>6.6753655995374916E-7</v>
      </c>
      <c r="X144" s="309">
        <v>1.378881313171027E-10</v>
      </c>
      <c r="Y144" s="309">
        <v>1.8677369074399392E-6</v>
      </c>
      <c r="Z144" s="309">
        <v>3.7445451661173431E-19</v>
      </c>
      <c r="AA144" s="309">
        <v>1.8977881409639025E-4</v>
      </c>
      <c r="AB144" s="309">
        <v>0.11152416264399106</v>
      </c>
      <c r="AC144" s="309">
        <v>6.2305563751565101E-16</v>
      </c>
      <c r="AD144" s="309">
        <v>1.0750730405245703E-2</v>
      </c>
      <c r="AE144" s="309">
        <v>3.9556842437960468E-3</v>
      </c>
      <c r="AF144" s="309">
        <v>2.7113444293645325E-9</v>
      </c>
      <c r="AG144" s="309">
        <v>1.782994821494322E-18</v>
      </c>
      <c r="AH144" s="309">
        <v>0.39983762288199687</v>
      </c>
      <c r="AI144" s="309">
        <v>4.660094567498606E-7</v>
      </c>
      <c r="AJ144" s="309">
        <v>1.9385680912607513E-2</v>
      </c>
      <c r="AK144" s="309">
        <v>5.1464332508004994E-2</v>
      </c>
      <c r="AL144" s="309">
        <v>8.0592136589089592E-8</v>
      </c>
      <c r="AM144" s="309">
        <v>1.051984680088739E-2</v>
      </c>
      <c r="AN144" s="309">
        <v>5.2781326708621866E-2</v>
      </c>
      <c r="AO144" s="309">
        <v>1.1169794021266646E-3</v>
      </c>
      <c r="AP144" s="309">
        <v>4.5041574501179801E-16</v>
      </c>
      <c r="AQ144" s="309">
        <v>4.0618919708178945E-12</v>
      </c>
      <c r="AR144" s="309">
        <v>3.3924173239864861E-3</v>
      </c>
      <c r="AS144" s="309">
        <v>5.2482452007740884E-21</v>
      </c>
      <c r="AT144" s="309">
        <v>1.8147454547165114E-3</v>
      </c>
      <c r="AU144" s="309">
        <v>2.2441884195452569E-3</v>
      </c>
      <c r="AV144" s="309">
        <v>9.9959577362508349E-14</v>
      </c>
      <c r="AW144" s="309">
        <v>1.093127129067234E-10</v>
      </c>
      <c r="AX144" s="319"/>
      <c r="AY144" s="309">
        <v>0.64668810623249262</v>
      </c>
      <c r="AZ144" s="310">
        <v>1.0480456186100574E-9</v>
      </c>
    </row>
    <row r="145" spans="1:52" ht="17" x14ac:dyDescent="0.2">
      <c r="A145" s="422"/>
      <c r="B145" s="311" t="s">
        <v>684</v>
      </c>
      <c r="C145" s="312">
        <v>38</v>
      </c>
      <c r="D145" s="313">
        <v>48</v>
      </c>
      <c r="E145" s="313">
        <v>29</v>
      </c>
      <c r="F145" s="313">
        <v>43</v>
      </c>
      <c r="G145" s="313">
        <v>47</v>
      </c>
      <c r="H145" s="313">
        <v>34</v>
      </c>
      <c r="I145" s="313">
        <v>34</v>
      </c>
      <c r="J145" s="313">
        <v>35</v>
      </c>
      <c r="K145" s="313">
        <v>45</v>
      </c>
      <c r="L145" s="313">
        <v>32</v>
      </c>
      <c r="M145" s="313">
        <v>44</v>
      </c>
      <c r="N145" s="313">
        <v>40</v>
      </c>
      <c r="O145" s="313">
        <v>48</v>
      </c>
      <c r="P145" s="313">
        <v>37</v>
      </c>
      <c r="Q145" s="313">
        <v>44</v>
      </c>
      <c r="R145" s="313">
        <v>43</v>
      </c>
      <c r="S145" s="313">
        <v>34</v>
      </c>
      <c r="T145" s="313">
        <v>44</v>
      </c>
      <c r="U145" s="313">
        <v>37</v>
      </c>
      <c r="V145" s="313">
        <v>35</v>
      </c>
      <c r="W145" s="313">
        <v>40</v>
      </c>
      <c r="X145" s="313">
        <v>41</v>
      </c>
      <c r="Y145" s="313">
        <v>42</v>
      </c>
      <c r="Z145" s="313">
        <v>47</v>
      </c>
      <c r="AA145" s="313">
        <v>27</v>
      </c>
      <c r="AB145" s="313">
        <v>31</v>
      </c>
      <c r="AC145" s="313">
        <v>43</v>
      </c>
      <c r="AD145" s="313">
        <v>25</v>
      </c>
      <c r="AE145" s="313">
        <v>37</v>
      </c>
      <c r="AF145" s="313">
        <v>39</v>
      </c>
      <c r="AG145" s="313">
        <v>38</v>
      </c>
      <c r="AH145" s="313">
        <v>20</v>
      </c>
      <c r="AI145" s="313">
        <v>40</v>
      </c>
      <c r="AJ145" s="313">
        <v>37</v>
      </c>
      <c r="AK145" s="313">
        <v>39</v>
      </c>
      <c r="AL145" s="313">
        <v>37</v>
      </c>
      <c r="AM145" s="313">
        <v>24</v>
      </c>
      <c r="AN145" s="313">
        <v>43</v>
      </c>
      <c r="AO145" s="313">
        <v>29</v>
      </c>
      <c r="AP145" s="313">
        <v>38</v>
      </c>
      <c r="AQ145" s="313">
        <v>35</v>
      </c>
      <c r="AR145" s="313">
        <v>47</v>
      </c>
      <c r="AS145" s="313">
        <v>39</v>
      </c>
      <c r="AT145" s="313">
        <v>32</v>
      </c>
      <c r="AU145" s="313">
        <v>44</v>
      </c>
      <c r="AV145" s="313">
        <v>44</v>
      </c>
      <c r="AW145" s="313">
        <v>35</v>
      </c>
      <c r="AX145" s="313">
        <v>49</v>
      </c>
      <c r="AY145" s="313">
        <v>44</v>
      </c>
      <c r="AZ145" s="314">
        <v>21</v>
      </c>
    </row>
    <row r="146" spans="1:52" ht="51" x14ac:dyDescent="0.2">
      <c r="A146" s="422" t="s">
        <v>138</v>
      </c>
      <c r="B146" s="307" t="s">
        <v>293</v>
      </c>
      <c r="C146" s="315" t="s">
        <v>1179</v>
      </c>
      <c r="D146" s="309">
        <v>0.27757267855228984</v>
      </c>
      <c r="E146" s="317" t="s">
        <v>1190</v>
      </c>
      <c r="F146" s="317" t="s">
        <v>1280</v>
      </c>
      <c r="G146" s="317" t="s">
        <v>1307</v>
      </c>
      <c r="H146" s="317" t="s">
        <v>1250</v>
      </c>
      <c r="I146" s="317" t="s">
        <v>1246</v>
      </c>
      <c r="J146" s="317" t="s">
        <v>1146</v>
      </c>
      <c r="K146" s="317" t="s">
        <v>1391</v>
      </c>
      <c r="L146" s="317" t="s">
        <v>1206</v>
      </c>
      <c r="M146" s="317" t="s">
        <v>1424</v>
      </c>
      <c r="N146" s="317" t="s">
        <v>1439</v>
      </c>
      <c r="O146" s="317" t="s">
        <v>1452</v>
      </c>
      <c r="P146" s="309">
        <v>0.27672381133702101</v>
      </c>
      <c r="Q146" s="317" t="s">
        <v>1478</v>
      </c>
      <c r="R146" s="317" t="s">
        <v>1485</v>
      </c>
      <c r="S146" s="317" t="s">
        <v>1499</v>
      </c>
      <c r="T146" s="317" t="s">
        <v>1507</v>
      </c>
      <c r="U146" s="309">
        <v>5.4395078881938848E-2</v>
      </c>
      <c r="V146" s="317" t="s">
        <v>1522</v>
      </c>
      <c r="W146" s="317" t="s">
        <v>1187</v>
      </c>
      <c r="X146" s="317" t="s">
        <v>1537</v>
      </c>
      <c r="Y146" s="317" t="s">
        <v>1346</v>
      </c>
      <c r="Z146" s="309">
        <v>0.24469889141635334</v>
      </c>
      <c r="AA146" s="317" t="s">
        <v>1325</v>
      </c>
      <c r="AB146" s="317" t="s">
        <v>1146</v>
      </c>
      <c r="AC146" s="317" t="s">
        <v>1389</v>
      </c>
      <c r="AD146" s="317" t="s">
        <v>1562</v>
      </c>
      <c r="AE146" s="317" t="s">
        <v>1380</v>
      </c>
      <c r="AF146" s="317" t="s">
        <v>1542</v>
      </c>
      <c r="AG146" s="309">
        <v>0.30797789080689841</v>
      </c>
      <c r="AH146" s="317" t="s">
        <v>1401</v>
      </c>
      <c r="AI146" s="317" t="s">
        <v>1530</v>
      </c>
      <c r="AJ146" s="317" t="s">
        <v>1141</v>
      </c>
      <c r="AK146" s="317" t="s">
        <v>1388</v>
      </c>
      <c r="AL146" s="317" t="s">
        <v>1536</v>
      </c>
      <c r="AM146" s="317" t="s">
        <v>1376</v>
      </c>
      <c r="AN146" s="309">
        <v>0.11912810181618363</v>
      </c>
      <c r="AO146" s="317" t="s">
        <v>1432</v>
      </c>
      <c r="AP146" s="317" t="s">
        <v>1614</v>
      </c>
      <c r="AQ146" s="317" t="s">
        <v>1588</v>
      </c>
      <c r="AR146" s="317" t="s">
        <v>1618</v>
      </c>
      <c r="AS146" s="309">
        <v>8.2035934475887085E-2</v>
      </c>
      <c r="AT146" s="309">
        <v>0.1509928866829604</v>
      </c>
      <c r="AU146" s="317" t="s">
        <v>1622</v>
      </c>
      <c r="AV146" s="309">
        <v>0.21799050742497228</v>
      </c>
      <c r="AW146" s="317" t="s">
        <v>1623</v>
      </c>
      <c r="AX146" s="309">
        <v>7.1059794593176157E-2</v>
      </c>
      <c r="AY146" s="316">
        <v>1</v>
      </c>
      <c r="AZ146" s="310">
        <v>0.28872327187547941</v>
      </c>
    </row>
    <row r="147" spans="1:52" ht="34" x14ac:dyDescent="0.2">
      <c r="A147" s="423"/>
      <c r="B147" s="307" t="s">
        <v>683</v>
      </c>
      <c r="C147" s="318">
        <v>7.872512982641449E-7</v>
      </c>
      <c r="D147" s="309">
        <v>6.4880810522813692E-2</v>
      </c>
      <c r="E147" s="309">
        <v>1.1130773809379501E-22</v>
      </c>
      <c r="F147" s="309">
        <v>2.1649539458517732E-5</v>
      </c>
      <c r="G147" s="309">
        <v>1.9512385117719012E-2</v>
      </c>
      <c r="H147" s="309">
        <v>3.7875768597455463E-15</v>
      </c>
      <c r="I147" s="309">
        <v>8.7508727587653934E-5</v>
      </c>
      <c r="J147" s="309">
        <v>1.3847935043389494E-12</v>
      </c>
      <c r="K147" s="309">
        <v>9.7760949332556558E-3</v>
      </c>
      <c r="L147" s="309">
        <v>1.0628703153615091E-9</v>
      </c>
      <c r="M147" s="309">
        <v>2.2931053118788885E-2</v>
      </c>
      <c r="N147" s="309">
        <v>1.0496697952860901E-5</v>
      </c>
      <c r="O147" s="309">
        <v>2.5612523488191367E-2</v>
      </c>
      <c r="P147" s="309">
        <v>7.6050051429217586E-2</v>
      </c>
      <c r="Q147" s="309">
        <v>1.0324917263531733E-3</v>
      </c>
      <c r="R147" s="309">
        <v>3.5913212673587318E-2</v>
      </c>
      <c r="S147" s="309">
        <v>9.9193267092874309E-12</v>
      </c>
      <c r="T147" s="309">
        <v>8.1689315139661016E-4</v>
      </c>
      <c r="U147" s="309">
        <v>0.76368139614514186</v>
      </c>
      <c r="V147" s="309">
        <v>2.0087965881446986E-8</v>
      </c>
      <c r="W147" s="309">
        <v>7.3372403534798342E-9</v>
      </c>
      <c r="X147" s="309">
        <v>4.7218031475232541E-3</v>
      </c>
      <c r="Y147" s="309">
        <v>1.38339210913175E-7</v>
      </c>
      <c r="Z147" s="309">
        <v>9.737670663672833E-2</v>
      </c>
      <c r="AA147" s="309">
        <v>4.2354477600808075E-7</v>
      </c>
      <c r="AB147" s="309">
        <v>2.0984512789616097E-11</v>
      </c>
      <c r="AC147" s="309">
        <v>2.5856320870418319E-2</v>
      </c>
      <c r="AD147" s="309">
        <v>5.1689404361589393E-12</v>
      </c>
      <c r="AE147" s="309">
        <v>2.6975891472438192E-7</v>
      </c>
      <c r="AF147" s="309">
        <v>1.2809409143788581E-4</v>
      </c>
      <c r="AG147" s="309">
        <v>6.7646319788113474E-2</v>
      </c>
      <c r="AH147" s="309">
        <v>3.7700803186606077E-10</v>
      </c>
      <c r="AI147" s="309">
        <v>2.6086801661100688E-4</v>
      </c>
      <c r="AJ147" s="309">
        <v>4.4364871499281111E-13</v>
      </c>
      <c r="AK147" s="309">
        <v>2.4720921302493344E-6</v>
      </c>
      <c r="AL147" s="309">
        <v>1.1188707893361402E-5</v>
      </c>
      <c r="AM147" s="309">
        <v>7.2790469729985577E-15</v>
      </c>
      <c r="AN147" s="309">
        <v>0.41997439885132204</v>
      </c>
      <c r="AO147" s="309">
        <v>1.5461205476711387E-9</v>
      </c>
      <c r="AP147" s="309">
        <v>1.3302575327380961E-2</v>
      </c>
      <c r="AQ147" s="309">
        <v>1.9019720825056392E-4</v>
      </c>
      <c r="AR147" s="309">
        <v>3.1561830140911026E-12</v>
      </c>
      <c r="AS147" s="309">
        <v>0.64463064290676964</v>
      </c>
      <c r="AT147" s="309">
        <v>0.372360770080713</v>
      </c>
      <c r="AU147" s="309">
        <v>1.5519862943591095E-8</v>
      </c>
      <c r="AV147" s="309">
        <v>0.18248057345377397</v>
      </c>
      <c r="AW147" s="309">
        <v>8.4020513586419458E-4</v>
      </c>
      <c r="AX147" s="309">
        <v>0.64668810623249262</v>
      </c>
      <c r="AY147" s="319"/>
      <c r="AZ147" s="310">
        <v>0.15258083126662503</v>
      </c>
    </row>
    <row r="148" spans="1:52" ht="17" x14ac:dyDescent="0.2">
      <c r="A148" s="422"/>
      <c r="B148" s="311" t="s">
        <v>684</v>
      </c>
      <c r="C148" s="312">
        <v>43</v>
      </c>
      <c r="D148" s="313">
        <v>45</v>
      </c>
      <c r="E148" s="313">
        <v>34</v>
      </c>
      <c r="F148" s="313">
        <v>48</v>
      </c>
      <c r="G148" s="313">
        <v>44</v>
      </c>
      <c r="H148" s="313">
        <v>39</v>
      </c>
      <c r="I148" s="313">
        <v>39</v>
      </c>
      <c r="J148" s="313">
        <v>40</v>
      </c>
      <c r="K148" s="313">
        <v>49</v>
      </c>
      <c r="L148" s="313">
        <v>37</v>
      </c>
      <c r="M148" s="313">
        <v>49</v>
      </c>
      <c r="N148" s="313">
        <v>45</v>
      </c>
      <c r="O148" s="313">
        <v>45</v>
      </c>
      <c r="P148" s="313">
        <v>42</v>
      </c>
      <c r="Q148" s="313">
        <v>49</v>
      </c>
      <c r="R148" s="313">
        <v>38</v>
      </c>
      <c r="S148" s="313">
        <v>39</v>
      </c>
      <c r="T148" s="313">
        <v>46</v>
      </c>
      <c r="U148" s="313">
        <v>33</v>
      </c>
      <c r="V148" s="313">
        <v>40</v>
      </c>
      <c r="W148" s="313">
        <v>45</v>
      </c>
      <c r="X148" s="313">
        <v>46</v>
      </c>
      <c r="Y148" s="313">
        <v>47</v>
      </c>
      <c r="Z148" s="313">
        <v>47</v>
      </c>
      <c r="AA148" s="313">
        <v>32</v>
      </c>
      <c r="AB148" s="313">
        <v>36</v>
      </c>
      <c r="AC148" s="313">
        <v>48</v>
      </c>
      <c r="AD148" s="313">
        <v>30</v>
      </c>
      <c r="AE148" s="313">
        <v>38</v>
      </c>
      <c r="AF148" s="313">
        <v>44</v>
      </c>
      <c r="AG148" s="313">
        <v>36</v>
      </c>
      <c r="AH148" s="313">
        <v>25</v>
      </c>
      <c r="AI148" s="313">
        <v>35</v>
      </c>
      <c r="AJ148" s="313">
        <v>42</v>
      </c>
      <c r="AK148" s="313">
        <v>44</v>
      </c>
      <c r="AL148" s="313">
        <v>42</v>
      </c>
      <c r="AM148" s="313">
        <v>29</v>
      </c>
      <c r="AN148" s="313">
        <v>48</v>
      </c>
      <c r="AO148" s="313">
        <v>34</v>
      </c>
      <c r="AP148" s="313">
        <v>43</v>
      </c>
      <c r="AQ148" s="313">
        <v>40</v>
      </c>
      <c r="AR148" s="313">
        <v>42</v>
      </c>
      <c r="AS148" s="313">
        <v>34</v>
      </c>
      <c r="AT148" s="313">
        <v>37</v>
      </c>
      <c r="AU148" s="313">
        <v>49</v>
      </c>
      <c r="AV148" s="313">
        <v>39</v>
      </c>
      <c r="AW148" s="313">
        <v>40</v>
      </c>
      <c r="AX148" s="313">
        <v>44</v>
      </c>
      <c r="AY148" s="313">
        <v>49</v>
      </c>
      <c r="AZ148" s="314">
        <v>26</v>
      </c>
    </row>
    <row r="149" spans="1:52" ht="51" x14ac:dyDescent="0.2">
      <c r="A149" s="422" t="s">
        <v>122</v>
      </c>
      <c r="B149" s="307" t="s">
        <v>293</v>
      </c>
      <c r="C149" s="318">
        <v>-0.11770160818658157</v>
      </c>
      <c r="D149" s="309">
        <v>-9.83950567063052E-3</v>
      </c>
      <c r="E149" s="317" t="s">
        <v>1196</v>
      </c>
      <c r="F149" s="317" t="s">
        <v>1281</v>
      </c>
      <c r="G149" s="317" t="s">
        <v>1308</v>
      </c>
      <c r="H149" s="317" t="s">
        <v>1340</v>
      </c>
      <c r="I149" s="317" t="s">
        <v>1355</v>
      </c>
      <c r="J149" s="309">
        <v>0.26195402904004045</v>
      </c>
      <c r="K149" s="317" t="s">
        <v>1392</v>
      </c>
      <c r="L149" s="317" t="s">
        <v>1379</v>
      </c>
      <c r="M149" s="317" t="s">
        <v>1205</v>
      </c>
      <c r="N149" s="317" t="s">
        <v>1440</v>
      </c>
      <c r="O149" s="317" t="s">
        <v>1453</v>
      </c>
      <c r="P149" s="317" t="s">
        <v>1457</v>
      </c>
      <c r="Q149" s="309">
        <v>1.2207052870158098E-2</v>
      </c>
      <c r="R149" s="317" t="s">
        <v>1265</v>
      </c>
      <c r="S149" s="309">
        <v>0.25849090438889843</v>
      </c>
      <c r="T149" s="317" t="s">
        <v>1508</v>
      </c>
      <c r="U149" s="317" t="s">
        <v>1514</v>
      </c>
      <c r="V149" s="309">
        <v>-0.20131105462212007</v>
      </c>
      <c r="W149" s="317" t="s">
        <v>1527</v>
      </c>
      <c r="X149" s="317" t="s">
        <v>1538</v>
      </c>
      <c r="Y149" s="309">
        <v>0.29662468809340858</v>
      </c>
      <c r="Z149" s="317" t="s">
        <v>1261</v>
      </c>
      <c r="AA149" s="317" t="s">
        <v>1228</v>
      </c>
      <c r="AB149" s="309">
        <v>0.3065885595528367</v>
      </c>
      <c r="AC149" s="317" t="s">
        <v>1176</v>
      </c>
      <c r="AD149" s="317" t="s">
        <v>1576</v>
      </c>
      <c r="AE149" s="309">
        <v>5.3444076566640721E-2</v>
      </c>
      <c r="AF149" s="317" t="s">
        <v>1581</v>
      </c>
      <c r="AG149" s="317" t="s">
        <v>1587</v>
      </c>
      <c r="AH149" s="317" t="s">
        <v>1595</v>
      </c>
      <c r="AI149" s="317" t="s">
        <v>1598</v>
      </c>
      <c r="AJ149" s="309">
        <v>3.4849436793446438E-2</v>
      </c>
      <c r="AK149" s="317" t="s">
        <v>1533</v>
      </c>
      <c r="AL149" s="317" t="s">
        <v>1608</v>
      </c>
      <c r="AM149" s="317" t="s">
        <v>1526</v>
      </c>
      <c r="AN149" s="317" t="s">
        <v>1288</v>
      </c>
      <c r="AO149" s="317" t="s">
        <v>1254</v>
      </c>
      <c r="AP149" s="317" t="s">
        <v>1479</v>
      </c>
      <c r="AQ149" s="317" t="s">
        <v>1565</v>
      </c>
      <c r="AR149" s="309">
        <v>-8.2459609862761102E-2</v>
      </c>
      <c r="AS149" s="317" t="s">
        <v>1315</v>
      </c>
      <c r="AT149" s="317" t="s">
        <v>1416</v>
      </c>
      <c r="AU149" s="309">
        <v>0.2145468605168416</v>
      </c>
      <c r="AV149" s="317" t="s">
        <v>1513</v>
      </c>
      <c r="AW149" s="317" t="s">
        <v>1546</v>
      </c>
      <c r="AX149" s="317" t="s">
        <v>1343</v>
      </c>
      <c r="AY149" s="309">
        <v>0.28872327187547941</v>
      </c>
      <c r="AZ149" s="320">
        <v>1</v>
      </c>
    </row>
    <row r="150" spans="1:52" ht="34" x14ac:dyDescent="0.2">
      <c r="A150" s="423"/>
      <c r="B150" s="307" t="s">
        <v>683</v>
      </c>
      <c r="C150" s="318">
        <v>0.52115462479229291</v>
      </c>
      <c r="D150" s="309">
        <v>0.96533623074740649</v>
      </c>
      <c r="E150" s="309">
        <v>4.2752090517180951E-6</v>
      </c>
      <c r="F150" s="309">
        <v>8.4511448471728047E-5</v>
      </c>
      <c r="G150" s="309">
        <v>9.4920771279873256E-4</v>
      </c>
      <c r="H150" s="309">
        <v>4.5920176866797906E-3</v>
      </c>
      <c r="I150" s="309">
        <v>8.0076856427991423E-4</v>
      </c>
      <c r="J150" s="309">
        <v>0.12274677358574963</v>
      </c>
      <c r="K150" s="309">
        <v>5.2610524789225446E-7</v>
      </c>
      <c r="L150" s="309">
        <v>2.7042489230119697E-4</v>
      </c>
      <c r="M150" s="309">
        <v>4.6947856940541023E-7</v>
      </c>
      <c r="N150" s="309">
        <v>3.7108667746100158E-8</v>
      </c>
      <c r="O150" s="309">
        <v>3.1141941266955606E-2</v>
      </c>
      <c r="P150" s="309">
        <v>1.094948612470299E-3</v>
      </c>
      <c r="Q150" s="309">
        <v>0.95181286860277392</v>
      </c>
      <c r="R150" s="309">
        <v>7.3326153130205364E-3</v>
      </c>
      <c r="S150" s="309">
        <v>0.12240449275605218</v>
      </c>
      <c r="T150" s="309">
        <v>7.4818029925899154E-7</v>
      </c>
      <c r="U150" s="309">
        <v>3.2448543537598316E-2</v>
      </c>
      <c r="V150" s="309">
        <v>0.23906015623002336</v>
      </c>
      <c r="W150" s="309">
        <v>1.0537053325862757E-4</v>
      </c>
      <c r="X150" s="309">
        <v>1.9834196506392914E-5</v>
      </c>
      <c r="Y150" s="309">
        <v>0.11816758751307854</v>
      </c>
      <c r="Z150" s="309">
        <v>8.7637030277814213E-13</v>
      </c>
      <c r="AA150" s="309">
        <v>7.0844647907001832E-10</v>
      </c>
      <c r="AB150" s="309">
        <v>5.7649825783347236E-2</v>
      </c>
      <c r="AC150" s="309">
        <v>1.083868497189147E-7</v>
      </c>
      <c r="AD150" s="309">
        <v>2.3750602093552123E-8</v>
      </c>
      <c r="AE150" s="309">
        <v>0.81326901102993443</v>
      </c>
      <c r="AF150" s="309">
        <v>6.4952632641653295E-5</v>
      </c>
      <c r="AG150" s="309">
        <v>3.0301068574106541E-2</v>
      </c>
      <c r="AH150" s="309">
        <v>6.6977572001283706E-4</v>
      </c>
      <c r="AI150" s="309">
        <v>3.3466497889249311E-2</v>
      </c>
      <c r="AJ150" s="309">
        <v>0.84732404321053256</v>
      </c>
      <c r="AK150" s="309">
        <v>4.9877826496495998E-4</v>
      </c>
      <c r="AL150" s="309">
        <v>3.7151218586544766E-4</v>
      </c>
      <c r="AM150" s="309">
        <v>3.5354450515512874E-9</v>
      </c>
      <c r="AN150" s="309">
        <v>3.1775840793708961E-12</v>
      </c>
      <c r="AO150" s="309">
        <v>1.0151413477815791E-8</v>
      </c>
      <c r="AP150" s="309">
        <v>9.0912862896750872E-6</v>
      </c>
      <c r="AQ150" s="309">
        <v>1.5946187370462854E-4</v>
      </c>
      <c r="AR150" s="309">
        <v>0.73716969259470699</v>
      </c>
      <c r="AS150" s="309">
        <v>1.256347481850514E-3</v>
      </c>
      <c r="AT150" s="309">
        <v>2.1680680167378418E-4</v>
      </c>
      <c r="AU150" s="309">
        <v>0.29257301445683714</v>
      </c>
      <c r="AV150" s="309">
        <v>6.5489731830489272E-3</v>
      </c>
      <c r="AW150" s="309">
        <v>7.5322647587726277E-5</v>
      </c>
      <c r="AX150" s="309">
        <v>1.0480456186100574E-9</v>
      </c>
      <c r="AY150" s="309">
        <v>0.15258083126662503</v>
      </c>
      <c r="AZ150" s="321"/>
    </row>
    <row r="151" spans="1:52" ht="17" x14ac:dyDescent="0.2">
      <c r="A151" s="424"/>
      <c r="B151" s="322" t="s">
        <v>684</v>
      </c>
      <c r="C151" s="323">
        <v>32</v>
      </c>
      <c r="D151" s="324">
        <v>22</v>
      </c>
      <c r="E151" s="324">
        <v>42</v>
      </c>
      <c r="F151" s="324">
        <v>28</v>
      </c>
      <c r="G151" s="324">
        <v>21</v>
      </c>
      <c r="H151" s="324">
        <v>37</v>
      </c>
      <c r="I151" s="324">
        <v>37</v>
      </c>
      <c r="J151" s="324">
        <v>36</v>
      </c>
      <c r="K151" s="324">
        <v>26</v>
      </c>
      <c r="L151" s="324">
        <v>39</v>
      </c>
      <c r="M151" s="324">
        <v>27</v>
      </c>
      <c r="N151" s="324">
        <v>31</v>
      </c>
      <c r="O151" s="324">
        <v>22</v>
      </c>
      <c r="P151" s="324">
        <v>33</v>
      </c>
      <c r="Q151" s="324">
        <v>27</v>
      </c>
      <c r="R151" s="324">
        <v>15</v>
      </c>
      <c r="S151" s="324">
        <v>37</v>
      </c>
      <c r="T151" s="324">
        <v>23</v>
      </c>
      <c r="U151" s="324">
        <v>10</v>
      </c>
      <c r="V151" s="324">
        <v>36</v>
      </c>
      <c r="W151" s="324">
        <v>31</v>
      </c>
      <c r="X151" s="324">
        <v>30</v>
      </c>
      <c r="Y151" s="324">
        <v>29</v>
      </c>
      <c r="Z151" s="324">
        <v>24</v>
      </c>
      <c r="AA151" s="324">
        <v>44</v>
      </c>
      <c r="AB151" s="324">
        <v>39</v>
      </c>
      <c r="AC151" s="324">
        <v>27</v>
      </c>
      <c r="AD151" s="324">
        <v>45</v>
      </c>
      <c r="AE151" s="324">
        <v>22</v>
      </c>
      <c r="AF151" s="324">
        <v>32</v>
      </c>
      <c r="AG151" s="324">
        <v>13</v>
      </c>
      <c r="AH151" s="324">
        <v>48</v>
      </c>
      <c r="AI151" s="324">
        <v>12</v>
      </c>
      <c r="AJ151" s="324">
        <v>33</v>
      </c>
      <c r="AK151" s="324">
        <v>31</v>
      </c>
      <c r="AL151" s="324">
        <v>33</v>
      </c>
      <c r="AM151" s="324">
        <v>46</v>
      </c>
      <c r="AN151" s="324">
        <v>27</v>
      </c>
      <c r="AO151" s="324">
        <v>43</v>
      </c>
      <c r="AP151" s="324">
        <v>32</v>
      </c>
      <c r="AQ151" s="324">
        <v>35</v>
      </c>
      <c r="AR151" s="324">
        <v>19</v>
      </c>
      <c r="AS151" s="324">
        <v>11</v>
      </c>
      <c r="AT151" s="324">
        <v>38</v>
      </c>
      <c r="AU151" s="324">
        <v>26</v>
      </c>
      <c r="AV151" s="324">
        <v>16</v>
      </c>
      <c r="AW151" s="324">
        <v>35</v>
      </c>
      <c r="AX151" s="324">
        <v>21</v>
      </c>
      <c r="AY151" s="324">
        <v>26</v>
      </c>
      <c r="AZ151" s="325">
        <v>49</v>
      </c>
    </row>
    <row r="152" spans="1:52" x14ac:dyDescent="0.2">
      <c r="A152" s="425" t="s">
        <v>1137</v>
      </c>
      <c r="B152" s="425"/>
      <c r="C152" s="425"/>
      <c r="D152" s="425"/>
      <c r="E152" s="425"/>
      <c r="F152" s="425"/>
      <c r="G152" s="425"/>
      <c r="H152" s="425"/>
      <c r="I152" s="425"/>
      <c r="J152" s="425"/>
      <c r="K152" s="425"/>
      <c r="L152" s="425"/>
      <c r="M152" s="425"/>
      <c r="N152" s="425"/>
      <c r="O152" s="425"/>
      <c r="P152" s="425"/>
      <c r="Q152" s="425"/>
      <c r="R152" s="425"/>
      <c r="S152" s="425"/>
      <c r="T152" s="425"/>
      <c r="U152" s="425"/>
      <c r="V152" s="425"/>
      <c r="W152" s="425"/>
      <c r="X152" s="425"/>
      <c r="Y152" s="425"/>
      <c r="Z152" s="425"/>
      <c r="AA152" s="425"/>
      <c r="AB152" s="425"/>
      <c r="AC152" s="425"/>
      <c r="AD152" s="425"/>
      <c r="AE152" s="425"/>
      <c r="AF152" s="425"/>
      <c r="AG152" s="425"/>
      <c r="AH152" s="425"/>
      <c r="AI152" s="425"/>
      <c r="AJ152" s="425"/>
      <c r="AK152" s="425"/>
      <c r="AL152" s="425"/>
      <c r="AM152" s="425"/>
      <c r="AN152" s="425"/>
      <c r="AO152" s="425"/>
      <c r="AP152" s="425"/>
      <c r="AQ152" s="425"/>
      <c r="AR152" s="425"/>
      <c r="AS152" s="425"/>
      <c r="AT152" s="425"/>
      <c r="AU152" s="425"/>
      <c r="AV152" s="425"/>
      <c r="AW152" s="425"/>
      <c r="AX152" s="425"/>
      <c r="AY152" s="425"/>
      <c r="AZ152" s="426"/>
    </row>
    <row r="153" spans="1:52" x14ac:dyDescent="0.2">
      <c r="A153" s="425" t="s">
        <v>1138</v>
      </c>
      <c r="B153" s="427"/>
      <c r="C153" s="427"/>
      <c r="D153" s="427"/>
      <c r="E153" s="427"/>
      <c r="F153" s="427"/>
      <c r="G153" s="427"/>
      <c r="H153" s="427"/>
      <c r="I153" s="427"/>
      <c r="J153" s="427"/>
      <c r="K153" s="427"/>
      <c r="L153" s="427"/>
      <c r="M153" s="427"/>
      <c r="N153" s="427"/>
      <c r="O153" s="427"/>
      <c r="P153" s="427"/>
      <c r="Q153" s="427"/>
      <c r="R153" s="427"/>
      <c r="S153" s="427"/>
      <c r="T153" s="427"/>
      <c r="U153" s="427"/>
      <c r="V153" s="427"/>
      <c r="W153" s="427"/>
      <c r="X153" s="427"/>
      <c r="Y153" s="427"/>
      <c r="Z153" s="427"/>
      <c r="AA153" s="427"/>
      <c r="AB153" s="427"/>
      <c r="AC153" s="427"/>
      <c r="AD153" s="427"/>
      <c r="AE153" s="427"/>
      <c r="AF153" s="427"/>
      <c r="AG153" s="427"/>
      <c r="AH153" s="427"/>
      <c r="AI153" s="427"/>
      <c r="AJ153" s="427"/>
      <c r="AK153" s="427"/>
      <c r="AL153" s="427"/>
      <c r="AM153" s="427"/>
      <c r="AN153" s="427"/>
      <c r="AO153" s="427"/>
      <c r="AP153" s="427"/>
      <c r="AQ153" s="427"/>
      <c r="AR153" s="427"/>
      <c r="AS153" s="427"/>
      <c r="AT153" s="427"/>
      <c r="AU153" s="427"/>
      <c r="AV153" s="427"/>
      <c r="AW153" s="427"/>
      <c r="AX153" s="427"/>
      <c r="AY153" s="427"/>
      <c r="AZ153" s="428"/>
    </row>
  </sheetData>
  <mergeCells count="52">
    <mergeCell ref="A17:A19"/>
    <mergeCell ref="A2:A4"/>
    <mergeCell ref="A5:A7"/>
    <mergeCell ref="A8:A10"/>
    <mergeCell ref="A11:A13"/>
    <mergeCell ref="A14:A16"/>
    <mergeCell ref="A53:A55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89:A91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125:A127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46:A148"/>
    <mergeCell ref="A149:A151"/>
    <mergeCell ref="A152:AZ152"/>
    <mergeCell ref="A153:AZ153"/>
    <mergeCell ref="A128:A130"/>
    <mergeCell ref="A131:A133"/>
    <mergeCell ref="A134:A136"/>
    <mergeCell ref="A137:A139"/>
    <mergeCell ref="A140:A142"/>
    <mergeCell ref="A143:A14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2C1CB-F659-9D4F-994D-4B859FEBFB05}">
  <dimension ref="A1:DU131"/>
  <sheetViews>
    <sheetView topLeftCell="A6" zoomScale="120" zoomScaleNormal="120" workbookViewId="0">
      <selection sqref="A1:DU107"/>
    </sheetView>
  </sheetViews>
  <sheetFormatPr baseColWidth="10" defaultRowHeight="16" x14ac:dyDescent="0.2"/>
  <cols>
    <col min="1" max="1" width="16.1640625" style="11" customWidth="1"/>
  </cols>
  <sheetData>
    <row r="1" spans="1:125" ht="48" x14ac:dyDescent="0.2">
      <c r="A1" s="18" t="s">
        <v>155</v>
      </c>
      <c r="B1" s="152" t="s">
        <v>136</v>
      </c>
      <c r="C1" s="152" t="s">
        <v>97</v>
      </c>
      <c r="D1" s="152"/>
      <c r="E1" s="152" t="s">
        <v>82</v>
      </c>
      <c r="F1" s="152"/>
      <c r="G1" s="152" t="s">
        <v>69</v>
      </c>
      <c r="H1" s="152"/>
      <c r="I1" s="152" t="s">
        <v>76</v>
      </c>
      <c r="J1" s="152"/>
      <c r="K1" s="152" t="s">
        <v>63</v>
      </c>
      <c r="L1" s="152"/>
      <c r="M1" s="152" t="s">
        <v>102</v>
      </c>
      <c r="N1" s="152"/>
      <c r="O1" s="152" t="s">
        <v>81</v>
      </c>
      <c r="P1" s="152"/>
      <c r="Q1" s="152" t="s">
        <v>68</v>
      </c>
      <c r="R1" s="152"/>
      <c r="S1" s="152" t="s">
        <v>135</v>
      </c>
      <c r="T1" s="152"/>
      <c r="U1" s="152" t="s">
        <v>105</v>
      </c>
      <c r="V1" s="152"/>
      <c r="W1" s="152" t="s">
        <v>98</v>
      </c>
      <c r="X1" s="152"/>
      <c r="Y1" s="152" t="s">
        <v>119</v>
      </c>
      <c r="Z1" s="152"/>
      <c r="AA1" s="152" t="s">
        <v>92</v>
      </c>
      <c r="AB1" s="152"/>
      <c r="AC1" s="152" t="s">
        <v>265</v>
      </c>
      <c r="AD1" s="152"/>
      <c r="AE1" s="152" t="s">
        <v>100</v>
      </c>
      <c r="AF1" s="152"/>
      <c r="AG1" s="152" t="s">
        <v>75</v>
      </c>
      <c r="AH1" s="152"/>
      <c r="AI1" s="152" t="s">
        <v>99</v>
      </c>
      <c r="AJ1" s="152"/>
      <c r="AK1" s="152" t="s">
        <v>74</v>
      </c>
      <c r="AL1" s="152"/>
      <c r="AM1" s="152" t="s">
        <v>65</v>
      </c>
      <c r="AN1" s="152"/>
      <c r="AO1" s="152" t="s">
        <v>64</v>
      </c>
      <c r="AP1" s="152"/>
      <c r="AQ1" s="152" t="s">
        <v>109</v>
      </c>
      <c r="AR1" s="152"/>
      <c r="AS1" s="152" t="s">
        <v>133</v>
      </c>
      <c r="AT1" s="152"/>
      <c r="AU1" s="152" t="s">
        <v>79</v>
      </c>
      <c r="AV1" s="152"/>
      <c r="AW1" s="152" t="s">
        <v>91</v>
      </c>
      <c r="AX1" s="152"/>
      <c r="AY1" s="152" t="s">
        <v>80</v>
      </c>
      <c r="AZ1" s="152"/>
      <c r="BA1" s="152" t="s">
        <v>73</v>
      </c>
      <c r="BB1" s="152"/>
      <c r="BC1" s="152" t="s">
        <v>87</v>
      </c>
      <c r="BD1" s="152"/>
      <c r="BE1" s="152" t="s">
        <v>266</v>
      </c>
      <c r="BF1" s="152"/>
      <c r="BG1" s="152" t="s">
        <v>107</v>
      </c>
      <c r="BH1" s="152"/>
      <c r="BI1" s="152" t="s">
        <v>104</v>
      </c>
      <c r="BJ1" s="152"/>
      <c r="BK1" s="152" t="s">
        <v>96</v>
      </c>
      <c r="BL1" s="152"/>
      <c r="BM1" s="152" t="s">
        <v>118</v>
      </c>
      <c r="BN1" s="152"/>
      <c r="BO1" s="152" t="s">
        <v>86</v>
      </c>
      <c r="BP1" s="152"/>
      <c r="BQ1" s="152" t="s">
        <v>94</v>
      </c>
      <c r="BR1" s="152"/>
      <c r="BS1" s="152" t="s">
        <v>263</v>
      </c>
      <c r="BT1" s="152"/>
      <c r="BU1" s="152" t="s">
        <v>85</v>
      </c>
      <c r="BV1" s="152"/>
      <c r="BW1" s="152" t="s">
        <v>95</v>
      </c>
      <c r="BX1" s="152"/>
      <c r="BY1" s="152" t="s">
        <v>66</v>
      </c>
      <c r="BZ1" s="152"/>
      <c r="CA1" s="152" t="s">
        <v>121</v>
      </c>
      <c r="CB1" s="152"/>
      <c r="CC1" s="152" t="s">
        <v>78</v>
      </c>
      <c r="CD1" s="152"/>
      <c r="CE1" s="152" t="s">
        <v>117</v>
      </c>
      <c r="CF1" s="152"/>
      <c r="CG1" s="152" t="s">
        <v>267</v>
      </c>
      <c r="CH1" s="152"/>
      <c r="CI1" s="152" t="s">
        <v>72</v>
      </c>
      <c r="CJ1" s="152"/>
      <c r="CK1" s="152" t="s">
        <v>116</v>
      </c>
      <c r="CL1" s="152"/>
      <c r="CM1" s="152" t="s">
        <v>131</v>
      </c>
      <c r="CN1" s="152"/>
      <c r="CO1" s="152" t="s">
        <v>130</v>
      </c>
      <c r="CP1" s="152"/>
      <c r="CQ1" s="152" t="s">
        <v>129</v>
      </c>
      <c r="CR1" s="152"/>
      <c r="CS1" s="152" t="s">
        <v>128</v>
      </c>
      <c r="CT1" s="152"/>
      <c r="CU1" s="152" t="s">
        <v>149</v>
      </c>
      <c r="CV1" s="152"/>
      <c r="CW1" s="152" t="s">
        <v>148</v>
      </c>
      <c r="CX1" s="152"/>
      <c r="CY1" s="152" t="s">
        <v>268</v>
      </c>
      <c r="CZ1" s="152"/>
      <c r="DA1" s="152" t="s">
        <v>146</v>
      </c>
      <c r="DB1" s="152"/>
      <c r="DC1" s="152" t="s">
        <v>145</v>
      </c>
      <c r="DD1" s="152"/>
      <c r="DE1" s="152" t="s">
        <v>144</v>
      </c>
      <c r="DF1" s="152"/>
      <c r="DG1" s="152" t="s">
        <v>143</v>
      </c>
      <c r="DH1" s="152"/>
      <c r="DI1" s="152" t="s">
        <v>142</v>
      </c>
      <c r="DJ1" s="152"/>
      <c r="DK1" s="152" t="s">
        <v>141</v>
      </c>
      <c r="DL1" s="152"/>
      <c r="DM1" s="152" t="s">
        <v>140</v>
      </c>
      <c r="DN1" s="152"/>
      <c r="DO1" s="152" t="s">
        <v>139</v>
      </c>
      <c r="DP1" s="152"/>
      <c r="DQ1" s="152" t="s">
        <v>138</v>
      </c>
      <c r="DR1" s="152"/>
      <c r="DS1" s="152" t="s">
        <v>122</v>
      </c>
      <c r="DT1" s="152"/>
      <c r="DU1" s="151" t="s">
        <v>137</v>
      </c>
    </row>
    <row r="2" spans="1:125" x14ac:dyDescent="0.2">
      <c r="A2" s="246">
        <v>-290</v>
      </c>
      <c r="AG2" s="126">
        <v>6</v>
      </c>
      <c r="AH2" s="252">
        <f>($A2*AG$117)+AG$123</f>
        <v>6.4785464673110438</v>
      </c>
    </row>
    <row r="3" spans="1:125" x14ac:dyDescent="0.2">
      <c r="A3" s="246">
        <v>-285</v>
      </c>
      <c r="AG3" s="126">
        <v>5.9</v>
      </c>
      <c r="AH3" s="252">
        <f t="shared" ref="AH3:AH59" si="0">($A3*AG$117)+AG$123</f>
        <v>6.6047784247711983</v>
      </c>
    </row>
    <row r="4" spans="1:125" x14ac:dyDescent="0.2">
      <c r="A4" s="246">
        <v>-280</v>
      </c>
      <c r="AG4" s="126">
        <v>5.8</v>
      </c>
      <c r="AH4" s="252">
        <f t="shared" si="0"/>
        <v>6.7310103822313527</v>
      </c>
    </row>
    <row r="5" spans="1:125" x14ac:dyDescent="0.2">
      <c r="A5" s="246">
        <v>-275</v>
      </c>
      <c r="AG5" s="126">
        <v>5.8</v>
      </c>
      <c r="AH5" s="252">
        <f t="shared" si="0"/>
        <v>6.8572423396915072</v>
      </c>
    </row>
    <row r="6" spans="1:125" x14ac:dyDescent="0.2">
      <c r="A6" s="246">
        <v>-270</v>
      </c>
      <c r="AG6" s="126">
        <v>5.7</v>
      </c>
      <c r="AH6" s="252">
        <f t="shared" si="0"/>
        <v>6.9834742971516617</v>
      </c>
    </row>
    <row r="7" spans="1:125" x14ac:dyDescent="0.2">
      <c r="A7" s="246">
        <v>-265</v>
      </c>
      <c r="AG7" s="126">
        <v>5.6</v>
      </c>
      <c r="AH7" s="252">
        <f t="shared" si="0"/>
        <v>7.1097062546118162</v>
      </c>
    </row>
    <row r="8" spans="1:125" x14ac:dyDescent="0.2">
      <c r="A8" s="246">
        <v>-260</v>
      </c>
      <c r="AG8" s="126">
        <v>5.4</v>
      </c>
      <c r="AH8" s="252">
        <f t="shared" si="0"/>
        <v>7.2359382120719706</v>
      </c>
    </row>
    <row r="9" spans="1:125" x14ac:dyDescent="0.2">
      <c r="A9" s="246">
        <v>-255</v>
      </c>
      <c r="AG9" s="126">
        <v>5.5</v>
      </c>
      <c r="AH9" s="252">
        <f t="shared" si="0"/>
        <v>7.3621701695321251</v>
      </c>
    </row>
    <row r="10" spans="1:125" x14ac:dyDescent="0.2">
      <c r="A10" s="246">
        <v>-250</v>
      </c>
      <c r="AG10" s="126">
        <v>5.9</v>
      </c>
      <c r="AH10" s="252">
        <f t="shared" si="0"/>
        <v>7.4884021269922796</v>
      </c>
    </row>
    <row r="11" spans="1:125" x14ac:dyDescent="0.2">
      <c r="A11" s="246">
        <v>-245</v>
      </c>
      <c r="AG11" s="126">
        <v>6.3</v>
      </c>
      <c r="AH11" s="252">
        <f t="shared" si="0"/>
        <v>7.6146340844524341</v>
      </c>
      <c r="AU11" s="124">
        <v>6.3</v>
      </c>
      <c r="AV11" s="252">
        <f>($A11*AU$117)+AU$123</f>
        <v>5.040884077937414</v>
      </c>
      <c r="AY11" s="124">
        <v>7.8</v>
      </c>
      <c r="AZ11" s="252">
        <f>($A11*AY$117)+AY$123</f>
        <v>6.452898248376302</v>
      </c>
      <c r="DA11" s="119">
        <v>12.388888888888889</v>
      </c>
      <c r="DB11" s="252">
        <f>($A11*DA$117)+DA$123</f>
        <v>14.326947013929892</v>
      </c>
    </row>
    <row r="12" spans="1:125" x14ac:dyDescent="0.2">
      <c r="A12" s="246">
        <v>-240</v>
      </c>
      <c r="AG12" s="126">
        <v>6.7</v>
      </c>
      <c r="AH12" s="252">
        <f t="shared" si="0"/>
        <v>7.7408660419125885</v>
      </c>
      <c r="AU12" s="124">
        <v>5.9</v>
      </c>
      <c r="AV12" s="252">
        <f t="shared" ref="AV12:AV59" si="1">($A12*AU$117)+AU$123</f>
        <v>5.1686211375713444</v>
      </c>
      <c r="AY12" s="124">
        <v>7.9</v>
      </c>
      <c r="AZ12" s="252">
        <f t="shared" ref="AZ12:AZ59" si="2">($A12*AY$117)+AY$123</f>
        <v>6.6477370596339291</v>
      </c>
      <c r="BA12" s="124">
        <v>9.1999999999999993</v>
      </c>
      <c r="BB12" s="252">
        <f>($A12*BA$117)+BA$123</f>
        <v>7.4964919468414717</v>
      </c>
      <c r="DA12" s="132">
        <v>12.277777777777779</v>
      </c>
      <c r="DB12" s="252">
        <f t="shared" ref="DB12:DB59" si="3">($A12*DA$117)+DA$123</f>
        <v>14.3826329025345</v>
      </c>
      <c r="DS12" s="119">
        <v>7.5</v>
      </c>
      <c r="DT12" s="252">
        <f>($A12*DS$117)+DS$123</f>
        <v>9.4532580037664768</v>
      </c>
      <c r="DU12" s="118"/>
    </row>
    <row r="13" spans="1:125" x14ac:dyDescent="0.2">
      <c r="A13" s="246">
        <v>-235</v>
      </c>
      <c r="AG13" s="126">
        <v>6.9</v>
      </c>
      <c r="AH13" s="252">
        <f t="shared" si="0"/>
        <v>7.867097999372743</v>
      </c>
      <c r="AM13" s="126">
        <v>8</v>
      </c>
      <c r="AN13" s="252">
        <f>($A13*AM$117)+AM$123</f>
        <v>8.7750333710302399</v>
      </c>
      <c r="AU13" s="124">
        <v>5.6</v>
      </c>
      <c r="AV13" s="252">
        <f t="shared" si="1"/>
        <v>5.2963581972052749</v>
      </c>
      <c r="AY13" s="124">
        <v>7.7</v>
      </c>
      <c r="AZ13" s="252">
        <f t="shared" si="2"/>
        <v>6.8425758708915545</v>
      </c>
      <c r="BA13" s="124">
        <v>8.9</v>
      </c>
      <c r="BB13" s="252">
        <f t="shared" ref="BB13:BB59" si="4">($A13*BA$117)+BA$123</f>
        <v>7.7757316979489399</v>
      </c>
      <c r="DA13" s="119">
        <v>12.222222222222221</v>
      </c>
      <c r="DB13" s="252">
        <f t="shared" si="3"/>
        <v>14.438318791139103</v>
      </c>
      <c r="DS13" s="132">
        <v>8.1666666666666661</v>
      </c>
      <c r="DT13" s="252">
        <f t="shared" ref="DT13:DT59" si="5">($A13*DS$117)+DS$123</f>
        <v>9.6266854990583788</v>
      </c>
      <c r="DU13" s="131"/>
    </row>
    <row r="14" spans="1:125" x14ac:dyDescent="0.2">
      <c r="A14" s="246">
        <v>-230</v>
      </c>
      <c r="AG14" s="126">
        <v>7</v>
      </c>
      <c r="AH14" s="252">
        <f t="shared" si="0"/>
        <v>7.9933299568328975</v>
      </c>
      <c r="AK14" s="126">
        <v>5.0999999999999996</v>
      </c>
      <c r="AL14" s="252">
        <f>($A14*AK$117)+AK$123</f>
        <v>4.8051163165949369</v>
      </c>
      <c r="AM14" s="126">
        <v>7.8</v>
      </c>
      <c r="AN14" s="252">
        <f t="shared" ref="AN14:AN59" si="6">($A14*AM$117)+AM$123</f>
        <v>8.8713092567530012</v>
      </c>
      <c r="AU14" s="124">
        <v>4.9000000000000004</v>
      </c>
      <c r="AV14" s="252">
        <f t="shared" si="1"/>
        <v>5.4240952568392053</v>
      </c>
      <c r="AY14" s="124">
        <v>7.3</v>
      </c>
      <c r="AZ14" s="252">
        <f t="shared" si="2"/>
        <v>7.0374146821491816</v>
      </c>
      <c r="BA14" s="124">
        <v>8.6999999999999993</v>
      </c>
      <c r="BB14" s="252">
        <f t="shared" si="4"/>
        <v>8.0549714490564099</v>
      </c>
      <c r="BK14" s="123">
        <v>5.8</v>
      </c>
      <c r="BL14" s="252">
        <f>($A14*BK$117)+BK$123</f>
        <v>5.610099764769954</v>
      </c>
      <c r="CC14" s="122">
        <v>6.2</v>
      </c>
      <c r="CD14" s="252">
        <f>($A14*CC$117)+CC$123</f>
        <v>4.457105687121345</v>
      </c>
      <c r="DA14" s="132">
        <v>12.277777777777779</v>
      </c>
      <c r="DB14" s="252">
        <f t="shared" si="3"/>
        <v>14.494004679743711</v>
      </c>
      <c r="DS14" s="119">
        <v>8.6111111111111107</v>
      </c>
      <c r="DT14" s="252">
        <f t="shared" si="5"/>
        <v>9.8001129943502807</v>
      </c>
      <c r="DU14" s="118"/>
    </row>
    <row r="15" spans="1:125" x14ac:dyDescent="0.2">
      <c r="A15" s="246">
        <v>-225</v>
      </c>
      <c r="AG15" s="126">
        <v>7.2</v>
      </c>
      <c r="AH15" s="252">
        <f t="shared" si="0"/>
        <v>8.1195619142930511</v>
      </c>
      <c r="AK15" s="126">
        <v>5.2</v>
      </c>
      <c r="AL15" s="252">
        <f t="shared" ref="AL15:AL59" si="7">($A15*AK$117)+AK$123</f>
        <v>4.9723963966689606</v>
      </c>
      <c r="AM15" s="126">
        <v>7.7</v>
      </c>
      <c r="AN15" s="252">
        <f t="shared" si="6"/>
        <v>8.9675851424757607</v>
      </c>
      <c r="AU15" s="124">
        <v>4.7</v>
      </c>
      <c r="AV15" s="252">
        <f t="shared" si="1"/>
        <v>5.5518323164731358</v>
      </c>
      <c r="AY15" s="124">
        <v>7.5</v>
      </c>
      <c r="AZ15" s="252">
        <f t="shared" si="2"/>
        <v>7.2322534934068088</v>
      </c>
      <c r="BA15" s="124">
        <v>8.8000000000000007</v>
      </c>
      <c r="BB15" s="252">
        <f t="shared" si="4"/>
        <v>8.3342112001638782</v>
      </c>
      <c r="BK15" s="123">
        <v>5.8</v>
      </c>
      <c r="BL15" s="252">
        <f t="shared" ref="BL15:BL59" si="8">($A15*BK$117)+BK$123</f>
        <v>5.8424889003184326</v>
      </c>
      <c r="CC15" s="122">
        <v>6.2</v>
      </c>
      <c r="CD15" s="252">
        <f t="shared" ref="CD15:CD59" si="9">($A15*CC$117)+CC$123</f>
        <v>4.6602120852274034</v>
      </c>
      <c r="DA15" s="119">
        <v>12.388888888888889</v>
      </c>
      <c r="DB15" s="252">
        <f t="shared" si="3"/>
        <v>14.549690568348314</v>
      </c>
      <c r="DS15" s="132">
        <v>8.4444444444444446</v>
      </c>
      <c r="DT15" s="252">
        <f t="shared" si="5"/>
        <v>9.9735404896421826</v>
      </c>
      <c r="DU15" s="131"/>
    </row>
    <row r="16" spans="1:125" x14ac:dyDescent="0.2">
      <c r="A16" s="246">
        <v>-220</v>
      </c>
      <c r="AE16" s="126">
        <v>6.1</v>
      </c>
      <c r="AF16" s="252">
        <f>($A16*AE$117)+AE$123</f>
        <v>4.0800432120993868</v>
      </c>
      <c r="AG16" s="126">
        <v>7.3</v>
      </c>
      <c r="AH16" s="252">
        <f t="shared" si="0"/>
        <v>8.2457938717532073</v>
      </c>
      <c r="AK16" s="126">
        <v>5.3</v>
      </c>
      <c r="AL16" s="252">
        <f t="shared" si="7"/>
        <v>5.1396764767429834</v>
      </c>
      <c r="AM16" s="126">
        <v>7.4</v>
      </c>
      <c r="AN16" s="252">
        <f t="shared" si="6"/>
        <v>9.0638610281985219</v>
      </c>
      <c r="AU16" s="124">
        <v>5</v>
      </c>
      <c r="AV16" s="252">
        <f t="shared" si="1"/>
        <v>5.6795693761070662</v>
      </c>
      <c r="AY16" s="124">
        <v>7.5</v>
      </c>
      <c r="AZ16" s="252">
        <f t="shared" si="2"/>
        <v>7.4270923046644342</v>
      </c>
      <c r="BA16" s="124">
        <v>8.6</v>
      </c>
      <c r="BB16" s="252">
        <f t="shared" si="4"/>
        <v>8.6134509512713482</v>
      </c>
      <c r="BK16" s="123">
        <v>5.8</v>
      </c>
      <c r="BL16" s="252">
        <f t="shared" si="8"/>
        <v>6.074878035866913</v>
      </c>
      <c r="CC16" s="122">
        <v>6.2</v>
      </c>
      <c r="CD16" s="252">
        <f t="shared" si="9"/>
        <v>4.8633184833334617</v>
      </c>
      <c r="DA16" s="132">
        <v>12.388888888888889</v>
      </c>
      <c r="DB16" s="252">
        <f t="shared" si="3"/>
        <v>14.605376456952921</v>
      </c>
      <c r="DM16" s="119">
        <v>6.166666666666667</v>
      </c>
      <c r="DN16" s="252">
        <f>($A16*DM$117)+DM$123</f>
        <v>5.5327998506248406</v>
      </c>
      <c r="DS16" s="119">
        <v>8.1111111111111107</v>
      </c>
      <c r="DT16" s="252">
        <f t="shared" si="5"/>
        <v>10.146967984934085</v>
      </c>
      <c r="DU16" s="118"/>
    </row>
    <row r="17" spans="1:125" x14ac:dyDescent="0.2">
      <c r="A17" s="246">
        <v>-215</v>
      </c>
      <c r="AE17" s="126">
        <v>5.9</v>
      </c>
      <c r="AF17" s="252">
        <f t="shared" ref="AF17:AF59" si="10">($A17*AE$117)+AE$123</f>
        <v>4.214587684551673</v>
      </c>
      <c r="AG17" s="126">
        <v>7.1</v>
      </c>
      <c r="AH17" s="252">
        <f t="shared" si="0"/>
        <v>8.37202582921336</v>
      </c>
      <c r="AK17" s="126">
        <v>5.2</v>
      </c>
      <c r="AL17" s="252">
        <f t="shared" si="7"/>
        <v>5.3069565568170063</v>
      </c>
      <c r="AM17" s="126">
        <v>7.2</v>
      </c>
      <c r="AN17" s="252">
        <f t="shared" si="6"/>
        <v>9.1601369139212814</v>
      </c>
      <c r="AU17" s="124">
        <v>5.4</v>
      </c>
      <c r="AV17" s="252">
        <f t="shared" si="1"/>
        <v>5.8073064357409967</v>
      </c>
      <c r="AY17" s="124">
        <v>7.4</v>
      </c>
      <c r="AZ17" s="252">
        <f t="shared" si="2"/>
        <v>7.6219311159220613</v>
      </c>
      <c r="BA17" s="124">
        <v>8.4</v>
      </c>
      <c r="BB17" s="252">
        <f t="shared" si="4"/>
        <v>8.8926907023788182</v>
      </c>
      <c r="BK17" s="123">
        <v>5.7</v>
      </c>
      <c r="BL17" s="252">
        <f t="shared" si="8"/>
        <v>6.3072671714153916</v>
      </c>
      <c r="BW17" s="122">
        <v>3.8</v>
      </c>
      <c r="BX17" s="252">
        <f>($A17*BW$117)+BW$123</f>
        <v>3.3559918698653082</v>
      </c>
      <c r="CA17" s="122">
        <v>6.7</v>
      </c>
      <c r="CB17" s="252">
        <f>($A17*CA$117)+CA$123</f>
        <v>6.131856271302202</v>
      </c>
      <c r="CC17" s="122">
        <v>6.2</v>
      </c>
      <c r="CD17" s="252">
        <f t="shared" si="9"/>
        <v>5.0664248814395183</v>
      </c>
      <c r="DA17" s="119">
        <v>12.333333333333334</v>
      </c>
      <c r="DB17" s="252">
        <f t="shared" si="3"/>
        <v>14.661062345557525</v>
      </c>
      <c r="DM17" s="132">
        <v>6.0555555555555554</v>
      </c>
      <c r="DN17" s="252">
        <f t="shared" ref="DN17:DN59" si="11">($A17*DM$117)+DM$123</f>
        <v>5.6242261166459926</v>
      </c>
      <c r="DO17" s="119">
        <v>9.2777777777777786</v>
      </c>
      <c r="DP17" s="252">
        <f>($A17*DO$117)+DO$123</f>
        <v>9.9954445852733791</v>
      </c>
      <c r="DS17" s="132">
        <v>8</v>
      </c>
      <c r="DT17" s="252">
        <f t="shared" si="5"/>
        <v>10.320395480225987</v>
      </c>
      <c r="DU17" s="131"/>
    </row>
    <row r="18" spans="1:125" x14ac:dyDescent="0.2">
      <c r="A18" s="246">
        <v>-210</v>
      </c>
      <c r="W18" s="128">
        <v>5.6</v>
      </c>
      <c r="X18" s="252">
        <f>($A18*W$117)+W$123</f>
        <v>4.9652664211106199</v>
      </c>
      <c r="AE18" s="126">
        <v>5.7</v>
      </c>
      <c r="AF18" s="252">
        <f t="shared" si="10"/>
        <v>4.3491321570039601</v>
      </c>
      <c r="AG18" s="126">
        <v>7</v>
      </c>
      <c r="AH18" s="252">
        <f t="shared" si="0"/>
        <v>8.4982577866735145</v>
      </c>
      <c r="AK18" s="126">
        <v>5.6</v>
      </c>
      <c r="AL18" s="252">
        <f t="shared" si="7"/>
        <v>5.47423663689103</v>
      </c>
      <c r="AM18" s="126">
        <v>7.1</v>
      </c>
      <c r="AN18" s="252">
        <f t="shared" si="6"/>
        <v>9.2564127996440426</v>
      </c>
      <c r="AU18" s="124">
        <v>5.3</v>
      </c>
      <c r="AV18" s="252">
        <f t="shared" si="1"/>
        <v>5.9350434953749263</v>
      </c>
      <c r="AY18" s="124">
        <v>7.8</v>
      </c>
      <c r="AZ18" s="252">
        <f t="shared" si="2"/>
        <v>7.8167699271796884</v>
      </c>
      <c r="BA18" s="124">
        <v>8.4</v>
      </c>
      <c r="BB18" s="252">
        <f t="shared" si="4"/>
        <v>9.1719304534862864</v>
      </c>
      <c r="BK18" s="123">
        <v>5.7</v>
      </c>
      <c r="BL18" s="252">
        <f t="shared" si="8"/>
        <v>6.5396563069638702</v>
      </c>
      <c r="BW18" s="122">
        <v>3.8</v>
      </c>
      <c r="BX18" s="252">
        <f t="shared" ref="BX18:BX59" si="12">($A18*BW$117)+BW$123</f>
        <v>3.6477129891707669</v>
      </c>
      <c r="CA18" s="122">
        <v>6.8</v>
      </c>
      <c r="CB18" s="252">
        <f t="shared" ref="CB18:CB59" si="13">($A18*CA$117)+CA$123</f>
        <v>6.3171619394114531</v>
      </c>
      <c r="CC18" s="122">
        <v>6.2</v>
      </c>
      <c r="CD18" s="252">
        <f t="shared" si="9"/>
        <v>5.2695312795455767</v>
      </c>
      <c r="DA18" s="132">
        <v>12.222222222222221</v>
      </c>
      <c r="DB18" s="252">
        <f t="shared" si="3"/>
        <v>14.716748234162131</v>
      </c>
      <c r="DM18" s="119">
        <v>6</v>
      </c>
      <c r="DN18" s="252">
        <f t="shared" si="11"/>
        <v>5.7156523826671455</v>
      </c>
      <c r="DO18" s="132">
        <v>9.1666666666666661</v>
      </c>
      <c r="DP18" s="252">
        <f t="shared" ref="DP18:DP59" si="14">($A18*DO$117)+DO$123</f>
        <v>10.060150008354878</v>
      </c>
      <c r="DS18" s="120"/>
      <c r="DT18" s="252"/>
      <c r="DU18" s="118"/>
    </row>
    <row r="19" spans="1:125" x14ac:dyDescent="0.2">
      <c r="A19" s="246">
        <v>-205</v>
      </c>
      <c r="W19" s="128">
        <v>5.7</v>
      </c>
      <c r="X19" s="252">
        <f t="shared" ref="X19:X59" si="15">($A19*W$117)+W$123</f>
        <v>5.1422838872746528</v>
      </c>
      <c r="AE19" s="126">
        <v>5.3</v>
      </c>
      <c r="AF19" s="252">
        <f t="shared" si="10"/>
        <v>4.4836766294562462</v>
      </c>
      <c r="AG19" s="126">
        <v>7.1</v>
      </c>
      <c r="AH19" s="252">
        <f t="shared" si="0"/>
        <v>8.624489744133669</v>
      </c>
      <c r="AK19" s="126">
        <v>5.8</v>
      </c>
      <c r="AL19" s="252">
        <f t="shared" si="7"/>
        <v>5.6415167169650529</v>
      </c>
      <c r="AM19" s="126">
        <v>7.1</v>
      </c>
      <c r="AN19" s="252">
        <f t="shared" si="6"/>
        <v>9.3526886853668039</v>
      </c>
      <c r="AU19" s="124">
        <v>5.2</v>
      </c>
      <c r="AV19" s="252">
        <f t="shared" si="1"/>
        <v>6.0627805550088567</v>
      </c>
      <c r="AY19" s="124">
        <v>8.1</v>
      </c>
      <c r="AZ19" s="252">
        <f t="shared" si="2"/>
        <v>8.0116087384373138</v>
      </c>
      <c r="BA19" s="124">
        <v>8.5</v>
      </c>
      <c r="BB19" s="252">
        <f t="shared" si="4"/>
        <v>9.4511702045937565</v>
      </c>
      <c r="BK19" s="123">
        <v>5.8</v>
      </c>
      <c r="BL19" s="252">
        <f t="shared" si="8"/>
        <v>6.7720454425123506</v>
      </c>
      <c r="BW19" s="122">
        <v>3.9</v>
      </c>
      <c r="BX19" s="252">
        <f t="shared" si="12"/>
        <v>3.9394341084762257</v>
      </c>
      <c r="CA19" s="122">
        <v>6.9</v>
      </c>
      <c r="CB19" s="252">
        <f t="shared" si="13"/>
        <v>6.5024676075207042</v>
      </c>
      <c r="CC19" s="122">
        <v>6.3</v>
      </c>
      <c r="CD19" s="252">
        <f t="shared" si="9"/>
        <v>5.472637677651635</v>
      </c>
      <c r="DA19" s="119">
        <v>12.222222222222221</v>
      </c>
      <c r="DB19" s="252">
        <f t="shared" si="3"/>
        <v>14.772434122766736</v>
      </c>
      <c r="DM19" s="132">
        <v>5.9444444444444446</v>
      </c>
      <c r="DN19" s="252">
        <f t="shared" si="11"/>
        <v>5.8070786486882984</v>
      </c>
      <c r="DO19" s="119">
        <v>8.8333333333333339</v>
      </c>
      <c r="DP19" s="252">
        <f t="shared" si="14"/>
        <v>10.124855431436375</v>
      </c>
      <c r="DS19" s="133"/>
      <c r="DT19" s="252"/>
      <c r="DU19" s="131"/>
    </row>
    <row r="20" spans="1:125" x14ac:dyDescent="0.2">
      <c r="A20" s="246">
        <v>-200</v>
      </c>
      <c r="W20" s="128">
        <v>5.8</v>
      </c>
      <c r="X20" s="252">
        <f t="shared" si="15"/>
        <v>5.3193013534386857</v>
      </c>
      <c r="AE20" s="126">
        <v>5.0999999999999996</v>
      </c>
      <c r="AF20" s="252">
        <f t="shared" si="10"/>
        <v>4.6182211019085333</v>
      </c>
      <c r="AG20" s="126">
        <v>7.3</v>
      </c>
      <c r="AH20" s="252">
        <f t="shared" si="0"/>
        <v>8.7507217015938235</v>
      </c>
      <c r="AK20" s="126">
        <v>5.7</v>
      </c>
      <c r="AL20" s="252">
        <f t="shared" si="7"/>
        <v>5.8087967970390757</v>
      </c>
      <c r="AM20" s="126">
        <v>6.9</v>
      </c>
      <c r="AN20" s="252">
        <f t="shared" si="6"/>
        <v>9.4489645710895651</v>
      </c>
      <c r="AU20" s="124">
        <v>5.0999999999999996</v>
      </c>
      <c r="AV20" s="252">
        <f t="shared" si="1"/>
        <v>6.1905176146427872</v>
      </c>
      <c r="AY20" s="124">
        <v>8.1</v>
      </c>
      <c r="AZ20" s="252">
        <f t="shared" si="2"/>
        <v>8.2064475496949409</v>
      </c>
      <c r="BA20" s="124">
        <v>8.6</v>
      </c>
      <c r="BB20" s="252">
        <f t="shared" si="4"/>
        <v>9.7304099557012247</v>
      </c>
      <c r="BK20" s="123">
        <v>5.7</v>
      </c>
      <c r="BL20" s="252">
        <f t="shared" si="8"/>
        <v>7.0044345780608293</v>
      </c>
      <c r="BW20" s="122">
        <v>4.0999999999999996</v>
      </c>
      <c r="BX20" s="252">
        <f t="shared" si="12"/>
        <v>4.2311552277816826</v>
      </c>
      <c r="CA20" s="122">
        <v>7.1</v>
      </c>
      <c r="CB20" s="252">
        <f t="shared" si="13"/>
        <v>6.6877732756299553</v>
      </c>
      <c r="CC20" s="122">
        <v>6.3</v>
      </c>
      <c r="CD20" s="252">
        <f t="shared" si="9"/>
        <v>5.6757440757576916</v>
      </c>
      <c r="DA20" s="132">
        <v>11.833333333333334</v>
      </c>
      <c r="DB20" s="252">
        <f t="shared" si="3"/>
        <v>14.828120011371341</v>
      </c>
      <c r="DM20" s="119">
        <v>5.7777777777777777</v>
      </c>
      <c r="DN20" s="252">
        <f t="shared" si="11"/>
        <v>5.8985049147094504</v>
      </c>
      <c r="DO20" s="132">
        <v>8.5555555555555554</v>
      </c>
      <c r="DP20" s="252">
        <f t="shared" si="14"/>
        <v>10.189560854517872</v>
      </c>
      <c r="DS20" s="120"/>
      <c r="DT20" s="252"/>
      <c r="DU20" s="118"/>
    </row>
    <row r="21" spans="1:125" x14ac:dyDescent="0.2">
      <c r="A21" s="246">
        <v>-195</v>
      </c>
      <c r="W21" s="128">
        <v>5.8</v>
      </c>
      <c r="X21" s="252">
        <f t="shared" si="15"/>
        <v>5.4963188196027186</v>
      </c>
      <c r="AE21" s="126">
        <v>4.8</v>
      </c>
      <c r="AF21" s="252">
        <f t="shared" si="10"/>
        <v>4.7527655743608204</v>
      </c>
      <c r="AG21" s="126">
        <v>7.6</v>
      </c>
      <c r="AH21" s="252">
        <f t="shared" si="0"/>
        <v>8.8769536590539779</v>
      </c>
      <c r="AK21" s="126">
        <v>5.3</v>
      </c>
      <c r="AL21" s="252">
        <f t="shared" si="7"/>
        <v>5.9760768771130985</v>
      </c>
      <c r="AM21" s="126">
        <v>6.9</v>
      </c>
      <c r="AN21" s="252">
        <f t="shared" si="6"/>
        <v>9.5452404568123264</v>
      </c>
      <c r="AU21" s="124">
        <v>5.0999999999999996</v>
      </c>
      <c r="AV21" s="252">
        <f t="shared" si="1"/>
        <v>6.3182546742767176</v>
      </c>
      <c r="AY21" s="124">
        <v>8.3000000000000007</v>
      </c>
      <c r="AZ21" s="252">
        <f t="shared" si="2"/>
        <v>8.4012863609525681</v>
      </c>
      <c r="BA21" s="124">
        <v>8.6</v>
      </c>
      <c r="BB21" s="252">
        <f t="shared" si="4"/>
        <v>10.009649706808695</v>
      </c>
      <c r="BK21" s="123">
        <v>5.7</v>
      </c>
      <c r="BL21" s="252">
        <f t="shared" si="8"/>
        <v>7.2368237136093096</v>
      </c>
      <c r="BW21" s="122">
        <v>4.4000000000000004</v>
      </c>
      <c r="BX21" s="252">
        <f t="shared" si="12"/>
        <v>4.5228763470871414</v>
      </c>
      <c r="CA21" s="122">
        <v>7.9</v>
      </c>
      <c r="CB21" s="252">
        <f t="shared" si="13"/>
        <v>6.8730789437392064</v>
      </c>
      <c r="CC21" s="122">
        <v>6.2</v>
      </c>
      <c r="CD21" s="252">
        <f t="shared" si="9"/>
        <v>5.8788504738637499</v>
      </c>
      <c r="DA21" s="119">
        <v>11.722222222222221</v>
      </c>
      <c r="DB21" s="252">
        <f t="shared" si="3"/>
        <v>14.883805899975947</v>
      </c>
      <c r="DM21" s="132">
        <v>5.7222222222222223</v>
      </c>
      <c r="DN21" s="252">
        <f t="shared" si="11"/>
        <v>5.9899311807306033</v>
      </c>
      <c r="DO21" s="119">
        <v>8.4444444444444446</v>
      </c>
      <c r="DP21" s="252">
        <f t="shared" si="14"/>
        <v>10.25426627759937</v>
      </c>
      <c r="DS21" s="132">
        <v>8.2222222222222214</v>
      </c>
      <c r="DT21" s="252">
        <f t="shared" si="5"/>
        <v>11.014105461393594</v>
      </c>
      <c r="DU21" s="131"/>
    </row>
    <row r="22" spans="1:125" x14ac:dyDescent="0.2">
      <c r="A22" s="246">
        <v>-190</v>
      </c>
      <c r="U22" s="128">
        <v>7.6</v>
      </c>
      <c r="V22" s="252">
        <f>($A22*U$117)+U$123</f>
        <v>7.4938731144868154</v>
      </c>
      <c r="W22" s="128">
        <v>5.8</v>
      </c>
      <c r="X22" s="252">
        <f t="shared" si="15"/>
        <v>5.6733362857667515</v>
      </c>
      <c r="AE22" s="126">
        <v>4.5999999999999996</v>
      </c>
      <c r="AF22" s="252">
        <f t="shared" si="10"/>
        <v>4.8873100468131065</v>
      </c>
      <c r="AG22" s="126">
        <v>7.3</v>
      </c>
      <c r="AH22" s="252">
        <f t="shared" si="0"/>
        <v>9.0031856165141324</v>
      </c>
      <c r="AK22" s="126">
        <v>5.6</v>
      </c>
      <c r="AL22" s="252">
        <f t="shared" si="7"/>
        <v>6.1433569571871223</v>
      </c>
      <c r="AM22" s="126">
        <v>6.8</v>
      </c>
      <c r="AN22" s="252">
        <f t="shared" si="6"/>
        <v>9.6415163425350876</v>
      </c>
      <c r="AU22" s="124">
        <v>5</v>
      </c>
      <c r="AV22" s="252">
        <f t="shared" si="1"/>
        <v>6.4459917339106481</v>
      </c>
      <c r="AY22" s="124">
        <v>8.6</v>
      </c>
      <c r="AZ22" s="252">
        <f t="shared" si="2"/>
        <v>8.5961251722101935</v>
      </c>
      <c r="BA22" s="124">
        <v>8.4</v>
      </c>
      <c r="BB22" s="252">
        <f t="shared" si="4"/>
        <v>10.288889457916165</v>
      </c>
      <c r="BK22" s="123">
        <v>5.9</v>
      </c>
      <c r="BL22" s="252">
        <f t="shared" si="8"/>
        <v>7.4692128491577883</v>
      </c>
      <c r="BW22" s="122">
        <v>4.9000000000000004</v>
      </c>
      <c r="BX22" s="252">
        <f t="shared" si="12"/>
        <v>4.8145974663925983</v>
      </c>
      <c r="CA22" s="122">
        <v>7.9</v>
      </c>
      <c r="CB22" s="252">
        <f t="shared" si="13"/>
        <v>7.0583846118484574</v>
      </c>
      <c r="CC22" s="122">
        <v>6.2</v>
      </c>
      <c r="CD22" s="252">
        <f t="shared" si="9"/>
        <v>6.0819568719698074</v>
      </c>
      <c r="DA22" s="132">
        <v>11.5</v>
      </c>
      <c r="DB22" s="252">
        <f t="shared" si="3"/>
        <v>14.939491788580552</v>
      </c>
      <c r="DI22" s="119">
        <v>9.9444444444444446</v>
      </c>
      <c r="DJ22" s="252">
        <f>($A22*DI$117)+DI$123</f>
        <v>9.1809533197286886</v>
      </c>
      <c r="DM22" s="119">
        <v>5.5</v>
      </c>
      <c r="DN22" s="252">
        <f t="shared" si="11"/>
        <v>6.0813574467517562</v>
      </c>
      <c r="DO22" s="132">
        <v>8.2777777777777786</v>
      </c>
      <c r="DP22" s="252">
        <f t="shared" si="14"/>
        <v>10.318971700680867</v>
      </c>
      <c r="DS22" s="119">
        <v>13.666666666666666</v>
      </c>
      <c r="DT22" s="252">
        <f t="shared" si="5"/>
        <v>11.187532956685498</v>
      </c>
      <c r="DU22" s="118"/>
    </row>
    <row r="23" spans="1:125" x14ac:dyDescent="0.2">
      <c r="A23" s="246">
        <v>-185</v>
      </c>
      <c r="U23" s="128">
        <v>7.4</v>
      </c>
      <c r="V23" s="252">
        <f t="shared" ref="V23:V59" si="16">($A23*U$117)+U$123</f>
        <v>7.5545606641055834</v>
      </c>
      <c r="W23" s="128">
        <v>5.8</v>
      </c>
      <c r="X23" s="252">
        <f t="shared" si="15"/>
        <v>5.8503537519307844</v>
      </c>
      <c r="AE23" s="126">
        <v>4.3</v>
      </c>
      <c r="AF23" s="252">
        <f t="shared" si="10"/>
        <v>5.0218545192653936</v>
      </c>
      <c r="AG23" s="126">
        <v>7.2</v>
      </c>
      <c r="AH23" s="252">
        <f t="shared" si="0"/>
        <v>9.1294175739742869</v>
      </c>
      <c r="AK23" s="126">
        <v>5.8</v>
      </c>
      <c r="AL23" s="252">
        <f t="shared" si="7"/>
        <v>6.3106370372611451</v>
      </c>
      <c r="AM23" s="126">
        <v>6.6</v>
      </c>
      <c r="AN23" s="252">
        <f t="shared" si="6"/>
        <v>9.7377922282578488</v>
      </c>
      <c r="AU23" s="124">
        <v>4.8</v>
      </c>
      <c r="AV23" s="252">
        <f t="shared" si="1"/>
        <v>6.5737287935445785</v>
      </c>
      <c r="AW23" s="124">
        <v>4.3</v>
      </c>
      <c r="AX23" s="252">
        <f>($A23*AW$117)+AW$123</f>
        <v>3.1444558800913303</v>
      </c>
      <c r="AY23" s="124">
        <v>9.1999999999999993</v>
      </c>
      <c r="AZ23" s="252">
        <f t="shared" si="2"/>
        <v>8.7909639834678188</v>
      </c>
      <c r="BA23" s="124">
        <v>8.4</v>
      </c>
      <c r="BB23" s="252">
        <f t="shared" si="4"/>
        <v>10.568129209023633</v>
      </c>
      <c r="BK23" s="123">
        <v>5.8</v>
      </c>
      <c r="BL23" s="252">
        <f t="shared" si="8"/>
        <v>7.7016019847062669</v>
      </c>
      <c r="BW23" s="122">
        <v>5.6</v>
      </c>
      <c r="BX23" s="252">
        <f t="shared" si="12"/>
        <v>5.1063185856980571</v>
      </c>
      <c r="CA23" s="122">
        <v>7.9</v>
      </c>
      <c r="CB23" s="252">
        <f t="shared" si="13"/>
        <v>7.2436902799577085</v>
      </c>
      <c r="CC23" s="122">
        <v>6.2</v>
      </c>
      <c r="CD23" s="252">
        <f t="shared" si="9"/>
        <v>6.2850632700758648</v>
      </c>
      <c r="CK23" s="121">
        <v>6.6</v>
      </c>
      <c r="CL23" s="252">
        <f>($A23*CK$117)+CK$123</f>
        <v>5.5175125102033569</v>
      </c>
      <c r="DA23" s="119">
        <v>11.666666666666666</v>
      </c>
      <c r="DB23" s="252">
        <f t="shared" si="3"/>
        <v>14.995177677185158</v>
      </c>
      <c r="DI23" s="132">
        <v>9.6666666666666661</v>
      </c>
      <c r="DJ23" s="252">
        <f t="shared" ref="DJ23:DJ59" si="17">($A23*DI$117)+DI$123</f>
        <v>9.2302849575136054</v>
      </c>
      <c r="DM23" s="132">
        <v>5.3888888888888893</v>
      </c>
      <c r="DN23" s="252">
        <f t="shared" si="11"/>
        <v>6.1727837127729082</v>
      </c>
      <c r="DO23" s="119">
        <v>8.1666666666666661</v>
      </c>
      <c r="DP23" s="252">
        <f t="shared" si="14"/>
        <v>10.383677123762364</v>
      </c>
      <c r="DS23" s="132">
        <v>14.555555555555555</v>
      </c>
      <c r="DT23" s="252">
        <f t="shared" si="5"/>
        <v>11.3609604519774</v>
      </c>
      <c r="DU23" s="131"/>
    </row>
    <row r="24" spans="1:125" x14ac:dyDescent="0.2">
      <c r="A24" s="246">
        <v>-180</v>
      </c>
      <c r="U24" s="128">
        <v>7.1</v>
      </c>
      <c r="V24" s="252">
        <f t="shared" si="16"/>
        <v>7.6152482137243513</v>
      </c>
      <c r="W24" s="128">
        <v>5.8</v>
      </c>
      <c r="X24" s="252">
        <f t="shared" si="15"/>
        <v>6.0273712180948174</v>
      </c>
      <c r="AE24" s="126">
        <v>4.4000000000000004</v>
      </c>
      <c r="AF24" s="252">
        <f t="shared" si="10"/>
        <v>5.1563989917176798</v>
      </c>
      <c r="AG24" s="126">
        <v>7.1</v>
      </c>
      <c r="AH24" s="252">
        <f t="shared" si="0"/>
        <v>9.2556495314344414</v>
      </c>
      <c r="AK24" s="126">
        <v>6.2</v>
      </c>
      <c r="AL24" s="252">
        <f t="shared" si="7"/>
        <v>6.477917117335168</v>
      </c>
      <c r="AM24" s="126">
        <v>6.5</v>
      </c>
      <c r="AN24" s="252">
        <f t="shared" si="6"/>
        <v>9.8340681139806083</v>
      </c>
      <c r="AU24" s="124">
        <v>4.9000000000000004</v>
      </c>
      <c r="AV24" s="252">
        <f t="shared" si="1"/>
        <v>6.701465853178509</v>
      </c>
      <c r="AW24" s="124">
        <v>4.2</v>
      </c>
      <c r="AX24" s="252">
        <f t="shared" ref="AX24:AX59" si="18">($A24*AW$117)+AW$123</f>
        <v>3.3243354508996728</v>
      </c>
      <c r="AY24" s="124">
        <v>9.4</v>
      </c>
      <c r="AZ24" s="252">
        <f t="shared" si="2"/>
        <v>8.9858027947254477</v>
      </c>
      <c r="BA24" s="124">
        <v>8.6999999999999993</v>
      </c>
      <c r="BB24" s="252">
        <f t="shared" si="4"/>
        <v>10.847368960131103</v>
      </c>
      <c r="BK24" s="123">
        <v>5.9</v>
      </c>
      <c r="BL24" s="252">
        <f t="shared" si="8"/>
        <v>7.9339911202547473</v>
      </c>
      <c r="BU24" s="122">
        <v>5.4</v>
      </c>
      <c r="BV24" s="252">
        <f>($A24*BU$117)+BU$123</f>
        <v>2.8675675675675656</v>
      </c>
      <c r="BW24" s="122">
        <v>5.9</v>
      </c>
      <c r="BX24" s="252">
        <f t="shared" si="12"/>
        <v>5.398039705003514</v>
      </c>
      <c r="CA24" s="122">
        <v>8</v>
      </c>
      <c r="CB24" s="252">
        <f t="shared" si="13"/>
        <v>7.4289959480669596</v>
      </c>
      <c r="CC24" s="122">
        <v>6.3</v>
      </c>
      <c r="CD24" s="252">
        <f t="shared" si="9"/>
        <v>6.4881696681819232</v>
      </c>
      <c r="CE24" s="122">
        <v>5.9</v>
      </c>
      <c r="CF24" s="252">
        <f>($A24*CE$117)+CE$123</f>
        <v>4.385633001422474</v>
      </c>
      <c r="CK24" s="134">
        <v>6.3</v>
      </c>
      <c r="CL24" s="252">
        <f t="shared" ref="CL24:CL59" si="19">($A24*CK$117)+CK$123</f>
        <v>5.6413635234411039</v>
      </c>
      <c r="DA24" s="132">
        <v>11.777777777777779</v>
      </c>
      <c r="DB24" s="252">
        <f t="shared" si="3"/>
        <v>15.050863565789763</v>
      </c>
      <c r="DI24" s="119">
        <v>9.4444444444444446</v>
      </c>
      <c r="DJ24" s="252">
        <f t="shared" si="17"/>
        <v>9.2796165952985241</v>
      </c>
      <c r="DM24" s="119">
        <v>5.166666666666667</v>
      </c>
      <c r="DN24" s="252">
        <f t="shared" si="11"/>
        <v>6.2642099787940611</v>
      </c>
      <c r="DO24" s="132">
        <v>7.9444444444444446</v>
      </c>
      <c r="DP24" s="252">
        <f t="shared" si="14"/>
        <v>10.448382546843863</v>
      </c>
      <c r="DS24" s="119">
        <v>15.055555555555555</v>
      </c>
      <c r="DT24" s="252">
        <f t="shared" si="5"/>
        <v>11.534387947269302</v>
      </c>
      <c r="DU24" s="118"/>
    </row>
    <row r="25" spans="1:125" x14ac:dyDescent="0.2">
      <c r="A25" s="246">
        <v>-175</v>
      </c>
      <c r="U25" s="128">
        <v>7.8</v>
      </c>
      <c r="V25" s="252">
        <f t="shared" si="16"/>
        <v>7.6759357633431193</v>
      </c>
      <c r="W25" s="128">
        <v>6</v>
      </c>
      <c r="X25" s="252">
        <f t="shared" si="15"/>
        <v>6.2043886842588503</v>
      </c>
      <c r="AE25" s="126">
        <v>4.5</v>
      </c>
      <c r="AF25" s="252">
        <f t="shared" si="10"/>
        <v>5.2909434641699669</v>
      </c>
      <c r="AG25" s="126">
        <v>7</v>
      </c>
      <c r="AH25" s="252">
        <f t="shared" si="0"/>
        <v>9.3818814888945958</v>
      </c>
      <c r="AK25" s="126">
        <v>6.6</v>
      </c>
      <c r="AL25" s="252">
        <f t="shared" si="7"/>
        <v>6.6451971974091917</v>
      </c>
      <c r="AM25" s="126">
        <v>6.4</v>
      </c>
      <c r="AN25" s="252">
        <f t="shared" si="6"/>
        <v>9.9303439997033696</v>
      </c>
      <c r="AU25" s="124">
        <v>5</v>
      </c>
      <c r="AV25" s="252">
        <f t="shared" si="1"/>
        <v>6.8292029128124394</v>
      </c>
      <c r="AW25" s="124">
        <v>4.2</v>
      </c>
      <c r="AX25" s="252">
        <f t="shared" si="18"/>
        <v>3.5042150217080152</v>
      </c>
      <c r="AY25" s="124">
        <v>9.4</v>
      </c>
      <c r="AZ25" s="252">
        <f t="shared" si="2"/>
        <v>9.1806416059830731</v>
      </c>
      <c r="BA25" s="124">
        <v>9</v>
      </c>
      <c r="BB25" s="252">
        <f t="shared" si="4"/>
        <v>11.126608711238573</v>
      </c>
      <c r="BK25" s="123">
        <v>5.8</v>
      </c>
      <c r="BL25" s="252">
        <f t="shared" si="8"/>
        <v>8.1663802558032259</v>
      </c>
      <c r="BU25" s="122">
        <v>5.4</v>
      </c>
      <c r="BV25" s="252">
        <f t="shared" ref="BV25:BV59" si="20">($A25*BU$117)+BU$123</f>
        <v>3.1684684684684665</v>
      </c>
      <c r="BW25" s="122">
        <v>6.3</v>
      </c>
      <c r="BX25" s="252">
        <f t="shared" si="12"/>
        <v>5.6897608243089728</v>
      </c>
      <c r="CA25" s="122">
        <v>8.3000000000000007</v>
      </c>
      <c r="CB25" s="252">
        <f t="shared" si="13"/>
        <v>7.6143016161762107</v>
      </c>
      <c r="CC25" s="122">
        <v>6.4</v>
      </c>
      <c r="CD25" s="252">
        <f t="shared" si="9"/>
        <v>6.6912760662879807</v>
      </c>
      <c r="CE25" s="122">
        <v>5.9</v>
      </c>
      <c r="CF25" s="252">
        <f t="shared" ref="CF25:CF59" si="21">($A25*CE$117)+CE$123</f>
        <v>4.5888098624940721</v>
      </c>
      <c r="CK25" s="121">
        <v>6.2</v>
      </c>
      <c r="CL25" s="252">
        <f t="shared" si="19"/>
        <v>5.765214536678851</v>
      </c>
      <c r="DA25" s="119">
        <v>11.833333333333334</v>
      </c>
      <c r="DB25" s="252">
        <f t="shared" si="3"/>
        <v>15.106549454394369</v>
      </c>
      <c r="DI25" s="132">
        <v>9.2777777777777786</v>
      </c>
      <c r="DJ25" s="252">
        <f t="shared" si="17"/>
        <v>9.328948233083441</v>
      </c>
      <c r="DM25" s="132">
        <v>5.0555555555555554</v>
      </c>
      <c r="DN25" s="252">
        <f t="shared" si="11"/>
        <v>6.3556362448152139</v>
      </c>
      <c r="DO25" s="119">
        <v>7.6111111111111107</v>
      </c>
      <c r="DP25" s="252">
        <f t="shared" si="14"/>
        <v>10.51308796992536</v>
      </c>
      <c r="DS25" s="132">
        <v>15.388888888888889</v>
      </c>
      <c r="DT25" s="252">
        <f t="shared" si="5"/>
        <v>11.707815442561204</v>
      </c>
      <c r="DU25" s="131"/>
    </row>
    <row r="26" spans="1:125" x14ac:dyDescent="0.2">
      <c r="A26" s="246">
        <v>-170</v>
      </c>
      <c r="I26" s="130">
        <v>5.3</v>
      </c>
      <c r="J26" s="252">
        <f>($A26*I$117)+I$123</f>
        <v>2.5404054555193873</v>
      </c>
      <c r="U26" s="128">
        <v>7.8</v>
      </c>
      <c r="V26" s="252">
        <f t="shared" si="16"/>
        <v>7.7366233129618873</v>
      </c>
      <c r="W26" s="128">
        <v>6.2</v>
      </c>
      <c r="X26" s="252">
        <f t="shared" si="15"/>
        <v>6.3814061504228832</v>
      </c>
      <c r="AE26" s="126">
        <v>4.8</v>
      </c>
      <c r="AF26" s="252">
        <f t="shared" si="10"/>
        <v>5.425487936622253</v>
      </c>
      <c r="AG26" s="126">
        <v>6.9</v>
      </c>
      <c r="AH26" s="252">
        <f t="shared" si="0"/>
        <v>9.5081134463547503</v>
      </c>
      <c r="AK26" s="126">
        <v>7.1</v>
      </c>
      <c r="AL26" s="252">
        <f t="shared" si="7"/>
        <v>6.8124772774832145</v>
      </c>
      <c r="AM26" s="126">
        <v>6.3</v>
      </c>
      <c r="AN26" s="252">
        <f t="shared" si="6"/>
        <v>10.026619885426131</v>
      </c>
      <c r="AO26" s="127"/>
      <c r="AP26" s="166"/>
      <c r="AU26" s="124">
        <v>5.2</v>
      </c>
      <c r="AV26" s="252">
        <f t="shared" si="1"/>
        <v>6.956939972446369</v>
      </c>
      <c r="AW26" s="124">
        <v>4.0999999999999996</v>
      </c>
      <c r="AX26" s="252">
        <f t="shared" si="18"/>
        <v>3.6840945925163577</v>
      </c>
      <c r="AY26" s="124">
        <v>9.6999999999999993</v>
      </c>
      <c r="AZ26" s="252">
        <f t="shared" si="2"/>
        <v>9.3754804172406985</v>
      </c>
      <c r="BA26" s="124">
        <v>9.3000000000000007</v>
      </c>
      <c r="BB26" s="252">
        <f t="shared" si="4"/>
        <v>11.405848462346041</v>
      </c>
      <c r="BI26" s="123">
        <v>5.7</v>
      </c>
      <c r="BJ26" s="252">
        <f>($A26*BI$117)+BI$123</f>
        <v>5.0122518439161077</v>
      </c>
      <c r="BK26" s="123">
        <v>5.8</v>
      </c>
      <c r="BL26" s="252">
        <f t="shared" si="8"/>
        <v>8.3987693913517063</v>
      </c>
      <c r="BQ26" s="123">
        <v>6.8</v>
      </c>
      <c r="BR26" s="252">
        <f>($A26*BQ$117)+BQ$123</f>
        <v>6.0616951666735339</v>
      </c>
      <c r="BU26" s="122">
        <v>5.4</v>
      </c>
      <c r="BV26" s="252">
        <f t="shared" si="20"/>
        <v>3.4693693693693675</v>
      </c>
      <c r="BW26" s="122">
        <v>6.8</v>
      </c>
      <c r="BX26" s="252">
        <f t="shared" si="12"/>
        <v>5.9814819436144298</v>
      </c>
      <c r="CA26" s="122">
        <v>8.6</v>
      </c>
      <c r="CB26" s="252">
        <f t="shared" si="13"/>
        <v>7.7996072842854618</v>
      </c>
      <c r="CC26" s="122">
        <v>6.5</v>
      </c>
      <c r="CD26" s="252">
        <f t="shared" si="9"/>
        <v>6.8943824643940381</v>
      </c>
      <c r="CE26" s="122">
        <v>5.9</v>
      </c>
      <c r="CF26" s="252">
        <f t="shared" si="21"/>
        <v>4.7919867235656701</v>
      </c>
      <c r="CK26" s="134">
        <v>5.7</v>
      </c>
      <c r="CL26" s="252">
        <f t="shared" si="19"/>
        <v>5.8890655499165989</v>
      </c>
      <c r="DA26" s="132">
        <v>12.055555555555555</v>
      </c>
      <c r="DB26" s="252">
        <f t="shared" si="3"/>
        <v>15.162235342998974</v>
      </c>
      <c r="DI26" s="119">
        <v>9.0555555555555554</v>
      </c>
      <c r="DJ26" s="252">
        <f t="shared" si="17"/>
        <v>9.3782798708683579</v>
      </c>
      <c r="DM26" s="119">
        <v>5</v>
      </c>
      <c r="DN26" s="252">
        <f t="shared" si="11"/>
        <v>6.4470625108363659</v>
      </c>
      <c r="DO26" s="132">
        <v>7.2222222222222223</v>
      </c>
      <c r="DP26" s="252">
        <f t="shared" si="14"/>
        <v>10.577793393006859</v>
      </c>
      <c r="DS26" s="119">
        <v>15.555555555555555</v>
      </c>
      <c r="DT26" s="252">
        <f t="shared" si="5"/>
        <v>11.881242937853106</v>
      </c>
      <c r="DU26" s="118"/>
    </row>
    <row r="27" spans="1:125" x14ac:dyDescent="0.2">
      <c r="A27" s="246">
        <v>-165</v>
      </c>
      <c r="I27" s="130">
        <v>5.2</v>
      </c>
      <c r="J27" s="252">
        <f t="shared" ref="J27:J59" si="22">($A27*I$117)+I$123</f>
        <v>3.0333347068276417</v>
      </c>
      <c r="U27" s="128">
        <v>7.4</v>
      </c>
      <c r="V27" s="252">
        <f t="shared" si="16"/>
        <v>7.7973108625806553</v>
      </c>
      <c r="W27" s="128">
        <v>6.4</v>
      </c>
      <c r="X27" s="252">
        <f t="shared" si="15"/>
        <v>6.5584236165869161</v>
      </c>
      <c r="AE27" s="126">
        <v>4.8</v>
      </c>
      <c r="AF27" s="252">
        <f t="shared" si="10"/>
        <v>5.5600324090745401</v>
      </c>
      <c r="AG27" s="126">
        <v>6.7</v>
      </c>
      <c r="AH27" s="252">
        <f t="shared" si="0"/>
        <v>9.6343454038149048</v>
      </c>
      <c r="AK27" s="126">
        <v>7.7</v>
      </c>
      <c r="AL27" s="252">
        <f t="shared" si="7"/>
        <v>6.9797573575572374</v>
      </c>
      <c r="AM27" s="126">
        <v>6.3</v>
      </c>
      <c r="AN27" s="252">
        <f t="shared" si="6"/>
        <v>10.122895771148892</v>
      </c>
      <c r="AO27" s="127"/>
      <c r="AP27" s="166"/>
      <c r="AU27" s="124">
        <v>5.2</v>
      </c>
      <c r="AV27" s="252">
        <f t="shared" si="1"/>
        <v>7.0846770320802994</v>
      </c>
      <c r="AW27" s="124">
        <v>4.0999999999999996</v>
      </c>
      <c r="AX27" s="252">
        <f t="shared" si="18"/>
        <v>3.8639741633247002</v>
      </c>
      <c r="AY27" s="124">
        <v>9.9</v>
      </c>
      <c r="AZ27" s="252">
        <f t="shared" si="2"/>
        <v>9.5703192284983256</v>
      </c>
      <c r="BA27" s="124">
        <v>9.6</v>
      </c>
      <c r="BB27" s="252">
        <f t="shared" si="4"/>
        <v>11.685088213453511</v>
      </c>
      <c r="BI27" s="123">
        <v>5.7</v>
      </c>
      <c r="BJ27" s="252">
        <f t="shared" ref="BJ27:BJ59" si="23">($A27*BI$117)+BI$123</f>
        <v>5.2854209073303391</v>
      </c>
      <c r="BK27" s="123">
        <v>5.9</v>
      </c>
      <c r="BL27" s="252">
        <f t="shared" si="8"/>
        <v>8.6311585269001849</v>
      </c>
      <c r="BQ27" s="123">
        <v>7.1</v>
      </c>
      <c r="BR27" s="252">
        <f t="shared" ref="BR27:BR59" si="24">($A27*BQ$117)+BQ$123</f>
        <v>6.3716453088301943</v>
      </c>
      <c r="BU27" s="122">
        <v>4.4000000000000004</v>
      </c>
      <c r="BV27" s="252">
        <f t="shared" si="20"/>
        <v>3.7702702702702684</v>
      </c>
      <c r="BW27" s="122">
        <v>7.2</v>
      </c>
      <c r="BX27" s="252">
        <f t="shared" si="12"/>
        <v>6.2732030629198885</v>
      </c>
      <c r="CA27" s="122">
        <v>9</v>
      </c>
      <c r="CB27" s="252">
        <f t="shared" si="13"/>
        <v>7.9849129523947129</v>
      </c>
      <c r="CC27" s="122">
        <v>6.6</v>
      </c>
      <c r="CD27" s="252">
        <f t="shared" si="9"/>
        <v>7.0974888625000956</v>
      </c>
      <c r="CE27" s="122">
        <v>5.8</v>
      </c>
      <c r="CF27" s="252">
        <f t="shared" si="21"/>
        <v>4.9951635846372673</v>
      </c>
      <c r="CK27" s="121">
        <v>5.6</v>
      </c>
      <c r="CL27" s="252">
        <f t="shared" si="19"/>
        <v>6.012916563154346</v>
      </c>
      <c r="DA27" s="119">
        <v>12</v>
      </c>
      <c r="DB27" s="252">
        <f t="shared" si="3"/>
        <v>15.217921231603579</v>
      </c>
      <c r="DI27" s="132">
        <v>8.8888888888888893</v>
      </c>
      <c r="DJ27" s="252">
        <f t="shared" si="17"/>
        <v>9.4276115086532766</v>
      </c>
      <c r="DM27" s="132">
        <v>5.166666666666667</v>
      </c>
      <c r="DN27" s="252">
        <f t="shared" si="11"/>
        <v>6.5384887768575197</v>
      </c>
      <c r="DO27" s="119">
        <v>6.7777777777777777</v>
      </c>
      <c r="DP27" s="252">
        <f t="shared" si="14"/>
        <v>10.642498816088356</v>
      </c>
      <c r="DS27" s="132">
        <v>15.5</v>
      </c>
      <c r="DT27" s="252">
        <f t="shared" si="5"/>
        <v>12.054670433145009</v>
      </c>
      <c r="DU27" s="131"/>
    </row>
    <row r="28" spans="1:125" x14ac:dyDescent="0.2">
      <c r="A28" s="246">
        <v>-160</v>
      </c>
      <c r="I28" s="130">
        <v>5.2</v>
      </c>
      <c r="J28" s="252">
        <f t="shared" si="22"/>
        <v>3.5262639581358943</v>
      </c>
      <c r="U28" s="128">
        <v>7.2</v>
      </c>
      <c r="V28" s="252">
        <f t="shared" si="16"/>
        <v>7.8579984121994233</v>
      </c>
      <c r="W28" s="128">
        <v>6.6</v>
      </c>
      <c r="X28" s="252">
        <f t="shared" si="15"/>
        <v>6.735441082750949</v>
      </c>
      <c r="AE28" s="126">
        <v>5</v>
      </c>
      <c r="AF28" s="252">
        <f t="shared" si="10"/>
        <v>5.6945768815268263</v>
      </c>
      <c r="AG28" s="126">
        <v>6.7</v>
      </c>
      <c r="AH28" s="252">
        <f t="shared" si="0"/>
        <v>9.7605773612750593</v>
      </c>
      <c r="AK28" s="126">
        <v>8.4</v>
      </c>
      <c r="AL28" s="252">
        <f t="shared" si="7"/>
        <v>7.1470374376312602</v>
      </c>
      <c r="AM28" s="126">
        <v>6.3</v>
      </c>
      <c r="AN28" s="252">
        <f t="shared" si="6"/>
        <v>10.219171656871652</v>
      </c>
      <c r="AO28" s="127"/>
      <c r="AP28" s="166"/>
      <c r="AU28" s="124">
        <v>5.3</v>
      </c>
      <c r="AV28" s="252">
        <f t="shared" si="1"/>
        <v>7.2124140917142299</v>
      </c>
      <c r="AW28" s="124">
        <v>4.4000000000000004</v>
      </c>
      <c r="AX28" s="252">
        <f t="shared" si="18"/>
        <v>4.0438537341330427</v>
      </c>
      <c r="AY28" s="124">
        <v>10.1</v>
      </c>
      <c r="AZ28" s="252">
        <f t="shared" si="2"/>
        <v>9.7651580397559528</v>
      </c>
      <c r="BA28" s="124">
        <v>9.9</v>
      </c>
      <c r="BB28" s="252">
        <f t="shared" si="4"/>
        <v>11.964327964560979</v>
      </c>
      <c r="BI28" s="123">
        <v>5.9</v>
      </c>
      <c r="BJ28" s="252">
        <f t="shared" si="23"/>
        <v>5.5585899707445723</v>
      </c>
      <c r="BK28" s="123">
        <v>6.1</v>
      </c>
      <c r="BL28" s="252">
        <f t="shared" si="8"/>
        <v>8.8635476624486635</v>
      </c>
      <c r="BQ28" s="123">
        <v>7.4</v>
      </c>
      <c r="BR28" s="252">
        <f t="shared" si="24"/>
        <v>6.6815954509868547</v>
      </c>
      <c r="BU28" s="122">
        <v>4.4000000000000004</v>
      </c>
      <c r="BV28" s="252">
        <f t="shared" si="20"/>
        <v>4.0711711711711693</v>
      </c>
      <c r="BW28" s="122">
        <v>7.7</v>
      </c>
      <c r="BX28" s="252">
        <f t="shared" si="12"/>
        <v>6.5649241822253455</v>
      </c>
      <c r="CA28" s="122">
        <v>9.1999999999999993</v>
      </c>
      <c r="CB28" s="252">
        <f t="shared" si="13"/>
        <v>8.1702186205039649</v>
      </c>
      <c r="CC28" s="122">
        <v>6.7</v>
      </c>
      <c r="CD28" s="252">
        <f t="shared" si="9"/>
        <v>7.3005952606061539</v>
      </c>
      <c r="CE28" s="122">
        <v>5.8</v>
      </c>
      <c r="CF28" s="252">
        <f t="shared" si="21"/>
        <v>5.1983404457088653</v>
      </c>
      <c r="CK28" s="134">
        <v>5.5</v>
      </c>
      <c r="CL28" s="252">
        <f t="shared" si="19"/>
        <v>6.1367675763920921</v>
      </c>
      <c r="DA28" s="132">
        <v>11.888888888888889</v>
      </c>
      <c r="DB28" s="252">
        <f t="shared" si="3"/>
        <v>15.273607120208185</v>
      </c>
      <c r="DI28" s="119">
        <v>8.7777777777777786</v>
      </c>
      <c r="DJ28" s="252">
        <f t="shared" si="17"/>
        <v>9.4769431464381935</v>
      </c>
      <c r="DM28" s="119">
        <v>4.8888888888888893</v>
      </c>
      <c r="DN28" s="252">
        <f t="shared" si="11"/>
        <v>6.6299150428786717</v>
      </c>
      <c r="DO28" s="132">
        <v>6.333333333333333</v>
      </c>
      <c r="DP28" s="252">
        <f t="shared" si="14"/>
        <v>10.707204239169855</v>
      </c>
      <c r="DS28" s="119">
        <v>15.444444444444445</v>
      </c>
      <c r="DT28" s="252">
        <f t="shared" si="5"/>
        <v>12.22809792843691</v>
      </c>
      <c r="DU28" s="118"/>
    </row>
    <row r="29" spans="1:125" x14ac:dyDescent="0.2">
      <c r="A29" s="246">
        <v>-155</v>
      </c>
      <c r="I29" s="130">
        <v>5.3</v>
      </c>
      <c r="J29" s="252">
        <f t="shared" si="22"/>
        <v>4.0191932094441487</v>
      </c>
      <c r="U29" s="128">
        <v>6.8</v>
      </c>
      <c r="V29" s="252">
        <f t="shared" si="16"/>
        <v>7.9186859618181913</v>
      </c>
      <c r="W29" s="128">
        <v>6.7</v>
      </c>
      <c r="X29" s="252">
        <f t="shared" si="15"/>
        <v>6.912458548914981</v>
      </c>
      <c r="AE29" s="126">
        <v>5.3</v>
      </c>
      <c r="AF29" s="252">
        <f t="shared" si="10"/>
        <v>5.8291213539791134</v>
      </c>
      <c r="AG29" s="126">
        <v>6.8</v>
      </c>
      <c r="AH29" s="252">
        <f t="shared" si="0"/>
        <v>9.8868093187352137</v>
      </c>
      <c r="AK29" s="126">
        <v>9.1</v>
      </c>
      <c r="AL29" s="252">
        <f t="shared" si="7"/>
        <v>7.3143175177052839</v>
      </c>
      <c r="AM29" s="126">
        <v>6.3</v>
      </c>
      <c r="AN29" s="252">
        <f t="shared" si="6"/>
        <v>10.315447542594413</v>
      </c>
      <c r="AO29" s="127"/>
      <c r="AP29" s="166"/>
      <c r="AU29" s="124">
        <v>5.4</v>
      </c>
      <c r="AV29" s="252">
        <f t="shared" si="1"/>
        <v>7.3401511513481603</v>
      </c>
      <c r="AW29" s="124">
        <v>4.5999999999999996</v>
      </c>
      <c r="AX29" s="252">
        <f t="shared" si="18"/>
        <v>4.2237333049413852</v>
      </c>
      <c r="AY29" s="124">
        <v>10.199999999999999</v>
      </c>
      <c r="AZ29" s="252">
        <f t="shared" si="2"/>
        <v>9.9599968510135781</v>
      </c>
      <c r="BA29" s="124">
        <v>10.3</v>
      </c>
      <c r="BB29" s="252">
        <f t="shared" si="4"/>
        <v>12.243567715668449</v>
      </c>
      <c r="BI29" s="123">
        <v>5.9</v>
      </c>
      <c r="BJ29" s="252">
        <f t="shared" si="23"/>
        <v>5.8317590341588037</v>
      </c>
      <c r="BK29" s="123">
        <v>6.4</v>
      </c>
      <c r="BL29" s="252">
        <f t="shared" si="8"/>
        <v>9.0959367979971439</v>
      </c>
      <c r="BQ29" s="123">
        <v>7.4</v>
      </c>
      <c r="BR29" s="252">
        <f t="shared" si="24"/>
        <v>6.9915455931435151</v>
      </c>
      <c r="BU29" s="122">
        <v>4.5999999999999996</v>
      </c>
      <c r="BV29" s="252">
        <f t="shared" si="20"/>
        <v>4.3720720720720703</v>
      </c>
      <c r="BW29" s="122">
        <v>8.1</v>
      </c>
      <c r="BX29" s="252">
        <f t="shared" si="12"/>
        <v>6.8566453015308042</v>
      </c>
      <c r="CA29" s="122">
        <v>9.5</v>
      </c>
      <c r="CB29" s="252">
        <f t="shared" si="13"/>
        <v>8.3555242886132159</v>
      </c>
      <c r="CC29" s="122">
        <v>6.8</v>
      </c>
      <c r="CD29" s="252">
        <f t="shared" si="9"/>
        <v>7.5037016587122114</v>
      </c>
      <c r="CE29" s="122">
        <v>5.7</v>
      </c>
      <c r="CF29" s="252">
        <f t="shared" si="21"/>
        <v>5.4015173067804634</v>
      </c>
      <c r="CK29" s="121">
        <v>5.5</v>
      </c>
      <c r="CL29" s="252">
        <f t="shared" si="19"/>
        <v>6.2606185896298392</v>
      </c>
      <c r="DA29" s="119">
        <v>11.888888888888889</v>
      </c>
      <c r="DB29" s="252">
        <f t="shared" si="3"/>
        <v>15.32929300881279</v>
      </c>
      <c r="DI29" s="132">
        <v>8.1111111111111107</v>
      </c>
      <c r="DJ29" s="252">
        <f t="shared" si="17"/>
        <v>9.5262747842231121</v>
      </c>
      <c r="DM29" s="132">
        <v>4.8888888888888893</v>
      </c>
      <c r="DN29" s="252">
        <f t="shared" si="11"/>
        <v>6.7213413088998237</v>
      </c>
      <c r="DO29" s="119">
        <v>6</v>
      </c>
      <c r="DP29" s="252">
        <f t="shared" si="14"/>
        <v>10.771909662251351</v>
      </c>
      <c r="DS29" s="132">
        <v>15.166666666666666</v>
      </c>
      <c r="DT29" s="252">
        <f t="shared" si="5"/>
        <v>12.401525423728813</v>
      </c>
      <c r="DU29" s="131"/>
    </row>
    <row r="30" spans="1:125" x14ac:dyDescent="0.2">
      <c r="A30" s="246">
        <v>-150</v>
      </c>
      <c r="I30" s="130">
        <v>5.2</v>
      </c>
      <c r="J30" s="252">
        <f t="shared" si="22"/>
        <v>4.5121224607524013</v>
      </c>
      <c r="O30" s="129">
        <v>7.7</v>
      </c>
      <c r="P30" s="252">
        <f>($A30*O$117)+O$123</f>
        <v>5.3386246812644185</v>
      </c>
      <c r="U30" s="128">
        <v>6.6</v>
      </c>
      <c r="V30" s="252">
        <f t="shared" si="16"/>
        <v>7.9793735114369593</v>
      </c>
      <c r="W30" s="128">
        <v>7</v>
      </c>
      <c r="X30" s="252">
        <f t="shared" si="15"/>
        <v>7.0894760150790139</v>
      </c>
      <c r="AE30" s="126">
        <v>5.5</v>
      </c>
      <c r="AF30" s="252">
        <f t="shared" si="10"/>
        <v>5.9636658264313995</v>
      </c>
      <c r="AG30" s="126">
        <v>7</v>
      </c>
      <c r="AH30" s="252">
        <f t="shared" si="0"/>
        <v>10.013041276195368</v>
      </c>
      <c r="AK30" s="126">
        <v>9.5</v>
      </c>
      <c r="AL30" s="252">
        <f t="shared" si="7"/>
        <v>7.4815975977793068</v>
      </c>
      <c r="AM30" s="126">
        <v>6.3</v>
      </c>
      <c r="AN30" s="252">
        <f t="shared" si="6"/>
        <v>10.411723428317174</v>
      </c>
      <c r="AO30" s="127"/>
      <c r="AP30" s="166"/>
      <c r="AU30" s="124">
        <v>5.4</v>
      </c>
      <c r="AV30" s="252">
        <f t="shared" si="1"/>
        <v>7.4678882109820908</v>
      </c>
      <c r="AW30" s="124">
        <v>4.5999999999999996</v>
      </c>
      <c r="AX30" s="252">
        <f t="shared" si="18"/>
        <v>4.4036128757497277</v>
      </c>
      <c r="AY30" s="124">
        <v>10.199999999999999</v>
      </c>
      <c r="AZ30" s="252">
        <f t="shared" si="2"/>
        <v>10.154835662271205</v>
      </c>
      <c r="BA30" s="124">
        <v>10.4</v>
      </c>
      <c r="BB30" s="252">
        <f t="shared" si="4"/>
        <v>12.522807466775919</v>
      </c>
      <c r="BI30" s="123">
        <v>5.9</v>
      </c>
      <c r="BJ30" s="252">
        <f t="shared" si="23"/>
        <v>6.1049280975730369</v>
      </c>
      <c r="BK30" s="123">
        <v>6.7</v>
      </c>
      <c r="BL30" s="252">
        <f t="shared" si="8"/>
        <v>9.3283259335456226</v>
      </c>
      <c r="BQ30" s="123">
        <v>7.5</v>
      </c>
      <c r="BR30" s="252">
        <f t="shared" si="24"/>
        <v>7.3014957353001755</v>
      </c>
      <c r="BU30" s="122">
        <v>4.4000000000000004</v>
      </c>
      <c r="BV30" s="252">
        <f t="shared" si="20"/>
        <v>4.6729729729729712</v>
      </c>
      <c r="BW30" s="122">
        <v>8.6</v>
      </c>
      <c r="BX30" s="252">
        <f t="shared" si="12"/>
        <v>7.1483664208362629</v>
      </c>
      <c r="CA30" s="122">
        <v>9.9</v>
      </c>
      <c r="CB30" s="252">
        <f t="shared" si="13"/>
        <v>8.540829956722467</v>
      </c>
      <c r="CC30" s="122">
        <v>6.9</v>
      </c>
      <c r="CD30" s="252">
        <f t="shared" si="9"/>
        <v>7.7068080568182689</v>
      </c>
      <c r="CE30" s="122">
        <v>5.7</v>
      </c>
      <c r="CF30" s="252">
        <f t="shared" si="21"/>
        <v>5.6046941678520614</v>
      </c>
      <c r="CK30" s="134">
        <v>5.8</v>
      </c>
      <c r="CL30" s="252">
        <f t="shared" si="19"/>
        <v>6.3844696028675862</v>
      </c>
      <c r="DA30" s="132">
        <v>11.944444444444445</v>
      </c>
      <c r="DB30" s="252">
        <f t="shared" si="3"/>
        <v>15.384978897417396</v>
      </c>
      <c r="DI30" s="119">
        <v>7.7777777777777777</v>
      </c>
      <c r="DJ30" s="252">
        <f t="shared" si="17"/>
        <v>9.575606422008029</v>
      </c>
      <c r="DM30" s="119">
        <v>5</v>
      </c>
      <c r="DN30" s="252">
        <f t="shared" si="11"/>
        <v>6.8127675749209775</v>
      </c>
      <c r="DO30" s="132">
        <v>5.7222222222222223</v>
      </c>
      <c r="DP30" s="252">
        <f t="shared" si="14"/>
        <v>10.836615085332848</v>
      </c>
      <c r="DS30" s="119">
        <v>14.833333333333334</v>
      </c>
      <c r="DT30" s="252">
        <f t="shared" si="5"/>
        <v>12.574952919020713</v>
      </c>
      <c r="DU30" s="118"/>
    </row>
    <row r="31" spans="1:125" x14ac:dyDescent="0.2">
      <c r="A31" s="246">
        <v>-145</v>
      </c>
      <c r="I31" s="130">
        <v>5.2</v>
      </c>
      <c r="J31" s="252">
        <f t="shared" si="22"/>
        <v>5.0050517120606539</v>
      </c>
      <c r="O31" s="129">
        <v>7.4</v>
      </c>
      <c r="P31" s="252">
        <f t="shared" ref="P31:P59" si="25">($A31*O$117)+O$123</f>
        <v>5.5673371918889378</v>
      </c>
      <c r="U31" s="128">
        <v>6.6</v>
      </c>
      <c r="V31" s="252">
        <f t="shared" si="16"/>
        <v>8.0400610610557273</v>
      </c>
      <c r="W31" s="128">
        <v>7.2</v>
      </c>
      <c r="X31" s="252">
        <f t="shared" si="15"/>
        <v>7.2664934812430468</v>
      </c>
      <c r="AE31" s="126">
        <v>5.7</v>
      </c>
      <c r="AF31" s="252">
        <f t="shared" si="10"/>
        <v>6.0982102988836866</v>
      </c>
      <c r="AG31" s="126">
        <v>7.2</v>
      </c>
      <c r="AH31" s="252">
        <f t="shared" si="0"/>
        <v>10.139273233655523</v>
      </c>
      <c r="AK31" s="126">
        <v>10</v>
      </c>
      <c r="AL31" s="252">
        <f t="shared" si="7"/>
        <v>7.6488776778533296</v>
      </c>
      <c r="AM31" s="126">
        <v>6.2</v>
      </c>
      <c r="AN31" s="252">
        <f t="shared" si="6"/>
        <v>10.507999314039935</v>
      </c>
      <c r="AO31" s="127"/>
      <c r="AP31" s="166"/>
      <c r="AU31" s="124">
        <v>5.7</v>
      </c>
      <c r="AV31" s="252">
        <f t="shared" si="1"/>
        <v>7.5956252706160203</v>
      </c>
      <c r="AW31" s="124">
        <v>4.5999999999999996</v>
      </c>
      <c r="AX31" s="252">
        <f t="shared" si="18"/>
        <v>4.5834924465580702</v>
      </c>
      <c r="AY31" s="124">
        <v>10.1</v>
      </c>
      <c r="AZ31" s="252">
        <f t="shared" si="2"/>
        <v>10.349674473528832</v>
      </c>
      <c r="BA31" s="124">
        <v>10.8</v>
      </c>
      <c r="BB31" s="252">
        <f t="shared" si="4"/>
        <v>12.802047217883388</v>
      </c>
      <c r="BI31" s="123">
        <v>5.9</v>
      </c>
      <c r="BJ31" s="252">
        <f t="shared" si="23"/>
        <v>6.3780971609872683</v>
      </c>
      <c r="BK31" s="123">
        <v>6.9</v>
      </c>
      <c r="BL31" s="252">
        <f t="shared" si="8"/>
        <v>9.5607150690941012</v>
      </c>
      <c r="BQ31" s="123">
        <v>7.6</v>
      </c>
      <c r="BR31" s="252">
        <f t="shared" si="24"/>
        <v>7.6114458774568376</v>
      </c>
      <c r="BU31" s="122">
        <v>4.4000000000000004</v>
      </c>
      <c r="BV31" s="252">
        <f t="shared" si="20"/>
        <v>4.9738738738738721</v>
      </c>
      <c r="BW31" s="122">
        <v>9.1999999999999993</v>
      </c>
      <c r="BX31" s="252">
        <f t="shared" si="12"/>
        <v>7.4400875401417199</v>
      </c>
      <c r="CA31" s="122">
        <v>10.4</v>
      </c>
      <c r="CB31" s="252">
        <f t="shared" si="13"/>
        <v>8.7261356248317181</v>
      </c>
      <c r="CC31" s="122">
        <v>7.1</v>
      </c>
      <c r="CD31" s="252">
        <f t="shared" si="9"/>
        <v>7.9099144549243272</v>
      </c>
      <c r="CE31" s="122">
        <v>5.6</v>
      </c>
      <c r="CF31" s="252">
        <f t="shared" si="21"/>
        <v>5.8078710289236595</v>
      </c>
      <c r="CK31" s="121">
        <v>6.2</v>
      </c>
      <c r="CL31" s="252">
        <f t="shared" si="19"/>
        <v>6.5083206161053342</v>
      </c>
      <c r="DA31" s="119">
        <v>11.944444444444445</v>
      </c>
      <c r="DB31" s="252">
        <f t="shared" si="3"/>
        <v>15.440664786022001</v>
      </c>
      <c r="DI31" s="132">
        <v>7.333333333333333</v>
      </c>
      <c r="DJ31" s="252">
        <f t="shared" si="17"/>
        <v>9.6249380597929459</v>
      </c>
      <c r="DM31" s="132">
        <v>5</v>
      </c>
      <c r="DN31" s="252">
        <f t="shared" si="11"/>
        <v>6.9041938409421295</v>
      </c>
      <c r="DO31" s="119">
        <v>5.5</v>
      </c>
      <c r="DP31" s="252">
        <f t="shared" si="14"/>
        <v>10.901320508414347</v>
      </c>
      <c r="DS31" s="132">
        <v>14.777777777777779</v>
      </c>
      <c r="DT31" s="252">
        <f t="shared" si="5"/>
        <v>12.748380414312617</v>
      </c>
      <c r="DU31" s="131"/>
    </row>
    <row r="32" spans="1:125" x14ac:dyDescent="0.2">
      <c r="A32" s="246">
        <v>-140</v>
      </c>
      <c r="I32" s="130">
        <v>5.3</v>
      </c>
      <c r="J32" s="252">
        <f t="shared" si="22"/>
        <v>5.4979809633689083</v>
      </c>
      <c r="M32" s="130">
        <v>8.3000000000000007</v>
      </c>
      <c r="N32" s="252">
        <f>($A32*M$117)+M$123</f>
        <v>9.5252873563218401</v>
      </c>
      <c r="O32" s="129">
        <v>7.2</v>
      </c>
      <c r="P32" s="252">
        <f t="shared" si="25"/>
        <v>5.7960497025134572</v>
      </c>
      <c r="U32" s="128">
        <v>6.6</v>
      </c>
      <c r="V32" s="252">
        <f t="shared" si="16"/>
        <v>8.1007486106744953</v>
      </c>
      <c r="W32" s="128">
        <v>7.8</v>
      </c>
      <c r="X32" s="252">
        <f t="shared" si="15"/>
        <v>7.4435109474070797</v>
      </c>
      <c r="AE32" s="126">
        <v>5.9</v>
      </c>
      <c r="AF32" s="252">
        <f t="shared" si="10"/>
        <v>6.2327547713359728</v>
      </c>
      <c r="AG32" s="126">
        <v>7.3</v>
      </c>
      <c r="AH32" s="252">
        <f t="shared" si="0"/>
        <v>10.265505191115677</v>
      </c>
      <c r="AK32" s="126">
        <v>10.6</v>
      </c>
      <c r="AL32" s="252">
        <f t="shared" si="7"/>
        <v>7.8161577579273533</v>
      </c>
      <c r="AM32" s="126">
        <v>6.3</v>
      </c>
      <c r="AN32" s="252">
        <f t="shared" si="6"/>
        <v>10.604275199762697</v>
      </c>
      <c r="AO32" s="127"/>
      <c r="AP32" s="166"/>
      <c r="AU32" s="124">
        <v>5.8</v>
      </c>
      <c r="AV32" s="252">
        <f t="shared" si="1"/>
        <v>7.7233623302499517</v>
      </c>
      <c r="AW32" s="124">
        <v>4.7</v>
      </c>
      <c r="AX32" s="252">
        <f t="shared" si="18"/>
        <v>4.7633720173664127</v>
      </c>
      <c r="AY32" s="124">
        <v>10.6</v>
      </c>
      <c r="AZ32" s="252">
        <f t="shared" si="2"/>
        <v>10.544513284786458</v>
      </c>
      <c r="BA32" s="124">
        <v>11</v>
      </c>
      <c r="BB32" s="252">
        <f t="shared" si="4"/>
        <v>13.081286968990858</v>
      </c>
      <c r="BI32" s="123">
        <v>5.9</v>
      </c>
      <c r="BJ32" s="252">
        <f t="shared" si="23"/>
        <v>6.6512662244015006</v>
      </c>
      <c r="BK32" s="123">
        <v>6.8</v>
      </c>
      <c r="BL32" s="252">
        <f t="shared" si="8"/>
        <v>9.7931042046425816</v>
      </c>
      <c r="BQ32" s="123">
        <v>7.6</v>
      </c>
      <c r="BR32" s="252">
        <f t="shared" si="24"/>
        <v>7.921396019613498</v>
      </c>
      <c r="BU32" s="122">
        <v>4.8</v>
      </c>
      <c r="BV32" s="252">
        <f t="shared" si="20"/>
        <v>5.2747747747747731</v>
      </c>
      <c r="BW32" s="122">
        <v>9.8000000000000007</v>
      </c>
      <c r="BX32" s="252">
        <f t="shared" si="12"/>
        <v>7.7318086594471787</v>
      </c>
      <c r="CA32" s="122">
        <v>10.8</v>
      </c>
      <c r="CB32" s="252">
        <f t="shared" si="13"/>
        <v>8.9114412929409692</v>
      </c>
      <c r="CC32" s="122">
        <v>7.9</v>
      </c>
      <c r="CD32" s="252">
        <f t="shared" si="9"/>
        <v>8.1130208530303847</v>
      </c>
      <c r="CE32" s="122">
        <v>5.6</v>
      </c>
      <c r="CF32" s="252">
        <f t="shared" si="21"/>
        <v>6.0110478899952575</v>
      </c>
      <c r="CK32" s="134">
        <v>6.7</v>
      </c>
      <c r="CL32" s="252">
        <f t="shared" si="19"/>
        <v>6.6321716293430812</v>
      </c>
      <c r="DA32" s="132">
        <v>11.777777777777779</v>
      </c>
      <c r="DB32" s="252">
        <f t="shared" si="3"/>
        <v>15.496350674626607</v>
      </c>
      <c r="DI32" s="119">
        <v>7.2222222222222223</v>
      </c>
      <c r="DJ32" s="252">
        <f t="shared" si="17"/>
        <v>9.6742696975778646</v>
      </c>
      <c r="DM32" s="119">
        <v>5.0555555555555554</v>
      </c>
      <c r="DN32" s="252">
        <f t="shared" si="11"/>
        <v>6.9956201069632824</v>
      </c>
      <c r="DO32" s="132">
        <v>5.3888888888888893</v>
      </c>
      <c r="DP32" s="252">
        <f t="shared" si="14"/>
        <v>10.966025931495844</v>
      </c>
      <c r="DS32" s="119">
        <v>14.833333333333334</v>
      </c>
      <c r="DT32" s="252">
        <f t="shared" si="5"/>
        <v>12.921807909604519</v>
      </c>
      <c r="DU32" s="118"/>
    </row>
    <row r="33" spans="1:125" x14ac:dyDescent="0.2">
      <c r="A33" s="246">
        <v>-135</v>
      </c>
      <c r="I33" s="130">
        <v>5.4</v>
      </c>
      <c r="J33" s="252">
        <f t="shared" si="22"/>
        <v>5.9909102146771609</v>
      </c>
      <c r="M33" s="130">
        <v>8.3000000000000007</v>
      </c>
      <c r="N33" s="252">
        <f t="shared" ref="N33:N59" si="26">($A33*M$117)+M$123</f>
        <v>9.5172413793103452</v>
      </c>
      <c r="O33" s="129">
        <v>6.9</v>
      </c>
      <c r="P33" s="252">
        <f t="shared" si="25"/>
        <v>6.0247622131379766</v>
      </c>
      <c r="U33" s="128">
        <v>6.7</v>
      </c>
      <c r="V33" s="252">
        <f t="shared" si="16"/>
        <v>8.1614361602932632</v>
      </c>
      <c r="W33" s="128">
        <v>8.6</v>
      </c>
      <c r="X33" s="252">
        <f t="shared" si="15"/>
        <v>7.6205284135711127</v>
      </c>
      <c r="AE33" s="126">
        <v>6.2</v>
      </c>
      <c r="AF33" s="252">
        <f t="shared" si="10"/>
        <v>6.3672992437882598</v>
      </c>
      <c r="AG33" s="126">
        <v>7.3</v>
      </c>
      <c r="AH33" s="252">
        <f t="shared" si="0"/>
        <v>10.391737148575832</v>
      </c>
      <c r="AK33" s="126">
        <v>11.7</v>
      </c>
      <c r="AL33" s="252">
        <f t="shared" si="7"/>
        <v>7.9834378380013762</v>
      </c>
      <c r="AM33" s="126">
        <v>6.2</v>
      </c>
      <c r="AN33" s="252">
        <f t="shared" si="6"/>
        <v>10.700551085485458</v>
      </c>
      <c r="AO33" s="127"/>
      <c r="AP33" s="166"/>
      <c r="AU33" s="124">
        <v>5.9</v>
      </c>
      <c r="AV33" s="252">
        <f t="shared" si="1"/>
        <v>7.8510993898838812</v>
      </c>
      <c r="AW33" s="124">
        <v>4.9000000000000004</v>
      </c>
      <c r="AX33" s="252">
        <f t="shared" si="18"/>
        <v>4.9432515881747543</v>
      </c>
      <c r="AY33" s="124">
        <v>11.1</v>
      </c>
      <c r="AZ33" s="252">
        <f t="shared" si="2"/>
        <v>10.739352096044085</v>
      </c>
      <c r="BA33" s="124">
        <v>11.2</v>
      </c>
      <c r="BB33" s="252">
        <f t="shared" si="4"/>
        <v>13.360526720098328</v>
      </c>
      <c r="BI33" s="123">
        <v>5.8</v>
      </c>
      <c r="BJ33" s="252">
        <f t="shared" si="23"/>
        <v>6.9244352878157329</v>
      </c>
      <c r="BK33" s="123">
        <v>6.7</v>
      </c>
      <c r="BL33" s="252">
        <f t="shared" si="8"/>
        <v>10.02549334019106</v>
      </c>
      <c r="BQ33" s="123">
        <v>7.8</v>
      </c>
      <c r="BR33" s="252">
        <f t="shared" si="24"/>
        <v>8.2313461617701584</v>
      </c>
      <c r="BU33" s="122">
        <v>5.5</v>
      </c>
      <c r="BV33" s="252">
        <f t="shared" si="20"/>
        <v>5.575675675675674</v>
      </c>
      <c r="BW33" s="122">
        <v>10.199999999999999</v>
      </c>
      <c r="BX33" s="252">
        <f t="shared" si="12"/>
        <v>8.0235297787526356</v>
      </c>
      <c r="CA33" s="122">
        <v>11.2</v>
      </c>
      <c r="CB33" s="252">
        <f t="shared" si="13"/>
        <v>9.0967469610502203</v>
      </c>
      <c r="CC33" s="122">
        <v>7.9</v>
      </c>
      <c r="CD33" s="252">
        <f t="shared" si="9"/>
        <v>8.316127251136443</v>
      </c>
      <c r="CE33" s="122">
        <v>5.6</v>
      </c>
      <c r="CF33" s="252">
        <f t="shared" si="21"/>
        <v>6.2142247510668556</v>
      </c>
      <c r="CK33" s="121">
        <v>7.2</v>
      </c>
      <c r="CL33" s="252">
        <f t="shared" si="19"/>
        <v>6.7560226425808283</v>
      </c>
      <c r="DA33" s="119">
        <v>11.555555555555555</v>
      </c>
      <c r="DB33" s="252">
        <f t="shared" si="3"/>
        <v>15.552036563231212</v>
      </c>
      <c r="DI33" s="132">
        <v>6.8888888888888893</v>
      </c>
      <c r="DJ33" s="252">
        <f t="shared" si="17"/>
        <v>9.7236013353627815</v>
      </c>
      <c r="DM33" s="132">
        <v>5.2777777777777777</v>
      </c>
      <c r="DN33" s="252">
        <f t="shared" si="11"/>
        <v>7.0870463729844353</v>
      </c>
      <c r="DO33" s="119">
        <v>5.2222222222222223</v>
      </c>
      <c r="DP33" s="252">
        <f t="shared" si="14"/>
        <v>11.030731354577341</v>
      </c>
      <c r="DS33" s="132">
        <v>14.888888888888889</v>
      </c>
      <c r="DT33" s="252">
        <f t="shared" si="5"/>
        <v>13.095235404896421</v>
      </c>
      <c r="DU33" s="131"/>
    </row>
    <row r="34" spans="1:125" x14ac:dyDescent="0.2">
      <c r="A34" s="246">
        <v>-130</v>
      </c>
      <c r="I34" s="130">
        <v>5.6</v>
      </c>
      <c r="J34" s="252">
        <f t="shared" si="22"/>
        <v>6.4838394659854153</v>
      </c>
      <c r="M34" s="130">
        <v>8.5</v>
      </c>
      <c r="N34" s="252">
        <f t="shared" si="26"/>
        <v>9.5091954022988521</v>
      </c>
      <c r="O34" s="129">
        <v>6.2</v>
      </c>
      <c r="P34" s="252">
        <f t="shared" si="25"/>
        <v>6.2534747237624959</v>
      </c>
      <c r="U34" s="128">
        <v>6.9</v>
      </c>
      <c r="V34" s="252">
        <f t="shared" si="16"/>
        <v>8.2221237099120312</v>
      </c>
      <c r="W34" s="128">
        <v>10.199999999999999</v>
      </c>
      <c r="X34" s="252">
        <f t="shared" si="15"/>
        <v>7.7975458797351456</v>
      </c>
      <c r="AE34" s="126">
        <v>6.6</v>
      </c>
      <c r="AF34" s="252">
        <f t="shared" si="10"/>
        <v>6.5018437162405469</v>
      </c>
      <c r="AG34" s="126">
        <v>7</v>
      </c>
      <c r="AH34" s="252">
        <f t="shared" si="0"/>
        <v>10.517969106035986</v>
      </c>
      <c r="AK34" s="126">
        <v>11.8</v>
      </c>
      <c r="AL34" s="252">
        <f t="shared" si="7"/>
        <v>8.150717918075399</v>
      </c>
      <c r="AM34" s="126">
        <v>6.2</v>
      </c>
      <c r="AN34" s="252">
        <f t="shared" si="6"/>
        <v>10.796826971208217</v>
      </c>
      <c r="AO34" s="127"/>
      <c r="AP34" s="166"/>
      <c r="AU34" s="124">
        <v>5.9</v>
      </c>
      <c r="AV34" s="252">
        <f t="shared" si="1"/>
        <v>7.9788364495178126</v>
      </c>
      <c r="AW34" s="124">
        <v>5</v>
      </c>
      <c r="AX34" s="252">
        <f t="shared" si="18"/>
        <v>5.1231311589830968</v>
      </c>
      <c r="AY34" s="124">
        <v>11.6</v>
      </c>
      <c r="AZ34" s="252">
        <f t="shared" si="2"/>
        <v>10.934190907301712</v>
      </c>
      <c r="BA34" s="124">
        <v>11.4</v>
      </c>
      <c r="BB34" s="252">
        <f t="shared" si="4"/>
        <v>13.639766471205796</v>
      </c>
      <c r="BI34" s="123">
        <v>5.6</v>
      </c>
      <c r="BJ34" s="252">
        <f t="shared" si="23"/>
        <v>7.1976043512299652</v>
      </c>
      <c r="BK34" s="123">
        <v>6.3</v>
      </c>
      <c r="BL34" s="252">
        <f t="shared" si="8"/>
        <v>10.257882475739539</v>
      </c>
      <c r="BQ34" s="123">
        <v>8.3000000000000007</v>
      </c>
      <c r="BR34" s="252">
        <f t="shared" si="24"/>
        <v>8.5412963039268206</v>
      </c>
      <c r="BU34" s="122">
        <v>6.3</v>
      </c>
      <c r="BV34" s="252">
        <f t="shared" si="20"/>
        <v>5.8765765765765758</v>
      </c>
      <c r="BW34" s="122">
        <v>10.4</v>
      </c>
      <c r="BX34" s="252">
        <f t="shared" si="12"/>
        <v>8.3152508980580944</v>
      </c>
      <c r="CA34" s="122">
        <v>11.6</v>
      </c>
      <c r="CB34" s="252">
        <f t="shared" si="13"/>
        <v>9.2820526291594714</v>
      </c>
      <c r="CC34" s="122">
        <v>7.9</v>
      </c>
      <c r="CD34" s="252">
        <f t="shared" si="9"/>
        <v>8.5192336492424996</v>
      </c>
      <c r="CE34" s="122">
        <v>5.7</v>
      </c>
      <c r="CF34" s="252">
        <f t="shared" si="21"/>
        <v>6.4174016121384527</v>
      </c>
      <c r="CK34" s="134">
        <v>7.8</v>
      </c>
      <c r="CL34" s="252">
        <f t="shared" si="19"/>
        <v>6.8798736558185754</v>
      </c>
      <c r="DA34" s="132">
        <v>11.444444444444445</v>
      </c>
      <c r="DB34" s="252">
        <f t="shared" si="3"/>
        <v>15.607722451835818</v>
      </c>
      <c r="DE34" s="120"/>
      <c r="DF34" s="266"/>
      <c r="DI34" s="119">
        <v>6.5555555555555554</v>
      </c>
      <c r="DJ34" s="252">
        <f t="shared" si="17"/>
        <v>9.7729329731477002</v>
      </c>
      <c r="DM34" s="119">
        <v>5.2777777777777777</v>
      </c>
      <c r="DN34" s="252">
        <f t="shared" si="11"/>
        <v>7.1784726390055873</v>
      </c>
      <c r="DO34" s="132">
        <v>4.9444444444444446</v>
      </c>
      <c r="DP34" s="252">
        <f t="shared" si="14"/>
        <v>11.09543677765884</v>
      </c>
      <c r="DS34" s="119">
        <v>14.722222222222221</v>
      </c>
      <c r="DT34" s="252">
        <f t="shared" si="5"/>
        <v>13.268662900188323</v>
      </c>
      <c r="DU34" s="118"/>
    </row>
    <row r="35" spans="1:125" x14ac:dyDescent="0.2">
      <c r="A35" s="246">
        <v>-125</v>
      </c>
      <c r="C35" s="130">
        <v>5.7</v>
      </c>
      <c r="D35" s="253">
        <f>($A35*C$117)+C$123</f>
        <v>4.9821556350626093</v>
      </c>
      <c r="I35" s="130">
        <v>5.4</v>
      </c>
      <c r="J35" s="252">
        <f t="shared" si="22"/>
        <v>6.9767687172936679</v>
      </c>
      <c r="M35" s="130">
        <v>8.3000000000000007</v>
      </c>
      <c r="N35" s="252">
        <f t="shared" si="26"/>
        <v>9.5011494252873572</v>
      </c>
      <c r="O35" s="129">
        <v>6</v>
      </c>
      <c r="P35" s="252">
        <f t="shared" si="25"/>
        <v>6.4821872343870153</v>
      </c>
      <c r="U35" s="128">
        <v>7.1</v>
      </c>
      <c r="V35" s="252">
        <f t="shared" si="16"/>
        <v>8.2828112595307992</v>
      </c>
      <c r="W35" s="128">
        <v>10.7</v>
      </c>
      <c r="X35" s="252">
        <f t="shared" si="15"/>
        <v>7.9745633458991785</v>
      </c>
      <c r="AE35" s="126">
        <v>7.2</v>
      </c>
      <c r="AF35" s="252">
        <f t="shared" si="10"/>
        <v>6.6363881886928331</v>
      </c>
      <c r="AG35" s="126">
        <v>7.1</v>
      </c>
      <c r="AH35" s="252">
        <f t="shared" si="0"/>
        <v>10.644201063496141</v>
      </c>
      <c r="AK35" s="126">
        <v>11.8</v>
      </c>
      <c r="AL35" s="252">
        <f t="shared" si="7"/>
        <v>8.3179979981494228</v>
      </c>
      <c r="AM35" s="126">
        <v>6.2</v>
      </c>
      <c r="AN35" s="252">
        <f t="shared" si="6"/>
        <v>10.893102856930978</v>
      </c>
      <c r="AO35" s="127"/>
      <c r="AP35" s="166"/>
      <c r="AU35" s="124">
        <v>6.1</v>
      </c>
      <c r="AV35" s="252">
        <f t="shared" si="1"/>
        <v>8.1065735091517421</v>
      </c>
      <c r="AW35" s="124">
        <v>5.2</v>
      </c>
      <c r="AX35" s="252">
        <f t="shared" si="18"/>
        <v>5.3030107297914393</v>
      </c>
      <c r="AY35" s="124">
        <v>11.9</v>
      </c>
      <c r="AZ35" s="252">
        <f t="shared" si="2"/>
        <v>11.129029718559337</v>
      </c>
      <c r="BA35" s="124">
        <v>11.8</v>
      </c>
      <c r="BB35" s="252">
        <f t="shared" si="4"/>
        <v>13.919006222313264</v>
      </c>
      <c r="BI35" s="123">
        <v>5.6</v>
      </c>
      <c r="BJ35" s="252">
        <f t="shared" si="23"/>
        <v>7.4707734146441966</v>
      </c>
      <c r="BK35" s="123">
        <v>6.3</v>
      </c>
      <c r="BL35" s="252">
        <f t="shared" si="8"/>
        <v>10.490271611288019</v>
      </c>
      <c r="BQ35" s="123">
        <v>9.1999999999999993</v>
      </c>
      <c r="BR35" s="252">
        <f t="shared" si="24"/>
        <v>8.851246446083481</v>
      </c>
      <c r="BU35" s="122">
        <v>6.9</v>
      </c>
      <c r="BV35" s="252">
        <f t="shared" si="20"/>
        <v>6.1774774774774768</v>
      </c>
      <c r="BW35" s="122">
        <v>10.8</v>
      </c>
      <c r="BX35" s="252">
        <f t="shared" si="12"/>
        <v>8.6069720173635531</v>
      </c>
      <c r="CA35" s="122">
        <v>11.8</v>
      </c>
      <c r="CB35" s="252">
        <f t="shared" si="13"/>
        <v>9.4673582972687225</v>
      </c>
      <c r="CC35" s="122">
        <v>8</v>
      </c>
      <c r="CD35" s="252">
        <f t="shared" si="9"/>
        <v>8.7223400473485579</v>
      </c>
      <c r="CE35" s="122">
        <v>5.9</v>
      </c>
      <c r="CF35" s="252">
        <f t="shared" si="21"/>
        <v>6.6205784732100508</v>
      </c>
      <c r="CK35" s="121">
        <v>8.4</v>
      </c>
      <c r="CL35" s="252">
        <f t="shared" si="19"/>
        <v>7.0037246690563224</v>
      </c>
      <c r="DA35" s="119">
        <v>11.277777777777779</v>
      </c>
      <c r="DB35" s="252">
        <f t="shared" si="3"/>
        <v>15.663408340440423</v>
      </c>
      <c r="DE35" s="133"/>
      <c r="DF35" s="11"/>
      <c r="DI35" s="132">
        <v>6.333333333333333</v>
      </c>
      <c r="DJ35" s="252">
        <f t="shared" si="17"/>
        <v>9.822264610932617</v>
      </c>
      <c r="DM35" s="132">
        <v>5.2777777777777777</v>
      </c>
      <c r="DN35" s="252">
        <f t="shared" si="11"/>
        <v>7.2698989050267402</v>
      </c>
      <c r="DO35" s="119">
        <v>4.7222222222222223</v>
      </c>
      <c r="DP35" s="252">
        <f t="shared" si="14"/>
        <v>11.160142200740337</v>
      </c>
      <c r="DS35" s="132">
        <v>14.777777777777779</v>
      </c>
      <c r="DT35" s="252">
        <f t="shared" si="5"/>
        <v>13.442090395480225</v>
      </c>
      <c r="DU35" s="131"/>
    </row>
    <row r="36" spans="1:125" x14ac:dyDescent="0.2">
      <c r="A36" s="246">
        <v>-120</v>
      </c>
      <c r="C36" s="130">
        <v>5.5</v>
      </c>
      <c r="D36" s="253">
        <f t="shared" ref="D36:D58" si="27">($A36*C$117)+C$123</f>
        <v>5.2468694096601052</v>
      </c>
      <c r="I36" s="130">
        <v>4.8</v>
      </c>
      <c r="J36" s="252">
        <f t="shared" si="22"/>
        <v>7.4696979686019205</v>
      </c>
      <c r="M36" s="130">
        <v>8.4</v>
      </c>
      <c r="N36" s="252">
        <f t="shared" si="26"/>
        <v>9.4931034482758623</v>
      </c>
      <c r="O36" s="129">
        <v>6.1</v>
      </c>
      <c r="P36" s="252">
        <f t="shared" si="25"/>
        <v>6.7108997450115346</v>
      </c>
      <c r="U36" s="128">
        <v>7.2</v>
      </c>
      <c r="V36" s="252">
        <f t="shared" si="16"/>
        <v>8.3434988091495672</v>
      </c>
      <c r="W36" s="128">
        <v>11</v>
      </c>
      <c r="X36" s="252">
        <f t="shared" si="15"/>
        <v>8.1515808120632123</v>
      </c>
      <c r="AE36" s="126">
        <v>7.6</v>
      </c>
      <c r="AF36" s="252">
        <f t="shared" si="10"/>
        <v>6.7709326611451202</v>
      </c>
      <c r="AG36" s="126">
        <v>7.3</v>
      </c>
      <c r="AH36" s="252">
        <f t="shared" si="0"/>
        <v>10.770433020956295</v>
      </c>
      <c r="AK36" s="126">
        <v>11.8</v>
      </c>
      <c r="AL36" s="252">
        <f t="shared" si="7"/>
        <v>8.4852780782234447</v>
      </c>
      <c r="AM36" s="126">
        <v>6.2</v>
      </c>
      <c r="AN36" s="252">
        <f t="shared" si="6"/>
        <v>10.98937874265374</v>
      </c>
      <c r="AO36" s="127"/>
      <c r="AP36" s="166"/>
      <c r="AU36" s="124">
        <v>6.3</v>
      </c>
      <c r="AV36" s="252">
        <f t="shared" si="1"/>
        <v>8.2343105687856735</v>
      </c>
      <c r="AW36" s="124">
        <v>5.6</v>
      </c>
      <c r="AX36" s="252">
        <f t="shared" si="18"/>
        <v>5.4828903005997818</v>
      </c>
      <c r="AY36" s="124">
        <v>12.4</v>
      </c>
      <c r="AZ36" s="252">
        <f t="shared" si="2"/>
        <v>11.323868529816965</v>
      </c>
      <c r="BA36" s="124">
        <v>12.1</v>
      </c>
      <c r="BB36" s="252">
        <f t="shared" si="4"/>
        <v>14.198245973420736</v>
      </c>
      <c r="BI36" s="123">
        <v>5.6</v>
      </c>
      <c r="BJ36" s="252">
        <f t="shared" si="23"/>
        <v>7.7439424780584289</v>
      </c>
      <c r="BK36" s="123">
        <v>6.3</v>
      </c>
      <c r="BL36" s="252">
        <f t="shared" si="8"/>
        <v>10.722660746836498</v>
      </c>
      <c r="BQ36" s="123">
        <v>10</v>
      </c>
      <c r="BR36" s="252">
        <f t="shared" si="24"/>
        <v>9.1611965882401414</v>
      </c>
      <c r="BU36" s="122">
        <v>7.3</v>
      </c>
      <c r="BV36" s="252">
        <f t="shared" si="20"/>
        <v>6.4783783783783777</v>
      </c>
      <c r="BW36" s="122">
        <v>11</v>
      </c>
      <c r="BX36" s="252">
        <f t="shared" si="12"/>
        <v>8.8986931366690101</v>
      </c>
      <c r="CA36" s="122">
        <v>12.1</v>
      </c>
      <c r="CB36" s="252">
        <f t="shared" si="13"/>
        <v>9.6526639653779736</v>
      </c>
      <c r="CC36" s="122">
        <v>8.3000000000000007</v>
      </c>
      <c r="CD36" s="252">
        <f t="shared" si="9"/>
        <v>8.9254464454546145</v>
      </c>
      <c r="CE36" s="122">
        <v>6.2</v>
      </c>
      <c r="CF36" s="252">
        <f t="shared" si="21"/>
        <v>6.8237553342816488</v>
      </c>
      <c r="CK36" s="134">
        <v>8.6999999999999993</v>
      </c>
      <c r="CL36" s="252">
        <f t="shared" si="19"/>
        <v>7.1275756822940695</v>
      </c>
      <c r="DA36" s="132">
        <v>10.888888888888889</v>
      </c>
      <c r="DB36" s="252">
        <f t="shared" si="3"/>
        <v>15.719094229045028</v>
      </c>
      <c r="DE36" s="120"/>
      <c r="DF36" s="266"/>
      <c r="DI36" s="119">
        <v>6</v>
      </c>
      <c r="DJ36" s="252">
        <f t="shared" si="17"/>
        <v>9.8715962487175339</v>
      </c>
      <c r="DM36" s="119">
        <v>5.3888888888888893</v>
      </c>
      <c r="DN36" s="252">
        <f t="shared" si="11"/>
        <v>7.3613251710478931</v>
      </c>
      <c r="DO36" s="132">
        <v>4.4444444444444446</v>
      </c>
      <c r="DP36" s="252">
        <f t="shared" si="14"/>
        <v>11.224847623821836</v>
      </c>
      <c r="DS36" s="119">
        <v>15.222222222222221</v>
      </c>
      <c r="DT36" s="252">
        <f t="shared" si="5"/>
        <v>13.615517890772129</v>
      </c>
      <c r="DU36" s="118"/>
    </row>
    <row r="37" spans="1:125" x14ac:dyDescent="0.2">
      <c r="A37" s="246">
        <v>-115</v>
      </c>
      <c r="C37" s="130">
        <v>5.4</v>
      </c>
      <c r="D37" s="253">
        <f t="shared" si="27"/>
        <v>5.5115831842576002</v>
      </c>
      <c r="I37" s="130">
        <v>5.3</v>
      </c>
      <c r="J37" s="252">
        <f t="shared" si="22"/>
        <v>7.9626272199101749</v>
      </c>
      <c r="K37" s="130">
        <v>10.8</v>
      </c>
      <c r="L37" s="252">
        <f>($A37*K$117)+K$123</f>
        <v>9.633354300990721</v>
      </c>
      <c r="M37" s="130">
        <v>8.9</v>
      </c>
      <c r="N37" s="252">
        <f t="shared" si="26"/>
        <v>9.4850574712643692</v>
      </c>
      <c r="O37" s="129">
        <v>6.1</v>
      </c>
      <c r="P37" s="252">
        <f t="shared" si="25"/>
        <v>6.939612255636054</v>
      </c>
      <c r="U37" s="128">
        <v>7.4</v>
      </c>
      <c r="V37" s="252">
        <f t="shared" si="16"/>
        <v>8.4041863587683352</v>
      </c>
      <c r="W37" s="128">
        <v>11.4</v>
      </c>
      <c r="X37" s="252">
        <f t="shared" si="15"/>
        <v>8.3285982782272434</v>
      </c>
      <c r="AE37" s="126">
        <v>8</v>
      </c>
      <c r="AF37" s="252">
        <f t="shared" si="10"/>
        <v>6.9054771335974063</v>
      </c>
      <c r="AG37" s="126">
        <v>7.4</v>
      </c>
      <c r="AH37" s="252">
        <f t="shared" si="0"/>
        <v>10.89666497841645</v>
      </c>
      <c r="AK37" s="126">
        <v>11.7</v>
      </c>
      <c r="AL37" s="252">
        <f t="shared" si="7"/>
        <v>8.6525581582974684</v>
      </c>
      <c r="AM37" s="126">
        <v>6.3</v>
      </c>
      <c r="AN37" s="252">
        <f t="shared" si="6"/>
        <v>11.085654628376501</v>
      </c>
      <c r="AO37" s="127"/>
      <c r="AP37" s="166"/>
      <c r="AU37" s="124">
        <v>6.4</v>
      </c>
      <c r="AV37" s="252">
        <f t="shared" si="1"/>
        <v>8.362047628419603</v>
      </c>
      <c r="AW37" s="124">
        <v>5.9</v>
      </c>
      <c r="AX37" s="252">
        <f t="shared" si="18"/>
        <v>5.6627698714081243</v>
      </c>
      <c r="AY37" s="124">
        <v>12.9</v>
      </c>
      <c r="AZ37" s="252">
        <f t="shared" si="2"/>
        <v>11.518707341074592</v>
      </c>
      <c r="BA37" s="124">
        <v>12</v>
      </c>
      <c r="BB37" s="252">
        <f t="shared" si="4"/>
        <v>14.477485724528204</v>
      </c>
      <c r="BG37" s="123">
        <v>4.3</v>
      </c>
      <c r="BH37" s="252">
        <f>($A37*BG$117)+BG$123</f>
        <v>4.7989109922943856</v>
      </c>
      <c r="BI37" s="123">
        <v>5.6</v>
      </c>
      <c r="BJ37" s="252">
        <f t="shared" si="23"/>
        <v>8.0171115414726621</v>
      </c>
      <c r="BK37" s="123">
        <v>6.4</v>
      </c>
      <c r="BL37" s="252">
        <f t="shared" si="8"/>
        <v>10.955049882384976</v>
      </c>
      <c r="BQ37" s="123">
        <v>10.8</v>
      </c>
      <c r="BR37" s="252">
        <f t="shared" si="24"/>
        <v>9.4711467303968018</v>
      </c>
      <c r="BU37" s="122">
        <v>7.7</v>
      </c>
      <c r="BV37" s="252">
        <f t="shared" si="20"/>
        <v>6.7792792792792786</v>
      </c>
      <c r="BW37" s="122">
        <v>11.1</v>
      </c>
      <c r="BX37" s="252">
        <f t="shared" si="12"/>
        <v>9.190414255974467</v>
      </c>
      <c r="CA37" s="122">
        <v>12.3</v>
      </c>
      <c r="CB37" s="252">
        <f t="shared" si="13"/>
        <v>9.8379696334872246</v>
      </c>
      <c r="CC37" s="122">
        <v>8.6</v>
      </c>
      <c r="CD37" s="252">
        <f t="shared" si="9"/>
        <v>9.1285528435606729</v>
      </c>
      <c r="CE37" s="122">
        <v>6.5</v>
      </c>
      <c r="CF37" s="252">
        <f t="shared" si="21"/>
        <v>7.0269321953532469</v>
      </c>
      <c r="CK37" s="121">
        <v>8.9</v>
      </c>
      <c r="CL37" s="252">
        <f t="shared" si="19"/>
        <v>7.2514266955318165</v>
      </c>
      <c r="DA37" s="119">
        <v>10.611111111111111</v>
      </c>
      <c r="DB37" s="252">
        <f t="shared" si="3"/>
        <v>15.774780117649634</v>
      </c>
      <c r="DE37" s="133"/>
      <c r="DF37" s="11"/>
      <c r="DI37" s="132">
        <v>5.666666666666667</v>
      </c>
      <c r="DJ37" s="252">
        <f t="shared" si="17"/>
        <v>9.9209278865024508</v>
      </c>
      <c r="DM37" s="132">
        <v>5.5555555555555554</v>
      </c>
      <c r="DN37" s="252">
        <f t="shared" si="11"/>
        <v>7.4527514370690451</v>
      </c>
      <c r="DO37" s="119">
        <v>4.2222222222222223</v>
      </c>
      <c r="DP37" s="252">
        <f t="shared" si="14"/>
        <v>11.289553046903333</v>
      </c>
      <c r="DS37" s="132">
        <v>15.5</v>
      </c>
      <c r="DT37" s="252">
        <f t="shared" si="5"/>
        <v>13.788945386064029</v>
      </c>
      <c r="DU37" s="131"/>
    </row>
    <row r="38" spans="1:125" x14ac:dyDescent="0.2">
      <c r="A38" s="246">
        <v>-110</v>
      </c>
      <c r="C38" s="130">
        <v>5.2</v>
      </c>
      <c r="D38" s="253">
        <f t="shared" si="27"/>
        <v>5.7762969588550961</v>
      </c>
      <c r="I38" s="130">
        <v>5.8</v>
      </c>
      <c r="J38" s="252">
        <f t="shared" si="22"/>
        <v>8.4555564712184275</v>
      </c>
      <c r="K38" s="130">
        <v>10.7</v>
      </c>
      <c r="L38" s="252">
        <f t="shared" ref="L38:L59" si="28">($A38*K$117)+K$123</f>
        <v>9.9884258531215586</v>
      </c>
      <c r="M38" s="130">
        <v>9.1</v>
      </c>
      <c r="N38" s="252">
        <f t="shared" si="26"/>
        <v>9.4770114942528743</v>
      </c>
      <c r="O38" s="129">
        <v>6.3</v>
      </c>
      <c r="P38" s="252">
        <f t="shared" si="25"/>
        <v>7.1683247662605734</v>
      </c>
      <c r="U38" s="128">
        <v>7.7</v>
      </c>
      <c r="V38" s="252">
        <f t="shared" si="16"/>
        <v>8.4648739083871032</v>
      </c>
      <c r="W38" s="128">
        <v>11.8</v>
      </c>
      <c r="X38" s="252">
        <f t="shared" si="15"/>
        <v>8.5056157443912781</v>
      </c>
      <c r="AE38" s="126">
        <v>8.5</v>
      </c>
      <c r="AF38" s="252">
        <f t="shared" si="10"/>
        <v>7.0400216060496934</v>
      </c>
      <c r="AG38" s="126">
        <v>7.6</v>
      </c>
      <c r="AH38" s="252">
        <f t="shared" si="0"/>
        <v>11.022896935876604</v>
      </c>
      <c r="AK38" s="126">
        <v>11.6</v>
      </c>
      <c r="AL38" s="252">
        <f t="shared" si="7"/>
        <v>8.8198382383714922</v>
      </c>
      <c r="AM38" s="126">
        <v>6.4</v>
      </c>
      <c r="AN38" s="252">
        <f t="shared" si="6"/>
        <v>11.18193051409926</v>
      </c>
      <c r="AO38" s="127"/>
      <c r="AP38" s="166"/>
      <c r="AU38" s="124">
        <v>6.3</v>
      </c>
      <c r="AV38" s="252">
        <f t="shared" si="1"/>
        <v>8.4897846880535326</v>
      </c>
      <c r="AW38" s="124">
        <v>6.1</v>
      </c>
      <c r="AX38" s="252">
        <f t="shared" si="18"/>
        <v>5.8426494422164668</v>
      </c>
      <c r="AY38" s="124">
        <v>12.9</v>
      </c>
      <c r="AZ38" s="252">
        <f t="shared" si="2"/>
        <v>11.713546152332217</v>
      </c>
      <c r="BA38" s="124">
        <v>12.5</v>
      </c>
      <c r="BB38" s="252">
        <f t="shared" si="4"/>
        <v>14.756725475635672</v>
      </c>
      <c r="BG38" s="123">
        <v>4.4000000000000004</v>
      </c>
      <c r="BH38" s="252">
        <f t="shared" ref="BH38:BH59" si="29">($A38*BG$117)+BG$123</f>
        <v>5.0511322534989773</v>
      </c>
      <c r="BI38" s="123">
        <v>5.7</v>
      </c>
      <c r="BJ38" s="252">
        <f t="shared" si="23"/>
        <v>8.2902806048868936</v>
      </c>
      <c r="BK38" s="123">
        <v>6.4</v>
      </c>
      <c r="BL38" s="252">
        <f t="shared" si="8"/>
        <v>11.187439017933457</v>
      </c>
      <c r="BQ38" s="123">
        <v>11.4</v>
      </c>
      <c r="BR38" s="252">
        <f t="shared" si="24"/>
        <v>9.7810968725534622</v>
      </c>
      <c r="BU38" s="122">
        <v>8.6</v>
      </c>
      <c r="BV38" s="252">
        <f t="shared" si="20"/>
        <v>7.0801801801801796</v>
      </c>
      <c r="BW38" s="122">
        <v>11.2</v>
      </c>
      <c r="BX38" s="252">
        <f t="shared" si="12"/>
        <v>9.4821353752799258</v>
      </c>
      <c r="BY38" s="122">
        <v>5.7</v>
      </c>
      <c r="BZ38" s="252">
        <f>($A38*BY$117)+BY$123</f>
        <v>4.906580877134882</v>
      </c>
      <c r="CA38" s="122">
        <v>12.7</v>
      </c>
      <c r="CB38" s="252">
        <f t="shared" si="13"/>
        <v>10.023275301596476</v>
      </c>
      <c r="CC38" s="122">
        <v>9</v>
      </c>
      <c r="CD38" s="252">
        <f t="shared" si="9"/>
        <v>9.3316592416667312</v>
      </c>
      <c r="CE38" s="122">
        <v>6.6</v>
      </c>
      <c r="CF38" s="252">
        <f t="shared" si="21"/>
        <v>7.2301090564248449</v>
      </c>
      <c r="CK38" s="134">
        <v>8.9</v>
      </c>
      <c r="CL38" s="252">
        <f t="shared" si="19"/>
        <v>7.3752777087695636</v>
      </c>
      <c r="DA38" s="132">
        <v>10.611111111111111</v>
      </c>
      <c r="DB38" s="252">
        <f t="shared" si="3"/>
        <v>15.830466006254239</v>
      </c>
      <c r="DE38" s="120"/>
      <c r="DF38" s="266"/>
      <c r="DI38" s="119">
        <v>5.4444444444444446</v>
      </c>
      <c r="DJ38" s="252">
        <f t="shared" si="17"/>
        <v>9.9702595242873695</v>
      </c>
      <c r="DM38" s="119">
        <v>5.6111111111111107</v>
      </c>
      <c r="DN38" s="252">
        <f t="shared" si="11"/>
        <v>7.544177703090198</v>
      </c>
      <c r="DO38" s="132">
        <v>4.0555555555555554</v>
      </c>
      <c r="DP38" s="252">
        <f t="shared" si="14"/>
        <v>11.354258469984829</v>
      </c>
      <c r="DS38" s="119">
        <v>15.222222222222221</v>
      </c>
      <c r="DT38" s="252">
        <f t="shared" si="5"/>
        <v>13.962372881355932</v>
      </c>
      <c r="DU38" s="118"/>
    </row>
    <row r="39" spans="1:125" x14ac:dyDescent="0.2">
      <c r="A39" s="246">
        <v>-105</v>
      </c>
      <c r="C39" s="130">
        <v>5.3</v>
      </c>
      <c r="D39" s="253">
        <f t="shared" si="27"/>
        <v>6.041010733452592</v>
      </c>
      <c r="G39" s="130">
        <v>5.2</v>
      </c>
      <c r="H39" s="252">
        <f>($A39*G$117)+G$123</f>
        <v>3.5900103698582786</v>
      </c>
      <c r="I39" s="130">
        <v>6.6</v>
      </c>
      <c r="J39" s="252">
        <f t="shared" si="22"/>
        <v>8.9484857225266818</v>
      </c>
      <c r="K39" s="130">
        <v>10.6</v>
      </c>
      <c r="L39" s="252">
        <f t="shared" si="28"/>
        <v>10.343497405252396</v>
      </c>
      <c r="M39" s="130">
        <v>8.8000000000000007</v>
      </c>
      <c r="N39" s="252">
        <f t="shared" si="26"/>
        <v>9.4689655172413794</v>
      </c>
      <c r="O39" s="129">
        <v>6.9</v>
      </c>
      <c r="P39" s="252">
        <f t="shared" si="25"/>
        <v>7.3970372768850927</v>
      </c>
      <c r="U39" s="128">
        <v>7.8</v>
      </c>
      <c r="V39" s="252">
        <f t="shared" si="16"/>
        <v>8.5255614580058712</v>
      </c>
      <c r="W39" s="128">
        <v>12</v>
      </c>
      <c r="X39" s="252">
        <f t="shared" si="15"/>
        <v>8.6826332105553092</v>
      </c>
      <c r="AE39" s="126">
        <v>8.8000000000000007</v>
      </c>
      <c r="AF39" s="252">
        <f t="shared" si="10"/>
        <v>7.1745660785019805</v>
      </c>
      <c r="AG39" s="126">
        <v>8.1</v>
      </c>
      <c r="AH39" s="252">
        <f t="shared" si="0"/>
        <v>11.149128893336758</v>
      </c>
      <c r="AK39" s="126">
        <v>11.3</v>
      </c>
      <c r="AL39" s="252">
        <f t="shared" si="7"/>
        <v>8.9871183184455141</v>
      </c>
      <c r="AM39" s="126">
        <v>6.7</v>
      </c>
      <c r="AN39" s="252">
        <f t="shared" si="6"/>
        <v>11.278206399822022</v>
      </c>
      <c r="AO39" s="127"/>
      <c r="AP39" s="166"/>
      <c r="AU39" s="124">
        <v>6.3</v>
      </c>
      <c r="AV39" s="252">
        <f t="shared" si="1"/>
        <v>8.6175217476874639</v>
      </c>
      <c r="AW39" s="124">
        <v>6.4</v>
      </c>
      <c r="AX39" s="252">
        <f t="shared" si="18"/>
        <v>6.0225290130248093</v>
      </c>
      <c r="AY39" s="124">
        <v>13.3</v>
      </c>
      <c r="AZ39" s="252">
        <f t="shared" si="2"/>
        <v>11.908384963589844</v>
      </c>
      <c r="BA39" s="124">
        <v>13.1</v>
      </c>
      <c r="BB39" s="252">
        <f t="shared" si="4"/>
        <v>15.035965226743143</v>
      </c>
      <c r="BG39" s="123">
        <v>4.4000000000000004</v>
      </c>
      <c r="BH39" s="252">
        <f t="shared" si="29"/>
        <v>5.3033535147035691</v>
      </c>
      <c r="BI39" s="123">
        <v>5.9</v>
      </c>
      <c r="BJ39" s="252">
        <f t="shared" si="23"/>
        <v>8.563449668301125</v>
      </c>
      <c r="BK39" s="123">
        <v>6.7</v>
      </c>
      <c r="BL39" s="252">
        <f t="shared" si="8"/>
        <v>11.419828153481935</v>
      </c>
      <c r="BQ39" s="123">
        <v>11.9</v>
      </c>
      <c r="BR39" s="252">
        <f t="shared" si="24"/>
        <v>10.091047014710124</v>
      </c>
      <c r="BU39" s="122">
        <v>9.3000000000000007</v>
      </c>
      <c r="BV39" s="252">
        <f t="shared" si="20"/>
        <v>7.3810810810810796</v>
      </c>
      <c r="BW39" s="122">
        <v>11.4</v>
      </c>
      <c r="BX39" s="252">
        <f t="shared" si="12"/>
        <v>9.7738564945853845</v>
      </c>
      <c r="BY39" s="122">
        <v>5.7</v>
      </c>
      <c r="BZ39" s="252">
        <f t="shared" ref="BZ39:BZ59" si="30">($A39*BY$117)+BY$123</f>
        <v>5.1017362918105693</v>
      </c>
      <c r="CA39" s="122">
        <v>12.8</v>
      </c>
      <c r="CB39" s="252">
        <f t="shared" si="13"/>
        <v>10.208580969705727</v>
      </c>
      <c r="CC39" s="122">
        <v>9.1999999999999993</v>
      </c>
      <c r="CD39" s="252">
        <f t="shared" si="9"/>
        <v>9.5347656397727896</v>
      </c>
      <c r="CE39" s="122">
        <v>6.8</v>
      </c>
      <c r="CF39" s="252">
        <f t="shared" si="21"/>
        <v>7.433285917496443</v>
      </c>
      <c r="CK39" s="121">
        <v>9</v>
      </c>
      <c r="CL39" s="252">
        <f t="shared" si="19"/>
        <v>7.4991287220073106</v>
      </c>
      <c r="DA39" s="119">
        <v>10.777777777777779</v>
      </c>
      <c r="DB39" s="252">
        <f t="shared" si="3"/>
        <v>15.886151894858845</v>
      </c>
      <c r="DE39" s="133"/>
      <c r="DF39" s="11"/>
      <c r="DI39" s="132">
        <v>5.2777777777777777</v>
      </c>
      <c r="DJ39" s="252">
        <f t="shared" si="17"/>
        <v>10.019591162072286</v>
      </c>
      <c r="DM39" s="132">
        <v>5.666666666666667</v>
      </c>
      <c r="DN39" s="252">
        <f t="shared" si="11"/>
        <v>7.6356039691113509</v>
      </c>
      <c r="DO39" s="119">
        <v>3.8888888888888888</v>
      </c>
      <c r="DP39" s="252">
        <f t="shared" si="14"/>
        <v>11.418963893066328</v>
      </c>
      <c r="DS39" s="132">
        <v>15.277777777777779</v>
      </c>
      <c r="DT39" s="252">
        <f t="shared" si="5"/>
        <v>14.135800376647833</v>
      </c>
      <c r="DU39" s="131"/>
    </row>
    <row r="40" spans="1:125" x14ac:dyDescent="0.2">
      <c r="A40" s="246">
        <v>-100</v>
      </c>
      <c r="C40" s="130">
        <v>5.6</v>
      </c>
      <c r="D40" s="253">
        <f t="shared" si="27"/>
        <v>6.305724508050087</v>
      </c>
      <c r="G40" s="130">
        <v>4.9000000000000004</v>
      </c>
      <c r="H40" s="252">
        <f t="shared" ref="H40:H59" si="31">($A40*G$117)+G$123</f>
        <v>3.9857241617697889</v>
      </c>
      <c r="I40" s="130">
        <v>7.5</v>
      </c>
      <c r="J40" s="252">
        <f t="shared" si="22"/>
        <v>9.4414149738349344</v>
      </c>
      <c r="K40" s="130">
        <v>10.3</v>
      </c>
      <c r="L40" s="252">
        <f t="shared" si="28"/>
        <v>10.698568957383236</v>
      </c>
      <c r="M40" s="130">
        <v>7.5</v>
      </c>
      <c r="N40" s="252">
        <f t="shared" si="26"/>
        <v>9.4609195402298862</v>
      </c>
      <c r="O40" s="129">
        <v>7.4</v>
      </c>
      <c r="P40" s="252">
        <f t="shared" si="25"/>
        <v>7.6257497875096121</v>
      </c>
      <c r="U40" s="128">
        <v>7.6</v>
      </c>
      <c r="V40" s="252">
        <f t="shared" si="16"/>
        <v>8.5862490076246392</v>
      </c>
      <c r="W40" s="128">
        <v>11.9</v>
      </c>
      <c r="X40" s="252">
        <f t="shared" si="15"/>
        <v>8.8596506767193439</v>
      </c>
      <c r="AE40" s="126">
        <v>9.1</v>
      </c>
      <c r="AF40" s="252">
        <f t="shared" si="10"/>
        <v>7.3091105509542666</v>
      </c>
      <c r="AG40" s="126">
        <v>8.3000000000000007</v>
      </c>
      <c r="AH40" s="252">
        <f t="shared" si="0"/>
        <v>11.275360850796911</v>
      </c>
      <c r="AK40" s="126">
        <v>11.2</v>
      </c>
      <c r="AL40" s="252">
        <f t="shared" si="7"/>
        <v>9.1543983985195378</v>
      </c>
      <c r="AM40" s="126">
        <v>6.8</v>
      </c>
      <c r="AN40" s="252">
        <f t="shared" si="6"/>
        <v>11.374482285544783</v>
      </c>
      <c r="AO40" s="127"/>
      <c r="AP40" s="166"/>
      <c r="AU40" s="124">
        <v>6.4</v>
      </c>
      <c r="AV40" s="252">
        <f t="shared" si="1"/>
        <v>8.7452588073213935</v>
      </c>
      <c r="AW40" s="124">
        <v>7</v>
      </c>
      <c r="AX40" s="252">
        <f t="shared" si="18"/>
        <v>6.2024085838331517</v>
      </c>
      <c r="AY40" s="124">
        <v>13.6</v>
      </c>
      <c r="AZ40" s="252">
        <f t="shared" si="2"/>
        <v>12.103223774847471</v>
      </c>
      <c r="BA40" s="124">
        <v>13.4</v>
      </c>
      <c r="BB40" s="252">
        <f t="shared" si="4"/>
        <v>15.315204977850613</v>
      </c>
      <c r="BC40" s="124">
        <v>9.6999999999999993</v>
      </c>
      <c r="BD40" s="252">
        <f>($A40*BC$117)+BC$123</f>
        <v>9.0520774046670454</v>
      </c>
      <c r="BG40" s="123">
        <v>4.3</v>
      </c>
      <c r="BH40" s="252">
        <f t="shared" si="29"/>
        <v>5.5555747759081608</v>
      </c>
      <c r="BI40" s="123">
        <v>6.1</v>
      </c>
      <c r="BJ40" s="252">
        <f t="shared" si="23"/>
        <v>8.8366187317153582</v>
      </c>
      <c r="BK40" s="123">
        <v>7.2</v>
      </c>
      <c r="BL40" s="252">
        <f t="shared" si="8"/>
        <v>11.652217289030414</v>
      </c>
      <c r="BQ40" s="123">
        <v>12.4</v>
      </c>
      <c r="BR40" s="252">
        <f t="shared" si="24"/>
        <v>10.400997156866785</v>
      </c>
      <c r="BU40" s="122">
        <v>9.9</v>
      </c>
      <c r="BV40" s="252">
        <f t="shared" si="20"/>
        <v>7.6819819819819806</v>
      </c>
      <c r="BW40" s="122">
        <v>11.6</v>
      </c>
      <c r="BX40" s="252">
        <f t="shared" si="12"/>
        <v>10.065577613890841</v>
      </c>
      <c r="BY40" s="122">
        <v>5.7</v>
      </c>
      <c r="BZ40" s="252">
        <f t="shared" si="30"/>
        <v>5.2968917064862566</v>
      </c>
      <c r="CA40" s="122">
        <v>13</v>
      </c>
      <c r="CB40" s="252">
        <f t="shared" si="13"/>
        <v>10.393886637814978</v>
      </c>
      <c r="CC40" s="122">
        <v>9.5</v>
      </c>
      <c r="CD40" s="252">
        <f t="shared" si="9"/>
        <v>9.7378720378788461</v>
      </c>
      <c r="CE40" s="122">
        <v>7.1</v>
      </c>
      <c r="CF40" s="252">
        <f t="shared" si="21"/>
        <v>7.636462778568041</v>
      </c>
      <c r="CK40" s="134">
        <v>9.1</v>
      </c>
      <c r="CL40" s="252">
        <f t="shared" si="19"/>
        <v>7.6229797352450577</v>
      </c>
      <c r="DA40" s="132">
        <v>10.777777777777779</v>
      </c>
      <c r="DB40" s="252">
        <f t="shared" si="3"/>
        <v>15.94183778346345</v>
      </c>
      <c r="DE40" s="120"/>
      <c r="DF40" s="266"/>
      <c r="DI40" s="119">
        <v>5.166666666666667</v>
      </c>
      <c r="DJ40" s="252">
        <f t="shared" si="17"/>
        <v>10.068922799857205</v>
      </c>
      <c r="DM40" s="119">
        <v>5.6111111111111107</v>
      </c>
      <c r="DN40" s="252">
        <f t="shared" si="11"/>
        <v>7.7270302351325029</v>
      </c>
      <c r="DO40" s="132">
        <v>3.6666666666666665</v>
      </c>
      <c r="DP40" s="252">
        <f t="shared" si="14"/>
        <v>11.483669316147825</v>
      </c>
      <c r="DS40" s="119">
        <v>15.555555555555555</v>
      </c>
      <c r="DT40" s="252">
        <f t="shared" si="5"/>
        <v>14.309227871939736</v>
      </c>
      <c r="DU40" s="118"/>
    </row>
    <row r="41" spans="1:125" x14ac:dyDescent="0.2">
      <c r="A41" s="246">
        <v>-95</v>
      </c>
      <c r="C41" s="130">
        <v>5.9</v>
      </c>
      <c r="D41" s="253">
        <f t="shared" si="27"/>
        <v>6.5704382826475829</v>
      </c>
      <c r="G41" s="130">
        <v>4.8</v>
      </c>
      <c r="H41" s="252">
        <f t="shared" si="31"/>
        <v>4.3814379536812993</v>
      </c>
      <c r="I41" s="130">
        <v>8.1999999999999993</v>
      </c>
      <c r="J41" s="252">
        <f t="shared" si="22"/>
        <v>9.934344225143187</v>
      </c>
      <c r="K41" s="130">
        <v>10.3</v>
      </c>
      <c r="L41" s="252">
        <f t="shared" si="28"/>
        <v>11.053640509514073</v>
      </c>
      <c r="M41" s="130">
        <v>6.1</v>
      </c>
      <c r="N41" s="252">
        <f t="shared" si="26"/>
        <v>9.4528735632183913</v>
      </c>
      <c r="O41" s="129">
        <v>7.9</v>
      </c>
      <c r="P41" s="252">
        <f t="shared" si="25"/>
        <v>7.8544622981341314</v>
      </c>
      <c r="U41" s="128">
        <v>7.6</v>
      </c>
      <c r="V41" s="252">
        <f t="shared" si="16"/>
        <v>8.6469365572434072</v>
      </c>
      <c r="W41" s="128">
        <v>12</v>
      </c>
      <c r="X41" s="252">
        <f t="shared" si="15"/>
        <v>9.0366681428833751</v>
      </c>
      <c r="AE41" s="126">
        <v>9.3000000000000007</v>
      </c>
      <c r="AF41" s="252">
        <f t="shared" si="10"/>
        <v>7.4436550234065528</v>
      </c>
      <c r="AG41" s="126">
        <v>8.4</v>
      </c>
      <c r="AH41" s="252">
        <f t="shared" si="0"/>
        <v>11.401592808257067</v>
      </c>
      <c r="AK41" s="126">
        <v>11.2</v>
      </c>
      <c r="AL41" s="252">
        <f t="shared" si="7"/>
        <v>9.3216784785935616</v>
      </c>
      <c r="AM41" s="126">
        <v>6.9</v>
      </c>
      <c r="AN41" s="252">
        <f t="shared" si="6"/>
        <v>11.470758171267544</v>
      </c>
      <c r="AO41" s="127"/>
      <c r="AP41" s="166"/>
      <c r="AU41" s="124">
        <v>6.6</v>
      </c>
      <c r="AV41" s="252">
        <f t="shared" si="1"/>
        <v>8.8729958669553248</v>
      </c>
      <c r="AW41" s="124">
        <v>7</v>
      </c>
      <c r="AX41" s="252">
        <f t="shared" si="18"/>
        <v>6.3822881546414942</v>
      </c>
      <c r="AY41" s="124">
        <v>14</v>
      </c>
      <c r="AZ41" s="252">
        <f t="shared" si="2"/>
        <v>12.298062586105097</v>
      </c>
      <c r="BA41" s="124">
        <v>14.1</v>
      </c>
      <c r="BB41" s="252">
        <f t="shared" si="4"/>
        <v>15.594444728958081</v>
      </c>
      <c r="BC41" s="124">
        <v>9.3000000000000007</v>
      </c>
      <c r="BD41" s="252">
        <f t="shared" ref="BD41:BD59" si="32">($A41*BC$117)+BC$123</f>
        <v>9.3244735344336931</v>
      </c>
      <c r="BG41" s="123">
        <v>4.4000000000000004</v>
      </c>
      <c r="BH41" s="252">
        <f t="shared" si="29"/>
        <v>5.8077960371127535</v>
      </c>
      <c r="BI41" s="123">
        <v>6.2</v>
      </c>
      <c r="BJ41" s="252">
        <f t="shared" si="23"/>
        <v>9.1097877951295896</v>
      </c>
      <c r="BK41" s="123">
        <v>7.6</v>
      </c>
      <c r="BL41" s="252">
        <f t="shared" si="8"/>
        <v>11.884606424578894</v>
      </c>
      <c r="BQ41" s="123">
        <v>12.8</v>
      </c>
      <c r="BR41" s="252">
        <f t="shared" si="24"/>
        <v>10.710947299023445</v>
      </c>
      <c r="BU41" s="122">
        <v>10.4</v>
      </c>
      <c r="BV41" s="252">
        <f t="shared" si="20"/>
        <v>7.9828828828828815</v>
      </c>
      <c r="BW41" s="122">
        <v>11.9</v>
      </c>
      <c r="BX41" s="252">
        <f t="shared" si="12"/>
        <v>10.357298733196298</v>
      </c>
      <c r="BY41" s="122">
        <v>5.8</v>
      </c>
      <c r="BZ41" s="252">
        <f t="shared" si="30"/>
        <v>5.4920471211619439</v>
      </c>
      <c r="CA41" s="122">
        <v>13.2</v>
      </c>
      <c r="CB41" s="252">
        <f t="shared" si="13"/>
        <v>10.579192305924229</v>
      </c>
      <c r="CC41" s="122">
        <v>9.9</v>
      </c>
      <c r="CD41" s="252">
        <f t="shared" si="9"/>
        <v>9.9409784359849045</v>
      </c>
      <c r="CE41" s="122">
        <v>7.4</v>
      </c>
      <c r="CF41" s="252">
        <f t="shared" si="21"/>
        <v>7.8396396396396391</v>
      </c>
      <c r="CK41" s="121">
        <v>9.1</v>
      </c>
      <c r="CL41" s="252">
        <f t="shared" si="19"/>
        <v>7.7468307484828047</v>
      </c>
      <c r="DA41" s="119">
        <v>10.666666666666666</v>
      </c>
      <c r="DB41" s="252">
        <f t="shared" si="3"/>
        <v>15.997523672068056</v>
      </c>
      <c r="DE41" s="133"/>
      <c r="DF41" s="11"/>
      <c r="DI41" s="132">
        <v>5.2222222222222223</v>
      </c>
      <c r="DJ41" s="252">
        <f t="shared" si="17"/>
        <v>10.118254437642122</v>
      </c>
      <c r="DM41" s="132">
        <v>5.666666666666667</v>
      </c>
      <c r="DN41" s="252">
        <f t="shared" si="11"/>
        <v>7.8184565011536558</v>
      </c>
      <c r="DO41" s="119">
        <v>3.6111111111111112</v>
      </c>
      <c r="DP41" s="252">
        <f t="shared" si="14"/>
        <v>11.548374739229324</v>
      </c>
      <c r="DS41" s="132">
        <v>15.555555555555555</v>
      </c>
      <c r="DT41" s="252">
        <f t="shared" si="5"/>
        <v>14.482655367231638</v>
      </c>
      <c r="DU41" s="131"/>
    </row>
    <row r="42" spans="1:125" x14ac:dyDescent="0.2">
      <c r="A42" s="246">
        <v>-85</v>
      </c>
      <c r="C42" s="130">
        <v>6</v>
      </c>
      <c r="D42" s="253">
        <f t="shared" si="27"/>
        <v>7.0998658318425738</v>
      </c>
      <c r="G42" s="130">
        <v>4.8</v>
      </c>
      <c r="H42" s="252">
        <f t="shared" si="31"/>
        <v>5.1728655375043209</v>
      </c>
      <c r="I42" s="130">
        <v>8.6999999999999993</v>
      </c>
      <c r="J42" s="252">
        <f t="shared" si="22"/>
        <v>10.920202727759694</v>
      </c>
      <c r="K42" s="130">
        <v>10.5</v>
      </c>
      <c r="L42" s="252">
        <f t="shared" si="28"/>
        <v>11.76378361377575</v>
      </c>
      <c r="M42" s="130">
        <v>6.5</v>
      </c>
      <c r="N42" s="252">
        <f t="shared" si="26"/>
        <v>9.4367816091954033</v>
      </c>
      <c r="O42" s="129">
        <v>8.6</v>
      </c>
      <c r="P42" s="252">
        <f t="shared" si="25"/>
        <v>8.311887319383171</v>
      </c>
      <c r="U42" s="128">
        <v>7.5</v>
      </c>
      <c r="V42" s="252">
        <f t="shared" si="16"/>
        <v>8.7683116564809431</v>
      </c>
      <c r="W42" s="128">
        <v>12</v>
      </c>
      <c r="X42" s="252">
        <f t="shared" si="15"/>
        <v>9.3907030752114409</v>
      </c>
      <c r="AE42" s="126">
        <v>9.1999999999999993</v>
      </c>
      <c r="AF42" s="252">
        <f t="shared" si="10"/>
        <v>7.712743968311127</v>
      </c>
      <c r="AG42" s="126">
        <v>8.1999999999999993</v>
      </c>
      <c r="AH42" s="252">
        <f t="shared" si="0"/>
        <v>11.654056723177376</v>
      </c>
      <c r="AK42" s="126">
        <v>11.3</v>
      </c>
      <c r="AL42" s="252">
        <f t="shared" si="7"/>
        <v>9.6562386387416073</v>
      </c>
      <c r="AM42" s="126">
        <v>6.7</v>
      </c>
      <c r="AN42" s="252">
        <f t="shared" si="6"/>
        <v>11.663309942713065</v>
      </c>
      <c r="AO42" s="127"/>
      <c r="AP42" s="166"/>
      <c r="AU42" s="124">
        <v>6.3</v>
      </c>
      <c r="AV42" s="252">
        <f t="shared" si="1"/>
        <v>9.128469986223184</v>
      </c>
      <c r="AW42" s="124">
        <v>7.5</v>
      </c>
      <c r="AX42" s="252">
        <f t="shared" si="18"/>
        <v>6.7420472962581792</v>
      </c>
      <c r="AY42" s="124">
        <v>14.3</v>
      </c>
      <c r="AZ42" s="252">
        <f t="shared" si="2"/>
        <v>12.687740208620349</v>
      </c>
      <c r="BA42" s="124">
        <v>14.4</v>
      </c>
      <c r="BB42" s="252">
        <f t="shared" si="4"/>
        <v>16.152924231173021</v>
      </c>
      <c r="BC42" s="124">
        <v>9.1999999999999993</v>
      </c>
      <c r="BD42" s="252">
        <f t="shared" si="32"/>
        <v>9.8692657939669886</v>
      </c>
      <c r="BG42" s="123">
        <v>4.8</v>
      </c>
      <c r="BH42" s="252">
        <f t="shared" si="29"/>
        <v>6.312238559521937</v>
      </c>
      <c r="BI42" s="123">
        <v>6.3</v>
      </c>
      <c r="BJ42" s="252">
        <f t="shared" si="23"/>
        <v>9.6561259219580542</v>
      </c>
      <c r="BK42" s="123">
        <v>8.1999999999999993</v>
      </c>
      <c r="BL42" s="252">
        <f t="shared" si="8"/>
        <v>12.349384695675854</v>
      </c>
      <c r="BQ42" s="123">
        <v>13.2</v>
      </c>
      <c r="BR42" s="252">
        <f t="shared" si="24"/>
        <v>11.330847583336768</v>
      </c>
      <c r="BU42" s="122">
        <v>11.2</v>
      </c>
      <c r="BV42" s="252">
        <f t="shared" si="20"/>
        <v>8.5846846846846834</v>
      </c>
      <c r="BW42" s="122">
        <v>12.4</v>
      </c>
      <c r="BX42" s="252">
        <f t="shared" si="12"/>
        <v>10.940740971807216</v>
      </c>
      <c r="BY42" s="122">
        <v>5.9</v>
      </c>
      <c r="BZ42" s="252">
        <f t="shared" si="30"/>
        <v>5.8823579505133186</v>
      </c>
      <c r="CA42" s="122">
        <v>13.4</v>
      </c>
      <c r="CB42" s="252">
        <f t="shared" si="13"/>
        <v>10.949803642142731</v>
      </c>
      <c r="CC42" s="122">
        <v>10.4</v>
      </c>
      <c r="CD42" s="252">
        <f t="shared" si="9"/>
        <v>10.347191232197019</v>
      </c>
      <c r="CE42" s="122">
        <v>7.8</v>
      </c>
      <c r="CF42" s="252">
        <f t="shared" si="21"/>
        <v>8.2459933617828352</v>
      </c>
      <c r="CK42" s="134">
        <v>9.1</v>
      </c>
      <c r="CL42" s="252">
        <f t="shared" si="19"/>
        <v>7.9945327749582997</v>
      </c>
      <c r="DA42" s="132">
        <v>10.666666666666666</v>
      </c>
      <c r="DB42" s="252">
        <f t="shared" si="3"/>
        <v>16.108895449277266</v>
      </c>
      <c r="DE42" s="120"/>
      <c r="DF42" s="266"/>
      <c r="DI42" s="119">
        <v>5.2222222222222223</v>
      </c>
      <c r="DJ42" s="252">
        <f t="shared" si="17"/>
        <v>10.216917713211958</v>
      </c>
      <c r="DM42" s="119">
        <v>5.7777777777777777</v>
      </c>
      <c r="DN42" s="252">
        <f t="shared" si="11"/>
        <v>8.0013090331959607</v>
      </c>
      <c r="DO42" s="132">
        <v>3.6111111111111112</v>
      </c>
      <c r="DP42" s="252">
        <f t="shared" si="14"/>
        <v>11.677785585392318</v>
      </c>
      <c r="DS42" s="119">
        <v>15.222222222222221</v>
      </c>
      <c r="DT42" s="252">
        <f t="shared" si="5"/>
        <v>14.829510357815442</v>
      </c>
      <c r="DU42" s="118"/>
    </row>
    <row r="43" spans="1:125" x14ac:dyDescent="0.2">
      <c r="A43" s="246">
        <v>-80</v>
      </c>
      <c r="C43" s="130">
        <v>6.1</v>
      </c>
      <c r="D43" s="253">
        <f t="shared" si="27"/>
        <v>7.3645796064400697</v>
      </c>
      <c r="E43" s="130">
        <v>13.8</v>
      </c>
      <c r="F43" s="252">
        <f>($A43*E$117)+E$123</f>
        <v>12.407843137254901</v>
      </c>
      <c r="G43" s="130">
        <v>4.7</v>
      </c>
      <c r="H43" s="252">
        <f t="shared" si="31"/>
        <v>5.5685793294158312</v>
      </c>
      <c r="I43" s="130">
        <v>9.3000000000000007</v>
      </c>
      <c r="J43" s="252">
        <f t="shared" si="22"/>
        <v>11.413131979067948</v>
      </c>
      <c r="K43" s="130">
        <v>10.4</v>
      </c>
      <c r="L43" s="252">
        <f t="shared" si="28"/>
        <v>12.118855165906588</v>
      </c>
      <c r="M43" s="130">
        <v>7.8</v>
      </c>
      <c r="N43" s="252">
        <f t="shared" si="26"/>
        <v>9.4287356321839084</v>
      </c>
      <c r="O43" s="129">
        <v>9.1</v>
      </c>
      <c r="P43" s="252">
        <f t="shared" si="25"/>
        <v>8.5405998300076895</v>
      </c>
      <c r="U43" s="128">
        <v>7.6</v>
      </c>
      <c r="V43" s="252">
        <f t="shared" si="16"/>
        <v>8.8289992060997129</v>
      </c>
      <c r="W43" s="128">
        <v>11.7</v>
      </c>
      <c r="X43" s="252">
        <f t="shared" si="15"/>
        <v>9.5677205413754756</v>
      </c>
      <c r="AE43" s="126">
        <v>8.8000000000000007</v>
      </c>
      <c r="AF43" s="252">
        <f t="shared" si="10"/>
        <v>7.8472884407634131</v>
      </c>
      <c r="AG43" s="126">
        <v>8.6999999999999993</v>
      </c>
      <c r="AH43" s="252">
        <f t="shared" si="0"/>
        <v>11.780288680637529</v>
      </c>
      <c r="AK43" s="126">
        <v>11.4</v>
      </c>
      <c r="AL43" s="252">
        <f t="shared" si="7"/>
        <v>9.823518718815631</v>
      </c>
      <c r="AM43" s="126">
        <v>6.6</v>
      </c>
      <c r="AN43" s="252">
        <f t="shared" si="6"/>
        <v>11.759585828435826</v>
      </c>
      <c r="AO43" s="127"/>
      <c r="AP43" s="166"/>
      <c r="AU43" s="124">
        <v>6.6</v>
      </c>
      <c r="AV43" s="252">
        <f t="shared" si="1"/>
        <v>9.2562070458571153</v>
      </c>
      <c r="AW43" s="124">
        <v>7.8</v>
      </c>
      <c r="AX43" s="252">
        <f t="shared" si="18"/>
        <v>6.9219268670665217</v>
      </c>
      <c r="AY43" s="124">
        <v>14.7</v>
      </c>
      <c r="AZ43" s="252">
        <f t="shared" si="2"/>
        <v>12.882579019877976</v>
      </c>
      <c r="BA43" s="124">
        <v>14.8</v>
      </c>
      <c r="BB43" s="252">
        <f t="shared" si="4"/>
        <v>16.432163982280489</v>
      </c>
      <c r="BC43" s="124">
        <v>9.1999999999999993</v>
      </c>
      <c r="BD43" s="252">
        <f t="shared" si="32"/>
        <v>10.141661923733636</v>
      </c>
      <c r="BG43" s="123">
        <v>5</v>
      </c>
      <c r="BH43" s="252">
        <f t="shared" si="29"/>
        <v>6.5644598207265288</v>
      </c>
      <c r="BI43" s="123">
        <v>6.8</v>
      </c>
      <c r="BJ43" s="252">
        <f t="shared" si="23"/>
        <v>9.9292949853722874</v>
      </c>
      <c r="BK43" s="123">
        <v>8.5</v>
      </c>
      <c r="BL43" s="252">
        <f t="shared" si="8"/>
        <v>12.581773831224332</v>
      </c>
      <c r="BQ43" s="123">
        <v>13.2</v>
      </c>
      <c r="BR43" s="252">
        <f t="shared" si="24"/>
        <v>11.640797725493428</v>
      </c>
      <c r="BU43" s="122">
        <v>12.1</v>
      </c>
      <c r="BV43" s="252">
        <f t="shared" si="20"/>
        <v>8.8855855855855843</v>
      </c>
      <c r="BW43" s="122">
        <v>12.6</v>
      </c>
      <c r="BX43" s="252">
        <f t="shared" si="12"/>
        <v>11.232462091112673</v>
      </c>
      <c r="BY43" s="122">
        <v>6.2</v>
      </c>
      <c r="BZ43" s="252">
        <f t="shared" si="30"/>
        <v>6.077513365189005</v>
      </c>
      <c r="CA43" s="122">
        <v>13.5</v>
      </c>
      <c r="CB43" s="252">
        <f t="shared" si="13"/>
        <v>11.135109310251982</v>
      </c>
      <c r="CC43" s="122">
        <v>10.8</v>
      </c>
      <c r="CD43" s="252">
        <f t="shared" si="9"/>
        <v>10.550297630303078</v>
      </c>
      <c r="CE43" s="122">
        <v>8.1999999999999993</v>
      </c>
      <c r="CF43" s="252">
        <f t="shared" si="21"/>
        <v>8.4491702228544323</v>
      </c>
      <c r="CI43" s="134">
        <v>8.8000000000000007</v>
      </c>
      <c r="CJ43" s="252">
        <f>($A43*CI$117)+CI$123</f>
        <v>9.1039215686274506</v>
      </c>
      <c r="CK43" s="121">
        <v>9.1</v>
      </c>
      <c r="CL43" s="252">
        <f t="shared" si="19"/>
        <v>8.1183837881960468</v>
      </c>
      <c r="DA43" s="119">
        <v>10.944444444444445</v>
      </c>
      <c r="DB43" s="252">
        <f t="shared" si="3"/>
        <v>16.16458133788187</v>
      </c>
      <c r="DE43" s="133"/>
      <c r="DF43" s="11"/>
      <c r="DI43" s="132">
        <v>5.5555555555555554</v>
      </c>
      <c r="DJ43" s="252">
        <f t="shared" si="17"/>
        <v>10.266249350996874</v>
      </c>
      <c r="DM43" s="132">
        <v>6</v>
      </c>
      <c r="DN43" s="252">
        <f t="shared" si="11"/>
        <v>8.0927352992171144</v>
      </c>
      <c r="DO43" s="119">
        <v>3.5555555555555554</v>
      </c>
      <c r="DP43" s="252">
        <f t="shared" si="14"/>
        <v>11.742491008473817</v>
      </c>
      <c r="DS43" s="132">
        <v>15</v>
      </c>
      <c r="DT43" s="252">
        <f t="shared" si="5"/>
        <v>15.002937853107344</v>
      </c>
      <c r="DU43" s="131"/>
    </row>
    <row r="44" spans="1:125" x14ac:dyDescent="0.2">
      <c r="A44" s="246">
        <v>-75</v>
      </c>
      <c r="C44" s="130">
        <v>6.3</v>
      </c>
      <c r="D44" s="253">
        <f t="shared" si="27"/>
        <v>7.6292933810375647</v>
      </c>
      <c r="E44" s="130">
        <v>13.7</v>
      </c>
      <c r="F44" s="252">
        <f t="shared" ref="F44:F59" si="33">($A44*E$117)+E$123</f>
        <v>12.732352941176471</v>
      </c>
      <c r="G44" s="130">
        <v>4.5999999999999996</v>
      </c>
      <c r="H44" s="252">
        <f t="shared" si="31"/>
        <v>5.9642931213273416</v>
      </c>
      <c r="I44" s="130">
        <v>10.3</v>
      </c>
      <c r="J44" s="252">
        <f t="shared" si="22"/>
        <v>11.906061230376201</v>
      </c>
      <c r="K44" s="130">
        <v>11.1</v>
      </c>
      <c r="L44" s="252">
        <f t="shared" si="28"/>
        <v>12.473926718037426</v>
      </c>
      <c r="M44" s="130">
        <v>8.8000000000000007</v>
      </c>
      <c r="N44" s="252">
        <f t="shared" si="26"/>
        <v>9.4206896551724153</v>
      </c>
      <c r="O44" s="129">
        <v>9.4</v>
      </c>
      <c r="P44" s="252">
        <f t="shared" si="25"/>
        <v>8.769312340632208</v>
      </c>
      <c r="U44" s="128">
        <v>7.7</v>
      </c>
      <c r="V44" s="252">
        <f t="shared" si="16"/>
        <v>8.8896867557184809</v>
      </c>
      <c r="W44" s="128">
        <v>11.2</v>
      </c>
      <c r="X44" s="252">
        <f t="shared" si="15"/>
        <v>9.7447380075395067</v>
      </c>
      <c r="AE44" s="126">
        <v>8.6999999999999993</v>
      </c>
      <c r="AF44" s="252">
        <f t="shared" si="10"/>
        <v>7.9818329132156993</v>
      </c>
      <c r="AG44" s="126">
        <v>8.9</v>
      </c>
      <c r="AH44" s="252">
        <f t="shared" si="0"/>
        <v>11.906520638097685</v>
      </c>
      <c r="AK44" s="126">
        <v>11.6</v>
      </c>
      <c r="AL44" s="252">
        <f t="shared" si="7"/>
        <v>9.9907987988896529</v>
      </c>
      <c r="AM44" s="126">
        <v>6.7</v>
      </c>
      <c r="AN44" s="252">
        <f t="shared" si="6"/>
        <v>11.855861714158587</v>
      </c>
      <c r="AO44" s="127"/>
      <c r="AP44" s="166"/>
      <c r="AU44" s="124">
        <v>7.3</v>
      </c>
      <c r="AV44" s="252">
        <f t="shared" si="1"/>
        <v>9.3839441054910466</v>
      </c>
      <c r="AW44" s="124">
        <v>8.1999999999999993</v>
      </c>
      <c r="AX44" s="252">
        <f t="shared" si="18"/>
        <v>7.1018064378748642</v>
      </c>
      <c r="AY44" s="124">
        <v>14.7</v>
      </c>
      <c r="AZ44" s="252">
        <f t="shared" si="2"/>
        <v>13.077417831135602</v>
      </c>
      <c r="BA44" s="124">
        <v>15.2</v>
      </c>
      <c r="BB44" s="252">
        <f t="shared" si="4"/>
        <v>16.711403733387961</v>
      </c>
      <c r="BC44" s="124">
        <v>9.3000000000000007</v>
      </c>
      <c r="BD44" s="252">
        <f t="shared" si="32"/>
        <v>10.414058053500284</v>
      </c>
      <c r="BG44" s="123">
        <v>5.0999999999999996</v>
      </c>
      <c r="BH44" s="252">
        <f t="shared" si="29"/>
        <v>6.8166810819311205</v>
      </c>
      <c r="BI44" s="123">
        <v>7.3</v>
      </c>
      <c r="BJ44" s="252">
        <f t="shared" si="23"/>
        <v>10.202464048786519</v>
      </c>
      <c r="BK44" s="123">
        <v>9.1999999999999993</v>
      </c>
      <c r="BL44" s="252">
        <f t="shared" si="8"/>
        <v>12.814162966772813</v>
      </c>
      <c r="BQ44" s="123">
        <v>13.4</v>
      </c>
      <c r="BR44" s="252">
        <f t="shared" si="24"/>
        <v>11.950747867650088</v>
      </c>
      <c r="BU44" s="122">
        <v>12</v>
      </c>
      <c r="BV44" s="252">
        <f t="shared" si="20"/>
        <v>9.1864864864864852</v>
      </c>
      <c r="BW44" s="122">
        <v>12.9</v>
      </c>
      <c r="BX44" s="252">
        <f t="shared" si="12"/>
        <v>11.524183210418132</v>
      </c>
      <c r="BY44" s="122">
        <v>6.5</v>
      </c>
      <c r="BZ44" s="252">
        <f t="shared" si="30"/>
        <v>6.2726687798646923</v>
      </c>
      <c r="CA44" s="122">
        <v>13.6</v>
      </c>
      <c r="CB44" s="252">
        <f t="shared" si="13"/>
        <v>11.320414978361233</v>
      </c>
      <c r="CC44" s="122">
        <v>11.2</v>
      </c>
      <c r="CD44" s="252">
        <f t="shared" si="9"/>
        <v>10.753404028409134</v>
      </c>
      <c r="CE44" s="122">
        <v>8.6</v>
      </c>
      <c r="CF44" s="252">
        <f t="shared" si="21"/>
        <v>8.6523470839260312</v>
      </c>
      <c r="CI44" s="121">
        <v>9</v>
      </c>
      <c r="CJ44" s="252">
        <f t="shared" ref="CJ44:CJ59" si="34">($A44*CI$117)+CI$123</f>
        <v>9.2536764705882355</v>
      </c>
      <c r="CK44" s="134">
        <v>8.9</v>
      </c>
      <c r="CL44" s="252">
        <f t="shared" si="19"/>
        <v>8.2422348014337938</v>
      </c>
      <c r="DA44" s="132">
        <v>10.888888888888889</v>
      </c>
      <c r="DB44" s="252">
        <f t="shared" si="3"/>
        <v>16.220267226486477</v>
      </c>
      <c r="DE44" s="120"/>
      <c r="DF44" s="266"/>
      <c r="DI44" s="119">
        <v>5.833333333333333</v>
      </c>
      <c r="DJ44" s="252">
        <f t="shared" si="17"/>
        <v>10.315580988781793</v>
      </c>
      <c r="DM44" s="119">
        <v>5.9444444444444446</v>
      </c>
      <c r="DN44" s="252">
        <f t="shared" si="11"/>
        <v>8.1841615652382664</v>
      </c>
      <c r="DO44" s="132">
        <v>3.6111111111111112</v>
      </c>
      <c r="DP44" s="252">
        <f t="shared" si="14"/>
        <v>11.807196431555314</v>
      </c>
      <c r="DS44" s="119">
        <v>14.888888888888889</v>
      </c>
      <c r="DT44" s="252">
        <f t="shared" si="5"/>
        <v>15.176365348399246</v>
      </c>
      <c r="DU44" s="118"/>
    </row>
    <row r="45" spans="1:125" x14ac:dyDescent="0.2">
      <c r="A45" s="246">
        <v>-70</v>
      </c>
      <c r="C45" s="130">
        <v>6.4</v>
      </c>
      <c r="D45" s="253">
        <f t="shared" si="27"/>
        <v>7.8940071556350606</v>
      </c>
      <c r="E45" s="130">
        <v>13.1</v>
      </c>
      <c r="F45" s="252">
        <f t="shared" si="33"/>
        <v>13.056862745098039</v>
      </c>
      <c r="G45" s="130">
        <v>4.7</v>
      </c>
      <c r="H45" s="252">
        <f t="shared" si="31"/>
        <v>6.3600069132388519</v>
      </c>
      <c r="I45" s="130">
        <v>11.1</v>
      </c>
      <c r="J45" s="252">
        <f t="shared" si="22"/>
        <v>12.398990481684454</v>
      </c>
      <c r="K45" s="130">
        <v>11.2</v>
      </c>
      <c r="L45" s="252">
        <f t="shared" si="28"/>
        <v>12.828998270168265</v>
      </c>
      <c r="M45" s="130">
        <v>9.1999999999999993</v>
      </c>
      <c r="N45" s="252">
        <f t="shared" si="26"/>
        <v>9.4126436781609204</v>
      </c>
      <c r="O45" s="129">
        <v>10</v>
      </c>
      <c r="P45" s="252">
        <f t="shared" si="25"/>
        <v>8.9980248512567282</v>
      </c>
      <c r="U45" s="128">
        <v>8</v>
      </c>
      <c r="V45" s="252">
        <f t="shared" si="16"/>
        <v>8.9503743053372489</v>
      </c>
      <c r="W45" s="128">
        <v>10.4</v>
      </c>
      <c r="X45" s="252">
        <f t="shared" si="15"/>
        <v>9.9217554737035396</v>
      </c>
      <c r="AE45" s="126">
        <v>8.8000000000000007</v>
      </c>
      <c r="AF45" s="252">
        <f t="shared" si="10"/>
        <v>8.1163773856679864</v>
      </c>
      <c r="AG45" s="126">
        <v>9.1999999999999993</v>
      </c>
      <c r="AH45" s="252">
        <f t="shared" si="0"/>
        <v>12.032752595557838</v>
      </c>
      <c r="AK45" s="126">
        <v>11.7</v>
      </c>
      <c r="AL45" s="252">
        <f t="shared" si="7"/>
        <v>10.158078878963677</v>
      </c>
      <c r="AM45" s="126">
        <v>6.6</v>
      </c>
      <c r="AN45" s="252">
        <f t="shared" si="6"/>
        <v>11.952137599881349</v>
      </c>
      <c r="AO45" s="127"/>
      <c r="AP45" s="166"/>
      <c r="AU45" s="124">
        <v>7.6</v>
      </c>
      <c r="AV45" s="252">
        <f t="shared" si="1"/>
        <v>9.5116811651249762</v>
      </c>
      <c r="AW45" s="124">
        <v>8.8000000000000007</v>
      </c>
      <c r="AX45" s="252">
        <f t="shared" si="18"/>
        <v>7.2816860086832067</v>
      </c>
      <c r="AY45" s="124">
        <v>14.8</v>
      </c>
      <c r="AZ45" s="252">
        <f t="shared" si="2"/>
        <v>13.272256642393229</v>
      </c>
      <c r="BA45" s="124">
        <v>15.9</v>
      </c>
      <c r="BB45" s="252">
        <f t="shared" si="4"/>
        <v>16.990643484495429</v>
      </c>
      <c r="BC45" s="124">
        <v>9.3000000000000007</v>
      </c>
      <c r="BD45" s="252">
        <f t="shared" si="32"/>
        <v>10.686454183266932</v>
      </c>
      <c r="BG45" s="123">
        <v>5.4</v>
      </c>
      <c r="BH45" s="252">
        <f t="shared" si="29"/>
        <v>7.0689023431357132</v>
      </c>
      <c r="BI45" s="123">
        <v>7.7</v>
      </c>
      <c r="BJ45" s="252">
        <f t="shared" si="23"/>
        <v>10.47563311220075</v>
      </c>
      <c r="BK45" s="123">
        <v>10.199999999999999</v>
      </c>
      <c r="BL45" s="252">
        <f t="shared" si="8"/>
        <v>13.046552102321291</v>
      </c>
      <c r="BQ45" s="123">
        <v>13.6</v>
      </c>
      <c r="BR45" s="252">
        <f t="shared" si="24"/>
        <v>12.260698009806749</v>
      </c>
      <c r="BU45" s="122">
        <v>11.9</v>
      </c>
      <c r="BV45" s="252">
        <f t="shared" si="20"/>
        <v>9.4873873873873862</v>
      </c>
      <c r="BW45" s="122">
        <v>13.3</v>
      </c>
      <c r="BX45" s="252">
        <f t="shared" si="12"/>
        <v>11.81590432972359</v>
      </c>
      <c r="BY45" s="122">
        <v>6.9</v>
      </c>
      <c r="BZ45" s="252">
        <f t="shared" si="30"/>
        <v>6.4678241945403787</v>
      </c>
      <c r="CA45" s="122">
        <v>13.5</v>
      </c>
      <c r="CB45" s="252">
        <f t="shared" si="13"/>
        <v>11.505720646470484</v>
      </c>
      <c r="CC45" s="122">
        <v>11.6</v>
      </c>
      <c r="CD45" s="252">
        <f t="shared" si="9"/>
        <v>10.956510426515193</v>
      </c>
      <c r="CE45" s="122">
        <v>8.8000000000000007</v>
      </c>
      <c r="CF45" s="252">
        <f t="shared" si="21"/>
        <v>8.8555239449976284</v>
      </c>
      <c r="CI45" s="134">
        <v>9.1999999999999993</v>
      </c>
      <c r="CJ45" s="252">
        <f t="shared" si="34"/>
        <v>9.4034313725490186</v>
      </c>
      <c r="CK45" s="121">
        <v>8.9</v>
      </c>
      <c r="CL45" s="252">
        <f t="shared" si="19"/>
        <v>8.3660858146715409</v>
      </c>
      <c r="DA45" s="119">
        <v>10.944444444444445</v>
      </c>
      <c r="DB45" s="252">
        <f t="shared" si="3"/>
        <v>16.275953115091081</v>
      </c>
      <c r="DE45" s="133"/>
      <c r="DF45" s="11"/>
      <c r="DI45" s="132">
        <v>6.4444444444444446</v>
      </c>
      <c r="DJ45" s="252">
        <f t="shared" si="17"/>
        <v>10.36491262656671</v>
      </c>
      <c r="DM45" s="132">
        <v>6.1111111111111107</v>
      </c>
      <c r="DN45" s="252">
        <f t="shared" si="11"/>
        <v>8.2755878312594184</v>
      </c>
      <c r="DO45" s="119">
        <v>4.1111111111111107</v>
      </c>
      <c r="DP45" s="252">
        <f t="shared" si="14"/>
        <v>11.87190185463681</v>
      </c>
      <c r="DS45" s="132">
        <v>15</v>
      </c>
      <c r="DT45" s="252">
        <f t="shared" si="5"/>
        <v>15.349792843691148</v>
      </c>
      <c r="DU45" s="131"/>
    </row>
    <row r="46" spans="1:125" x14ac:dyDescent="0.2">
      <c r="A46" s="246">
        <v>-65</v>
      </c>
      <c r="C46" s="130">
        <v>6.6</v>
      </c>
      <c r="D46" s="253">
        <f t="shared" si="27"/>
        <v>8.1587209302325565</v>
      </c>
      <c r="E46" s="130">
        <v>13</v>
      </c>
      <c r="F46" s="252">
        <f t="shared" si="33"/>
        <v>13.381372549019609</v>
      </c>
      <c r="G46" s="130">
        <v>4.8</v>
      </c>
      <c r="H46" s="252">
        <f t="shared" si="31"/>
        <v>6.7557207051503632</v>
      </c>
      <c r="I46" s="130">
        <v>11.9</v>
      </c>
      <c r="J46" s="252">
        <f t="shared" si="22"/>
        <v>12.891919732992708</v>
      </c>
      <c r="K46" s="130">
        <v>10.7</v>
      </c>
      <c r="L46" s="252">
        <f t="shared" si="28"/>
        <v>13.184069822299104</v>
      </c>
      <c r="M46" s="130">
        <v>8.1</v>
      </c>
      <c r="N46" s="252">
        <f t="shared" si="26"/>
        <v>9.4045977011494255</v>
      </c>
      <c r="O46" s="129">
        <v>10.4</v>
      </c>
      <c r="P46" s="252">
        <f t="shared" si="25"/>
        <v>9.2267373618812485</v>
      </c>
      <c r="U46" s="128">
        <v>8.1</v>
      </c>
      <c r="V46" s="252">
        <f t="shared" si="16"/>
        <v>9.0110618549560169</v>
      </c>
      <c r="W46" s="128">
        <v>11.1</v>
      </c>
      <c r="X46" s="252">
        <f t="shared" si="15"/>
        <v>10.098772939867573</v>
      </c>
      <c r="Y46" s="128">
        <v>7.5</v>
      </c>
      <c r="Z46" s="252">
        <f>($A46*Y$117)+Y$123</f>
        <v>7.3942857142857141</v>
      </c>
      <c r="AE46" s="126">
        <v>8.8000000000000007</v>
      </c>
      <c r="AF46" s="252">
        <f t="shared" si="10"/>
        <v>8.2509218581202735</v>
      </c>
      <c r="AG46" s="126">
        <v>9.4</v>
      </c>
      <c r="AH46" s="252">
        <f t="shared" si="0"/>
        <v>12.158984553017993</v>
      </c>
      <c r="AK46" s="126">
        <v>11.6</v>
      </c>
      <c r="AL46" s="252">
        <f t="shared" si="7"/>
        <v>10.3253589590377</v>
      </c>
      <c r="AM46" s="126">
        <v>6.6</v>
      </c>
      <c r="AN46" s="252">
        <f t="shared" si="6"/>
        <v>12.04841348560411</v>
      </c>
      <c r="AO46" s="127"/>
      <c r="AP46" s="166"/>
      <c r="AU46" s="124">
        <v>8.1999999999999993</v>
      </c>
      <c r="AV46" s="252">
        <f t="shared" si="1"/>
        <v>9.6394182247589058</v>
      </c>
      <c r="AW46" s="124">
        <v>8.4</v>
      </c>
      <c r="AX46" s="252">
        <f t="shared" si="18"/>
        <v>7.4615655794915483</v>
      </c>
      <c r="AY46" s="124">
        <v>15</v>
      </c>
      <c r="AZ46" s="252">
        <f t="shared" si="2"/>
        <v>13.467095453650856</v>
      </c>
      <c r="BA46" s="124">
        <v>16.7</v>
      </c>
      <c r="BB46" s="252">
        <f t="shared" si="4"/>
        <v>17.269883235602897</v>
      </c>
      <c r="BC46" s="124">
        <v>9.3000000000000007</v>
      </c>
      <c r="BD46" s="252">
        <f t="shared" si="32"/>
        <v>10.958850313033579</v>
      </c>
      <c r="BG46" s="123">
        <v>5.8</v>
      </c>
      <c r="BH46" s="252">
        <f t="shared" si="29"/>
        <v>7.3211236043403041</v>
      </c>
      <c r="BI46" s="123">
        <v>8.1999999999999993</v>
      </c>
      <c r="BJ46" s="252">
        <f t="shared" si="23"/>
        <v>10.748802175614983</v>
      </c>
      <c r="BK46" s="123">
        <v>10.8</v>
      </c>
      <c r="BL46" s="252">
        <f t="shared" si="8"/>
        <v>13.27894123786977</v>
      </c>
      <c r="BQ46" s="123">
        <v>13.6</v>
      </c>
      <c r="BR46" s="252">
        <f t="shared" si="24"/>
        <v>12.570648151963411</v>
      </c>
      <c r="BU46" s="122">
        <v>12.1</v>
      </c>
      <c r="BV46" s="252">
        <f t="shared" si="20"/>
        <v>9.7882882882882871</v>
      </c>
      <c r="BW46" s="122">
        <v>14.4</v>
      </c>
      <c r="BX46" s="252">
        <f t="shared" si="12"/>
        <v>12.107625449029047</v>
      </c>
      <c r="BY46" s="122">
        <v>7.3</v>
      </c>
      <c r="BZ46" s="252">
        <f t="shared" si="30"/>
        <v>6.662979609216066</v>
      </c>
      <c r="CA46" s="122">
        <v>13.4</v>
      </c>
      <c r="CB46" s="252">
        <f t="shared" si="13"/>
        <v>11.691026314579736</v>
      </c>
      <c r="CC46" s="122">
        <v>11.8</v>
      </c>
      <c r="CD46" s="252">
        <f t="shared" si="9"/>
        <v>11.159616824621249</v>
      </c>
      <c r="CE46" s="122">
        <v>9.3000000000000007</v>
      </c>
      <c r="CF46" s="252">
        <f t="shared" si="21"/>
        <v>9.0587008060692256</v>
      </c>
      <c r="CI46" s="121">
        <v>9.4</v>
      </c>
      <c r="CJ46" s="252">
        <f t="shared" si="34"/>
        <v>9.5531862745098035</v>
      </c>
      <c r="CK46" s="134">
        <v>8.9</v>
      </c>
      <c r="CL46" s="252">
        <f t="shared" si="19"/>
        <v>8.4899368279092879</v>
      </c>
      <c r="DA46" s="132">
        <v>11.111111111111111</v>
      </c>
      <c r="DB46" s="252">
        <f t="shared" si="3"/>
        <v>16.331639003695688</v>
      </c>
      <c r="DE46" s="120"/>
      <c r="DF46" s="266"/>
      <c r="DI46" s="119">
        <v>7.1111111111111107</v>
      </c>
      <c r="DJ46" s="252">
        <f t="shared" si="17"/>
        <v>10.414244264351627</v>
      </c>
      <c r="DM46" s="119">
        <v>6.6111111111111107</v>
      </c>
      <c r="DN46" s="252">
        <f t="shared" si="11"/>
        <v>8.3670140972805704</v>
      </c>
      <c r="DO46" s="132">
        <v>4.6111111111111107</v>
      </c>
      <c r="DP46" s="252">
        <f t="shared" si="14"/>
        <v>11.936607277718309</v>
      </c>
      <c r="DS46" s="119">
        <v>15.111111111111111</v>
      </c>
      <c r="DT46" s="252">
        <f t="shared" si="5"/>
        <v>15.523220338983052</v>
      </c>
      <c r="DU46" s="118"/>
    </row>
    <row r="47" spans="1:125" x14ac:dyDescent="0.2">
      <c r="A47" s="246">
        <v>-60</v>
      </c>
      <c r="C47" s="130">
        <v>7.1</v>
      </c>
      <c r="D47" s="253">
        <f t="shared" si="27"/>
        <v>8.4234347048300524</v>
      </c>
      <c r="E47" s="130">
        <v>12.9</v>
      </c>
      <c r="F47" s="252">
        <f t="shared" si="33"/>
        <v>13.705882352941178</v>
      </c>
      <c r="G47" s="130">
        <v>5.0999999999999996</v>
      </c>
      <c r="H47" s="252">
        <f t="shared" si="31"/>
        <v>7.1514344970618735</v>
      </c>
      <c r="I47" s="130">
        <v>12.9</v>
      </c>
      <c r="J47" s="252">
        <f t="shared" si="22"/>
        <v>13.384848984300961</v>
      </c>
      <c r="K47" s="130">
        <v>10.7</v>
      </c>
      <c r="L47" s="252">
        <f t="shared" si="28"/>
        <v>13.539141374429942</v>
      </c>
      <c r="M47" s="130">
        <v>6.7</v>
      </c>
      <c r="N47" s="252">
        <f t="shared" si="26"/>
        <v>9.3965517241379324</v>
      </c>
      <c r="O47" s="129">
        <v>10.7</v>
      </c>
      <c r="P47" s="252">
        <f t="shared" si="25"/>
        <v>9.455449872505767</v>
      </c>
      <c r="U47" s="128">
        <v>8</v>
      </c>
      <c r="V47" s="252">
        <f t="shared" si="16"/>
        <v>9.0717494045747848</v>
      </c>
      <c r="W47" s="128">
        <v>12.2</v>
      </c>
      <c r="X47" s="252">
        <f t="shared" si="15"/>
        <v>10.275790406031605</v>
      </c>
      <c r="Y47" s="128">
        <v>7.4</v>
      </c>
      <c r="Z47" s="252">
        <f t="shared" ref="Z47:Z59" si="35">($A47*Y$117)+Y$123</f>
        <v>7.4485714285714284</v>
      </c>
      <c r="AE47" s="126">
        <v>8.8000000000000007</v>
      </c>
      <c r="AF47" s="252">
        <f t="shared" si="10"/>
        <v>8.3854663305725605</v>
      </c>
      <c r="AG47" s="126">
        <v>9.9</v>
      </c>
      <c r="AH47" s="252">
        <f t="shared" si="0"/>
        <v>12.285216510478147</v>
      </c>
      <c r="AK47" s="126">
        <v>11.7</v>
      </c>
      <c r="AL47" s="252">
        <f t="shared" si="7"/>
        <v>10.492639039111722</v>
      </c>
      <c r="AM47" s="126">
        <v>6.8</v>
      </c>
      <c r="AN47" s="252">
        <f t="shared" si="6"/>
        <v>12.144689371326869</v>
      </c>
      <c r="AO47" s="127"/>
      <c r="AP47" s="166"/>
      <c r="AU47" s="124">
        <v>8.6</v>
      </c>
      <c r="AV47" s="252">
        <f t="shared" si="1"/>
        <v>9.7671552843928371</v>
      </c>
      <c r="AW47" s="124">
        <v>8.4</v>
      </c>
      <c r="AX47" s="252">
        <f t="shared" si="18"/>
        <v>7.6414451502998908</v>
      </c>
      <c r="AY47" s="124">
        <v>15.1</v>
      </c>
      <c r="AZ47" s="252">
        <f t="shared" si="2"/>
        <v>13.661934264908481</v>
      </c>
      <c r="BA47" s="124">
        <v>17.100000000000001</v>
      </c>
      <c r="BB47" s="252">
        <f t="shared" si="4"/>
        <v>17.549122986710366</v>
      </c>
      <c r="BC47" s="124">
        <v>9.4</v>
      </c>
      <c r="BD47" s="252">
        <f t="shared" si="32"/>
        <v>11.231246442800227</v>
      </c>
      <c r="BG47" s="123">
        <v>6.2</v>
      </c>
      <c r="BH47" s="252">
        <f t="shared" si="29"/>
        <v>7.5733448655448967</v>
      </c>
      <c r="BI47" s="123">
        <v>8.8000000000000007</v>
      </c>
      <c r="BJ47" s="252">
        <f t="shared" si="23"/>
        <v>11.021971239029215</v>
      </c>
      <c r="BK47" s="123">
        <v>11.4</v>
      </c>
      <c r="BL47" s="252">
        <f t="shared" si="8"/>
        <v>13.51133037341825</v>
      </c>
      <c r="BQ47" s="123">
        <v>13.7</v>
      </c>
      <c r="BR47" s="252">
        <f t="shared" si="24"/>
        <v>12.880598294120071</v>
      </c>
      <c r="BU47" s="122">
        <v>12.1</v>
      </c>
      <c r="BV47" s="252">
        <f t="shared" si="20"/>
        <v>10.089189189189188</v>
      </c>
      <c r="BW47" s="122">
        <v>14.7</v>
      </c>
      <c r="BX47" s="252">
        <f t="shared" si="12"/>
        <v>12.399346568334504</v>
      </c>
      <c r="BY47" s="122">
        <v>7.7</v>
      </c>
      <c r="BZ47" s="252">
        <f t="shared" si="30"/>
        <v>6.8581350238917533</v>
      </c>
      <c r="CA47" s="122">
        <v>13.7</v>
      </c>
      <c r="CB47" s="252">
        <f t="shared" si="13"/>
        <v>11.876331982688987</v>
      </c>
      <c r="CC47" s="122">
        <v>12.1</v>
      </c>
      <c r="CD47" s="252">
        <f t="shared" si="9"/>
        <v>11.362723222727308</v>
      </c>
      <c r="CE47" s="122">
        <v>9.6999999999999993</v>
      </c>
      <c r="CF47" s="252">
        <f t="shared" si="21"/>
        <v>9.2618776671408245</v>
      </c>
      <c r="CI47" s="134">
        <v>9.1</v>
      </c>
      <c r="CJ47" s="252">
        <f t="shared" si="34"/>
        <v>9.7029411764705884</v>
      </c>
      <c r="CK47" s="121">
        <v>8.9</v>
      </c>
      <c r="CL47" s="252">
        <f t="shared" si="19"/>
        <v>8.613787841147035</v>
      </c>
      <c r="DA47" s="119">
        <v>11.388888888888889</v>
      </c>
      <c r="DB47" s="252">
        <f t="shared" si="3"/>
        <v>16.387324892300292</v>
      </c>
      <c r="DE47" s="133"/>
      <c r="DF47" s="11"/>
      <c r="DI47" s="132">
        <v>7.833333333333333</v>
      </c>
      <c r="DJ47" s="252">
        <f t="shared" si="17"/>
        <v>10.463575902136546</v>
      </c>
      <c r="DM47" s="132">
        <v>7.0555555555555554</v>
      </c>
      <c r="DN47" s="252">
        <f t="shared" si="11"/>
        <v>8.4584403633017242</v>
      </c>
      <c r="DO47" s="119">
        <v>5.7222222222222223</v>
      </c>
      <c r="DP47" s="252">
        <f t="shared" si="14"/>
        <v>12.001312700799806</v>
      </c>
      <c r="DS47" s="132">
        <v>16.055555555555557</v>
      </c>
      <c r="DT47" s="252">
        <f t="shared" si="5"/>
        <v>15.696647834274954</v>
      </c>
      <c r="DU47" s="131"/>
    </row>
    <row r="48" spans="1:125" x14ac:dyDescent="0.2">
      <c r="A48" s="246">
        <v>-55</v>
      </c>
      <c r="C48" s="130">
        <v>7.4</v>
      </c>
      <c r="D48" s="253">
        <f t="shared" si="27"/>
        <v>8.6881484794275483</v>
      </c>
      <c r="E48" s="130">
        <v>12.9</v>
      </c>
      <c r="F48" s="252">
        <f t="shared" si="33"/>
        <v>14.030392156862746</v>
      </c>
      <c r="G48" s="130">
        <v>5.4</v>
      </c>
      <c r="H48" s="252">
        <f t="shared" si="31"/>
        <v>7.5471482889733839</v>
      </c>
      <c r="I48" s="130">
        <v>13.7</v>
      </c>
      <c r="J48" s="252">
        <f t="shared" si="22"/>
        <v>13.877778235609213</v>
      </c>
      <c r="K48" s="130">
        <v>11.4</v>
      </c>
      <c r="L48" s="252">
        <f t="shared" si="28"/>
        <v>13.89421292656078</v>
      </c>
      <c r="M48" s="130">
        <v>7.2</v>
      </c>
      <c r="N48" s="252">
        <f t="shared" si="26"/>
        <v>9.3885057471264375</v>
      </c>
      <c r="O48" s="129">
        <v>11.1</v>
      </c>
      <c r="P48" s="252">
        <f t="shared" si="25"/>
        <v>9.6841623831302854</v>
      </c>
      <c r="U48" s="128">
        <v>8.1</v>
      </c>
      <c r="V48" s="252">
        <f t="shared" si="16"/>
        <v>9.1324369541935528</v>
      </c>
      <c r="W48" s="128">
        <v>11.8</v>
      </c>
      <c r="X48" s="252">
        <f t="shared" si="15"/>
        <v>10.452807872195638</v>
      </c>
      <c r="Y48" s="128">
        <v>7.4</v>
      </c>
      <c r="Z48" s="252">
        <f t="shared" si="35"/>
        <v>7.5028571428571427</v>
      </c>
      <c r="AE48" s="126">
        <v>8.6</v>
      </c>
      <c r="AF48" s="252">
        <f t="shared" si="10"/>
        <v>8.5200108030248458</v>
      </c>
      <c r="AG48" s="126">
        <v>10.3</v>
      </c>
      <c r="AH48" s="252">
        <f t="shared" si="0"/>
        <v>12.411448467938301</v>
      </c>
      <c r="AK48" s="126">
        <v>11.3</v>
      </c>
      <c r="AL48" s="252">
        <f t="shared" si="7"/>
        <v>10.659919119185746</v>
      </c>
      <c r="AM48" s="126">
        <v>7.3</v>
      </c>
      <c r="AN48" s="252">
        <f t="shared" si="6"/>
        <v>12.240965257049631</v>
      </c>
      <c r="AO48" s="127"/>
      <c r="AP48" s="166"/>
      <c r="AU48" s="124">
        <v>8.8000000000000007</v>
      </c>
      <c r="AV48" s="252">
        <f t="shared" si="1"/>
        <v>9.8948923440267667</v>
      </c>
      <c r="AW48" s="124">
        <v>8.5</v>
      </c>
      <c r="AX48" s="252">
        <f t="shared" si="18"/>
        <v>7.8213247211082333</v>
      </c>
      <c r="AY48" s="124">
        <v>14.9</v>
      </c>
      <c r="AZ48" s="252">
        <f t="shared" si="2"/>
        <v>13.856773076166109</v>
      </c>
      <c r="BA48" s="124">
        <v>16.8</v>
      </c>
      <c r="BB48" s="252">
        <f t="shared" si="4"/>
        <v>17.828362737817837</v>
      </c>
      <c r="BC48" s="124">
        <v>9.5</v>
      </c>
      <c r="BD48" s="252">
        <f t="shared" si="32"/>
        <v>11.503642572566875</v>
      </c>
      <c r="BG48" s="123">
        <v>6.3</v>
      </c>
      <c r="BH48" s="252">
        <f t="shared" si="29"/>
        <v>7.8255661267494885</v>
      </c>
      <c r="BI48" s="123">
        <v>9.6</v>
      </c>
      <c r="BJ48" s="252">
        <f t="shared" si="23"/>
        <v>11.295140302443446</v>
      </c>
      <c r="BK48" s="123">
        <v>11.9</v>
      </c>
      <c r="BL48" s="252">
        <f t="shared" si="8"/>
        <v>13.743719508966729</v>
      </c>
      <c r="BQ48" s="123">
        <v>13.9</v>
      </c>
      <c r="BR48" s="252">
        <f t="shared" si="24"/>
        <v>13.190548436276732</v>
      </c>
      <c r="BU48" s="122">
        <v>11.9</v>
      </c>
      <c r="BV48" s="252">
        <f t="shared" si="20"/>
        <v>10.390090090090089</v>
      </c>
      <c r="BW48" s="122">
        <v>14.5</v>
      </c>
      <c r="BX48" s="252">
        <f t="shared" si="12"/>
        <v>12.691067687639963</v>
      </c>
      <c r="BY48" s="122">
        <v>8</v>
      </c>
      <c r="BZ48" s="252">
        <f t="shared" si="30"/>
        <v>7.0532904385674406</v>
      </c>
      <c r="CA48" s="122">
        <v>13.8</v>
      </c>
      <c r="CB48" s="252">
        <f t="shared" si="13"/>
        <v>12.061637650798238</v>
      </c>
      <c r="CC48" s="122">
        <v>12.3</v>
      </c>
      <c r="CD48" s="252">
        <f t="shared" si="9"/>
        <v>11.565829620833366</v>
      </c>
      <c r="CE48" s="122">
        <v>10.1</v>
      </c>
      <c r="CF48" s="252">
        <f t="shared" si="21"/>
        <v>9.4650545282124217</v>
      </c>
      <c r="CI48" s="121">
        <v>8.9</v>
      </c>
      <c r="CJ48" s="252">
        <f t="shared" si="34"/>
        <v>9.8526960784313715</v>
      </c>
      <c r="CK48" s="134">
        <v>9.1</v>
      </c>
      <c r="CL48" s="252">
        <f t="shared" si="19"/>
        <v>8.7376388543847821</v>
      </c>
      <c r="DA48" s="132">
        <v>12.055555555555555</v>
      </c>
      <c r="DB48" s="252">
        <f t="shared" si="3"/>
        <v>16.443010780904899</v>
      </c>
      <c r="DC48" s="119">
        <v>11.833333333333334</v>
      </c>
      <c r="DD48" s="252">
        <f>($A48*DC$117)+DC$123</f>
        <v>12.26923076923077</v>
      </c>
      <c r="DE48" s="120"/>
      <c r="DF48" s="266"/>
      <c r="DI48" s="119">
        <v>8.3333333333333339</v>
      </c>
      <c r="DJ48" s="252">
        <f t="shared" si="17"/>
        <v>10.512907539921462</v>
      </c>
      <c r="DM48" s="119">
        <v>7.5</v>
      </c>
      <c r="DN48" s="252">
        <f t="shared" si="11"/>
        <v>8.5498666293228762</v>
      </c>
      <c r="DO48" s="132">
        <v>5.8888888888888893</v>
      </c>
      <c r="DP48" s="252">
        <f t="shared" si="14"/>
        <v>12.066018123881305</v>
      </c>
      <c r="DS48" s="119">
        <v>17.055555555555557</v>
      </c>
      <c r="DT48" s="252">
        <f t="shared" si="5"/>
        <v>15.870075329566856</v>
      </c>
      <c r="DU48" s="118"/>
    </row>
    <row r="49" spans="1:125" x14ac:dyDescent="0.2">
      <c r="A49" s="246">
        <v>-50</v>
      </c>
      <c r="C49" s="130">
        <v>7.9</v>
      </c>
      <c r="D49" s="253">
        <f t="shared" si="27"/>
        <v>8.9528622540250424</v>
      </c>
      <c r="E49" s="130">
        <v>13.5</v>
      </c>
      <c r="F49" s="252">
        <f t="shared" si="33"/>
        <v>14.354901960784314</v>
      </c>
      <c r="G49" s="130">
        <v>5.7</v>
      </c>
      <c r="H49" s="252">
        <f t="shared" si="31"/>
        <v>7.9428620808848951</v>
      </c>
      <c r="I49" s="130">
        <v>14.4</v>
      </c>
      <c r="J49" s="252">
        <f t="shared" si="22"/>
        <v>14.370707486917468</v>
      </c>
      <c r="K49" s="130">
        <v>12.3</v>
      </c>
      <c r="L49" s="252">
        <f t="shared" si="28"/>
        <v>14.249284478691617</v>
      </c>
      <c r="M49" s="130">
        <v>7.8</v>
      </c>
      <c r="N49" s="252">
        <f t="shared" si="26"/>
        <v>9.3804597701149426</v>
      </c>
      <c r="O49" s="129">
        <v>11.3</v>
      </c>
      <c r="P49" s="252">
        <f t="shared" si="25"/>
        <v>9.9128748937548057</v>
      </c>
      <c r="U49" s="128">
        <v>8.1999999999999993</v>
      </c>
      <c r="V49" s="252">
        <f t="shared" si="16"/>
        <v>9.1931245038123208</v>
      </c>
      <c r="W49" s="128">
        <v>11</v>
      </c>
      <c r="X49" s="252">
        <f t="shared" si="15"/>
        <v>10.629825338359671</v>
      </c>
      <c r="Y49" s="128">
        <v>7.3</v>
      </c>
      <c r="Z49" s="252">
        <f t="shared" si="35"/>
        <v>7.5571428571428569</v>
      </c>
      <c r="AA49" s="128">
        <v>15.1</v>
      </c>
      <c r="AB49" s="252">
        <f>($A49*AA$117)+AA$123</f>
        <v>14.936363636363637</v>
      </c>
      <c r="AE49" s="126">
        <v>8.6999999999999993</v>
      </c>
      <c r="AF49" s="252">
        <f t="shared" si="10"/>
        <v>8.6545552754771329</v>
      </c>
      <c r="AG49" s="126">
        <v>11.3</v>
      </c>
      <c r="AH49" s="252">
        <f t="shared" si="0"/>
        <v>12.537680425398456</v>
      </c>
      <c r="AK49" s="126">
        <v>10.9</v>
      </c>
      <c r="AL49" s="252">
        <f t="shared" si="7"/>
        <v>10.82719919925977</v>
      </c>
      <c r="AM49" s="126">
        <v>8</v>
      </c>
      <c r="AN49" s="252">
        <f t="shared" si="6"/>
        <v>12.337241142772392</v>
      </c>
      <c r="AO49" s="127"/>
      <c r="AP49" s="166"/>
      <c r="AU49" s="124">
        <v>9.3000000000000007</v>
      </c>
      <c r="AV49" s="252">
        <f t="shared" si="1"/>
        <v>10.022629403660698</v>
      </c>
      <c r="AW49" s="124">
        <v>8.9</v>
      </c>
      <c r="AX49" s="252">
        <f t="shared" si="18"/>
        <v>8.0012042919165758</v>
      </c>
      <c r="AY49" s="124">
        <v>14.9</v>
      </c>
      <c r="AZ49" s="252">
        <f t="shared" si="2"/>
        <v>14.051611887423736</v>
      </c>
      <c r="BA49" s="124">
        <v>17.100000000000001</v>
      </c>
      <c r="BB49" s="252">
        <f t="shared" si="4"/>
        <v>18.107602488925306</v>
      </c>
      <c r="BC49" s="124">
        <v>9.8000000000000007</v>
      </c>
      <c r="BD49" s="252">
        <f t="shared" si="32"/>
        <v>11.776038702333523</v>
      </c>
      <c r="BG49" s="123">
        <v>6.4</v>
      </c>
      <c r="BH49" s="252">
        <f t="shared" si="29"/>
        <v>8.0777873879540802</v>
      </c>
      <c r="BI49" s="123">
        <v>10.1</v>
      </c>
      <c r="BJ49" s="252">
        <f t="shared" si="23"/>
        <v>11.568309365857679</v>
      </c>
      <c r="BK49" s="123">
        <v>12.3</v>
      </c>
      <c r="BL49" s="252">
        <f t="shared" si="8"/>
        <v>13.976108644515207</v>
      </c>
      <c r="BQ49" s="123">
        <v>14.1</v>
      </c>
      <c r="BR49" s="252">
        <f t="shared" si="24"/>
        <v>13.500498578433394</v>
      </c>
      <c r="BU49" s="122">
        <v>12.2</v>
      </c>
      <c r="BV49" s="252">
        <f t="shared" si="20"/>
        <v>10.69099099099099</v>
      </c>
      <c r="BW49" s="122">
        <v>14.7</v>
      </c>
      <c r="BX49" s="252">
        <f t="shared" si="12"/>
        <v>12.982788806945422</v>
      </c>
      <c r="BY49" s="122">
        <v>8.3000000000000007</v>
      </c>
      <c r="BZ49" s="252">
        <f t="shared" si="30"/>
        <v>7.248445853243128</v>
      </c>
      <c r="CA49" s="122">
        <v>13.7</v>
      </c>
      <c r="CB49" s="252">
        <f t="shared" si="13"/>
        <v>12.246943318907489</v>
      </c>
      <c r="CC49" s="122">
        <v>12.7</v>
      </c>
      <c r="CD49" s="252">
        <f t="shared" si="9"/>
        <v>11.768936018939424</v>
      </c>
      <c r="CE49" s="122">
        <v>10.4</v>
      </c>
      <c r="CF49" s="252">
        <f t="shared" si="21"/>
        <v>9.6682313892840206</v>
      </c>
      <c r="CI49" s="134">
        <v>9.1999999999999993</v>
      </c>
      <c r="CJ49" s="252">
        <f t="shared" si="34"/>
        <v>10.002450980392156</v>
      </c>
      <c r="CK49" s="121">
        <v>9.3000000000000007</v>
      </c>
      <c r="CL49" s="252">
        <f t="shared" si="19"/>
        <v>8.8614898676225291</v>
      </c>
      <c r="DA49" s="119">
        <v>12.722222222222221</v>
      </c>
      <c r="DB49" s="252">
        <f t="shared" si="3"/>
        <v>16.498696669509503</v>
      </c>
      <c r="DC49" s="132">
        <v>11.944444444444445</v>
      </c>
      <c r="DD49" s="252">
        <f t="shared" ref="DD49:DD59" si="36">($A49*DC$117)+DC$123</f>
        <v>12.502331002331003</v>
      </c>
      <c r="DE49" s="133"/>
      <c r="DF49" s="11"/>
      <c r="DI49" s="132">
        <v>8.7777777777777786</v>
      </c>
      <c r="DJ49" s="252">
        <f t="shared" si="17"/>
        <v>10.562239177706379</v>
      </c>
      <c r="DM49" s="132">
        <v>7.6111111111111107</v>
      </c>
      <c r="DN49" s="252">
        <f t="shared" si="11"/>
        <v>8.64129289534403</v>
      </c>
      <c r="DO49" s="119">
        <v>6.9444444444444446</v>
      </c>
      <c r="DP49" s="252">
        <f t="shared" si="14"/>
        <v>12.130723546962802</v>
      </c>
      <c r="DS49" s="132">
        <v>17.388888888888889</v>
      </c>
      <c r="DT49" s="252">
        <f t="shared" si="5"/>
        <v>16.043502824858756</v>
      </c>
      <c r="DU49" s="131"/>
    </row>
    <row r="50" spans="1:125" x14ac:dyDescent="0.2">
      <c r="A50" s="246">
        <v>-45</v>
      </c>
      <c r="C50" s="130">
        <v>8.4</v>
      </c>
      <c r="D50" s="253">
        <f t="shared" si="27"/>
        <v>9.2175760286225383</v>
      </c>
      <c r="E50" s="130">
        <v>14.2</v>
      </c>
      <c r="F50" s="252">
        <f t="shared" si="33"/>
        <v>14.679411764705883</v>
      </c>
      <c r="G50" s="130">
        <v>6.6</v>
      </c>
      <c r="H50" s="252">
        <f t="shared" si="31"/>
        <v>8.3385758727964046</v>
      </c>
      <c r="I50" s="130">
        <v>14.9</v>
      </c>
      <c r="J50" s="252">
        <f t="shared" si="22"/>
        <v>14.863636738225722</v>
      </c>
      <c r="K50" s="130">
        <v>13.2</v>
      </c>
      <c r="L50" s="252">
        <f t="shared" si="28"/>
        <v>14.604356030822457</v>
      </c>
      <c r="M50" s="130">
        <v>8.3000000000000007</v>
      </c>
      <c r="N50" s="252">
        <f t="shared" si="26"/>
        <v>9.3724137931034495</v>
      </c>
      <c r="O50" s="129">
        <v>11.6</v>
      </c>
      <c r="P50" s="252">
        <f t="shared" si="25"/>
        <v>10.141587404379326</v>
      </c>
      <c r="U50" s="128">
        <v>8.1999999999999993</v>
      </c>
      <c r="V50" s="252">
        <f t="shared" si="16"/>
        <v>9.2538120534310888</v>
      </c>
      <c r="W50" s="128">
        <v>10.4</v>
      </c>
      <c r="X50" s="252">
        <f t="shared" si="15"/>
        <v>10.806842804523704</v>
      </c>
      <c r="Y50" s="128">
        <v>7.4</v>
      </c>
      <c r="Z50" s="252">
        <f t="shared" si="35"/>
        <v>7.6114285714285712</v>
      </c>
      <c r="AA50" s="128">
        <v>15.5</v>
      </c>
      <c r="AB50" s="252">
        <f t="shared" ref="AB50:AB59" si="37">($A50*AA$117)+AA$123</f>
        <v>15.172727272727274</v>
      </c>
      <c r="AE50" s="126">
        <v>8.9</v>
      </c>
      <c r="AF50" s="252">
        <f t="shared" si="10"/>
        <v>8.7890997479294199</v>
      </c>
      <c r="AG50" s="126">
        <v>11.8</v>
      </c>
      <c r="AH50" s="252">
        <f t="shared" si="0"/>
        <v>12.66391238285861</v>
      </c>
      <c r="AK50" s="126">
        <v>10.6</v>
      </c>
      <c r="AL50" s="252">
        <f t="shared" si="7"/>
        <v>10.994479279333792</v>
      </c>
      <c r="AM50" s="126">
        <v>8.8000000000000007</v>
      </c>
      <c r="AN50" s="252">
        <f t="shared" si="6"/>
        <v>12.433517028495153</v>
      </c>
      <c r="AO50" s="127"/>
      <c r="AP50" s="166"/>
      <c r="AU50" s="124">
        <v>9.8000000000000007</v>
      </c>
      <c r="AV50" s="252">
        <f t="shared" si="1"/>
        <v>10.150366463294628</v>
      </c>
      <c r="AW50" s="124">
        <v>9.1</v>
      </c>
      <c r="AX50" s="252">
        <f t="shared" si="18"/>
        <v>8.1810838627249183</v>
      </c>
      <c r="AY50" s="124">
        <v>14.8</v>
      </c>
      <c r="AZ50" s="252">
        <f t="shared" si="2"/>
        <v>14.246450698681361</v>
      </c>
      <c r="BA50" s="124">
        <v>17.399999999999999</v>
      </c>
      <c r="BB50" s="252">
        <f t="shared" si="4"/>
        <v>18.386842240032774</v>
      </c>
      <c r="BC50" s="124">
        <v>10.3</v>
      </c>
      <c r="BD50" s="252">
        <f t="shared" si="32"/>
        <v>12.04843483210017</v>
      </c>
      <c r="BG50" s="123">
        <v>6.4</v>
      </c>
      <c r="BH50" s="252">
        <f t="shared" si="29"/>
        <v>8.3300086491586729</v>
      </c>
      <c r="BI50" s="123">
        <v>10.7</v>
      </c>
      <c r="BJ50" s="252">
        <f t="shared" si="23"/>
        <v>11.841478429271911</v>
      </c>
      <c r="BK50" s="123">
        <v>12.9</v>
      </c>
      <c r="BL50" s="252">
        <f t="shared" si="8"/>
        <v>14.208497780063688</v>
      </c>
      <c r="BQ50" s="123">
        <v>14.4</v>
      </c>
      <c r="BR50" s="252">
        <f t="shared" si="24"/>
        <v>13.810448720590054</v>
      </c>
      <c r="BU50" s="122">
        <v>12.3</v>
      </c>
      <c r="BV50" s="252">
        <f t="shared" si="20"/>
        <v>10.991891891891891</v>
      </c>
      <c r="BW50" s="122">
        <v>14.8</v>
      </c>
      <c r="BX50" s="252">
        <f t="shared" si="12"/>
        <v>13.274509926250879</v>
      </c>
      <c r="BY50" s="122">
        <v>8.6</v>
      </c>
      <c r="BZ50" s="252">
        <f t="shared" si="30"/>
        <v>7.4436012679188153</v>
      </c>
      <c r="CA50" s="122">
        <v>13.7</v>
      </c>
      <c r="CB50" s="252">
        <f t="shared" si="13"/>
        <v>12.43224898701674</v>
      </c>
      <c r="CC50" s="122">
        <v>12.8</v>
      </c>
      <c r="CD50" s="252">
        <f t="shared" si="9"/>
        <v>11.972042417045481</v>
      </c>
      <c r="CE50" s="122">
        <v>10.7</v>
      </c>
      <c r="CF50" s="252">
        <f t="shared" si="21"/>
        <v>9.8714082503556178</v>
      </c>
      <c r="CI50" s="121">
        <v>9.4</v>
      </c>
      <c r="CJ50" s="252">
        <f t="shared" si="34"/>
        <v>10.152205882352941</v>
      </c>
      <c r="CK50" s="134">
        <v>9.6</v>
      </c>
      <c r="CL50" s="252">
        <f t="shared" si="19"/>
        <v>8.9853408808602762</v>
      </c>
      <c r="DA50" s="132">
        <v>13.277777777777779</v>
      </c>
      <c r="DB50" s="252">
        <f t="shared" si="3"/>
        <v>16.55438255811411</v>
      </c>
      <c r="DC50" s="119">
        <v>12.333333333333334</v>
      </c>
      <c r="DD50" s="252">
        <f t="shared" si="36"/>
        <v>12.735431235431236</v>
      </c>
      <c r="DE50" s="120"/>
      <c r="DF50" s="266"/>
      <c r="DI50" s="119">
        <v>9.0555555555555554</v>
      </c>
      <c r="DJ50" s="252">
        <f t="shared" si="17"/>
        <v>10.611570815491298</v>
      </c>
      <c r="DM50" s="119">
        <v>7.9444444444444446</v>
      </c>
      <c r="DN50" s="252">
        <f t="shared" si="11"/>
        <v>8.732719161365182</v>
      </c>
      <c r="DO50" s="132">
        <v>7.8888888888888893</v>
      </c>
      <c r="DP50" s="252">
        <f t="shared" si="14"/>
        <v>12.195428970044301</v>
      </c>
      <c r="DS50" s="119">
        <v>17.388888888888889</v>
      </c>
      <c r="DT50" s="252">
        <f t="shared" si="5"/>
        <v>16.216930320150659</v>
      </c>
      <c r="DU50" s="118"/>
    </row>
    <row r="51" spans="1:125" x14ac:dyDescent="0.2">
      <c r="A51" s="246">
        <v>-40</v>
      </c>
      <c r="C51" s="130">
        <v>8.8000000000000007</v>
      </c>
      <c r="D51" s="253">
        <f t="shared" si="27"/>
        <v>9.4822898032200342</v>
      </c>
      <c r="E51" s="130">
        <v>14.9</v>
      </c>
      <c r="F51" s="252">
        <f t="shared" si="33"/>
        <v>15.003921568627451</v>
      </c>
      <c r="G51" s="130">
        <v>7.2</v>
      </c>
      <c r="H51" s="252">
        <f t="shared" si="31"/>
        <v>8.7342896647079158</v>
      </c>
      <c r="I51" s="130">
        <v>15.4</v>
      </c>
      <c r="J51" s="252">
        <f t="shared" si="22"/>
        <v>15.356565989533975</v>
      </c>
      <c r="K51" s="130">
        <v>14</v>
      </c>
      <c r="L51" s="252">
        <f t="shared" si="28"/>
        <v>14.959427582953294</v>
      </c>
      <c r="M51" s="130">
        <v>8.6</v>
      </c>
      <c r="N51" s="252">
        <f t="shared" si="26"/>
        <v>9.3643678160919546</v>
      </c>
      <c r="O51" s="129">
        <v>11.7</v>
      </c>
      <c r="P51" s="252">
        <f t="shared" si="25"/>
        <v>10.370299915003844</v>
      </c>
      <c r="U51" s="128">
        <v>8.4</v>
      </c>
      <c r="V51" s="252">
        <f t="shared" si="16"/>
        <v>9.3144996030498568</v>
      </c>
      <c r="W51" s="128">
        <v>10.4</v>
      </c>
      <c r="X51" s="252">
        <f t="shared" si="15"/>
        <v>10.983860270687737</v>
      </c>
      <c r="Y51" s="128">
        <v>7.7</v>
      </c>
      <c r="Z51" s="252">
        <f t="shared" si="35"/>
        <v>7.6657142857142855</v>
      </c>
      <c r="AA51" s="128">
        <v>15.1</v>
      </c>
      <c r="AB51" s="252">
        <f t="shared" si="37"/>
        <v>15.40909090909091</v>
      </c>
      <c r="AE51" s="126">
        <v>9.1</v>
      </c>
      <c r="AF51" s="252">
        <f t="shared" si="10"/>
        <v>8.923644220381707</v>
      </c>
      <c r="AG51" s="126">
        <v>12.2</v>
      </c>
      <c r="AH51" s="252">
        <f t="shared" si="0"/>
        <v>12.790144340318765</v>
      </c>
      <c r="AK51" s="126">
        <v>10.8</v>
      </c>
      <c r="AL51" s="252">
        <f t="shared" si="7"/>
        <v>11.161759359407815</v>
      </c>
      <c r="AM51" s="126">
        <v>9.6999999999999993</v>
      </c>
      <c r="AN51" s="252">
        <f t="shared" si="6"/>
        <v>12.529792914217914</v>
      </c>
      <c r="AO51" s="127"/>
      <c r="AP51" s="166"/>
      <c r="AU51" s="124">
        <v>10.199999999999999</v>
      </c>
      <c r="AV51" s="252">
        <f t="shared" si="1"/>
        <v>10.278103522928557</v>
      </c>
      <c r="AW51" s="124">
        <v>8.9</v>
      </c>
      <c r="AX51" s="252">
        <f t="shared" si="18"/>
        <v>8.3609634335332608</v>
      </c>
      <c r="AY51" s="124">
        <v>14.8</v>
      </c>
      <c r="AZ51" s="252">
        <f t="shared" si="2"/>
        <v>14.441289509938988</v>
      </c>
      <c r="BA51" s="124">
        <v>17.899999999999999</v>
      </c>
      <c r="BB51" s="252">
        <f t="shared" si="4"/>
        <v>18.666081991140246</v>
      </c>
      <c r="BC51" s="124">
        <v>10.8</v>
      </c>
      <c r="BD51" s="252">
        <f t="shared" si="32"/>
        <v>12.320830961866818</v>
      </c>
      <c r="BG51" s="123">
        <v>6.2</v>
      </c>
      <c r="BH51" s="252">
        <f t="shared" si="29"/>
        <v>8.5822299103632638</v>
      </c>
      <c r="BI51" s="123">
        <v>11.3</v>
      </c>
      <c r="BJ51" s="252">
        <f t="shared" si="23"/>
        <v>12.114647492686144</v>
      </c>
      <c r="BK51" s="123">
        <v>12.7</v>
      </c>
      <c r="BL51" s="252">
        <f t="shared" si="8"/>
        <v>14.440886915612166</v>
      </c>
      <c r="BQ51" s="123">
        <v>14.8</v>
      </c>
      <c r="BR51" s="252">
        <f t="shared" si="24"/>
        <v>14.120398862746715</v>
      </c>
      <c r="BU51" s="122">
        <v>12.4</v>
      </c>
      <c r="BV51" s="252">
        <f t="shared" si="20"/>
        <v>11.292792792792792</v>
      </c>
      <c r="BW51" s="122">
        <v>14.5</v>
      </c>
      <c r="BX51" s="252">
        <f t="shared" si="12"/>
        <v>13.566231045556336</v>
      </c>
      <c r="BY51" s="122">
        <v>8.9</v>
      </c>
      <c r="BZ51" s="252">
        <f t="shared" si="30"/>
        <v>7.6387566825945026</v>
      </c>
      <c r="CA51" s="122">
        <v>13.6</v>
      </c>
      <c r="CB51" s="252">
        <f t="shared" si="13"/>
        <v>12.617554655125991</v>
      </c>
      <c r="CC51" s="122">
        <v>13</v>
      </c>
      <c r="CD51" s="252">
        <f t="shared" si="9"/>
        <v>12.175148815151539</v>
      </c>
      <c r="CE51" s="122">
        <v>10.7</v>
      </c>
      <c r="CF51" s="252">
        <f t="shared" si="21"/>
        <v>10.074585111427215</v>
      </c>
      <c r="CI51" s="134">
        <v>9.6</v>
      </c>
      <c r="CJ51" s="252">
        <f t="shared" si="34"/>
        <v>10.301960784313724</v>
      </c>
      <c r="CK51" s="121">
        <v>9.6999999999999993</v>
      </c>
      <c r="CL51" s="252">
        <f t="shared" si="19"/>
        <v>9.1091918940980232</v>
      </c>
      <c r="DA51" s="119">
        <v>13.777777777777779</v>
      </c>
      <c r="DB51" s="252">
        <f t="shared" si="3"/>
        <v>16.610068446718714</v>
      </c>
      <c r="DC51" s="132">
        <v>12.722222222222221</v>
      </c>
      <c r="DD51" s="252">
        <f t="shared" si="36"/>
        <v>12.96853146853147</v>
      </c>
      <c r="DE51" s="133"/>
      <c r="DF51" s="11"/>
      <c r="DI51" s="132">
        <v>9.1111111111111107</v>
      </c>
      <c r="DJ51" s="252">
        <f t="shared" si="17"/>
        <v>10.660902453276215</v>
      </c>
      <c r="DM51" s="132">
        <v>8.2777777777777786</v>
      </c>
      <c r="DN51" s="252">
        <f t="shared" si="11"/>
        <v>8.824145427386334</v>
      </c>
      <c r="DO51" s="119">
        <v>8.7777777777777786</v>
      </c>
      <c r="DP51" s="252">
        <f t="shared" si="14"/>
        <v>12.260134393125798</v>
      </c>
      <c r="DS51" s="132">
        <v>17.444444444444443</v>
      </c>
      <c r="DT51" s="252">
        <f t="shared" si="5"/>
        <v>16.390357815442563</v>
      </c>
      <c r="DU51" s="131"/>
    </row>
    <row r="52" spans="1:125" x14ac:dyDescent="0.2">
      <c r="A52" s="246">
        <v>-35</v>
      </c>
      <c r="C52" s="130">
        <v>8.8000000000000007</v>
      </c>
      <c r="D52" s="253">
        <f t="shared" si="27"/>
        <v>9.7470035778175301</v>
      </c>
      <c r="E52" s="130">
        <v>15.4</v>
      </c>
      <c r="F52" s="252">
        <f t="shared" si="33"/>
        <v>15.328431372549019</v>
      </c>
      <c r="G52" s="130">
        <v>8.1999999999999993</v>
      </c>
      <c r="H52" s="252">
        <f t="shared" si="31"/>
        <v>9.130003456619427</v>
      </c>
      <c r="I52" s="130">
        <v>16.100000000000001</v>
      </c>
      <c r="J52" s="252">
        <f t="shared" si="22"/>
        <v>15.849495240842227</v>
      </c>
      <c r="K52" s="130">
        <v>14.6</v>
      </c>
      <c r="L52" s="252">
        <f t="shared" si="28"/>
        <v>15.314499135084134</v>
      </c>
      <c r="M52" s="130">
        <v>9.1</v>
      </c>
      <c r="N52" s="252">
        <f t="shared" si="26"/>
        <v>9.3563218390804597</v>
      </c>
      <c r="O52" s="129">
        <v>11.8</v>
      </c>
      <c r="P52" s="252">
        <f t="shared" si="25"/>
        <v>10.599012425628363</v>
      </c>
      <c r="U52" s="128">
        <v>8.6</v>
      </c>
      <c r="V52" s="252">
        <f t="shared" si="16"/>
        <v>9.3751871526686248</v>
      </c>
      <c r="W52" s="128">
        <v>10.9</v>
      </c>
      <c r="X52" s="252">
        <f t="shared" si="15"/>
        <v>11.16087773685177</v>
      </c>
      <c r="Y52" s="128">
        <v>7.7</v>
      </c>
      <c r="Z52" s="252">
        <f t="shared" si="35"/>
        <v>7.72</v>
      </c>
      <c r="AA52" s="128">
        <v>14.8</v>
      </c>
      <c r="AB52" s="252">
        <f t="shared" si="37"/>
        <v>15.645454545454546</v>
      </c>
      <c r="AE52" s="126">
        <v>9.1999999999999993</v>
      </c>
      <c r="AF52" s="252">
        <f t="shared" si="10"/>
        <v>9.0581886928339941</v>
      </c>
      <c r="AG52" s="126">
        <v>12.3</v>
      </c>
      <c r="AH52" s="252">
        <f t="shared" si="0"/>
        <v>12.916376297778919</v>
      </c>
      <c r="AK52" s="126">
        <v>11.1</v>
      </c>
      <c r="AL52" s="252">
        <f t="shared" si="7"/>
        <v>11.329039439481839</v>
      </c>
      <c r="AM52" s="126">
        <v>10.3</v>
      </c>
      <c r="AN52" s="252">
        <f t="shared" si="6"/>
        <v>12.626068799940674</v>
      </c>
      <c r="AO52" s="127"/>
      <c r="AP52" s="166"/>
      <c r="AU52" s="124">
        <v>10.6</v>
      </c>
      <c r="AV52" s="252">
        <f t="shared" si="1"/>
        <v>10.405840582562488</v>
      </c>
      <c r="AW52" s="124">
        <v>8.9</v>
      </c>
      <c r="AX52" s="252">
        <f t="shared" si="18"/>
        <v>8.5408430043416033</v>
      </c>
      <c r="AY52" s="124">
        <v>14.7</v>
      </c>
      <c r="AZ52" s="252">
        <f t="shared" si="2"/>
        <v>14.636128321196615</v>
      </c>
      <c r="BA52" s="124">
        <v>18.3</v>
      </c>
      <c r="BB52" s="252">
        <f t="shared" si="4"/>
        <v>18.945321742247714</v>
      </c>
      <c r="BC52" s="124">
        <v>11.1</v>
      </c>
      <c r="BD52" s="252">
        <f t="shared" si="32"/>
        <v>12.593227091633466</v>
      </c>
      <c r="BG52" s="123">
        <v>6.2</v>
      </c>
      <c r="BH52" s="252">
        <f t="shared" si="29"/>
        <v>8.8344511715678564</v>
      </c>
      <c r="BI52" s="123">
        <v>12.2</v>
      </c>
      <c r="BJ52" s="252">
        <f t="shared" si="23"/>
        <v>12.387816556100375</v>
      </c>
      <c r="BK52" s="123">
        <v>12.9</v>
      </c>
      <c r="BL52" s="252">
        <f t="shared" si="8"/>
        <v>14.673276051160645</v>
      </c>
      <c r="BQ52" s="123">
        <v>15.1</v>
      </c>
      <c r="BR52" s="252">
        <f t="shared" si="24"/>
        <v>14.430349004903375</v>
      </c>
      <c r="BU52" s="122">
        <v>12.6</v>
      </c>
      <c r="BV52" s="252">
        <f t="shared" si="20"/>
        <v>11.593693693693693</v>
      </c>
      <c r="BW52" s="122">
        <v>14.5</v>
      </c>
      <c r="BX52" s="252">
        <f t="shared" si="12"/>
        <v>13.857952164861794</v>
      </c>
      <c r="BY52" s="122">
        <v>9.1</v>
      </c>
      <c r="BZ52" s="252">
        <f t="shared" si="30"/>
        <v>7.833912097270189</v>
      </c>
      <c r="CA52" s="122">
        <v>13.7</v>
      </c>
      <c r="CB52" s="252">
        <f t="shared" si="13"/>
        <v>12.802860323235242</v>
      </c>
      <c r="CC52" s="122">
        <v>13.2</v>
      </c>
      <c r="CD52" s="252">
        <f t="shared" si="9"/>
        <v>12.378255213257596</v>
      </c>
      <c r="CE52" s="122">
        <v>10.9</v>
      </c>
      <c r="CF52" s="252">
        <f t="shared" si="21"/>
        <v>10.277761972498814</v>
      </c>
      <c r="CI52" s="121">
        <v>9.6999999999999993</v>
      </c>
      <c r="CJ52" s="252">
        <f t="shared" si="34"/>
        <v>10.451715686274509</v>
      </c>
      <c r="CK52" s="134">
        <v>9.6999999999999993</v>
      </c>
      <c r="CL52" s="252">
        <f t="shared" si="19"/>
        <v>9.2330429073357703</v>
      </c>
      <c r="DA52" s="132">
        <v>14.166666666666666</v>
      </c>
      <c r="DB52" s="252">
        <f t="shared" si="3"/>
        <v>16.665754335323321</v>
      </c>
      <c r="DC52" s="119">
        <v>13.111111111111111</v>
      </c>
      <c r="DD52" s="252">
        <f t="shared" si="36"/>
        <v>13.201631701631703</v>
      </c>
      <c r="DE52" s="120"/>
      <c r="DF52" s="266"/>
      <c r="DI52" s="119">
        <v>9.6666666666666661</v>
      </c>
      <c r="DJ52" s="252">
        <f t="shared" si="17"/>
        <v>10.710234091061132</v>
      </c>
      <c r="DM52" s="119">
        <v>8.4444444444444446</v>
      </c>
      <c r="DN52" s="252">
        <f t="shared" si="11"/>
        <v>8.9155716934074878</v>
      </c>
      <c r="DO52" s="132">
        <v>10.388888888888889</v>
      </c>
      <c r="DP52" s="252">
        <f t="shared" si="14"/>
        <v>12.324839816207295</v>
      </c>
      <c r="DS52" s="119">
        <v>17.555555555555557</v>
      </c>
      <c r="DT52" s="252">
        <f t="shared" si="5"/>
        <v>16.563785310734463</v>
      </c>
      <c r="DU52" s="118"/>
    </row>
    <row r="53" spans="1:125" x14ac:dyDescent="0.2">
      <c r="A53" s="246">
        <v>-30</v>
      </c>
      <c r="C53" s="130">
        <v>9.1999999999999993</v>
      </c>
      <c r="D53" s="253">
        <f t="shared" si="27"/>
        <v>10.011717352415026</v>
      </c>
      <c r="E53" s="130">
        <v>15.9</v>
      </c>
      <c r="F53" s="252">
        <f t="shared" si="33"/>
        <v>15.652941176470589</v>
      </c>
      <c r="G53" s="130">
        <v>9.3000000000000007</v>
      </c>
      <c r="H53" s="252">
        <f t="shared" si="31"/>
        <v>9.5257172485309365</v>
      </c>
      <c r="I53" s="130">
        <v>16.600000000000001</v>
      </c>
      <c r="J53" s="252">
        <f t="shared" si="22"/>
        <v>16.342424492150482</v>
      </c>
      <c r="K53" s="130">
        <v>15.1</v>
      </c>
      <c r="L53" s="252">
        <f t="shared" si="28"/>
        <v>15.669570687214971</v>
      </c>
      <c r="M53" s="130">
        <v>7.4</v>
      </c>
      <c r="N53" s="252">
        <f t="shared" si="26"/>
        <v>9.3482758620689665</v>
      </c>
      <c r="O53" s="129">
        <v>11.7</v>
      </c>
      <c r="P53" s="252">
        <f t="shared" si="25"/>
        <v>10.827724936252883</v>
      </c>
      <c r="U53" s="128">
        <v>8.6999999999999993</v>
      </c>
      <c r="V53" s="252">
        <f t="shared" si="16"/>
        <v>9.4358747022873928</v>
      </c>
      <c r="W53" s="128">
        <v>11.3</v>
      </c>
      <c r="X53" s="252">
        <f t="shared" si="15"/>
        <v>11.337895203015803</v>
      </c>
      <c r="Y53" s="128">
        <v>7.6</v>
      </c>
      <c r="Z53" s="252">
        <f t="shared" si="35"/>
        <v>7.774285714285714</v>
      </c>
      <c r="AA53" s="128">
        <v>14.9</v>
      </c>
      <c r="AB53" s="252">
        <f t="shared" si="37"/>
        <v>15.881818181818183</v>
      </c>
      <c r="AE53" s="126">
        <v>9.4</v>
      </c>
      <c r="AF53" s="252">
        <f t="shared" si="10"/>
        <v>9.1927331652862794</v>
      </c>
      <c r="AG53" s="126">
        <v>12.7</v>
      </c>
      <c r="AH53" s="252">
        <f t="shared" si="0"/>
        <v>13.042608255239074</v>
      </c>
      <c r="AK53" s="126">
        <v>11.4</v>
      </c>
      <c r="AL53" s="252">
        <f t="shared" si="7"/>
        <v>11.496319519555861</v>
      </c>
      <c r="AM53" s="126">
        <v>10.9</v>
      </c>
      <c r="AN53" s="252">
        <f t="shared" si="6"/>
        <v>12.722344685663435</v>
      </c>
      <c r="AO53" s="127"/>
      <c r="AP53" s="166"/>
      <c r="AU53" s="124">
        <v>10.9</v>
      </c>
      <c r="AV53" s="252">
        <f t="shared" si="1"/>
        <v>10.533577642196418</v>
      </c>
      <c r="AW53" s="124">
        <v>9</v>
      </c>
      <c r="AX53" s="252">
        <f t="shared" si="18"/>
        <v>8.7207225751499458</v>
      </c>
      <c r="AY53" s="124">
        <v>14.7</v>
      </c>
      <c r="AZ53" s="252">
        <f t="shared" si="2"/>
        <v>14.830967132454241</v>
      </c>
      <c r="BA53" s="124">
        <v>18.7</v>
      </c>
      <c r="BB53" s="252">
        <f t="shared" si="4"/>
        <v>19.224561493355182</v>
      </c>
      <c r="BC53" s="124">
        <v>11.5</v>
      </c>
      <c r="BD53" s="252">
        <f t="shared" si="32"/>
        <v>12.865623221400114</v>
      </c>
      <c r="BG53" s="123">
        <v>6.6</v>
      </c>
      <c r="BH53" s="252">
        <f t="shared" si="29"/>
        <v>9.0866724327724491</v>
      </c>
      <c r="BI53" s="123">
        <v>12.6</v>
      </c>
      <c r="BJ53" s="252">
        <f t="shared" si="23"/>
        <v>12.660985619514609</v>
      </c>
      <c r="BK53" s="123">
        <v>13.7</v>
      </c>
      <c r="BL53" s="252">
        <f t="shared" si="8"/>
        <v>14.905665186709125</v>
      </c>
      <c r="BQ53" s="123">
        <v>15.4</v>
      </c>
      <c r="BR53" s="252">
        <f t="shared" si="24"/>
        <v>14.740299147060036</v>
      </c>
      <c r="BU53" s="122">
        <v>13</v>
      </c>
      <c r="BV53" s="252">
        <f t="shared" si="20"/>
        <v>11.894594594594594</v>
      </c>
      <c r="BW53" s="122">
        <v>14.6</v>
      </c>
      <c r="BX53" s="252">
        <f t="shared" si="12"/>
        <v>14.149673284167253</v>
      </c>
      <c r="BY53" s="122">
        <v>9.1</v>
      </c>
      <c r="BZ53" s="252">
        <f t="shared" si="30"/>
        <v>8.0290675119458772</v>
      </c>
      <c r="CA53" s="122">
        <v>13.7</v>
      </c>
      <c r="CB53" s="252">
        <f t="shared" si="13"/>
        <v>12.988165991344493</v>
      </c>
      <c r="CC53" s="122">
        <v>13.4</v>
      </c>
      <c r="CD53" s="252">
        <f t="shared" si="9"/>
        <v>12.581361611363654</v>
      </c>
      <c r="CE53" s="122">
        <v>10.9</v>
      </c>
      <c r="CF53" s="252">
        <f t="shared" si="21"/>
        <v>10.480938833570411</v>
      </c>
      <c r="CI53" s="134">
        <v>9.6999999999999993</v>
      </c>
      <c r="CJ53" s="252">
        <f t="shared" si="34"/>
        <v>10.601470588235294</v>
      </c>
      <c r="CK53" s="121">
        <v>9.8000000000000007</v>
      </c>
      <c r="CL53" s="252">
        <f t="shared" si="19"/>
        <v>9.3568939205735173</v>
      </c>
      <c r="DA53" s="119">
        <v>14.444444444444445</v>
      </c>
      <c r="DB53" s="252">
        <f t="shared" si="3"/>
        <v>16.721440223927925</v>
      </c>
      <c r="DC53" s="132">
        <v>13.166666666666666</v>
      </c>
      <c r="DD53" s="252">
        <f t="shared" si="36"/>
        <v>13.434731934731936</v>
      </c>
      <c r="DE53" s="133"/>
      <c r="DF53" s="11"/>
      <c r="DI53" s="132">
        <v>10.166666666666666</v>
      </c>
      <c r="DJ53" s="252">
        <f t="shared" si="17"/>
        <v>10.75956572884605</v>
      </c>
      <c r="DM53" s="132">
        <v>8.7777777777777786</v>
      </c>
      <c r="DN53" s="252">
        <f t="shared" si="11"/>
        <v>9.0069979594286398</v>
      </c>
      <c r="DO53" s="119">
        <v>11.111111111111111</v>
      </c>
      <c r="DP53" s="252">
        <f t="shared" si="14"/>
        <v>12.389545239288793</v>
      </c>
      <c r="DS53" s="132">
        <v>17.333333333333332</v>
      </c>
      <c r="DT53" s="252">
        <f t="shared" si="5"/>
        <v>16.737212806026367</v>
      </c>
      <c r="DU53" s="131"/>
    </row>
    <row r="54" spans="1:125" x14ac:dyDescent="0.2">
      <c r="A54" s="246">
        <v>-25</v>
      </c>
      <c r="C54" s="130">
        <v>9.6999999999999993</v>
      </c>
      <c r="D54" s="253">
        <f t="shared" si="27"/>
        <v>10.276431127012522</v>
      </c>
      <c r="E54" s="130">
        <v>16.3</v>
      </c>
      <c r="F54" s="252">
        <f t="shared" si="33"/>
        <v>15.977450980392158</v>
      </c>
      <c r="G54" s="130">
        <v>10</v>
      </c>
      <c r="H54" s="252">
        <f t="shared" si="31"/>
        <v>9.9214310404424477</v>
      </c>
      <c r="I54" s="130">
        <v>17.7</v>
      </c>
      <c r="J54" s="252">
        <f t="shared" si="22"/>
        <v>16.835353743458732</v>
      </c>
      <c r="K54" s="130">
        <v>15.6</v>
      </c>
      <c r="L54" s="252">
        <f t="shared" si="28"/>
        <v>16.024642239345809</v>
      </c>
      <c r="M54" s="130">
        <v>6</v>
      </c>
      <c r="N54" s="252">
        <f t="shared" si="26"/>
        <v>9.3402298850574716</v>
      </c>
      <c r="O54" s="129">
        <v>11.6</v>
      </c>
      <c r="P54" s="252">
        <f t="shared" si="25"/>
        <v>11.056437446877403</v>
      </c>
      <c r="U54" s="128">
        <v>8.8000000000000007</v>
      </c>
      <c r="V54" s="252">
        <f t="shared" si="16"/>
        <v>9.4965622519061608</v>
      </c>
      <c r="W54" s="128">
        <v>11.4</v>
      </c>
      <c r="X54" s="252">
        <f t="shared" si="15"/>
        <v>11.514912669179836</v>
      </c>
      <c r="Y54" s="128">
        <v>7.6</v>
      </c>
      <c r="Z54" s="252">
        <f t="shared" si="35"/>
        <v>7.8285714285714283</v>
      </c>
      <c r="AA54" s="128">
        <v>15.3</v>
      </c>
      <c r="AB54" s="252">
        <f t="shared" si="37"/>
        <v>16.118181818181817</v>
      </c>
      <c r="AE54" s="126">
        <v>9.4</v>
      </c>
      <c r="AF54" s="252">
        <f t="shared" si="10"/>
        <v>9.3272776377385664</v>
      </c>
      <c r="AG54" s="126">
        <v>12.9</v>
      </c>
      <c r="AH54" s="252">
        <f t="shared" si="0"/>
        <v>13.168840212699228</v>
      </c>
      <c r="AK54" s="126">
        <v>11.7</v>
      </c>
      <c r="AL54" s="252">
        <f t="shared" si="7"/>
        <v>11.663599599629885</v>
      </c>
      <c r="AM54" s="126">
        <v>11.5</v>
      </c>
      <c r="AN54" s="252">
        <f t="shared" si="6"/>
        <v>12.818620571386196</v>
      </c>
      <c r="AO54" s="127"/>
      <c r="AP54" s="166"/>
      <c r="AU54" s="124">
        <v>11.1</v>
      </c>
      <c r="AV54" s="252">
        <f t="shared" si="1"/>
        <v>10.661314701830349</v>
      </c>
      <c r="AW54" s="124">
        <v>9.1999999999999993</v>
      </c>
      <c r="AX54" s="252">
        <f t="shared" si="18"/>
        <v>8.9006021459582882</v>
      </c>
      <c r="AY54" s="124">
        <v>14.6</v>
      </c>
      <c r="AZ54" s="252">
        <f t="shared" si="2"/>
        <v>15.025805943711868</v>
      </c>
      <c r="BA54" s="124">
        <v>19</v>
      </c>
      <c r="BB54" s="252">
        <f t="shared" si="4"/>
        <v>19.50380124446265</v>
      </c>
      <c r="BC54" s="124">
        <v>11.9</v>
      </c>
      <c r="BD54" s="252">
        <f t="shared" si="32"/>
        <v>13.138019351166761</v>
      </c>
      <c r="BG54" s="123">
        <v>7.2</v>
      </c>
      <c r="BH54" s="252">
        <f t="shared" si="29"/>
        <v>9.3388936939770399</v>
      </c>
      <c r="BI54" s="123">
        <v>12.3</v>
      </c>
      <c r="BJ54" s="252">
        <f t="shared" si="23"/>
        <v>12.93415468292884</v>
      </c>
      <c r="BK54" s="123">
        <v>14.4</v>
      </c>
      <c r="BL54" s="252">
        <f t="shared" si="8"/>
        <v>15.138054322257604</v>
      </c>
      <c r="BO54" s="123">
        <v>12.6</v>
      </c>
      <c r="BP54" s="252">
        <f t="shared" ref="BP54:BP59" si="38">($A54*BO$117)+BO$123</f>
        <v>12.485714285714286</v>
      </c>
      <c r="BQ54" s="123">
        <v>15.7</v>
      </c>
      <c r="BR54" s="252">
        <f t="shared" si="24"/>
        <v>15.050249289216698</v>
      </c>
      <c r="BU54" s="122">
        <v>13.5</v>
      </c>
      <c r="BV54" s="252">
        <f t="shared" si="20"/>
        <v>12.195495495495495</v>
      </c>
      <c r="BW54" s="122">
        <v>14.7</v>
      </c>
      <c r="BX54" s="252">
        <f t="shared" si="12"/>
        <v>14.44139440347271</v>
      </c>
      <c r="BY54" s="122">
        <v>8.9</v>
      </c>
      <c r="BZ54" s="252">
        <f t="shared" si="30"/>
        <v>8.2242229266215645</v>
      </c>
      <c r="CA54" s="122">
        <v>13.8</v>
      </c>
      <c r="CB54" s="252">
        <f t="shared" si="13"/>
        <v>13.173471659453744</v>
      </c>
      <c r="CC54" s="122">
        <v>13.5</v>
      </c>
      <c r="CD54" s="252">
        <f t="shared" si="9"/>
        <v>12.784468009469713</v>
      </c>
      <c r="CE54" s="122">
        <v>11.1</v>
      </c>
      <c r="CF54" s="252">
        <f t="shared" si="21"/>
        <v>10.68411569464201</v>
      </c>
      <c r="CI54" s="121">
        <v>9.8000000000000007</v>
      </c>
      <c r="CJ54" s="252">
        <f t="shared" si="34"/>
        <v>10.751225490196079</v>
      </c>
      <c r="CK54" s="134">
        <v>9.9</v>
      </c>
      <c r="CL54" s="252">
        <f t="shared" si="19"/>
        <v>9.4807449338112644</v>
      </c>
      <c r="DA54" s="132">
        <v>14.833333333333334</v>
      </c>
      <c r="DB54" s="252">
        <f t="shared" si="3"/>
        <v>16.777126112532532</v>
      </c>
      <c r="DC54" s="119">
        <v>12.944444444444445</v>
      </c>
      <c r="DD54" s="252">
        <f t="shared" si="36"/>
        <v>13.667832167832168</v>
      </c>
      <c r="DE54" s="120"/>
      <c r="DF54" s="266"/>
      <c r="DI54" s="119">
        <v>10.388888888888889</v>
      </c>
      <c r="DJ54" s="252">
        <f t="shared" si="17"/>
        <v>10.808897366630967</v>
      </c>
      <c r="DM54" s="119">
        <v>9.1666666666666661</v>
      </c>
      <c r="DN54" s="252">
        <f t="shared" si="11"/>
        <v>9.0984242254497918</v>
      </c>
      <c r="DO54" s="132">
        <v>11.5</v>
      </c>
      <c r="DP54" s="252">
        <f t="shared" si="14"/>
        <v>12.45425066237029</v>
      </c>
      <c r="DS54" s="119">
        <v>16.888888888888889</v>
      </c>
      <c r="DT54" s="252">
        <f t="shared" si="5"/>
        <v>16.910640301318267</v>
      </c>
      <c r="DU54" s="118"/>
    </row>
    <row r="55" spans="1:125" x14ac:dyDescent="0.2">
      <c r="A55" s="246">
        <v>-20</v>
      </c>
      <c r="C55" s="130">
        <v>10.3</v>
      </c>
      <c r="D55" s="253">
        <f t="shared" si="27"/>
        <v>10.541144901610018</v>
      </c>
      <c r="E55" s="130">
        <v>16.7</v>
      </c>
      <c r="F55" s="252">
        <f t="shared" si="33"/>
        <v>16.301960784313728</v>
      </c>
      <c r="G55" s="130">
        <v>10.5</v>
      </c>
      <c r="H55" s="252">
        <f t="shared" si="31"/>
        <v>10.317144832353957</v>
      </c>
      <c r="I55" s="130">
        <v>18.2</v>
      </c>
      <c r="J55" s="252">
        <f t="shared" si="22"/>
        <v>17.328282994766987</v>
      </c>
      <c r="K55" s="130">
        <v>16.100000000000001</v>
      </c>
      <c r="L55" s="252">
        <f t="shared" si="28"/>
        <v>16.379713791476647</v>
      </c>
      <c r="M55" s="130">
        <v>6.6</v>
      </c>
      <c r="N55" s="252">
        <f t="shared" si="26"/>
        <v>9.3321839080459785</v>
      </c>
      <c r="O55" s="129">
        <v>11.5</v>
      </c>
      <c r="P55" s="252">
        <f t="shared" si="25"/>
        <v>11.285149957501922</v>
      </c>
      <c r="U55" s="128">
        <v>8.9</v>
      </c>
      <c r="V55" s="252">
        <f t="shared" si="16"/>
        <v>9.5572498015249288</v>
      </c>
      <c r="W55" s="128">
        <v>11.7</v>
      </c>
      <c r="X55" s="252">
        <f t="shared" si="15"/>
        <v>11.691930135343869</v>
      </c>
      <c r="Y55" s="128">
        <v>7.8</v>
      </c>
      <c r="Z55" s="252">
        <f t="shared" si="35"/>
        <v>7.8828571428571426</v>
      </c>
      <c r="AA55" s="128">
        <v>15.8</v>
      </c>
      <c r="AB55" s="252">
        <f t="shared" si="37"/>
        <v>16.354545454545455</v>
      </c>
      <c r="AE55" s="126">
        <v>9.6</v>
      </c>
      <c r="AF55" s="252">
        <f t="shared" si="10"/>
        <v>9.4618221101908535</v>
      </c>
      <c r="AG55" s="126">
        <v>13.1</v>
      </c>
      <c r="AH55" s="252">
        <f t="shared" si="0"/>
        <v>13.295072170159383</v>
      </c>
      <c r="AK55" s="126">
        <v>11.9</v>
      </c>
      <c r="AL55" s="252">
        <f t="shared" si="7"/>
        <v>11.830879679703907</v>
      </c>
      <c r="AM55" s="126">
        <v>12.1</v>
      </c>
      <c r="AN55" s="252">
        <f t="shared" si="6"/>
        <v>12.914896457108958</v>
      </c>
      <c r="AO55" s="127"/>
      <c r="AP55" s="166"/>
      <c r="AU55" s="124">
        <v>10.4</v>
      </c>
      <c r="AV55" s="252">
        <f t="shared" si="1"/>
        <v>10.789051761464279</v>
      </c>
      <c r="AW55" s="124">
        <v>9.3000000000000007</v>
      </c>
      <c r="AX55" s="252">
        <f t="shared" si="18"/>
        <v>9.0804817167666307</v>
      </c>
      <c r="AY55" s="124">
        <v>14.4</v>
      </c>
      <c r="AZ55" s="252">
        <f t="shared" si="2"/>
        <v>15.220644754969495</v>
      </c>
      <c r="BA55" s="124">
        <v>19.3</v>
      </c>
      <c r="BB55" s="252">
        <f t="shared" si="4"/>
        <v>19.783040995570122</v>
      </c>
      <c r="BC55" s="124">
        <v>12.4</v>
      </c>
      <c r="BD55" s="252">
        <f t="shared" si="32"/>
        <v>13.410415480933409</v>
      </c>
      <c r="BG55" s="123">
        <v>8</v>
      </c>
      <c r="BH55" s="252">
        <f t="shared" si="29"/>
        <v>9.5911149551816326</v>
      </c>
      <c r="BI55" s="123">
        <v>12.6</v>
      </c>
      <c r="BJ55" s="252">
        <f t="shared" si="23"/>
        <v>13.207323746343071</v>
      </c>
      <c r="BK55" s="123">
        <v>14.6</v>
      </c>
      <c r="BL55" s="252">
        <f t="shared" si="8"/>
        <v>15.370443457806083</v>
      </c>
      <c r="BO55" s="123">
        <v>12.4</v>
      </c>
      <c r="BP55" s="252">
        <f t="shared" si="38"/>
        <v>12.528571428571428</v>
      </c>
      <c r="BQ55" s="123">
        <v>15.9</v>
      </c>
      <c r="BR55" s="252">
        <f t="shared" si="24"/>
        <v>15.360199431373358</v>
      </c>
      <c r="BU55" s="122">
        <v>12.8</v>
      </c>
      <c r="BV55" s="252">
        <f t="shared" si="20"/>
        <v>12.496396396396396</v>
      </c>
      <c r="BW55" s="122">
        <v>14.8</v>
      </c>
      <c r="BX55" s="252">
        <f t="shared" si="12"/>
        <v>14.733115522778169</v>
      </c>
      <c r="BY55" s="122">
        <v>8.9</v>
      </c>
      <c r="BZ55" s="252">
        <f t="shared" si="30"/>
        <v>8.41937834129725</v>
      </c>
      <c r="CA55" s="122">
        <v>13.8</v>
      </c>
      <c r="CB55" s="252">
        <f t="shared" si="13"/>
        <v>13.358777327562995</v>
      </c>
      <c r="CC55" s="122">
        <v>13.6</v>
      </c>
      <c r="CD55" s="252">
        <f t="shared" si="9"/>
        <v>12.987574407575769</v>
      </c>
      <c r="CE55" s="122">
        <v>11.3</v>
      </c>
      <c r="CF55" s="252">
        <f t="shared" si="21"/>
        <v>10.887292555713607</v>
      </c>
      <c r="CI55" s="134">
        <v>9.9</v>
      </c>
      <c r="CJ55" s="252">
        <f t="shared" si="34"/>
        <v>10.900980392156862</v>
      </c>
      <c r="CK55" s="121">
        <v>9.8000000000000007</v>
      </c>
      <c r="CL55" s="252">
        <f t="shared" si="19"/>
        <v>9.6045959470490114</v>
      </c>
      <c r="DA55" s="119">
        <v>15.388888888888889</v>
      </c>
      <c r="DB55" s="252">
        <f t="shared" si="3"/>
        <v>16.832812001137135</v>
      </c>
      <c r="DC55" s="132">
        <v>13.166666666666666</v>
      </c>
      <c r="DD55" s="252">
        <f t="shared" si="36"/>
        <v>13.900932400932401</v>
      </c>
      <c r="DE55" s="133"/>
      <c r="DF55" s="133"/>
      <c r="DG55" s="119">
        <v>11</v>
      </c>
      <c r="DH55" s="252">
        <f>($A55*DG$117)+DG$123</f>
        <v>10.888888888888889</v>
      </c>
      <c r="DI55" s="132">
        <v>10.5</v>
      </c>
      <c r="DJ55" s="252">
        <f t="shared" si="17"/>
        <v>10.858229004415886</v>
      </c>
      <c r="DM55" s="132">
        <v>9.1666666666666661</v>
      </c>
      <c r="DN55" s="252">
        <f t="shared" si="11"/>
        <v>9.1898504914709456</v>
      </c>
      <c r="DO55" s="119">
        <v>11.944444444444445</v>
      </c>
      <c r="DP55" s="252">
        <f t="shared" si="14"/>
        <v>12.518956085451787</v>
      </c>
      <c r="DS55" s="132">
        <v>16.555555555555557</v>
      </c>
      <c r="DT55" s="252">
        <f t="shared" si="5"/>
        <v>17.084067796610171</v>
      </c>
      <c r="DU55" s="131"/>
    </row>
    <row r="56" spans="1:125" x14ac:dyDescent="0.2">
      <c r="A56" s="246">
        <v>-15</v>
      </c>
      <c r="C56" s="130">
        <v>10.7</v>
      </c>
      <c r="D56" s="253">
        <f t="shared" si="27"/>
        <v>10.805858676207514</v>
      </c>
      <c r="E56" s="130">
        <v>16.899999999999999</v>
      </c>
      <c r="F56" s="252">
        <f t="shared" si="33"/>
        <v>16.626470588235296</v>
      </c>
      <c r="G56" s="130">
        <v>11</v>
      </c>
      <c r="H56" s="252">
        <f t="shared" si="31"/>
        <v>10.712858624265468</v>
      </c>
      <c r="I56" s="130">
        <v>18.600000000000001</v>
      </c>
      <c r="J56" s="252">
        <f t="shared" si="22"/>
        <v>17.821212246075241</v>
      </c>
      <c r="K56" s="130">
        <v>16.600000000000001</v>
      </c>
      <c r="L56" s="252">
        <f t="shared" si="28"/>
        <v>16.734785343607484</v>
      </c>
      <c r="M56" s="130">
        <v>7.9</v>
      </c>
      <c r="N56" s="252">
        <f t="shared" si="26"/>
        <v>9.3241379310344836</v>
      </c>
      <c r="O56" s="129">
        <v>11.7</v>
      </c>
      <c r="P56" s="252">
        <f t="shared" si="25"/>
        <v>11.51386246812644</v>
      </c>
      <c r="U56" s="128">
        <v>9.1999999999999993</v>
      </c>
      <c r="V56" s="252">
        <f t="shared" si="16"/>
        <v>9.6179373511436967</v>
      </c>
      <c r="W56" s="128">
        <v>11.9</v>
      </c>
      <c r="X56" s="252">
        <f t="shared" si="15"/>
        <v>11.868947601507902</v>
      </c>
      <c r="Y56" s="128">
        <v>7.9</v>
      </c>
      <c r="Z56" s="252">
        <f t="shared" si="35"/>
        <v>7.9371428571428568</v>
      </c>
      <c r="AA56" s="128">
        <v>16.5</v>
      </c>
      <c r="AB56" s="252">
        <f t="shared" si="37"/>
        <v>16.59090909090909</v>
      </c>
      <c r="AE56" s="126">
        <v>9.6999999999999993</v>
      </c>
      <c r="AF56" s="252">
        <f t="shared" si="10"/>
        <v>9.5963665826431406</v>
      </c>
      <c r="AG56" s="126">
        <v>13.4</v>
      </c>
      <c r="AH56" s="252">
        <f t="shared" si="0"/>
        <v>13.421304127619537</v>
      </c>
      <c r="AK56" s="126">
        <v>12.1</v>
      </c>
      <c r="AL56" s="252">
        <f t="shared" si="7"/>
        <v>11.998159759777931</v>
      </c>
      <c r="AM56" s="126">
        <v>12.4</v>
      </c>
      <c r="AN56" s="252">
        <f t="shared" si="6"/>
        <v>13.011172342831719</v>
      </c>
      <c r="AO56" s="127"/>
      <c r="AP56" s="166"/>
      <c r="AU56" s="124">
        <v>9.6999999999999993</v>
      </c>
      <c r="AV56" s="252">
        <f t="shared" si="1"/>
        <v>10.91678882109821</v>
      </c>
      <c r="AW56" s="124">
        <v>9.4</v>
      </c>
      <c r="AX56" s="252">
        <f t="shared" si="18"/>
        <v>9.2603612875749732</v>
      </c>
      <c r="AY56" s="124">
        <v>14.6</v>
      </c>
      <c r="AZ56" s="252">
        <f t="shared" si="2"/>
        <v>15.41548356622712</v>
      </c>
      <c r="BA56" s="124">
        <v>19.600000000000001</v>
      </c>
      <c r="BB56" s="252">
        <f t="shared" si="4"/>
        <v>20.06228074667759</v>
      </c>
      <c r="BC56" s="124">
        <v>13</v>
      </c>
      <c r="BD56" s="252">
        <f t="shared" si="32"/>
        <v>13.682811610700057</v>
      </c>
      <c r="BG56" s="123">
        <v>8.8000000000000007</v>
      </c>
      <c r="BH56" s="252">
        <f t="shared" si="29"/>
        <v>9.8433362163862235</v>
      </c>
      <c r="BI56" s="123">
        <v>13</v>
      </c>
      <c r="BJ56" s="252">
        <f t="shared" si="23"/>
        <v>13.480492809757305</v>
      </c>
      <c r="BK56" s="123">
        <v>15.2</v>
      </c>
      <c r="BL56" s="252">
        <f t="shared" si="8"/>
        <v>15.602832593354563</v>
      </c>
      <c r="BO56" s="123">
        <v>12.2</v>
      </c>
      <c r="BP56" s="252">
        <f t="shared" si="38"/>
        <v>12.571428571428571</v>
      </c>
      <c r="BQ56" s="123">
        <v>16</v>
      </c>
      <c r="BR56" s="252">
        <f t="shared" si="24"/>
        <v>15.670149573530018</v>
      </c>
      <c r="BU56" s="122">
        <v>13</v>
      </c>
      <c r="BV56" s="252">
        <f t="shared" si="20"/>
        <v>12.797297297297296</v>
      </c>
      <c r="BW56" s="122">
        <v>14.8</v>
      </c>
      <c r="BX56" s="252">
        <f t="shared" si="12"/>
        <v>15.024836642083626</v>
      </c>
      <c r="BY56" s="122">
        <v>8.9</v>
      </c>
      <c r="BZ56" s="252">
        <f t="shared" si="30"/>
        <v>8.6145337559729374</v>
      </c>
      <c r="CA56" s="122">
        <v>13.8</v>
      </c>
      <c r="CB56" s="252">
        <f t="shared" si="13"/>
        <v>13.544082995672246</v>
      </c>
      <c r="CC56" s="122">
        <v>13.5</v>
      </c>
      <c r="CD56" s="252">
        <f t="shared" si="9"/>
        <v>13.190680805681827</v>
      </c>
      <c r="CE56" s="122">
        <v>11.3</v>
      </c>
      <c r="CF56" s="252">
        <f t="shared" si="21"/>
        <v>11.090469416785206</v>
      </c>
      <c r="CI56" s="121">
        <v>10.6</v>
      </c>
      <c r="CJ56" s="252">
        <f t="shared" si="34"/>
        <v>11.050735294117647</v>
      </c>
      <c r="CK56" s="134">
        <v>9.6999999999999993</v>
      </c>
      <c r="CL56" s="252">
        <f t="shared" si="19"/>
        <v>9.7284469602867585</v>
      </c>
      <c r="DA56" s="132">
        <v>15.944444444444445</v>
      </c>
      <c r="DB56" s="252">
        <f t="shared" si="3"/>
        <v>16.888497889741743</v>
      </c>
      <c r="DC56" s="119">
        <v>13.444444444444445</v>
      </c>
      <c r="DD56" s="252">
        <f t="shared" si="36"/>
        <v>14.134032634032634</v>
      </c>
      <c r="DE56" s="120"/>
      <c r="DF56" s="120"/>
      <c r="DG56" s="132">
        <v>11</v>
      </c>
      <c r="DH56" s="252">
        <f>($A56*DG$117)+DG$123</f>
        <v>11.111111111111111</v>
      </c>
      <c r="DI56" s="119">
        <v>10.611111111111111</v>
      </c>
      <c r="DJ56" s="252">
        <f t="shared" si="17"/>
        <v>10.907560642200803</v>
      </c>
      <c r="DM56" s="119">
        <v>9.0555555555555554</v>
      </c>
      <c r="DN56" s="252">
        <f t="shared" si="11"/>
        <v>9.2812767574920976</v>
      </c>
      <c r="DO56" s="132">
        <v>12.277777777777779</v>
      </c>
      <c r="DP56" s="252">
        <f t="shared" si="14"/>
        <v>12.583661508533286</v>
      </c>
      <c r="DS56" s="119">
        <v>16.888888888888889</v>
      </c>
      <c r="DT56" s="252">
        <f t="shared" si="5"/>
        <v>17.257495291902071</v>
      </c>
      <c r="DU56" s="118"/>
    </row>
    <row r="57" spans="1:125" x14ac:dyDescent="0.2">
      <c r="A57" s="246">
        <v>-10</v>
      </c>
      <c r="C57" s="130">
        <v>10.9</v>
      </c>
      <c r="D57" s="253">
        <f t="shared" si="27"/>
        <v>11.070572450805008</v>
      </c>
      <c r="E57" s="130">
        <v>17.3</v>
      </c>
      <c r="F57" s="252">
        <f t="shared" si="33"/>
        <v>16.950980392156865</v>
      </c>
      <c r="G57" s="130">
        <v>11.4</v>
      </c>
      <c r="H57" s="252">
        <f t="shared" si="31"/>
        <v>11.10857241617698</v>
      </c>
      <c r="I57" s="130">
        <v>19.100000000000001</v>
      </c>
      <c r="J57" s="252">
        <f t="shared" si="22"/>
        <v>18.314141497383496</v>
      </c>
      <c r="K57" s="130">
        <v>17.3</v>
      </c>
      <c r="L57" s="252">
        <f t="shared" si="28"/>
        <v>17.089856895738325</v>
      </c>
      <c r="M57" s="130">
        <v>8.8000000000000007</v>
      </c>
      <c r="N57" s="252">
        <f t="shared" si="26"/>
        <v>9.3160919540229887</v>
      </c>
      <c r="O57" s="129">
        <v>11.8</v>
      </c>
      <c r="P57" s="252">
        <f t="shared" si="25"/>
        <v>11.742574978750961</v>
      </c>
      <c r="U57" s="128">
        <v>9.4</v>
      </c>
      <c r="V57" s="252">
        <f t="shared" si="16"/>
        <v>9.6786249007624647</v>
      </c>
      <c r="W57" s="128">
        <v>12.2</v>
      </c>
      <c r="X57" s="252">
        <f t="shared" si="15"/>
        <v>12.045965067671935</v>
      </c>
      <c r="Y57" s="128">
        <v>7.9</v>
      </c>
      <c r="Z57" s="252">
        <f t="shared" si="35"/>
        <v>7.9914285714285711</v>
      </c>
      <c r="AA57" s="128">
        <v>16.8</v>
      </c>
      <c r="AB57" s="252">
        <f t="shared" si="37"/>
        <v>16.827272727272728</v>
      </c>
      <c r="AE57" s="126">
        <v>9.8000000000000007</v>
      </c>
      <c r="AF57" s="252">
        <f t="shared" si="10"/>
        <v>9.7309110550954259</v>
      </c>
      <c r="AG57" s="126">
        <v>13.7</v>
      </c>
      <c r="AH57" s="252">
        <f t="shared" si="0"/>
        <v>13.547536085079692</v>
      </c>
      <c r="AI57" s="126">
        <v>12.6</v>
      </c>
      <c r="AJ57" s="252">
        <f>($A57*AI$117)+AI$123</f>
        <v>12.6</v>
      </c>
      <c r="AK57" s="126">
        <v>12.3</v>
      </c>
      <c r="AL57" s="252">
        <f t="shared" si="7"/>
        <v>12.165439839851954</v>
      </c>
      <c r="AM57" s="126">
        <v>12.7</v>
      </c>
      <c r="AN57" s="252">
        <f t="shared" si="6"/>
        <v>13.107448228554478</v>
      </c>
      <c r="AO57" s="127"/>
      <c r="AP57" s="166"/>
      <c r="AU57" s="124">
        <v>10.4</v>
      </c>
      <c r="AV57" s="252">
        <f t="shared" si="1"/>
        <v>11.04452588073214</v>
      </c>
      <c r="AW57" s="124">
        <v>9.6</v>
      </c>
      <c r="AX57" s="252">
        <f t="shared" si="18"/>
        <v>9.4402408583833157</v>
      </c>
      <c r="AY57" s="124">
        <v>15.3</v>
      </c>
      <c r="AZ57" s="252">
        <f t="shared" si="2"/>
        <v>15.610322377484747</v>
      </c>
      <c r="BA57" s="124">
        <v>20.100000000000001</v>
      </c>
      <c r="BB57" s="252">
        <f t="shared" si="4"/>
        <v>20.341520497785059</v>
      </c>
      <c r="BC57" s="124">
        <v>13.6</v>
      </c>
      <c r="BD57" s="252">
        <f t="shared" si="32"/>
        <v>13.955207740466705</v>
      </c>
      <c r="BG57" s="123">
        <v>9.6999999999999993</v>
      </c>
      <c r="BH57" s="252">
        <f t="shared" si="29"/>
        <v>10.095557477590816</v>
      </c>
      <c r="BI57" s="123">
        <v>13.5</v>
      </c>
      <c r="BJ57" s="252">
        <f t="shared" si="23"/>
        <v>13.753661873171536</v>
      </c>
      <c r="BK57" s="123">
        <v>15.7</v>
      </c>
      <c r="BL57" s="252">
        <f t="shared" si="8"/>
        <v>15.835221728903042</v>
      </c>
      <c r="BO57" s="123">
        <v>12.6</v>
      </c>
      <c r="BP57" s="252">
        <f t="shared" si="38"/>
        <v>12.614285714285714</v>
      </c>
      <c r="BQ57" s="123">
        <v>16.2</v>
      </c>
      <c r="BR57" s="252">
        <f t="shared" si="24"/>
        <v>15.980099715686681</v>
      </c>
      <c r="BS57" s="122">
        <v>10.5</v>
      </c>
      <c r="BT57" s="252">
        <f>($A57*BS$117)+BS$123</f>
        <v>10.5</v>
      </c>
      <c r="BU57" s="122">
        <v>13.4</v>
      </c>
      <c r="BV57" s="252">
        <f t="shared" si="20"/>
        <v>13.098198198198197</v>
      </c>
      <c r="BW57" s="122">
        <v>14.9</v>
      </c>
      <c r="BX57" s="252">
        <f t="shared" si="12"/>
        <v>15.316557761389085</v>
      </c>
      <c r="BY57" s="122">
        <v>9</v>
      </c>
      <c r="BZ57" s="252">
        <f t="shared" si="30"/>
        <v>8.8096891706486247</v>
      </c>
      <c r="CA57" s="122">
        <v>13.9</v>
      </c>
      <c r="CB57" s="252">
        <f t="shared" si="13"/>
        <v>13.729388663781497</v>
      </c>
      <c r="CC57" s="122">
        <v>13.4</v>
      </c>
      <c r="CD57" s="252">
        <f t="shared" si="9"/>
        <v>13.393787203787886</v>
      </c>
      <c r="CE57" s="122">
        <v>11.5</v>
      </c>
      <c r="CF57" s="252">
        <f t="shared" si="21"/>
        <v>11.293646277856803</v>
      </c>
      <c r="CI57" s="134">
        <v>10.9</v>
      </c>
      <c r="CJ57" s="252">
        <f t="shared" si="34"/>
        <v>11.200490196078432</v>
      </c>
      <c r="CK57" s="121">
        <v>9.8000000000000007</v>
      </c>
      <c r="CL57" s="252">
        <f t="shared" si="19"/>
        <v>9.8522979735245055</v>
      </c>
      <c r="DA57" s="119">
        <v>16.444444444444443</v>
      </c>
      <c r="DB57" s="252">
        <f t="shared" si="3"/>
        <v>16.944183778346346</v>
      </c>
      <c r="DC57" s="132">
        <v>13.777777777777779</v>
      </c>
      <c r="DD57" s="252">
        <f t="shared" si="36"/>
        <v>14.367132867132868</v>
      </c>
      <c r="DE57" s="133"/>
      <c r="DF57" s="133"/>
      <c r="DG57" s="119">
        <v>11.388888888888889</v>
      </c>
      <c r="DH57" s="252">
        <f>($A57*DG$117)+DG$123</f>
        <v>11.333333333333334</v>
      </c>
      <c r="DI57" s="132">
        <v>10.666666666666666</v>
      </c>
      <c r="DJ57" s="252">
        <f t="shared" si="17"/>
        <v>10.95689227998572</v>
      </c>
      <c r="DM57" s="132">
        <v>9.1666666666666661</v>
      </c>
      <c r="DN57" s="252">
        <f t="shared" si="11"/>
        <v>9.3727030235132496</v>
      </c>
      <c r="DO57" s="119">
        <v>12.444444444444445</v>
      </c>
      <c r="DP57" s="252">
        <f t="shared" si="14"/>
        <v>12.648366931614783</v>
      </c>
      <c r="DS57" s="132">
        <v>17.277777777777779</v>
      </c>
      <c r="DT57" s="252">
        <f t="shared" si="5"/>
        <v>17.430922787193975</v>
      </c>
      <c r="DU57" s="131"/>
    </row>
    <row r="58" spans="1:125" x14ac:dyDescent="0.2">
      <c r="A58" s="246">
        <v>-5</v>
      </c>
      <c r="C58" s="130">
        <v>11.4</v>
      </c>
      <c r="D58" s="253">
        <f t="shared" si="27"/>
        <v>11.335286225402504</v>
      </c>
      <c r="E58" s="130">
        <v>17.399999999999999</v>
      </c>
      <c r="F58" s="252">
        <f t="shared" si="33"/>
        <v>17.275490196078433</v>
      </c>
      <c r="G58" s="130">
        <v>11.7</v>
      </c>
      <c r="H58" s="252">
        <f t="shared" si="31"/>
        <v>11.504286208088489</v>
      </c>
      <c r="I58" s="130">
        <v>19.2</v>
      </c>
      <c r="J58" s="252">
        <f t="shared" si="22"/>
        <v>18.807070748691746</v>
      </c>
      <c r="K58" s="130">
        <v>17.600000000000001</v>
      </c>
      <c r="L58" s="252">
        <f t="shared" si="28"/>
        <v>17.444928447869163</v>
      </c>
      <c r="M58" s="130">
        <v>9.1</v>
      </c>
      <c r="N58" s="252">
        <f t="shared" si="26"/>
        <v>9.3080459770114956</v>
      </c>
      <c r="O58" s="129">
        <v>11.9</v>
      </c>
      <c r="P58" s="252">
        <f t="shared" si="25"/>
        <v>11.971287489375481</v>
      </c>
      <c r="U58" s="128">
        <v>9.6</v>
      </c>
      <c r="V58" s="252">
        <f t="shared" si="16"/>
        <v>9.7393124503812327</v>
      </c>
      <c r="W58" s="128">
        <v>12.3</v>
      </c>
      <c r="X58" s="252">
        <f t="shared" si="15"/>
        <v>12.222982533835967</v>
      </c>
      <c r="Y58" s="128">
        <v>8</v>
      </c>
      <c r="Z58" s="252">
        <f t="shared" si="35"/>
        <v>8.0457142857142863</v>
      </c>
      <c r="AA58" s="128">
        <v>16.899999999999999</v>
      </c>
      <c r="AB58" s="252">
        <f t="shared" si="37"/>
        <v>17.063636363636363</v>
      </c>
      <c r="AE58" s="126">
        <v>9.9</v>
      </c>
      <c r="AF58" s="252">
        <f t="shared" si="10"/>
        <v>9.8654555275477129</v>
      </c>
      <c r="AG58" s="126">
        <v>13.7</v>
      </c>
      <c r="AH58" s="252">
        <f t="shared" si="0"/>
        <v>13.673768042539846</v>
      </c>
      <c r="AI58" s="126">
        <v>12.7</v>
      </c>
      <c r="AJ58" s="252">
        <f>($A58*AI$117)+AI$123</f>
        <v>12.85</v>
      </c>
      <c r="AK58" s="126">
        <v>12.4</v>
      </c>
      <c r="AL58" s="252">
        <f t="shared" si="7"/>
        <v>12.332719919925976</v>
      </c>
      <c r="AM58" s="126">
        <v>12.9</v>
      </c>
      <c r="AN58" s="252">
        <f t="shared" si="6"/>
        <v>13.203724114277239</v>
      </c>
      <c r="AO58" s="127"/>
      <c r="AP58" s="166"/>
      <c r="AU58" s="124">
        <v>10.9</v>
      </c>
      <c r="AV58" s="252">
        <f t="shared" si="1"/>
        <v>11.172262940366071</v>
      </c>
      <c r="AW58" s="124">
        <v>9.6999999999999993</v>
      </c>
      <c r="AX58" s="252">
        <f t="shared" si="18"/>
        <v>9.6201204291916582</v>
      </c>
      <c r="AY58" s="124">
        <v>15.7</v>
      </c>
      <c r="AZ58" s="252">
        <f t="shared" si="2"/>
        <v>15.805161188742373</v>
      </c>
      <c r="BA58" s="124">
        <v>20.6</v>
      </c>
      <c r="BB58" s="252">
        <f t="shared" si="4"/>
        <v>20.62076024889253</v>
      </c>
      <c r="BC58" s="124">
        <v>14.3</v>
      </c>
      <c r="BD58" s="252">
        <f t="shared" si="32"/>
        <v>14.227603870233352</v>
      </c>
      <c r="BG58" s="123">
        <v>10.4</v>
      </c>
      <c r="BH58" s="252">
        <f t="shared" si="29"/>
        <v>10.347778738795407</v>
      </c>
      <c r="BI58" s="123">
        <v>14.2</v>
      </c>
      <c r="BJ58" s="252">
        <f t="shared" si="23"/>
        <v>14.026830936585769</v>
      </c>
      <c r="BK58" s="123">
        <v>16</v>
      </c>
      <c r="BL58" s="252">
        <f t="shared" si="8"/>
        <v>16.06761086445152</v>
      </c>
      <c r="BO58" s="123">
        <v>12.6</v>
      </c>
      <c r="BP58" s="252">
        <f t="shared" si="38"/>
        <v>12.657142857142857</v>
      </c>
      <c r="BQ58" s="123">
        <v>16.5</v>
      </c>
      <c r="BR58" s="252">
        <f t="shared" si="24"/>
        <v>16.290049857843339</v>
      </c>
      <c r="BS58" s="122">
        <v>10.4</v>
      </c>
      <c r="BT58" s="252">
        <f>($A58*BS$117)+BS$123</f>
        <v>10.55</v>
      </c>
      <c r="BU58" s="122">
        <v>13.6</v>
      </c>
      <c r="BV58" s="252">
        <f t="shared" si="20"/>
        <v>13.399099099099098</v>
      </c>
      <c r="BW58" s="122">
        <v>15</v>
      </c>
      <c r="BX58" s="252">
        <f t="shared" si="12"/>
        <v>15.608278880694542</v>
      </c>
      <c r="BY58" s="122">
        <v>9.1</v>
      </c>
      <c r="BZ58" s="252">
        <f t="shared" si="30"/>
        <v>9.004844585324312</v>
      </c>
      <c r="CA58" s="122">
        <v>14</v>
      </c>
      <c r="CB58" s="252">
        <f t="shared" si="13"/>
        <v>13.914694331890749</v>
      </c>
      <c r="CC58" s="122">
        <v>13.7</v>
      </c>
      <c r="CD58" s="252">
        <f t="shared" si="9"/>
        <v>13.596893601893942</v>
      </c>
      <c r="CE58" s="122">
        <v>11.6</v>
      </c>
      <c r="CF58" s="252">
        <f t="shared" si="21"/>
        <v>11.496823138928402</v>
      </c>
      <c r="CI58" s="121">
        <v>11.3</v>
      </c>
      <c r="CJ58" s="252">
        <f t="shared" si="34"/>
        <v>11.350245098039215</v>
      </c>
      <c r="CK58" s="134">
        <v>10</v>
      </c>
      <c r="CL58" s="252">
        <f t="shared" si="19"/>
        <v>9.9761489867622526</v>
      </c>
      <c r="CY58" s="119">
        <v>10.944444444444445</v>
      </c>
      <c r="CZ58" s="252">
        <f>($A58*CY$117)+CY$123</f>
        <v>10.944444444444445</v>
      </c>
      <c r="DA58" s="132">
        <v>16.666666666666668</v>
      </c>
      <c r="DB58" s="252">
        <f t="shared" si="3"/>
        <v>16.999869666950953</v>
      </c>
      <c r="DC58" s="119">
        <v>14.166666666666666</v>
      </c>
      <c r="DD58" s="252">
        <f t="shared" si="36"/>
        <v>14.600233100233101</v>
      </c>
      <c r="DE58" s="120"/>
      <c r="DF58" s="120"/>
      <c r="DG58" s="132">
        <v>11.666666666666666</v>
      </c>
      <c r="DH58" s="252">
        <f>($A58*DG$117)+DG$123</f>
        <v>11.555555555555557</v>
      </c>
      <c r="DI58" s="119">
        <v>11</v>
      </c>
      <c r="DJ58" s="252">
        <f t="shared" si="17"/>
        <v>11.006223917770638</v>
      </c>
      <c r="DM58" s="119">
        <v>9.5</v>
      </c>
      <c r="DN58" s="252">
        <f t="shared" si="11"/>
        <v>9.4641292895344034</v>
      </c>
      <c r="DO58" s="132">
        <v>12.611111111111111</v>
      </c>
      <c r="DP58" s="252">
        <f t="shared" si="14"/>
        <v>12.713072354696282</v>
      </c>
      <c r="DS58" s="119">
        <v>17.388888888888889</v>
      </c>
      <c r="DT58" s="252">
        <f t="shared" si="5"/>
        <v>17.604350282485875</v>
      </c>
      <c r="DU58" s="118"/>
    </row>
    <row r="59" spans="1:125" x14ac:dyDescent="0.2">
      <c r="A59" s="249">
        <v>0</v>
      </c>
      <c r="C59" s="207">
        <v>11.6</v>
      </c>
      <c r="D59" s="253">
        <f>($A59*C$117)+C$123</f>
        <v>11.6</v>
      </c>
      <c r="E59" s="207">
        <v>17.600000000000001</v>
      </c>
      <c r="F59" s="252">
        <f t="shared" si="33"/>
        <v>17.600000000000001</v>
      </c>
      <c r="G59" s="207">
        <v>11.9</v>
      </c>
      <c r="H59" s="252">
        <f t="shared" si="31"/>
        <v>11.9</v>
      </c>
      <c r="I59" s="207">
        <v>19.3</v>
      </c>
      <c r="J59" s="252">
        <f t="shared" si="22"/>
        <v>19.3</v>
      </c>
      <c r="K59" s="207">
        <v>17.8</v>
      </c>
      <c r="L59" s="252">
        <f t="shared" si="28"/>
        <v>17.8</v>
      </c>
      <c r="M59" s="207">
        <v>9.3000000000000007</v>
      </c>
      <c r="N59" s="252">
        <f t="shared" si="26"/>
        <v>9.3000000000000007</v>
      </c>
      <c r="O59" s="210">
        <v>12.2</v>
      </c>
      <c r="P59" s="252">
        <f t="shared" si="25"/>
        <v>12.2</v>
      </c>
      <c r="Q59" s="207">
        <v>7.8</v>
      </c>
      <c r="R59" s="252">
        <f>($A59*Q$119)+Q$123</f>
        <v>7.8</v>
      </c>
      <c r="S59" s="207">
        <v>12.7</v>
      </c>
      <c r="T59" s="252">
        <f>($A59*S$119)+S$123</f>
        <v>12.7</v>
      </c>
      <c r="U59" s="207">
        <v>9.8000000000000007</v>
      </c>
      <c r="V59" s="252">
        <f t="shared" si="16"/>
        <v>9.8000000000000007</v>
      </c>
      <c r="W59" s="207">
        <v>12.4</v>
      </c>
      <c r="X59" s="252">
        <f t="shared" si="15"/>
        <v>12.4</v>
      </c>
      <c r="Y59" s="207">
        <v>8.1</v>
      </c>
      <c r="Z59" s="252">
        <f t="shared" si="35"/>
        <v>8.1</v>
      </c>
      <c r="AA59" s="207">
        <v>17.3</v>
      </c>
      <c r="AB59" s="252">
        <f t="shared" si="37"/>
        <v>17.3</v>
      </c>
      <c r="AE59" s="207">
        <v>10</v>
      </c>
      <c r="AF59" s="252">
        <f t="shared" si="10"/>
        <v>10</v>
      </c>
      <c r="AG59" s="207">
        <v>13.8</v>
      </c>
      <c r="AH59" s="252">
        <f t="shared" si="0"/>
        <v>13.8</v>
      </c>
      <c r="AI59" s="207">
        <v>13.1</v>
      </c>
      <c r="AJ59" s="252">
        <f>($A59*AI$117)+AI$123</f>
        <v>13.1</v>
      </c>
      <c r="AK59" s="207">
        <v>12.5</v>
      </c>
      <c r="AL59" s="252">
        <f t="shared" si="7"/>
        <v>12.5</v>
      </c>
      <c r="AM59" s="207">
        <v>13.3</v>
      </c>
      <c r="AN59" s="252">
        <f t="shared" si="6"/>
        <v>13.3</v>
      </c>
      <c r="AO59" s="207">
        <v>10.7</v>
      </c>
      <c r="AP59" s="252">
        <f>($A59*AO$119)+AO$123</f>
        <v>10.7</v>
      </c>
      <c r="AQ59" s="207">
        <v>10.8</v>
      </c>
      <c r="AR59" s="252">
        <f>($A59*AQ$119)+AQ$123</f>
        <v>10.8</v>
      </c>
      <c r="AU59" s="207">
        <v>11.3</v>
      </c>
      <c r="AV59" s="252">
        <f t="shared" si="1"/>
        <v>11.3</v>
      </c>
      <c r="AW59" s="207">
        <v>9.8000000000000007</v>
      </c>
      <c r="AX59" s="252">
        <f t="shared" si="18"/>
        <v>9.8000000000000007</v>
      </c>
      <c r="AY59" s="207">
        <v>16</v>
      </c>
      <c r="AZ59" s="252">
        <f t="shared" si="2"/>
        <v>16</v>
      </c>
      <c r="BA59" s="207">
        <v>20.9</v>
      </c>
      <c r="BB59" s="252">
        <f t="shared" si="4"/>
        <v>20.9</v>
      </c>
      <c r="BC59" s="207">
        <v>14.5</v>
      </c>
      <c r="BD59" s="252">
        <f t="shared" si="32"/>
        <v>14.5</v>
      </c>
      <c r="BE59" s="207">
        <v>9.1</v>
      </c>
      <c r="BF59" s="252">
        <f>($A59*BE$119)+BE$123</f>
        <v>9.1</v>
      </c>
      <c r="BG59" s="207">
        <v>10.6</v>
      </c>
      <c r="BH59" s="252">
        <f t="shared" si="29"/>
        <v>10.6</v>
      </c>
      <c r="BI59" s="207">
        <v>14.3</v>
      </c>
      <c r="BJ59" s="252">
        <f t="shared" si="23"/>
        <v>14.3</v>
      </c>
      <c r="BK59" s="207">
        <v>16.3</v>
      </c>
      <c r="BL59" s="252">
        <f t="shared" si="8"/>
        <v>16.3</v>
      </c>
      <c r="BM59" s="207">
        <v>12.9</v>
      </c>
      <c r="BN59" s="252">
        <f>($A59*BM$119)+BM$123</f>
        <v>12.9</v>
      </c>
      <c r="BO59" s="207">
        <v>12.7</v>
      </c>
      <c r="BP59" s="252">
        <f t="shared" si="38"/>
        <v>12.7</v>
      </c>
      <c r="BQ59" s="207">
        <v>16.600000000000001</v>
      </c>
      <c r="BR59" s="252">
        <f t="shared" si="24"/>
        <v>16.600000000000001</v>
      </c>
      <c r="BS59" s="207">
        <v>10.6</v>
      </c>
      <c r="BT59" s="252">
        <f>($A59*BS$117)+BS$123</f>
        <v>10.6</v>
      </c>
      <c r="BU59" s="207">
        <v>13.7</v>
      </c>
      <c r="BV59" s="252">
        <f t="shared" si="20"/>
        <v>13.7</v>
      </c>
      <c r="BW59" s="207">
        <v>15.9</v>
      </c>
      <c r="BX59" s="252">
        <f t="shared" si="12"/>
        <v>15.9</v>
      </c>
      <c r="BY59" s="207">
        <v>9.1999999999999993</v>
      </c>
      <c r="BZ59" s="252">
        <f t="shared" si="30"/>
        <v>9.1999999999999993</v>
      </c>
      <c r="CA59" s="207">
        <v>14.1</v>
      </c>
      <c r="CB59" s="252">
        <f t="shared" si="13"/>
        <v>14.1</v>
      </c>
      <c r="CC59" s="207">
        <v>13.8</v>
      </c>
      <c r="CD59" s="252">
        <f t="shared" si="9"/>
        <v>13.8</v>
      </c>
      <c r="CE59" s="207">
        <v>11.7</v>
      </c>
      <c r="CF59" s="252">
        <f t="shared" si="21"/>
        <v>11.7</v>
      </c>
      <c r="CI59" s="207">
        <v>11.5</v>
      </c>
      <c r="CJ59" s="252">
        <f t="shared" si="34"/>
        <v>11.5</v>
      </c>
      <c r="CK59" s="247">
        <v>10.1</v>
      </c>
      <c r="CL59" s="252">
        <f t="shared" si="19"/>
        <v>10.1</v>
      </c>
      <c r="CY59" s="213">
        <v>11</v>
      </c>
      <c r="CZ59" s="252">
        <f>($A59*CY$117)+CY$123</f>
        <v>11</v>
      </c>
      <c r="DA59" s="245">
        <v>17.055555555555557</v>
      </c>
      <c r="DB59" s="252">
        <f t="shared" si="3"/>
        <v>17.055555555555557</v>
      </c>
      <c r="DC59" s="213">
        <v>14.833333333333334</v>
      </c>
      <c r="DD59" s="252">
        <f t="shared" si="36"/>
        <v>14.833333333333334</v>
      </c>
      <c r="DE59" s="133"/>
      <c r="DF59" s="133"/>
      <c r="DG59" s="245">
        <v>11.777777777777779</v>
      </c>
      <c r="DH59" s="252">
        <f>($A59*DG$117)+DG$123</f>
        <v>11.777777777777779</v>
      </c>
      <c r="DI59" s="213">
        <v>11.055555555555555</v>
      </c>
      <c r="DJ59" s="252">
        <f t="shared" si="17"/>
        <v>11.055555555555555</v>
      </c>
      <c r="DK59" s="245">
        <v>12.444444444444445</v>
      </c>
      <c r="DL59" s="252">
        <f>($A59*DK$119)+DK$123</f>
        <v>12.444444444444445</v>
      </c>
      <c r="DM59" s="213">
        <v>9.5555555555555554</v>
      </c>
      <c r="DN59" s="252">
        <f t="shared" si="11"/>
        <v>9.5555555555555554</v>
      </c>
      <c r="DO59" s="245">
        <v>12.777777777777779</v>
      </c>
      <c r="DP59" s="252">
        <f t="shared" si="14"/>
        <v>12.777777777777779</v>
      </c>
      <c r="DQ59" s="245">
        <v>6.8888888888888893</v>
      </c>
      <c r="DR59" s="252">
        <f>($A59*DQ$119)+DQ$123</f>
        <v>6.8888888888888893</v>
      </c>
      <c r="DS59" s="213">
        <v>17.777777777777779</v>
      </c>
      <c r="DT59" s="252">
        <f t="shared" si="5"/>
        <v>17.777777777777779</v>
      </c>
      <c r="DU59" s="131"/>
    </row>
    <row r="60" spans="1:125" x14ac:dyDescent="0.2">
      <c r="A60" s="249">
        <v>5</v>
      </c>
      <c r="C60" s="130">
        <v>11.4</v>
      </c>
      <c r="D60" s="253">
        <f>($A60*C$119)+C$123</f>
        <v>11.700076923076923</v>
      </c>
      <c r="E60" s="130">
        <v>17.399999999999999</v>
      </c>
      <c r="F60" s="252">
        <f>($A60*E$119)+E$123</f>
        <v>17.479379879415632</v>
      </c>
      <c r="G60" s="130">
        <v>11.5</v>
      </c>
      <c r="H60" s="252">
        <f>($A60*G$119)+G$123</f>
        <v>11.95152614913029</v>
      </c>
      <c r="I60" s="130">
        <v>19.2</v>
      </c>
      <c r="J60" s="252">
        <f>($A60*I$119)+I$123</f>
        <v>19.174097007223942</v>
      </c>
      <c r="K60" s="130">
        <v>17.8</v>
      </c>
      <c r="L60" s="252">
        <f>($A60*K$119)+K$123</f>
        <v>17.571051750125608</v>
      </c>
      <c r="M60" s="130">
        <v>9.3000000000000007</v>
      </c>
      <c r="N60" s="252">
        <f>($A60*M$119)+M$123</f>
        <v>9.2000000000000011</v>
      </c>
      <c r="O60" s="129">
        <v>12.2</v>
      </c>
      <c r="P60" s="252">
        <f>($A60*O$119)+O$123</f>
        <v>11.954586466165413</v>
      </c>
      <c r="Q60" s="128">
        <v>7.5</v>
      </c>
      <c r="R60" s="252">
        <f>($A60*Q$119)+Q$123</f>
        <v>7.7686900067205151</v>
      </c>
      <c r="S60" s="128">
        <v>12.3</v>
      </c>
      <c r="T60" s="252">
        <f>($A60*S$119)+S$123</f>
        <v>12.58002335164835</v>
      </c>
      <c r="U60" s="128">
        <v>9.6</v>
      </c>
      <c r="V60" s="252">
        <f>($A60*U$119)+U$123</f>
        <v>9.733566433566434</v>
      </c>
      <c r="W60" s="128">
        <v>12.3</v>
      </c>
      <c r="X60" s="252">
        <f>($A60*W$119)+W$123</f>
        <v>12.210714285714285</v>
      </c>
      <c r="Y60" s="128">
        <v>8</v>
      </c>
      <c r="Z60" s="252">
        <f>($A60*Y$119)+Y$123</f>
        <v>8.1148567648567642</v>
      </c>
      <c r="AA60" s="128">
        <v>17.2</v>
      </c>
      <c r="AB60" s="252">
        <f>($A60*AA$119)+AA$123</f>
        <v>17.143364743364746</v>
      </c>
      <c r="AE60" s="126">
        <v>10</v>
      </c>
      <c r="AF60" s="252">
        <f>($A60*AE$119)+AE$123</f>
        <v>9.9142857142857146</v>
      </c>
      <c r="AG60" s="126">
        <v>13.3</v>
      </c>
      <c r="AH60" s="252">
        <f>($A60*AG$119)+AG$123</f>
        <v>13.16</v>
      </c>
      <c r="AI60" s="126">
        <v>13.1</v>
      </c>
      <c r="AJ60" s="252">
        <f>($A60*AI$119)+AI$123</f>
        <v>12.925325237504397</v>
      </c>
      <c r="AK60" s="126">
        <v>12.5</v>
      </c>
      <c r="AL60" s="252">
        <f>($A60*AK$119)+AK$123</f>
        <v>12.4</v>
      </c>
      <c r="AM60" s="126">
        <v>12.9</v>
      </c>
      <c r="AN60" s="252">
        <f>($A60*AM$119)+AM$123</f>
        <v>12.95</v>
      </c>
      <c r="AO60" s="126">
        <v>10.4</v>
      </c>
      <c r="AP60" s="252">
        <f>($A60*AO$119)+AO$123</f>
        <v>10.579999999999998</v>
      </c>
      <c r="AQ60" s="124">
        <v>10.8</v>
      </c>
      <c r="AR60" s="252">
        <f>($A60*AQ$119)+AQ$123</f>
        <v>10.771519230769231</v>
      </c>
      <c r="AW60" s="124">
        <v>9.8000000000000007</v>
      </c>
      <c r="AX60" s="252">
        <f>($A60*AW$119)+AW$123</f>
        <v>9.6934065934065945</v>
      </c>
      <c r="BE60" s="123">
        <v>8.9</v>
      </c>
      <c r="BF60" s="252">
        <f>($A60*BE$119)+BE$123</f>
        <v>9.0049409340659334</v>
      </c>
      <c r="BG60" s="123">
        <v>10.6</v>
      </c>
      <c r="BH60" s="252">
        <f>($A60*BG$119)+BG$123</f>
        <v>10.56019536019536</v>
      </c>
      <c r="BI60" s="123">
        <v>14</v>
      </c>
      <c r="BJ60" s="252">
        <f>($A60*BI$119)+BI$123</f>
        <v>14.002058823529412</v>
      </c>
      <c r="BK60" s="123">
        <v>16.100000000000001</v>
      </c>
      <c r="BL60" s="252">
        <f>($A60*BK$119)+BK$123</f>
        <v>16.05</v>
      </c>
      <c r="BM60" s="123">
        <v>12.4</v>
      </c>
      <c r="BN60" s="252">
        <f>($A60*BM$119)+BM$123</f>
        <v>12.779751373626373</v>
      </c>
      <c r="BO60" s="123">
        <v>12.4</v>
      </c>
      <c r="BP60" s="252">
        <f>($A60*BO$119)+BO$123</f>
        <v>12.659492688210868</v>
      </c>
      <c r="BQ60" s="123">
        <v>16.600000000000001</v>
      </c>
      <c r="BR60" s="252">
        <f>($A60*BQ$119)+BQ$123</f>
        <v>16.588382352941178</v>
      </c>
      <c r="BS60" s="122">
        <v>10.5</v>
      </c>
      <c r="BT60" s="252">
        <f>($A60*BS$119)+BS$123</f>
        <v>10.562129159799255</v>
      </c>
      <c r="BU60" s="122">
        <v>13.7</v>
      </c>
      <c r="BV60" s="252">
        <f>($A60*BU$119)+BU$123</f>
        <v>13.5</v>
      </c>
      <c r="BW60" s="122">
        <v>15.9</v>
      </c>
      <c r="BX60" s="252">
        <f t="shared" ref="BX60:BX65" si="39">($A60*BW$119)+BW$123</f>
        <v>15.435714285714287</v>
      </c>
      <c r="BY60" s="122">
        <v>9.1999999999999993</v>
      </c>
      <c r="BZ60" s="252">
        <f>($A60*BY$119)+BY$123</f>
        <v>9.1449096880131364</v>
      </c>
      <c r="CA60" s="122">
        <v>14.1</v>
      </c>
      <c r="CB60" s="252">
        <f>($A60*CA$119)+CA$123</f>
        <v>14.054761904761904</v>
      </c>
      <c r="CC60" s="122">
        <v>13.7</v>
      </c>
      <c r="CD60" s="252">
        <f>($A60*CC$119)+CC$123</f>
        <v>13.74</v>
      </c>
      <c r="CE60" s="122">
        <v>11.7</v>
      </c>
      <c r="CF60" s="252">
        <f>($A60*CE$119)+CE$123</f>
        <v>11.7</v>
      </c>
      <c r="CI60" s="121">
        <v>11.4</v>
      </c>
      <c r="CJ60" s="252">
        <f>($A60*CI$119)+CI$123</f>
        <v>11.333593568833578</v>
      </c>
      <c r="CK60" s="134">
        <v>9.9</v>
      </c>
      <c r="CL60" s="252">
        <f>($A60*CK$119)+CK$123</f>
        <v>10.04120879120879</v>
      </c>
      <c r="CY60" s="119">
        <v>10.722222222222221</v>
      </c>
      <c r="CZ60" s="252">
        <f>($A60*CY$119)+CY$123</f>
        <v>10.93019213806836</v>
      </c>
      <c r="DC60" s="119">
        <v>14.833333333333334</v>
      </c>
      <c r="DD60" s="252">
        <f>($A60*DC$119)+DC$123</f>
        <v>14.771933576175455</v>
      </c>
      <c r="DE60" s="120"/>
      <c r="DF60" s="120"/>
      <c r="DG60" s="132">
        <v>11.722222222222221</v>
      </c>
      <c r="DH60" s="252">
        <f>($A60*DG$119)+DG$123</f>
        <v>11.702655178477229</v>
      </c>
      <c r="DI60" s="119">
        <v>10.666666666666666</v>
      </c>
      <c r="DJ60" s="252">
        <f>($A60*DI$119)+DI$123</f>
        <v>10.916083916083917</v>
      </c>
      <c r="DK60" s="132">
        <v>12.166666666666666</v>
      </c>
      <c r="DL60" s="252">
        <f>($A60*DK$119)+DK$123</f>
        <v>12.317764041514042</v>
      </c>
      <c r="DM60" s="119">
        <v>9.5555555555555554</v>
      </c>
      <c r="DN60" s="252">
        <f>($A60*DM$119)+DM$123</f>
        <v>9.5809523809523807</v>
      </c>
      <c r="DO60" s="132">
        <v>12.833333333333334</v>
      </c>
      <c r="DP60" s="252">
        <f t="shared" ref="DP60:DP65" si="40">($A60*DO$119)+DO$123</f>
        <v>12.563492063492063</v>
      </c>
      <c r="DQ60" s="132">
        <v>6.6111111111111107</v>
      </c>
      <c r="DR60" s="252">
        <f>($A60*DQ$119)+DQ$123</f>
        <v>6.8509508547008551</v>
      </c>
      <c r="DS60" s="119">
        <v>17.833333333333332</v>
      </c>
      <c r="DT60" s="252">
        <f>($A60*DS$119)+DS$123</f>
        <v>17.833333333333332</v>
      </c>
      <c r="DU60" s="118"/>
    </row>
    <row r="61" spans="1:125" x14ac:dyDescent="0.2">
      <c r="A61" s="249">
        <v>10</v>
      </c>
      <c r="C61" s="130">
        <v>11.3</v>
      </c>
      <c r="D61" s="253">
        <f t="shared" ref="D61:D82" si="41">($A61*C$119)+C$123</f>
        <v>11.800153846153846</v>
      </c>
      <c r="E61" s="130">
        <v>17.3</v>
      </c>
      <c r="F61" s="252">
        <f t="shared" ref="F61:F91" si="42">($A61*E$119)+E$123</f>
        <v>17.358759758831262</v>
      </c>
      <c r="G61" s="130">
        <v>11.2</v>
      </c>
      <c r="H61" s="252">
        <f t="shared" ref="H61:H88" si="43">($A61*G$119)+G$123</f>
        <v>12.003052298260581</v>
      </c>
      <c r="I61" s="130">
        <v>19.100000000000001</v>
      </c>
      <c r="J61" s="252">
        <f t="shared" ref="J61:J76" si="44">($A61*I$119)+I$123</f>
        <v>19.048194014447883</v>
      </c>
      <c r="K61" s="130">
        <v>17.7</v>
      </c>
      <c r="L61" s="252">
        <f t="shared" ref="L61:L87" si="45">($A61*K$119)+K$123</f>
        <v>17.342103500251216</v>
      </c>
      <c r="M61" s="130">
        <v>9.1999999999999993</v>
      </c>
      <c r="N61" s="252">
        <f>($A61*M$119)+M$123</f>
        <v>9.1</v>
      </c>
      <c r="O61" s="129">
        <v>12.2</v>
      </c>
      <c r="P61" s="252">
        <f t="shared" ref="P61:P78" si="46">($A61*O$119)+O$123</f>
        <v>11.709172932330826</v>
      </c>
      <c r="Q61" s="128">
        <v>7.7</v>
      </c>
      <c r="R61" s="252">
        <f t="shared" ref="R61:R108" si="47">($A61*Q$119)+Q$123</f>
        <v>7.7373800134410304</v>
      </c>
      <c r="S61" s="128">
        <v>11.7</v>
      </c>
      <c r="T61" s="252">
        <f t="shared" ref="T61:T107" si="48">($A61*S$119)+S$123</f>
        <v>12.460046703296703</v>
      </c>
      <c r="U61" s="128">
        <v>9.6999999999999993</v>
      </c>
      <c r="V61" s="252">
        <f t="shared" ref="V61:V70" si="49">($A61*U$119)+U$123</f>
        <v>9.6671328671328673</v>
      </c>
      <c r="W61" s="128">
        <v>12.2</v>
      </c>
      <c r="X61" s="252">
        <f t="shared" ref="X61:X66" si="50">($A61*W$119)+W$123</f>
        <v>12.021428571428572</v>
      </c>
      <c r="Y61" s="128">
        <v>7.8</v>
      </c>
      <c r="Z61" s="252">
        <f t="shared" ref="Z61:Z94" si="51">($A61*Y$119)+Y$123</f>
        <v>8.1297135297135288</v>
      </c>
      <c r="AA61" s="128">
        <v>16.899999999999999</v>
      </c>
      <c r="AB61" s="252">
        <f t="shared" ref="AB61:AB94" si="52">($A61*AA$119)+AA$123</f>
        <v>16.986729486729487</v>
      </c>
      <c r="AE61" s="126">
        <v>9.9</v>
      </c>
      <c r="AF61" s="252">
        <f>($A61*AE$119)+AE$123</f>
        <v>9.8285714285714292</v>
      </c>
      <c r="AG61" s="126">
        <v>12.6</v>
      </c>
      <c r="AH61" s="252">
        <f>($A61*AG$119)+AG$123</f>
        <v>12.52</v>
      </c>
      <c r="AI61" s="126">
        <v>12.8</v>
      </c>
      <c r="AJ61" s="252">
        <f t="shared" ref="AJ61:AJ105" si="53">($A61*AI$119)+AI$123</f>
        <v>12.750650475008795</v>
      </c>
      <c r="AK61" s="126">
        <v>12.4</v>
      </c>
      <c r="AL61" s="252">
        <f>($A61*AK$119)+AK$123</f>
        <v>12.299999999999999</v>
      </c>
      <c r="AM61" s="126">
        <v>12.6</v>
      </c>
      <c r="AN61" s="252">
        <f>($A61*AM$119)+AM$123</f>
        <v>12.6</v>
      </c>
      <c r="AO61" s="126">
        <v>10.3</v>
      </c>
      <c r="AP61" s="252">
        <f>($A61*AO$119)+AO$123</f>
        <v>10.459999999999999</v>
      </c>
      <c r="AQ61" s="124">
        <v>10.7</v>
      </c>
      <c r="AR61" s="252">
        <f t="shared" ref="AR61:AR107" si="54">($A61*AQ$119)+AQ$123</f>
        <v>10.743038461538463</v>
      </c>
      <c r="AW61" s="124">
        <v>9.4</v>
      </c>
      <c r="AX61" s="252">
        <f t="shared" ref="AX61:AX71" si="55">($A61*AW$119)+AW$123</f>
        <v>9.5868131868131883</v>
      </c>
      <c r="BE61" s="123">
        <v>8.6999999999999993</v>
      </c>
      <c r="BF61" s="252">
        <f t="shared" ref="BF61:BF83" si="56">($A61*BE$119)+BE$123</f>
        <v>8.9098818681318672</v>
      </c>
      <c r="BG61" s="123">
        <v>10.5</v>
      </c>
      <c r="BH61" s="252">
        <f t="shared" ref="BH61:BH85" si="57">($A61*BG$119)+BG$123</f>
        <v>10.52039072039072</v>
      </c>
      <c r="BI61" s="123">
        <v>14.2</v>
      </c>
      <c r="BJ61" s="252">
        <f t="shared" ref="BJ61:BJ74" si="58">($A61*BI$119)+BI$123</f>
        <v>13.704117647058824</v>
      </c>
      <c r="BK61" s="123">
        <v>15.4</v>
      </c>
      <c r="BL61" s="252">
        <f>($A61*BK$119)+BK$123</f>
        <v>15.799999999999999</v>
      </c>
      <c r="BM61" s="123">
        <v>12.1</v>
      </c>
      <c r="BN61" s="252">
        <f t="shared" ref="BN61:BN107" si="59">($A61*BM$119)+BM$123</f>
        <v>12.659502747252748</v>
      </c>
      <c r="BO61" s="123">
        <v>12.5</v>
      </c>
      <c r="BP61" s="252">
        <f t="shared" ref="BP61:BP102" si="60">($A61*BO$119)+BO$123</f>
        <v>12.618985376421737</v>
      </c>
      <c r="BQ61" s="123">
        <v>16.3</v>
      </c>
      <c r="BR61" s="252">
        <f t="shared" ref="BR61:BR74" si="61">($A61*BQ$119)+BQ$123</f>
        <v>16.576764705882354</v>
      </c>
      <c r="BS61" s="122">
        <v>10.4</v>
      </c>
      <c r="BT61" s="252">
        <f t="shared" ref="BT61:BT105" si="62">($A61*BS$119)+BS$123</f>
        <v>10.524258319598511</v>
      </c>
      <c r="BU61" s="122">
        <v>13.6</v>
      </c>
      <c r="BV61" s="252">
        <f t="shared" ref="BV61:BV72" si="63">($A61*BU$119)+BU$123</f>
        <v>13.299999999999999</v>
      </c>
      <c r="BW61" s="122">
        <v>15.5</v>
      </c>
      <c r="BX61" s="252">
        <f t="shared" si="39"/>
        <v>14.971428571428572</v>
      </c>
      <c r="BY61" s="122">
        <v>9.1</v>
      </c>
      <c r="BZ61" s="252">
        <f t="shared" ref="BZ61:BZ86" si="64">($A61*BY$119)+BY$123</f>
        <v>9.0898193760262718</v>
      </c>
      <c r="CA61" s="122">
        <v>14.1</v>
      </c>
      <c r="CB61" s="252">
        <f t="shared" ref="CB61:CB66" si="65">($A61*CA$119)+CA$123</f>
        <v>14.009523809523809</v>
      </c>
      <c r="CC61" s="122">
        <v>13.7</v>
      </c>
      <c r="CD61" s="252">
        <f>($A61*CC$119)+CC$123</f>
        <v>13.68</v>
      </c>
      <c r="CE61" s="122"/>
      <c r="CF61" s="162"/>
      <c r="CI61" s="134">
        <v>11.4</v>
      </c>
      <c r="CJ61" s="252">
        <f t="shared" ref="CJ61:CJ91" si="66">($A61*CI$119)+CI$123</f>
        <v>11.167187137667156</v>
      </c>
      <c r="CK61" s="121">
        <v>9.8000000000000007</v>
      </c>
      <c r="CL61" s="252">
        <f t="shared" ref="CL61:CL71" si="67">($A61*CK$119)+CK$123</f>
        <v>9.9824175824175825</v>
      </c>
      <c r="CY61" s="132">
        <v>10.611111111111111</v>
      </c>
      <c r="CZ61" s="252">
        <f t="shared" ref="CZ61:CZ106" si="68">($A61*CY$119)+CY$123</f>
        <v>10.86038427613672</v>
      </c>
      <c r="DC61" s="132">
        <v>14.666666666666666</v>
      </c>
      <c r="DD61" s="252">
        <f t="shared" ref="DD61:DD97" si="69">($A61*DC$119)+DC$123</f>
        <v>14.710533819017574</v>
      </c>
      <c r="DE61" s="133"/>
      <c r="DF61" s="133"/>
      <c r="DG61" s="119">
        <v>11.555555555555555</v>
      </c>
      <c r="DH61" s="252">
        <f t="shared" ref="DH61:DH90" si="70">($A61*DG$119)+DG$123</f>
        <v>11.62753257917668</v>
      </c>
      <c r="DI61" s="132">
        <v>10.333333333333334</v>
      </c>
      <c r="DJ61" s="252">
        <f t="shared" ref="DJ61:DJ70" si="71">($A61*DI$119)+DI$123</f>
        <v>10.776612276612276</v>
      </c>
      <c r="DK61" s="119">
        <v>11.611111111111111</v>
      </c>
      <c r="DL61" s="252">
        <f t="shared" ref="DL61:DL107" si="72">($A61*DK$119)+DK$123</f>
        <v>12.191083638583638</v>
      </c>
      <c r="DM61" s="132">
        <v>9.6111111111111107</v>
      </c>
      <c r="DN61" s="252">
        <f>($A61*DM$119)+DM$123</f>
        <v>9.606349206349206</v>
      </c>
      <c r="DO61" s="119">
        <v>12.833333333333334</v>
      </c>
      <c r="DP61" s="252">
        <f t="shared" si="40"/>
        <v>12.34920634920635</v>
      </c>
      <c r="DQ61" s="119">
        <v>6.2777777777777777</v>
      </c>
      <c r="DR61" s="252">
        <f t="shared" ref="DR61:DR107" si="73">($A61*DQ$119)+DQ$123</f>
        <v>6.8130128205128209</v>
      </c>
    </row>
    <row r="62" spans="1:125" x14ac:dyDescent="0.2">
      <c r="A62" s="249">
        <v>15</v>
      </c>
      <c r="C62" s="130">
        <v>11.2</v>
      </c>
      <c r="D62" s="253">
        <f t="shared" si="41"/>
        <v>11.900230769230769</v>
      </c>
      <c r="E62" s="130">
        <v>17.600000000000001</v>
      </c>
      <c r="F62" s="252">
        <f t="shared" si="42"/>
        <v>17.238139638246889</v>
      </c>
      <c r="G62" s="130">
        <v>11</v>
      </c>
      <c r="H62" s="252">
        <f t="shared" si="43"/>
        <v>12.05457844739087</v>
      </c>
      <c r="I62" s="130">
        <v>18.8</v>
      </c>
      <c r="J62" s="252">
        <f t="shared" si="44"/>
        <v>18.922291021671828</v>
      </c>
      <c r="K62" s="130">
        <v>17.399999999999999</v>
      </c>
      <c r="L62" s="252">
        <f t="shared" si="45"/>
        <v>17.113155250376821</v>
      </c>
      <c r="M62" s="130">
        <v>9</v>
      </c>
      <c r="N62" s="252">
        <f>($A62*M$119)+M$123</f>
        <v>9</v>
      </c>
      <c r="O62" s="129">
        <v>12</v>
      </c>
      <c r="P62" s="252">
        <f t="shared" si="46"/>
        <v>11.46375939849624</v>
      </c>
      <c r="Q62" s="128">
        <v>7.4</v>
      </c>
      <c r="R62" s="252">
        <f t="shared" si="47"/>
        <v>7.7060700201615457</v>
      </c>
      <c r="S62" s="128">
        <v>11.7</v>
      </c>
      <c r="T62" s="252">
        <f t="shared" si="48"/>
        <v>12.340070054945054</v>
      </c>
      <c r="U62" s="128">
        <v>9.8000000000000007</v>
      </c>
      <c r="V62" s="252">
        <f t="shared" si="49"/>
        <v>9.6006993006993007</v>
      </c>
      <c r="W62" s="128">
        <v>11.7</v>
      </c>
      <c r="X62" s="252">
        <f t="shared" si="50"/>
        <v>11.832142857142857</v>
      </c>
      <c r="Y62" s="128">
        <v>7.7</v>
      </c>
      <c r="Z62" s="252">
        <f t="shared" si="51"/>
        <v>8.1445702945702934</v>
      </c>
      <c r="AA62" s="128">
        <v>16.600000000000001</v>
      </c>
      <c r="AB62" s="252">
        <f t="shared" si="52"/>
        <v>16.830094230094232</v>
      </c>
      <c r="AE62" s="126">
        <v>9.8000000000000007</v>
      </c>
      <c r="AF62" s="252">
        <f>($A62*AE$119)+AE$123</f>
        <v>9.742857142857142</v>
      </c>
      <c r="AG62" s="126">
        <v>11.9</v>
      </c>
      <c r="AH62" s="252">
        <f>($A62*AG$119)+AG$123</f>
        <v>11.879999999999999</v>
      </c>
      <c r="AI62" s="126">
        <v>12.6</v>
      </c>
      <c r="AJ62" s="252">
        <f t="shared" si="53"/>
        <v>12.575975712513195</v>
      </c>
      <c r="AK62" s="126">
        <v>12.2</v>
      </c>
      <c r="AL62" s="252">
        <f>($A62*AK$119)+AK$123</f>
        <v>12.2</v>
      </c>
      <c r="AO62" s="126">
        <v>10.199999999999999</v>
      </c>
      <c r="AP62" s="252">
        <f>($A62*AO$119)+AO$123</f>
        <v>10.34</v>
      </c>
      <c r="AQ62" s="124">
        <v>10.199999999999999</v>
      </c>
      <c r="AR62" s="252">
        <f t="shared" si="54"/>
        <v>10.714557692307693</v>
      </c>
      <c r="AW62" s="124">
        <v>9.3000000000000007</v>
      </c>
      <c r="AX62" s="252">
        <f t="shared" si="55"/>
        <v>9.4802197802197803</v>
      </c>
      <c r="BE62" s="123">
        <v>8.6</v>
      </c>
      <c r="BF62" s="252">
        <f t="shared" si="56"/>
        <v>8.814822802197801</v>
      </c>
      <c r="BG62" s="123">
        <v>10.3</v>
      </c>
      <c r="BH62" s="252">
        <f t="shared" si="57"/>
        <v>10.480586080586081</v>
      </c>
      <c r="BI62" s="123">
        <v>14.3</v>
      </c>
      <c r="BJ62" s="252">
        <f t="shared" si="58"/>
        <v>13.406176470588235</v>
      </c>
      <c r="BK62" s="123">
        <v>15.7</v>
      </c>
      <c r="BL62" s="252">
        <f>($A62*BK$119)+BK$123</f>
        <v>15.549999999999999</v>
      </c>
      <c r="BM62" s="123">
        <v>11.8</v>
      </c>
      <c r="BN62" s="252">
        <f t="shared" si="59"/>
        <v>12.539254120879122</v>
      </c>
      <c r="BO62" s="123">
        <v>12.5</v>
      </c>
      <c r="BP62" s="252">
        <f t="shared" si="60"/>
        <v>12.578478064632604</v>
      </c>
      <c r="BQ62" s="123">
        <v>15.9</v>
      </c>
      <c r="BR62" s="252">
        <f t="shared" si="61"/>
        <v>16.565147058823531</v>
      </c>
      <c r="BS62" s="122">
        <v>10.3</v>
      </c>
      <c r="BT62" s="252">
        <f t="shared" si="62"/>
        <v>10.486387479397766</v>
      </c>
      <c r="BU62" s="122">
        <v>13.5</v>
      </c>
      <c r="BV62" s="252">
        <f t="shared" si="63"/>
        <v>13.1</v>
      </c>
      <c r="BW62" s="122">
        <v>14.8</v>
      </c>
      <c r="BX62" s="252">
        <f t="shared" si="39"/>
        <v>14.507142857142858</v>
      </c>
      <c r="BY62" s="122">
        <v>8.9</v>
      </c>
      <c r="BZ62" s="252">
        <f t="shared" si="64"/>
        <v>9.0347290640394089</v>
      </c>
      <c r="CA62" s="122">
        <v>14.1</v>
      </c>
      <c r="CB62" s="252">
        <f t="shared" si="65"/>
        <v>13.964285714285714</v>
      </c>
      <c r="CC62" s="122">
        <v>13.6</v>
      </c>
      <c r="CD62" s="252">
        <f>($A62*CC$119)+CC$123</f>
        <v>13.62</v>
      </c>
      <c r="CE62" s="122"/>
      <c r="CF62" s="162"/>
      <c r="CI62" s="121">
        <v>11.7</v>
      </c>
      <c r="CJ62" s="252">
        <f t="shared" si="66"/>
        <v>11.000780706500734</v>
      </c>
      <c r="CK62" s="134">
        <v>9.6</v>
      </c>
      <c r="CL62" s="252">
        <f t="shared" si="67"/>
        <v>9.923626373626373</v>
      </c>
      <c r="CY62" s="119">
        <v>10.5</v>
      </c>
      <c r="CZ62" s="252">
        <f t="shared" si="68"/>
        <v>10.790576414205081</v>
      </c>
      <c r="DC62" s="119">
        <v>14.666666666666666</v>
      </c>
      <c r="DD62" s="252">
        <f t="shared" si="69"/>
        <v>14.649134061859694</v>
      </c>
      <c r="DE62" s="120"/>
      <c r="DF62" s="120"/>
      <c r="DG62" s="132">
        <v>11.388888888888889</v>
      </c>
      <c r="DH62" s="252">
        <f t="shared" si="70"/>
        <v>11.552409979876131</v>
      </c>
      <c r="DI62" s="119">
        <v>10.388888888888889</v>
      </c>
      <c r="DJ62" s="252">
        <f t="shared" si="71"/>
        <v>10.637140637140638</v>
      </c>
      <c r="DK62" s="132">
        <v>11.111111111111111</v>
      </c>
      <c r="DL62" s="252">
        <f t="shared" si="72"/>
        <v>12.064403235653236</v>
      </c>
      <c r="DM62" s="119">
        <v>9.5555555555555554</v>
      </c>
      <c r="DN62" s="252">
        <f>($A62*DM$119)+DM$123</f>
        <v>9.6317460317460313</v>
      </c>
      <c r="DO62" s="132">
        <v>12.722222222222221</v>
      </c>
      <c r="DP62" s="252">
        <f t="shared" si="40"/>
        <v>12.134920634920636</v>
      </c>
      <c r="DQ62" s="132">
        <v>6.2777777777777777</v>
      </c>
      <c r="DR62" s="252">
        <f t="shared" si="73"/>
        <v>6.7750747863247867</v>
      </c>
    </row>
    <row r="63" spans="1:125" x14ac:dyDescent="0.2">
      <c r="A63" s="249">
        <v>20</v>
      </c>
      <c r="C63" s="130">
        <v>11.3</v>
      </c>
      <c r="D63" s="253">
        <f t="shared" si="41"/>
        <v>12.000307692307691</v>
      </c>
      <c r="E63" s="130">
        <v>17.399999999999999</v>
      </c>
      <c r="F63" s="252">
        <f t="shared" si="42"/>
        <v>17.117519517662519</v>
      </c>
      <c r="G63" s="130">
        <v>10.9</v>
      </c>
      <c r="H63" s="252">
        <f t="shared" si="43"/>
        <v>12.106104596521162</v>
      </c>
      <c r="I63" s="130">
        <v>18.5</v>
      </c>
      <c r="J63" s="252">
        <f t="shared" si="44"/>
        <v>18.79638802889577</v>
      </c>
      <c r="K63" s="130">
        <v>17.100000000000001</v>
      </c>
      <c r="L63" s="252">
        <f t="shared" si="45"/>
        <v>16.884207000502428</v>
      </c>
      <c r="O63" s="129">
        <v>11.8</v>
      </c>
      <c r="P63" s="252">
        <f t="shared" si="46"/>
        <v>11.218345864661654</v>
      </c>
      <c r="Q63" s="128">
        <v>7.2</v>
      </c>
      <c r="R63" s="252">
        <f t="shared" si="47"/>
        <v>7.674760026882061</v>
      </c>
      <c r="S63" s="128">
        <v>11.6</v>
      </c>
      <c r="T63" s="252">
        <f t="shared" si="48"/>
        <v>12.220093406593406</v>
      </c>
      <c r="U63" s="128">
        <v>9.8000000000000007</v>
      </c>
      <c r="V63" s="252">
        <f t="shared" si="49"/>
        <v>9.534265734265734</v>
      </c>
      <c r="W63" s="128">
        <v>11.6</v>
      </c>
      <c r="X63" s="252">
        <f t="shared" si="50"/>
        <v>11.642857142857142</v>
      </c>
      <c r="Y63" s="128">
        <v>7.7</v>
      </c>
      <c r="Z63" s="252">
        <f t="shared" si="51"/>
        <v>8.1594270594270597</v>
      </c>
      <c r="AA63" s="128">
        <v>16.3</v>
      </c>
      <c r="AB63" s="252">
        <f t="shared" si="52"/>
        <v>16.673458973458974</v>
      </c>
      <c r="AE63" s="126">
        <v>9.6999999999999993</v>
      </c>
      <c r="AF63" s="252">
        <f>($A63*AE$119)+AE$123</f>
        <v>9.6571428571428566</v>
      </c>
      <c r="AI63" s="126">
        <v>12.1</v>
      </c>
      <c r="AJ63" s="252">
        <f t="shared" si="53"/>
        <v>12.401300950017593</v>
      </c>
      <c r="AO63" s="126">
        <v>10.199999999999999</v>
      </c>
      <c r="AP63" s="252">
        <f>($A63*AO$119)+AO$123</f>
        <v>10.219999999999999</v>
      </c>
      <c r="AQ63" s="124">
        <v>9.8000000000000007</v>
      </c>
      <c r="AR63" s="252">
        <f t="shared" si="54"/>
        <v>10.686076923076923</v>
      </c>
      <c r="AW63" s="124">
        <v>9.3000000000000007</v>
      </c>
      <c r="AX63" s="252">
        <f t="shared" si="55"/>
        <v>9.3736263736263741</v>
      </c>
      <c r="BE63" s="123">
        <v>8.1999999999999993</v>
      </c>
      <c r="BF63" s="252">
        <f t="shared" si="56"/>
        <v>8.7197637362637366</v>
      </c>
      <c r="BG63" s="123">
        <v>10.1</v>
      </c>
      <c r="BH63" s="252">
        <f t="shared" si="57"/>
        <v>10.440781440781441</v>
      </c>
      <c r="BI63" s="123">
        <v>14.1</v>
      </c>
      <c r="BJ63" s="252">
        <f t="shared" si="58"/>
        <v>13.108235294117648</v>
      </c>
      <c r="BM63" s="123">
        <v>11.5</v>
      </c>
      <c r="BN63" s="252">
        <f t="shared" si="59"/>
        <v>12.419005494505495</v>
      </c>
      <c r="BO63" s="123">
        <v>12.3</v>
      </c>
      <c r="BP63" s="252">
        <f t="shared" si="60"/>
        <v>12.537970752843473</v>
      </c>
      <c r="BQ63" s="123">
        <v>15.8</v>
      </c>
      <c r="BR63" s="252">
        <f t="shared" si="61"/>
        <v>16.553529411764707</v>
      </c>
      <c r="BS63" s="122">
        <v>10.199999999999999</v>
      </c>
      <c r="BT63" s="252">
        <f t="shared" si="62"/>
        <v>10.448516639197022</v>
      </c>
      <c r="BU63" s="122">
        <v>13.4</v>
      </c>
      <c r="BV63" s="252">
        <f t="shared" si="63"/>
        <v>12.899999999999999</v>
      </c>
      <c r="BW63" s="122">
        <v>14.1</v>
      </c>
      <c r="BX63" s="252">
        <f t="shared" si="39"/>
        <v>14.042857142857143</v>
      </c>
      <c r="BY63" s="122">
        <v>8.9</v>
      </c>
      <c r="BZ63" s="252">
        <f t="shared" si="64"/>
        <v>8.9796387520525442</v>
      </c>
      <c r="CA63" s="122">
        <v>14.1</v>
      </c>
      <c r="CB63" s="252">
        <f t="shared" si="65"/>
        <v>13.919047619047619</v>
      </c>
      <c r="CE63" s="122"/>
      <c r="CF63" s="162"/>
      <c r="CI63" s="134">
        <v>11.6</v>
      </c>
      <c r="CJ63" s="252">
        <f t="shared" si="66"/>
        <v>10.834374275334312</v>
      </c>
      <c r="CK63" s="121">
        <v>9.6</v>
      </c>
      <c r="CL63" s="252">
        <f t="shared" si="67"/>
        <v>9.8648351648351653</v>
      </c>
      <c r="CY63" s="132">
        <v>10.277777777777779</v>
      </c>
      <c r="CZ63" s="252">
        <f t="shared" si="68"/>
        <v>10.720768552273441</v>
      </c>
      <c r="DC63" s="132">
        <v>14.611111111111111</v>
      </c>
      <c r="DD63" s="252">
        <f t="shared" si="69"/>
        <v>14.587734304701815</v>
      </c>
      <c r="DE63" s="133"/>
      <c r="DF63" s="133"/>
      <c r="DG63" s="119">
        <v>11.166666666666666</v>
      </c>
      <c r="DH63" s="252">
        <f t="shared" si="70"/>
        <v>11.477287380575582</v>
      </c>
      <c r="DI63" s="132">
        <v>10.611111111111111</v>
      </c>
      <c r="DJ63" s="252">
        <f t="shared" si="71"/>
        <v>10.497668997668997</v>
      </c>
      <c r="DK63" s="119">
        <v>10.777777777777779</v>
      </c>
      <c r="DL63" s="252">
        <f t="shared" si="72"/>
        <v>11.937722832722834</v>
      </c>
      <c r="DM63" s="132">
        <v>9.5</v>
      </c>
      <c r="DN63" s="252">
        <f>($A63*DM$119)+DM$123</f>
        <v>9.6571428571428584</v>
      </c>
      <c r="DO63" s="119">
        <v>12.444444444444445</v>
      </c>
      <c r="DP63" s="252">
        <f t="shared" si="40"/>
        <v>11.920634920634921</v>
      </c>
      <c r="DQ63" s="119">
        <v>6.1111111111111107</v>
      </c>
      <c r="DR63" s="252">
        <f t="shared" si="73"/>
        <v>6.7371367521367524</v>
      </c>
    </row>
    <row r="64" spans="1:125" x14ac:dyDescent="0.2">
      <c r="A64" s="249">
        <v>25</v>
      </c>
      <c r="C64" s="130">
        <v>11.2</v>
      </c>
      <c r="D64" s="253">
        <f t="shared" si="41"/>
        <v>12.100384615384614</v>
      </c>
      <c r="E64" s="130">
        <v>17.600000000000001</v>
      </c>
      <c r="F64" s="252">
        <f t="shared" si="42"/>
        <v>16.996899397078149</v>
      </c>
      <c r="G64" s="130">
        <v>10.8</v>
      </c>
      <c r="H64" s="252">
        <f t="shared" si="43"/>
        <v>12.157630745651451</v>
      </c>
      <c r="I64" s="130">
        <v>18.3</v>
      </c>
      <c r="J64" s="252">
        <f t="shared" si="44"/>
        <v>18.670485036119711</v>
      </c>
      <c r="K64" s="130">
        <v>16.8</v>
      </c>
      <c r="L64" s="252">
        <f t="shared" si="45"/>
        <v>16.655258750628036</v>
      </c>
      <c r="O64" s="129">
        <v>11.6</v>
      </c>
      <c r="P64" s="252">
        <f t="shared" si="46"/>
        <v>10.972932330827067</v>
      </c>
      <c r="Q64" s="128">
        <v>6.9</v>
      </c>
      <c r="R64" s="252">
        <f t="shared" si="47"/>
        <v>7.6434500336025764</v>
      </c>
      <c r="S64" s="128">
        <v>11.5</v>
      </c>
      <c r="T64" s="252">
        <f t="shared" si="48"/>
        <v>12.100116758241757</v>
      </c>
      <c r="U64" s="128">
        <v>9.6999999999999993</v>
      </c>
      <c r="V64" s="252">
        <f t="shared" si="49"/>
        <v>9.4678321678321691</v>
      </c>
      <c r="W64" s="128">
        <v>11.7</v>
      </c>
      <c r="X64" s="252">
        <f t="shared" si="50"/>
        <v>11.453571428571429</v>
      </c>
      <c r="Y64" s="128">
        <v>7.6</v>
      </c>
      <c r="Z64" s="252">
        <f t="shared" si="51"/>
        <v>8.1742838242838243</v>
      </c>
      <c r="AA64" s="128">
        <v>16.2</v>
      </c>
      <c r="AB64" s="252">
        <f t="shared" si="52"/>
        <v>16.516823716823719</v>
      </c>
      <c r="AE64" s="126">
        <v>9.6</v>
      </c>
      <c r="AF64" s="252">
        <f>($A64*AE$119)+AE$123</f>
        <v>9.5714285714285712</v>
      </c>
      <c r="AI64" s="126">
        <v>11.4</v>
      </c>
      <c r="AJ64" s="252">
        <f t="shared" si="53"/>
        <v>12.22662618752199</v>
      </c>
      <c r="AO64" s="127"/>
      <c r="AP64" s="127"/>
      <c r="AQ64" s="124">
        <v>9.6999999999999993</v>
      </c>
      <c r="AR64" s="252">
        <f t="shared" si="54"/>
        <v>10.657596153846155</v>
      </c>
      <c r="AW64" s="124">
        <v>8.8000000000000007</v>
      </c>
      <c r="AX64" s="252">
        <f t="shared" si="55"/>
        <v>9.2670329670329679</v>
      </c>
      <c r="BE64" s="123">
        <v>7.9</v>
      </c>
      <c r="BF64" s="252">
        <f t="shared" si="56"/>
        <v>8.6247046703296704</v>
      </c>
      <c r="BG64" s="123">
        <v>9.8000000000000007</v>
      </c>
      <c r="BH64" s="252">
        <f t="shared" si="57"/>
        <v>10.400976800976801</v>
      </c>
      <c r="BI64" s="123">
        <v>13.8</v>
      </c>
      <c r="BJ64" s="252">
        <f t="shared" si="58"/>
        <v>12.810294117647059</v>
      </c>
      <c r="BM64" s="123">
        <v>10.8</v>
      </c>
      <c r="BN64" s="252">
        <f t="shared" si="59"/>
        <v>12.298756868131868</v>
      </c>
      <c r="BO64" s="123">
        <v>12.2</v>
      </c>
      <c r="BP64" s="252">
        <f t="shared" si="60"/>
        <v>12.497463441054341</v>
      </c>
      <c r="BQ64" s="123">
        <v>15.8</v>
      </c>
      <c r="BR64" s="252">
        <f t="shared" si="61"/>
        <v>16.541911764705883</v>
      </c>
      <c r="BS64" s="122">
        <v>10.1</v>
      </c>
      <c r="BT64" s="252">
        <f t="shared" si="62"/>
        <v>10.410645798996278</v>
      </c>
      <c r="BU64" s="122">
        <v>13.3</v>
      </c>
      <c r="BV64" s="252">
        <f t="shared" si="63"/>
        <v>12.7</v>
      </c>
      <c r="BW64" s="122">
        <v>13.7</v>
      </c>
      <c r="BX64" s="252">
        <f t="shared" si="39"/>
        <v>13.578571428571429</v>
      </c>
      <c r="BY64" s="122">
        <v>8.8000000000000007</v>
      </c>
      <c r="BZ64" s="252">
        <f t="shared" si="64"/>
        <v>8.9245484400656814</v>
      </c>
      <c r="CA64" s="122">
        <v>14.1</v>
      </c>
      <c r="CB64" s="252">
        <f t="shared" si="65"/>
        <v>13.873809523809523</v>
      </c>
      <c r="CE64" s="122"/>
      <c r="CF64" s="162"/>
      <c r="CI64" s="121">
        <v>11.4</v>
      </c>
      <c r="CJ64" s="252">
        <f t="shared" si="66"/>
        <v>10.66796784416789</v>
      </c>
      <c r="CK64" s="134">
        <v>9.6</v>
      </c>
      <c r="CL64" s="252">
        <f t="shared" si="67"/>
        <v>9.8060439560439558</v>
      </c>
      <c r="CY64" s="119">
        <v>10.055555555555555</v>
      </c>
      <c r="CZ64" s="252">
        <f t="shared" si="68"/>
        <v>10.650960690341801</v>
      </c>
      <c r="DC64" s="119">
        <v>14.388888888888889</v>
      </c>
      <c r="DD64" s="252">
        <f t="shared" si="69"/>
        <v>14.526334547543934</v>
      </c>
      <c r="DE64" s="120"/>
      <c r="DF64" s="120"/>
      <c r="DG64" s="132">
        <v>10.888888888888889</v>
      </c>
      <c r="DH64" s="252">
        <f t="shared" si="70"/>
        <v>11.402164781275033</v>
      </c>
      <c r="DI64" s="119">
        <v>10.222222222222221</v>
      </c>
      <c r="DJ64" s="252">
        <f t="shared" si="71"/>
        <v>10.358197358197359</v>
      </c>
      <c r="DK64" s="132">
        <v>10.444444444444445</v>
      </c>
      <c r="DL64" s="252">
        <f t="shared" si="72"/>
        <v>11.81104242979243</v>
      </c>
      <c r="DM64" s="119">
        <v>9.7777777777777786</v>
      </c>
      <c r="DN64" s="252">
        <f>($A64*DM$119)+DM$123</f>
        <v>9.6825396825396837</v>
      </c>
      <c r="DO64" s="132">
        <v>11.944444444444445</v>
      </c>
      <c r="DP64" s="252">
        <f t="shared" si="40"/>
        <v>11.706349206349206</v>
      </c>
      <c r="DQ64" s="132">
        <v>5.833333333333333</v>
      </c>
      <c r="DR64" s="252">
        <f t="shared" si="73"/>
        <v>6.6991987179487182</v>
      </c>
    </row>
    <row r="65" spans="1:122" x14ac:dyDescent="0.2">
      <c r="A65" s="249">
        <v>30</v>
      </c>
      <c r="C65" s="130">
        <v>11.1</v>
      </c>
      <c r="D65" s="253">
        <f t="shared" si="41"/>
        <v>12.200461538461537</v>
      </c>
      <c r="E65" s="130">
        <v>17.3</v>
      </c>
      <c r="F65" s="252">
        <f t="shared" si="42"/>
        <v>16.876279276493779</v>
      </c>
      <c r="G65" s="130">
        <v>10.5</v>
      </c>
      <c r="H65" s="252">
        <f t="shared" si="43"/>
        <v>12.209156894781742</v>
      </c>
      <c r="I65" s="130">
        <v>17.100000000000001</v>
      </c>
      <c r="J65" s="252">
        <f t="shared" si="44"/>
        <v>18.544582043343652</v>
      </c>
      <c r="K65" s="130">
        <v>16.7</v>
      </c>
      <c r="L65" s="252">
        <f t="shared" si="45"/>
        <v>16.426310500753644</v>
      </c>
      <c r="O65" s="129">
        <v>11.2</v>
      </c>
      <c r="P65" s="252">
        <f t="shared" si="46"/>
        <v>10.727518796992481</v>
      </c>
      <c r="Q65" s="128">
        <v>6.7</v>
      </c>
      <c r="R65" s="252">
        <f t="shared" si="47"/>
        <v>7.6121400403230917</v>
      </c>
      <c r="S65" s="128">
        <v>10.9</v>
      </c>
      <c r="T65" s="252">
        <f t="shared" si="48"/>
        <v>11.98014010989011</v>
      </c>
      <c r="U65" s="128">
        <v>8.9</v>
      </c>
      <c r="V65" s="252">
        <f t="shared" si="49"/>
        <v>9.4013986013986024</v>
      </c>
      <c r="W65" s="128">
        <v>11.4</v>
      </c>
      <c r="X65" s="252">
        <f t="shared" si="50"/>
        <v>11.264285714285714</v>
      </c>
      <c r="Y65" s="128">
        <v>7.6</v>
      </c>
      <c r="Z65" s="252">
        <f t="shared" si="51"/>
        <v>8.1891405891405888</v>
      </c>
      <c r="AA65" s="128">
        <v>16.399999999999999</v>
      </c>
      <c r="AB65" s="252">
        <f t="shared" si="52"/>
        <v>16.360188460188461</v>
      </c>
      <c r="AI65" s="126">
        <v>11.3</v>
      </c>
      <c r="AJ65" s="252">
        <f t="shared" si="53"/>
        <v>12.051951425026388</v>
      </c>
      <c r="AO65" s="127"/>
      <c r="AP65" s="127"/>
      <c r="AQ65" s="124">
        <v>9.9</v>
      </c>
      <c r="AR65" s="252">
        <f t="shared" si="54"/>
        <v>10.629115384615385</v>
      </c>
      <c r="AW65" s="124">
        <v>8.8000000000000007</v>
      </c>
      <c r="AX65" s="252">
        <f t="shared" si="55"/>
        <v>9.1604395604395599</v>
      </c>
      <c r="BE65" s="123">
        <v>7.8</v>
      </c>
      <c r="BF65" s="252">
        <f t="shared" si="56"/>
        <v>8.5296456043956042</v>
      </c>
      <c r="BG65" s="123">
        <v>9.6</v>
      </c>
      <c r="BH65" s="252">
        <f t="shared" si="57"/>
        <v>10.361172161172162</v>
      </c>
      <c r="BI65" s="123">
        <v>13.4</v>
      </c>
      <c r="BJ65" s="252">
        <f t="shared" si="58"/>
        <v>12.51235294117647</v>
      </c>
      <c r="BM65" s="123">
        <v>10.6</v>
      </c>
      <c r="BN65" s="252">
        <f t="shared" si="59"/>
        <v>12.178508241758243</v>
      </c>
      <c r="BO65" s="123">
        <v>12.2</v>
      </c>
      <c r="BP65" s="252">
        <f t="shared" si="60"/>
        <v>12.45695612926521</v>
      </c>
      <c r="BQ65" s="123">
        <v>15.7</v>
      </c>
      <c r="BR65" s="252">
        <f t="shared" si="61"/>
        <v>16.53029411764706</v>
      </c>
      <c r="BS65" s="122">
        <v>9.9</v>
      </c>
      <c r="BT65" s="252">
        <f t="shared" si="62"/>
        <v>10.372774958795533</v>
      </c>
      <c r="BU65" s="122">
        <v>13</v>
      </c>
      <c r="BV65" s="252">
        <f t="shared" si="63"/>
        <v>12.5</v>
      </c>
      <c r="BW65" s="122">
        <v>13.5</v>
      </c>
      <c r="BX65" s="252">
        <f t="shared" si="39"/>
        <v>13.114285714285714</v>
      </c>
      <c r="BY65" s="122">
        <v>8.6</v>
      </c>
      <c r="BZ65" s="252">
        <f t="shared" si="64"/>
        <v>8.8694581280788167</v>
      </c>
      <c r="CA65" s="122">
        <v>13.9</v>
      </c>
      <c r="CB65" s="252">
        <f t="shared" si="65"/>
        <v>13.828571428571429</v>
      </c>
      <c r="CE65" s="122"/>
      <c r="CF65" s="162"/>
      <c r="CI65" s="134">
        <v>11.2</v>
      </c>
      <c r="CJ65" s="252">
        <f t="shared" si="66"/>
        <v>10.501561413001468</v>
      </c>
      <c r="CK65" s="121">
        <v>9.6</v>
      </c>
      <c r="CL65" s="252">
        <f t="shared" si="67"/>
        <v>9.7472527472527464</v>
      </c>
      <c r="CY65" s="132">
        <v>9.9444444444444446</v>
      </c>
      <c r="CZ65" s="252">
        <f t="shared" si="68"/>
        <v>10.581152828410161</v>
      </c>
      <c r="DC65" s="132">
        <v>14</v>
      </c>
      <c r="DD65" s="252">
        <f t="shared" si="69"/>
        <v>14.464934790386055</v>
      </c>
      <c r="DE65" s="133"/>
      <c r="DF65" s="133"/>
      <c r="DG65" s="119">
        <v>10.5</v>
      </c>
      <c r="DH65" s="252">
        <f t="shared" si="70"/>
        <v>11.327042181974484</v>
      </c>
      <c r="DI65" s="132">
        <v>9.7777777777777786</v>
      </c>
      <c r="DJ65" s="252">
        <f t="shared" si="71"/>
        <v>10.218725718725718</v>
      </c>
      <c r="DK65" s="119">
        <v>10.055555555555555</v>
      </c>
      <c r="DL65" s="252">
        <f t="shared" si="72"/>
        <v>11.684362026862027</v>
      </c>
      <c r="DO65" s="119">
        <v>11.5</v>
      </c>
      <c r="DP65" s="252">
        <f t="shared" si="40"/>
        <v>11.492063492063492</v>
      </c>
      <c r="DQ65" s="119">
        <v>5.7222222222222223</v>
      </c>
      <c r="DR65" s="252">
        <f t="shared" si="73"/>
        <v>6.661260683760684</v>
      </c>
    </row>
    <row r="66" spans="1:122" x14ac:dyDescent="0.2">
      <c r="A66" s="249">
        <v>35</v>
      </c>
      <c r="C66" s="130">
        <v>11.4</v>
      </c>
      <c r="D66" s="253">
        <f t="shared" si="41"/>
        <v>12.30053846153846</v>
      </c>
      <c r="E66" s="130">
        <v>17.100000000000001</v>
      </c>
      <c r="F66" s="252">
        <f t="shared" si="42"/>
        <v>16.755659155909409</v>
      </c>
      <c r="G66" s="130">
        <v>10.199999999999999</v>
      </c>
      <c r="H66" s="252">
        <f t="shared" si="43"/>
        <v>12.260683043912032</v>
      </c>
      <c r="I66" s="130">
        <v>17.5</v>
      </c>
      <c r="J66" s="252">
        <f t="shared" si="44"/>
        <v>18.418679050567597</v>
      </c>
      <c r="K66" s="130">
        <v>16.600000000000001</v>
      </c>
      <c r="L66" s="252">
        <f t="shared" si="45"/>
        <v>16.197362250879252</v>
      </c>
      <c r="O66" s="129">
        <v>10.7</v>
      </c>
      <c r="P66" s="252">
        <f t="shared" si="46"/>
        <v>10.482105263157894</v>
      </c>
      <c r="Q66" s="128">
        <v>6.5</v>
      </c>
      <c r="R66" s="252">
        <f t="shared" si="47"/>
        <v>7.580830047043607</v>
      </c>
      <c r="S66" s="128">
        <v>11.2</v>
      </c>
      <c r="T66" s="252">
        <f t="shared" si="48"/>
        <v>11.860163461538461</v>
      </c>
      <c r="U66" s="128">
        <v>9.1</v>
      </c>
      <c r="V66" s="252">
        <f t="shared" si="49"/>
        <v>9.3349650349650357</v>
      </c>
      <c r="W66" s="128">
        <v>11</v>
      </c>
      <c r="X66" s="252">
        <f t="shared" si="50"/>
        <v>11.074999999999999</v>
      </c>
      <c r="Y66" s="128">
        <v>7.4</v>
      </c>
      <c r="Z66" s="252">
        <f t="shared" si="51"/>
        <v>8.2039973539973534</v>
      </c>
      <c r="AA66" s="128">
        <v>16.2</v>
      </c>
      <c r="AB66" s="252">
        <f t="shared" si="52"/>
        <v>16.203553203553206</v>
      </c>
      <c r="AI66" s="126">
        <v>11.8</v>
      </c>
      <c r="AJ66" s="252">
        <f t="shared" si="53"/>
        <v>11.877276662530788</v>
      </c>
      <c r="AO66" s="127"/>
      <c r="AP66" s="127"/>
      <c r="AQ66" s="124">
        <v>10.1</v>
      </c>
      <c r="AR66" s="252">
        <f t="shared" si="54"/>
        <v>10.600634615384616</v>
      </c>
      <c r="AW66" s="124">
        <v>8.8000000000000007</v>
      </c>
      <c r="AX66" s="252">
        <f t="shared" si="55"/>
        <v>9.0538461538461537</v>
      </c>
      <c r="BE66" s="123">
        <v>7.9</v>
      </c>
      <c r="BF66" s="252">
        <f t="shared" si="56"/>
        <v>8.4345865384615379</v>
      </c>
      <c r="BG66" s="123">
        <v>9.5</v>
      </c>
      <c r="BH66" s="252">
        <f t="shared" si="57"/>
        <v>10.32136752136752</v>
      </c>
      <c r="BI66" s="123">
        <v>13.1</v>
      </c>
      <c r="BJ66" s="252">
        <f t="shared" si="58"/>
        <v>12.214411764705883</v>
      </c>
      <c r="BM66" s="123">
        <v>10.6</v>
      </c>
      <c r="BN66" s="252">
        <f t="shared" si="59"/>
        <v>12.058259615384616</v>
      </c>
      <c r="BO66" s="123">
        <v>12.1</v>
      </c>
      <c r="BP66" s="252">
        <f t="shared" si="60"/>
        <v>12.416448817476077</v>
      </c>
      <c r="BQ66" s="123">
        <v>15.7</v>
      </c>
      <c r="BR66" s="252">
        <f t="shared" si="61"/>
        <v>16.518676470588236</v>
      </c>
      <c r="BS66" s="122">
        <v>9.6</v>
      </c>
      <c r="BT66" s="252">
        <f t="shared" si="62"/>
        <v>10.334904118594789</v>
      </c>
      <c r="BU66" s="122">
        <v>12.8</v>
      </c>
      <c r="BV66" s="252">
        <f t="shared" si="63"/>
        <v>12.299999999999999</v>
      </c>
      <c r="BY66" s="122">
        <v>8.4</v>
      </c>
      <c r="BZ66" s="252">
        <f t="shared" si="64"/>
        <v>8.8143678160919539</v>
      </c>
      <c r="CA66" s="122">
        <v>13.7</v>
      </c>
      <c r="CB66" s="252">
        <f t="shared" si="65"/>
        <v>13.783333333333333</v>
      </c>
      <c r="CE66" s="122"/>
      <c r="CF66" s="162"/>
      <c r="CI66" s="121">
        <v>10.9</v>
      </c>
      <c r="CJ66" s="252">
        <f t="shared" si="66"/>
        <v>10.335154981835046</v>
      </c>
      <c r="CK66" s="134">
        <v>9.6</v>
      </c>
      <c r="CL66" s="252">
        <f t="shared" si="67"/>
        <v>9.6884615384615387</v>
      </c>
      <c r="CY66" s="119">
        <v>9.7222222222222214</v>
      </c>
      <c r="CZ66" s="252">
        <f t="shared" si="68"/>
        <v>10.511344966478523</v>
      </c>
      <c r="DC66" s="119">
        <v>13.833333333333334</v>
      </c>
      <c r="DD66" s="252">
        <f t="shared" si="69"/>
        <v>14.403535033228174</v>
      </c>
      <c r="DE66" s="120"/>
      <c r="DF66" s="120"/>
      <c r="DG66" s="132">
        <v>10.444444444444445</v>
      </c>
      <c r="DH66" s="252">
        <f t="shared" si="70"/>
        <v>11.251919582673935</v>
      </c>
      <c r="DI66" s="119">
        <v>9.6111111111111107</v>
      </c>
      <c r="DJ66" s="252">
        <f t="shared" si="71"/>
        <v>10.079254079254079</v>
      </c>
      <c r="DK66" s="132">
        <v>9.7222222222222214</v>
      </c>
      <c r="DL66" s="252">
        <f t="shared" si="72"/>
        <v>11.557681623931625</v>
      </c>
      <c r="DQ66" s="132">
        <v>5.7222222222222223</v>
      </c>
      <c r="DR66" s="252">
        <f t="shared" si="73"/>
        <v>6.6233226495726498</v>
      </c>
    </row>
    <row r="67" spans="1:122" x14ac:dyDescent="0.2">
      <c r="A67" s="249">
        <v>40</v>
      </c>
      <c r="C67" s="130">
        <v>11.8</v>
      </c>
      <c r="D67" s="253">
        <f t="shared" si="41"/>
        <v>12.400615384615385</v>
      </c>
      <c r="E67" s="130">
        <v>17.100000000000001</v>
      </c>
      <c r="F67" s="252">
        <f t="shared" si="42"/>
        <v>16.635039035325036</v>
      </c>
      <c r="G67" s="130">
        <v>9.8000000000000007</v>
      </c>
      <c r="H67" s="252">
        <f t="shared" si="43"/>
        <v>12.312209193042323</v>
      </c>
      <c r="I67" s="130">
        <v>17.8</v>
      </c>
      <c r="J67" s="252">
        <f t="shared" si="44"/>
        <v>18.292776057791539</v>
      </c>
      <c r="K67" s="130">
        <v>16.3</v>
      </c>
      <c r="L67" s="252">
        <f t="shared" si="45"/>
        <v>15.968414001004858</v>
      </c>
      <c r="O67" s="129">
        <v>10.199999999999999</v>
      </c>
      <c r="P67" s="252">
        <f t="shared" si="46"/>
        <v>10.236691729323308</v>
      </c>
      <c r="Q67" s="128">
        <v>6.5</v>
      </c>
      <c r="R67" s="252">
        <f t="shared" si="47"/>
        <v>7.5495200537641223</v>
      </c>
      <c r="S67" s="128">
        <v>11</v>
      </c>
      <c r="T67" s="252">
        <f t="shared" si="48"/>
        <v>11.740186813186813</v>
      </c>
      <c r="U67" s="128">
        <v>9.4</v>
      </c>
      <c r="V67" s="252">
        <f t="shared" si="49"/>
        <v>9.268531468531469</v>
      </c>
      <c r="Y67" s="128">
        <v>7</v>
      </c>
      <c r="Z67" s="252">
        <f t="shared" si="51"/>
        <v>8.218854118854118</v>
      </c>
      <c r="AA67" s="128">
        <v>16</v>
      </c>
      <c r="AB67" s="252">
        <f t="shared" si="52"/>
        <v>16.046917946917947</v>
      </c>
      <c r="AI67" s="126">
        <v>11.7</v>
      </c>
      <c r="AJ67" s="252">
        <f t="shared" si="53"/>
        <v>11.702601900035186</v>
      </c>
      <c r="AO67" s="127"/>
      <c r="AP67" s="127"/>
      <c r="AQ67" s="124">
        <v>10.1</v>
      </c>
      <c r="AR67" s="252">
        <f t="shared" si="54"/>
        <v>10.572153846153848</v>
      </c>
      <c r="AW67" s="124">
        <v>8.8000000000000007</v>
      </c>
      <c r="AX67" s="252">
        <f t="shared" si="55"/>
        <v>8.9472527472527474</v>
      </c>
      <c r="BE67" s="123">
        <v>7.9</v>
      </c>
      <c r="BF67" s="252">
        <f t="shared" si="56"/>
        <v>8.3395274725274717</v>
      </c>
      <c r="BG67" s="123">
        <v>9.4</v>
      </c>
      <c r="BH67" s="252">
        <f t="shared" si="57"/>
        <v>10.281562881562881</v>
      </c>
      <c r="BI67" s="123">
        <v>11.8</v>
      </c>
      <c r="BJ67" s="252">
        <f t="shared" si="58"/>
        <v>11.916470588235295</v>
      </c>
      <c r="BM67" s="123">
        <v>10.5</v>
      </c>
      <c r="BN67" s="252">
        <f t="shared" si="59"/>
        <v>11.938010989010989</v>
      </c>
      <c r="BO67" s="123">
        <v>12</v>
      </c>
      <c r="BP67" s="252">
        <f t="shared" si="60"/>
        <v>12.375941505686946</v>
      </c>
      <c r="BQ67" s="123">
        <v>16</v>
      </c>
      <c r="BR67" s="252">
        <f t="shared" si="61"/>
        <v>16.507058823529412</v>
      </c>
      <c r="BS67" s="122">
        <v>9.3000000000000007</v>
      </c>
      <c r="BT67" s="252">
        <f t="shared" si="62"/>
        <v>10.297033278394045</v>
      </c>
      <c r="BU67" s="122">
        <v>12.6</v>
      </c>
      <c r="BV67" s="252">
        <f t="shared" si="63"/>
        <v>12.1</v>
      </c>
      <c r="BY67" s="122">
        <v>8.1999999999999993</v>
      </c>
      <c r="BZ67" s="252">
        <f t="shared" si="64"/>
        <v>8.7592775041050892</v>
      </c>
      <c r="CE67" s="122"/>
      <c r="CF67" s="162"/>
      <c r="CI67" s="134">
        <v>10.7</v>
      </c>
      <c r="CJ67" s="252">
        <f t="shared" si="66"/>
        <v>10.168748550668624</v>
      </c>
      <c r="CK67" s="121">
        <v>9.6</v>
      </c>
      <c r="CL67" s="252">
        <f t="shared" si="67"/>
        <v>9.6296703296703292</v>
      </c>
      <c r="CY67" s="132">
        <v>9.2222222222222214</v>
      </c>
      <c r="CZ67" s="252">
        <f t="shared" si="68"/>
        <v>10.441537104546883</v>
      </c>
      <c r="DC67" s="132">
        <v>13.833333333333334</v>
      </c>
      <c r="DD67" s="252">
        <f t="shared" si="69"/>
        <v>14.342135276070294</v>
      </c>
      <c r="DE67" s="133"/>
      <c r="DF67" s="133"/>
      <c r="DG67" s="119">
        <v>10.722222222222221</v>
      </c>
      <c r="DH67" s="252">
        <f t="shared" si="70"/>
        <v>11.176796983373386</v>
      </c>
      <c r="DI67" s="132">
        <v>9.6111111111111107</v>
      </c>
      <c r="DJ67" s="252">
        <f t="shared" si="71"/>
        <v>9.939782439782439</v>
      </c>
      <c r="DK67" s="119">
        <v>9.3888888888888893</v>
      </c>
      <c r="DL67" s="252">
        <f t="shared" si="72"/>
        <v>11.431001221001221</v>
      </c>
      <c r="DQ67" s="119">
        <v>5.833333333333333</v>
      </c>
      <c r="DR67" s="252">
        <f t="shared" si="73"/>
        <v>6.5853846153846156</v>
      </c>
    </row>
    <row r="68" spans="1:122" x14ac:dyDescent="0.2">
      <c r="A68" s="249">
        <v>45</v>
      </c>
      <c r="C68" s="130">
        <v>11.7</v>
      </c>
      <c r="D68" s="253">
        <f t="shared" si="41"/>
        <v>12.500692307692308</v>
      </c>
      <c r="E68" s="130">
        <v>16.8</v>
      </c>
      <c r="F68" s="252">
        <f t="shared" si="42"/>
        <v>16.514418914740666</v>
      </c>
      <c r="G68" s="130">
        <v>9.4</v>
      </c>
      <c r="H68" s="252">
        <f t="shared" si="43"/>
        <v>12.363735342172612</v>
      </c>
      <c r="I68" s="130">
        <v>18.100000000000001</v>
      </c>
      <c r="J68" s="252">
        <f t="shared" si="44"/>
        <v>18.16687306501548</v>
      </c>
      <c r="K68" s="130">
        <v>16.2</v>
      </c>
      <c r="L68" s="252">
        <f t="shared" si="45"/>
        <v>15.739465751130464</v>
      </c>
      <c r="O68" s="129">
        <v>9.8000000000000007</v>
      </c>
      <c r="P68" s="252">
        <f t="shared" si="46"/>
        <v>9.9912781954887215</v>
      </c>
      <c r="Q68" s="128">
        <v>6.4</v>
      </c>
      <c r="R68" s="252">
        <f t="shared" si="47"/>
        <v>7.5182100604846376</v>
      </c>
      <c r="S68" s="128">
        <v>10.7</v>
      </c>
      <c r="T68" s="252">
        <f t="shared" si="48"/>
        <v>11.620210164835164</v>
      </c>
      <c r="U68" s="128">
        <v>9.3000000000000007</v>
      </c>
      <c r="V68" s="252">
        <f t="shared" si="49"/>
        <v>9.2020979020979023</v>
      </c>
      <c r="Y68" s="128">
        <v>7.2</v>
      </c>
      <c r="Z68" s="252">
        <f t="shared" si="51"/>
        <v>8.2337108837108826</v>
      </c>
      <c r="AA68" s="128">
        <v>15.9</v>
      </c>
      <c r="AB68" s="252">
        <f t="shared" si="52"/>
        <v>15.890282690282692</v>
      </c>
      <c r="AI68" s="126">
        <v>11.6</v>
      </c>
      <c r="AJ68" s="252">
        <f t="shared" si="53"/>
        <v>11.527927137539583</v>
      </c>
      <c r="AQ68" s="124">
        <v>10</v>
      </c>
      <c r="AR68" s="252">
        <f t="shared" si="54"/>
        <v>10.543673076923078</v>
      </c>
      <c r="AW68" s="124">
        <v>8.9</v>
      </c>
      <c r="AX68" s="252">
        <f t="shared" si="55"/>
        <v>8.8406593406593412</v>
      </c>
      <c r="BE68" s="123">
        <v>7.6</v>
      </c>
      <c r="BF68" s="252">
        <f t="shared" si="56"/>
        <v>8.2444684065934055</v>
      </c>
      <c r="BG68" s="123">
        <v>9.4</v>
      </c>
      <c r="BH68" s="252">
        <f t="shared" si="57"/>
        <v>10.241758241758241</v>
      </c>
      <c r="BI68" s="123">
        <v>11.6</v>
      </c>
      <c r="BJ68" s="252">
        <f t="shared" si="58"/>
        <v>11.618529411764706</v>
      </c>
      <c r="BM68" s="123">
        <v>10.3</v>
      </c>
      <c r="BN68" s="252">
        <f t="shared" si="59"/>
        <v>11.817762362637364</v>
      </c>
      <c r="BO68" s="123">
        <v>12</v>
      </c>
      <c r="BP68" s="252">
        <f t="shared" si="60"/>
        <v>12.335434193897814</v>
      </c>
      <c r="BQ68" s="123">
        <v>16.2</v>
      </c>
      <c r="BR68" s="252">
        <f t="shared" si="61"/>
        <v>16.495441176470589</v>
      </c>
      <c r="BS68" s="122">
        <v>9.1</v>
      </c>
      <c r="BT68" s="252">
        <f t="shared" si="62"/>
        <v>10.2591624381933</v>
      </c>
      <c r="BU68" s="122">
        <v>12.5</v>
      </c>
      <c r="BV68" s="252">
        <f t="shared" si="63"/>
        <v>11.899999999999999</v>
      </c>
      <c r="BY68" s="122">
        <v>8.1</v>
      </c>
      <c r="BZ68" s="252">
        <f t="shared" si="64"/>
        <v>8.7041871921182263</v>
      </c>
      <c r="CE68" s="122"/>
      <c r="CF68" s="162"/>
      <c r="CI68" s="121">
        <v>10.5</v>
      </c>
      <c r="CJ68" s="252">
        <f t="shared" si="66"/>
        <v>10.002342119502202</v>
      </c>
      <c r="CK68" s="134">
        <v>9.4</v>
      </c>
      <c r="CL68" s="252">
        <f t="shared" si="67"/>
        <v>9.5708791208791197</v>
      </c>
      <c r="CY68" s="119">
        <v>8.7777777777777786</v>
      </c>
      <c r="CZ68" s="252">
        <f t="shared" si="68"/>
        <v>10.371729242615244</v>
      </c>
      <c r="DC68" s="119">
        <v>13.611111111111111</v>
      </c>
      <c r="DD68" s="252">
        <f t="shared" si="69"/>
        <v>14.280735518912415</v>
      </c>
      <c r="DE68" s="120"/>
      <c r="DF68" s="120"/>
      <c r="DG68" s="132">
        <v>10.722222222222221</v>
      </c>
      <c r="DH68" s="252">
        <f t="shared" si="70"/>
        <v>11.101674384072838</v>
      </c>
      <c r="DI68" s="119">
        <v>9.5555555555555554</v>
      </c>
      <c r="DJ68" s="252">
        <f t="shared" si="71"/>
        <v>9.8003108003108004</v>
      </c>
      <c r="DK68" s="132">
        <v>8.9444444444444446</v>
      </c>
      <c r="DL68" s="252">
        <f t="shared" si="72"/>
        <v>11.304320818070819</v>
      </c>
      <c r="DQ68" s="132">
        <v>5.666666666666667</v>
      </c>
      <c r="DR68" s="252">
        <f t="shared" si="73"/>
        <v>6.5474465811965814</v>
      </c>
    </row>
    <row r="69" spans="1:122" x14ac:dyDescent="0.2">
      <c r="A69" s="249">
        <v>50</v>
      </c>
      <c r="C69" s="130">
        <v>11.4</v>
      </c>
      <c r="D69" s="253">
        <f t="shared" si="41"/>
        <v>12.600769230769231</v>
      </c>
      <c r="E69" s="130">
        <v>16.7</v>
      </c>
      <c r="F69" s="252">
        <f t="shared" si="42"/>
        <v>16.393798794156297</v>
      </c>
      <c r="G69" s="130">
        <v>9.1</v>
      </c>
      <c r="H69" s="252">
        <f t="shared" si="43"/>
        <v>12.415261491302902</v>
      </c>
      <c r="I69" s="130">
        <v>18.3</v>
      </c>
      <c r="J69" s="252">
        <f t="shared" si="44"/>
        <v>18.040970072239421</v>
      </c>
      <c r="K69" s="130">
        <v>15.1</v>
      </c>
      <c r="L69" s="252">
        <f t="shared" si="45"/>
        <v>15.510517501256071</v>
      </c>
      <c r="O69" s="129">
        <v>9.6</v>
      </c>
      <c r="P69" s="252">
        <f t="shared" si="46"/>
        <v>9.7458646616541351</v>
      </c>
      <c r="Q69" s="128">
        <v>6.3</v>
      </c>
      <c r="R69" s="252">
        <f t="shared" si="47"/>
        <v>7.4869000672051529</v>
      </c>
      <c r="S69" s="128">
        <v>10.4</v>
      </c>
      <c r="T69" s="252">
        <f t="shared" si="48"/>
        <v>11.500233516483515</v>
      </c>
      <c r="U69" s="128">
        <v>9.1999999999999993</v>
      </c>
      <c r="V69" s="252">
        <f t="shared" si="49"/>
        <v>9.1356643356643357</v>
      </c>
      <c r="Y69" s="128">
        <v>7.3</v>
      </c>
      <c r="Z69" s="252">
        <f t="shared" si="51"/>
        <v>8.2485676485676489</v>
      </c>
      <c r="AA69" s="128">
        <v>15.9</v>
      </c>
      <c r="AB69" s="252">
        <f t="shared" si="52"/>
        <v>15.733647433647434</v>
      </c>
      <c r="AI69" s="126">
        <v>11.7</v>
      </c>
      <c r="AJ69" s="252">
        <f t="shared" si="53"/>
        <v>11.353252375043981</v>
      </c>
      <c r="AQ69" s="124">
        <v>9.8000000000000007</v>
      </c>
      <c r="AR69" s="252">
        <f t="shared" si="54"/>
        <v>10.515192307692308</v>
      </c>
      <c r="AW69" s="124">
        <v>8.6999999999999993</v>
      </c>
      <c r="AX69" s="252">
        <f t="shared" si="55"/>
        <v>8.734065934065935</v>
      </c>
      <c r="BE69" s="123">
        <v>7</v>
      </c>
      <c r="BF69" s="252">
        <f t="shared" si="56"/>
        <v>8.1494093406593411</v>
      </c>
      <c r="BG69" s="123">
        <v>9.3000000000000007</v>
      </c>
      <c r="BH69" s="252">
        <f t="shared" si="57"/>
        <v>10.201953601953601</v>
      </c>
      <c r="BI69" s="123">
        <v>11.4</v>
      </c>
      <c r="BJ69" s="252">
        <f t="shared" si="58"/>
        <v>11.320588235294117</v>
      </c>
      <c r="BM69" s="123">
        <v>9.8000000000000007</v>
      </c>
      <c r="BN69" s="252">
        <f t="shared" si="59"/>
        <v>11.697513736263737</v>
      </c>
      <c r="BO69" s="123">
        <v>12</v>
      </c>
      <c r="BP69" s="252">
        <f t="shared" si="60"/>
        <v>12.294926882108683</v>
      </c>
      <c r="BQ69" s="123">
        <v>16.399999999999999</v>
      </c>
      <c r="BR69" s="252">
        <f t="shared" si="61"/>
        <v>16.483823529411765</v>
      </c>
      <c r="BS69" s="122">
        <v>8.8000000000000007</v>
      </c>
      <c r="BT69" s="252">
        <f t="shared" si="62"/>
        <v>10.221291597992554</v>
      </c>
      <c r="BU69" s="122">
        <v>12.2</v>
      </c>
      <c r="BV69" s="252">
        <f t="shared" si="63"/>
        <v>11.7</v>
      </c>
      <c r="BY69" s="122">
        <v>7.9</v>
      </c>
      <c r="BZ69" s="252">
        <f t="shared" si="64"/>
        <v>8.6490968801313617</v>
      </c>
      <c r="CE69" s="122"/>
      <c r="CF69" s="162"/>
      <c r="CI69" s="134">
        <v>10.3</v>
      </c>
      <c r="CJ69" s="252">
        <f t="shared" si="66"/>
        <v>9.8359356883357805</v>
      </c>
      <c r="CK69" s="121">
        <v>9.4</v>
      </c>
      <c r="CL69" s="252">
        <f t="shared" si="67"/>
        <v>9.512087912087912</v>
      </c>
      <c r="CY69" s="132">
        <v>8.5555555555555554</v>
      </c>
      <c r="CZ69" s="252">
        <f t="shared" si="68"/>
        <v>10.301921380683604</v>
      </c>
      <c r="DC69" s="132">
        <v>13.333333333333334</v>
      </c>
      <c r="DD69" s="252">
        <f t="shared" si="69"/>
        <v>14.219335761754534</v>
      </c>
      <c r="DE69" s="133"/>
      <c r="DF69" s="133"/>
      <c r="DG69" s="119">
        <v>10.5</v>
      </c>
      <c r="DH69" s="252">
        <f t="shared" si="70"/>
        <v>11.026551784772289</v>
      </c>
      <c r="DI69" s="132">
        <v>9.5555555555555554</v>
      </c>
      <c r="DJ69" s="252">
        <f t="shared" si="71"/>
        <v>9.6608391608391599</v>
      </c>
      <c r="DK69" s="119">
        <v>8.3888888888888893</v>
      </c>
      <c r="DL69" s="252">
        <f t="shared" si="72"/>
        <v>11.177640415140415</v>
      </c>
      <c r="DQ69" s="119">
        <v>5.4444444444444446</v>
      </c>
      <c r="DR69" s="252">
        <f t="shared" si="73"/>
        <v>6.5095085470085472</v>
      </c>
    </row>
    <row r="70" spans="1:122" x14ac:dyDescent="0.2">
      <c r="A70" s="249">
        <v>55</v>
      </c>
      <c r="C70" s="130">
        <v>11.4</v>
      </c>
      <c r="D70" s="253">
        <f t="shared" si="41"/>
        <v>12.700846153846154</v>
      </c>
      <c r="E70" s="130">
        <v>16.7</v>
      </c>
      <c r="F70" s="252">
        <f t="shared" si="42"/>
        <v>16.273178673571927</v>
      </c>
      <c r="G70" s="130">
        <v>9</v>
      </c>
      <c r="H70" s="252">
        <f t="shared" si="43"/>
        <v>12.466787640433193</v>
      </c>
      <c r="I70" s="130">
        <v>18.3</v>
      </c>
      <c r="J70" s="252">
        <f t="shared" si="44"/>
        <v>17.915067079463363</v>
      </c>
      <c r="K70" s="130">
        <v>14.7</v>
      </c>
      <c r="L70" s="252">
        <f t="shared" si="45"/>
        <v>15.281569251381679</v>
      </c>
      <c r="O70" s="129">
        <v>9.3000000000000007</v>
      </c>
      <c r="P70" s="252">
        <f t="shared" si="46"/>
        <v>9.5004511278195487</v>
      </c>
      <c r="Q70" s="128">
        <v>6.1</v>
      </c>
      <c r="R70" s="252">
        <f t="shared" si="47"/>
        <v>7.4555900739256682</v>
      </c>
      <c r="S70" s="128">
        <v>10.199999999999999</v>
      </c>
      <c r="T70" s="252">
        <f t="shared" si="48"/>
        <v>11.380256868131868</v>
      </c>
      <c r="U70" s="128">
        <v>9.1</v>
      </c>
      <c r="V70" s="252">
        <f t="shared" si="49"/>
        <v>9.069230769230769</v>
      </c>
      <c r="Y70" s="128">
        <v>7.3</v>
      </c>
      <c r="Z70" s="252">
        <f t="shared" si="51"/>
        <v>8.2634244134244135</v>
      </c>
      <c r="AA70" s="128">
        <v>15.9</v>
      </c>
      <c r="AB70" s="252">
        <f t="shared" si="52"/>
        <v>15.577012177012179</v>
      </c>
      <c r="AI70" s="126">
        <v>11.9</v>
      </c>
      <c r="AJ70" s="252">
        <f t="shared" si="53"/>
        <v>11.178577612548381</v>
      </c>
      <c r="AQ70" s="124">
        <v>9.6999999999999993</v>
      </c>
      <c r="AR70" s="252">
        <f t="shared" si="54"/>
        <v>10.48671153846154</v>
      </c>
      <c r="AW70" s="124">
        <v>8.6</v>
      </c>
      <c r="AX70" s="252">
        <f t="shared" si="55"/>
        <v>8.627472527472527</v>
      </c>
      <c r="BE70" s="123">
        <v>6.9</v>
      </c>
      <c r="BF70" s="252">
        <f t="shared" si="56"/>
        <v>8.0543502747252749</v>
      </c>
      <c r="BG70" s="123">
        <v>9.4</v>
      </c>
      <c r="BH70" s="252">
        <f t="shared" si="57"/>
        <v>10.162148962148962</v>
      </c>
      <c r="BI70" s="123">
        <v>11.3</v>
      </c>
      <c r="BJ70" s="252">
        <f t="shared" si="58"/>
        <v>11.02264705882353</v>
      </c>
      <c r="BM70" s="123">
        <v>9.3000000000000007</v>
      </c>
      <c r="BN70" s="252">
        <f t="shared" si="59"/>
        <v>11.57726510989011</v>
      </c>
      <c r="BO70" s="123">
        <v>11.7</v>
      </c>
      <c r="BP70" s="252">
        <f t="shared" si="60"/>
        <v>12.254419570319552</v>
      </c>
      <c r="BQ70" s="123">
        <v>16.5</v>
      </c>
      <c r="BR70" s="252">
        <f t="shared" si="61"/>
        <v>16.472205882352942</v>
      </c>
      <c r="BS70" s="122">
        <v>8.6</v>
      </c>
      <c r="BT70" s="252">
        <f t="shared" si="62"/>
        <v>10.18342075779181</v>
      </c>
      <c r="BU70" s="122">
        <v>11.7</v>
      </c>
      <c r="BV70" s="252">
        <f t="shared" si="63"/>
        <v>11.5</v>
      </c>
      <c r="BY70" s="122">
        <v>7.7</v>
      </c>
      <c r="BZ70" s="252">
        <f t="shared" si="64"/>
        <v>8.5940065681444988</v>
      </c>
      <c r="CE70" s="122"/>
      <c r="CF70" s="162"/>
      <c r="CI70" s="121">
        <v>10.5</v>
      </c>
      <c r="CJ70" s="252">
        <f t="shared" si="66"/>
        <v>9.6695292571693585</v>
      </c>
      <c r="CK70" s="134">
        <v>9.4</v>
      </c>
      <c r="CL70" s="252">
        <f t="shared" si="67"/>
        <v>9.4532967032967026</v>
      </c>
      <c r="CY70" s="119">
        <v>8.2777777777777786</v>
      </c>
      <c r="CZ70" s="252">
        <f t="shared" si="68"/>
        <v>10.232113518751964</v>
      </c>
      <c r="DC70" s="119">
        <v>13.111111111111111</v>
      </c>
      <c r="DD70" s="252">
        <f t="shared" si="69"/>
        <v>14.157936004596655</v>
      </c>
      <c r="DE70" s="120"/>
      <c r="DF70" s="120"/>
      <c r="DG70" s="132">
        <v>10.277777777777779</v>
      </c>
      <c r="DH70" s="252">
        <f t="shared" si="70"/>
        <v>10.95142918547174</v>
      </c>
      <c r="DI70" s="119">
        <v>9.5</v>
      </c>
      <c r="DJ70" s="252">
        <f t="shared" si="71"/>
        <v>9.5213675213675213</v>
      </c>
      <c r="DK70" s="132">
        <v>7.9444444444444446</v>
      </c>
      <c r="DL70" s="252">
        <f t="shared" si="72"/>
        <v>11.050960012210012</v>
      </c>
      <c r="DQ70" s="132">
        <v>5.3888888888888893</v>
      </c>
      <c r="DR70" s="252">
        <f t="shared" si="73"/>
        <v>6.4715705128205139</v>
      </c>
    </row>
    <row r="71" spans="1:122" x14ac:dyDescent="0.2">
      <c r="A71" s="249">
        <v>60</v>
      </c>
      <c r="C71" s="130">
        <v>11.7</v>
      </c>
      <c r="D71" s="253">
        <f t="shared" si="41"/>
        <v>12.800923076923077</v>
      </c>
      <c r="E71" s="130">
        <v>16.399999999999999</v>
      </c>
      <c r="F71" s="252">
        <f t="shared" si="42"/>
        <v>16.152558552987557</v>
      </c>
      <c r="G71" s="130">
        <v>9</v>
      </c>
      <c r="H71" s="252">
        <f t="shared" si="43"/>
        <v>12.518313789563482</v>
      </c>
      <c r="I71" s="130">
        <v>18</v>
      </c>
      <c r="J71" s="252">
        <f t="shared" si="44"/>
        <v>17.789164086687308</v>
      </c>
      <c r="K71" s="130">
        <v>14.3</v>
      </c>
      <c r="L71" s="252">
        <f t="shared" si="45"/>
        <v>15.052621001507285</v>
      </c>
      <c r="O71" s="129">
        <v>9.1</v>
      </c>
      <c r="P71" s="252">
        <f t="shared" si="46"/>
        <v>9.2550375939849623</v>
      </c>
      <c r="Q71" s="128">
        <v>5.8</v>
      </c>
      <c r="R71" s="252">
        <f t="shared" si="47"/>
        <v>7.4242800806461835</v>
      </c>
      <c r="S71" s="128">
        <v>10.1</v>
      </c>
      <c r="T71" s="252">
        <f t="shared" si="48"/>
        <v>11.260280219780221</v>
      </c>
      <c r="Y71" s="128">
        <v>7.2</v>
      </c>
      <c r="Z71" s="252">
        <f t="shared" si="51"/>
        <v>8.278281178281178</v>
      </c>
      <c r="AA71" s="128">
        <v>15.6</v>
      </c>
      <c r="AB71" s="252">
        <f t="shared" si="52"/>
        <v>15.420376920376922</v>
      </c>
      <c r="AI71" s="126">
        <v>12.4</v>
      </c>
      <c r="AJ71" s="252">
        <f t="shared" si="53"/>
        <v>11.003902850052778</v>
      </c>
      <c r="AQ71" s="124">
        <v>9.6</v>
      </c>
      <c r="AR71" s="252">
        <f t="shared" si="54"/>
        <v>10.45823076923077</v>
      </c>
      <c r="AW71" s="124">
        <v>8.4</v>
      </c>
      <c r="AX71" s="252">
        <f t="shared" si="55"/>
        <v>8.5208791208791208</v>
      </c>
      <c r="BE71" s="123">
        <v>6.6</v>
      </c>
      <c r="BF71" s="252">
        <f t="shared" si="56"/>
        <v>7.9592912087912087</v>
      </c>
      <c r="BG71" s="123">
        <v>9.8000000000000007</v>
      </c>
      <c r="BH71" s="252">
        <f t="shared" si="57"/>
        <v>10.122344322344322</v>
      </c>
      <c r="BI71" s="123">
        <v>11.2</v>
      </c>
      <c r="BJ71" s="252">
        <f t="shared" si="58"/>
        <v>10.724705882352941</v>
      </c>
      <c r="BM71" s="123">
        <v>8.8000000000000007</v>
      </c>
      <c r="BN71" s="252">
        <f t="shared" si="59"/>
        <v>11.457016483516483</v>
      </c>
      <c r="BO71" s="123">
        <v>11.6</v>
      </c>
      <c r="BP71" s="252">
        <f t="shared" si="60"/>
        <v>12.213912258530419</v>
      </c>
      <c r="BQ71" s="123">
        <v>16.5</v>
      </c>
      <c r="BR71" s="252">
        <f t="shared" si="61"/>
        <v>16.460588235294118</v>
      </c>
      <c r="BS71" s="122">
        <v>8.4</v>
      </c>
      <c r="BT71" s="252">
        <f t="shared" si="62"/>
        <v>10.145549917591065</v>
      </c>
      <c r="BU71" s="122">
        <v>11.5</v>
      </c>
      <c r="BV71" s="252">
        <f t="shared" si="63"/>
        <v>11.299999999999999</v>
      </c>
      <c r="BY71" s="122">
        <v>7.6</v>
      </c>
      <c r="BZ71" s="252">
        <f t="shared" si="64"/>
        <v>8.5389162561576342</v>
      </c>
      <c r="CE71" s="122"/>
      <c r="CF71" s="162"/>
      <c r="CI71" s="134">
        <v>10.3</v>
      </c>
      <c r="CJ71" s="252">
        <f t="shared" si="66"/>
        <v>9.5031228260029366</v>
      </c>
      <c r="CK71" s="121">
        <v>9.1</v>
      </c>
      <c r="CL71" s="252">
        <f t="shared" si="67"/>
        <v>9.3945054945054949</v>
      </c>
      <c r="CY71" s="132">
        <v>8</v>
      </c>
      <c r="CZ71" s="252">
        <f t="shared" si="68"/>
        <v>10.162305656820324</v>
      </c>
      <c r="DC71" s="132">
        <v>12.888888888888889</v>
      </c>
      <c r="DD71" s="252">
        <f t="shared" si="69"/>
        <v>14.096536247438776</v>
      </c>
      <c r="DE71" s="133"/>
      <c r="DF71" s="133"/>
      <c r="DG71" s="119">
        <v>10.166666666666666</v>
      </c>
      <c r="DH71" s="252">
        <f t="shared" si="70"/>
        <v>10.876306586171191</v>
      </c>
      <c r="DK71" s="119">
        <v>7.6111111111111107</v>
      </c>
      <c r="DL71" s="252">
        <f t="shared" si="72"/>
        <v>10.92427960927961</v>
      </c>
      <c r="DQ71" s="119">
        <v>5.3888888888888893</v>
      </c>
      <c r="DR71" s="252">
        <f t="shared" si="73"/>
        <v>6.4336324786324797</v>
      </c>
    </row>
    <row r="72" spans="1:122" x14ac:dyDescent="0.2">
      <c r="A72" s="249">
        <v>65</v>
      </c>
      <c r="C72" s="130">
        <v>12.4</v>
      </c>
      <c r="D72" s="253">
        <f t="shared" si="41"/>
        <v>12.901</v>
      </c>
      <c r="E72" s="130">
        <v>16.3</v>
      </c>
      <c r="F72" s="252">
        <f t="shared" si="42"/>
        <v>16.031938432403187</v>
      </c>
      <c r="G72" s="130">
        <v>9.1999999999999993</v>
      </c>
      <c r="H72" s="252">
        <f t="shared" si="43"/>
        <v>12.569839938693773</v>
      </c>
      <c r="I72" s="130">
        <v>17.899999999999999</v>
      </c>
      <c r="J72" s="252">
        <f t="shared" si="44"/>
        <v>17.663261093911249</v>
      </c>
      <c r="K72" s="130">
        <v>14</v>
      </c>
      <c r="L72" s="252">
        <f t="shared" si="45"/>
        <v>14.823672751632893</v>
      </c>
      <c r="O72" s="129">
        <v>9</v>
      </c>
      <c r="P72" s="252">
        <f t="shared" si="46"/>
        <v>9.0096240601503759</v>
      </c>
      <c r="Q72" s="128">
        <v>5.7</v>
      </c>
      <c r="R72" s="252">
        <f t="shared" si="47"/>
        <v>7.3929700873666988</v>
      </c>
      <c r="S72" s="128">
        <v>9.6999999999999993</v>
      </c>
      <c r="T72" s="252">
        <f t="shared" si="48"/>
        <v>11.140303571428571</v>
      </c>
      <c r="Y72" s="128">
        <v>7.3</v>
      </c>
      <c r="Z72" s="252">
        <f t="shared" si="51"/>
        <v>8.2931379431379426</v>
      </c>
      <c r="AA72" s="128">
        <v>15.2</v>
      </c>
      <c r="AB72" s="252">
        <f t="shared" si="52"/>
        <v>15.263741663741666</v>
      </c>
      <c r="AI72" s="126">
        <v>12.8</v>
      </c>
      <c r="AJ72" s="252">
        <f t="shared" si="53"/>
        <v>10.829228087557176</v>
      </c>
      <c r="AQ72" s="124">
        <v>9.4</v>
      </c>
      <c r="AR72" s="252">
        <f t="shared" si="54"/>
        <v>10.42975</v>
      </c>
      <c r="BE72" s="123">
        <v>6.3</v>
      </c>
      <c r="BF72" s="252">
        <f t="shared" si="56"/>
        <v>7.8642321428571424</v>
      </c>
      <c r="BG72" s="123">
        <v>10</v>
      </c>
      <c r="BH72" s="252">
        <f t="shared" si="57"/>
        <v>10.082539682539682</v>
      </c>
      <c r="BI72" s="123">
        <v>11</v>
      </c>
      <c r="BJ72" s="252">
        <f t="shared" si="58"/>
        <v>10.426764705882352</v>
      </c>
      <c r="BM72" s="123">
        <v>8.6999999999999993</v>
      </c>
      <c r="BN72" s="252">
        <f t="shared" si="59"/>
        <v>11.336767857142858</v>
      </c>
      <c r="BO72" s="123">
        <v>11.4</v>
      </c>
      <c r="BP72" s="252">
        <f t="shared" si="60"/>
        <v>12.173404946741288</v>
      </c>
      <c r="BQ72" s="123">
        <v>16.399999999999999</v>
      </c>
      <c r="BR72" s="252">
        <f t="shared" si="61"/>
        <v>16.448970588235294</v>
      </c>
      <c r="BS72" s="122">
        <v>8.1999999999999993</v>
      </c>
      <c r="BT72" s="252">
        <f t="shared" si="62"/>
        <v>10.107679077390321</v>
      </c>
      <c r="BU72" s="122">
        <v>11.1</v>
      </c>
      <c r="BV72" s="252">
        <f t="shared" si="63"/>
        <v>11.1</v>
      </c>
      <c r="BY72" s="122">
        <v>7.4</v>
      </c>
      <c r="BZ72" s="252">
        <f t="shared" si="64"/>
        <v>8.4838259441707713</v>
      </c>
      <c r="CE72" s="122"/>
      <c r="CF72" s="162"/>
      <c r="CI72" s="121">
        <v>9.8000000000000007</v>
      </c>
      <c r="CJ72" s="252">
        <f t="shared" si="66"/>
        <v>9.3367163948365146</v>
      </c>
      <c r="CY72" s="119">
        <v>7.8888888888888893</v>
      </c>
      <c r="CZ72" s="252">
        <f t="shared" si="68"/>
        <v>10.092497794888684</v>
      </c>
      <c r="DC72" s="119">
        <v>12.722222222222221</v>
      </c>
      <c r="DD72" s="252">
        <f t="shared" si="69"/>
        <v>14.035136490280895</v>
      </c>
      <c r="DE72" s="120"/>
      <c r="DF72" s="120"/>
      <c r="DG72" s="132">
        <v>10.111111111111111</v>
      </c>
      <c r="DH72" s="252">
        <f t="shared" si="70"/>
        <v>10.801183986870642</v>
      </c>
      <c r="DK72" s="132">
        <v>7.2222222222222223</v>
      </c>
      <c r="DL72" s="252">
        <f t="shared" si="72"/>
        <v>10.797599206349206</v>
      </c>
      <c r="DQ72" s="132">
        <v>5.2777777777777777</v>
      </c>
      <c r="DR72" s="252">
        <f t="shared" si="73"/>
        <v>6.3956944444444455</v>
      </c>
    </row>
    <row r="73" spans="1:122" x14ac:dyDescent="0.2">
      <c r="A73" s="249">
        <v>70</v>
      </c>
      <c r="C73" s="130">
        <v>12.7</v>
      </c>
      <c r="D73" s="253">
        <f t="shared" si="41"/>
        <v>13.001076923076923</v>
      </c>
      <c r="E73" s="130">
        <v>16.100000000000001</v>
      </c>
      <c r="F73" s="252">
        <f t="shared" si="42"/>
        <v>15.911318311818816</v>
      </c>
      <c r="G73" s="130">
        <v>9.3000000000000007</v>
      </c>
      <c r="H73" s="252">
        <f t="shared" si="43"/>
        <v>12.621366087824063</v>
      </c>
      <c r="I73" s="130">
        <v>17.600000000000001</v>
      </c>
      <c r="J73" s="252">
        <f t="shared" si="44"/>
        <v>17.53735810113519</v>
      </c>
      <c r="K73" s="130">
        <v>13.9</v>
      </c>
      <c r="L73" s="252">
        <f t="shared" si="45"/>
        <v>14.594724501758499</v>
      </c>
      <c r="O73" s="129">
        <v>8.6999999999999993</v>
      </c>
      <c r="P73" s="252">
        <f t="shared" si="46"/>
        <v>8.7642105263157895</v>
      </c>
      <c r="Q73" s="128">
        <v>5.6</v>
      </c>
      <c r="R73" s="252">
        <f t="shared" si="47"/>
        <v>7.3616600940872141</v>
      </c>
      <c r="S73" s="128">
        <v>9.3000000000000007</v>
      </c>
      <c r="T73" s="252">
        <f t="shared" si="48"/>
        <v>11.020326923076922</v>
      </c>
      <c r="Y73" s="128">
        <v>7.4</v>
      </c>
      <c r="Z73" s="252">
        <f t="shared" si="51"/>
        <v>8.3079947079947072</v>
      </c>
      <c r="AA73" s="128">
        <v>14.7</v>
      </c>
      <c r="AB73" s="252">
        <f t="shared" si="52"/>
        <v>15.107106407106409</v>
      </c>
      <c r="AI73" s="126">
        <v>12.8</v>
      </c>
      <c r="AJ73" s="252">
        <f t="shared" si="53"/>
        <v>10.654553325061574</v>
      </c>
      <c r="AQ73" s="124">
        <v>9.3000000000000007</v>
      </c>
      <c r="AR73" s="252">
        <f t="shared" si="54"/>
        <v>10.401269230769232</v>
      </c>
      <c r="BE73" s="123">
        <v>6.1</v>
      </c>
      <c r="BF73" s="252">
        <f t="shared" si="56"/>
        <v>7.7691730769230762</v>
      </c>
      <c r="BG73" s="123">
        <v>9.9</v>
      </c>
      <c r="BH73" s="252">
        <f t="shared" si="57"/>
        <v>10.042735042735043</v>
      </c>
      <c r="BI73" s="123">
        <v>10.6</v>
      </c>
      <c r="BJ73" s="252">
        <f t="shared" si="58"/>
        <v>10.128823529411765</v>
      </c>
      <c r="BM73" s="123">
        <v>8.5</v>
      </c>
      <c r="BN73" s="252">
        <f t="shared" si="59"/>
        <v>11.216519230769231</v>
      </c>
      <c r="BO73" s="123">
        <v>11.3</v>
      </c>
      <c r="BP73" s="252">
        <f t="shared" si="60"/>
        <v>12.132897634952156</v>
      </c>
      <c r="BQ73" s="123">
        <v>15.9</v>
      </c>
      <c r="BR73" s="252">
        <f t="shared" si="61"/>
        <v>16.437352941176471</v>
      </c>
      <c r="BS73" s="122">
        <v>7.9</v>
      </c>
      <c r="BT73" s="252">
        <f t="shared" si="62"/>
        <v>10.069808237189577</v>
      </c>
      <c r="BY73" s="122">
        <v>7.2</v>
      </c>
      <c r="BZ73" s="252">
        <f t="shared" si="64"/>
        <v>8.4287356321839084</v>
      </c>
      <c r="CI73" s="134">
        <v>9.1999999999999993</v>
      </c>
      <c r="CJ73" s="252">
        <f t="shared" si="66"/>
        <v>9.1703099636700927</v>
      </c>
      <c r="CY73" s="132">
        <v>8</v>
      </c>
      <c r="CZ73" s="252">
        <f t="shared" si="68"/>
        <v>10.022689932957045</v>
      </c>
      <c r="DC73" s="132">
        <v>12.333333333333334</v>
      </c>
      <c r="DD73" s="252">
        <f t="shared" si="69"/>
        <v>13.973736733123015</v>
      </c>
      <c r="DE73" s="133"/>
      <c r="DF73" s="133"/>
      <c r="DG73" s="119">
        <v>10.055555555555555</v>
      </c>
      <c r="DH73" s="252">
        <f t="shared" si="70"/>
        <v>10.726061387570093</v>
      </c>
      <c r="DK73" s="119">
        <v>6.9444444444444446</v>
      </c>
      <c r="DL73" s="252">
        <f t="shared" si="72"/>
        <v>10.670918803418804</v>
      </c>
      <c r="DQ73" s="119">
        <v>5.2222222222222223</v>
      </c>
      <c r="DR73" s="252">
        <f t="shared" si="73"/>
        <v>6.3577564102564113</v>
      </c>
    </row>
    <row r="74" spans="1:122" x14ac:dyDescent="0.2">
      <c r="A74" s="249">
        <v>75</v>
      </c>
      <c r="C74" s="130">
        <v>12.5</v>
      </c>
      <c r="D74" s="253">
        <f t="shared" si="41"/>
        <v>13.101153846153846</v>
      </c>
      <c r="E74" s="130">
        <v>16</v>
      </c>
      <c r="F74" s="252">
        <f t="shared" si="42"/>
        <v>15.790698191234444</v>
      </c>
      <c r="G74" s="130">
        <v>9.4</v>
      </c>
      <c r="H74" s="252">
        <f t="shared" si="43"/>
        <v>12.672892236954354</v>
      </c>
      <c r="I74" s="130">
        <v>17.2</v>
      </c>
      <c r="J74" s="252">
        <f t="shared" si="44"/>
        <v>17.411455108359132</v>
      </c>
      <c r="K74" s="130">
        <v>13.8</v>
      </c>
      <c r="L74" s="252">
        <f t="shared" si="45"/>
        <v>14.365776251884107</v>
      </c>
      <c r="O74" s="129">
        <v>8.5</v>
      </c>
      <c r="P74" s="252">
        <f t="shared" si="46"/>
        <v>8.518796992481203</v>
      </c>
      <c r="Q74" s="128">
        <v>5.6</v>
      </c>
      <c r="R74" s="252">
        <f t="shared" si="47"/>
        <v>7.3303501008077294</v>
      </c>
      <c r="S74" s="128">
        <v>9.1</v>
      </c>
      <c r="T74" s="252">
        <f t="shared" si="48"/>
        <v>10.900350274725275</v>
      </c>
      <c r="Y74" s="128">
        <v>7.4</v>
      </c>
      <c r="Z74" s="252">
        <f t="shared" si="51"/>
        <v>8.3228514728514718</v>
      </c>
      <c r="AA74" s="128">
        <v>14.6</v>
      </c>
      <c r="AB74" s="252">
        <f t="shared" si="52"/>
        <v>14.950471150471152</v>
      </c>
      <c r="AI74" s="126">
        <v>12.7</v>
      </c>
      <c r="AJ74" s="252">
        <f t="shared" si="53"/>
        <v>10.479878562565972</v>
      </c>
      <c r="AQ74" s="124">
        <v>9.3000000000000007</v>
      </c>
      <c r="AR74" s="252">
        <f t="shared" si="54"/>
        <v>10.372788461538462</v>
      </c>
      <c r="BE74" s="123">
        <v>5.9</v>
      </c>
      <c r="BF74" s="252">
        <f t="shared" si="56"/>
        <v>7.6741140109890109</v>
      </c>
      <c r="BG74" s="123">
        <v>9.8000000000000007</v>
      </c>
      <c r="BH74" s="252">
        <f t="shared" si="57"/>
        <v>10.002930402930403</v>
      </c>
      <c r="BI74" s="123">
        <v>10.5</v>
      </c>
      <c r="BJ74" s="252">
        <f t="shared" si="58"/>
        <v>9.8308823529411775</v>
      </c>
      <c r="BM74" s="123">
        <v>8.1999999999999993</v>
      </c>
      <c r="BN74" s="252">
        <f t="shared" si="59"/>
        <v>11.096270604395604</v>
      </c>
      <c r="BO74" s="123">
        <v>11.2</v>
      </c>
      <c r="BP74" s="252">
        <f t="shared" si="60"/>
        <v>12.092390323163025</v>
      </c>
      <c r="BQ74" s="123">
        <v>15.6</v>
      </c>
      <c r="BR74" s="252">
        <f t="shared" si="61"/>
        <v>16.425735294117647</v>
      </c>
      <c r="BS74" s="122">
        <v>7.7</v>
      </c>
      <c r="BT74" s="252">
        <f t="shared" si="62"/>
        <v>10.031937396988832</v>
      </c>
      <c r="BY74" s="122">
        <v>7.2</v>
      </c>
      <c r="BZ74" s="252">
        <f t="shared" si="64"/>
        <v>8.3736453201970438</v>
      </c>
      <c r="CI74" s="121">
        <v>8.8000000000000007</v>
      </c>
      <c r="CJ74" s="252">
        <f t="shared" si="66"/>
        <v>9.0039035325036707</v>
      </c>
      <c r="CY74" s="119">
        <v>8.1666666666666661</v>
      </c>
      <c r="CZ74" s="252">
        <f t="shared" si="68"/>
        <v>9.9528820710254049</v>
      </c>
      <c r="DC74" s="119">
        <v>11.944444444444445</v>
      </c>
      <c r="DD74" s="252">
        <f t="shared" si="69"/>
        <v>13.912336975965134</v>
      </c>
      <c r="DE74" s="120"/>
      <c r="DF74" s="120"/>
      <c r="DG74" s="132">
        <v>10.055555555555555</v>
      </c>
      <c r="DH74" s="252">
        <f t="shared" si="70"/>
        <v>10.650938788269544</v>
      </c>
      <c r="DK74" s="132">
        <v>6.7222222222222223</v>
      </c>
      <c r="DL74" s="252">
        <f t="shared" si="72"/>
        <v>10.544238400488402</v>
      </c>
      <c r="DQ74" s="132">
        <v>5.0555555555555554</v>
      </c>
      <c r="DR74" s="252">
        <f t="shared" si="73"/>
        <v>6.319818376068377</v>
      </c>
    </row>
    <row r="75" spans="1:122" x14ac:dyDescent="0.2">
      <c r="A75" s="249">
        <v>80</v>
      </c>
      <c r="C75" s="130">
        <v>12.8</v>
      </c>
      <c r="D75" s="253">
        <f t="shared" si="41"/>
        <v>13.201230769230769</v>
      </c>
      <c r="E75" s="130">
        <v>15.7</v>
      </c>
      <c r="F75" s="252">
        <f t="shared" si="42"/>
        <v>15.670078070650074</v>
      </c>
      <c r="G75" s="130">
        <v>9.9</v>
      </c>
      <c r="H75" s="252">
        <f t="shared" si="43"/>
        <v>12.724418386084643</v>
      </c>
      <c r="I75" s="130">
        <v>16.8</v>
      </c>
      <c r="J75" s="252">
        <f t="shared" si="44"/>
        <v>17.285552115583073</v>
      </c>
      <c r="K75" s="130">
        <v>13.8</v>
      </c>
      <c r="L75" s="252">
        <f t="shared" si="45"/>
        <v>14.136828002009715</v>
      </c>
      <c r="O75" s="129">
        <v>8.3000000000000007</v>
      </c>
      <c r="P75" s="252">
        <f t="shared" si="46"/>
        <v>8.2733834586466166</v>
      </c>
      <c r="Q75" s="128">
        <v>5.5</v>
      </c>
      <c r="R75" s="252">
        <f t="shared" si="47"/>
        <v>7.2990401075282447</v>
      </c>
      <c r="S75" s="128">
        <v>8.6999999999999993</v>
      </c>
      <c r="T75" s="252">
        <f t="shared" si="48"/>
        <v>10.780373626373626</v>
      </c>
      <c r="Y75" s="128">
        <v>7.4</v>
      </c>
      <c r="Z75" s="252">
        <f t="shared" si="51"/>
        <v>8.3377082377082363</v>
      </c>
      <c r="AA75" s="128">
        <v>14.3</v>
      </c>
      <c r="AB75" s="252">
        <f t="shared" si="52"/>
        <v>14.793835893835896</v>
      </c>
      <c r="AI75" s="126">
        <v>12.6</v>
      </c>
      <c r="AJ75" s="252">
        <f t="shared" si="53"/>
        <v>10.30520380007037</v>
      </c>
      <c r="AQ75" s="124">
        <v>9.1999999999999993</v>
      </c>
      <c r="AR75" s="252">
        <f t="shared" si="54"/>
        <v>10.344307692307693</v>
      </c>
      <c r="BE75" s="123">
        <v>5.7</v>
      </c>
      <c r="BF75" s="252">
        <f t="shared" si="56"/>
        <v>7.5790549450549447</v>
      </c>
      <c r="BG75" s="123">
        <v>9.8000000000000007</v>
      </c>
      <c r="BH75" s="252">
        <f t="shared" si="57"/>
        <v>9.9631257631257633</v>
      </c>
      <c r="BM75" s="123">
        <v>8.1999999999999993</v>
      </c>
      <c r="BN75" s="252">
        <f t="shared" si="59"/>
        <v>10.976021978021979</v>
      </c>
      <c r="BO75" s="123">
        <v>11.1</v>
      </c>
      <c r="BP75" s="252">
        <f t="shared" si="60"/>
        <v>12.051883011373894</v>
      </c>
      <c r="BS75" s="122">
        <v>7.1</v>
      </c>
      <c r="BT75" s="252">
        <f t="shared" si="62"/>
        <v>9.9940665567880878</v>
      </c>
      <c r="BY75" s="122">
        <v>7.1</v>
      </c>
      <c r="BZ75" s="252">
        <f t="shared" si="64"/>
        <v>8.3185550082101809</v>
      </c>
      <c r="CI75" s="134">
        <v>9</v>
      </c>
      <c r="CJ75" s="252">
        <f t="shared" si="66"/>
        <v>8.8374971013372488</v>
      </c>
      <c r="CY75" s="132">
        <v>8.3333333333333339</v>
      </c>
      <c r="CZ75" s="252">
        <f t="shared" si="68"/>
        <v>9.8830742090937651</v>
      </c>
      <c r="DC75" s="132">
        <v>11.777777777777779</v>
      </c>
      <c r="DD75" s="252">
        <f t="shared" si="69"/>
        <v>13.850937218807255</v>
      </c>
      <c r="DE75" s="133"/>
      <c r="DF75" s="133"/>
      <c r="DG75" s="119">
        <v>10.055555555555555</v>
      </c>
      <c r="DH75" s="252">
        <f t="shared" si="70"/>
        <v>10.575816188968995</v>
      </c>
      <c r="DK75" s="119">
        <v>6.6111111111111107</v>
      </c>
      <c r="DL75" s="252">
        <f t="shared" si="72"/>
        <v>10.417557997557997</v>
      </c>
      <c r="DQ75" s="119">
        <v>4.833333333333333</v>
      </c>
      <c r="DR75" s="252">
        <f t="shared" si="73"/>
        <v>6.2818803418803428</v>
      </c>
    </row>
    <row r="76" spans="1:122" x14ac:dyDescent="0.2">
      <c r="A76" s="249">
        <v>85</v>
      </c>
      <c r="C76" s="130">
        <v>13.3</v>
      </c>
      <c r="D76" s="253">
        <f t="shared" si="41"/>
        <v>13.301307692307692</v>
      </c>
      <c r="E76" s="130">
        <v>15.5</v>
      </c>
      <c r="F76" s="252">
        <f t="shared" si="42"/>
        <v>15.549457950065705</v>
      </c>
      <c r="G76" s="130">
        <v>10.1</v>
      </c>
      <c r="H76" s="252">
        <f t="shared" si="43"/>
        <v>12.775944535214933</v>
      </c>
      <c r="I76" s="130">
        <v>16.399999999999999</v>
      </c>
      <c r="J76" s="252">
        <f t="shared" si="44"/>
        <v>17.159649122807018</v>
      </c>
      <c r="K76" s="130">
        <v>13.8</v>
      </c>
      <c r="L76" s="252">
        <f t="shared" si="45"/>
        <v>13.907879752135321</v>
      </c>
      <c r="O76" s="129">
        <v>8.3000000000000007</v>
      </c>
      <c r="P76" s="252">
        <f t="shared" si="46"/>
        <v>8.0279699248120302</v>
      </c>
      <c r="Q76" s="128">
        <v>5.6</v>
      </c>
      <c r="R76" s="252">
        <f t="shared" si="47"/>
        <v>7.26773011424876</v>
      </c>
      <c r="S76" s="128">
        <v>8.5</v>
      </c>
      <c r="T76" s="252">
        <f t="shared" si="48"/>
        <v>10.660396978021978</v>
      </c>
      <c r="Y76" s="128">
        <v>7.3</v>
      </c>
      <c r="Z76" s="252">
        <f t="shared" si="51"/>
        <v>8.3525650025650027</v>
      </c>
      <c r="AA76" s="128">
        <v>13.9</v>
      </c>
      <c r="AB76" s="252">
        <f t="shared" si="52"/>
        <v>14.637200637200639</v>
      </c>
      <c r="AI76" s="126">
        <v>12.4</v>
      </c>
      <c r="AJ76" s="252">
        <f t="shared" si="53"/>
        <v>10.130529037574769</v>
      </c>
      <c r="AQ76" s="124">
        <v>9</v>
      </c>
      <c r="AR76" s="252">
        <f t="shared" si="54"/>
        <v>10.315826923076925</v>
      </c>
      <c r="BE76" s="123">
        <v>5.4</v>
      </c>
      <c r="BF76" s="252">
        <f t="shared" si="56"/>
        <v>7.4839958791208794</v>
      </c>
      <c r="BG76" s="123">
        <v>9.8000000000000007</v>
      </c>
      <c r="BH76" s="252">
        <f t="shared" si="57"/>
        <v>9.9233211233211236</v>
      </c>
      <c r="BM76" s="123">
        <v>8.1</v>
      </c>
      <c r="BN76" s="252">
        <f t="shared" si="59"/>
        <v>10.855773351648352</v>
      </c>
      <c r="BO76" s="123">
        <v>11.1</v>
      </c>
      <c r="BP76" s="252">
        <f t="shared" si="60"/>
        <v>12.011375699584761</v>
      </c>
      <c r="BS76" s="122">
        <v>7.1</v>
      </c>
      <c r="BT76" s="252">
        <f t="shared" si="62"/>
        <v>9.9561957165873434</v>
      </c>
      <c r="BY76" s="122">
        <v>7.3</v>
      </c>
      <c r="BZ76" s="252">
        <f t="shared" si="64"/>
        <v>8.2634646962233163</v>
      </c>
      <c r="CI76" s="121">
        <v>9.1999999999999993</v>
      </c>
      <c r="CJ76" s="252">
        <f t="shared" si="66"/>
        <v>8.6710906701708268</v>
      </c>
      <c r="CY76" s="119">
        <v>8.5555555555555554</v>
      </c>
      <c r="CZ76" s="252">
        <f t="shared" si="68"/>
        <v>9.8132663471621253</v>
      </c>
      <c r="DC76" s="119">
        <v>11.722222222222221</v>
      </c>
      <c r="DD76" s="252">
        <f t="shared" si="69"/>
        <v>13.789537461649376</v>
      </c>
      <c r="DE76" s="120"/>
      <c r="DF76" s="120"/>
      <c r="DG76" s="132">
        <v>10</v>
      </c>
      <c r="DH76" s="252">
        <f t="shared" si="70"/>
        <v>10.500693589668446</v>
      </c>
      <c r="DK76" s="132">
        <v>6.5</v>
      </c>
      <c r="DL76" s="252">
        <f t="shared" si="72"/>
        <v>10.290877594627595</v>
      </c>
      <c r="DQ76" s="132">
        <v>4.6111111111111107</v>
      </c>
      <c r="DR76" s="252">
        <f t="shared" si="73"/>
        <v>6.2439423076923086</v>
      </c>
    </row>
    <row r="77" spans="1:122" x14ac:dyDescent="0.2">
      <c r="A77" s="249">
        <v>90</v>
      </c>
      <c r="C77" s="130">
        <v>13.2</v>
      </c>
      <c r="D77" s="253">
        <f t="shared" si="41"/>
        <v>13.401384615384615</v>
      </c>
      <c r="E77" s="130">
        <v>15.3</v>
      </c>
      <c r="F77" s="252">
        <f t="shared" si="42"/>
        <v>15.428837829481333</v>
      </c>
      <c r="G77" s="130">
        <v>9.6</v>
      </c>
      <c r="H77" s="252">
        <f t="shared" si="43"/>
        <v>12.827470684345224</v>
      </c>
      <c r="K77" s="130">
        <v>13.7</v>
      </c>
      <c r="L77" s="252">
        <f t="shared" si="45"/>
        <v>13.678931502260927</v>
      </c>
      <c r="O77" s="129">
        <v>8.4</v>
      </c>
      <c r="P77" s="252">
        <f t="shared" si="46"/>
        <v>7.7825563909774447</v>
      </c>
      <c r="Q77" s="128">
        <v>5.5</v>
      </c>
      <c r="R77" s="252">
        <f t="shared" si="47"/>
        <v>7.2364201209692753</v>
      </c>
      <c r="S77" s="128">
        <v>8.4</v>
      </c>
      <c r="T77" s="252">
        <f t="shared" si="48"/>
        <v>10.540420329670329</v>
      </c>
      <c r="Y77" s="128">
        <v>7.2</v>
      </c>
      <c r="Z77" s="252">
        <f t="shared" si="51"/>
        <v>8.3674217674217672</v>
      </c>
      <c r="AA77" s="128">
        <v>13.9</v>
      </c>
      <c r="AB77" s="252">
        <f t="shared" si="52"/>
        <v>14.480565380565382</v>
      </c>
      <c r="AI77" s="126">
        <v>12.2</v>
      </c>
      <c r="AJ77" s="252">
        <f t="shared" si="53"/>
        <v>9.955854275079167</v>
      </c>
      <c r="AQ77" s="124">
        <v>9.1</v>
      </c>
      <c r="AR77" s="252">
        <f t="shared" si="54"/>
        <v>10.287346153846155</v>
      </c>
      <c r="BE77" s="123">
        <v>5.2</v>
      </c>
      <c r="BF77" s="252">
        <f t="shared" si="56"/>
        <v>7.3889368131868132</v>
      </c>
      <c r="BG77" s="123">
        <v>9.6999999999999993</v>
      </c>
      <c r="BH77" s="252">
        <f t="shared" si="57"/>
        <v>9.8835164835164839</v>
      </c>
      <c r="BM77" s="123">
        <v>7.9</v>
      </c>
      <c r="BN77" s="252">
        <f t="shared" si="59"/>
        <v>10.735524725274725</v>
      </c>
      <c r="BO77" s="123">
        <v>11.1</v>
      </c>
      <c r="BP77" s="252">
        <f t="shared" si="60"/>
        <v>11.97086838779563</v>
      </c>
      <c r="BS77" s="122">
        <v>7.1</v>
      </c>
      <c r="BT77" s="252">
        <f t="shared" si="62"/>
        <v>9.918324876386599</v>
      </c>
      <c r="BY77" s="122">
        <v>7.1</v>
      </c>
      <c r="BZ77" s="252">
        <f t="shared" si="64"/>
        <v>8.2083743842364534</v>
      </c>
      <c r="CI77" s="134">
        <v>8.9</v>
      </c>
      <c r="CJ77" s="252">
        <f t="shared" si="66"/>
        <v>8.5046842390044048</v>
      </c>
      <c r="CY77" s="132">
        <v>8.8333333333333339</v>
      </c>
      <c r="CZ77" s="252">
        <f t="shared" si="68"/>
        <v>9.7434584852304855</v>
      </c>
      <c r="DC77" s="132">
        <v>11.277777777777779</v>
      </c>
      <c r="DD77" s="252">
        <f t="shared" si="69"/>
        <v>13.728137704491495</v>
      </c>
      <c r="DE77" s="133"/>
      <c r="DF77" s="133"/>
      <c r="DG77" s="119">
        <v>9.9444444444444446</v>
      </c>
      <c r="DH77" s="252">
        <f t="shared" si="70"/>
        <v>10.425570990367897</v>
      </c>
      <c r="DK77" s="119">
        <v>6.3888888888888893</v>
      </c>
      <c r="DL77" s="252">
        <f t="shared" si="72"/>
        <v>10.164197191697191</v>
      </c>
      <c r="DQ77" s="119">
        <v>4.5</v>
      </c>
      <c r="DR77" s="252">
        <f t="shared" si="73"/>
        <v>6.2060042735042744</v>
      </c>
    </row>
    <row r="78" spans="1:122" x14ac:dyDescent="0.2">
      <c r="A78" s="249">
        <v>95</v>
      </c>
      <c r="C78" s="130">
        <v>13.1</v>
      </c>
      <c r="D78" s="253">
        <f t="shared" si="41"/>
        <v>13.501461538461538</v>
      </c>
      <c r="E78" s="130">
        <v>15.3</v>
      </c>
      <c r="F78" s="252">
        <f t="shared" si="42"/>
        <v>15.308217708896963</v>
      </c>
      <c r="G78" s="130">
        <v>9.6</v>
      </c>
      <c r="H78" s="252">
        <f t="shared" si="43"/>
        <v>12.878996833475513</v>
      </c>
      <c r="K78" s="130">
        <v>13.6</v>
      </c>
      <c r="L78" s="252">
        <f t="shared" si="45"/>
        <v>13.449983252386534</v>
      </c>
      <c r="O78" s="129">
        <v>8.6999999999999993</v>
      </c>
      <c r="P78" s="252">
        <f t="shared" si="46"/>
        <v>7.5371428571428583</v>
      </c>
      <c r="Q78" s="128">
        <v>5.3</v>
      </c>
      <c r="R78" s="252">
        <f t="shared" si="47"/>
        <v>7.2051101276897906</v>
      </c>
      <c r="S78" s="128">
        <v>8.5</v>
      </c>
      <c r="T78" s="252">
        <f t="shared" si="48"/>
        <v>10.42044368131868</v>
      </c>
      <c r="Y78" s="128">
        <v>7.3</v>
      </c>
      <c r="Z78" s="252">
        <f t="shared" si="51"/>
        <v>8.3822785322785318</v>
      </c>
      <c r="AA78" s="128">
        <v>14.1</v>
      </c>
      <c r="AB78" s="252">
        <f t="shared" si="52"/>
        <v>14.323930123930126</v>
      </c>
      <c r="AI78" s="126">
        <v>11.7</v>
      </c>
      <c r="AJ78" s="252">
        <f t="shared" si="53"/>
        <v>9.7811795125835648</v>
      </c>
      <c r="AQ78" s="124">
        <v>8.9</v>
      </c>
      <c r="AR78" s="252">
        <f t="shared" si="54"/>
        <v>10.258865384615385</v>
      </c>
      <c r="BE78" s="123">
        <v>5</v>
      </c>
      <c r="BF78" s="252">
        <f t="shared" si="56"/>
        <v>7.293877747252747</v>
      </c>
      <c r="BG78" s="123">
        <v>9.6</v>
      </c>
      <c r="BH78" s="252">
        <f t="shared" si="57"/>
        <v>9.8437118437118443</v>
      </c>
      <c r="BM78" s="123">
        <v>7.9</v>
      </c>
      <c r="BN78" s="252">
        <f t="shared" si="59"/>
        <v>10.615276098901099</v>
      </c>
      <c r="BO78" s="123">
        <v>11.3</v>
      </c>
      <c r="BP78" s="252">
        <f t="shared" si="60"/>
        <v>11.930361076006498</v>
      </c>
      <c r="BS78" s="122">
        <v>7.2</v>
      </c>
      <c r="BT78" s="252">
        <f t="shared" si="62"/>
        <v>9.8804540361858546</v>
      </c>
      <c r="BY78" s="122">
        <v>6.9</v>
      </c>
      <c r="BZ78" s="252">
        <f t="shared" si="64"/>
        <v>8.1532840722495887</v>
      </c>
      <c r="CI78" s="121">
        <v>8.8000000000000007</v>
      </c>
      <c r="CJ78" s="252">
        <f t="shared" si="66"/>
        <v>8.3382778078379829</v>
      </c>
      <c r="CY78" s="119">
        <v>9</v>
      </c>
      <c r="CZ78" s="252">
        <f t="shared" si="68"/>
        <v>9.6736506232988457</v>
      </c>
      <c r="DC78" s="119">
        <v>11.5</v>
      </c>
      <c r="DD78" s="252">
        <f t="shared" si="69"/>
        <v>13.666737947333615</v>
      </c>
      <c r="DE78" s="120"/>
      <c r="DF78" s="120"/>
      <c r="DG78" s="132">
        <v>9.9444444444444446</v>
      </c>
      <c r="DH78" s="252">
        <f t="shared" si="70"/>
        <v>10.350448391067347</v>
      </c>
      <c r="DK78" s="132">
        <v>6.3888888888888893</v>
      </c>
      <c r="DL78" s="252">
        <f t="shared" si="72"/>
        <v>10.037516788766789</v>
      </c>
      <c r="DQ78" s="132">
        <v>4.5</v>
      </c>
      <c r="DR78" s="252">
        <f t="shared" si="73"/>
        <v>6.1680662393162402</v>
      </c>
    </row>
    <row r="79" spans="1:122" x14ac:dyDescent="0.2">
      <c r="A79" s="249">
        <v>100</v>
      </c>
      <c r="C79" s="130">
        <v>13.1</v>
      </c>
      <c r="D79" s="253">
        <f t="shared" si="41"/>
        <v>13.60153846153846</v>
      </c>
      <c r="E79" s="130">
        <v>15.4</v>
      </c>
      <c r="F79" s="252">
        <f t="shared" si="42"/>
        <v>15.187597588312592</v>
      </c>
      <c r="G79" s="130">
        <v>9.8000000000000007</v>
      </c>
      <c r="H79" s="252">
        <f t="shared" si="43"/>
        <v>12.930522982605805</v>
      </c>
      <c r="K79" s="130">
        <v>13.4</v>
      </c>
      <c r="L79" s="252">
        <f t="shared" si="45"/>
        <v>13.221035002512142</v>
      </c>
      <c r="Q79" s="128">
        <v>5.3</v>
      </c>
      <c r="R79" s="252">
        <f t="shared" si="47"/>
        <v>7.173800134410306</v>
      </c>
      <c r="S79" s="128">
        <v>8.4</v>
      </c>
      <c r="T79" s="252">
        <f t="shared" si="48"/>
        <v>10.300467032967033</v>
      </c>
      <c r="Y79" s="128">
        <v>7.4</v>
      </c>
      <c r="Z79" s="252">
        <f t="shared" si="51"/>
        <v>8.3971352971352964</v>
      </c>
      <c r="AA79" s="128">
        <v>14</v>
      </c>
      <c r="AB79" s="252">
        <f t="shared" si="52"/>
        <v>14.167294867294869</v>
      </c>
      <c r="AI79" s="126">
        <v>11</v>
      </c>
      <c r="AJ79" s="252">
        <f t="shared" si="53"/>
        <v>9.6065047500879643</v>
      </c>
      <c r="AQ79" s="124">
        <v>8.8000000000000007</v>
      </c>
      <c r="AR79" s="252">
        <f t="shared" si="54"/>
        <v>10.230384615384617</v>
      </c>
      <c r="BE79" s="123">
        <v>4.8</v>
      </c>
      <c r="BF79" s="252">
        <f t="shared" si="56"/>
        <v>7.1988186813186807</v>
      </c>
      <c r="BG79" s="123">
        <v>9.4</v>
      </c>
      <c r="BH79" s="252">
        <f t="shared" si="57"/>
        <v>9.8039072039072028</v>
      </c>
      <c r="BM79" s="123">
        <v>7.8</v>
      </c>
      <c r="BN79" s="252">
        <f t="shared" si="59"/>
        <v>10.495027472527473</v>
      </c>
      <c r="BO79" s="123">
        <v>11.4</v>
      </c>
      <c r="BP79" s="252">
        <f t="shared" si="60"/>
        <v>11.889853764217367</v>
      </c>
      <c r="BS79" s="122">
        <v>7.3</v>
      </c>
      <c r="BT79" s="252">
        <f t="shared" si="62"/>
        <v>9.8425831959851102</v>
      </c>
      <c r="BY79" s="122">
        <v>6.9</v>
      </c>
      <c r="BZ79" s="252">
        <f t="shared" si="64"/>
        <v>8.0981937602627259</v>
      </c>
      <c r="CI79" s="134">
        <v>8.5</v>
      </c>
      <c r="CJ79" s="252">
        <f t="shared" si="66"/>
        <v>8.1718713766715609</v>
      </c>
      <c r="CY79" s="132">
        <v>9.2777777777777786</v>
      </c>
      <c r="CZ79" s="252">
        <f t="shared" si="68"/>
        <v>9.6038427613672077</v>
      </c>
      <c r="DC79" s="132">
        <v>12</v>
      </c>
      <c r="DD79" s="252">
        <f t="shared" si="69"/>
        <v>13.605338190175736</v>
      </c>
      <c r="DE79" s="133"/>
      <c r="DF79" s="133"/>
      <c r="DG79" s="119">
        <v>9.8333333333333339</v>
      </c>
      <c r="DH79" s="252">
        <f t="shared" si="70"/>
        <v>10.275325791766798</v>
      </c>
      <c r="DK79" s="119">
        <v>6.333333333333333</v>
      </c>
      <c r="DL79" s="252">
        <f t="shared" si="72"/>
        <v>9.9108363858363866</v>
      </c>
      <c r="DQ79" s="119">
        <v>4.4444444444444446</v>
      </c>
      <c r="DR79" s="252">
        <f t="shared" si="73"/>
        <v>6.130128205128206</v>
      </c>
    </row>
    <row r="80" spans="1:122" x14ac:dyDescent="0.2">
      <c r="A80" s="249">
        <v>105</v>
      </c>
      <c r="C80" s="130">
        <v>13.2</v>
      </c>
      <c r="D80" s="253">
        <f t="shared" si="41"/>
        <v>13.701615384615383</v>
      </c>
      <c r="E80" s="130">
        <v>15.2</v>
      </c>
      <c r="F80" s="252">
        <f t="shared" si="42"/>
        <v>15.066977467728222</v>
      </c>
      <c r="G80" s="130">
        <v>10.199999999999999</v>
      </c>
      <c r="H80" s="252">
        <f t="shared" si="43"/>
        <v>12.982049131736094</v>
      </c>
      <c r="K80" s="130">
        <v>13.2</v>
      </c>
      <c r="L80" s="252">
        <f t="shared" si="45"/>
        <v>12.99208675263775</v>
      </c>
      <c r="Q80" s="128">
        <v>5.4</v>
      </c>
      <c r="R80" s="252">
        <f t="shared" si="47"/>
        <v>7.1424901411308213</v>
      </c>
      <c r="S80" s="128">
        <v>8.1999999999999993</v>
      </c>
      <c r="T80" s="252">
        <f t="shared" si="48"/>
        <v>10.180490384615386</v>
      </c>
      <c r="Y80" s="128">
        <v>7.4</v>
      </c>
      <c r="Z80" s="252">
        <f t="shared" si="51"/>
        <v>8.411992061992061</v>
      </c>
      <c r="AA80" s="128">
        <v>13.8</v>
      </c>
      <c r="AB80" s="252">
        <f t="shared" si="52"/>
        <v>14.010659610659612</v>
      </c>
      <c r="AI80" s="126">
        <v>10.199999999999999</v>
      </c>
      <c r="AJ80" s="252">
        <f t="shared" si="53"/>
        <v>9.4318299875923621</v>
      </c>
      <c r="AQ80" s="124">
        <v>8.8000000000000007</v>
      </c>
      <c r="AR80" s="252">
        <f t="shared" si="54"/>
        <v>10.201903846153847</v>
      </c>
      <c r="BE80" s="123">
        <v>4.7</v>
      </c>
      <c r="BF80" s="252">
        <f t="shared" si="56"/>
        <v>7.1037596153846154</v>
      </c>
      <c r="BG80" s="123">
        <v>9.4</v>
      </c>
      <c r="BH80" s="252">
        <f t="shared" si="57"/>
        <v>9.7641025641025632</v>
      </c>
      <c r="BM80" s="123">
        <v>7.8</v>
      </c>
      <c r="BN80" s="252">
        <f t="shared" si="59"/>
        <v>10.374778846153847</v>
      </c>
      <c r="BO80" s="123">
        <v>11.4</v>
      </c>
      <c r="BP80" s="252">
        <f t="shared" si="60"/>
        <v>11.849346452428236</v>
      </c>
      <c r="BS80" s="122">
        <v>7.6</v>
      </c>
      <c r="BT80" s="252">
        <f t="shared" si="62"/>
        <v>9.8047123557843658</v>
      </c>
      <c r="BY80" s="122">
        <v>7</v>
      </c>
      <c r="BZ80" s="252">
        <f t="shared" si="64"/>
        <v>8.0431034482758612</v>
      </c>
      <c r="CI80" s="121">
        <v>8.1999999999999993</v>
      </c>
      <c r="CJ80" s="252">
        <f t="shared" si="66"/>
        <v>8.005464945505139</v>
      </c>
      <c r="CY80" s="119">
        <v>9.4444444444444446</v>
      </c>
      <c r="CZ80" s="252">
        <f t="shared" si="68"/>
        <v>9.5340348994355679</v>
      </c>
      <c r="DC80" s="119">
        <v>11.722222222222221</v>
      </c>
      <c r="DD80" s="252">
        <f t="shared" si="69"/>
        <v>13.543938433017855</v>
      </c>
      <c r="DE80" s="120"/>
      <c r="DF80" s="120"/>
      <c r="DG80" s="132">
        <v>9.6666666666666661</v>
      </c>
      <c r="DH80" s="252">
        <f t="shared" si="70"/>
        <v>10.200203192466249</v>
      </c>
      <c r="DK80" s="132">
        <v>6.2222222222222223</v>
      </c>
      <c r="DL80" s="252">
        <f t="shared" si="72"/>
        <v>9.7841559829059825</v>
      </c>
      <c r="DQ80" s="132">
        <v>4.4444444444444446</v>
      </c>
      <c r="DR80" s="252">
        <f t="shared" si="73"/>
        <v>6.0921901709401718</v>
      </c>
    </row>
    <row r="81" spans="1:122" x14ac:dyDescent="0.2">
      <c r="A81" s="249">
        <v>110</v>
      </c>
      <c r="C81" s="130">
        <v>13.2</v>
      </c>
      <c r="D81" s="253">
        <f t="shared" si="41"/>
        <v>13.801692307692306</v>
      </c>
      <c r="E81" s="130">
        <v>15.4</v>
      </c>
      <c r="F81" s="252">
        <f t="shared" si="42"/>
        <v>14.946357347143852</v>
      </c>
      <c r="G81" s="130">
        <v>10.6</v>
      </c>
      <c r="H81" s="252">
        <f t="shared" si="43"/>
        <v>13.033575280866385</v>
      </c>
      <c r="K81" s="130">
        <v>12.9</v>
      </c>
      <c r="L81" s="252">
        <f t="shared" si="45"/>
        <v>12.763138502763356</v>
      </c>
      <c r="Q81" s="128">
        <v>5.4</v>
      </c>
      <c r="R81" s="252">
        <f t="shared" si="47"/>
        <v>7.1111801478513366</v>
      </c>
      <c r="S81" s="128">
        <v>7.3</v>
      </c>
      <c r="T81" s="252">
        <f t="shared" si="48"/>
        <v>10.060513736263736</v>
      </c>
      <c r="Y81" s="128">
        <v>7.3</v>
      </c>
      <c r="Z81" s="252">
        <f t="shared" si="51"/>
        <v>8.4268488268488255</v>
      </c>
      <c r="AA81" s="128">
        <v>13.7</v>
      </c>
      <c r="AB81" s="252">
        <f t="shared" si="52"/>
        <v>13.854024354024356</v>
      </c>
      <c r="AI81" s="126">
        <v>9.5</v>
      </c>
      <c r="AJ81" s="252">
        <f t="shared" si="53"/>
        <v>9.2571552250967599</v>
      </c>
      <c r="AQ81" s="124">
        <v>8.8000000000000007</v>
      </c>
      <c r="AR81" s="252">
        <f t="shared" si="54"/>
        <v>10.173423076923077</v>
      </c>
      <c r="BE81" s="123">
        <v>4.7</v>
      </c>
      <c r="BF81" s="252">
        <f t="shared" si="56"/>
        <v>7.0087005494505492</v>
      </c>
      <c r="BG81" s="123">
        <v>9.3000000000000007</v>
      </c>
      <c r="BH81" s="252">
        <f t="shared" si="57"/>
        <v>9.7242979242979235</v>
      </c>
      <c r="BM81" s="123">
        <v>7.7</v>
      </c>
      <c r="BN81" s="252">
        <f t="shared" si="59"/>
        <v>10.254530219780222</v>
      </c>
      <c r="BO81" s="123">
        <v>11.3</v>
      </c>
      <c r="BP81" s="252">
        <f t="shared" si="60"/>
        <v>11.808839140639103</v>
      </c>
      <c r="BS81" s="122">
        <v>7.8</v>
      </c>
      <c r="BT81" s="252">
        <f t="shared" si="62"/>
        <v>9.7668415155836215</v>
      </c>
      <c r="BY81" s="122">
        <v>7.2</v>
      </c>
      <c r="BZ81" s="252">
        <f t="shared" si="64"/>
        <v>7.9880131362889983</v>
      </c>
      <c r="CI81" s="134">
        <v>7.9</v>
      </c>
      <c r="CJ81" s="252">
        <f t="shared" si="66"/>
        <v>7.839058514338717</v>
      </c>
      <c r="CY81" s="132">
        <v>9.5555555555555554</v>
      </c>
      <c r="CZ81" s="252">
        <f t="shared" si="68"/>
        <v>9.4642270375039281</v>
      </c>
      <c r="DC81" s="132">
        <v>11.5</v>
      </c>
      <c r="DD81" s="252">
        <f t="shared" si="69"/>
        <v>13.482538675859976</v>
      </c>
      <c r="DE81" s="133"/>
      <c r="DF81" s="133"/>
      <c r="DG81" s="119">
        <v>9.4444444444444446</v>
      </c>
      <c r="DH81" s="252">
        <f t="shared" si="70"/>
        <v>10.1250805931657</v>
      </c>
      <c r="DK81" s="119">
        <v>6.166666666666667</v>
      </c>
      <c r="DL81" s="252">
        <f t="shared" si="72"/>
        <v>9.6574755799755803</v>
      </c>
      <c r="DQ81" s="119">
        <v>4.5</v>
      </c>
      <c r="DR81" s="252">
        <f t="shared" si="73"/>
        <v>6.0542521367521376</v>
      </c>
    </row>
    <row r="82" spans="1:122" x14ac:dyDescent="0.2">
      <c r="A82" s="249">
        <v>115</v>
      </c>
      <c r="C82" s="130">
        <v>12.9</v>
      </c>
      <c r="D82" s="253">
        <f t="shared" si="41"/>
        <v>13.901769230769229</v>
      </c>
      <c r="E82" s="130">
        <v>15.2</v>
      </c>
      <c r="F82" s="252">
        <f t="shared" si="42"/>
        <v>14.825737226559481</v>
      </c>
      <c r="G82" s="130">
        <v>11.3</v>
      </c>
      <c r="H82" s="252">
        <f t="shared" si="43"/>
        <v>13.085101429996675</v>
      </c>
      <c r="K82" s="130">
        <v>12.7</v>
      </c>
      <c r="L82" s="252">
        <f t="shared" si="45"/>
        <v>12.534190252888962</v>
      </c>
      <c r="Q82" s="128">
        <v>5.4</v>
      </c>
      <c r="R82" s="252">
        <f t="shared" si="47"/>
        <v>7.0798701545718519</v>
      </c>
      <c r="S82" s="128">
        <v>7.2</v>
      </c>
      <c r="T82" s="252">
        <f t="shared" si="48"/>
        <v>9.9405370879120873</v>
      </c>
      <c r="Y82" s="128">
        <v>7.3</v>
      </c>
      <c r="Z82" s="252">
        <f t="shared" si="51"/>
        <v>8.4417055917055919</v>
      </c>
      <c r="AA82" s="128">
        <v>13.7</v>
      </c>
      <c r="AB82" s="252">
        <f t="shared" si="52"/>
        <v>13.697389097389099</v>
      </c>
      <c r="AI82" s="126">
        <v>9.6</v>
      </c>
      <c r="AJ82" s="252">
        <f t="shared" si="53"/>
        <v>9.0824804626011577</v>
      </c>
      <c r="AQ82" s="124">
        <v>8.6999999999999993</v>
      </c>
      <c r="AR82" s="252">
        <f t="shared" si="54"/>
        <v>10.144942307692309</v>
      </c>
      <c r="BE82" s="123">
        <v>4.9000000000000004</v>
      </c>
      <c r="BF82" s="252">
        <f t="shared" si="56"/>
        <v>6.9136414835164839</v>
      </c>
      <c r="BG82" s="123">
        <v>9.3000000000000007</v>
      </c>
      <c r="BH82" s="252">
        <f t="shared" si="57"/>
        <v>9.6844932844932838</v>
      </c>
      <c r="BM82" s="123">
        <v>7.6</v>
      </c>
      <c r="BN82" s="252">
        <f t="shared" si="59"/>
        <v>10.134281593406595</v>
      </c>
      <c r="BO82" s="123">
        <v>11.2</v>
      </c>
      <c r="BP82" s="252">
        <f t="shared" si="60"/>
        <v>11.768331828849972</v>
      </c>
      <c r="BS82" s="122">
        <v>8.1</v>
      </c>
      <c r="BT82" s="252">
        <f t="shared" si="62"/>
        <v>9.7289706753828771</v>
      </c>
      <c r="BY82" s="122">
        <v>7.5</v>
      </c>
      <c r="BZ82" s="252">
        <f t="shared" si="64"/>
        <v>7.9329228243021346</v>
      </c>
      <c r="CI82" s="121">
        <v>7.8</v>
      </c>
      <c r="CJ82" s="252">
        <f t="shared" si="66"/>
        <v>7.6726520831722951</v>
      </c>
      <c r="CY82" s="119">
        <v>9.5555555555555554</v>
      </c>
      <c r="CZ82" s="252">
        <f t="shared" si="68"/>
        <v>9.3944191755722883</v>
      </c>
      <c r="DC82" s="119">
        <v>11.555555555555555</v>
      </c>
      <c r="DD82" s="252">
        <f t="shared" si="69"/>
        <v>13.421138918702095</v>
      </c>
      <c r="DE82" s="120"/>
      <c r="DF82" s="120"/>
      <c r="DG82" s="132">
        <v>9.5555555555555554</v>
      </c>
      <c r="DH82" s="252">
        <f t="shared" si="70"/>
        <v>10.049957993865151</v>
      </c>
      <c r="DK82" s="132">
        <v>6.1111111111111107</v>
      </c>
      <c r="DL82" s="252">
        <f t="shared" si="72"/>
        <v>9.530795177045178</v>
      </c>
      <c r="DQ82" s="132">
        <v>4.5</v>
      </c>
      <c r="DR82" s="252">
        <f t="shared" si="73"/>
        <v>6.0163141025641034</v>
      </c>
    </row>
    <row r="83" spans="1:122" x14ac:dyDescent="0.2">
      <c r="A83" s="249">
        <v>120</v>
      </c>
      <c r="C83" s="130">
        <v>13</v>
      </c>
      <c r="D83" s="253">
        <f>($A83*C$119)+C$123</f>
        <v>14.001846153846152</v>
      </c>
      <c r="E83" s="130">
        <v>14.7</v>
      </c>
      <c r="F83" s="252">
        <f t="shared" si="42"/>
        <v>14.705117105975111</v>
      </c>
      <c r="G83" s="130">
        <v>11.8</v>
      </c>
      <c r="H83" s="252">
        <f t="shared" si="43"/>
        <v>13.136627579126966</v>
      </c>
      <c r="K83" s="130">
        <v>12.4</v>
      </c>
      <c r="L83" s="252">
        <f t="shared" si="45"/>
        <v>12.30524200301457</v>
      </c>
      <c r="Q83" s="128">
        <v>5.4</v>
      </c>
      <c r="R83" s="252">
        <f t="shared" si="47"/>
        <v>7.0485601612923672</v>
      </c>
      <c r="S83" s="128">
        <v>6.9</v>
      </c>
      <c r="T83" s="252">
        <f t="shared" si="48"/>
        <v>9.82056043956044</v>
      </c>
      <c r="Y83" s="128">
        <v>7.3</v>
      </c>
      <c r="Z83" s="252">
        <f t="shared" si="51"/>
        <v>8.4565623565623564</v>
      </c>
      <c r="AA83" s="128">
        <v>13.7</v>
      </c>
      <c r="AB83" s="252">
        <f t="shared" si="52"/>
        <v>13.540753840753842</v>
      </c>
      <c r="AI83" s="126">
        <v>9.6</v>
      </c>
      <c r="AJ83" s="252">
        <f t="shared" si="53"/>
        <v>8.9078057001055555</v>
      </c>
      <c r="AQ83" s="124">
        <v>8.6</v>
      </c>
      <c r="AR83" s="252">
        <f t="shared" si="54"/>
        <v>10.11646153846154</v>
      </c>
      <c r="BE83" s="123">
        <v>4.8</v>
      </c>
      <c r="BF83" s="252">
        <f t="shared" si="56"/>
        <v>6.8185824175824177</v>
      </c>
      <c r="BG83" s="123">
        <v>9.3000000000000007</v>
      </c>
      <c r="BH83" s="252">
        <f t="shared" si="57"/>
        <v>9.6446886446886442</v>
      </c>
      <c r="BM83" s="123">
        <v>7.4</v>
      </c>
      <c r="BN83" s="252">
        <f t="shared" si="59"/>
        <v>10.014032967032968</v>
      </c>
      <c r="BO83" s="123">
        <v>11.1</v>
      </c>
      <c r="BP83" s="252">
        <f t="shared" si="60"/>
        <v>11.72782451706084</v>
      </c>
      <c r="BS83" s="122">
        <v>8.1999999999999993</v>
      </c>
      <c r="BT83" s="252">
        <f t="shared" si="62"/>
        <v>9.6910998351821327</v>
      </c>
      <c r="BY83" s="122">
        <v>7.8</v>
      </c>
      <c r="BZ83" s="252">
        <f t="shared" si="64"/>
        <v>7.8778325123152708</v>
      </c>
      <c r="CI83" s="134">
        <v>7.6</v>
      </c>
      <c r="CJ83" s="252">
        <f t="shared" si="66"/>
        <v>7.506245652005874</v>
      </c>
      <c r="CY83" s="132">
        <v>9.5</v>
      </c>
      <c r="CZ83" s="252">
        <f t="shared" si="68"/>
        <v>9.3246113136406485</v>
      </c>
      <c r="DC83" s="132">
        <v>11.722222222222221</v>
      </c>
      <c r="DD83" s="252">
        <f t="shared" si="69"/>
        <v>13.359739161544216</v>
      </c>
      <c r="DG83" s="119">
        <v>9.5555555555555554</v>
      </c>
      <c r="DH83" s="252">
        <f t="shared" si="70"/>
        <v>9.9748353945646038</v>
      </c>
      <c r="DK83" s="119">
        <v>6.0555555555555554</v>
      </c>
      <c r="DL83" s="252">
        <f t="shared" si="72"/>
        <v>9.4041147741147739</v>
      </c>
      <c r="DQ83" s="119">
        <v>4.333333333333333</v>
      </c>
      <c r="DR83" s="252">
        <f t="shared" si="73"/>
        <v>5.9783760683760692</v>
      </c>
    </row>
    <row r="84" spans="1:122" x14ac:dyDescent="0.2">
      <c r="A84" s="249">
        <v>125</v>
      </c>
      <c r="E84" s="130">
        <v>14.4</v>
      </c>
      <c r="F84" s="252">
        <f t="shared" si="42"/>
        <v>14.584496985390739</v>
      </c>
      <c r="G84" s="130">
        <v>12.2</v>
      </c>
      <c r="H84" s="252">
        <f t="shared" si="43"/>
        <v>13.188153728257255</v>
      </c>
      <c r="K84" s="130">
        <v>12.2</v>
      </c>
      <c r="L84" s="252">
        <f t="shared" si="45"/>
        <v>12.076293753140178</v>
      </c>
      <c r="Q84" s="128">
        <v>5.4</v>
      </c>
      <c r="R84" s="252">
        <f t="shared" si="47"/>
        <v>7.0172501680128825</v>
      </c>
      <c r="S84" s="128">
        <v>6.6</v>
      </c>
      <c r="T84" s="252">
        <f t="shared" si="48"/>
        <v>9.7005837912087909</v>
      </c>
      <c r="Y84" s="128">
        <v>7.5</v>
      </c>
      <c r="Z84" s="252">
        <f t="shared" si="51"/>
        <v>8.471419121419121</v>
      </c>
      <c r="AA84" s="128">
        <v>13.4</v>
      </c>
      <c r="AB84" s="252">
        <f t="shared" si="52"/>
        <v>13.384118584118585</v>
      </c>
      <c r="AI84" s="126">
        <v>9.3000000000000007</v>
      </c>
      <c r="AJ84" s="252">
        <f t="shared" si="53"/>
        <v>8.7331309376099533</v>
      </c>
      <c r="AQ84" s="124">
        <v>8.4</v>
      </c>
      <c r="AR84" s="252">
        <f t="shared" si="54"/>
        <v>10.08798076923077</v>
      </c>
      <c r="BE84" s="123">
        <v>4.5999999999999996</v>
      </c>
      <c r="BF84" s="252">
        <f>($A84*BE$119)+BE$123</f>
        <v>6.7235233516483515</v>
      </c>
      <c r="BG84" s="123">
        <v>9.1999999999999993</v>
      </c>
      <c r="BH84" s="252">
        <f t="shared" si="57"/>
        <v>9.6048840048840045</v>
      </c>
      <c r="BM84" s="123">
        <v>7.1</v>
      </c>
      <c r="BN84" s="252">
        <f t="shared" si="59"/>
        <v>9.8937843406593409</v>
      </c>
      <c r="BO84" s="123">
        <v>10.9</v>
      </c>
      <c r="BP84" s="252">
        <f t="shared" si="60"/>
        <v>11.687317205271709</v>
      </c>
      <c r="BS84" s="122">
        <v>8.3000000000000007</v>
      </c>
      <c r="BT84" s="252">
        <f t="shared" si="62"/>
        <v>9.6532289949813883</v>
      </c>
      <c r="BY84" s="122">
        <v>8.1999999999999993</v>
      </c>
      <c r="BZ84" s="252">
        <f t="shared" si="64"/>
        <v>7.8227422003284071</v>
      </c>
      <c r="CI84" s="121">
        <v>7.5</v>
      </c>
      <c r="CJ84" s="252">
        <f t="shared" si="66"/>
        <v>7.3398392208394521</v>
      </c>
      <c r="CY84" s="119">
        <v>9.4444444444444446</v>
      </c>
      <c r="CZ84" s="252">
        <f t="shared" si="68"/>
        <v>9.2548034517090088</v>
      </c>
      <c r="DC84" s="119">
        <v>11.944444444444445</v>
      </c>
      <c r="DD84" s="252">
        <f t="shared" si="69"/>
        <v>13.298339404386336</v>
      </c>
      <c r="DG84" s="132">
        <v>9.4444444444444446</v>
      </c>
      <c r="DH84" s="252">
        <f t="shared" si="70"/>
        <v>9.8997127952640547</v>
      </c>
      <c r="DK84" s="132">
        <v>6.0555555555555554</v>
      </c>
      <c r="DL84" s="252">
        <f t="shared" si="72"/>
        <v>9.2774343711843716</v>
      </c>
      <c r="DQ84" s="132">
        <v>4.2222222222222223</v>
      </c>
      <c r="DR84" s="252">
        <f t="shared" si="73"/>
        <v>5.940438034188035</v>
      </c>
    </row>
    <row r="85" spans="1:122" x14ac:dyDescent="0.2">
      <c r="A85" s="249">
        <v>130</v>
      </c>
      <c r="E85" s="130">
        <v>14.7</v>
      </c>
      <c r="F85" s="252">
        <f t="shared" si="42"/>
        <v>14.46387686480637</v>
      </c>
      <c r="G85" s="130">
        <v>12.4</v>
      </c>
      <c r="H85" s="252">
        <f t="shared" si="43"/>
        <v>13.239679877387545</v>
      </c>
      <c r="K85" s="130">
        <v>12</v>
      </c>
      <c r="L85" s="252">
        <f t="shared" si="45"/>
        <v>11.847345503265785</v>
      </c>
      <c r="Q85" s="128">
        <v>5.4</v>
      </c>
      <c r="R85" s="252">
        <f t="shared" si="47"/>
        <v>6.9859401747333978</v>
      </c>
      <c r="S85" s="128">
        <v>6.6</v>
      </c>
      <c r="T85" s="252">
        <f t="shared" si="48"/>
        <v>9.5806071428571435</v>
      </c>
      <c r="Y85" s="128">
        <v>7.7</v>
      </c>
      <c r="Z85" s="252">
        <f t="shared" si="51"/>
        <v>8.4862758862758856</v>
      </c>
      <c r="AA85" s="128">
        <v>13.3</v>
      </c>
      <c r="AB85" s="252">
        <f t="shared" si="52"/>
        <v>13.227483327483331</v>
      </c>
      <c r="AI85" s="126">
        <v>8.9</v>
      </c>
      <c r="AJ85" s="252">
        <f t="shared" si="53"/>
        <v>8.5584561751143529</v>
      </c>
      <c r="AQ85" s="124">
        <v>8.3000000000000007</v>
      </c>
      <c r="AR85" s="252">
        <f t="shared" si="54"/>
        <v>10.059500000000002</v>
      </c>
      <c r="BE85" s="123">
        <v>4.5</v>
      </c>
      <c r="BF85" s="252">
        <f>($A85*BE$119)+BE$123</f>
        <v>6.6284642857142853</v>
      </c>
      <c r="BG85" s="123">
        <v>9.1</v>
      </c>
      <c r="BH85" s="252">
        <f t="shared" si="57"/>
        <v>9.5650793650793648</v>
      </c>
      <c r="BM85" s="123">
        <v>7.1</v>
      </c>
      <c r="BN85" s="252">
        <f t="shared" si="59"/>
        <v>9.773535714285714</v>
      </c>
      <c r="BO85" s="123">
        <v>11</v>
      </c>
      <c r="BP85" s="252">
        <f t="shared" si="60"/>
        <v>11.646809893482576</v>
      </c>
      <c r="BS85" s="122">
        <v>8.4</v>
      </c>
      <c r="BT85" s="252">
        <f t="shared" si="62"/>
        <v>9.6153581547806439</v>
      </c>
      <c r="BY85" s="122">
        <v>8.5</v>
      </c>
      <c r="BZ85" s="252">
        <f t="shared" si="64"/>
        <v>7.7676518883415433</v>
      </c>
      <c r="CI85" s="134">
        <v>7.4</v>
      </c>
      <c r="CJ85" s="252">
        <f t="shared" si="66"/>
        <v>7.1734327896730301</v>
      </c>
      <c r="CY85" s="132">
        <v>9.3333333333333339</v>
      </c>
      <c r="CZ85" s="252">
        <f t="shared" si="68"/>
        <v>9.184995589777369</v>
      </c>
      <c r="DC85" s="132">
        <v>12.222222222222221</v>
      </c>
      <c r="DD85" s="252">
        <f t="shared" si="69"/>
        <v>13.236939647228455</v>
      </c>
      <c r="DG85" s="119">
        <v>9.2777777777777786</v>
      </c>
      <c r="DH85" s="252">
        <f t="shared" si="70"/>
        <v>9.8245901959635056</v>
      </c>
      <c r="DK85" s="119">
        <v>6</v>
      </c>
      <c r="DL85" s="252">
        <f t="shared" si="72"/>
        <v>9.1507539682539694</v>
      </c>
      <c r="DQ85" s="119">
        <v>4.2222222222222223</v>
      </c>
      <c r="DR85" s="252">
        <f t="shared" si="73"/>
        <v>5.9025000000000007</v>
      </c>
    </row>
    <row r="86" spans="1:122" x14ac:dyDescent="0.2">
      <c r="A86" s="249">
        <v>135</v>
      </c>
      <c r="E86" s="130">
        <v>15.2</v>
      </c>
      <c r="F86" s="252">
        <f t="shared" si="42"/>
        <v>14.343256744222</v>
      </c>
      <c r="G86" s="130">
        <v>12.7</v>
      </c>
      <c r="H86" s="252">
        <f t="shared" si="43"/>
        <v>13.291206026517836</v>
      </c>
      <c r="K86" s="130">
        <v>11.8</v>
      </c>
      <c r="L86" s="252">
        <f t="shared" si="45"/>
        <v>11.618397253391391</v>
      </c>
      <c r="Q86" s="128">
        <v>5.5</v>
      </c>
      <c r="R86" s="252">
        <f t="shared" si="47"/>
        <v>6.9546301814539131</v>
      </c>
      <c r="S86" s="128">
        <v>6.6</v>
      </c>
      <c r="T86" s="252">
        <f t="shared" si="48"/>
        <v>9.4606304945054944</v>
      </c>
      <c r="Y86" s="128">
        <v>7.8</v>
      </c>
      <c r="Z86" s="252">
        <f t="shared" si="51"/>
        <v>8.5011326511326502</v>
      </c>
      <c r="AA86" s="128">
        <v>13.4</v>
      </c>
      <c r="AB86" s="252">
        <f t="shared" si="52"/>
        <v>13.070848070848072</v>
      </c>
      <c r="AI86" s="126">
        <v>8.3000000000000007</v>
      </c>
      <c r="AJ86" s="252">
        <f t="shared" si="53"/>
        <v>8.3837814126187507</v>
      </c>
      <c r="AQ86" s="124">
        <v>8.3000000000000007</v>
      </c>
      <c r="AR86" s="252">
        <f t="shared" si="54"/>
        <v>10.031019230769232</v>
      </c>
      <c r="BE86" s="123">
        <v>4.4000000000000004</v>
      </c>
      <c r="BF86" s="252">
        <f t="shared" ref="BF86:BF107" si="74">($A86*BE$119)+BE$123</f>
        <v>6.533405219780219</v>
      </c>
      <c r="BM86" s="123">
        <v>7.2</v>
      </c>
      <c r="BN86" s="252">
        <f t="shared" si="59"/>
        <v>9.6532870879120889</v>
      </c>
      <c r="BO86" s="123">
        <v>11</v>
      </c>
      <c r="BP86" s="252">
        <f t="shared" si="60"/>
        <v>11.606302581693445</v>
      </c>
      <c r="BS86" s="122">
        <v>8.4</v>
      </c>
      <c r="BT86" s="252">
        <f t="shared" si="62"/>
        <v>9.5774873145798995</v>
      </c>
      <c r="BY86" s="122">
        <v>8.8000000000000007</v>
      </c>
      <c r="BZ86" s="252">
        <f t="shared" si="64"/>
        <v>7.7125615763546795</v>
      </c>
      <c r="CI86" s="121">
        <v>7.2</v>
      </c>
      <c r="CJ86" s="252">
        <f t="shared" si="66"/>
        <v>7.0070263585066082</v>
      </c>
      <c r="CY86" s="119">
        <v>9.2222222222222214</v>
      </c>
      <c r="CZ86" s="252">
        <f t="shared" si="68"/>
        <v>9.1151877278457292</v>
      </c>
      <c r="DC86" s="119">
        <v>12</v>
      </c>
      <c r="DD86" s="252">
        <f t="shared" si="69"/>
        <v>13.175539890070576</v>
      </c>
      <c r="DG86" s="132">
        <v>9.2777777777777786</v>
      </c>
      <c r="DH86" s="252">
        <f t="shared" si="70"/>
        <v>9.7494675966629565</v>
      </c>
      <c r="DK86" s="132">
        <v>5.8888888888888893</v>
      </c>
      <c r="DL86" s="252">
        <f t="shared" si="72"/>
        <v>9.0240735653235653</v>
      </c>
      <c r="DQ86" s="132">
        <v>4.2222222222222223</v>
      </c>
      <c r="DR86" s="252">
        <f t="shared" si="73"/>
        <v>5.8645619658119665</v>
      </c>
    </row>
    <row r="87" spans="1:122" x14ac:dyDescent="0.2">
      <c r="A87" s="249">
        <v>145</v>
      </c>
      <c r="E87" s="130">
        <v>14.9</v>
      </c>
      <c r="F87" s="252">
        <f t="shared" si="42"/>
        <v>14.102016503053258</v>
      </c>
      <c r="G87" s="130">
        <v>12.9</v>
      </c>
      <c r="H87" s="252">
        <f t="shared" si="43"/>
        <v>13.394258324778416</v>
      </c>
      <c r="K87" s="130">
        <v>11.6</v>
      </c>
      <c r="L87" s="252">
        <f t="shared" si="45"/>
        <v>11.160500753642605</v>
      </c>
      <c r="Q87" s="128">
        <v>5.4</v>
      </c>
      <c r="R87" s="252">
        <f t="shared" si="47"/>
        <v>6.8920101948949437</v>
      </c>
      <c r="S87" s="128">
        <v>6.5</v>
      </c>
      <c r="T87" s="252">
        <f t="shared" si="48"/>
        <v>9.220677197802198</v>
      </c>
      <c r="Y87" s="128">
        <v>8</v>
      </c>
      <c r="Z87" s="252">
        <f t="shared" si="51"/>
        <v>8.5308461808461793</v>
      </c>
      <c r="AA87" s="128">
        <v>13.3</v>
      </c>
      <c r="AB87" s="252">
        <f t="shared" si="52"/>
        <v>12.757577557577559</v>
      </c>
      <c r="AI87" s="126">
        <v>7.8</v>
      </c>
      <c r="AJ87" s="252">
        <f t="shared" si="53"/>
        <v>8.034431887627548</v>
      </c>
      <c r="AQ87" s="124">
        <v>8.3000000000000007</v>
      </c>
      <c r="AR87" s="252">
        <f t="shared" si="54"/>
        <v>9.974057692307694</v>
      </c>
      <c r="BE87" s="123">
        <v>4.5</v>
      </c>
      <c r="BF87" s="252">
        <f t="shared" si="74"/>
        <v>6.3432870879120884</v>
      </c>
      <c r="BM87" s="123">
        <v>7.2</v>
      </c>
      <c r="BN87" s="252">
        <f t="shared" si="59"/>
        <v>9.4127898351648369</v>
      </c>
      <c r="BO87" s="123">
        <v>10.9</v>
      </c>
      <c r="BP87" s="252">
        <f t="shared" si="60"/>
        <v>11.525287958115182</v>
      </c>
      <c r="BS87" s="122">
        <v>8.1999999999999993</v>
      </c>
      <c r="BT87" s="252">
        <f t="shared" si="62"/>
        <v>9.501745634178409</v>
      </c>
      <c r="CI87" s="134">
        <v>7.1</v>
      </c>
      <c r="CJ87" s="252">
        <f t="shared" si="66"/>
        <v>6.6742134961737642</v>
      </c>
      <c r="CY87" s="132">
        <v>9.1111111111111107</v>
      </c>
      <c r="CZ87" s="252">
        <f t="shared" si="68"/>
        <v>8.9755720039824496</v>
      </c>
      <c r="DC87" s="132">
        <v>11.777777777777779</v>
      </c>
      <c r="DD87" s="252">
        <f t="shared" si="69"/>
        <v>13.052740375754816</v>
      </c>
      <c r="DG87" s="119">
        <v>9.3888888888888893</v>
      </c>
      <c r="DH87" s="252">
        <f t="shared" si="70"/>
        <v>9.5992223980618583</v>
      </c>
      <c r="DK87" s="119">
        <v>5.7222222222222223</v>
      </c>
      <c r="DL87" s="252">
        <f t="shared" si="72"/>
        <v>8.7707127594627607</v>
      </c>
      <c r="DQ87" s="119">
        <v>4.3888888888888893</v>
      </c>
      <c r="DR87" s="252">
        <f t="shared" si="73"/>
        <v>5.788685897435899</v>
      </c>
    </row>
    <row r="88" spans="1:122" x14ac:dyDescent="0.2">
      <c r="A88" s="249">
        <v>150</v>
      </c>
      <c r="E88" s="130">
        <v>14.6</v>
      </c>
      <c r="F88" s="252">
        <f t="shared" si="42"/>
        <v>13.981396382468887</v>
      </c>
      <c r="G88" s="130">
        <v>12.9</v>
      </c>
      <c r="H88" s="252">
        <f t="shared" si="43"/>
        <v>13.445784473908706</v>
      </c>
      <c r="Q88" s="128">
        <v>5.4</v>
      </c>
      <c r="R88" s="252">
        <f t="shared" si="47"/>
        <v>6.860700201615459</v>
      </c>
      <c r="S88" s="128">
        <v>6.6</v>
      </c>
      <c r="T88" s="252">
        <f t="shared" si="48"/>
        <v>9.1007005494505506</v>
      </c>
      <c r="Y88" s="128">
        <v>8.1999999999999993</v>
      </c>
      <c r="Z88" s="252">
        <f t="shared" si="51"/>
        <v>8.5457029457029456</v>
      </c>
      <c r="AA88" s="128">
        <v>12.4</v>
      </c>
      <c r="AB88" s="252">
        <f t="shared" si="52"/>
        <v>12.600942300942304</v>
      </c>
      <c r="AI88" s="126">
        <v>7.4</v>
      </c>
      <c r="AJ88" s="252">
        <f t="shared" si="53"/>
        <v>7.8597571251319458</v>
      </c>
      <c r="AQ88" s="124">
        <v>8.1999999999999993</v>
      </c>
      <c r="AR88" s="252">
        <f t="shared" si="54"/>
        <v>9.9455769230769242</v>
      </c>
      <c r="BE88" s="123">
        <v>4.4000000000000004</v>
      </c>
      <c r="BF88" s="252">
        <f t="shared" si="74"/>
        <v>6.2482280219780222</v>
      </c>
      <c r="BM88" s="123">
        <v>7.2</v>
      </c>
      <c r="BN88" s="252">
        <f t="shared" si="59"/>
        <v>9.29254120879121</v>
      </c>
      <c r="BO88" s="123">
        <v>10.8</v>
      </c>
      <c r="BP88" s="252">
        <f t="shared" si="60"/>
        <v>11.484780646326051</v>
      </c>
      <c r="BS88" s="122">
        <v>8.1</v>
      </c>
      <c r="BT88" s="252">
        <f t="shared" si="62"/>
        <v>9.4638747939776664</v>
      </c>
      <c r="CI88" s="121">
        <v>7</v>
      </c>
      <c r="CJ88" s="252">
        <f t="shared" si="66"/>
        <v>6.5078070650073423</v>
      </c>
      <c r="CY88" s="119">
        <v>9.1111111111111107</v>
      </c>
      <c r="CZ88" s="252">
        <f t="shared" si="68"/>
        <v>8.9057641420508098</v>
      </c>
      <c r="DC88" s="119">
        <v>11.888888888888889</v>
      </c>
      <c r="DD88" s="252">
        <f t="shared" si="69"/>
        <v>12.991340618596936</v>
      </c>
      <c r="DG88" s="132">
        <v>9.3333333333333339</v>
      </c>
      <c r="DH88" s="252">
        <f t="shared" si="70"/>
        <v>9.5240997987613092</v>
      </c>
      <c r="DK88" s="132">
        <v>5.6111111111111107</v>
      </c>
      <c r="DL88" s="252">
        <f t="shared" si="72"/>
        <v>8.6440323565323567</v>
      </c>
      <c r="DQ88" s="132">
        <v>4.5</v>
      </c>
      <c r="DR88" s="252">
        <f t="shared" si="73"/>
        <v>5.7507478632478648</v>
      </c>
    </row>
    <row r="89" spans="1:122" x14ac:dyDescent="0.2">
      <c r="A89" s="249">
        <v>155</v>
      </c>
      <c r="E89" s="130">
        <v>14.1</v>
      </c>
      <c r="F89" s="252">
        <f t="shared" si="42"/>
        <v>13.860776261884517</v>
      </c>
      <c r="Q89" s="128">
        <v>5.3</v>
      </c>
      <c r="R89" s="252">
        <f t="shared" si="47"/>
        <v>6.8293902083359743</v>
      </c>
      <c r="S89" s="128">
        <v>6.8</v>
      </c>
      <c r="T89" s="252">
        <f t="shared" si="48"/>
        <v>8.9807239010989015</v>
      </c>
      <c r="Y89" s="128">
        <v>8.1999999999999993</v>
      </c>
      <c r="Z89" s="252">
        <f t="shared" si="51"/>
        <v>8.5605597105597102</v>
      </c>
      <c r="AA89" s="128">
        <v>12.2</v>
      </c>
      <c r="AB89" s="252">
        <f t="shared" si="52"/>
        <v>12.444307044307045</v>
      </c>
      <c r="AI89" s="126">
        <v>6.9</v>
      </c>
      <c r="AJ89" s="252">
        <f t="shared" si="53"/>
        <v>7.6850823626363436</v>
      </c>
      <c r="AQ89" s="124">
        <v>8.1999999999999993</v>
      </c>
      <c r="AR89" s="252">
        <f t="shared" si="54"/>
        <v>9.9170961538461544</v>
      </c>
      <c r="BE89" s="123">
        <v>4.5</v>
      </c>
      <c r="BF89" s="252">
        <f t="shared" si="74"/>
        <v>6.153168956043956</v>
      </c>
      <c r="BM89" s="123">
        <v>7.3</v>
      </c>
      <c r="BN89" s="252">
        <f t="shared" si="59"/>
        <v>9.1722925824175832</v>
      </c>
      <c r="BO89" s="123">
        <v>10.7</v>
      </c>
      <c r="BP89" s="252">
        <f t="shared" si="60"/>
        <v>11.444273334536918</v>
      </c>
      <c r="BS89" s="122">
        <v>7.9</v>
      </c>
      <c r="BT89" s="252">
        <f t="shared" si="62"/>
        <v>9.4260039537769202</v>
      </c>
      <c r="CI89" s="134">
        <v>6.9</v>
      </c>
      <c r="CJ89" s="252">
        <f t="shared" si="66"/>
        <v>6.3414006338409203</v>
      </c>
      <c r="CY89" s="132">
        <v>8.8888888888888893</v>
      </c>
      <c r="CZ89" s="252">
        <f t="shared" si="68"/>
        <v>8.83595628011917</v>
      </c>
      <c r="DC89" s="132">
        <v>12.222222222222221</v>
      </c>
      <c r="DD89" s="252">
        <f t="shared" si="69"/>
        <v>12.929940861439057</v>
      </c>
      <c r="DG89" s="119">
        <v>9.1666666666666661</v>
      </c>
      <c r="DH89" s="252">
        <f t="shared" si="70"/>
        <v>9.4489771994607601</v>
      </c>
      <c r="DK89" s="119">
        <v>5.5</v>
      </c>
      <c r="DL89" s="252">
        <f t="shared" si="72"/>
        <v>8.5173519536019544</v>
      </c>
      <c r="DQ89" s="119">
        <v>4.5</v>
      </c>
      <c r="DR89" s="252">
        <f t="shared" si="73"/>
        <v>5.7128098290598306</v>
      </c>
    </row>
    <row r="90" spans="1:122" x14ac:dyDescent="0.2">
      <c r="A90" s="249">
        <v>160</v>
      </c>
      <c r="E90" s="130">
        <v>13.6</v>
      </c>
      <c r="F90" s="252">
        <f t="shared" si="42"/>
        <v>13.740156141300147</v>
      </c>
      <c r="Q90" s="128">
        <v>5.4</v>
      </c>
      <c r="R90" s="252">
        <f t="shared" si="47"/>
        <v>6.7980802150564896</v>
      </c>
      <c r="S90" s="128">
        <v>6.6</v>
      </c>
      <c r="T90" s="252">
        <f t="shared" si="48"/>
        <v>8.8607472527472524</v>
      </c>
      <c r="Y90" s="128">
        <v>8.1</v>
      </c>
      <c r="Z90" s="252">
        <f t="shared" si="51"/>
        <v>8.5754164754164748</v>
      </c>
      <c r="AA90" s="128">
        <v>12</v>
      </c>
      <c r="AB90" s="252">
        <f t="shared" si="52"/>
        <v>12.28767178767179</v>
      </c>
      <c r="AI90" s="126">
        <v>6.6</v>
      </c>
      <c r="AJ90" s="252">
        <f t="shared" si="53"/>
        <v>7.5104076001407414</v>
      </c>
      <c r="AQ90" s="124">
        <v>8.1999999999999993</v>
      </c>
      <c r="AR90" s="252">
        <f t="shared" si="54"/>
        <v>9.8886153846153864</v>
      </c>
      <c r="BE90" s="123">
        <v>4.4000000000000004</v>
      </c>
      <c r="BF90" s="252">
        <f t="shared" si="74"/>
        <v>6.0581098901098898</v>
      </c>
      <c r="BM90" s="123">
        <v>7.2</v>
      </c>
      <c r="BN90" s="252">
        <f t="shared" si="59"/>
        <v>9.0520439560439563</v>
      </c>
      <c r="BO90" s="123">
        <v>10.7</v>
      </c>
      <c r="BP90" s="252">
        <f t="shared" si="60"/>
        <v>11.403766022747787</v>
      </c>
      <c r="BS90" s="122">
        <v>7.7</v>
      </c>
      <c r="BT90" s="252">
        <f t="shared" si="62"/>
        <v>9.3881331135761759</v>
      </c>
      <c r="CI90" s="121">
        <v>6.9</v>
      </c>
      <c r="CJ90" s="252">
        <f t="shared" si="66"/>
        <v>6.1749942026744984</v>
      </c>
      <c r="CY90" s="119">
        <v>8.6666666666666661</v>
      </c>
      <c r="CZ90" s="252">
        <f t="shared" si="68"/>
        <v>8.7661484181875302</v>
      </c>
      <c r="DC90" s="119">
        <v>12.555555555555555</v>
      </c>
      <c r="DD90" s="252">
        <f t="shared" si="69"/>
        <v>12.868541104281176</v>
      </c>
      <c r="DG90" s="132">
        <v>9.3888888888888893</v>
      </c>
      <c r="DH90" s="252">
        <f t="shared" si="70"/>
        <v>9.373854600160211</v>
      </c>
      <c r="DK90" s="132">
        <v>5.3888888888888893</v>
      </c>
      <c r="DL90" s="252">
        <f t="shared" si="72"/>
        <v>8.3906715506715521</v>
      </c>
      <c r="DQ90" s="132">
        <v>4.4444444444444446</v>
      </c>
      <c r="DR90" s="252">
        <f t="shared" si="73"/>
        <v>5.6748717948717964</v>
      </c>
    </row>
    <row r="91" spans="1:122" x14ac:dyDescent="0.2">
      <c r="A91" s="249">
        <v>165</v>
      </c>
      <c r="E91" s="130">
        <v>13.4</v>
      </c>
      <c r="F91" s="252">
        <f t="shared" si="42"/>
        <v>13.619536020715776</v>
      </c>
      <c r="Q91" s="128">
        <v>5.4</v>
      </c>
      <c r="R91" s="252">
        <f t="shared" si="47"/>
        <v>6.7667702217770049</v>
      </c>
      <c r="S91" s="128">
        <v>6.5</v>
      </c>
      <c r="T91" s="252">
        <f t="shared" si="48"/>
        <v>8.740770604395605</v>
      </c>
      <c r="Y91" s="128">
        <v>8.1</v>
      </c>
      <c r="Z91" s="252">
        <f t="shared" si="51"/>
        <v>8.5902732402732394</v>
      </c>
      <c r="AA91" s="128">
        <v>11.4</v>
      </c>
      <c r="AB91" s="252">
        <f t="shared" si="52"/>
        <v>12.131036531036532</v>
      </c>
      <c r="AI91" s="126">
        <v>6.3</v>
      </c>
      <c r="AJ91" s="252">
        <f t="shared" si="53"/>
        <v>7.3357328376451401</v>
      </c>
      <c r="AQ91" s="124">
        <v>8.4</v>
      </c>
      <c r="AR91" s="252">
        <f t="shared" si="54"/>
        <v>9.8601346153846166</v>
      </c>
      <c r="BE91" s="123">
        <v>4.3</v>
      </c>
      <c r="BF91" s="252">
        <f t="shared" si="74"/>
        <v>5.9630508241758235</v>
      </c>
      <c r="BM91" s="123">
        <v>7.1</v>
      </c>
      <c r="BN91" s="252">
        <f t="shared" si="59"/>
        <v>8.9317953296703312</v>
      </c>
      <c r="BO91" s="123">
        <v>10.7</v>
      </c>
      <c r="BP91" s="252">
        <f t="shared" si="60"/>
        <v>11.363258710958656</v>
      </c>
      <c r="BS91" s="122">
        <v>7.8</v>
      </c>
      <c r="BT91" s="252">
        <f t="shared" si="62"/>
        <v>9.3502622733754315</v>
      </c>
      <c r="CI91" s="134">
        <v>7.1</v>
      </c>
      <c r="CJ91" s="252">
        <f t="shared" si="66"/>
        <v>6.0085877715080764</v>
      </c>
      <c r="CY91" s="132">
        <v>8.2777777777777786</v>
      </c>
      <c r="CZ91" s="252">
        <f t="shared" si="68"/>
        <v>8.6963405562558904</v>
      </c>
      <c r="DC91" s="132">
        <v>12.777777777777779</v>
      </c>
      <c r="DD91" s="252">
        <f t="shared" si="69"/>
        <v>12.807141347123297</v>
      </c>
      <c r="DK91" s="119">
        <v>5.2777777777777777</v>
      </c>
      <c r="DL91" s="252">
        <f t="shared" si="72"/>
        <v>8.2639911477411481</v>
      </c>
      <c r="DQ91" s="119">
        <v>4.3888888888888893</v>
      </c>
      <c r="DR91" s="252">
        <f t="shared" si="73"/>
        <v>5.6369337606837622</v>
      </c>
    </row>
    <row r="92" spans="1:122" x14ac:dyDescent="0.2">
      <c r="A92" s="249">
        <v>170</v>
      </c>
      <c r="Q92" s="128">
        <v>5.3</v>
      </c>
      <c r="R92" s="252">
        <f t="shared" si="47"/>
        <v>6.7354602284975202</v>
      </c>
      <c r="S92" s="128">
        <v>6.5</v>
      </c>
      <c r="T92" s="252">
        <f t="shared" si="48"/>
        <v>8.6207939560439577</v>
      </c>
      <c r="Y92" s="128">
        <v>8.1999999999999993</v>
      </c>
      <c r="Z92" s="252">
        <f t="shared" si="51"/>
        <v>8.6051300051300039</v>
      </c>
      <c r="AA92" s="128">
        <v>11.6</v>
      </c>
      <c r="AB92" s="252">
        <f t="shared" si="52"/>
        <v>11.974401274401277</v>
      </c>
      <c r="AI92" s="126">
        <v>5.6</v>
      </c>
      <c r="AJ92" s="252">
        <f t="shared" si="53"/>
        <v>7.1610580751495378</v>
      </c>
      <c r="AQ92" s="124">
        <v>8.4</v>
      </c>
      <c r="AR92" s="252">
        <f t="shared" si="54"/>
        <v>9.8316538461538467</v>
      </c>
      <c r="BE92" s="123">
        <v>4.4000000000000004</v>
      </c>
      <c r="BF92" s="252">
        <f t="shared" si="74"/>
        <v>5.8679917582417582</v>
      </c>
      <c r="BM92" s="123">
        <v>7.1</v>
      </c>
      <c r="BN92" s="252">
        <f t="shared" si="59"/>
        <v>8.8115467032967043</v>
      </c>
      <c r="BO92" s="123">
        <v>11.1</v>
      </c>
      <c r="BP92" s="252">
        <f t="shared" si="60"/>
        <v>11.322751399169524</v>
      </c>
      <c r="BS92" s="122">
        <v>7.8</v>
      </c>
      <c r="BT92" s="252">
        <f t="shared" si="62"/>
        <v>9.3123914331746871</v>
      </c>
      <c r="CY92" s="119">
        <v>7.8888888888888893</v>
      </c>
      <c r="CZ92" s="252">
        <f t="shared" si="68"/>
        <v>8.6265326943242506</v>
      </c>
      <c r="DC92" s="119">
        <v>13.055555555555555</v>
      </c>
      <c r="DD92" s="252">
        <f t="shared" si="69"/>
        <v>12.745741589965416</v>
      </c>
      <c r="DK92" s="132">
        <v>5.166666666666667</v>
      </c>
      <c r="DL92" s="252">
        <f t="shared" si="72"/>
        <v>8.1373107448107458</v>
      </c>
      <c r="DQ92" s="132">
        <v>4.2777777777777777</v>
      </c>
      <c r="DR92" s="252">
        <f t="shared" si="73"/>
        <v>5.598995726495728</v>
      </c>
    </row>
    <row r="93" spans="1:122" x14ac:dyDescent="0.2">
      <c r="A93" s="249">
        <v>175</v>
      </c>
      <c r="Q93" s="128">
        <v>5.3</v>
      </c>
      <c r="R93" s="252">
        <f t="shared" si="47"/>
        <v>6.7041502352180355</v>
      </c>
      <c r="S93" s="128">
        <v>6.6</v>
      </c>
      <c r="T93" s="252">
        <f t="shared" si="48"/>
        <v>8.5008173076923086</v>
      </c>
      <c r="Y93" s="128">
        <v>8.1999999999999993</v>
      </c>
      <c r="Z93" s="252">
        <f t="shared" si="51"/>
        <v>8.6199867699867685</v>
      </c>
      <c r="AA93" s="128">
        <v>11.9</v>
      </c>
      <c r="AB93" s="252">
        <f t="shared" si="52"/>
        <v>11.81776601776602</v>
      </c>
      <c r="AI93" s="126">
        <v>5.8</v>
      </c>
      <c r="AJ93" s="252">
        <f t="shared" si="53"/>
        <v>6.9863833126539365</v>
      </c>
      <c r="AQ93" s="124">
        <v>8</v>
      </c>
      <c r="AR93" s="252">
        <f t="shared" si="54"/>
        <v>9.8031730769230787</v>
      </c>
      <c r="BE93" s="123">
        <v>4.4000000000000004</v>
      </c>
      <c r="BF93" s="252">
        <f t="shared" si="74"/>
        <v>5.772932692307692</v>
      </c>
      <c r="BM93" s="123">
        <v>7</v>
      </c>
      <c r="BN93" s="252">
        <f t="shared" si="59"/>
        <v>8.6912980769230792</v>
      </c>
      <c r="BO93" s="123">
        <v>11.2</v>
      </c>
      <c r="BP93" s="252">
        <f t="shared" si="60"/>
        <v>11.282244087380391</v>
      </c>
      <c r="BS93" s="122">
        <v>7.8</v>
      </c>
      <c r="BT93" s="252">
        <f t="shared" si="62"/>
        <v>9.2745205929739427</v>
      </c>
      <c r="CY93" s="132">
        <v>7.666666666666667</v>
      </c>
      <c r="CZ93" s="252">
        <f t="shared" si="68"/>
        <v>8.5567248323926126</v>
      </c>
      <c r="DC93" s="132">
        <v>13.166666666666666</v>
      </c>
      <c r="DD93" s="252">
        <f t="shared" si="69"/>
        <v>12.684341832807537</v>
      </c>
      <c r="DK93" s="119">
        <v>5</v>
      </c>
      <c r="DL93" s="252">
        <f t="shared" si="72"/>
        <v>8.0106303418803435</v>
      </c>
      <c r="DQ93" s="119">
        <v>4.2222222222222223</v>
      </c>
      <c r="DR93" s="252">
        <f t="shared" si="73"/>
        <v>5.5610576923076938</v>
      </c>
    </row>
    <row r="94" spans="1:122" x14ac:dyDescent="0.2">
      <c r="A94" s="249">
        <v>180</v>
      </c>
      <c r="Q94" s="128">
        <v>5.4</v>
      </c>
      <c r="R94" s="252">
        <f t="shared" si="47"/>
        <v>6.6728402419385509</v>
      </c>
      <c r="S94" s="128">
        <v>6.7</v>
      </c>
      <c r="T94" s="252">
        <f t="shared" si="48"/>
        <v>8.3808406593406595</v>
      </c>
      <c r="Y94" s="128">
        <v>8.1999999999999993</v>
      </c>
      <c r="Z94" s="252">
        <f t="shared" si="51"/>
        <v>8.6348435348435331</v>
      </c>
      <c r="AA94" s="128">
        <v>11.9</v>
      </c>
      <c r="AB94" s="252">
        <f t="shared" si="52"/>
        <v>11.661130761130764</v>
      </c>
      <c r="AI94" s="126">
        <v>5.8</v>
      </c>
      <c r="AJ94" s="252">
        <f t="shared" si="53"/>
        <v>6.8117085501583343</v>
      </c>
      <c r="AQ94" s="124">
        <v>8.1</v>
      </c>
      <c r="AR94" s="252">
        <f t="shared" si="54"/>
        <v>9.7746923076923089</v>
      </c>
      <c r="BE94" s="123">
        <v>4.4000000000000004</v>
      </c>
      <c r="BF94" s="252">
        <f t="shared" si="74"/>
        <v>5.6778736263736267</v>
      </c>
      <c r="BM94" s="123">
        <v>6.9</v>
      </c>
      <c r="BN94" s="252">
        <f t="shared" si="59"/>
        <v>8.5710494505494523</v>
      </c>
      <c r="BO94" s="123">
        <v>11.3</v>
      </c>
      <c r="BP94" s="252">
        <f t="shared" si="60"/>
        <v>11.24173677559126</v>
      </c>
      <c r="BS94" s="122">
        <v>7.9</v>
      </c>
      <c r="BT94" s="252">
        <f t="shared" si="62"/>
        <v>9.2366497527731983</v>
      </c>
      <c r="CY94" s="119">
        <v>7.7222222222222223</v>
      </c>
      <c r="CZ94" s="252">
        <f t="shared" si="68"/>
        <v>8.4869169704609728</v>
      </c>
      <c r="DC94" s="119">
        <v>12.944444444444445</v>
      </c>
      <c r="DD94" s="252">
        <f t="shared" si="69"/>
        <v>12.622942075649657</v>
      </c>
      <c r="DK94" s="132">
        <v>4.9444444444444446</v>
      </c>
      <c r="DL94" s="252">
        <f t="shared" si="72"/>
        <v>7.8839499389499395</v>
      </c>
      <c r="DQ94" s="132">
        <v>4.2777777777777777</v>
      </c>
      <c r="DR94" s="252">
        <f t="shared" si="73"/>
        <v>5.5231196581196595</v>
      </c>
    </row>
    <row r="95" spans="1:122" x14ac:dyDescent="0.2">
      <c r="A95" s="249">
        <v>185</v>
      </c>
      <c r="Q95" s="128">
        <v>5.3</v>
      </c>
      <c r="R95" s="252">
        <f t="shared" si="47"/>
        <v>6.6415302486590662</v>
      </c>
      <c r="S95" s="128">
        <v>6.7</v>
      </c>
      <c r="T95" s="252">
        <f t="shared" si="48"/>
        <v>8.2608640109890121</v>
      </c>
      <c r="AA95" s="129"/>
      <c r="AB95" s="168"/>
      <c r="AI95" s="126">
        <v>5.5</v>
      </c>
      <c r="AJ95" s="252">
        <f t="shared" si="53"/>
        <v>6.637033787662733</v>
      </c>
      <c r="AQ95" s="124">
        <v>8.1999999999999993</v>
      </c>
      <c r="AR95" s="252">
        <f t="shared" si="54"/>
        <v>9.7462115384615391</v>
      </c>
      <c r="BE95" s="123">
        <v>4.3</v>
      </c>
      <c r="BF95" s="252">
        <f t="shared" si="74"/>
        <v>5.5828145604395605</v>
      </c>
      <c r="BM95" s="123">
        <v>6.7</v>
      </c>
      <c r="BN95" s="252">
        <f t="shared" si="59"/>
        <v>8.4508008241758255</v>
      </c>
      <c r="BO95" s="123">
        <v>11.2</v>
      </c>
      <c r="BP95" s="252">
        <f t="shared" si="60"/>
        <v>11.201229463802129</v>
      </c>
      <c r="BS95" s="122">
        <v>8</v>
      </c>
      <c r="BT95" s="252">
        <f t="shared" si="62"/>
        <v>9.1987789125724539</v>
      </c>
      <c r="CY95" s="132">
        <v>7.7777777777777777</v>
      </c>
      <c r="CZ95" s="252">
        <f t="shared" si="68"/>
        <v>8.417109108529333</v>
      </c>
      <c r="DC95" s="132">
        <v>12.5</v>
      </c>
      <c r="DD95" s="252">
        <f t="shared" si="69"/>
        <v>12.561542318491776</v>
      </c>
      <c r="DK95" s="119">
        <v>4.8888888888888893</v>
      </c>
      <c r="DL95" s="252">
        <f t="shared" si="72"/>
        <v>7.7572695360195363</v>
      </c>
      <c r="DQ95" s="119">
        <v>4.2777777777777777</v>
      </c>
      <c r="DR95" s="252">
        <f t="shared" si="73"/>
        <v>5.4851816239316253</v>
      </c>
    </row>
    <row r="96" spans="1:122" x14ac:dyDescent="0.2">
      <c r="A96" s="249">
        <v>190</v>
      </c>
      <c r="Q96" s="128">
        <v>5.0999999999999996</v>
      </c>
      <c r="R96" s="252">
        <f t="shared" si="47"/>
        <v>6.6102202553795815</v>
      </c>
      <c r="S96" s="128">
        <v>6.7</v>
      </c>
      <c r="T96" s="252">
        <f t="shared" si="48"/>
        <v>8.140887362637363</v>
      </c>
      <c r="AA96" s="129"/>
      <c r="AB96" s="168"/>
      <c r="AI96" s="126">
        <v>5.6</v>
      </c>
      <c r="AJ96" s="252">
        <f t="shared" si="53"/>
        <v>6.4623590251671308</v>
      </c>
      <c r="AQ96" s="124">
        <v>8.4</v>
      </c>
      <c r="AR96" s="252">
        <f t="shared" si="54"/>
        <v>9.7177307692307693</v>
      </c>
      <c r="BE96" s="123">
        <v>4.3</v>
      </c>
      <c r="BF96" s="252">
        <f t="shared" si="74"/>
        <v>5.4877554945054943</v>
      </c>
      <c r="BM96" s="123">
        <v>6.4</v>
      </c>
      <c r="BN96" s="252">
        <f t="shared" si="59"/>
        <v>8.3305521978021986</v>
      </c>
      <c r="BO96" s="123">
        <v>11.2</v>
      </c>
      <c r="BP96" s="252">
        <f t="shared" si="60"/>
        <v>11.160722152012998</v>
      </c>
      <c r="BS96" s="122">
        <v>7.9</v>
      </c>
      <c r="BT96" s="252">
        <f t="shared" si="62"/>
        <v>9.1609080723717096</v>
      </c>
      <c r="CY96" s="119">
        <v>7.6111111111111107</v>
      </c>
      <c r="CZ96" s="252">
        <f t="shared" si="68"/>
        <v>8.3473012465976932</v>
      </c>
      <c r="DC96" s="119">
        <v>12.055555555555555</v>
      </c>
      <c r="DD96" s="252">
        <f t="shared" si="69"/>
        <v>12.500142561333897</v>
      </c>
      <c r="DK96" s="132">
        <v>4.8888888888888893</v>
      </c>
      <c r="DL96" s="252">
        <f t="shared" si="72"/>
        <v>7.630589133089134</v>
      </c>
      <c r="DQ96" s="132">
        <v>4.2777777777777777</v>
      </c>
      <c r="DR96" s="252">
        <f t="shared" si="73"/>
        <v>5.4472435897435911</v>
      </c>
    </row>
    <row r="97" spans="1:122" x14ac:dyDescent="0.2">
      <c r="A97" s="249">
        <v>195</v>
      </c>
      <c r="Q97" s="128">
        <v>4.9000000000000004</v>
      </c>
      <c r="R97" s="252">
        <f t="shared" si="47"/>
        <v>6.5789102621000968</v>
      </c>
      <c r="S97" s="128">
        <v>6.7</v>
      </c>
      <c r="T97" s="252">
        <f t="shared" si="48"/>
        <v>8.0209107142857157</v>
      </c>
      <c r="AA97" s="129"/>
      <c r="AB97" s="168"/>
      <c r="AI97" s="126">
        <v>5.7</v>
      </c>
      <c r="AJ97" s="252">
        <f t="shared" si="53"/>
        <v>6.2876842626715295</v>
      </c>
      <c r="AQ97" s="124">
        <v>8.6999999999999993</v>
      </c>
      <c r="AR97" s="252">
        <f t="shared" si="54"/>
        <v>9.6892500000000013</v>
      </c>
      <c r="BE97" s="123">
        <v>4.3</v>
      </c>
      <c r="BF97" s="252">
        <f t="shared" si="74"/>
        <v>5.3926964285714281</v>
      </c>
      <c r="BM97" s="123">
        <v>6.6</v>
      </c>
      <c r="BN97" s="252">
        <f t="shared" si="59"/>
        <v>8.2103035714285717</v>
      </c>
      <c r="BO97" s="123">
        <v>11</v>
      </c>
      <c r="BP97" s="252">
        <f t="shared" si="60"/>
        <v>11.120214840223866</v>
      </c>
      <c r="BS97" s="122">
        <v>7.8</v>
      </c>
      <c r="BT97" s="252">
        <f t="shared" si="62"/>
        <v>9.1230372321709652</v>
      </c>
      <c r="CY97" s="132">
        <v>7.5</v>
      </c>
      <c r="CZ97" s="252">
        <f t="shared" si="68"/>
        <v>8.2774933846660534</v>
      </c>
      <c r="DC97" s="132">
        <v>11.611111111111111</v>
      </c>
      <c r="DD97" s="252">
        <f t="shared" si="69"/>
        <v>12.438742804176016</v>
      </c>
      <c r="DK97" s="119">
        <v>4.9444444444444446</v>
      </c>
      <c r="DL97" s="252">
        <f t="shared" si="72"/>
        <v>7.5039087301587308</v>
      </c>
      <c r="DQ97" s="119">
        <v>4.2222222222222223</v>
      </c>
      <c r="DR97" s="252">
        <f t="shared" si="73"/>
        <v>5.4093055555555569</v>
      </c>
    </row>
    <row r="98" spans="1:122" x14ac:dyDescent="0.2">
      <c r="A98" s="249">
        <v>200</v>
      </c>
      <c r="Q98" s="128">
        <v>4.8</v>
      </c>
      <c r="R98" s="252">
        <f t="shared" si="47"/>
        <v>6.5476002688206121</v>
      </c>
      <c r="S98" s="128">
        <v>6.7</v>
      </c>
      <c r="T98" s="252">
        <f t="shared" si="48"/>
        <v>7.9009340659340666</v>
      </c>
      <c r="AI98" s="126">
        <v>5.9</v>
      </c>
      <c r="AJ98" s="252">
        <f t="shared" si="53"/>
        <v>6.1130095001759273</v>
      </c>
      <c r="AQ98" s="124">
        <v>8.8000000000000007</v>
      </c>
      <c r="AR98" s="252">
        <f t="shared" si="54"/>
        <v>9.6607692307692314</v>
      </c>
      <c r="BE98" s="123">
        <v>4.4000000000000004</v>
      </c>
      <c r="BF98" s="252">
        <f t="shared" si="74"/>
        <v>5.2976373626373627</v>
      </c>
      <c r="BM98" s="123">
        <v>6.6</v>
      </c>
      <c r="BN98" s="252">
        <f t="shared" si="59"/>
        <v>8.0900549450549448</v>
      </c>
      <c r="BO98" s="123">
        <v>10.6</v>
      </c>
      <c r="BP98" s="252">
        <f t="shared" si="60"/>
        <v>11.079707528434735</v>
      </c>
      <c r="BS98" s="122">
        <v>7.9</v>
      </c>
      <c r="BT98" s="252">
        <f t="shared" si="62"/>
        <v>9.0851663919702208</v>
      </c>
      <c r="CY98" s="119">
        <v>7.2777777777777777</v>
      </c>
      <c r="CZ98" s="252">
        <f t="shared" si="68"/>
        <v>8.2076855227344137</v>
      </c>
      <c r="DK98" s="132">
        <v>4.8888888888888893</v>
      </c>
      <c r="DL98" s="252">
        <f t="shared" si="72"/>
        <v>7.3772283272283277</v>
      </c>
      <c r="DQ98" s="132">
        <v>4.166666666666667</v>
      </c>
      <c r="DR98" s="252">
        <f t="shared" si="73"/>
        <v>5.3713675213675227</v>
      </c>
    </row>
    <row r="99" spans="1:122" x14ac:dyDescent="0.2">
      <c r="A99" s="249">
        <v>205</v>
      </c>
      <c r="Q99" s="128">
        <v>4.8</v>
      </c>
      <c r="R99" s="252">
        <f t="shared" si="47"/>
        <v>6.5162902755411274</v>
      </c>
      <c r="S99" s="128">
        <v>6.7</v>
      </c>
      <c r="T99" s="252">
        <f t="shared" si="48"/>
        <v>7.7809574175824183</v>
      </c>
      <c r="AI99" s="126">
        <v>6.3</v>
      </c>
      <c r="AJ99" s="252">
        <f t="shared" si="53"/>
        <v>5.9383347376803259</v>
      </c>
      <c r="AQ99" s="124">
        <v>8.8000000000000007</v>
      </c>
      <c r="AR99" s="252">
        <f t="shared" si="54"/>
        <v>9.6322884615384616</v>
      </c>
      <c r="BE99" s="123">
        <v>4.4000000000000004</v>
      </c>
      <c r="BF99" s="252">
        <f t="shared" si="74"/>
        <v>5.2025782967032965</v>
      </c>
      <c r="BM99" s="123">
        <v>6.4</v>
      </c>
      <c r="BN99" s="252">
        <f t="shared" si="59"/>
        <v>7.9698063186813197</v>
      </c>
      <c r="BO99" s="123">
        <v>10.7</v>
      </c>
      <c r="BP99" s="252">
        <f t="shared" si="60"/>
        <v>11.039200216645602</v>
      </c>
      <c r="BS99" s="122">
        <v>8.1</v>
      </c>
      <c r="BT99" s="252">
        <f t="shared" si="62"/>
        <v>9.0472955517694764</v>
      </c>
      <c r="CY99" s="132">
        <v>7.1111111111111107</v>
      </c>
      <c r="CZ99" s="252">
        <f t="shared" si="68"/>
        <v>8.1378776608027739</v>
      </c>
      <c r="DK99" s="119">
        <v>4.8888888888888893</v>
      </c>
      <c r="DL99" s="252">
        <f t="shared" si="72"/>
        <v>7.2505479242979254</v>
      </c>
      <c r="DQ99" s="119">
        <v>4.2222222222222223</v>
      </c>
      <c r="DR99" s="252">
        <f t="shared" si="73"/>
        <v>5.3334294871794885</v>
      </c>
    </row>
    <row r="100" spans="1:122" x14ac:dyDescent="0.2">
      <c r="A100" s="249">
        <v>210</v>
      </c>
      <c r="Q100" s="128">
        <v>4.9000000000000004</v>
      </c>
      <c r="R100" s="252">
        <f t="shared" si="47"/>
        <v>6.4849802822616427</v>
      </c>
      <c r="S100" s="128">
        <v>6.8</v>
      </c>
      <c r="T100" s="252">
        <f t="shared" si="48"/>
        <v>7.6609807692307701</v>
      </c>
      <c r="AI100" s="126">
        <v>6.7</v>
      </c>
      <c r="AJ100" s="252">
        <f t="shared" si="53"/>
        <v>5.7636599751847237</v>
      </c>
      <c r="AQ100" s="124">
        <v>8.5</v>
      </c>
      <c r="AR100" s="252">
        <f t="shared" si="54"/>
        <v>9.6038076923076936</v>
      </c>
      <c r="BE100" s="123">
        <v>4.4000000000000004</v>
      </c>
      <c r="BF100" s="252">
        <f t="shared" si="74"/>
        <v>5.1075192307692312</v>
      </c>
      <c r="BM100" s="123">
        <v>6.2</v>
      </c>
      <c r="BN100" s="252">
        <f t="shared" si="59"/>
        <v>7.8495576923076937</v>
      </c>
      <c r="BO100" s="123">
        <v>10.7</v>
      </c>
      <c r="BP100" s="252">
        <f t="shared" si="60"/>
        <v>10.998692904856471</v>
      </c>
      <c r="BS100" s="122">
        <v>8.3000000000000007</v>
      </c>
      <c r="BT100" s="252">
        <f t="shared" si="62"/>
        <v>9.009424711568732</v>
      </c>
      <c r="CY100" s="119">
        <v>6.9444444444444446</v>
      </c>
      <c r="CZ100" s="252">
        <f t="shared" si="68"/>
        <v>8.0680697988711341</v>
      </c>
      <c r="DK100" s="132">
        <v>4.8888888888888893</v>
      </c>
      <c r="DL100" s="252">
        <f t="shared" si="72"/>
        <v>7.1238675213675222</v>
      </c>
      <c r="DQ100" s="132">
        <v>4.166666666666667</v>
      </c>
      <c r="DR100" s="252">
        <f t="shared" si="73"/>
        <v>5.2954914529914543</v>
      </c>
    </row>
    <row r="101" spans="1:122" x14ac:dyDescent="0.2">
      <c r="A101" s="249">
        <v>215</v>
      </c>
      <c r="Q101" s="128">
        <v>5</v>
      </c>
      <c r="R101" s="252">
        <f t="shared" si="47"/>
        <v>6.453670288982158</v>
      </c>
      <c r="S101" s="128">
        <v>6.8</v>
      </c>
      <c r="T101" s="252">
        <f t="shared" si="48"/>
        <v>7.5410041208791219</v>
      </c>
      <c r="AI101" s="126">
        <v>6.7</v>
      </c>
      <c r="AJ101" s="252">
        <f t="shared" si="53"/>
        <v>5.5889852126891215</v>
      </c>
      <c r="AQ101" s="124">
        <v>9.3000000000000007</v>
      </c>
      <c r="AR101" s="252">
        <f t="shared" si="54"/>
        <v>9.5753269230769238</v>
      </c>
      <c r="BE101" s="123">
        <v>4.4000000000000004</v>
      </c>
      <c r="BF101" s="252">
        <f t="shared" si="74"/>
        <v>5.012460164835165</v>
      </c>
      <c r="BM101" s="123">
        <v>6.3</v>
      </c>
      <c r="BN101" s="252">
        <f t="shared" si="59"/>
        <v>7.7293090659340669</v>
      </c>
      <c r="BO101" s="123">
        <v>10.5</v>
      </c>
      <c r="BP101" s="252">
        <f t="shared" si="60"/>
        <v>10.95818559306734</v>
      </c>
      <c r="BS101" s="122">
        <v>8.4</v>
      </c>
      <c r="BT101" s="252">
        <f t="shared" si="62"/>
        <v>8.9715538713679877</v>
      </c>
      <c r="CY101" s="132">
        <v>6.7777777777777777</v>
      </c>
      <c r="CZ101" s="252">
        <f t="shared" si="68"/>
        <v>7.9982619369394943</v>
      </c>
      <c r="DK101" s="119">
        <v>5.166666666666667</v>
      </c>
      <c r="DL101" s="252">
        <f t="shared" si="72"/>
        <v>6.997187118437119</v>
      </c>
      <c r="DQ101" s="119">
        <v>4.2222222222222223</v>
      </c>
      <c r="DR101" s="252">
        <f t="shared" si="73"/>
        <v>5.2575534188034201</v>
      </c>
    </row>
    <row r="102" spans="1:122" x14ac:dyDescent="0.2">
      <c r="A102" s="249">
        <v>220</v>
      </c>
      <c r="Q102" s="128">
        <v>5.0999999999999996</v>
      </c>
      <c r="R102" s="252">
        <f t="shared" si="47"/>
        <v>6.4223602957026733</v>
      </c>
      <c r="S102" s="128">
        <v>6.9</v>
      </c>
      <c r="T102" s="252">
        <f t="shared" si="48"/>
        <v>7.4210274725274736</v>
      </c>
      <c r="AI102" s="126">
        <v>6.8</v>
      </c>
      <c r="AJ102" s="252">
        <f t="shared" si="53"/>
        <v>5.4143104501935202</v>
      </c>
      <c r="AQ102" s="124">
        <v>9.4</v>
      </c>
      <c r="AR102" s="252">
        <f t="shared" si="54"/>
        <v>9.546846153846154</v>
      </c>
      <c r="BE102" s="123">
        <v>4.2</v>
      </c>
      <c r="BF102" s="252">
        <f t="shared" si="74"/>
        <v>4.9174010989010988</v>
      </c>
      <c r="BM102" s="123">
        <v>6.3</v>
      </c>
      <c r="BN102" s="252">
        <f t="shared" si="59"/>
        <v>7.6090604395604409</v>
      </c>
      <c r="BO102" s="123">
        <v>10.4</v>
      </c>
      <c r="BP102" s="252">
        <f t="shared" si="60"/>
        <v>10.917678281278208</v>
      </c>
      <c r="BS102" s="122">
        <v>8.4</v>
      </c>
      <c r="BT102" s="252">
        <f t="shared" si="62"/>
        <v>8.9336830311672433</v>
      </c>
      <c r="CY102" s="119">
        <v>6.833333333333333</v>
      </c>
      <c r="CZ102" s="252">
        <f t="shared" si="68"/>
        <v>7.9284540750078545</v>
      </c>
      <c r="DK102" s="132">
        <v>5.166666666666667</v>
      </c>
      <c r="DL102" s="252">
        <f t="shared" si="72"/>
        <v>6.8705067155067159</v>
      </c>
      <c r="DQ102" s="132">
        <v>4.5555555555555554</v>
      </c>
      <c r="DR102" s="252">
        <f t="shared" si="73"/>
        <v>5.2196153846153859</v>
      </c>
    </row>
    <row r="103" spans="1:122" x14ac:dyDescent="0.2">
      <c r="A103" s="249">
        <v>225</v>
      </c>
      <c r="Q103" s="128">
        <v>5.3</v>
      </c>
      <c r="R103" s="252">
        <f t="shared" si="47"/>
        <v>6.3910503024231886</v>
      </c>
      <c r="S103" s="128">
        <v>6.9</v>
      </c>
      <c r="T103" s="252">
        <f t="shared" si="48"/>
        <v>7.3010508241758254</v>
      </c>
      <c r="AI103" s="126">
        <v>6.9</v>
      </c>
      <c r="AJ103" s="252">
        <f t="shared" si="53"/>
        <v>5.239635687697918</v>
      </c>
      <c r="AQ103" s="124">
        <v>9.5</v>
      </c>
      <c r="AR103" s="252">
        <f t="shared" si="54"/>
        <v>9.5183653846153859</v>
      </c>
      <c r="BE103" s="123">
        <v>4.0999999999999996</v>
      </c>
      <c r="BF103" s="252">
        <f t="shared" si="74"/>
        <v>4.8223420329670326</v>
      </c>
      <c r="BM103" s="123">
        <v>6.2</v>
      </c>
      <c r="BN103" s="252">
        <f t="shared" si="59"/>
        <v>7.488811813186814</v>
      </c>
      <c r="BS103" s="122">
        <v>8.4</v>
      </c>
      <c r="BT103" s="252">
        <f t="shared" si="62"/>
        <v>8.8958121909664989</v>
      </c>
      <c r="CY103" s="132">
        <v>6.7777777777777777</v>
      </c>
      <c r="CZ103" s="252">
        <f t="shared" si="68"/>
        <v>7.8586462130762156</v>
      </c>
      <c r="DK103" s="119">
        <v>5.2222222222222223</v>
      </c>
      <c r="DL103" s="252">
        <f t="shared" si="72"/>
        <v>6.7438263125763136</v>
      </c>
      <c r="DQ103" s="119">
        <v>4.5555555555555554</v>
      </c>
      <c r="DR103" s="252">
        <f t="shared" si="73"/>
        <v>5.1816773504273517</v>
      </c>
    </row>
    <row r="104" spans="1:122" x14ac:dyDescent="0.2">
      <c r="A104" s="249">
        <v>230</v>
      </c>
      <c r="Q104" s="128">
        <v>5.6</v>
      </c>
      <c r="R104" s="252">
        <f t="shared" si="47"/>
        <v>6.3597403091437039</v>
      </c>
      <c r="S104" s="128">
        <v>6.9</v>
      </c>
      <c r="T104" s="252">
        <f t="shared" si="48"/>
        <v>7.1810741758241772</v>
      </c>
      <c r="AI104" s="126">
        <v>7.3</v>
      </c>
      <c r="AJ104" s="252">
        <f t="shared" si="53"/>
        <v>5.0649609252023158</v>
      </c>
      <c r="AQ104" s="124">
        <v>9.4</v>
      </c>
      <c r="AR104" s="252">
        <f t="shared" si="54"/>
        <v>9.4898846153846161</v>
      </c>
      <c r="BE104" s="123">
        <v>4.2</v>
      </c>
      <c r="BF104" s="252">
        <f t="shared" si="74"/>
        <v>4.7272829670329672</v>
      </c>
      <c r="BM104" s="123">
        <v>6.1</v>
      </c>
      <c r="BN104" s="252">
        <f t="shared" si="59"/>
        <v>7.368563186813188</v>
      </c>
      <c r="BS104" s="122">
        <v>8.4</v>
      </c>
      <c r="BT104" s="252">
        <f t="shared" si="62"/>
        <v>8.8579413507657545</v>
      </c>
      <c r="CY104" s="119">
        <v>6.666666666666667</v>
      </c>
      <c r="CZ104" s="252">
        <f t="shared" si="68"/>
        <v>7.7888383511445758</v>
      </c>
      <c r="DK104" s="132">
        <v>5.2777777777777777</v>
      </c>
      <c r="DL104" s="252">
        <f t="shared" si="72"/>
        <v>6.6171459096459104</v>
      </c>
      <c r="DQ104" s="132">
        <v>4.5555555555555554</v>
      </c>
      <c r="DR104" s="252">
        <f t="shared" si="73"/>
        <v>5.1437393162393175</v>
      </c>
    </row>
    <row r="105" spans="1:122" x14ac:dyDescent="0.2">
      <c r="A105" s="249">
        <v>235</v>
      </c>
      <c r="Q105" s="128">
        <v>5.9</v>
      </c>
      <c r="R105" s="252">
        <f t="shared" si="47"/>
        <v>6.3284303158642192</v>
      </c>
      <c r="S105" s="128">
        <v>6.9</v>
      </c>
      <c r="T105" s="252">
        <f t="shared" si="48"/>
        <v>7.0610975274725289</v>
      </c>
      <c r="AI105" s="126">
        <v>7.8</v>
      </c>
      <c r="AJ105" s="252">
        <f t="shared" si="53"/>
        <v>4.8902861627067153</v>
      </c>
      <c r="AQ105" s="124">
        <v>9.1999999999999993</v>
      </c>
      <c r="AR105" s="252">
        <f t="shared" si="54"/>
        <v>9.4614038461538463</v>
      </c>
      <c r="BE105" s="123">
        <v>4.3</v>
      </c>
      <c r="BF105" s="252">
        <f t="shared" si="74"/>
        <v>4.632223901098901</v>
      </c>
      <c r="BM105" s="123">
        <v>5.9</v>
      </c>
      <c r="BN105" s="252">
        <f t="shared" si="59"/>
        <v>7.248314560439562</v>
      </c>
      <c r="BS105" s="122">
        <v>8.5</v>
      </c>
      <c r="BT105" s="252">
        <f t="shared" si="62"/>
        <v>8.8200705105650101</v>
      </c>
      <c r="CY105" s="132">
        <v>6.4444444444444446</v>
      </c>
      <c r="CZ105" s="252">
        <f t="shared" si="68"/>
        <v>7.719030489212936</v>
      </c>
      <c r="DK105" s="119">
        <v>5.4444444444444446</v>
      </c>
      <c r="DL105" s="252">
        <f t="shared" si="72"/>
        <v>6.4904655067155073</v>
      </c>
      <c r="DQ105" s="119">
        <v>4.7222222222222223</v>
      </c>
      <c r="DR105" s="252">
        <f t="shared" si="73"/>
        <v>5.1058012820512833</v>
      </c>
    </row>
    <row r="106" spans="1:122" x14ac:dyDescent="0.2">
      <c r="A106" s="249">
        <v>240</v>
      </c>
      <c r="Q106" s="128">
        <v>6.3</v>
      </c>
      <c r="R106" s="252">
        <f t="shared" si="47"/>
        <v>6.2971203225847345</v>
      </c>
      <c r="S106" s="128">
        <v>6.9</v>
      </c>
      <c r="T106" s="252">
        <f t="shared" si="48"/>
        <v>6.9411208791208807</v>
      </c>
      <c r="AQ106" s="124">
        <v>9.6</v>
      </c>
      <c r="AR106" s="252">
        <f t="shared" si="54"/>
        <v>9.4329230769230783</v>
      </c>
      <c r="BE106" s="123">
        <v>4.3</v>
      </c>
      <c r="BF106" s="252">
        <f t="shared" si="74"/>
        <v>4.5371648351648348</v>
      </c>
      <c r="BM106" s="123">
        <v>5.9</v>
      </c>
      <c r="BN106" s="252">
        <f t="shared" si="59"/>
        <v>7.1280659340659351</v>
      </c>
      <c r="CY106" s="119">
        <v>6.1111111111111107</v>
      </c>
      <c r="CZ106" s="252">
        <f t="shared" si="68"/>
        <v>7.6492226272812962</v>
      </c>
      <c r="DK106" s="132">
        <v>5.7777777777777777</v>
      </c>
      <c r="DL106" s="252">
        <f t="shared" si="72"/>
        <v>6.363785103785105</v>
      </c>
      <c r="DQ106" s="132">
        <v>4.9444444444444446</v>
      </c>
      <c r="DR106" s="252">
        <f t="shared" si="73"/>
        <v>5.067863247863249</v>
      </c>
    </row>
    <row r="107" spans="1:122" x14ac:dyDescent="0.2">
      <c r="A107" s="249">
        <v>245</v>
      </c>
      <c r="Q107" s="128">
        <v>6.6</v>
      </c>
      <c r="R107" s="252">
        <f t="shared" si="47"/>
        <v>6.2658103293052498</v>
      </c>
      <c r="S107" s="128">
        <v>6.9</v>
      </c>
      <c r="T107" s="252">
        <f t="shared" si="48"/>
        <v>6.8211442307692316</v>
      </c>
      <c r="AQ107" s="124">
        <v>10.3</v>
      </c>
      <c r="AR107" s="252">
        <f t="shared" si="54"/>
        <v>9.4044423076923085</v>
      </c>
      <c r="BE107" s="123">
        <v>4.4000000000000004</v>
      </c>
      <c r="BF107" s="252">
        <f t="shared" si="74"/>
        <v>4.4421057692307695</v>
      </c>
      <c r="BM107" s="123">
        <v>5.9</v>
      </c>
      <c r="BN107" s="252">
        <f t="shared" si="59"/>
        <v>7.0078173076923092</v>
      </c>
      <c r="DK107" s="119">
        <v>6.0555555555555554</v>
      </c>
      <c r="DL107" s="252">
        <f t="shared" si="72"/>
        <v>6.2371047008547018</v>
      </c>
      <c r="DQ107" s="119">
        <v>5.2222222222222223</v>
      </c>
      <c r="DR107" s="252">
        <f t="shared" si="73"/>
        <v>5.0299252136752148</v>
      </c>
    </row>
    <row r="108" spans="1:122" x14ac:dyDescent="0.2">
      <c r="A108" s="249">
        <v>250</v>
      </c>
      <c r="Q108" s="128">
        <v>6.9</v>
      </c>
      <c r="R108" s="252">
        <f t="shared" si="47"/>
        <v>6.2345003360257651</v>
      </c>
    </row>
    <row r="109" spans="1:122" x14ac:dyDescent="0.2">
      <c r="A109" s="249">
        <v>255</v>
      </c>
    </row>
    <row r="111" spans="1:122" x14ac:dyDescent="0.2">
      <c r="A111" s="17" t="s">
        <v>259</v>
      </c>
      <c r="B111" s="161"/>
    </row>
    <row r="112" spans="1:122" x14ac:dyDescent="0.2">
      <c r="A112"/>
    </row>
    <row r="113" spans="1:125" x14ac:dyDescent="0.2">
      <c r="A113" t="s">
        <v>201</v>
      </c>
      <c r="D113">
        <f>RSQ(D35:D83,C35:C83)</f>
        <v>0.97043906701430149</v>
      </c>
      <c r="F113">
        <f>RSQ(F43:F91,E43:E91)</f>
        <v>0.90917402348047427</v>
      </c>
      <c r="H113">
        <f>RSQ(H39:H88,G39:G88)</f>
        <v>0.79284977606657714</v>
      </c>
      <c r="J113">
        <f>RSQ(J26:J76,I26:I76)</f>
        <v>0.9544098797411118</v>
      </c>
      <c r="L113">
        <f>RSQ(L37:L87,K37:K87)</f>
        <v>0.87353241236174273</v>
      </c>
      <c r="N113">
        <f>RSQ(N32:N62,M32:M62)</f>
        <v>5.1340207473516634E-2</v>
      </c>
      <c r="P113">
        <f>RSQ(P30:P78,O30:O78)</f>
        <v>0.87625295076201348</v>
      </c>
      <c r="R113">
        <f>RSQ(R59:R108,Q59:Q108)</f>
        <v>0.36055221181105712</v>
      </c>
      <c r="T113">
        <f>RSQ(T59:T107,S59:S107)</f>
        <v>0.79606279156343718</v>
      </c>
      <c r="V113">
        <f>RSQ(V22:V70,U22:U70)</f>
        <v>0.73069894881866249</v>
      </c>
      <c r="X113">
        <f>RSQ(X18:X66,W18:W66)</f>
        <v>0.77874303067564088</v>
      </c>
      <c r="Z113">
        <f>RSQ(Z46:Z94,Y46:Y94)</f>
        <v>5.8905680054053944E-2</v>
      </c>
      <c r="AB113">
        <f>RSQ(AB49:AB94,AA49:AA94)</f>
        <v>0.9584917069027975</v>
      </c>
      <c r="AF113">
        <f>RSQ(AF16:AF64,AE16:AE64)</f>
        <v>0.85757104758741265</v>
      </c>
      <c r="AH113">
        <f>RSQ(AH2:AH62,AG2:AG62)</f>
        <v>0.79344609856323711</v>
      </c>
      <c r="AJ113">
        <f>RSQ(AJ57:AJ105,AI57:AI105)</f>
        <v>0.82867644631748871</v>
      </c>
      <c r="AL113">
        <f>RSQ(AL14:AL62,AK14:AK62)</f>
        <v>0.77340533881993068</v>
      </c>
      <c r="AN113">
        <f>RSQ(AN13:AN61,AM13:AM61)</f>
        <v>0.45148958020815233</v>
      </c>
      <c r="AP113">
        <f>RSQ(AP59:AP63,AO59:AO63)</f>
        <v>0.83720930232558388</v>
      </c>
      <c r="AR113">
        <f>RSQ(AR59:AR107,AQ59:AQ107)</f>
        <v>0.30258263436706756</v>
      </c>
      <c r="AV113">
        <f>RSQ(AV11:AV59,AU11:AU59)</f>
        <v>0.78922083871182724</v>
      </c>
      <c r="AX113">
        <f>RSQ(AX23:AX71,AW23:AW71)</f>
        <v>0.95653387228522446</v>
      </c>
      <c r="AZ113">
        <f>RSQ(AZ11:AZ59,AY11:AY59)</f>
        <v>0.9433791168339839</v>
      </c>
      <c r="BB113">
        <f>RSQ(BB12:BB59,BA12:BA59)</f>
        <v>0.94306353597890935</v>
      </c>
      <c r="BD113">
        <f>RSQ(BD40:BD59,BC40:BC59)</f>
        <v>0.82640035311918869</v>
      </c>
      <c r="BF113">
        <f>RSQ(BF59:BF107,BE59:BE107)</f>
        <v>0.78802318755769019</v>
      </c>
      <c r="BH113">
        <f>RSQ(BH37:BH85,BG37:BG85)</f>
        <v>0.90760382552595109</v>
      </c>
      <c r="BJ113">
        <f>RSQ(BJ26:BJ74,BI26:BI74)</f>
        <v>0.84649495402351738</v>
      </c>
      <c r="BL113">
        <f>RSQ(BL14:BL62,BK14:BK62)</f>
        <v>0.84346324428512709</v>
      </c>
      <c r="BN113">
        <f>RSQ(BN59:BN107,BM59:BM107)</f>
        <v>0.86089945660867917</v>
      </c>
      <c r="BP113">
        <f>RSQ(BP54:BP102,BO54:BO102)</f>
        <v>0.81505616764307398</v>
      </c>
      <c r="BR113">
        <f>RSQ(BR26:BR74,BQ26:BQ74)</f>
        <v>0.95395727976377875</v>
      </c>
      <c r="BT113">
        <f>RSQ(BT57:BT105,BS57:BS105)</f>
        <v>0.37682688720086832</v>
      </c>
      <c r="BV113">
        <f>RSQ(BV24:BV72,BU24:BU72)</f>
        <v>0.92103386301963774</v>
      </c>
      <c r="BX113">
        <f>RSQ(BX17:BX65,BW17:BW65)</f>
        <v>0.95458672274278189</v>
      </c>
      <c r="BZ113">
        <f>RSQ(BZ38:BZ86,BY38:BY86)</f>
        <v>0.57323453904447075</v>
      </c>
      <c r="CB113">
        <f>RSQ(CB17:CB66,CA17:CA66)</f>
        <v>0.88303030876971278</v>
      </c>
      <c r="CD113">
        <f>RSQ(CD14:CD62,CC14:CC62)</f>
        <v>0.95300343631487161</v>
      </c>
      <c r="CF113">
        <f>RSQ(CF24:CF60,CE24:CE60)</f>
        <v>0.93548571910169631</v>
      </c>
      <c r="CJ113">
        <f>RSQ(CJ43:CJ91,CI43:CI91)</f>
        <v>0.87404310409921693</v>
      </c>
      <c r="CL113">
        <f>RSQ(CL23:CL71,CK23:CK71)</f>
        <v>0.81511026336391923</v>
      </c>
      <c r="CZ113">
        <f>RSQ(CZ58:CZ106,CY58:CY106)</f>
        <v>0.69462169631434234</v>
      </c>
      <c r="DB113">
        <f>RSQ(DB11:DB59,DA11:DA59)</f>
        <v>0.24658219849095547</v>
      </c>
      <c r="DD113">
        <f>RSQ(DD48:DD97,DC48:DC97)</f>
        <v>0.46180318887603239</v>
      </c>
      <c r="DH113">
        <f>RSQ(DH55:DH90,DG55:DG90)</f>
        <v>0.89105688485681456</v>
      </c>
      <c r="DJ113">
        <f>RSQ(DJ22:DJ70,DI22:DI70)</f>
        <v>0.10141727222500149</v>
      </c>
      <c r="DL113">
        <f>RSQ(DL59:DL108,DK59:DK108)</f>
        <v>0.74471155127126276</v>
      </c>
      <c r="DN113">
        <f>RSQ(DN16:DN64,DM16:DM64)</f>
        <v>0.73268770806820283</v>
      </c>
      <c r="DP113">
        <f>RSQ(DP17:DP65,DO17:DO65)</f>
        <v>0.14585519742467407</v>
      </c>
      <c r="DR113">
        <f>RSQ(DR59:DR107,DQ59:DQ107)</f>
        <v>0.58235429136185624</v>
      </c>
      <c r="DT113">
        <f>RSQ(DT12:DT60,DS12:DS60)</f>
        <v>0.69105854094951413</v>
      </c>
    </row>
    <row r="114" spans="1:125" ht="17" x14ac:dyDescent="0.2">
      <c r="A114" s="188" t="s">
        <v>55</v>
      </c>
      <c r="B114" s="206">
        <f>((B$2+B$3)/2 * ($B$3-$B$2)) + ((B$3 + B$4)/2 * ($B$4-$B$3)) + ((B$4 + B$5)/2 * ($B$5 - $B$4)) + ((B$5+B$6)/2 * ($B$6-$B$5)) + ((B$6 + B$7)/2 * ($B$7-$B$6)) + ((B$7 + B$8)/2 * ($B$8 - $B$7)) + ((B$8+B$9)/2 * ($B$9-$B$8)) + ((B$9 + B$10)/2 * ($B$10-$B$9)) + ((B$10 + B$11)/2 * ($B$11 - $B$10))  + ((B$11 + B$12)/2 * ($B$12-$B$11)) + ((B$12 + B$13)/2 * ($B$13 - $B$12)) + ((B$13+ B$14)/2 * ($B$14-$B$13)) + ((B$110 + B$15)/2 * ($B$15 - $B$14)) + ((B$15+B$16)/2 * ($B$16 - $B$15)) + ((B$16 + B$17)/2 * ($B$17-$B$16)) + ((B$17 + B$18)/2 * ($B$18 - $B$17)) + ((B$18+B$19)/2 * ($B$19-$B$18)) + ((B$19 + B$20)/2 * ($B$20-$B$19)) + ((B$20 + B$21)/2 * ($B$21 - $B$20)) + ((B$21+B$22)/2 * ($B$22-$B$21)) + ((B$23 + B$22)/2 * ($B$23-$B$22)) + ((B$23 + B$24)/2 * ($B$24 - $B$23))  + ((B$24 + B$25)/2 * ($B$25-$B$24)) + ((B$25 + B$26)/2 * ($B$26 - $B$25)) + ((B$26+ B$27)/2 * ($B$27-$B$26)) + ((B$27 + B$28)/2 * ($B$28 - $B$27)) + ((B$28+B$29)/2 * ($B$29-$B$28)) + ((B$29 + B$30)/2 * ($B$30-$B$29)) + ((B$30 + B$31)/2 * ($B$31 - $B$30)) + ((B$31+B$32)/2 * ($B$32-$B$31)) + ((B$32 + B$33)/2 * ($B$33-$B$32)) + ((B$729+ B$34)/2 * ($B$34 - $B$33)) + ((B$34+B$35)/2 * ($B$35-$B$34)) + ((B$35 + B$36)/2 * ($B$36-$B$35)) + ((B$36 + B$37)/2 * ($B$37 - $B$36))  + ((B$37 + B$38)/2 * ($B$38-$B$37)) + ((B$38 + B$39)/2 * ($B$39 - $B$38)) + ((B$39+ B$40)/2 * ($B$40-$B$39)) + ((B$40 + B$41)/2 * ($B$41 - $B$40)) + ((B$41+B$42)/2 * ($B$42 - $B$41)) + ((B$42 + B$43)/2 * ($B$43-$B$42)) + ((B$43 + B$44)/2 * ($B$44 - $B$43)) + ((B$44+B$45)/2 * ($B$45-$B$44)) + ((B$45 + B$46)/2 * ($B$46-$B$45)) + ((B$46 + B$47)/2 * ($B$47 - $B$46)) + ((B$47+B$48)/2 * ($B$48-$B$47)) + ((B$48 + B$49)/2 * ($B$49-$B$48)) + ((B$49 + B$50)/2 * ($B$50 - $B$49))  + ((B$50 + B$51)/2 * ($B$51-$B$50)) + ((B$51 + B$52)/2 * ($B$52 - $B$51)) + ((B$52+ B$53)/2 * ($B$53-$B$52)) + ((B$53 + B$54)/2 * ($B$54 - $B$53)) +  ((B$54+B$55)/2 * ($B$55 - $B84)) + ((B$55 + B$56)/2 * ($B$56-$B$55)) + ((B$56 + B$57)/2 * ($B$57 - $B$56)) + ((B$57+B$58)/2 * ($B$58-$B$57)) + ((B$58 + B$59)/2 * ($B$59-$B$58)) + ((B$59 + B$60)/2 * ($B$60 - $B$59)) + ((B$60+B$61)/2 * ($B$61-$B$60)) + ((B$61 + B$62)/2 * ($B$62-$B$61)) + ((B$62 + B$63)/2 * ($B$63 - $B$62))  + ((B$63 + B$64)/2 * ($B$64-$B$63)) + ((B$64 + B$65)/2 * ($B$65 - $B$64)) + ((B$65+ B$66)/2 * ($B$66-$B$65)) + ((B$66 + B$67)/2 * ($B$67 - $B$66)) + ((B$67+B$68)/2 * ($B$68-$B$67)) + ((B$68 + B$69)/2 * ($B$69-$B$68)) + ((B$69 + B$70)/2 * ($B$70 - $B$69)) + ((B$70+B$71)/2 * ($B$71-$B$70)) + ((B$71 + B$72)/2 * ($B$72-$B$71)) + ((B$72 + B$73)/2 * ($B$73 - $B$72))  + ((B$73 + B$74)/2 * ($B$74-$B$73)) + ((B$74 + B$75)/2 * ($B$75 - $B$74)) + ((B$75+ B$76)/2 * ($B$76-$B$75)) + ((B$76 + B$77)/2 * ($B$77 - $B$76))  + ((B$77 + B$78)/2 * ($B$78-$B$77)) + ((B$78 + B$79)/2 * ($B$79 - $B$78))  + ((B$79 + B$80)/2 * ($B$80-$B$79)) + ((B$80 + B$81)/2 * ($B$81 - $B$80)) + ((B$81+ B$82)/2 * ($B$82-$B$81)) + ((B$82 + B$83)/2 * ($B$83 - $B$82))  + ((B$83 + B$84)/2 * ($B$84-$B$83)) + ((B$84 + B$85)/2 * ($B$85 - $B$84))</f>
        <v>0</v>
      </c>
      <c r="C114" s="206">
        <f>((C$2+C$3)/2 * ($A$3-$A$2)) + ((C$3 + C$4)/2 * ($A$4-$A$3)) + ((C$4 + C$5)/2 * ($BA$5 - $A$4)) + ((C$5+C$6)/2 * ($A$6-$A$5)) + ((C$6 + C$7)/2 * ($A$7-$A$6)) + ((C$7 + C$8)/2 * ($A$8 - $A$7)) + ((C$8+C$9)/2 * ($A$9-$A$8)) + ((C$9 + C$10)/2 * ($A$10-$A$9)) + ((C$10 + C$11)/2 * ($A$11 - $A$10))  + ((C$11 + C$12)/2 * ($A$12-$A$11)) + ((C$12 + C$13)/2 * ($A$13 - $A$12)) + ((C$13+ C$14)/2 * ($A$14-$A$13)) + ((C$16 + C$15)/2 * ($A$15 - $A$14)) + ((C$15+C$16)/2 * ($A$16 - $A$15)) + ((C$16 + C$17)/2 * ($A$17-$A$16)) + ((C$17 + C$18)/2 * ($A$18 - $A$17)) + ((C$18+C$19)/2 * ($A$19-$A$18)) + ((C$19 + C$20)/2 * ($A$20-$A$19)) + ((C$20 + C$21)/2 * ($A$21 - $A$20)) + ((C$21+C$22)/2 * ($A$22-$A$21)) + ((C$23 + C$22)/2 * ($A$23-$A$22)) + ((C$23 + C$24)/2 * ($A$24 - $A$23))  + ((C$24 + C$25)/2 * ($A$25-$A$24)) + ((C$25 + C$26)/2 * ($A$26 - $A$25)) + ((C$26+ C$27)/2 * ($A$27-$A$26)) + ((C$27 + C$28)/2 * ($A$28 - $A$27)) + ((C$28+C$29)/2 * ($A$29-$A$28)) + ((C$29 + C$30)/2 * ($A$30-$A$29)) + ((C$30 + C$31)/2 * ($A$31 - $A$30)) + ((C$31+C$32)/2 * ($A$32-$A$31)) + ((C$32 + C$33)/2 * ($A$33-$A$32)) + ((C$729+ C$34)/2 * ($A$34 - $A$33)) + ((C$34+C$35)/2 * ($A$35-$A$34)) + ((C$35 + C$36)/2 * ($A$36-$A$35)) + ((C$36 + C$37)/2 * ($A$37 - $A$36))  + ((C$37 + C$38)/2 * ($A$38-$A$37)) + ((C$38 + C$39)/2 * ($A$39 - $A$38)) + ((C$39+ C$40)/2 * ($A$40-$A$39)) + ((C$40 + C$41)/2 * ($A$41 - $A$40)) + ((C$41+C$42)/2 * ($A$42 - $A$41)) + ((C$42 + C$43)/2 * ($A$43-$A$42)) + ((C$43 + C$44)/2 * ($A$44 - $A$43)) + ((C$44+C$45)/2 * ($A$45-$A$44)) + ((C$45 + C$46)/2 * ($A$46-$A$45)) + ((C$46 + C$47)/2 * ($A$47 - $A$46)) + ((C$47+C$48)/2 * ($A$48-$A$47)) + ((C$48 + C$49)/2 * ($A$49-$A$48)) + ((C$49 + C$50)/2 * ($A$50 - $A$49))  + ((C$50 + C$51)/2 * ($A$51-$A$50)) + ((C$51 + C$52)/2 * ($A$52 - $A$51)) + ((C$52+ C$53)/2 * ($A$53-$A$52)) + ((C$53 + C$54)/2 * ($A$54 - $A$53)) +  ((C$54+C$55)/2 * ($A$55 - $A$56)) + ((C$55 + C$56)/2 * ($A$56-$A$55)) + ((C$56 + C$57)/2 * ($A$57 - $A$56)) + ((C$57+C$58)/2 * ($A$58-$A$57)) + ((C$58 + C$59)/2 * ($A$59-$A$58))</f>
        <v>861.75</v>
      </c>
      <c r="D114" s="206"/>
      <c r="E114" s="206">
        <f>((E$2+E$3)/2 * ($A$3-$A$2)) + ((E$3 + E$4)/2 * ($A$4-$A$3)) + ((E$4 + E$5)/2 * ($BA$5 - $A$4)) + ((E$5+E$6)/2 * ($A$6-$A$5)) + ((E$6 + E$7)/2 * ($A$7-$A$6)) + ((E$7 + E$8)/2 * ($A$8 - $A$7)) + ((E$8+E$9)/2 * ($A$9-$A$8)) + ((E$9 + E$10)/2 * ($A$10-$A$9)) + ((E$10 + E$11)/2 * ($A$11 - $A$10))  + ((E$11 + E$12)/2 * ($A$12-$A$11)) + ((E$12 + E$13)/2 * ($A$13 - $A$12)) + ((E$13+ E$14)/2 * ($A$14-$A$13)) + ((E$16 + E$15)/2 * ($A$15 - $A$14)) + ((E$15+E$16)/2 * ($A$16 - $A$15)) + ((E$16 + E$17)/2 * ($A$17-$A$16)) + ((E$17 + E$18)/2 * ($A$18 - $A$17)) + ((E$18+E$19)/2 * ($A$19-$A$18)) + ((E$19 + E$20)/2 * ($A$20-$A$19)) + ((E$20 + E$21)/2 * ($A$21 - $A$20)) + ((E$21+E$22)/2 * ($A$22-$A$21)) + ((E$23 + E$22)/2 * ($A$23-$A$22)) + ((E$23 + E$24)/2 * ($A$24 - $A$23))  + ((E$24 + E$25)/2 * ($A$25-$A$24)) + ((E$25 + E$26)/2 * ($A$26 - $A$25)) + ((E$26+ E$27)/2 * ($A$27-$A$26)) + ((E$27 + E$28)/2 * ($A$28 - $A$27)) + ((E$28+E$29)/2 * ($A$29-$A$28)) + ((E$29 + E$30)/2 * ($A$30-$A$29)) + ((E$30 + E$31)/2 * ($A$31 - $A$30)) + ((E$31+E$32)/2 * ($A$32-$A$31)) + ((E$32 + E$33)/2 * ($A$33-$A$32)) + ((E$729+ E$34)/2 * ($A$34 - $A$33)) + ((E$34+E$35)/2 * ($A$35-$A$34)) + ((E$35 + E$36)/2 * ($A$36-$A$35)) + ((E$36 + E$37)/2 * ($A$37 - $A$36))  + ((E$37 + E$38)/2 * ($A$38-$A$37)) + ((E$38 + E$39)/2 * ($A$39 - $A$38)) + ((E$39+ E$40)/2 * ($A$40-$A$39)) + ((E$40 + E$41)/2 * ($A$41 - $A$40)) + ((E$41+E$42)/2 * ($A$42 - $A$41)) + ((E$42 + E$43)/2 * ($A$43-$A$42)) + ((E$43 + E$44)/2 * ($A$44 - $A$43)) + ((E$44+E$45)/2 * ($A$45-$A$44)) + ((E$45 + E$46)/2 * ($A$46-$A$45)) + ((E$46 + E$47)/2 * ($A$47 - $A$46)) + ((E$47+E$48)/2 * ($A$48-$A$47)) + ((E$48 + E$49)/2 * ($A$49-$A$48)) + ((E$49 + E$50)/2 * ($A$50 - $A$49))  + ((E$50 + E$51)/2 * ($A$51-$A$50)) + ((E$51 + E$52)/2 * ($A$52 - $A$51)) + ((E$52+ E$53)/2 * ($A$53-$A$52)) + ((E$53 + E$54)/2 * ($A$54 - $A$53)) +  ((E$54+E$55)/2 * ($A$55 - $A$56)) + ((E$55 + E$56)/2 * ($A$56-$A$55)) + ((E$56 + E$57)/2 * ($A$57 - $A$56)) + ((E$57+E$58)/2 * ($A$58-$A$57)) + ((E$58 + E$59)/2 * ($A$59-$A$58))</f>
        <v>1068.5</v>
      </c>
      <c r="F114" s="206"/>
      <c r="G114" s="206">
        <f>((G$2+G$3)/2 * ($A$3-$A$2)) + ((G$3 + G$4)/2 * ($A$4-$A$3)) + ((G$4 + G$5)/2 * ($BA$5 - $A$4)) + ((G$5+G$6)/2 * ($A$6-$A$5)) + ((G$6 + G$7)/2 * ($A$7-$A$6)) + ((G$7 + G$8)/2 * ($A$8 - $A$7)) + ((G$8+G$9)/2 * ($A$9-$A$8)) + ((G$9 + G$10)/2 * ($A$10-$A$9)) + ((G$10 + G$11)/2 * ($A$11 - $A$10))  + ((G$11 + G$12)/2 * ($A$12-$A$11)) + ((G$12 + G$13)/2 * ($A$13 - $A$12)) + ((G$13+ G$14)/2 * ($A$14-$A$13)) + ((G$16 + G$15)/2 * ($A$15 - $A$14)) + ((G$15+G$16)/2 * ($A$16 - $A$15)) + ((G$16 + G$17)/2 * ($A$17-$A$16)) + ((G$17 + G$18)/2 * ($A$18 - $A$17)) + ((G$18+G$19)/2 * ($A$19-$A$18)) + ((G$19 + G$20)/2 * ($A$20-$A$19)) + ((G$20 + G$21)/2 * ($A$21 - $A$20)) + ((G$21+G$22)/2 * ($A$22-$A$21)) + ((G$23 + G$22)/2 * ($A$23-$A$22)) + ((G$23 + G$24)/2 * ($A$24 - $A$23))  + ((G$24 + G$25)/2 * ($A$25-$A$24)) + ((G$25 + G$26)/2 * ($A$26 - $A$25)) + ((G$26+ G$27)/2 * ($A$27-$A$26)) + ((G$27 + G$28)/2 * ($A$28 - $A$27)) + ((G$28+G$29)/2 * ($A$29-$A$28)) + ((G$29 + G$30)/2 * ($A$30-$A$29)) + ((G$30 + G$31)/2 * ($A$31 - $A$30)) + ((G$31+G$32)/2 * ($A$32-$A$31)) + ((G$32 + G$33)/2 * ($A$33-$A$32)) + ((G$729+ G$34)/2 * ($A$34 - $A$33)) + ((G$34+G$35)/2 * ($A$35-$A$34)) + ((G$35 + G$36)/2 * ($A$36-$A$35)) + ((G$36 + G$37)/2 * ($A$37 - $A$36))  + ((G$37 + G$38)/2 * ($A$38-$A$37)) + ((G$38 + G$39)/2 * ($A$39 - $A$38)) + ((G$39+ G$40)/2 * ($A$40-$A$39)) + ((G$40 + G$41)/2 * ($A$41 - $A$40)) + ((G$41+G$42)/2 * ($A$42 - $A$41)) + ((G$42 + G$43)/2 * ($A$43-$A$42)) + ((G$43 + G$44)/2 * ($A$44 - $A$43)) + ((G$44+G$45)/2 * ($A$45-$A$44)) + ((G$45 + G$46)/2 * ($A$46-$A$45)) + ((G$46 + G$47)/2 * ($A$47 - $A$46)) + ((G$47+G$48)/2 * ($A$48-$A$47)) + ((G$48 + G$49)/2 * ($A$49-$A$48)) + ((G$49 + G$50)/2 * ($A$50 - $A$49))  + ((G$50 + G$51)/2 * ($A$51-$A$50)) + ((G$51 + G$52)/2 * ($A$52 - $A$51)) + ((G$52+ G$53)/2 * ($A$53-$A$52)) + ((G$53 + G$54)/2 * ($A$54 - $A$53)) +  ((G$54+G$55)/2 * ($A$55 - $A$56)) + ((G$55 + G$56)/2 * ($A$56-$A$55)) + ((G$56 + G$57)/2 * ($A$57 - $A$56)) + ((G$57+G$58)/2 * ($A$58-$A$57)) + ((G$58 + G$59)/2 * ($A$59-$A$58))</f>
        <v>654.25</v>
      </c>
      <c r="H114" s="206"/>
      <c r="I114" s="206">
        <f>((I$2+I$3)/2 * ($A$3-$A$2)) + ((I$3 + I$4)/2 * ($A$4-$A$3)) + ((I$4 + I$5)/2 * ($BA$5 - $A$4)) + ((I$5+I$6)/2 * ($A$6-$A$5)) + ((I$6 + I$7)/2 * ($A$7-$A$6)) + ((I$7 + I$8)/2 * ($A$8 - $A$7)) + ((I$8+I$9)/2 * ($A$9-$A$8)) + ((I$9 + I$10)/2 * ($A$10-$A$9)) + ((I$10 + I$11)/2 * ($A$11 - $A$10))  + ((I$11 + I$12)/2 * ($A$12-$A$11)) + ((I$12 + I$13)/2 * ($A$13 - $A$12)) + ((I$13+ I$14)/2 * ($A$14-$A$13)) + ((I$16 + I$15)/2 * ($A$15 - $A$14)) + ((I$15+I$16)/2 * ($A$16 - $A$15)) + ((I$16 + I$17)/2 * ($A$17-$A$16)) + ((I$17 + I$18)/2 * ($A$18 - $A$17)) + ((I$18+I$19)/2 * ($A$19-$A$18)) + ((I$19 + I$20)/2 * ($A$20-$A$19)) + ((I$20 + I$21)/2 * ($A$21 - $A$20)) + ((I$21+I$22)/2 * ($A$22-$A$21)) + ((I$23 + I$22)/2 * ($A$23-$A$22)) + ((I$23 + I$24)/2 * ($A$24 - $A$23))  + ((I$24 + I$25)/2 * ($A$25-$A$24)) + ((I$25 + I$26)/2 * ($A$26 - $A$25)) + ((I$26+ I$27)/2 * ($A$27-$A$26)) + ((I$27 + I$28)/2 * ($A$28 - $A$27)) + ((I$28+I$29)/2 * ($A$29-$A$28)) + ((I$29 + I$30)/2 * ($A$30-$A$29)) + ((I$30 + I$31)/2 * ($A$31 - $A$30)) + ((I$31+I$32)/2 * ($A$32-$A$31)) + ((I$32 + I$33)/2 * ($A$33-$A$32)) + ((I$729+ I$34)/2 * ($A$34 - $A$33)) + ((I$34+I$35)/2 * ($A$35-$A$34)) + ((I$35 + I$36)/2 * ($A$36-$A$35)) + ((I$36 + I$37)/2 * ($A$37 - $A$36))  + ((I$37 + I$38)/2 * ($A$38-$A$37)) + ((I$38 + I$39)/2 * ($A$39 - $A$38)) + ((I$39+ I$40)/2 * ($A$40-$A$39)) + ((I$40 + I$41)/2 * ($A$41 - $A$40)) + ((I$41+I$42)/2 * ($A$42 - $A$41)) + ((I$42 + I$43)/2 * ($A$43-$A$42)) + ((I$43 + I$44)/2 * ($A$44 - $A$43)) + ((I$44+I$45)/2 * ($A$45-$A$44)) + ((I$45 + I$46)/2 * ($A$46-$A$45)) + ((I$46 + I$47)/2 * ($A$47 - $A$46)) + ((I$47+I$48)/2 * ($A$48-$A$47)) + ((I$48 + I$49)/2 * ($A$49-$A$48)) + ((I$49 + I$50)/2 * ($A$50 - $A$49))  + ((I$50 + I$51)/2 * ($A$51-$A$50)) + ((I$51 + I$52)/2 * ($A$52 - $A$51)) + ((I$52+ I$53)/2 * ($A$53-$A$52)) + ((I$53 + I$54)/2 * ($A$54 - $A$53)) +  ((I$54+I$55)/2 * ($A$55 - $A$56)) + ((I$55 + I$56)/2 * ($A$56-$A$55)) + ((I$56 + I$57)/2 * ($A$57 - $A$56)) + ((I$57+I$58)/2 * ($A$58-$A$57)) + ((I$58 + I$59)/2 * ($A$59-$A$58))</f>
        <v>1594.5</v>
      </c>
      <c r="J114" s="206"/>
      <c r="K114" s="206">
        <f>((K$2+K$3)/2 * ($A$3-$A$2)) + ((K$3 + K$4)/2 * ($A$4-$A$3)) + ((K$4 + K$5)/2 * ($BA$5 - $A$4)) + ((K$5+K$6)/2 * ($A$6-$A$5)) + ((K$6 + K$7)/2 * ($A$7-$A$6)) + ((K$7 + K$8)/2 * ($A$8 - $A$7)) + ((K$8+K$9)/2 * ($A$9-$A$8)) + ((K$9 + K$10)/2 * ($A$10-$A$9)) + ((K$10 + K$11)/2 * ($A$11 - $A$10))  + ((K$11 + K$12)/2 * ($A$12-$A$11)) + ((K$12 + K$13)/2 * ($A$13 - $A$12)) + ((K$13+ K$14)/2 * ($A$14-$A$13)) + ((K$16 + K$15)/2 * ($A$15 - $A$14)) + ((K$15+K$16)/2 * ($A$16 - $A$15)) + ((K$16 + K$17)/2 * ($A$17-$A$16)) + ((K$17 + K$18)/2 * ($A$18 - $A$17)) + ((K$18+K$19)/2 * ($A$19-$A$18)) + ((K$19 + K$20)/2 * ($A$20-$A$19)) + ((K$20 + K$21)/2 * ($A$21 - $A$20)) + ((K$21+K$22)/2 * ($A$22-$A$21)) + ((K$23 + K$22)/2 * ($A$23-$A$22)) + ((K$23 + K$24)/2 * ($A$24 - $A$23))  + ((K$24 + K$25)/2 * ($A$25-$A$24)) + ((K$25 + K$26)/2 * ($A$26 - $A$25)) + ((K$26+ K$27)/2 * ($A$27-$A$26)) + ((K$27 + K$28)/2 * ($A$28 - $A$27)) + ((K$28+K$29)/2 * ($A$29-$A$28)) + ((K$29 + K$30)/2 * ($A$30-$A$29)) + ((K$30 + K$31)/2 * ($A$31 - $A$30)) + ((K$31+K$32)/2 * ($A$32-$A$31)) + ((K$32 + K$33)/2 * ($A$33-$A$32)) + ((K$729+ K$34)/2 * ($A$34 - $A$33)) + ((K$34+K$35)/2 * ($A$35-$A$34)) + ((K$35 + K$36)/2 * ($A$36-$A$35)) + ((K$36 + K$37)/2 * ($A$37 - $A$36))  + ((K$37 + K$38)/2 * ($A$38-$A$37)) + ((K$38 + K$39)/2 * ($A$39 - $A$38)) + ((K$39+ K$40)/2 * ($A$40-$A$39)) + ((K$40 + K$41)/2 * ($A$41 - $A$40)) + ((K$41+K$42)/2 * ($A$42 - $A$41)) + ((K$42 + K$43)/2 * ($A$43-$A$42)) + ((K$43 + K$44)/2 * ($A$44 - $A$43)) + ((K$44+K$45)/2 * ($A$45-$A$44)) + ((K$45 + K$46)/2 * ($A$46-$A$45)) + ((K$46 + K$47)/2 * ($A$47 - $A$46)) + ((K$47+K$48)/2 * ($A$48-$A$47)) + ((K$48 + K$49)/2 * ($A$49-$A$48)) + ((K$49 + K$50)/2 * ($A$50 - $A$49))  + ((K$50 + K$51)/2 * ($A$51-$A$50)) + ((K$51 + K$52)/2 * ($A$52 - $A$51)) + ((K$52+ K$53)/2 * ($A$53-$A$52)) + ((K$53 + K$54)/2 * ($A$54 - $A$53)) +  ((K$54+K$55)/2 * ($A$55 - $A$56)) + ((K$55 + K$56)/2 * ($A$56-$A$55)) + ((K$56 + K$57)/2 * ($A$57 - $A$56)) + ((K$57+K$58)/2 * ($A$58-$A$57)) + ((K$58 + K$59)/2 * ($A$59-$A$58))</f>
        <v>1343.5</v>
      </c>
      <c r="L114" s="206"/>
      <c r="M114" s="206">
        <f>((M$2+M$3)/2 * ($A$3-$A$2)) + ((M$3 + M$4)/2 * ($A$4-$A$3)) + ((M$4 + M$5)/2 * ($BA$5 - $A$4)) + ((M$5+M$6)/2 * ($A$6-$A$5)) + ((M$6 + M$7)/2 * ($A$7-$A$6)) + ((M$7 + M$8)/2 * ($A$8 - $A$7)) + ((M$8+M$9)/2 * ($A$9-$A$8)) + ((M$9 + M$10)/2 * ($A$10-$A$9)) + ((M$10 + M$11)/2 * ($A$11 - $A$10))  + ((M$11 + M$12)/2 * ($A$12-$A$11)) + ((M$12 + M$13)/2 * ($A$13 - $A$12)) + ((M$13+ M$14)/2 * ($A$14-$A$13)) + ((M$16 + M$15)/2 * ($A$15 - $A$14)) + ((M$15+M$16)/2 * ($A$16 - $A$15)) + ((M$16 + M$17)/2 * ($A$17-$A$16)) + ((M$17 + M$18)/2 * ($A$18 - $A$17)) + ((M$18+M$19)/2 * ($A$19-$A$18)) + ((M$19 + M$20)/2 * ($A$20-$A$19)) + ((M$20 + M$21)/2 * ($A$21 - $A$20)) + ((M$21+M$22)/2 * ($A$22-$A$21)) + ((M$23 + M$22)/2 * ($A$23-$A$22)) + ((M$23 + M$24)/2 * ($A$24 - $A$23))  + ((M$24 + M$25)/2 * ($A$25-$A$24)) + ((M$25 + M$26)/2 * ($A$26 - $A$25)) + ((M$26+ M$27)/2 * ($A$27-$A$26)) + ((M$27 + M$28)/2 * ($A$28 - $A$27)) + ((M$28+M$29)/2 * ($A$29-$A$28)) + ((M$29 + M$30)/2 * ($A$30-$A$29)) + ((M$30 + M$31)/2 * ($A$31 - $A$30)) + ((M$31+M$32)/2 * ($A$32-$A$31)) + ((M$32 + M$33)/2 * ($A$33-$A$32)) + ((M$729+ M$34)/2 * ($A$34 - $A$33)) + ((M$34+M$35)/2 * ($A$35-$A$34)) + ((M$35 + M$36)/2 * ($A$36-$A$35)) + ((M$36 + M$37)/2 * ($A$37 - $A$36))  + ((M$37 + M$38)/2 * ($A$38-$A$37)) + ((M$38 + M$39)/2 * ($A$39 - $A$38)) + ((M$39+ M$40)/2 * ($A$40-$A$39)) + ((M$40 + M$41)/2 * ($A$41 - $A$40)) + ((M$41+M$42)/2 * ($A$42 - $A$41)) + ((M$42 + M$43)/2 * ($A$43-$A$42)) + ((M$43 + M$44)/2 * ($A$44 - $A$43)) + ((M$44+M$45)/2 * ($A$45-$A$44)) + ((M$45 + M$46)/2 * ($A$46-$A$45)) + ((M$46 + M$47)/2 * ($A$47 - $A$46)) + ((M$47+M$48)/2 * ($A$48-$A$47)) + ((M$48 + M$49)/2 * ($A$49-$A$48)) + ((M$49 + M$50)/2 * ($A$50 - $A$49))  + ((M$50 + M$51)/2 * ($A$51-$A$50)) + ((M$51 + M$52)/2 * ($A$52 - $A$51)) + ((M$52+ M$53)/2 * ($A$53-$A$52)) + ((M$53 + M$54)/2 * ($A$54 - $A$53)) +  ((M$54+M$55)/2 * ($A$55 - $A$56)) + ((M$55 + M$56)/2 * ($A$56-$A$55)) + ((M$56 + M$57)/2 * ($A$57 - $A$56)) + ((M$57+M$58)/2 * ($A$58-$A$57)) + ((M$58 + M$59)/2 * ($A$59-$A$58))</f>
        <v>1051.5</v>
      </c>
      <c r="N114" s="206"/>
      <c r="O114" s="206">
        <f>((O$2+O$3)/2 * ($A$3-$A$2)) + ((O$3 + O$4)/2 * ($A$4-$A$3)) + ((O$4 + O$5)/2 * ($BA$5 - $A$4)) + ((O$5+O$6)/2 * ($A$6-$A$5)) + ((O$6 + O$7)/2 * ($A$7-$A$6)) + ((O$7 + O$8)/2 * ($A$8 - $A$7)) + ((O$8+O$9)/2 * ($A$9-$A$8)) + ((O$9 + O$10)/2 * ($A$10-$A$9)) + ((O$10 + O$11)/2 * ($A$11 - $A$10))  + ((O$11 + O$12)/2 * ($A$12-$A$11)) + ((O$12 + O$13)/2 * ($A$13 - $A$12)) + ((O$13+ O$14)/2 * ($A$14-$A$13)) + ((O$16 + O$15)/2 * ($A$15 - $A$14)) + ((O$15+O$16)/2 * ($A$16 - $A$15)) + ((O$16 + O$17)/2 * ($A$17-$A$16)) + ((O$17 + O$18)/2 * ($A$18 - $A$17)) + ((O$18+O$19)/2 * ($A$19-$A$18)) + ((O$19 + O$20)/2 * ($A$20-$A$19)) + ((O$20 + O$21)/2 * ($A$21 - $A$20)) + ((O$21+O$22)/2 * ($A$22-$A$21)) + ((O$23 + O$22)/2 * ($A$23-$A$22)) + ((O$23 + O$24)/2 * ($A$24 - $A$23))  + ((O$24 + O$25)/2 * ($A$25-$A$24)) + ((O$25 + O$26)/2 * ($A$26 - $A$25)) + ((O$26+ O$27)/2 * ($A$27-$A$26)) + ((O$27 + O$28)/2 * ($A$28 - $A$27)) + ((O$28+O$29)/2 * ($A$29-$A$28)) + ((O$29 + O$30)/2 * ($A$30-$A$29)) + ((O$30 + O$31)/2 * ($A$31 - $A$30)) + ((O$31+O$32)/2 * ($A$32-$A$31)) + ((O$32 + O$33)/2 * ($A$33-$A$32)) + ((O$729+ O$34)/2 * ($A$34 - $A$33)) + ((O$34+O$35)/2 * ($A$35-$A$34)) + ((O$35 + O$36)/2 * ($A$36-$A$35)) + ((O$36 + O$37)/2 * ($A$37 - $A$36))  + ((O$37 + O$38)/2 * ($A$38-$A$37)) + ((O$38 + O$39)/2 * ($A$39 - $A$38)) + ((O$39+ O$40)/2 * ($A$40-$A$39)) + ((O$40 + O$41)/2 * ($A$41 - $A$40)) + ((O$41+O$42)/2 * ($A$42 - $A$41)) + ((O$42 + O$43)/2 * ($A$43-$A$42)) + ((O$43 + O$44)/2 * ($A$44 - $A$43)) + ((O$44+O$45)/2 * ($A$45-$A$44)) + ((O$45 + O$46)/2 * ($A$46-$A$45)) + ((O$46 + O$47)/2 * ($A$47 - $A$46)) + ((O$47+O$48)/2 * ($A$48-$A$47)) + ((O$48 + O$49)/2 * ($A$49-$A$48)) + ((O$49 + O$50)/2 * ($A$50 - $A$49))  + ((O$50 + O$51)/2 * ($A$51-$A$50)) + ((O$51 + O$52)/2 * ($A$52 - $A$51)) + ((O$52+ O$53)/2 * ($A$53-$A$52)) + ((O$53 + O$54)/2 * ($A$54 - $A$53)) +  ((O$54+O$55)/2 * ($A$55 - $A$56)) + ((O$55 + O$56)/2 * ($A$56-$A$55)) + ((O$56 + O$57)/2 * ($A$57 - $A$56)) + ((O$57+O$58)/2 * ($A$58-$A$57)) + ((O$58 + O$59)/2 * ($A$59-$A$58))</f>
        <v>1279</v>
      </c>
      <c r="P114" s="206"/>
      <c r="Q114" s="206">
        <f>((Q$2+Q$3)/2 * ($A$3-$A$2)) + ((Q$3 + Q$4)/2 * ($A$4-$A$3)) + ((Q$4 + Q$5)/2 * ($BA$5 - $A$4)) + ((Q$5+Q$6)/2 * ($A$6-$A$5)) + ((Q$6 + Q$7)/2 * ($A$7-$A$6)) + ((Q$7 + Q$8)/2 * ($A$8 - $A$7)) + ((Q$8+Q$9)/2 * ($A$9-$A$8)) + ((Q$9 + Q$10)/2 * ($A$10-$A$9)) + ((Q$10 + Q$11)/2 * ($A$11 - $A$10))  + ((Q$11 + Q$12)/2 * ($A$12-$A$11)) + ((Q$12 + Q$13)/2 * ($A$13 - $A$12)) + ((Q$13+ Q$14)/2 * ($A$14-$A$13)) + ((Q$16 + Q$15)/2 * ($A$15 - $A$14)) + ((Q$15+Q$16)/2 * ($A$16 - $A$15)) + ((Q$16 + Q$17)/2 * ($A$17-$A$16)) + ((Q$17 + Q$18)/2 * ($A$18 - $A$17)) + ((Q$18+Q$19)/2 * ($A$19-$A$18)) + ((Q$19 + Q$20)/2 * ($A$20-$A$19)) + ((Q$20 + Q$21)/2 * ($A$21 - $A$20)) + ((Q$21+Q$22)/2 * ($A$22-$A$21)) + ((Q$23 + Q$22)/2 * ($A$23-$A$22)) + ((Q$23 + Q$24)/2 * ($A$24 - $A$23))  + ((Q$24 + Q$25)/2 * ($A$25-$A$24)) + ((Q$25 + Q$26)/2 * ($A$26 - $A$25)) + ((Q$26+ Q$27)/2 * ($A$27-$A$26)) + ((Q$27 + Q$28)/2 * ($A$28 - $A$27)) + ((Q$28+Q$29)/2 * ($A$29-$A$28)) + ((Q$29 + Q$30)/2 * ($A$30-$A$29)) + ((Q$30 + Q$31)/2 * ($A$31 - $A$30)) + ((Q$31+Q$32)/2 * ($A$32-$A$31)) + ((Q$32 + Q$33)/2 * ($A$33-$A$32)) + ((Q$729+ Q$34)/2 * ($A$34 - $A$33)) + ((Q$34+Q$35)/2 * ($A$35-$A$34)) + ((Q$35 + Q$36)/2 * ($A$36-$A$35)) + ((Q$36 + Q$37)/2 * ($A$37 - $A$36))  + ((Q$37 + Q$38)/2 * ($A$38-$A$37)) + ((Q$38 + Q$39)/2 * ($A$39 - $A$38)) + ((Q$39+ Q$40)/2 * ($A$40-$A$39)) + ((Q$40 + Q$41)/2 * ($A$41 - $A$40)) + ((Q$41+Q$42)/2 * ($A$42 - $A$41)) + ((Q$42 + Q$43)/2 * ($A$43-$A$42)) + ((Q$43 + Q$44)/2 * ($A$44 - $A$43)) + ((Q$44+Q$45)/2 * ($A$45-$A$44)) + ((Q$45 + Q$46)/2 * ($A$46-$A$45)) + ((Q$46 + Q$47)/2 * ($A$47 - $A$46)) + ((Q$47+Q$48)/2 * ($A$48-$A$47)) + ((Q$48 + Q$49)/2 * ($A$49-$A$48)) + ((Q$49 + Q$50)/2 * ($A$50 - $A$49))  + ((Q$50 + Q$51)/2 * ($A$51-$A$50)) + ((Q$51 + Q$52)/2 * ($A$52 - $A$51)) + ((Q$52+ Q$53)/2 * ($A$53-$A$52)) + ((Q$53 + Q$54)/2 * ($A$54 - $A$53)) +  ((Q$54+Q$55)/2 * ($A$55 - $A$56)) + ((Q$55 + Q$56)/2 * ($A$56-$A$55)) + ((Q$56 + Q$57)/2 * ($A$57 - $A$56)) + ((Q$57+Q$58)/2 * ($A$58-$A$57)) + ((Q$58 + Q$59)/2 * ($A$59-$A$58))</f>
        <v>19.5</v>
      </c>
      <c r="R114" s="206"/>
      <c r="S114" s="206">
        <f>((S$2+S$3)/2 * ($A$3-$A$2)) + ((S$3 + S$4)/2 * ($A$4-$A$3)) + ((S$4 + S$5)/2 * ($BA$5 - $A$4)) + ((S$5+S$6)/2 * ($A$6-$A$5)) + ((S$6 + S$7)/2 * ($A$7-$A$6)) + ((S$7 + S$8)/2 * ($A$8 - $A$7)) + ((S$8+S$9)/2 * ($A$9-$A$8)) + ((S$9 + S$10)/2 * ($A$10-$A$9)) + ((S$10 + S$11)/2 * ($A$11 - $A$10))  + ((S$11 + S$12)/2 * ($A$12-$A$11)) + ((S$12 + S$13)/2 * ($A$13 - $A$12)) + ((S$13+ S$14)/2 * ($A$14-$A$13)) + ((S$16 + S$15)/2 * ($A$15 - $A$14)) + ((S$15+S$16)/2 * ($A$16 - $A$15)) + ((S$16 + S$17)/2 * ($A$17-$A$16)) + ((S$17 + S$18)/2 * ($A$18 - $A$17)) + ((S$18+S$19)/2 * ($A$19-$A$18)) + ((S$19 + S$20)/2 * ($A$20-$A$19)) + ((S$20 + S$21)/2 * ($A$21 - $A$20)) + ((S$21+S$22)/2 * ($A$22-$A$21)) + ((S$23 + S$22)/2 * ($A$23-$A$22)) + ((S$23 + S$24)/2 * ($A$24 - $A$23))  + ((S$24 + S$25)/2 * ($A$25-$A$24)) + ((S$25 + S$26)/2 * ($A$26 - $A$25)) + ((S$26+ S$27)/2 * ($A$27-$A$26)) + ((S$27 + S$28)/2 * ($A$28 - $A$27)) + ((S$28+S$29)/2 * ($A$29-$A$28)) + ((S$29 + S$30)/2 * ($A$30-$A$29)) + ((S$30 + S$31)/2 * ($A$31 - $A$30)) + ((S$31+S$32)/2 * ($A$32-$A$31)) + ((S$32 + S$33)/2 * ($A$33-$A$32)) + ((S$729+ S$34)/2 * ($A$34 - $A$33)) + ((S$34+S$35)/2 * ($A$35-$A$34)) + ((S$35 + S$36)/2 * ($A$36-$A$35)) + ((S$36 + S$37)/2 * ($A$37 - $A$36))  + ((S$37 + S$38)/2 * ($A$38-$A$37)) + ((S$38 + S$39)/2 * ($A$39 - $A$38)) + ((S$39+ S$40)/2 * ($A$40-$A$39)) + ((S$40 + S$41)/2 * ($A$41 - $A$40)) + ((S$41+S$42)/2 * ($A$42 - $A$41)) + ((S$42 + S$43)/2 * ($A$43-$A$42)) + ((S$43 + S$44)/2 * ($A$44 - $A$43)) + ((S$44+S$45)/2 * ($A$45-$A$44)) + ((S$45 + S$46)/2 * ($A$46-$A$45)) + ((S$46 + S$47)/2 * ($A$47 - $A$46)) + ((S$47+S$48)/2 * ($A$48-$A$47)) + ((S$48 + S$49)/2 * ($A$49-$A$48)) + ((S$49 + S$50)/2 * ($A$50 - $A$49))  + ((S$50 + S$51)/2 * ($A$51-$A$50)) + ((S$51 + S$52)/2 * ($A$52 - $A$51)) + ((S$52+ S$53)/2 * ($A$53-$A$52)) + ((S$53 + S$54)/2 * ($A$54 - $A$53)) +  ((S$54+S$55)/2 * ($A$55 - $A$56)) + ((S$55 + S$56)/2 * ($A$56-$A$55)) + ((S$56 + S$57)/2 * ($A$57 - $A$56)) + ((S$57+S$58)/2 * ($A$58-$A$57)) + ((S$58 + S$59)/2 * ($A$59-$A$58))</f>
        <v>31.75</v>
      </c>
      <c r="T114" s="206"/>
      <c r="U114" s="206">
        <f>((U$2+U$3)/2 * ($A$3-$A$2)) + ((U$3 + U$4)/2 * ($A$4-$A$3)) + ((U$4 + U$5)/2 * ($BA$5 - $A$4)) + ((U$5+U$6)/2 * ($A$6-$A$5)) + ((U$6 + U$7)/2 * ($A$7-$A$6)) + ((U$7 + U$8)/2 * ($A$8 - $A$7)) + ((U$8+U$9)/2 * ($A$9-$A$8)) + ((U$9 + U$10)/2 * ($A$10-$A$9)) + ((U$10 + U$11)/2 * ($A$11 - $A$10))  + ((U$11 + U$12)/2 * ($A$12-$A$11)) + ((U$12 + U$13)/2 * ($A$13 - $A$12)) + ((U$13+ U$14)/2 * ($A$14-$A$13)) + ((U$16 + U$15)/2 * ($A$15 - $A$14)) + ((U$15+U$16)/2 * ($A$16 - $A$15)) + ((U$16 + U$17)/2 * ($A$17-$A$16)) + ((U$17 + U$18)/2 * ($A$18 - $A$17)) + ((U$18+U$19)/2 * ($A$19-$A$18)) + ((U$19 + U$20)/2 * ($A$20-$A$19)) + ((U$20 + U$21)/2 * ($A$21 - $A$20)) + ((U$21+U$22)/2 * ($A$22-$A$21)) + ((U$23 + U$22)/2 * ($A$23-$A$22)) + ((U$23 + U$24)/2 * ($A$24 - $A$23))  + ((U$24 + U$25)/2 * ($A$25-$A$24)) + ((U$25 + U$26)/2 * ($A$26 - $A$25)) + ((U$26+ U$27)/2 * ($A$27-$A$26)) + ((U$27 + U$28)/2 * ($A$28 - $A$27)) + ((U$28+U$29)/2 * ($A$29-$A$28)) + ((U$29 + U$30)/2 * ($A$30-$A$29)) + ((U$30 + U$31)/2 * ($A$31 - $A$30)) + ((U$31+U$32)/2 * ($A$32-$A$31)) + ((U$32 + U$33)/2 * ($A$33-$A$32)) + ((U$729+ U$34)/2 * ($A$34 - $A$33)) + ((U$34+U$35)/2 * ($A$35-$A$34)) + ((U$35 + U$36)/2 * ($A$36-$A$35)) + ((U$36 + U$37)/2 * ($A$37 - $A$36))  + ((U$37 + U$38)/2 * ($A$38-$A$37)) + ((U$38 + U$39)/2 * ($A$39 - $A$38)) + ((U$39+ U$40)/2 * ($A$40-$A$39)) + ((U$40 + U$41)/2 * ($A$41 - $A$40)) + ((U$41+U$42)/2 * ($A$42 - $A$41)) + ((U$42 + U$43)/2 * ($A$43-$A$42)) + ((U$43 + U$44)/2 * ($A$44 - $A$43)) + ((U$44+U$45)/2 * ($A$45-$A$44)) + ((U$45 + U$46)/2 * ($A$46-$A$45)) + ((U$46 + U$47)/2 * ($A$47 - $A$46)) + ((U$47+U$48)/2 * ($A$48-$A$47)) + ((U$48 + U$49)/2 * ($A$49-$A$48)) + ((U$49 + U$50)/2 * ($A$50 - $A$49))  + ((U$50 + U$51)/2 * ($A$51-$A$50)) + ((U$51 + U$52)/2 * ($A$52 - $A$51)) + ((U$52+ U$53)/2 * ($A$53-$A$52)) + ((U$53 + U$54)/2 * ($A$54 - $A$53)) +  ((U$54+U$55)/2 * ($A$55 - $A$56)) + ((U$55 + U$56)/2 * ($A$56-$A$55)) + ((U$56 + U$57)/2 * ($A$57 - $A$56)) + ((U$57+U$58)/2 * ($A$58-$A$57)) + ((U$58 + U$59)/2 * ($A$59-$A$58))</f>
        <v>1396.5</v>
      </c>
      <c r="V114" s="206"/>
      <c r="W114" s="206">
        <f>((W$2+W$3)/2 * ($A$3-$A$2)) + ((W$3 + W$4)/2 * ($A$4-$A$3)) + ((W$4 + W$5)/2 * ($BA$5 - $A$4)) + ((W$5+W$6)/2 * ($A$6-$A$5)) + ((W$6 + W$7)/2 * ($A$7-$A$6)) + ((W$7 + W$8)/2 * ($A$8 - $A$7)) + ((W$8+W$9)/2 * ($A$9-$A$8)) + ((W$9 + W$10)/2 * ($A$10-$A$9)) + ((W$10 + W$11)/2 * ($A$11 - $A$10))  + ((W$11 + W$12)/2 * ($A$12-$A$11)) + ((W$12 + W$13)/2 * ($A$13 - $A$12)) + ((W$13+ W$14)/2 * ($A$14-$A$13)) + ((W$16 + W$15)/2 * ($A$15 - $A$14)) + ((W$15+W$16)/2 * ($A$16 - $A$15)) + ((W$16 + W$17)/2 * ($A$17-$A$16)) + ((W$17 + W$18)/2 * ($A$18 - $A$17)) + ((W$18+W$19)/2 * ($A$19-$A$18)) + ((W$19 + W$20)/2 * ($A$20-$A$19)) + ((W$20 + W$21)/2 * ($A$21 - $A$20)) + ((W$21+W$22)/2 * ($A$22-$A$21)) + ((W$23 + W$22)/2 * ($A$23-$A$22)) + ((W$23 + W$24)/2 * ($A$24 - $A$23))  + ((W$24 + W$25)/2 * ($A$25-$A$24)) + ((W$25 + W$26)/2 * ($A$26 - $A$25)) + ((W$26+ W$27)/2 * ($A$27-$A$26)) + ((W$27 + W$28)/2 * ($A$28 - $A$27)) + ((W$28+W$29)/2 * ($A$29-$A$28)) + ((W$29 + W$30)/2 * ($A$30-$A$29)) + ((W$30 + W$31)/2 * ($A$31 - $A$30)) + ((W$31+W$32)/2 * ($A$32-$A$31)) + ((W$32 + W$33)/2 * ($A$33-$A$32)) + ((W$729+ W$34)/2 * ($A$34 - $A$33)) + ((W$34+W$35)/2 * ($A$35-$A$34)) + ((W$35 + W$36)/2 * ($A$36-$A$35)) + ((W$36 + W$37)/2 * ($A$37 - $A$36))  + ((W$37 + W$38)/2 * ($A$38-$A$37)) + ((W$38 + W$39)/2 * ($A$39 - $A$38)) + ((W$39+ W$40)/2 * ($A$40-$A$39)) + ((W$40 + W$41)/2 * ($A$41 - $A$40)) + ((W$41+W$42)/2 * ($A$42 - $A$41)) + ((W$42 + W$43)/2 * ($A$43-$A$42)) + ((W$43 + W$44)/2 * ($A$44 - $A$43)) + ((W$44+W$45)/2 * ($A$45-$A$44)) + ((W$45 + W$46)/2 * ($A$46-$A$45)) + ((W$46 + W$47)/2 * ($A$47 - $A$46)) + ((W$47+W$48)/2 * ($A$48-$A$47)) + ((W$48 + W$49)/2 * ($A$49-$A$48)) + ((W$49 + W$50)/2 * ($A$50 - $A$49))  + ((W$50 + W$51)/2 * ($A$51-$A$50)) + ((W$51 + W$52)/2 * ($A$52 - $A$51)) + ((W$52+ W$53)/2 * ($A$53-$A$52)) + ((W$53 + W$54)/2 * ($A$54 - $A$53)) +  ((W$54+W$55)/2 * ($A$55 - $A$56)) + ((W$55 + W$56)/2 * ($A$56-$A$55)) + ((W$56 + W$57)/2 * ($A$57 - $A$56)) + ((W$57+W$58)/2 * ($A$58-$A$57)) + ((W$58 + W$59)/2 * ($A$59-$A$58))</f>
        <v>1892.5</v>
      </c>
      <c r="X114" s="206"/>
      <c r="Y114" s="206">
        <f>((Y$2+Y$3)/2 * ($A$3-$A$2)) + ((Y$3 + Y$4)/2 * ($A$4-$A$3)) + ((Y$4 + Y$5)/2 * ($BA$5 - $A$4)) + ((Y$5+Y$6)/2 * ($A$6-$A$5)) + ((Y$6 + Y$7)/2 * ($A$7-$A$6)) + ((Y$7 + Y$8)/2 * ($A$8 - $A$7)) + ((Y$8+Y$9)/2 * ($A$9-$A$8)) + ((Y$9 + Y$10)/2 * ($A$10-$A$9)) + ((Y$10 + Y$11)/2 * ($A$11 - $A$10))  + ((Y$11 + Y$12)/2 * ($A$12-$A$11)) + ((Y$12 + Y$13)/2 * ($A$13 - $A$12)) + ((Y$13+ Y$14)/2 * ($A$14-$A$13)) + ((Y$16 + Y$15)/2 * ($A$15 - $A$14)) + ((Y$15+Y$16)/2 * ($A$16 - $A$15)) + ((Y$16 + Y$17)/2 * ($A$17-$A$16)) + ((Y$17 + Y$18)/2 * ($A$18 - $A$17)) + ((Y$18+Y$19)/2 * ($A$19-$A$18)) + ((Y$19 + Y$20)/2 * ($A$20-$A$19)) + ((Y$20 + Y$21)/2 * ($A$21 - $A$20)) + ((Y$21+Y$22)/2 * ($A$22-$A$21)) + ((Y$23 + Y$22)/2 * ($A$23-$A$22)) + ((Y$23 + Y$24)/2 * ($A$24 - $A$23))  + ((Y$24 + Y$25)/2 * ($A$25-$A$24)) + ((Y$25 + Y$26)/2 * ($A$26 - $A$25)) + ((Y$26+ Y$27)/2 * ($A$27-$A$26)) + ((Y$27 + Y$28)/2 * ($A$28 - $A$27)) + ((Y$28+Y$29)/2 * ($A$29-$A$28)) + ((Y$29 + Y$30)/2 * ($A$30-$A$29)) + ((Y$30 + Y$31)/2 * ($A$31 - $A$30)) + ((Y$31+Y$32)/2 * ($A$32-$A$31)) + ((Y$32 + Y$33)/2 * ($A$33-$A$32)) + ((Y$729+ Y$34)/2 * ($A$34 - $A$33)) + ((Y$34+Y$35)/2 * ($A$35-$A$34)) + ((Y$35 + Y$36)/2 * ($A$36-$A$35)) + ((Y$36 + Y$37)/2 * ($A$37 - $A$36))  + ((Y$37 + Y$38)/2 * ($A$38-$A$37)) + ((Y$38 + Y$39)/2 * ($A$39 - $A$38)) + ((Y$39+ Y$40)/2 * ($A$40-$A$39)) + ((Y$40 + Y$41)/2 * ($A$41 - $A$40)) + ((Y$41+Y$42)/2 * ($A$42 - $A$41)) + ((Y$42 + Y$43)/2 * ($A$43-$A$42)) + ((Y$43 + Y$44)/2 * ($A$44 - $A$43)) + ((Y$44+Y$45)/2 * ($A$45-$A$44)) + ((Y$45 + Y$46)/2 * ($A$46-$A$45)) + ((Y$46 + Y$47)/2 * ($A$47 - $A$46)) + ((Y$47+Y$48)/2 * ($A$48-$A$47)) + ((Y$48 + Y$49)/2 * ($A$49-$A$48)) + ((Y$49 + Y$50)/2 * ($A$50 - $A$49))  + ((Y$50 + Y$51)/2 * ($A$51-$A$50)) + ((Y$51 + Y$52)/2 * ($A$52 - $A$51)) + ((Y$52+ Y$53)/2 * ($A$53-$A$52)) + ((Y$53 + Y$54)/2 * ($A$54 - $A$53)) +  ((Y$54+Y$55)/2 * ($A$55 - $A$56)) + ((Y$55 + Y$56)/2 * ($A$56-$A$55)) + ((Y$56 + Y$57)/2 * ($A$57 - $A$56)) + ((Y$57+Y$58)/2 * ($A$58-$A$57)) + ((Y$58 + Y$59)/2 * ($A$59-$A$58))</f>
        <v>439.25</v>
      </c>
      <c r="Z114" s="206"/>
      <c r="AA114" s="206">
        <f>((AA$2+AA$3)/2 * ($A$3-$A$2)) + ((AA$3 + AA$4)/2 * ($A$4-$A$3)) + ((AA$4 + AA$5)/2 * ($BA$5 - $A$4)) + ((AA$5+AA$6)/2 * ($A$6-$A$5)) + ((AA$6 + AA$7)/2 * ($A$7-$A$6)) + ((AA$7 + AA$8)/2 * ($A$8 - $A$7)) + ((AA$8+AA$9)/2 * ($A$9-$A$8)) + ((AA$9 + AA$10)/2 * ($A$10-$A$9)) + ((AA$10 + AA$11)/2 * ($A$11 - $A$10))  + ((AA$11 + AA$12)/2 * ($A$12-$A$11)) + ((AA$12 + AA$13)/2 * ($A$13 - $A$12)) + ((AA$13+ AA$14)/2 * ($A$14-$A$13)) + ((AA$16 + AA$15)/2 * ($A$15 - $A$14)) + ((AA$15+AA$16)/2 * ($A$16 - $A$15)) + ((AA$16 + AA$17)/2 * ($A$17-$A$16)) + ((AA$17 + AA$18)/2 * ($A$18 - $A$17)) + ((AA$18+AA$19)/2 * ($A$19-$A$18)) + ((AA$19 + AA$20)/2 * ($A$20-$A$19)) + ((AA$20 + AA$21)/2 * ($A$21 - $A$20)) + ((AA$21+AA$22)/2 * ($A$22-$A$21)) + ((AA$23 + AA$22)/2 * ($A$23-$A$22)) + ((AA$23 + AA$24)/2 * ($A$24 - $A$23))  + ((AA$24 + AA$25)/2 * ($A$25-$A$24)) + ((AA$25 + AA$26)/2 * ($A$26 - $A$25)) + ((AA$26+ AA$27)/2 * ($A$27-$A$26)) + ((AA$27 + AA$28)/2 * ($A$28 - $A$27)) + ((AA$28+AA$29)/2 * ($A$29-$A$28)) + ((AA$29 + AA$30)/2 * ($A$30-$A$29)) + ((AA$30 + AA$31)/2 * ($A$31 - $A$30)) + ((AA$31+AA$32)/2 * ($A$32-$A$31)) + ((AA$32 + AA$33)/2 * ($A$33-$A$32)) + ((AA$729+ AA$34)/2 * ($A$34 - $A$33)) + ((AA$34+AA$35)/2 * ($A$35-$A$34)) + ((AA$35 + AA$36)/2 * ($A$36-$A$35)) + ((AA$36 + AA$37)/2 * ($A$37 - $A$36))  + ((AA$37 + AA$38)/2 * ($A$38-$A$37)) + ((AA$38 + AA$39)/2 * ($A$39 - $A$38)) + ((AA$39+ AA$40)/2 * ($A$40-$A$39)) + ((AA$40 + AA$41)/2 * ($A$41 - $A$40)) + ((AA$41+AA$42)/2 * ($A$42 - $A$41)) + ((AA$42 + AA$43)/2 * ($A$43-$A$42)) + ((AA$43 + AA$44)/2 * ($A$44 - $A$43)) + ((AA$44+AA$45)/2 * ($A$45-$A$44)) + ((AA$45 + AA$46)/2 * ($A$46-$A$45)) + ((AA$46 + AA$47)/2 * ($A$47 - $A$46)) + ((AA$47+AA$48)/2 * ($A$48-$A$47)) + ((AA$48 + AA$49)/2 * ($A$49-$A$48)) + ((AA$49 + AA$50)/2 * ($A$50 - $A$49))  + ((AA$50 + AA$51)/2 * ($A$51-$A$50)) + ((AA$51 + AA$52)/2 * ($A$52 - $A$51)) + ((AA$52+ AA$53)/2 * ($A$53-$A$52)) + ((AA$53 + AA$54)/2 * ($A$54 - $A$53)) +  ((AA$54+AA$55)/2 * ($A$55 - $A$56)) + ((AA$55 + AA$56)/2 * ($A$56-$A$55)) + ((AA$56 + AA$57)/2 * ($A$57 - $A$56)) + ((AA$57+AA$58)/2 * ($A$58-$A$57)) + ((AA$58 + AA$59)/2 * ($A$59-$A$58))</f>
        <v>671.25</v>
      </c>
      <c r="AB114" s="206"/>
      <c r="AC114" s="206"/>
      <c r="AD114" s="206"/>
      <c r="AE114" s="206">
        <f>((AE$2+AE$3)/2 * ($A$3-$A$2)) + ((AE$3 + AE$4)/2 * ($A$4-$A$3)) + ((AE$4 + AE$5)/2 * ($BA$5 - $A$4)) + ((AE$5+AE$6)/2 * ($A$6-$A$5)) + ((AE$6 + AE$7)/2 * ($A$7-$A$6)) + ((AE$7 + AE$8)/2 * ($A$8 - $A$7)) + ((AE$8+AE$9)/2 * ($A$9-$A$8)) + ((AE$9 + AE$10)/2 * ($A$10-$A$9)) + ((AE$10 + AE$11)/2 * ($A$11 - $A$10))  + ((AE$11 + AE$12)/2 * ($A$12-$A$11)) + ((AE$12 + AE$13)/2 * ($A$13 - $A$12)) + ((AE$13+ AE$14)/2 * ($A$14-$A$13)) + ((AE$16 + AE$15)/2 * ($A$15 - $A$14)) + ((AE$15+AE$16)/2 * ($A$16 - $A$15)) + ((AE$16 + AE$17)/2 * ($A$17-$A$16)) + ((AE$17 + AE$18)/2 * ($A$18 - $A$17)) + ((AE$18+AE$19)/2 * ($A$19-$A$18)) + ((AE$19 + AE$20)/2 * ($A$20-$A$19)) + ((AE$20 + AE$21)/2 * ($A$21 - $A$20)) + ((AE$21+AE$22)/2 * ($A$22-$A$21)) + ((AE$23 + AE$22)/2 * ($A$23-$A$22)) + ((AE$23 + AE$24)/2 * ($A$24 - $A$23))  + ((AE$24 + AE$25)/2 * ($A$25-$A$24)) + ((AE$25 + AE$26)/2 * ($A$26 - $A$25)) + ((AE$26+ AE$27)/2 * ($A$27-$A$26)) + ((AE$27 + AE$28)/2 * ($A$28 - $A$27)) + ((AE$28+AE$29)/2 * ($A$29-$A$28)) + ((AE$29 + AE$30)/2 * ($A$30-$A$29)) + ((AE$30 + AE$31)/2 * ($A$31 - $A$30)) + ((AE$31+AE$32)/2 * ($A$32-$A$31)) + ((AE$32 + AE$33)/2 * ($A$33-$A$32)) + ((AE$729+ AE$34)/2 * ($A$34 - $A$33)) + ((AE$34+AE$35)/2 * ($A$35-$A$34)) + ((AE$35 + AE$36)/2 * ($A$36-$A$35)) + ((AE$36 + AE$37)/2 * ($A$37 - $A$36))  + ((AE$37 + AE$38)/2 * ($A$38-$A$37)) + ((AE$38 + AE$39)/2 * ($A$39 - $A$38)) + ((AE$39+ AE$40)/2 * ($A$40-$A$39)) + ((AE$40 + AE$41)/2 * ($A$41 - $A$40)) + ((AE$41+AE$42)/2 * ($A$42 - $A$41)) + ((AE$42 + AE$43)/2 * ($A$43-$A$42)) + ((AE$43 + AE$44)/2 * ($A$44 - $A$43)) + ((AE$44+AE$45)/2 * ($A$45-$A$44)) + ((AE$45 + AE$46)/2 * ($A$46-$A$45)) + ((AE$46 + AE$47)/2 * ($A$47 - $A$46)) + ((AE$47+AE$48)/2 * ($A$48-$A$47)) + ((AE$48 + AE$49)/2 * ($A$49-$A$48)) + ((AE$49 + AE$50)/2 * ($A$50 - $A$49))  + ((AE$50 + AE$51)/2 * ($A$51-$A$50)) + ((AE$51 + AE$52)/2 * ($A$52 - $A$51)) + ((AE$52+ AE$53)/2 * ($A$53-$A$52)) + ((AE$53 + AE$54)/2 * ($A$54 - $A$53)) +  ((AE$54+AE$55)/2 * ($A$55 - $A$56)) + ((AE$55 + AE$56)/2 * ($A$56-$A$55)) + ((AE$56 + AE$57)/2 * ($A$57 - $A$56)) + ((AE$57+AE$58)/2 * ($A$58-$A$57)) + ((AE$58 + AE$59)/2 * ($A$59-$A$58))</f>
        <v>1548</v>
      </c>
      <c r="AF114" s="206"/>
      <c r="AG114" s="206">
        <f>((AG$2+AG$3)/2 * ($A$3-$A$2)) + ((AG$3 + AG$4)/2 * ($A$4-$A$3)) + ((AG$4 + AG$5)/2 * ($BA$5 - $A$4)) + ((AG$5+AG$6)/2 * ($A$6-$A$5)) + ((AG$6 + AG$7)/2 * ($A$7-$A$6)) + ((AG$7 + AG$8)/2 * ($A$8 - $A$7)) + ((AG$8+AG$9)/2 * ($A$9-$A$8)) + ((AG$9 + AG$10)/2 * ($A$10-$A$9)) + ((AG$10 + AG$11)/2 * ($A$11 - $A$10))  + ((AG$11 + AG$12)/2 * ($A$12-$A$11)) + ((AG$12 + AG$13)/2 * ($A$13 - $A$12)) + ((AG$13+ AG$14)/2 * ($A$14-$A$13)) + ((AG$16 + AG$15)/2 * ($A$15 - $A$14)) + ((AG$15+AG$16)/2 * ($A$16 - $A$15)) + ((AG$16 + AG$17)/2 * ($A$17-$A$16)) + ((AG$17 + AG$18)/2 * ($A$18 - $A$17)) + ((AG$18+AG$19)/2 * ($A$19-$A$18)) + ((AG$19 + AG$20)/2 * ($A$20-$A$19)) + ((AG$20 + AG$21)/2 * ($A$21 - $A$20)) + ((AG$21+AG$22)/2 * ($A$22-$A$21)) + ((AG$23 + AG$22)/2 * ($A$23-$A$22)) + ((AG$23 + AG$24)/2 * ($A$24 - $A$23))  + ((AG$24 + AG$25)/2 * ($A$25-$A$24)) + ((AG$25 + AG$26)/2 * ($A$26 - $A$25)) + ((AG$26+ AG$27)/2 * ($A$27-$A$26)) + ((AG$27 + AG$28)/2 * ($A$28 - $A$27)) + ((AG$28+AG$29)/2 * ($A$29-$A$28)) + ((AG$29 + AG$30)/2 * ($A$30-$A$29)) + ((AG$30 + AG$31)/2 * ($A$31 - $A$30)) + ((AG$31+AG$32)/2 * ($A$32-$A$31)) + ((AG$32 + AG$33)/2 * ($A$33-$A$32)) + ((AG$729+ AG$34)/2 * ($A$34 - $A$33)) + ((AG$34+AG$35)/2 * ($A$35-$A$34)) + ((AG$35 + AG$36)/2 * ($A$36-$A$35)) + ((AG$36 + AG$37)/2 * ($A$37 - $A$36))  + ((AG$37 + AG$38)/2 * ($A$38-$A$37)) + ((AG$38 + AG$39)/2 * ($A$39 - $A$38)) + ((AG$39+ AG$40)/2 * ($A$40-$A$39)) + ((AG$40 + AG$41)/2 * ($A$41 - $A$40)) + ((AG$41+AG$42)/2 * ($A$42 - $A$41)) + ((AG$42 + AG$43)/2 * ($A$43-$A$42)) + ((AG$43 + AG$44)/2 * ($A$44 - $A$43)) + ((AG$44+AG$45)/2 * ($A$45-$A$44)) + ((AG$45 + AG$46)/2 * ($A$46-$A$45)) + ((AG$46 + AG$47)/2 * ($A$47 - $A$46)) + ((AG$47+AG$48)/2 * ($A$48-$A$47)) + ((AG$48 + AG$49)/2 * ($A$49-$A$48)) + ((AG$49 + AG$50)/2 * ($A$50 - $A$49))  + ((AG$50 + AG$51)/2 * ($A$51-$A$50)) + ((AG$51 + AG$52)/2 * ($A$52 - $A$51)) + ((AG$52+ AG$53)/2 * ($A$53-$A$52)) + ((AG$53 + AG$54)/2 * ($A$54 - $A$53)) +  ((AG$54+AG$55)/2 * ($A$55 - $A$56)) + ((AG$55 + AG$56)/2 * ($A$56-$A$55)) + ((AG$56 + AG$57)/2 * ($A$57 - $A$56)) + ((AG$57+AG$58)/2 * ($A$58-$A$57)) + ((AG$58 + AG$59)/2 * ($A$59-$A$58))</f>
        <v>3841</v>
      </c>
      <c r="AH114" s="206"/>
      <c r="AI114" s="206">
        <f>((AI$2+AI$3)/2 * ($A$3-$A$2)) + ((AI$3 + AI$4)/2 * ($A$4-$A$3)) + ((AI$4 + AI$5)/2 * ($BA$5 - $A$4)) + ((AI$5+AI$6)/2 * ($A$6-$A$5)) + ((AI$6 + AI$7)/2 * ($A$7-$A$6)) + ((AI$7 + AI$8)/2 * ($A$8 - $A$7)) + ((AI$8+AI$9)/2 * ($A$9-$A$8)) + ((AI$9 + AI$10)/2 * ($A$10-$A$9)) + ((AI$10 + AI$11)/2 * ($A$11 - $A$10))  + ((AI$11 + AI$12)/2 * ($A$12-$A$11)) + ((AI$12 + AI$13)/2 * ($A$13 - $A$12)) + ((AI$13+ AI$14)/2 * ($A$14-$A$13)) + ((AI$16 + AI$15)/2 * ($A$15 - $A$14)) + ((AI$15+AI$16)/2 * ($A$16 - $A$15)) + ((AI$16 + AI$17)/2 * ($A$17-$A$16)) + ((AI$17 + AI$18)/2 * ($A$18 - $A$17)) + ((AI$18+AI$19)/2 * ($A$19-$A$18)) + ((AI$19 + AI$20)/2 * ($A$20-$A$19)) + ((AI$20 + AI$21)/2 * ($A$21 - $A$20)) + ((AI$21+AI$22)/2 * ($A$22-$A$21)) + ((AI$23 + AI$22)/2 * ($A$23-$A$22)) + ((AI$23 + AI$24)/2 * ($A$24 - $A$23))  + ((AI$24 + AI$25)/2 * ($A$25-$A$24)) + ((AI$25 + AI$26)/2 * ($A$26 - $A$25)) + ((AI$26+ AI$27)/2 * ($A$27-$A$26)) + ((AI$27 + AI$28)/2 * ($A$28 - $A$27)) + ((AI$28+AI$29)/2 * ($A$29-$A$28)) + ((AI$29 + AI$30)/2 * ($A$30-$A$29)) + ((AI$30 + AI$31)/2 * ($A$31 - $A$30)) + ((AI$31+AI$32)/2 * ($A$32-$A$31)) + ((AI$32 + AI$33)/2 * ($A$33-$A$32)) + ((AI$729+ AI$34)/2 * ($A$34 - $A$33)) + ((AI$34+AI$35)/2 * ($A$35-$A$34)) + ((AI$35 + AI$36)/2 * ($A$36-$A$35)) + ((AI$36 + AI$37)/2 * ($A$37 - $A$36))  + ((AI$37 + AI$38)/2 * ($A$38-$A$37)) + ((AI$38 + AI$39)/2 * ($A$39 - $A$38)) + ((AI$39+ AI$40)/2 * ($A$40-$A$39)) + ((AI$40 + AI$41)/2 * ($A$41 - $A$40)) + ((AI$41+AI$42)/2 * ($A$42 - $A$41)) + ((AI$42 + AI$43)/2 * ($A$43-$A$42)) + ((AI$43 + AI$44)/2 * ($A$44 - $A$43)) + ((AI$44+AI$45)/2 * ($A$45-$A$44)) + ((AI$45 + AI$46)/2 * ($A$46-$A$45)) + ((AI$46 + AI$47)/2 * ($A$47 - $A$46)) + ((AI$47+AI$48)/2 * ($A$48-$A$47)) + ((AI$48 + AI$49)/2 * ($A$49-$A$48)) + ((AI$49 + AI$50)/2 * ($A$50 - $A$49))  + ((AI$50 + AI$51)/2 * ($A$51-$A$50)) + ((AI$51 + AI$52)/2 * ($A$52 - $A$51)) + ((AI$52+ AI$53)/2 * ($A$53-$A$52)) + ((AI$53 + AI$54)/2 * ($A$54 - $A$53)) +  ((AI$54+AI$55)/2 * ($A$55 - $A$56)) + ((AI$55 + AI$56)/2 * ($A$56-$A$55)) + ((AI$56 + AI$57)/2 * ($A$57 - $A$56)) + ((AI$57+AI$58)/2 * ($A$58-$A$57)) + ((AI$58 + AI$59)/2 * ($A$59-$A$58))</f>
        <v>159.25</v>
      </c>
      <c r="AJ114" s="206"/>
      <c r="AK114" s="206">
        <f>((AK$2+AK$3)/2 * ($A$3-$A$2)) + ((AK$3 + AK$4)/2 * ($A$4-$A$3)) + ((AK$4 + AK$5)/2 * ($BA$5 - $A$4)) + ((AK$5+AK$6)/2 * ($A$6-$A$5)) + ((AK$6 + AK$7)/2 * ($A$7-$A$6)) + ((AK$7 + AK$8)/2 * ($A$8 - $A$7)) + ((AK$8+AK$9)/2 * ($A$9-$A$8)) + ((AK$9 + AK$10)/2 * ($A$10-$A$9)) + ((AK$10 + AK$11)/2 * ($A$11 - $A$10))  + ((AK$11 + AK$12)/2 * ($A$12-$A$11)) + ((AK$12 + AK$13)/2 * ($A$13 - $A$12)) + ((AK$13+ AK$14)/2 * ($A$14-$A$13)) + ((AK$16 + AK$15)/2 * ($A$15 - $A$14)) + ((AK$15+AK$16)/2 * ($A$16 - $A$15)) + ((AK$16 + AK$17)/2 * ($A$17-$A$16)) + ((AK$17 + AK$18)/2 * ($A$18 - $A$17)) + ((AK$18+AK$19)/2 * ($A$19-$A$18)) + ((AK$19 + AK$20)/2 * ($A$20-$A$19)) + ((AK$20 + AK$21)/2 * ($A$21 - $A$20)) + ((AK$21+AK$22)/2 * ($A$22-$A$21)) + ((AK$23 + AK$22)/2 * ($A$23-$A$22)) + ((AK$23 + AK$24)/2 * ($A$24 - $A$23))  + ((AK$24 + AK$25)/2 * ($A$25-$A$24)) + ((AK$25 + AK$26)/2 * ($A$26 - $A$25)) + ((AK$26+ AK$27)/2 * ($A$27-$A$26)) + ((AK$27 + AK$28)/2 * ($A$28 - $A$27)) + ((AK$28+AK$29)/2 * ($A$29-$A$28)) + ((AK$29 + AK$30)/2 * ($A$30-$A$29)) + ((AK$30 + AK$31)/2 * ($A$31 - $A$30)) + ((AK$31+AK$32)/2 * ($A$32-$A$31)) + ((AK$32 + AK$33)/2 * ($A$33-$A$32)) + ((AK$729+ AK$34)/2 * ($A$34 - $A$33)) + ((AK$34+AK$35)/2 * ($A$35-$A$34)) + ((AK$35 + AK$36)/2 * ($A$36-$A$35)) + ((AK$36 + AK$37)/2 * ($A$37 - $A$36))  + ((AK$37 + AK$38)/2 * ($A$38-$A$37)) + ((AK$38 + AK$39)/2 * ($A$39 - $A$38)) + ((AK$39+ AK$40)/2 * ($A$40-$A$39)) + ((AK$40 + AK$41)/2 * ($A$41 - $A$40)) + ((AK$41+AK$42)/2 * ($A$42 - $A$41)) + ((AK$42 + AK$43)/2 * ($A$43-$A$42)) + ((AK$43 + AK$44)/2 * ($A$44 - $A$43)) + ((AK$44+AK$45)/2 * ($A$45-$A$44)) + ((AK$45 + AK$46)/2 * ($A$46-$A$45)) + ((AK$46 + AK$47)/2 * ($A$47 - $A$46)) + ((AK$47+AK$48)/2 * ($A$48-$A$47)) + ((AK$48 + AK$49)/2 * ($A$49-$A$48)) + ((AK$49 + AK$50)/2 * ($A$50 - $A$49))  + ((AK$50 + AK$51)/2 * ($A$51-$A$50)) + ((AK$51 + AK$52)/2 * ($A$52 - $A$51)) + ((AK$52+ AK$53)/2 * ($A$53-$A$52)) + ((AK$53 + AK$54)/2 * ($A$54 - $A$53)) +  ((AK$54+AK$55)/2 * ($A$55 - $A$56)) + ((AK$55 + AK$56)/2 * ($A$56-$A$55)) + ((AK$56 + AK$57)/2 * ($A$57 - $A$56)) + ((AK$57+AK$58)/2 * ($A$58-$A$57)) + ((AK$58 + AK$59)/2 * ($A$59-$A$58))</f>
        <v>2089.25</v>
      </c>
      <c r="AL114" s="206"/>
      <c r="AM114" s="206">
        <f>((AM$2+AM$3)/2 * ($A$3-$A$2)) + ((AM$3 + AM$4)/2 * ($A$4-$A$3)) + ((AM$4 + AM$5)/2 * ($BA$5 - $A$4)) + ((AM$5+AM$6)/2 * ($A$6-$A$5)) + ((AM$6 + AM$7)/2 * ($A$7-$A$6)) + ((AM$7 + AM$8)/2 * ($A$8 - $A$7)) + ((AM$8+AM$9)/2 * ($A$9-$A$8)) + ((AM$9 + AM$10)/2 * ($A$10-$A$9)) + ((AM$10 + AM$11)/2 * ($A$11 - $A$10))  + ((AM$11 + AM$12)/2 * ($A$12-$A$11)) + ((AM$12 + AM$13)/2 * ($A$13 - $A$12)) + ((AM$13+ AM$14)/2 * ($A$14-$A$13)) + ((AM$16 + AM$15)/2 * ($A$15 - $A$14)) + ((AM$15+AM$16)/2 * ($A$16 - $A$15)) + ((AM$16 + AM$17)/2 * ($A$17-$A$16)) + ((AM$17 + AM$18)/2 * ($A$18 - $A$17)) + ((AM$18+AM$19)/2 * ($A$19-$A$18)) + ((AM$19 + AM$20)/2 * ($A$20-$A$19)) + ((AM$20 + AM$21)/2 * ($A$21 - $A$20)) + ((AM$21+AM$22)/2 * ($A$22-$A$21)) + ((AM$23 + AM$22)/2 * ($A$23-$A$22)) + ((AM$23 + AM$24)/2 * ($A$24 - $A$23))  + ((AM$24 + AM$25)/2 * ($A$25-$A$24)) + ((AM$25 + AM$26)/2 * ($A$26 - $A$25)) + ((AM$26+ AM$27)/2 * ($A$27-$A$26)) + ((AM$27 + AM$28)/2 * ($A$28 - $A$27)) + ((AM$28+AM$29)/2 * ($A$29-$A$28)) + ((AM$29 + AM$30)/2 * ($A$30-$A$29)) + ((AM$30 + AM$31)/2 * ($A$31 - $A$30)) + ((AM$31+AM$32)/2 * ($A$32-$A$31)) + ((AM$32 + AM$33)/2 * ($A$33-$A$32)) + ((AM$729+ AM$34)/2 * ($A$34 - $A$33)) + ((AM$34+AM$35)/2 * ($A$35-$A$34)) + ((AM$35 + AM$36)/2 * ($A$36-$A$35)) + ((AM$36 + AM$37)/2 * ($A$37 - $A$36))  + ((AM$37 + AM$38)/2 * ($A$38-$A$37)) + ((AM$38 + AM$39)/2 * ($A$39 - $A$38)) + ((AM$39+ AM$40)/2 * ($A$40-$A$39)) + ((AM$40 + AM$41)/2 * ($A$41 - $A$40)) + ((AM$41+AM$42)/2 * ($A$42 - $A$41)) + ((AM$42 + AM$43)/2 * ($A$43-$A$42)) + ((AM$43 + AM$44)/2 * ($A$44 - $A$43)) + ((AM$44+AM$45)/2 * ($A$45-$A$44)) + ((AM$45 + AM$46)/2 * ($A$46-$A$45)) + ((AM$46 + AM$47)/2 * ($A$47 - $A$46)) + ((AM$47+AM$48)/2 * ($A$48-$A$47)) + ((AM$48 + AM$49)/2 * ($A$49-$A$48)) + ((AM$49 + AM$50)/2 * ($A$50 - $A$49))  + ((AM$50 + AM$51)/2 * ($A$51-$A$50)) + ((AM$51 + AM$52)/2 * ($A$52 - $A$51)) + ((AM$52+ AM$53)/2 * ($A$53-$A$52)) + ((AM$53 + AM$54)/2 * ($A$54 - $A$53)) +  ((AM$54+AM$55)/2 * ($A$55 - $A$56)) + ((AM$55 + AM$56)/2 * ($A$56-$A$55)) + ((AM$56 + AM$57)/2 * ($A$57 - $A$56)) + ((AM$57+AM$58)/2 * ($A$58-$A$57)) + ((AM$58 + AM$59)/2 * ($A$59-$A$58))</f>
        <v>1687.25</v>
      </c>
      <c r="AN114" s="206"/>
      <c r="AO114" s="206">
        <f>((AO$2+AO$3)/2 * ($A$3-$A$2)) + ((AO$3 + AO$4)/2 * ($A$4-$A$3)) + ((AO$4 + AO$5)/2 * ($BA$5 - $A$4)) + ((AO$5+AO$6)/2 * ($A$6-$A$5)) + ((AO$6 + AO$7)/2 * ($A$7-$A$6)) + ((AO$7 + AO$8)/2 * ($A$8 - $A$7)) + ((AO$8+AO$9)/2 * ($A$9-$A$8)) + ((AO$9 + AO$10)/2 * ($A$10-$A$9)) + ((AO$10 + AO$11)/2 * ($A$11 - $A$10))  + ((AO$11 + AO$12)/2 * ($A$12-$A$11)) + ((AO$12 + AO$13)/2 * ($A$13 - $A$12)) + ((AO$13+ AO$14)/2 * ($A$14-$A$13)) + ((AO$16 + AO$15)/2 * ($A$15 - $A$14)) + ((AO$15+AO$16)/2 * ($A$16 - $A$15)) + ((AO$16 + AO$17)/2 * ($A$17-$A$16)) + ((AO$17 + AO$18)/2 * ($A$18 - $A$17)) + ((AO$18+AO$19)/2 * ($A$19-$A$18)) + ((AO$19 + AO$20)/2 * ($A$20-$A$19)) + ((AO$20 + AO$21)/2 * ($A$21 - $A$20)) + ((AO$21+AO$22)/2 * ($A$22-$A$21)) + ((AO$23 + AO$22)/2 * ($A$23-$A$22)) + ((AO$23 + AO$24)/2 * ($A$24 - $A$23))  + ((AO$24 + AO$25)/2 * ($A$25-$A$24)) + ((AO$25 + AO$26)/2 * ($A$26 - $A$25)) + ((AO$26+ AO$27)/2 * ($A$27-$A$26)) + ((AO$27 + AO$28)/2 * ($A$28 - $A$27)) + ((AO$28+AO$29)/2 * ($A$29-$A$28)) + ((AO$29 + AO$30)/2 * ($A$30-$A$29)) + ((AO$30 + AO$31)/2 * ($A$31 - $A$30)) + ((AO$31+AO$32)/2 * ($A$32-$A$31)) + ((AO$32 + AO$33)/2 * ($A$33-$A$32)) + ((AO$729+ AO$34)/2 * ($A$34 - $A$33)) + ((AO$34+AO$35)/2 * ($A$35-$A$34)) + ((AO$35 + AO$36)/2 * ($A$36-$A$35)) + ((AO$36 + AO$37)/2 * ($A$37 - $A$36))  + ((AO$37 + AO$38)/2 * ($A$38-$A$37)) + ((AO$38 + AO$39)/2 * ($A$39 - $A$38)) + ((AO$39+ AO$40)/2 * ($A$40-$A$39)) + ((AO$40 + AO$41)/2 * ($A$41 - $A$40)) + ((AO$41+AO$42)/2 * ($A$42 - $A$41)) + ((AO$42 + AO$43)/2 * ($A$43-$A$42)) + ((AO$43 + AO$44)/2 * ($A$44 - $A$43)) + ((AO$44+AO$45)/2 * ($A$45-$A$44)) + ((AO$45 + AO$46)/2 * ($A$46-$A$45)) + ((AO$46 + AO$47)/2 * ($A$47 - $A$46)) + ((AO$47+AO$48)/2 * ($A$48-$A$47)) + ((AO$48 + AO$49)/2 * ($A$49-$A$48)) + ((AO$49 + AO$50)/2 * ($A$50 - $A$49))  + ((AO$50 + AO$51)/2 * ($A$51-$A$50)) + ((AO$51 + AO$52)/2 * ($A$52 - $A$51)) + ((AO$52+ AO$53)/2 * ($A$53-$A$52)) + ((AO$53 + AO$54)/2 * ($A$54 - $A$53)) +  ((AO$54+AO$55)/2 * ($A$55 - $A$56)) + ((AO$55 + AO$56)/2 * ($A$56-$A$55)) + ((AO$56 + AO$57)/2 * ($A$57 - $A$56)) + ((AO$57+AO$58)/2 * ($A$58-$A$57)) + ((AO$58 + AO$59)/2 * ($A$59-$A$58))</f>
        <v>26.75</v>
      </c>
      <c r="AP114" s="206"/>
      <c r="AQ114" s="206">
        <f>((AQ$2+AQ$3)/2 * ($A$3-$A$2)) + ((AQ$3 + AQ$4)/2 * ($A$4-$A$3)) + ((AQ$4 + AQ$5)/2 * ($BA$5 - $A$4)) + ((AQ$5+AQ$6)/2 * ($A$6-$A$5)) + ((AQ$6 + AQ$7)/2 * ($A$7-$A$6)) + ((AQ$7 + AQ$8)/2 * ($A$8 - $A$7)) + ((AQ$8+AQ$9)/2 * ($A$9-$A$8)) + ((AQ$9 + AQ$10)/2 * ($A$10-$A$9)) + ((AQ$10 + AQ$11)/2 * ($A$11 - $A$10))  + ((AQ$11 + AQ$12)/2 * ($A$12-$A$11)) + ((AQ$12 + AQ$13)/2 * ($A$13 - $A$12)) + ((AQ$13+ AQ$14)/2 * ($A$14-$A$13)) + ((AQ$16 + AQ$15)/2 * ($A$15 - $A$14)) + ((AQ$15+AQ$16)/2 * ($A$16 - $A$15)) + ((AQ$16 + AQ$17)/2 * ($A$17-$A$16)) + ((AQ$17 + AQ$18)/2 * ($A$18 - $A$17)) + ((AQ$18+AQ$19)/2 * ($A$19-$A$18)) + ((AQ$19 + AQ$20)/2 * ($A$20-$A$19)) + ((AQ$20 + AQ$21)/2 * ($A$21 - $A$20)) + ((AQ$21+AQ$22)/2 * ($A$22-$A$21)) + ((AQ$23 + AQ$22)/2 * ($A$23-$A$22)) + ((AQ$23 + AQ$24)/2 * ($A$24 - $A$23))  + ((AQ$24 + AQ$25)/2 * ($A$25-$A$24)) + ((AQ$25 + AQ$26)/2 * ($A$26 - $A$25)) + ((AQ$26+ AQ$27)/2 * ($A$27-$A$26)) + ((AQ$27 + AQ$28)/2 * ($A$28 - $A$27)) + ((AQ$28+AQ$29)/2 * ($A$29-$A$28)) + ((AQ$29 + AQ$30)/2 * ($A$30-$A$29)) + ((AQ$30 + AQ$31)/2 * ($A$31 - $A$30)) + ((AQ$31+AQ$32)/2 * ($A$32-$A$31)) + ((AQ$32 + AQ$33)/2 * ($A$33-$A$32)) + ((AQ$729+ AQ$34)/2 * ($A$34 - $A$33)) + ((AQ$34+AQ$35)/2 * ($A$35-$A$34)) + ((AQ$35 + AQ$36)/2 * ($A$36-$A$35)) + ((AQ$36 + AQ$37)/2 * ($A$37 - $A$36))  + ((AQ$37 + AQ$38)/2 * ($A$38-$A$37)) + ((AQ$38 + AQ$39)/2 * ($A$39 - $A$38)) + ((AQ$39+ AQ$40)/2 * ($A$40-$A$39)) + ((AQ$40 + AQ$41)/2 * ($A$41 - $A$40)) + ((AQ$41+AQ$42)/2 * ($A$42 - $A$41)) + ((AQ$42 + AQ$43)/2 * ($A$43-$A$42)) + ((AQ$43 + AQ$44)/2 * ($A$44 - $A$43)) + ((AQ$44+AQ$45)/2 * ($A$45-$A$44)) + ((AQ$45 + AQ$46)/2 * ($A$46-$A$45)) + ((AQ$46 + AQ$47)/2 * ($A$47 - $A$46)) + ((AQ$47+AQ$48)/2 * ($A$48-$A$47)) + ((AQ$48 + AQ$49)/2 * ($A$49-$A$48)) + ((AQ$49 + AQ$50)/2 * ($A$50 - $A$49))  + ((AQ$50 + AQ$51)/2 * ($A$51-$A$50)) + ((AQ$51 + AQ$52)/2 * ($A$52 - $A$51)) + ((AQ$52+ AQ$53)/2 * ($A$53-$A$52)) + ((AQ$53 + AQ$54)/2 * ($A$54 - $A$53)) +  ((AQ$54+AQ$55)/2 * ($A$55 - $A$56)) + ((AQ$55 + AQ$56)/2 * ($A$56-$A$55)) + ((AQ$56 + AQ$57)/2 * ($A$57 - $A$56)) + ((AQ$57+AQ$58)/2 * ($A$58-$A$57)) + ((AQ$58 + AQ$59)/2 * ($A$59-$A$58))</f>
        <v>27</v>
      </c>
      <c r="AR114" s="206"/>
      <c r="AS114" s="206"/>
      <c r="AT114" s="206"/>
      <c r="AU114" s="206">
        <f>((AU$2+AU$3)/2 * ($A$3-$A$2)) + ((AU$3 + AU$4)/2 * ($A$4-$A$3)) + ((AU$4 + AU$5)/2 * ($BA$5 - $A$4)) + ((AU$5+AU$6)/2 * ($A$6-$A$5)) + ((AU$6 + AU$7)/2 * ($A$7-$A$6)) + ((AU$7 + AU$8)/2 * ($A$8 - $A$7)) + ((AU$8+AU$9)/2 * ($A$9-$A$8)) + ((AU$9 + AU$10)/2 * ($A$10-$A$9)) + ((AU$10 + AU$11)/2 * ($A$11 - $A$10))  + ((AU$11 + AU$12)/2 * ($A$12-$A$11)) + ((AU$12 + AU$13)/2 * ($A$13 - $A$12)) + ((AU$13+ AU$14)/2 * ($A$14-$A$13)) + ((AU$16 + AU$15)/2 * ($A$15 - $A$14)) + ((AU$15+AU$16)/2 * ($A$16 - $A$15)) + ((AU$16 + AU$17)/2 * ($A$17-$A$16)) + ((AU$17 + AU$18)/2 * ($A$18 - $A$17)) + ((AU$18+AU$19)/2 * ($A$19-$A$18)) + ((AU$19 + AU$20)/2 * ($A$20-$A$19)) + ((AU$20 + AU$21)/2 * ($A$21 - $A$20)) + ((AU$21+AU$22)/2 * ($A$22-$A$21)) + ((AU$23 + AU$22)/2 * ($A$23-$A$22)) + ((AU$23 + AU$24)/2 * ($A$24 - $A$23))  + ((AU$24 + AU$25)/2 * ($A$25-$A$24)) + ((AU$25 + AU$26)/2 * ($A$26 - $A$25)) + ((AU$26+ AU$27)/2 * ($A$27-$A$26)) + ((AU$27 + AU$28)/2 * ($A$28 - $A$27)) + ((AU$28+AU$29)/2 * ($A$29-$A$28)) + ((AU$29 + AU$30)/2 * ($A$30-$A$29)) + ((AU$30 + AU$31)/2 * ($A$31 - $A$30)) + ((AU$31+AU$32)/2 * ($A$32-$A$31)) + ((AU$32 + AU$33)/2 * ($A$33-$A$32)) + ((AU$729+ AU$34)/2 * ($A$34 - $A$33)) + ((AU$34+AU$35)/2 * ($A$35-$A$34)) + ((AU$35 + AU$36)/2 * ($A$36-$A$35)) + ((AU$36 + AU$37)/2 * ($A$37 - $A$36))  + ((AU$37 + AU$38)/2 * ($A$38-$A$37)) + ((AU$38 + AU$39)/2 * ($A$39 - $A$38)) + ((AU$39+ AU$40)/2 * ($A$40-$A$39)) + ((AU$40 + AU$41)/2 * ($A$41 - $A$40)) + ((AU$41+AU$42)/2 * ($A$42 - $A$41)) + ((AU$42 + AU$43)/2 * ($A$43-$A$42)) + ((AU$43 + AU$44)/2 * ($A$44 - $A$43)) + ((AU$44+AU$45)/2 * ($A$45-$A$44)) + ((AU$45 + AU$46)/2 * ($A$46-$A$45)) + ((AU$46 + AU$47)/2 * ($A$47 - $A$46)) + ((AU$47+AU$48)/2 * ($A$48-$A$47)) + ((AU$48 + AU$49)/2 * ($A$49-$A$48)) + ((AU$49 + AU$50)/2 * ($A$50 - $A$49))  + ((AU$50 + AU$51)/2 * ($A$51-$A$50)) + ((AU$51 + AU$52)/2 * ($A$52 - $A$51)) + ((AU$52+ AU$53)/2 * ($A$53-$A$52)) + ((AU$53 + AU$54)/2 * ($A$54 - $A$53)) +  ((AU$54+AU$55)/2 * ($A$55 - $A$56)) + ((AU$55 + AU$56)/2 * ($A$56-$A$55)) + ((AU$56 + AU$57)/2 * ($A$57 - $A$56)) + ((AU$57+AU$58)/2 * ($A$58-$A$57)) + ((AU$58 + AU$59)/2 * ($A$59-$A$58))</f>
        <v>1584</v>
      </c>
      <c r="AV114" s="206"/>
      <c r="AW114" s="206">
        <f>((AW$2+AW$3)/2 * ($A$3-$A$2)) + ((AW$3 + AW$4)/2 * ($A$4-$A$3)) + ((AW$4 + AW$5)/2 * ($BA$5 - $A$4)) + ((AW$5+AW$6)/2 * ($A$6-$A$5)) + ((AW$6 + AW$7)/2 * ($A$7-$A$6)) + ((AW$7 + AW$8)/2 * ($A$8 - $A$7)) + ((AW$8+AW$9)/2 * ($A$9-$A$8)) + ((AW$9 + AW$10)/2 * ($A$10-$A$9)) + ((AW$10 + AW$11)/2 * ($A$11 - $A$10))  + ((AW$11 + AW$12)/2 * ($A$12-$A$11)) + ((AW$12 + AW$13)/2 * ($A$13 - $A$12)) + ((AW$13+ AW$14)/2 * ($A$14-$A$13)) + ((AW$16 + AW$15)/2 * ($A$15 - $A$14)) + ((AW$15+AW$16)/2 * ($A$16 - $A$15)) + ((AW$16 + AW$17)/2 * ($A$17-$A$16)) + ((AW$17 + AW$18)/2 * ($A$18 - $A$17)) + ((AW$18+AW$19)/2 * ($A$19-$A$18)) + ((AW$19 + AW$20)/2 * ($A$20-$A$19)) + ((AW$20 + AW$21)/2 * ($A$21 - $A$20)) + ((AW$21+AW$22)/2 * ($A$22-$A$21)) + ((AW$23 + AW$22)/2 * ($A$23-$A$22)) + ((AW$23 + AW$24)/2 * ($A$24 - $A$23))  + ((AW$24 + AW$25)/2 * ($A$25-$A$24)) + ((AW$25 + AW$26)/2 * ($A$26 - $A$25)) + ((AW$26+ AW$27)/2 * ($A$27-$A$26)) + ((AW$27 + AW$28)/2 * ($A$28 - $A$27)) + ((AW$28+AW$29)/2 * ($A$29-$A$28)) + ((AW$29 + AW$30)/2 * ($A$30-$A$29)) + ((AW$30 + AW$31)/2 * ($A$31 - $A$30)) + ((AW$31+AW$32)/2 * ($A$32-$A$31)) + ((AW$32 + AW$33)/2 * ($A$33-$A$32)) + ((AW$729+ AW$34)/2 * ($A$34 - $A$33)) + ((AW$34+AW$35)/2 * ($A$35-$A$34)) + ((AW$35 + AW$36)/2 * ($A$36-$A$35)) + ((AW$36 + AW$37)/2 * ($A$37 - $A$36))  + ((AW$37 + AW$38)/2 * ($A$38-$A$37)) + ((AW$38 + AW$39)/2 * ($A$39 - $A$38)) + ((AW$39+ AW$40)/2 * ($A$40-$A$39)) + ((AW$40 + AW$41)/2 * ($A$41 - $A$40)) + ((AW$41+AW$42)/2 * ($A$42 - $A$41)) + ((AW$42 + AW$43)/2 * ($A$43-$A$42)) + ((AW$43 + AW$44)/2 * ($A$44 - $A$43)) + ((AW$44+AW$45)/2 * ($A$45-$A$44)) + ((AW$45 + AW$46)/2 * ($A$46-$A$45)) + ((AW$46 + AW$47)/2 * ($A$47 - $A$46)) + ((AW$47+AW$48)/2 * ($A$48-$A$47)) + ((AW$48 + AW$49)/2 * ($A$49-$A$48)) + ((AW$49 + AW$50)/2 * ($A$50 - $A$49))  + ((AW$50 + AW$51)/2 * ($A$51-$A$50)) + ((AW$51 + AW$52)/2 * ($A$52 - $A$51)) + ((AW$52+ AW$53)/2 * ($A$53-$A$52)) + ((AW$53 + AW$54)/2 * ($A$54 - $A$53)) +  ((AW$54+AW$55)/2 * ($A$55 - $A$56)) + ((AW$55 + AW$56)/2 * ($A$56-$A$55)) + ((AW$56 + AW$57)/2 * ($A$57 - $A$56)) + ((AW$57+AW$58)/2 * ($A$58-$A$57)) + ((AW$58 + AW$59)/2 * ($A$59-$A$58))</f>
        <v>1188.5</v>
      </c>
      <c r="AX114" s="206"/>
      <c r="AY114" s="206">
        <f>((AY$2+AY$3)/2 * ($A$3-$A$2)) + ((AY$3 + AY$4)/2 * ($A$4-$A$3)) + ((AY$4 + AY$5)/2 * ($BA$5 - $A$4)) + ((AY$5+AY$6)/2 * ($A$6-$A$5)) + ((AY$6 + AY$7)/2 * ($A$7-$A$6)) + ((AY$7 + AY$8)/2 * ($A$8 - $A$7)) + ((AY$8+AY$9)/2 * ($A$9-$A$8)) + ((AY$9 + AY$10)/2 * ($A$10-$A$9)) + ((AY$10 + AY$11)/2 * ($A$11 - $A$10))  + ((AY$11 + AY$12)/2 * ($A$12-$A$11)) + ((AY$12 + AY$13)/2 * ($A$13 - $A$12)) + ((AY$13+ AY$14)/2 * ($A$14-$A$13)) + ((AY$16 + AY$15)/2 * ($A$15 - $A$14)) + ((AY$15+AY$16)/2 * ($A$16 - $A$15)) + ((AY$16 + AY$17)/2 * ($A$17-$A$16)) + ((AY$17 + AY$18)/2 * ($A$18 - $A$17)) + ((AY$18+AY$19)/2 * ($A$19-$A$18)) + ((AY$19 + AY$20)/2 * ($A$20-$A$19)) + ((AY$20 + AY$21)/2 * ($A$21 - $A$20)) + ((AY$21+AY$22)/2 * ($A$22-$A$21)) + ((AY$23 + AY$22)/2 * ($A$23-$A$22)) + ((AY$23 + AY$24)/2 * ($A$24 - $A$23))  + ((AY$24 + AY$25)/2 * ($A$25-$A$24)) + ((AY$25 + AY$26)/2 * ($A$26 - $A$25)) + ((AY$26+ AY$27)/2 * ($A$27-$A$26)) + ((AY$27 + AY$28)/2 * ($A$28 - $A$27)) + ((AY$28+AY$29)/2 * ($A$29-$A$28)) + ((AY$29 + AY$30)/2 * ($A$30-$A$29)) + ((AY$30 + AY$31)/2 * ($A$31 - $A$30)) + ((AY$31+AY$32)/2 * ($A$32-$A$31)) + ((AY$32 + AY$33)/2 * ($A$33-$A$32)) + ((AY$729+ AY$34)/2 * ($A$34 - $A$33)) + ((AY$34+AY$35)/2 * ($A$35-$A$34)) + ((AY$35 + AY$36)/2 * ($A$36-$A$35)) + ((AY$36 + AY$37)/2 * ($A$37 - $A$36))  + ((AY$37 + AY$38)/2 * ($A$38-$A$37)) + ((AY$38 + AY$39)/2 * ($A$39 - $A$38)) + ((AY$39+ AY$40)/2 * ($A$40-$A$39)) + ((AY$40 + AY$41)/2 * ($A$41 - $A$40)) + ((AY$41+AY$42)/2 * ($A$42 - $A$41)) + ((AY$42 + AY$43)/2 * ($A$43-$A$42)) + ((AY$43 + AY$44)/2 * ($A$44 - $A$43)) + ((AY$44+AY$45)/2 * ($A$45-$A$44)) + ((AY$45 + AY$46)/2 * ($A$46-$A$45)) + ((AY$46 + AY$47)/2 * ($A$47 - $A$46)) + ((AY$47+AY$48)/2 * ($A$48-$A$47)) + ((AY$48 + AY$49)/2 * ($A$49-$A$48)) + ((AY$49 + AY$50)/2 * ($A$50 - $A$49))  + ((AY$50 + AY$51)/2 * ($A$51-$A$50)) + ((AY$51 + AY$52)/2 * ($A$52 - $A$51)) + ((AY$52+ AY$53)/2 * ($A$53-$A$52)) + ((AY$53 + AY$54)/2 * ($A$54 - $A$53)) +  ((AY$54+AY$55)/2 * ($A$55 - $A$56)) + ((AY$55 + AY$56)/2 * ($A$56-$A$55)) + ((AY$56 + AY$57)/2 * ($A$57 - $A$56)) + ((AY$57+AY$58)/2 * ($A$58-$A$57)) + ((AY$58 + AY$59)/2 * ($A$59-$A$58))</f>
        <v>2731</v>
      </c>
      <c r="AZ114" s="206"/>
      <c r="BA114" s="206">
        <f>((BA$2+BA$3)/2 * ($A$3-$A$2)) + ((BA$3 + BA$4)/2 * ($A$4-$A$3)) + ((BA$4 + BA$5)/2 * ($BA$5 - $A$4)) + ((BA$5+BA$6)/2 * ($A$6-$A$5)) + ((BA$6 + BA$7)/2 * ($A$7-$A$6)) + ((BA$7 + BA$8)/2 * ($A$8 - $A$7)) + ((BA$8+BA$9)/2 * ($A$9-$A$8)) + ((BA$9 + BA$10)/2 * ($A$10-$A$9)) + ((BA$10 + BA$11)/2 * ($A$11 - $A$10))  + ((BA$11 + BA$12)/2 * ($A$12-$A$11)) + ((BA$12 + BA$13)/2 * ($A$13 - $A$12)) + ((BA$13+ BA$14)/2 * ($A$14-$A$13)) + ((BA$16 + BA$15)/2 * ($A$15 - $A$14)) + ((BA$15+BA$16)/2 * ($A$16 - $A$15)) + ((BA$16 + BA$17)/2 * ($A$17-$A$16)) + ((BA$17 + BA$18)/2 * ($A$18 - $A$17)) + ((BA$18+BA$19)/2 * ($A$19-$A$18)) + ((BA$19 + BA$20)/2 * ($A$20-$A$19)) + ((BA$20 + BA$21)/2 * ($A$21 - $A$20)) + ((BA$21+BA$22)/2 * ($A$22-$A$21)) + ((BA$23 + BA$22)/2 * ($A$23-$A$22)) + ((BA$23 + BA$24)/2 * ($A$24 - $A$23))  + ((BA$24 + BA$25)/2 * ($A$25-$A$24)) + ((BA$25 + BA$26)/2 * ($A$26 - $A$25)) + ((BA$26+ BA$27)/2 * ($A$27-$A$26)) + ((BA$27 + BA$28)/2 * ($A$28 - $A$27)) + ((BA$28+BA$29)/2 * ($A$29-$A$28)) + ((BA$29 + BA$30)/2 * ($A$30-$A$29)) + ((BA$30 + BA$31)/2 * ($A$31 - $A$30)) + ((BA$31+BA$32)/2 * ($A$32-$A$31)) + ((BA$32 + BA$33)/2 * ($A$33-$A$32)) + ((BA$729+ BA$34)/2 * ($A$34 - $A$33)) + ((BA$34+BA$35)/2 * ($A$35-$A$34)) + ((BA$35 + BA$36)/2 * ($A$36-$A$35)) + ((BA$36 + BA$37)/2 * ($A$37 - $A$36))  + ((BA$37 + BA$38)/2 * ($A$38-$A$37)) + ((BA$38 + BA$39)/2 * ($A$39 - $A$38)) + ((BA$39+ BA$40)/2 * ($A$40-$A$39)) + ((BA$40 + BA$41)/2 * ($A$41 - $A$40)) + ((BA$41+BA$42)/2 * ($A$42 - $A$41)) + ((BA$42 + BA$43)/2 * ($A$43-$A$42)) + ((BA$43 + BA$44)/2 * ($A$44 - $A$43)) + ((BA$44+BA$45)/2 * ($A$45-$A$44)) + ((BA$45 + BA$46)/2 * ($A$46-$A$45)) + ((BA$46 + BA$47)/2 * ($A$47 - $A$46)) + ((BA$47+BA$48)/2 * ($A$48-$A$47)) + ((BA$48 + BA$49)/2 * ($A$49-$A$48)) + ((BA$49 + BA$50)/2 * ($A$50 - $A$49))  + ((BA$50 + BA$51)/2 * ($A$51-$A$50)) + ((BA$51 + BA$52)/2 * ($A$52 - $A$51)) + ((BA$52+ BA$53)/2 * ($A$53-$A$52)) + ((BA$53 + BA$54)/2 * ($A$54 - $A$53)) +  ((BA$54+BA$55)/2 * ($A$55 - $A$56)) + ((BA$55 + BA$56)/2 * ($A$56-$A$55)) + ((BA$56 + BA$57)/2 * ($A$57 - $A$56)) + ((BA$57+BA$58)/2 * ($A$58-$A$57)) + ((BA$58 + BA$59)/2 * ($A$59-$A$58))</f>
        <v>2918.75</v>
      </c>
      <c r="BB114" s="206"/>
      <c r="BC114" s="206">
        <f>((BC$2+BC$3)/2 * ($A$3-$A$2)) + ((BC$3 + BC$4)/2 * ($A$4-$A$3)) + ((BC$4 + BC$5)/2 * ($BA$5 - $A$4)) + ((BC$5+BC$6)/2 * ($A$6-$A$5)) + ((BC$6 + BC$7)/2 * ($A$7-$A$6)) + ((BC$7 + BC$8)/2 * ($A$8 - $A$7)) + ((BC$8+BC$9)/2 * ($A$9-$A$8)) + ((BC$9 + BC$10)/2 * ($A$10-$A$9)) + ((BC$10 + BC$11)/2 * ($A$11 - $A$10))  + ((BC$11 + BC$12)/2 * ($A$12-$A$11)) + ((BC$12 + BC$13)/2 * ($A$13 - $A$12)) + ((BC$13+ BC$14)/2 * ($A$14-$A$13)) + ((BC$16 + BC$15)/2 * ($A$15 - $A$14)) + ((BC$15+BC$16)/2 * ($A$16 - $A$15)) + ((BC$16 + BC$17)/2 * ($A$17-$A$16)) + ((BC$17 + BC$18)/2 * ($A$18 - $A$17)) + ((BC$18+BC$19)/2 * ($A$19-$A$18)) + ((BC$19 + BC$20)/2 * ($A$20-$A$19)) + ((BC$20 + BC$21)/2 * ($A$21 - $A$20)) + ((BC$21+BC$22)/2 * ($A$22-$A$21)) + ((BC$23 + BC$22)/2 * ($A$23-$A$22)) + ((BC$23 + BC$24)/2 * ($A$24 - $A$23))  + ((BC$24 + BC$25)/2 * ($A$25-$A$24)) + ((BC$25 + BC$26)/2 * ($A$26 - $A$25)) + ((BC$26+ BC$27)/2 * ($A$27-$A$26)) + ((BC$27 + BC$28)/2 * ($A$28 - $A$27)) + ((BC$28+BC$29)/2 * ($A$29-$A$28)) + ((BC$29 + BC$30)/2 * ($A$30-$A$29)) + ((BC$30 + BC$31)/2 * ($A$31 - $A$30)) + ((BC$31+BC$32)/2 * ($A$32-$A$31)) + ((BC$32 + BC$33)/2 * ($A$33-$A$32)) + ((BC$729+ BC$34)/2 * ($A$34 - $A$33)) + ((BC$34+BC$35)/2 * ($A$35-$A$34)) + ((BC$35 + BC$36)/2 * ($A$36-$A$35)) + ((BC$36 + BC$37)/2 * ($A$37 - $A$36))  + ((BC$37 + BC$38)/2 * ($A$38-$A$37)) + ((BC$38 + BC$39)/2 * ($A$39 - $A$38)) + ((BC$39+ BC$40)/2 * ($A$40-$A$39)) + ((BC$40 + BC$41)/2 * ($A$41 - $A$40)) + ((BC$41+BC$42)/2 * ($A$42 - $A$41)) + ((BC$42 + BC$43)/2 * ($A$43-$A$42)) + ((BC$43 + BC$44)/2 * ($A$44 - $A$43)) + ((BC$44+BC$45)/2 * ($A$45-$A$44)) + ((BC$45 + BC$46)/2 * ($A$46-$A$45)) + ((BC$46 + BC$47)/2 * ($A$47 - $A$46)) + ((BC$47+BC$48)/2 * ($A$48-$A$47)) + ((BC$48 + BC$49)/2 * ($A$49-$A$48)) + ((BC$49 + BC$50)/2 * ($A$50 - $A$49))  + ((BC$50 + BC$51)/2 * ($A$51-$A$50)) + ((BC$51 + BC$52)/2 * ($A$52 - $A$51)) + ((BC$52+ BC$53)/2 * ($A$53-$A$52)) + ((BC$53 + BC$54)/2 * ($A$54 - $A$53)) +  ((BC$54+BC$55)/2 * ($A$55 - $A$56)) + ((BC$55 + BC$56)/2 * ($A$56-$A$55)) + ((BC$56 + BC$57)/2 * ($A$57 - $A$56)) + ((BC$57+BC$58)/2 * ($A$58-$A$57)) + ((BC$58 + BC$59)/2 * ($A$59-$A$58))</f>
        <v>975.5</v>
      </c>
      <c r="BD114" s="206"/>
      <c r="BE114" s="206">
        <f>((BE$2+BE$3)/2 * ($A$3-$A$2)) + ((BE$3 + BE$4)/2 * ($A$4-$A$3)) + ((BE$4 + BE$5)/2 * ($BA$5 - $A$4)) + ((BE$5+BE$6)/2 * ($A$6-$A$5)) + ((BE$6 + BE$7)/2 * ($A$7-$A$6)) + ((BE$7 + BE$8)/2 * ($A$8 - $A$7)) + ((BE$8+BE$9)/2 * ($A$9-$A$8)) + ((BE$9 + BE$10)/2 * ($A$10-$A$9)) + ((BE$10 + BE$11)/2 * ($A$11 - $A$10))  + ((BE$11 + BE$12)/2 * ($A$12-$A$11)) + ((BE$12 + BE$13)/2 * ($A$13 - $A$12)) + ((BE$13+ BE$14)/2 * ($A$14-$A$13)) + ((BE$16 + BE$15)/2 * ($A$15 - $A$14)) + ((BE$15+BE$16)/2 * ($A$16 - $A$15)) + ((BE$16 + BE$17)/2 * ($A$17-$A$16)) + ((BE$17 + BE$18)/2 * ($A$18 - $A$17)) + ((BE$18+BE$19)/2 * ($A$19-$A$18)) + ((BE$19 + BE$20)/2 * ($A$20-$A$19)) + ((BE$20 + BE$21)/2 * ($A$21 - $A$20)) + ((BE$21+BE$22)/2 * ($A$22-$A$21)) + ((BE$23 + BE$22)/2 * ($A$23-$A$22)) + ((BE$23 + BE$24)/2 * ($A$24 - $A$23))  + ((BE$24 + BE$25)/2 * ($A$25-$A$24)) + ((BE$25 + BE$26)/2 * ($A$26 - $A$25)) + ((BE$26+ BE$27)/2 * ($A$27-$A$26)) + ((BE$27 + BE$28)/2 * ($A$28 - $A$27)) + ((BE$28+BE$29)/2 * ($A$29-$A$28)) + ((BE$29 + BE$30)/2 * ($A$30-$A$29)) + ((BE$30 + BE$31)/2 * ($A$31 - $A$30)) + ((BE$31+BE$32)/2 * ($A$32-$A$31)) + ((BE$32 + BE$33)/2 * ($A$33-$A$32)) + ((BE$729+ BE$34)/2 * ($A$34 - $A$33)) + ((BE$34+BE$35)/2 * ($A$35-$A$34)) + ((BE$35 + BE$36)/2 * ($A$36-$A$35)) + ((BE$36 + BE$37)/2 * ($A$37 - $A$36))  + ((BE$37 + BE$38)/2 * ($A$38-$A$37)) + ((BE$38 + BE$39)/2 * ($A$39 - $A$38)) + ((BE$39+ BE$40)/2 * ($A$40-$A$39)) + ((BE$40 + BE$41)/2 * ($A$41 - $A$40)) + ((BE$41+BE$42)/2 * ($A$42 - $A$41)) + ((BE$42 + BE$43)/2 * ($A$43-$A$42)) + ((BE$43 + BE$44)/2 * ($A$44 - $A$43)) + ((BE$44+BE$45)/2 * ($A$45-$A$44)) + ((BE$45 + BE$46)/2 * ($A$46-$A$45)) + ((BE$46 + BE$47)/2 * ($A$47 - $A$46)) + ((BE$47+BE$48)/2 * ($A$48-$A$47)) + ((BE$48 + BE$49)/2 * ($A$49-$A$48)) + ((BE$49 + BE$50)/2 * ($A$50 - $A$49))  + ((BE$50 + BE$51)/2 * ($A$51-$A$50)) + ((BE$51 + BE$52)/2 * ($A$52 - $A$51)) + ((BE$52+ BE$53)/2 * ($A$53-$A$52)) + ((BE$53 + BE$54)/2 * ($A$54 - $A$53)) +  ((BE$54+BE$55)/2 * ($A$55 - $A$56)) + ((BE$55 + BE$56)/2 * ($A$56-$A$55)) + ((BE$56 + BE$57)/2 * ($A$57 - $A$56)) + ((BE$57+BE$58)/2 * ($A$58-$A$57)) + ((BE$58 + BE$59)/2 * ($A$59-$A$58))</f>
        <v>22.75</v>
      </c>
      <c r="BF114" s="206"/>
      <c r="BG114" s="206">
        <f>((BG$2+BG$3)/2 * ($A$3-$A$2)) + ((BG$3 + BG$4)/2 * ($A$4-$A$3)) + ((BG$4 + BG$5)/2 * ($BA$5 - $A$4)) + ((BG$5+BG$6)/2 * ($A$6-$A$5)) + ((BG$6 + BG$7)/2 * ($A$7-$A$6)) + ((BG$7 + BG$8)/2 * ($A$8 - $A$7)) + ((BG$8+BG$9)/2 * ($A$9-$A$8)) + ((BG$9 + BG$10)/2 * ($A$10-$A$9)) + ((BG$10 + BG$11)/2 * ($A$11 - $A$10))  + ((BG$11 + BG$12)/2 * ($A$12-$A$11)) + ((BG$12 + BG$13)/2 * ($A$13 - $A$12)) + ((BG$13+ BG$14)/2 * ($A$14-$A$13)) + ((BG$16 + BG$15)/2 * ($A$15 - $A$14)) + ((BG$15+BG$16)/2 * ($A$16 - $A$15)) + ((BG$16 + BG$17)/2 * ($A$17-$A$16)) + ((BG$17 + BG$18)/2 * ($A$18 - $A$17)) + ((BG$18+BG$19)/2 * ($A$19-$A$18)) + ((BG$19 + BG$20)/2 * ($A$20-$A$19)) + ((BG$20 + BG$21)/2 * ($A$21 - $A$20)) + ((BG$21+BG$22)/2 * ($A$22-$A$21)) + ((BG$23 + BG$22)/2 * ($A$23-$A$22)) + ((BG$23 + BG$24)/2 * ($A$24 - $A$23))  + ((BG$24 + BG$25)/2 * ($A$25-$A$24)) + ((BG$25 + BG$26)/2 * ($A$26 - $A$25)) + ((BG$26+ BG$27)/2 * ($A$27-$A$26)) + ((BG$27 + BG$28)/2 * ($A$28 - $A$27)) + ((BG$28+BG$29)/2 * ($A$29-$A$28)) + ((BG$29 + BG$30)/2 * ($A$30-$A$29)) + ((BG$30 + BG$31)/2 * ($A$31 - $A$30)) + ((BG$31+BG$32)/2 * ($A$32-$A$31)) + ((BG$32 + BG$33)/2 * ($A$33-$A$32)) + ((BG$729+ BG$34)/2 * ($A$34 - $A$33)) + ((BG$34+BG$35)/2 * ($A$35-$A$34)) + ((BG$35 + BG$36)/2 * ($A$36-$A$35)) + ((BG$36 + BG$37)/2 * ($A$37 - $A$36))  + ((BG$37 + BG$38)/2 * ($A$38-$A$37)) + ((BG$38 + BG$39)/2 * ($A$39 - $A$38)) + ((BG$39+ BG$40)/2 * ($A$40-$A$39)) + ((BG$40 + BG$41)/2 * ($A$41 - $A$40)) + ((BG$41+BG$42)/2 * ($A$42 - $A$41)) + ((BG$42 + BG$43)/2 * ($A$43-$A$42)) + ((BG$43 + BG$44)/2 * ($A$44 - $A$43)) + ((BG$44+BG$45)/2 * ($A$45-$A$44)) + ((BG$45 + BG$46)/2 * ($A$46-$A$45)) + ((BG$46 + BG$47)/2 * ($A$47 - $A$46)) + ((BG$47+BG$48)/2 * ($A$48-$A$47)) + ((BG$48 + BG$49)/2 * ($A$49-$A$48)) + ((BG$49 + BG$50)/2 * ($A$50 - $A$49))  + ((BG$50 + BG$51)/2 * ($A$51-$A$50)) + ((BG$51 + BG$52)/2 * ($A$52 - $A$51)) + ((BG$52+ BG$53)/2 * ($A$53-$A$52)) + ((BG$53 + BG$54)/2 * ($A$54 - $A$53)) +  ((BG$54+BG$55)/2 * ($A$55 - $A$56)) + ((BG$55 + BG$56)/2 * ($A$56-$A$55)) + ((BG$56 + BG$57)/2 * ($A$57 - $A$56)) + ((BG$57+BG$58)/2 * ($A$58-$A$57)) + ((BG$58 + BG$59)/2 * ($A$59-$A$58))</f>
        <v>655</v>
      </c>
      <c r="BH114" s="206"/>
      <c r="BI114" s="206">
        <f>((BI$2+BI$3)/2 * ($A$3-$A$2)) + ((BI$3 + BI$4)/2 * ($A$4-$A$3)) + ((BI$4 + BI$5)/2 * ($BA$5 - $A$4)) + ((BI$5+BI$6)/2 * ($A$6-$A$5)) + ((BI$6 + BI$7)/2 * ($A$7-$A$6)) + ((BI$7 + BI$8)/2 * ($A$8 - $A$7)) + ((BI$8+BI$9)/2 * ($A$9-$A$8)) + ((BI$9 + BI$10)/2 * ($A$10-$A$9)) + ((BI$10 + BI$11)/2 * ($A$11 - $A$10))  + ((BI$11 + BI$12)/2 * ($A$12-$A$11)) + ((BI$12 + BI$13)/2 * ($A$13 - $A$12)) + ((BI$13+ BI$14)/2 * ($A$14-$A$13)) + ((BI$16 + BI$15)/2 * ($A$15 - $A$14)) + ((BI$15+BI$16)/2 * ($A$16 - $A$15)) + ((BI$16 + BI$17)/2 * ($A$17-$A$16)) + ((BI$17 + BI$18)/2 * ($A$18 - $A$17)) + ((BI$18+BI$19)/2 * ($A$19-$A$18)) + ((BI$19 + BI$20)/2 * ($A$20-$A$19)) + ((BI$20 + BI$21)/2 * ($A$21 - $A$20)) + ((BI$21+BI$22)/2 * ($A$22-$A$21)) + ((BI$23 + BI$22)/2 * ($A$23-$A$22)) + ((BI$23 + BI$24)/2 * ($A$24 - $A$23))  + ((BI$24 + BI$25)/2 * ($A$25-$A$24)) + ((BI$25 + BI$26)/2 * ($A$26 - $A$25)) + ((BI$26+ BI$27)/2 * ($A$27-$A$26)) + ((BI$27 + BI$28)/2 * ($A$28 - $A$27)) + ((BI$28+BI$29)/2 * ($A$29-$A$28)) + ((BI$29 + BI$30)/2 * ($A$30-$A$29)) + ((BI$30 + BI$31)/2 * ($A$31 - $A$30)) + ((BI$31+BI$32)/2 * ($A$32-$A$31)) + ((BI$32 + BI$33)/2 * ($A$33-$A$32)) + ((BI$729+ BI$34)/2 * ($A$34 - $A$33)) + ((BI$34+BI$35)/2 * ($A$35-$A$34)) + ((BI$35 + BI$36)/2 * ($A$36-$A$35)) + ((BI$36 + BI$37)/2 * ($A$37 - $A$36))  + ((BI$37 + BI$38)/2 * ($A$38-$A$37)) + ((BI$38 + BI$39)/2 * ($A$39 - $A$38)) + ((BI$39+ BI$40)/2 * ($A$40-$A$39)) + ((BI$40 + BI$41)/2 * ($A$41 - $A$40)) + ((BI$41+BI$42)/2 * ($A$42 - $A$41)) + ((BI$42 + BI$43)/2 * ($A$43-$A$42)) + ((BI$43 + BI$44)/2 * ($A$44 - $A$43)) + ((BI$44+BI$45)/2 * ($A$45-$A$44)) + ((BI$45 + BI$46)/2 * ($A$46-$A$45)) + ((BI$46 + BI$47)/2 * ($A$47 - $A$46)) + ((BI$47+BI$48)/2 * ($A$48-$A$47)) + ((BI$48 + BI$49)/2 * ($A$49-$A$48)) + ((BI$49 + BI$50)/2 * ($A$50 - $A$49))  + ((BI$50 + BI$51)/2 * ($A$51-$A$50)) + ((BI$51 + BI$52)/2 * ($A$52 - $A$51)) + ((BI$52+ BI$53)/2 * ($A$53-$A$52)) + ((BI$53 + BI$54)/2 * ($A$54 - $A$53)) +  ((BI$54+BI$55)/2 * ($A$55 - $A$56)) + ((BI$55 + BI$56)/2 * ($A$56-$A$55)) + ((BI$56 + BI$57)/2 * ($A$57 - $A$56)) + ((BI$57+BI$58)/2 * ($A$58-$A$57)) + ((BI$58 + BI$59)/2 * ($A$59-$A$58))</f>
        <v>1279</v>
      </c>
      <c r="BJ114" s="206"/>
      <c r="BK114" s="206">
        <f>((BK$2+BK$3)/2 * ($A$3-$A$2)) + ((BK$3 + BK$4)/2 * ($A$4-$A$3)) + ((BK$4 + BK$5)/2 * ($BA$5 - $A$4)) + ((BK$5+BK$6)/2 * ($A$6-$A$5)) + ((BK$6 + BK$7)/2 * ($A$7-$A$6)) + ((BK$7 + BK$8)/2 * ($A$8 - $A$7)) + ((BK$8+BK$9)/2 * ($A$9-$A$8)) + ((BK$9 + BK$10)/2 * ($A$10-$A$9)) + ((BK$10 + BK$11)/2 * ($A$11 - $A$10))  + ((BK$11 + BK$12)/2 * ($A$12-$A$11)) + ((BK$12 + BK$13)/2 * ($A$13 - $A$12)) + ((BK$13+ BK$14)/2 * ($A$14-$A$13)) + ((BK$16 + BK$15)/2 * ($A$15 - $A$14)) + ((BK$15+BK$16)/2 * ($A$16 - $A$15)) + ((BK$16 + BK$17)/2 * ($A$17-$A$16)) + ((BK$17 + BK$18)/2 * ($A$18 - $A$17)) + ((BK$18+BK$19)/2 * ($A$19-$A$18)) + ((BK$19 + BK$20)/2 * ($A$20-$A$19)) + ((BK$20 + BK$21)/2 * ($A$21 - $A$20)) + ((BK$21+BK$22)/2 * ($A$22-$A$21)) + ((BK$23 + BK$22)/2 * ($A$23-$A$22)) + ((BK$23 + BK$24)/2 * ($A$24 - $A$23))  + ((BK$24 + BK$25)/2 * ($A$25-$A$24)) + ((BK$25 + BK$26)/2 * ($A$26 - $A$25)) + ((BK$26+ BK$27)/2 * ($A$27-$A$26)) + ((BK$27 + BK$28)/2 * ($A$28 - $A$27)) + ((BK$28+BK$29)/2 * ($A$29-$A$28)) + ((BK$29 + BK$30)/2 * ($A$30-$A$29)) + ((BK$30 + BK$31)/2 * ($A$31 - $A$30)) + ((BK$31+BK$32)/2 * ($A$32-$A$31)) + ((BK$32 + BK$33)/2 * ($A$33-$A$32)) + ((BK$729+ BK$34)/2 * ($A$34 - $A$33)) + ((BK$34+BK$35)/2 * ($A$35-$A$34)) + ((BK$35 + BK$36)/2 * ($A$36-$A$35)) + ((BK$36 + BK$37)/2 * ($A$37 - $A$36))  + ((BK$37 + BK$38)/2 * ($A$38-$A$37)) + ((BK$38 + BK$39)/2 * ($A$39 - $A$38)) + ((BK$39+ BK$40)/2 * ($A$40-$A$39)) + ((BK$40 + BK$41)/2 * ($A$41 - $A$40)) + ((BK$41+BK$42)/2 * ($A$42 - $A$41)) + ((BK$42 + BK$43)/2 * ($A$43-$A$42)) + ((BK$43 + BK$44)/2 * ($A$44 - $A$43)) + ((BK$44+BK$45)/2 * ($A$45-$A$44)) + ((BK$45 + BK$46)/2 * ($A$46-$A$45)) + ((BK$46 + BK$47)/2 * ($A$47 - $A$46)) + ((BK$47+BK$48)/2 * ($A$48-$A$47)) + ((BK$48 + BK$49)/2 * ($A$49-$A$48)) + ((BK$49 + BK$50)/2 * ($A$50 - $A$49))  + ((BK$50 + BK$51)/2 * ($A$51-$A$50)) + ((BK$51 + BK$52)/2 * ($A$52 - $A$51)) + ((BK$52+ BK$53)/2 * ($A$53-$A$52)) + ((BK$53 + BK$54)/2 * ($A$54 - $A$53)) +  ((BK$54+BK$55)/2 * ($A$55 - $A$56)) + ((BK$55 + BK$56)/2 * ($A$56-$A$55)) + ((BK$56 + BK$57)/2 * ($A$57 - $A$56)) + ((BK$57+BK$58)/2 * ($A$58-$A$57)) + ((BK$58 + BK$59)/2 * ($A$59-$A$58))</f>
        <v>1841</v>
      </c>
      <c r="BL114" s="206"/>
      <c r="BM114" s="206">
        <f>((BM$2+BM$3)/2 * ($A$3-$A$2)) + ((BM$3 + BM$4)/2 * ($A$4-$A$3)) + ((BM$4 + BM$5)/2 * ($BA$5 - $A$4)) + ((BM$5+BM$6)/2 * ($A$6-$A$5)) + ((BM$6 + BM$7)/2 * ($A$7-$A$6)) + ((BM$7 + BM$8)/2 * ($A$8 - $A$7)) + ((BM$8+BM$9)/2 * ($A$9-$A$8)) + ((BM$9 + BM$10)/2 * ($A$10-$A$9)) + ((BM$10 + BM$11)/2 * ($A$11 - $A$10))  + ((BM$11 + BM$12)/2 * ($A$12-$A$11)) + ((BM$12 + BM$13)/2 * ($A$13 - $A$12)) + ((BM$13+ BM$14)/2 * ($A$14-$A$13)) + ((BM$16 + BM$15)/2 * ($A$15 - $A$14)) + ((BM$15+BM$16)/2 * ($A$16 - $A$15)) + ((BM$16 + BM$17)/2 * ($A$17-$A$16)) + ((BM$17 + BM$18)/2 * ($A$18 - $A$17)) + ((BM$18+BM$19)/2 * ($A$19-$A$18)) + ((BM$19 + BM$20)/2 * ($A$20-$A$19)) + ((BM$20 + BM$21)/2 * ($A$21 - $A$20)) + ((BM$21+BM$22)/2 * ($A$22-$A$21)) + ((BM$23 + BM$22)/2 * ($A$23-$A$22)) + ((BM$23 + BM$24)/2 * ($A$24 - $A$23))  + ((BM$24 + BM$25)/2 * ($A$25-$A$24)) + ((BM$25 + BM$26)/2 * ($A$26 - $A$25)) + ((BM$26+ BM$27)/2 * ($A$27-$A$26)) + ((BM$27 + BM$28)/2 * ($A$28 - $A$27)) + ((BM$28+BM$29)/2 * ($A$29-$A$28)) + ((BM$29 + BM$30)/2 * ($A$30-$A$29)) + ((BM$30 + BM$31)/2 * ($A$31 - $A$30)) + ((BM$31+BM$32)/2 * ($A$32-$A$31)) + ((BM$32 + BM$33)/2 * ($A$33-$A$32)) + ((BM$729+ BM$34)/2 * ($A$34 - $A$33)) + ((BM$34+BM$35)/2 * ($A$35-$A$34)) + ((BM$35 + BM$36)/2 * ($A$36-$A$35)) + ((BM$36 + BM$37)/2 * ($A$37 - $A$36))  + ((BM$37 + BM$38)/2 * ($A$38-$A$37)) + ((BM$38 + BM$39)/2 * ($A$39 - $A$38)) + ((BM$39+ BM$40)/2 * ($A$40-$A$39)) + ((BM$40 + BM$41)/2 * ($A$41 - $A$40)) + ((BM$41+BM$42)/2 * ($A$42 - $A$41)) + ((BM$42 + BM$43)/2 * ($A$43-$A$42)) + ((BM$43 + BM$44)/2 * ($A$44 - $A$43)) + ((BM$44+BM$45)/2 * ($A$45-$A$44)) + ((BM$45 + BM$46)/2 * ($A$46-$A$45)) + ((BM$46 + BM$47)/2 * ($A$47 - $A$46)) + ((BM$47+BM$48)/2 * ($A$48-$A$47)) + ((BM$48 + BM$49)/2 * ($A$49-$A$48)) + ((BM$49 + BM$50)/2 * ($A$50 - $A$49))  + ((BM$50 + BM$51)/2 * ($A$51-$A$50)) + ((BM$51 + BM$52)/2 * ($A$52 - $A$51)) + ((BM$52+ BM$53)/2 * ($A$53-$A$52)) + ((BM$53 + BM$54)/2 * ($A$54 - $A$53)) +  ((BM$54+BM$55)/2 * ($A$55 - $A$56)) + ((BM$55 + BM$56)/2 * ($A$56-$A$55)) + ((BM$56 + BM$57)/2 * ($A$57 - $A$56)) + ((BM$57+BM$58)/2 * ($A$58-$A$57)) + ((BM$58 + BM$59)/2 * ($A$59-$A$58))</f>
        <v>32.25</v>
      </c>
      <c r="BN114" s="206"/>
      <c r="BO114" s="206">
        <f>((BO$2+BO$3)/2 * ($A$3-$A$2)) + ((BO$3 + BO$4)/2 * ($A$4-$A$3)) + ((BO$4 + BO$5)/2 * ($BA$5 - $A$4)) + ((BO$5+BO$6)/2 * ($A$6-$A$5)) + ((BO$6 + BO$7)/2 * ($A$7-$A$6)) + ((BO$7 + BO$8)/2 * ($A$8 - $A$7)) + ((BO$8+BO$9)/2 * ($A$9-$A$8)) + ((BO$9 + BO$10)/2 * ($A$10-$A$9)) + ((BO$10 + BO$11)/2 * ($A$11 - $A$10))  + ((BO$11 + BO$12)/2 * ($A$12-$A$11)) + ((BO$12 + BO$13)/2 * ($A$13 - $A$12)) + ((BO$13+ BO$14)/2 * ($A$14-$A$13)) + ((BO$16 + BO$15)/2 * ($A$15 - $A$14)) + ((BO$15+BO$16)/2 * ($A$16 - $A$15)) + ((BO$16 + BO$17)/2 * ($A$17-$A$16)) + ((BO$17 + BO$18)/2 * ($A$18 - $A$17)) + ((BO$18+BO$19)/2 * ($A$19-$A$18)) + ((BO$19 + BO$20)/2 * ($A$20-$A$19)) + ((BO$20 + BO$21)/2 * ($A$21 - $A$20)) + ((BO$21+BO$22)/2 * ($A$22-$A$21)) + ((BO$23 + BO$22)/2 * ($A$23-$A$22)) + ((BO$23 + BO$24)/2 * ($A$24 - $A$23))  + ((BO$24 + BO$25)/2 * ($A$25-$A$24)) + ((BO$25 + BO$26)/2 * ($A$26 - $A$25)) + ((BO$26+ BO$27)/2 * ($A$27-$A$26)) + ((BO$27 + BO$28)/2 * ($A$28 - $A$27)) + ((BO$28+BO$29)/2 * ($A$29-$A$28)) + ((BO$29 + BO$30)/2 * ($A$30-$A$29)) + ((BO$30 + BO$31)/2 * ($A$31 - $A$30)) + ((BO$31+BO$32)/2 * ($A$32-$A$31)) + ((BO$32 + BO$33)/2 * ($A$33-$A$32)) + ((BO$729+ BO$34)/2 * ($A$34 - $A$33)) + ((BO$34+BO$35)/2 * ($A$35-$A$34)) + ((BO$35 + BO$36)/2 * ($A$36-$A$35)) + ((BO$36 + BO$37)/2 * ($A$37 - $A$36))  + ((BO$37 + BO$38)/2 * ($A$38-$A$37)) + ((BO$38 + BO$39)/2 * ($A$39 - $A$38)) + ((BO$39+ BO$40)/2 * ($A$40-$A$39)) + ((BO$40 + BO$41)/2 * ($A$41 - $A$40)) + ((BO$41+BO$42)/2 * ($A$42 - $A$41)) + ((BO$42 + BO$43)/2 * ($A$43-$A$42)) + ((BO$43 + BO$44)/2 * ($A$44 - $A$43)) + ((BO$44+BO$45)/2 * ($A$45-$A$44)) + ((BO$45 + BO$46)/2 * ($A$46-$A$45)) + ((BO$46 + BO$47)/2 * ($A$47 - $A$46)) + ((BO$47+BO$48)/2 * ($A$48-$A$47)) + ((BO$48 + BO$49)/2 * ($A$49-$A$48)) + ((BO$49 + BO$50)/2 * ($A$50 - $A$49))  + ((BO$50 + BO$51)/2 * ($A$51-$A$50)) + ((BO$51 + BO$52)/2 * ($A$52 - $A$51)) + ((BO$52+ BO$53)/2 * ($A$53-$A$52)) + ((BO$53 + BO$54)/2 * ($A$54 - $A$53)) +  ((BO$54+BO$55)/2 * ($A$55 - $A$56)) + ((BO$55 + BO$56)/2 * ($A$56-$A$55)) + ((BO$56 + BO$57)/2 * ($A$57 - $A$56)) + ((BO$57+BO$58)/2 * ($A$58-$A$57)) + ((BO$58 + BO$59)/2 * ($A$59-$A$58))</f>
        <v>218.75</v>
      </c>
      <c r="BP114" s="206"/>
      <c r="BQ114" s="206">
        <f>((BQ$2+BQ$3)/2 * ($A$3-$A$2)) + ((BQ$3 + BQ$4)/2 * ($A$4-$A$3)) + ((BQ$4 + BQ$5)/2 * ($BA$5 - $A$4)) + ((BQ$5+BQ$6)/2 * ($A$6-$A$5)) + ((BQ$6 + BQ$7)/2 * ($A$7-$A$6)) + ((BQ$7 + BQ$8)/2 * ($A$8 - $A$7)) + ((BQ$8+BQ$9)/2 * ($A$9-$A$8)) + ((BQ$9 + BQ$10)/2 * ($A$10-$A$9)) + ((BQ$10 + BQ$11)/2 * ($A$11 - $A$10))  + ((BQ$11 + BQ$12)/2 * ($A$12-$A$11)) + ((BQ$12 + BQ$13)/2 * ($A$13 - $A$12)) + ((BQ$13+ BQ$14)/2 * ($A$14-$A$13)) + ((BQ$16 + BQ$15)/2 * ($A$15 - $A$14)) + ((BQ$15+BQ$16)/2 * ($A$16 - $A$15)) + ((BQ$16 + BQ$17)/2 * ($A$17-$A$16)) + ((BQ$17 + BQ$18)/2 * ($A$18 - $A$17)) + ((BQ$18+BQ$19)/2 * ($A$19-$A$18)) + ((BQ$19 + BQ$20)/2 * ($A$20-$A$19)) + ((BQ$20 + BQ$21)/2 * ($A$21 - $A$20)) + ((BQ$21+BQ$22)/2 * ($A$22-$A$21)) + ((BQ$23 + BQ$22)/2 * ($A$23-$A$22)) + ((BQ$23 + BQ$24)/2 * ($A$24 - $A$23))  + ((BQ$24 + BQ$25)/2 * ($A$25-$A$24)) + ((BQ$25 + BQ$26)/2 * ($A$26 - $A$25)) + ((BQ$26+ BQ$27)/2 * ($A$27-$A$26)) + ((BQ$27 + BQ$28)/2 * ($A$28 - $A$27)) + ((BQ$28+BQ$29)/2 * ($A$29-$A$28)) + ((BQ$29 + BQ$30)/2 * ($A$30-$A$29)) + ((BQ$30 + BQ$31)/2 * ($A$31 - $A$30)) + ((BQ$31+BQ$32)/2 * ($A$32-$A$31)) + ((BQ$32 + BQ$33)/2 * ($A$33-$A$32)) + ((BQ$729+ BQ$34)/2 * ($A$34 - $A$33)) + ((BQ$34+BQ$35)/2 * ($A$35-$A$34)) + ((BQ$35 + BQ$36)/2 * ($A$36-$A$35)) + ((BQ$36 + BQ$37)/2 * ($A$37 - $A$36))  + ((BQ$37 + BQ$38)/2 * ($A$38-$A$37)) + ((BQ$38 + BQ$39)/2 * ($A$39 - $A$38)) + ((BQ$39+ BQ$40)/2 * ($A$40-$A$39)) + ((BQ$40 + BQ$41)/2 * ($A$41 - $A$40)) + ((BQ$41+BQ$42)/2 * ($A$42 - $A$41)) + ((BQ$42 + BQ$43)/2 * ($A$43-$A$42)) + ((BQ$43 + BQ$44)/2 * ($A$44 - $A$43)) + ((BQ$44+BQ$45)/2 * ($A$45-$A$44)) + ((BQ$45 + BQ$46)/2 * ($A$46-$A$45)) + ((BQ$46 + BQ$47)/2 * ($A$47 - $A$46)) + ((BQ$47+BQ$48)/2 * ($A$48-$A$47)) + ((BQ$48 + BQ$49)/2 * ($A$49-$A$48)) + ((BQ$49 + BQ$50)/2 * ($A$50 - $A$49))  + ((BQ$50 + BQ$51)/2 * ($A$51-$A$50)) + ((BQ$51 + BQ$52)/2 * ($A$52 - $A$51)) + ((BQ$52+ BQ$53)/2 * ($A$53-$A$52)) + ((BQ$53 + BQ$54)/2 * ($A$54 - $A$53)) +  ((BQ$54+BQ$55)/2 * ($A$55 - $A$56)) + ((BQ$55 + BQ$56)/2 * ($A$56-$A$55)) + ((BQ$56 + BQ$57)/2 * ($A$57 - $A$56)) + ((BQ$57+BQ$58)/2 * ($A$58-$A$57)) + ((BQ$58 + BQ$59)/2 * ($A$59-$A$58))</f>
        <v>1902.5</v>
      </c>
      <c r="BR114" s="206"/>
      <c r="BS114" s="206">
        <f>((BS$2+BS$3)/2 * ($A$3-$A$2)) + ((BS$3 + BS$4)/2 * ($A$4-$A$3)) + ((BS$4 + BS$5)/2 * ($BA$5 - $A$4)) + ((BS$5+BS$6)/2 * ($A$6-$A$5)) + ((BS$6 + BS$7)/2 * ($A$7-$A$6)) + ((BS$7 + BS$8)/2 * ($A$8 - $A$7)) + ((BS$8+BS$9)/2 * ($A$9-$A$8)) + ((BS$9 + BS$10)/2 * ($A$10-$A$9)) + ((BS$10 + BS$11)/2 * ($A$11 - $A$10))  + ((BS$11 + BS$12)/2 * ($A$12-$A$11)) + ((BS$12 + BS$13)/2 * ($A$13 - $A$12)) + ((BS$13+ BS$14)/2 * ($A$14-$A$13)) + ((BS$16 + BS$15)/2 * ($A$15 - $A$14)) + ((BS$15+BS$16)/2 * ($A$16 - $A$15)) + ((BS$16 + BS$17)/2 * ($A$17-$A$16)) + ((BS$17 + BS$18)/2 * ($A$18 - $A$17)) + ((BS$18+BS$19)/2 * ($A$19-$A$18)) + ((BS$19 + BS$20)/2 * ($A$20-$A$19)) + ((BS$20 + BS$21)/2 * ($A$21 - $A$20)) + ((BS$21+BS$22)/2 * ($A$22-$A$21)) + ((BS$23 + BS$22)/2 * ($A$23-$A$22)) + ((BS$23 + BS$24)/2 * ($A$24 - $A$23))  + ((BS$24 + BS$25)/2 * ($A$25-$A$24)) + ((BS$25 + BS$26)/2 * ($A$26 - $A$25)) + ((BS$26+ BS$27)/2 * ($A$27-$A$26)) + ((BS$27 + BS$28)/2 * ($A$28 - $A$27)) + ((BS$28+BS$29)/2 * ($A$29-$A$28)) + ((BS$29 + BS$30)/2 * ($A$30-$A$29)) + ((BS$30 + BS$31)/2 * ($A$31 - $A$30)) + ((BS$31+BS$32)/2 * ($A$32-$A$31)) + ((BS$32 + BS$33)/2 * ($A$33-$A$32)) + ((BS$729+ BS$34)/2 * ($A$34 - $A$33)) + ((BS$34+BS$35)/2 * ($A$35-$A$34)) + ((BS$35 + BS$36)/2 * ($A$36-$A$35)) + ((BS$36 + BS$37)/2 * ($A$37 - $A$36))  + ((BS$37 + BS$38)/2 * ($A$38-$A$37)) + ((BS$38 + BS$39)/2 * ($A$39 - $A$38)) + ((BS$39+ BS$40)/2 * ($A$40-$A$39)) + ((BS$40 + BS$41)/2 * ($A$41 - $A$40)) + ((BS$41+BS$42)/2 * ($A$42 - $A$41)) + ((BS$42 + BS$43)/2 * ($A$43-$A$42)) + ((BS$43 + BS$44)/2 * ($A$44 - $A$43)) + ((BS$44+BS$45)/2 * ($A$45-$A$44)) + ((BS$45 + BS$46)/2 * ($A$46-$A$45)) + ((BS$46 + BS$47)/2 * ($A$47 - $A$46)) + ((BS$47+BS$48)/2 * ($A$48-$A$47)) + ((BS$48 + BS$49)/2 * ($A$49-$A$48)) + ((BS$49 + BS$50)/2 * ($A$50 - $A$49))  + ((BS$50 + BS$51)/2 * ($A$51-$A$50)) + ((BS$51 + BS$52)/2 * ($A$52 - $A$51)) + ((BS$52+ BS$53)/2 * ($A$53-$A$52)) + ((BS$53 + BS$54)/2 * ($A$54 - $A$53)) +  ((BS$54+BS$55)/2 * ($A$55 - $A$56)) + ((BS$55 + BS$56)/2 * ($A$56-$A$55)) + ((BS$56 + BS$57)/2 * ($A$57 - $A$56)) + ((BS$57+BS$58)/2 * ($A$58-$A$57)) + ((BS$58 + BS$59)/2 * ($A$59-$A$58))</f>
        <v>131</v>
      </c>
      <c r="BT114" s="206"/>
      <c r="BU114" s="206">
        <f>((BU$2+BU$3)/2 * ($A$3-$A$2)) + ((BU$3 + BU$4)/2 * ($A$4-$A$3)) + ((BU$4 + BU$5)/2 * ($BA$5 - $A$4)) + ((BU$5+BU$6)/2 * ($A$6-$A$5)) + ((BU$6 + BU$7)/2 * ($A$7-$A$6)) + ((BU$7 + BU$8)/2 * ($A$8 - $A$7)) + ((BU$8+BU$9)/2 * ($A$9-$A$8)) + ((BU$9 + BU$10)/2 * ($A$10-$A$9)) + ((BU$10 + BU$11)/2 * ($A$11 - $A$10))  + ((BU$11 + BU$12)/2 * ($A$12-$A$11)) + ((BU$12 + BU$13)/2 * ($A$13 - $A$12)) + ((BU$13+ BU$14)/2 * ($A$14-$A$13)) + ((BU$16 + BU$15)/2 * ($A$15 - $A$14)) + ((BU$15+BU$16)/2 * ($A$16 - $A$15)) + ((BU$16 + BU$17)/2 * ($A$17-$A$16)) + ((BU$17 + BU$18)/2 * ($A$18 - $A$17)) + ((BU$18+BU$19)/2 * ($A$19-$A$18)) + ((BU$19 + BU$20)/2 * ($A$20-$A$19)) + ((BU$20 + BU$21)/2 * ($A$21 - $A$20)) + ((BU$21+BU$22)/2 * ($A$22-$A$21)) + ((BU$23 + BU$22)/2 * ($A$23-$A$22)) + ((BU$23 + BU$24)/2 * ($A$24 - $A$23))  + ((BU$24 + BU$25)/2 * ($A$25-$A$24)) + ((BU$25 + BU$26)/2 * ($A$26 - $A$25)) + ((BU$26+ BU$27)/2 * ($A$27-$A$26)) + ((BU$27 + BU$28)/2 * ($A$28 - $A$27)) + ((BU$28+BU$29)/2 * ($A$29-$A$28)) + ((BU$29 + BU$30)/2 * ($A$30-$A$29)) + ((BU$30 + BU$31)/2 * ($A$31 - $A$30)) + ((BU$31+BU$32)/2 * ($A$32-$A$31)) + ((BU$32 + BU$33)/2 * ($A$33-$A$32)) + ((BU$729+ BU$34)/2 * ($A$34 - $A$33)) + ((BU$34+BU$35)/2 * ($A$35-$A$34)) + ((BU$35 + BU$36)/2 * ($A$36-$A$35)) + ((BU$36 + BU$37)/2 * ($A$37 - $A$36))  + ((BU$37 + BU$38)/2 * ($A$38-$A$37)) + ((BU$38 + BU$39)/2 * ($A$39 - $A$38)) + ((BU$39+ BU$40)/2 * ($A$40-$A$39)) + ((BU$40 + BU$41)/2 * ($A$41 - $A$40)) + ((BU$41+BU$42)/2 * ($A$42 - $A$41)) + ((BU$42 + BU$43)/2 * ($A$43-$A$42)) + ((BU$43 + BU$44)/2 * ($A$44 - $A$43)) + ((BU$44+BU$45)/2 * ($A$45-$A$44)) + ((BU$45 + BU$46)/2 * ($A$46-$A$45)) + ((BU$46 + BU$47)/2 * ($A$47 - $A$46)) + ((BU$47+BU$48)/2 * ($A$48-$A$47)) + ((BU$48 + BU$49)/2 * ($A$49-$A$48)) + ((BU$49 + BU$50)/2 * ($A$50 - $A$49))  + ((BU$50 + BU$51)/2 * ($A$51-$A$50)) + ((BU$51 + BU$52)/2 * ($A$52 - $A$51)) + ((BU$52+ BU$53)/2 * ($A$53-$A$52)) + ((BU$53 + BU$54)/2 * ($A$54 - $A$53)) +  ((BU$54+BU$55)/2 * ($A$55 - $A$56)) + ((BU$55 + BU$56)/2 * ($A$56-$A$55)) + ((BU$56 + BU$57)/2 * ($A$57 - $A$56)) + ((BU$57+BU$58)/2 * ($A$58-$A$57)) + ((BU$58 + BU$59)/2 * ($A$59-$A$58))</f>
        <v>1579</v>
      </c>
      <c r="BV114" s="206"/>
      <c r="BW114" s="206">
        <f>((BW$2+BW$3)/2 * ($A$3-$A$2)) + ((BW$3 + BW$4)/2 * ($A$4-$A$3)) + ((BW$4 + BW$5)/2 * ($BA$5 - $A$4)) + ((BW$5+BW$6)/2 * ($A$6-$A$5)) + ((BW$6 + BW$7)/2 * ($A$7-$A$6)) + ((BW$7 + BW$8)/2 * ($A$8 - $A$7)) + ((BW$8+BW$9)/2 * ($A$9-$A$8)) + ((BW$9 + BW$10)/2 * ($A$10-$A$9)) + ((BW$10 + BW$11)/2 * ($A$11 - $A$10))  + ((BW$11 + BW$12)/2 * ($A$12-$A$11)) + ((BW$12 + BW$13)/2 * ($A$13 - $A$12)) + ((BW$13+ BW$14)/2 * ($A$14-$A$13)) + ((BW$16 + BW$15)/2 * ($A$15 - $A$14)) + ((BW$15+BW$16)/2 * ($A$16 - $A$15)) + ((BW$16 + BW$17)/2 * ($A$17-$A$16)) + ((BW$17 + BW$18)/2 * ($A$18 - $A$17)) + ((BW$18+BW$19)/2 * ($A$19-$A$18)) + ((BW$19 + BW$20)/2 * ($A$20-$A$19)) + ((BW$20 + BW$21)/2 * ($A$21 - $A$20)) + ((BW$21+BW$22)/2 * ($A$22-$A$21)) + ((BW$23 + BW$22)/2 * ($A$23-$A$22)) + ((BW$23 + BW$24)/2 * ($A$24 - $A$23))  + ((BW$24 + BW$25)/2 * ($A$25-$A$24)) + ((BW$25 + BW$26)/2 * ($A$26 - $A$25)) + ((BW$26+ BW$27)/2 * ($A$27-$A$26)) + ((BW$27 + BW$28)/2 * ($A$28 - $A$27)) + ((BW$28+BW$29)/2 * ($A$29-$A$28)) + ((BW$29 + BW$30)/2 * ($A$30-$A$29)) + ((BW$30 + BW$31)/2 * ($A$31 - $A$30)) + ((BW$31+BW$32)/2 * ($A$32-$A$31)) + ((BW$32 + BW$33)/2 * ($A$33-$A$32)) + ((BW$729+ BW$34)/2 * ($A$34 - $A$33)) + ((BW$34+BW$35)/2 * ($A$35-$A$34)) + ((BW$35 + BW$36)/2 * ($A$36-$A$35)) + ((BW$36 + BW$37)/2 * ($A$37 - $A$36))  + ((BW$37 + BW$38)/2 * ($A$38-$A$37)) + ((BW$38 + BW$39)/2 * ($A$39 - $A$38)) + ((BW$39+ BW$40)/2 * ($A$40-$A$39)) + ((BW$40 + BW$41)/2 * ($A$41 - $A$40)) + ((BW$41+BW$42)/2 * ($A$42 - $A$41)) + ((BW$42 + BW$43)/2 * ($A$43-$A$42)) + ((BW$43 + BW$44)/2 * ($A$44 - $A$43)) + ((BW$44+BW$45)/2 * ($A$45-$A$44)) + ((BW$45 + BW$46)/2 * ($A$46-$A$45)) + ((BW$46 + BW$47)/2 * ($A$47 - $A$46)) + ((BW$47+BW$48)/2 * ($A$48-$A$47)) + ((BW$48 + BW$49)/2 * ($A$49-$A$48)) + ((BW$49 + BW$50)/2 * ($A$50 - $A$49))  + ((BW$50 + BW$51)/2 * ($A$51-$A$50)) + ((BW$51 + BW$52)/2 * ($A$52 - $A$51)) + ((BW$52+ BW$53)/2 * ($A$53-$A$52)) + ((BW$53 + BW$54)/2 * ($A$54 - $A$53)) +  ((BW$54+BW$55)/2 * ($A$55 - $A$56)) + ((BW$55 + BW$56)/2 * ($A$56-$A$55)) + ((BW$56 + BW$57)/2 * ($A$57 - $A$56)) + ((BW$57+BW$58)/2 * ($A$58-$A$57)) + ((BW$58 + BW$59)/2 * ($A$59-$A$58))</f>
        <v>2136.5</v>
      </c>
      <c r="BX114" s="206"/>
      <c r="BY114" s="206">
        <f>((BY$2+BY$3)/2 * ($A$3-$A$2)) + ((BY$3 + BY$4)/2 * ($A$4-$A$3)) + ((BY$4 + BY$5)/2 * ($BA$5 - $A$4)) + ((BY$5+BY$6)/2 * ($A$6-$A$5)) + ((BY$6 + BY$7)/2 * ($A$7-$A$6)) + ((BY$7 + BY$8)/2 * ($A$8 - $A$7)) + ((BY$8+BY$9)/2 * ($A$9-$A$8)) + ((BY$9 + BY$10)/2 * ($A$10-$A$9)) + ((BY$10 + BY$11)/2 * ($A$11 - $A$10))  + ((BY$11 + BY$12)/2 * ($A$12-$A$11)) + ((BY$12 + BY$13)/2 * ($A$13 - $A$12)) + ((BY$13+ BY$14)/2 * ($A$14-$A$13)) + ((BY$16 + BY$15)/2 * ($A$15 - $A$14)) + ((BY$15+BY$16)/2 * ($A$16 - $A$15)) + ((BY$16 + BY$17)/2 * ($A$17-$A$16)) + ((BY$17 + BY$18)/2 * ($A$18 - $A$17)) + ((BY$18+BY$19)/2 * ($A$19-$A$18)) + ((BY$19 + BY$20)/2 * ($A$20-$A$19)) + ((BY$20 + BY$21)/2 * ($A$21 - $A$20)) + ((BY$21+BY$22)/2 * ($A$22-$A$21)) + ((BY$23 + BY$22)/2 * ($A$23-$A$22)) + ((BY$23 + BY$24)/2 * ($A$24 - $A$23))  + ((BY$24 + BY$25)/2 * ($A$25-$A$24)) + ((BY$25 + BY$26)/2 * ($A$26 - $A$25)) + ((BY$26+ BY$27)/2 * ($A$27-$A$26)) + ((BY$27 + BY$28)/2 * ($A$28 - $A$27)) + ((BY$28+BY$29)/2 * ($A$29-$A$28)) + ((BY$29 + BY$30)/2 * ($A$30-$A$29)) + ((BY$30 + BY$31)/2 * ($A$31 - $A$30)) + ((BY$31+BY$32)/2 * ($A$32-$A$31)) + ((BY$32 + BY$33)/2 * ($A$33-$A$32)) + ((BY$729+ BY$34)/2 * ($A$34 - $A$33)) + ((BY$34+BY$35)/2 * ($A$35-$A$34)) + ((BY$35 + BY$36)/2 * ($A$36-$A$35)) + ((BY$36 + BY$37)/2 * ($A$37 - $A$36))  + ((BY$37 + BY$38)/2 * ($A$38-$A$37)) + ((BY$38 + BY$39)/2 * ($A$39 - $A$38)) + ((BY$39+ BY$40)/2 * ($A$40-$A$39)) + ((BY$40 + BY$41)/2 * ($A$41 - $A$40)) + ((BY$41+BY$42)/2 * ($A$42 - $A$41)) + ((BY$42 + BY$43)/2 * ($A$43-$A$42)) + ((BY$43 + BY$44)/2 * ($A$44 - $A$43)) + ((BY$44+BY$45)/2 * ($A$45-$A$44)) + ((BY$45 + BY$46)/2 * ($A$46-$A$45)) + ((BY$46 + BY$47)/2 * ($A$47 - $A$46)) + ((BY$47+BY$48)/2 * ($A$48-$A$47)) + ((BY$48 + BY$49)/2 * ($A$49-$A$48)) + ((BY$49 + BY$50)/2 * ($A$50 - $A$49))  + ((BY$50 + BY$51)/2 * ($A$51-$A$50)) + ((BY$51 + BY$52)/2 * ($A$52 - $A$51)) + ((BY$52+ BY$53)/2 * ($A$53-$A$52)) + ((BY$53 + BY$54)/2 * ($A$54 - $A$53)) +  ((BY$54+BY$55)/2 * ($A$55 - $A$56)) + ((BY$55 + BY$56)/2 * ($A$56-$A$55)) + ((BY$56 + BY$57)/2 * ($A$57 - $A$56)) + ((BY$57+BY$58)/2 * ($A$58-$A$57)) + ((BY$58 + BY$59)/2 * ($A$59-$A$58))</f>
        <v>764.25</v>
      </c>
      <c r="BZ114" s="206"/>
      <c r="CA114" s="206">
        <f>((CA$2+CA$3)/2 * ($A$3-$A$2)) + ((CA$3 + CA$4)/2 * ($A$4-$A$3)) + ((CA$4 + CA$5)/2 * ($BA$5 - $A$4)) + ((CA$5+CA$6)/2 * ($A$6-$A$5)) + ((CA$6 + CA$7)/2 * ($A$7-$A$6)) + ((CA$7 + CA$8)/2 * ($A$8 - $A$7)) + ((CA$8+CA$9)/2 * ($A$9-$A$8)) + ((CA$9 + CA$10)/2 * ($A$10-$A$9)) + ((CA$10 + CA$11)/2 * ($A$11 - $A$10))  + ((CA$11 + CA$12)/2 * ($A$12-$A$11)) + ((CA$12 + CA$13)/2 * ($A$13 - $A$12)) + ((CA$13+ CA$14)/2 * ($A$14-$A$13)) + ((CA$16 + CA$15)/2 * ($A$15 - $A$14)) + ((CA$15+CA$16)/2 * ($A$16 - $A$15)) + ((CA$16 + CA$17)/2 * ($A$17-$A$16)) + ((CA$17 + CA$18)/2 * ($A$18 - $A$17)) + ((CA$18+CA$19)/2 * ($A$19-$A$18)) + ((CA$19 + CA$20)/2 * ($A$20-$A$19)) + ((CA$20 + CA$21)/2 * ($A$21 - $A$20)) + ((CA$21+CA$22)/2 * ($A$22-$A$21)) + ((CA$23 + CA$22)/2 * ($A$23-$A$22)) + ((CA$23 + CA$24)/2 * ($A$24 - $A$23))  + ((CA$24 + CA$25)/2 * ($A$25-$A$24)) + ((CA$25 + CA$26)/2 * ($A$26 - $A$25)) + ((CA$26+ CA$27)/2 * ($A$27-$A$26)) + ((CA$27 + CA$28)/2 * ($A$28 - $A$27)) + ((CA$28+CA$29)/2 * ($A$29-$A$28)) + ((CA$29 + CA$30)/2 * ($A$30-$A$29)) + ((CA$30 + CA$31)/2 * ($A$31 - $A$30)) + ((CA$31+CA$32)/2 * ($A$32-$A$31)) + ((CA$32 + CA$33)/2 * ($A$33-$A$32)) + ((CA$729+ CA$34)/2 * ($A$34 - $A$33)) + ((CA$34+CA$35)/2 * ($A$35-$A$34)) + ((CA$35 + CA$36)/2 * ($A$36-$A$35)) + ((CA$36 + CA$37)/2 * ($A$37 - $A$36))  + ((CA$37 + CA$38)/2 * ($A$38-$A$37)) + ((CA$38 + CA$39)/2 * ($A$39 - $A$38)) + ((CA$39+ CA$40)/2 * ($A$40-$A$39)) + ((CA$40 + CA$41)/2 * ($A$41 - $A$40)) + ((CA$41+CA$42)/2 * ($A$42 - $A$41)) + ((CA$42 + CA$43)/2 * ($A$43-$A$42)) + ((CA$43 + CA$44)/2 * ($A$44 - $A$43)) + ((CA$44+CA$45)/2 * ($A$45-$A$44)) + ((CA$45 + CA$46)/2 * ($A$46-$A$45)) + ((CA$46 + CA$47)/2 * ($A$47 - $A$46)) + ((CA$47+CA$48)/2 * ($A$48-$A$47)) + ((CA$48 + CA$49)/2 * ($A$49-$A$48)) + ((CA$49 + CA$50)/2 * ($A$50 - $A$49))  + ((CA$50 + CA$51)/2 * ($A$51-$A$50)) + ((CA$51 + CA$52)/2 * ($A$52 - $A$51)) + ((CA$52+ CA$53)/2 * ($A$53-$A$52)) + ((CA$53 + CA$54)/2 * ($A$54 - $A$53)) +  ((CA$54+CA$55)/2 * ($A$55 - $A$56)) + ((CA$55 + CA$56)/2 * ($A$56-$A$55)) + ((CA$56 + CA$57)/2 * ($A$57 - $A$56)) + ((CA$57+CA$58)/2 * ($A$58-$A$57)) + ((CA$58 + CA$59)/2 * ($A$59-$A$58))</f>
        <v>2326.75</v>
      </c>
      <c r="CB114" s="206"/>
      <c r="CC114" s="206">
        <f>((CC$2+CC$3)/2 * ($A$3-$A$2)) + ((CC$3 + CC$4)/2 * ($A$4-$A$3)) + ((CC$4 + CC$5)/2 * ($BA$5 - $A$4)) + ((CC$5+CC$6)/2 * ($A$6-$A$5)) + ((CC$6 + CC$7)/2 * ($A$7-$A$6)) + ((CC$7 + CC$8)/2 * ($A$8 - $A$7)) + ((CC$8+CC$9)/2 * ($A$9-$A$8)) + ((CC$9 + CC$10)/2 * ($A$10-$A$9)) + ((CC$10 + CC$11)/2 * ($A$11 - $A$10))  + ((CC$11 + CC$12)/2 * ($A$12-$A$11)) + ((CC$12 + CC$13)/2 * ($A$13 - $A$12)) + ((CC$13+ CC$14)/2 * ($A$14-$A$13)) + ((CC$16 + CC$15)/2 * ($A$15 - $A$14)) + ((CC$15+CC$16)/2 * ($A$16 - $A$15)) + ((CC$16 + CC$17)/2 * ($A$17-$A$16)) + ((CC$17 + CC$18)/2 * ($A$18 - $A$17)) + ((CC$18+CC$19)/2 * ($A$19-$A$18)) + ((CC$19 + CC$20)/2 * ($A$20-$A$19)) + ((CC$20 + CC$21)/2 * ($A$21 - $A$20)) + ((CC$21+CC$22)/2 * ($A$22-$A$21)) + ((CC$23 + CC$22)/2 * ($A$23-$A$22)) + ((CC$23 + CC$24)/2 * ($A$24 - $A$23))  + ((CC$24 + CC$25)/2 * ($A$25-$A$24)) + ((CC$25 + CC$26)/2 * ($A$26 - $A$25)) + ((CC$26+ CC$27)/2 * ($A$27-$A$26)) + ((CC$27 + CC$28)/2 * ($A$28 - $A$27)) + ((CC$28+CC$29)/2 * ($A$29-$A$28)) + ((CC$29 + CC$30)/2 * ($A$30-$A$29)) + ((CC$30 + CC$31)/2 * ($A$31 - $A$30)) + ((CC$31+CC$32)/2 * ($A$32-$A$31)) + ((CC$32 + CC$33)/2 * ($A$33-$A$32)) + ((CC$729+ CC$34)/2 * ($A$34 - $A$33)) + ((CC$34+CC$35)/2 * ($A$35-$A$34)) + ((CC$35 + CC$36)/2 * ($A$36-$A$35)) + ((CC$36 + CC$37)/2 * ($A$37 - $A$36))  + ((CC$37 + CC$38)/2 * ($A$38-$A$37)) + ((CC$38 + CC$39)/2 * ($A$39 - $A$38)) + ((CC$39+ CC$40)/2 * ($A$40-$A$39)) + ((CC$40 + CC$41)/2 * ($A$41 - $A$40)) + ((CC$41+CC$42)/2 * ($A$42 - $A$41)) + ((CC$42 + CC$43)/2 * ($A$43-$A$42)) + ((CC$43 + CC$44)/2 * ($A$44 - $A$43)) + ((CC$44+CC$45)/2 * ($A$45-$A$44)) + ((CC$45 + CC$46)/2 * ($A$46-$A$45)) + ((CC$46 + CC$47)/2 * ($A$47 - $A$46)) + ((CC$47+CC$48)/2 * ($A$48-$A$47)) + ((CC$48 + CC$49)/2 * ($A$49-$A$48)) + ((CC$49 + CC$50)/2 * ($A$50 - $A$49))  + ((CC$50 + CC$51)/2 * ($A$51-$A$50)) + ((CC$51 + CC$52)/2 * ($A$52 - $A$51)) + ((CC$52+ CC$53)/2 * ($A$53-$A$52)) + ((CC$53 + CC$54)/2 * ($A$54 - $A$53)) +  ((CC$54+CC$55)/2 * ($A$55 - $A$56)) + ((CC$55 + CC$56)/2 * ($A$56-$A$55)) + ((CC$56 + CC$57)/2 * ($A$57 - $A$56)) + ((CC$57+CC$58)/2 * ($A$58-$A$57)) + ((CC$58 + CC$59)/2 * ($A$59-$A$58))</f>
        <v>2003.5</v>
      </c>
      <c r="CD114" s="206"/>
      <c r="CE114" s="206">
        <f>((CE$2+CE$3)/2 * ($A$3-$A$2)) + ((CE$3 + CE$4)/2 * ($A$4-$A$3)) + ((CE$4 + CE$5)/2 * ($BA$5 - $A$4)) + ((CE$5+CE$6)/2 * ($A$6-$A$5)) + ((CE$6 + CE$7)/2 * ($A$7-$A$6)) + ((CE$7 + CE$8)/2 * ($A$8 - $A$7)) + ((CE$8+CE$9)/2 * ($A$9-$A$8)) + ((CE$9 + CE$10)/2 * ($A$10-$A$9)) + ((CE$10 + CE$11)/2 * ($A$11 - $A$10))  + ((CE$11 + CE$12)/2 * ($A$12-$A$11)) + ((CE$12 + CE$13)/2 * ($A$13 - $A$12)) + ((CE$13+ CE$14)/2 * ($A$14-$A$13)) + ((CE$16 + CE$15)/2 * ($A$15 - $A$14)) + ((CE$15+CE$16)/2 * ($A$16 - $A$15)) + ((CE$16 + CE$17)/2 * ($A$17-$A$16)) + ((CE$17 + CE$18)/2 * ($A$18 - $A$17)) + ((CE$18+CE$19)/2 * ($A$19-$A$18)) + ((CE$19 + CE$20)/2 * ($A$20-$A$19)) + ((CE$20 + CE$21)/2 * ($A$21 - $A$20)) + ((CE$21+CE$22)/2 * ($A$22-$A$21)) + ((CE$23 + CE$22)/2 * ($A$23-$A$22)) + ((CE$23 + CE$24)/2 * ($A$24 - $A$23))  + ((CE$24 + CE$25)/2 * ($A$25-$A$24)) + ((CE$25 + CE$26)/2 * ($A$26 - $A$25)) + ((CE$26+ CE$27)/2 * ($A$27-$A$26)) + ((CE$27 + CE$28)/2 * ($A$28 - $A$27)) + ((CE$28+CE$29)/2 * ($A$29-$A$28)) + ((CE$29 + CE$30)/2 * ($A$30-$A$29)) + ((CE$30 + CE$31)/2 * ($A$31 - $A$30)) + ((CE$31+CE$32)/2 * ($A$32-$A$31)) + ((CE$32 + CE$33)/2 * ($A$33-$A$32)) + ((CE$729+ CE$34)/2 * ($A$34 - $A$33)) + ((CE$34+CE$35)/2 * ($A$35-$A$34)) + ((CE$35 + CE$36)/2 * ($A$36-$A$35)) + ((CE$36 + CE$37)/2 * ($A$37 - $A$36))  + ((CE$37 + CE$38)/2 * ($A$38-$A$37)) + ((CE$38 + CE$39)/2 * ($A$39 - $A$38)) + ((CE$39+ CE$40)/2 * ($A$40-$A$39)) + ((CE$40 + CE$41)/2 * ($A$41 - $A$40)) + ((CE$41+CE$42)/2 * ($A$42 - $A$41)) + ((CE$42 + CE$43)/2 * ($A$43-$A$42)) + ((CE$43 + CE$44)/2 * ($A$44 - $A$43)) + ((CE$44+CE$45)/2 * ($A$45-$A$44)) + ((CE$45 + CE$46)/2 * ($A$46-$A$45)) + ((CE$46 + CE$47)/2 * ($A$47 - $A$46)) + ((CE$47+CE$48)/2 * ($A$48-$A$47)) + ((CE$48 + CE$49)/2 * ($A$49-$A$48)) + ((CE$49 + CE$50)/2 * ($A$50 - $A$49))  + ((CE$50 + CE$51)/2 * ($A$51-$A$50)) + ((CE$51 + CE$52)/2 * ($A$52 - $A$51)) + ((CE$52+ CE$53)/2 * ($A$53-$A$52)) + ((CE$53 + CE$54)/2 * ($A$54 - $A$53)) +  ((CE$54+CE$55)/2 * ($A$55 - $A$56)) + ((CE$55 + CE$56)/2 * ($A$56-$A$55)) + ((CE$56 + CE$57)/2 * ($A$57 - $A$56)) + ((CE$57+CE$58)/2 * ($A$58-$A$57)) + ((CE$58 + CE$59)/2 * ($A$59-$A$58))</f>
        <v>1354.25</v>
      </c>
      <c r="CF114" s="206"/>
      <c r="CG114" s="206"/>
      <c r="CH114" s="206"/>
      <c r="CI114" s="206">
        <f>((CI$2+CI$3)/2 * ($A$3-$A$2)) + ((CI$3 + CI$4)/2 * ($A$4-$A$3)) + ((CI$4 + CI$5)/2 * ($BA$5 - $A$4)) + ((CI$5+CI$6)/2 * ($A$6-$A$5)) + ((CI$6 + CI$7)/2 * ($A$7-$A$6)) + ((CI$7 + CI$8)/2 * ($A$8 - $A$7)) + ((CI$8+CI$9)/2 * ($A$9-$A$8)) + ((CI$9 + CI$10)/2 * ($A$10-$A$9)) + ((CI$10 + CI$11)/2 * ($A$11 - $A$10))  + ((CI$11 + CI$12)/2 * ($A$12-$A$11)) + ((CI$12 + CI$13)/2 * ($A$13 - $A$12)) + ((CI$13+ CI$14)/2 * ($A$14-$A$13)) + ((CI$16 + CI$15)/2 * ($A$15 - $A$14)) + ((CI$15+CI$16)/2 * ($A$16 - $A$15)) + ((CI$16 + CI$17)/2 * ($A$17-$A$16)) + ((CI$17 + CI$18)/2 * ($A$18 - $A$17)) + ((CI$18+CI$19)/2 * ($A$19-$A$18)) + ((CI$19 + CI$20)/2 * ($A$20-$A$19)) + ((CI$20 + CI$21)/2 * ($A$21 - $A$20)) + ((CI$21+CI$22)/2 * ($A$22-$A$21)) + ((CI$23 + CI$22)/2 * ($A$23-$A$22)) + ((CI$23 + CI$24)/2 * ($A$24 - $A$23))  + ((CI$24 + CI$25)/2 * ($A$25-$A$24)) + ((CI$25 + CI$26)/2 * ($A$26 - $A$25)) + ((CI$26+ CI$27)/2 * ($A$27-$A$26)) + ((CI$27 + CI$28)/2 * ($A$28 - $A$27)) + ((CI$28+CI$29)/2 * ($A$29-$A$28)) + ((CI$29 + CI$30)/2 * ($A$30-$A$29)) + ((CI$30 + CI$31)/2 * ($A$31 - $A$30)) + ((CI$31+CI$32)/2 * ($A$32-$A$31)) + ((CI$32 + CI$33)/2 * ($A$33-$A$32)) + ((CI$729+ CI$34)/2 * ($A$34 - $A$33)) + ((CI$34+CI$35)/2 * ($A$35-$A$34)) + ((CI$35 + CI$36)/2 * ($A$36-$A$35)) + ((CI$36 + CI$37)/2 * ($A$37 - $A$36))  + ((CI$37 + CI$38)/2 * ($A$38-$A$37)) + ((CI$38 + CI$39)/2 * ($A$39 - $A$38)) + ((CI$39+ CI$40)/2 * ($A$40-$A$39)) + ((CI$40 + CI$41)/2 * ($A$41 - $A$40)) + ((CI$41+CI$42)/2 * ($A$42 - $A$41)) + ((CI$42 + CI$43)/2 * ($A$43-$A$42)) + ((CI$43 + CI$44)/2 * ($A$44 - $A$43)) + ((CI$44+CI$45)/2 * ($A$45-$A$44)) + ((CI$45 + CI$46)/2 * ($A$46-$A$45)) + ((CI$46 + CI$47)/2 * ($A$47 - $A$46)) + ((CI$47+CI$48)/2 * ($A$48-$A$47)) + ((CI$48 + CI$49)/2 * ($A$49-$A$48)) + ((CI$49 + CI$50)/2 * ($A$50 - $A$49))  + ((CI$50 + CI$51)/2 * ($A$51-$A$50)) + ((CI$51 + CI$52)/2 * ($A$52 - $A$51)) + ((CI$52+ CI$53)/2 * ($A$53-$A$52)) + ((CI$53 + CI$54)/2 * ($A$54 - $A$53)) +  ((CI$54+CI$55)/2 * ($A$55 - $A$56)) + ((CI$55 + CI$56)/2 * ($A$56-$A$55)) + ((CI$56 + CI$57)/2 * ($A$57 - $A$56)) + ((CI$57+CI$58)/2 * ($A$58-$A$57)) + ((CI$58 + CI$59)/2 * ($A$59-$A$58))</f>
        <v>702.75</v>
      </c>
      <c r="CJ114" s="206"/>
      <c r="CK114" s="206">
        <f>((CK$2+CK$3)/2 * ($A$3-$A$2)) + ((CK$3 + CK$4)/2 * ($A$4-$A$3)) + ((CK$4 + CK$5)/2 * ($BA$5 - $A$4)) + ((CK$5+CK$6)/2 * ($A$6-$A$5)) + ((CK$6 + CK$7)/2 * ($A$7-$A$6)) + ((CK$7 + CK$8)/2 * ($A$8 - $A$7)) + ((CK$8+CK$9)/2 * ($A$9-$A$8)) + ((CK$9 + CK$10)/2 * ($A$10-$A$9)) + ((CK$10 + CK$11)/2 * ($A$11 - $A$10))  + ((CK$11 + CK$12)/2 * ($A$12-$A$11)) + ((CK$12 + CK$13)/2 * ($A$13 - $A$12)) + ((CK$13+ CK$14)/2 * ($A$14-$A$13)) + ((CK$16 + CK$15)/2 * ($A$15 - $A$14)) + ((CK$15+CK$16)/2 * ($A$16 - $A$15)) + ((CK$16 + CK$17)/2 * ($A$17-$A$16)) + ((CK$17 + CK$18)/2 * ($A$18 - $A$17)) + ((CK$18+CK$19)/2 * ($A$19-$A$18)) + ((CK$19 + CK$20)/2 * ($A$20-$A$19)) + ((CK$20 + CK$21)/2 * ($A$21 - $A$20)) + ((CK$21+CK$22)/2 * ($A$22-$A$21)) + ((CK$23 + CK$22)/2 * ($A$23-$A$22)) + ((CK$23 + CK$24)/2 * ($A$24 - $A$23))  + ((CK$24 + CK$25)/2 * ($A$25-$A$24)) + ((CK$25 + CK$26)/2 * ($A$26 - $A$25)) + ((CK$26+ CK$27)/2 * ($A$27-$A$26)) + ((CK$27 + CK$28)/2 * ($A$28 - $A$27)) + ((CK$28+CK$29)/2 * ($A$29-$A$28)) + ((CK$29 + CK$30)/2 * ($A$30-$A$29)) + ((CK$30 + CK$31)/2 * ($A$31 - $A$30)) + ((CK$31+CK$32)/2 * ($A$32-$A$31)) + ((CK$32 + CK$33)/2 * ($A$33-$A$32)) + ((CK$729+ CK$34)/2 * ($A$34 - $A$33)) + ((CK$34+CK$35)/2 * ($A$35-$A$34)) + ((CK$35 + CK$36)/2 * ($A$36-$A$35)) + ((CK$36 + CK$37)/2 * ($A$37 - $A$36))  + ((CK$37 + CK$38)/2 * ($A$38-$A$37)) + ((CK$38 + CK$39)/2 * ($A$39 - $A$38)) + ((CK$39+ CK$40)/2 * ($A$40-$A$39)) + ((CK$40 + CK$41)/2 * ($A$41 - $A$40)) + ((CK$41+CK$42)/2 * ($A$42 - $A$41)) + ((CK$42 + CK$43)/2 * ($A$43-$A$42)) + ((CK$43 + CK$44)/2 * ($A$44 - $A$43)) + ((CK$44+CK$45)/2 * ($A$45-$A$44)) + ((CK$45 + CK$46)/2 * ($A$46-$A$45)) + ((CK$46 + CK$47)/2 * ($A$47 - $A$46)) + ((CK$47+CK$48)/2 * ($A$48-$A$47)) + ((CK$48 + CK$49)/2 * ($A$49-$A$48)) + ((CK$49 + CK$50)/2 * ($A$50 - $A$49))  + ((CK$50 + CK$51)/2 * ($A$51-$A$50)) + ((CK$51 + CK$52)/2 * ($A$52 - $A$51)) + ((CK$52+ CK$53)/2 * ($A$53-$A$52)) + ((CK$53 + CK$54)/2 * ($A$54 - $A$53)) +  ((CK$54+CK$55)/2 * ($A$55 - $A$56)) + ((CK$55 + CK$56)/2 * ($A$56-$A$55)) + ((CK$56 + CK$57)/2 * ($A$57 - $A$56)) + ((CK$57+CK$58)/2 * ($A$58-$A$57)) + ((CK$58 + CK$59)/2 * ($A$59-$A$58))</f>
        <v>1441.25</v>
      </c>
      <c r="CL114" s="206"/>
      <c r="CM114" s="206"/>
      <c r="CN114" s="206"/>
      <c r="CO114" s="206"/>
      <c r="CP114" s="206"/>
      <c r="CQ114" s="206"/>
      <c r="CR114" s="206"/>
      <c r="CS114" s="206"/>
      <c r="CT114" s="206"/>
      <c r="CU114" s="206"/>
      <c r="CV114" s="206"/>
      <c r="CW114" s="206"/>
      <c r="CX114" s="206"/>
      <c r="CY114" s="206">
        <f>((CY$2+CY$3)/2 * ($A$3-$A$2)) + ((CY$3 + CY$4)/2 * ($A$4-$A$3)) + ((CY$4 + CY$5)/2 * ($BA$5 - $A$4)) + ((CY$5+CY$6)/2 * ($A$6-$A$5)) + ((CY$6 + CY$7)/2 * ($A$7-$A$6)) + ((CY$7 + CY$8)/2 * ($A$8 - $A$7)) + ((CY$8+CY$9)/2 * ($A$9-$A$8)) + ((CY$9 + CY$10)/2 * ($A$10-$A$9)) + ((CY$10 + CY$11)/2 * ($A$11 - $A$10))  + ((CY$11 + CY$12)/2 * ($A$12-$A$11)) + ((CY$12 + CY$13)/2 * ($A$13 - $A$12)) + ((CY$13+ CY$14)/2 * ($A$14-$A$13)) + ((CY$16 + CY$15)/2 * ($A$15 - $A$14)) + ((CY$15+CY$16)/2 * ($A$16 - $A$15)) + ((CY$16 + CY$17)/2 * ($A$17-$A$16)) + ((CY$17 + CY$18)/2 * ($A$18 - $A$17)) + ((CY$18+CY$19)/2 * ($A$19-$A$18)) + ((CY$19 + CY$20)/2 * ($A$20-$A$19)) + ((CY$20 + CY$21)/2 * ($A$21 - $A$20)) + ((CY$21+CY$22)/2 * ($A$22-$A$21)) + ((CY$23 + CY$22)/2 * ($A$23-$A$22)) + ((CY$23 + CY$24)/2 * ($A$24 - $A$23))  + ((CY$24 + CY$25)/2 * ($A$25-$A$24)) + ((CY$25 + CY$26)/2 * ($A$26 - $A$25)) + ((CY$26+ CY$27)/2 * ($A$27-$A$26)) + ((CY$27 + CY$28)/2 * ($A$28 - $A$27)) + ((CY$28+CY$29)/2 * ($A$29-$A$28)) + ((CY$29 + CY$30)/2 * ($A$30-$A$29)) + ((CY$30 + CY$31)/2 * ($A$31 - $A$30)) + ((CY$31+CY$32)/2 * ($A$32-$A$31)) + ((CY$32 + CY$33)/2 * ($A$33-$A$32)) + ((CY$729+ CY$34)/2 * ($A$34 - $A$33)) + ((CY$34+CY$35)/2 * ($A$35-$A$34)) + ((CY$35 + CY$36)/2 * ($A$36-$A$35)) + ((CY$36 + CY$37)/2 * ($A$37 - $A$36))  + ((CY$37 + CY$38)/2 * ($A$38-$A$37)) + ((CY$38 + CY$39)/2 * ($A$39 - $A$38)) + ((CY$39+ CY$40)/2 * ($A$40-$A$39)) + ((CY$40 + CY$41)/2 * ($A$41 - $A$40)) + ((CY$41+CY$42)/2 * ($A$42 - $A$41)) + ((CY$42 + CY$43)/2 * ($A$43-$A$42)) + ((CY$43 + CY$44)/2 * ($A$44 - $A$43)) + ((CY$44+CY$45)/2 * ($A$45-$A$44)) + ((CY$45 + CY$46)/2 * ($A$46-$A$45)) + ((CY$46 + CY$47)/2 * ($A$47 - $A$46)) + ((CY$47+CY$48)/2 * ($A$48-$A$47)) + ((CY$48 + CY$49)/2 * ($A$49-$A$48)) + ((CY$49 + CY$50)/2 * ($A$50 - $A$49))  + ((CY$50 + CY$51)/2 * ($A$51-$A$50)) + ((CY$51 + CY$52)/2 * ($A$52 - $A$51)) + ((CY$52+ CY$53)/2 * ($A$53-$A$52)) + ((CY$53 + CY$54)/2 * ($A$54 - $A$53)) +  ((CY$54+CY$55)/2 * ($A$55 - $A$56)) + ((CY$55 + CY$56)/2 * ($A$56-$A$55)) + ((CY$56 + CY$57)/2 * ($A$57 - $A$56)) + ((CY$57+CY$58)/2 * ($A$58-$A$57)) + ((CY$58 + CY$59)/2 * ($A$59-$A$58))</f>
        <v>82.222222222222214</v>
      </c>
      <c r="CZ114" s="206"/>
      <c r="DA114" s="206">
        <f>((DA$2+DA$3)/2 * ($A$3-$A$2)) + ((DA$3 + DA$4)/2 * ($A$4-$A$3)) + ((DA$4 + DA$5)/2 * ($BA$5 - $A$4)) + ((DA$5+DA$6)/2 * ($A$6-$A$5)) + ((DA$6 + DA$7)/2 * ($A$7-$A$6)) + ((DA$7 + DA$8)/2 * ($A$8 - $A$7)) + ((DA$8+DA$9)/2 * ($A$9-$A$8)) + ((DA$9 + DA$10)/2 * ($A$10-$A$9)) + ((DA$10 + DA$11)/2 * ($A$11 - $A$10))  + ((DA$11 + DA$12)/2 * ($A$12-$A$11)) + ((DA$12 + DA$13)/2 * ($A$13 - $A$12)) + ((DA$13+ DA$14)/2 * ($A$14-$A$13)) + ((DA$16 + DA$15)/2 * ($A$15 - $A$14)) + ((DA$15+DA$16)/2 * ($A$16 - $A$15)) + ((DA$16 + DA$17)/2 * ($A$17-$A$16)) + ((DA$17 + DA$18)/2 * ($A$18 - $A$17)) + ((DA$18+DA$19)/2 * ($A$19-$A$18)) + ((DA$19 + DA$20)/2 * ($A$20-$A$19)) + ((DA$20 + DA$21)/2 * ($A$21 - $A$20)) + ((DA$21+DA$22)/2 * ($A$22-$A$21)) + ((DA$23 + DA$22)/2 * ($A$23-$A$22)) + ((DA$23 + DA$24)/2 * ($A$24 - $A$23))  + ((DA$24 + DA$25)/2 * ($A$25-$A$24)) + ((DA$25 + DA$26)/2 * ($A$26 - $A$25)) + ((DA$26+ DA$27)/2 * ($A$27-$A$26)) + ((DA$27 + DA$28)/2 * ($A$28 - $A$27)) + ((DA$28+DA$29)/2 * ($A$29-$A$28)) + ((DA$29 + DA$30)/2 * ($A$30-$A$29)) + ((DA$30 + DA$31)/2 * ($A$31 - $A$30)) + ((DA$31+DA$32)/2 * ($A$32-$A$31)) + ((DA$32 + DA$33)/2 * ($A$33-$A$32)) + ((DA$729+ DA$34)/2 * ($A$34 - $A$33)) + ((DA$34+DA$35)/2 * ($A$35-$A$34)) + ((DA$35 + DA$36)/2 * ($A$36-$A$35)) + ((DA$36 + DA$37)/2 * ($A$37 - $A$36))  + ((DA$37 + DA$38)/2 * ($A$38-$A$37)) + ((DA$38 + DA$39)/2 * ($A$39 - $A$38)) + ((DA$39+ DA$40)/2 * ($A$40-$A$39)) + ((DA$40 + DA$41)/2 * ($A$41 - $A$40)) + ((DA$41+DA$42)/2 * ($A$42 - $A$41)) + ((DA$42 + DA$43)/2 * ($A$43-$A$42)) + ((DA$43 + DA$44)/2 * ($A$44 - $A$43)) + ((DA$44+DA$45)/2 * ($A$45-$A$44)) + ((DA$45 + DA$46)/2 * ($A$46-$A$45)) + ((DA$46 + DA$47)/2 * ($A$47 - $A$46)) + ((DA$47+DA$48)/2 * ($A$48-$A$47)) + ((DA$48 + DA$49)/2 * ($A$49-$A$48)) + ((DA$49 + DA$50)/2 * ($A$50 - $A$49))  + ((DA$50 + DA$51)/2 * ($A$51-$A$50)) + ((DA$51 + DA$52)/2 * ($A$52 - $A$51)) + ((DA$52+ DA$53)/2 * ($A$53-$A$52)) + ((DA$53 + DA$54)/2 * ($A$54 - $A$53)) +  ((DA$54+DA$55)/2 * ($A$55 - $A$56)) + ((DA$55 + DA$56)/2 * ($A$56-$A$55)) + ((DA$56 + DA$57)/2 * ($A$57 - $A$56)) + ((DA$57+DA$58)/2 * ($A$58-$A$57)) + ((DA$58 + DA$59)/2 * ($A$59-$A$58))</f>
        <v>2860.416666666667</v>
      </c>
      <c r="DB114" s="206"/>
      <c r="DC114" s="206">
        <f>((DC$2+DC$3)/2 * ($A$3-$A$2)) + ((DC$3 + DC$4)/2 * ($A$4-$A$3)) + ((DC$4 + DC$5)/2 * ($BA$5 - $A$4)) + ((DC$5+DC$6)/2 * ($A$6-$A$5)) + ((DC$6 + DC$7)/2 * ($A$7-$A$6)) + ((DC$7 + DC$8)/2 * ($A$8 - $A$7)) + ((DC$8+DC$9)/2 * ($A$9-$A$8)) + ((DC$9 + DC$10)/2 * ($A$10-$A$9)) + ((DC$10 + DC$11)/2 * ($A$11 - $A$10))  + ((DC$11 + DC$12)/2 * ($A$12-$A$11)) + ((DC$12 + DC$13)/2 * ($A$13 - $A$12)) + ((DC$13+ DC$14)/2 * ($A$14-$A$13)) + ((DC$16 + DC$15)/2 * ($A$15 - $A$14)) + ((DC$15+DC$16)/2 * ($A$16 - $A$15)) + ((DC$16 + DC$17)/2 * ($A$17-$A$16)) + ((DC$17 + DC$18)/2 * ($A$18 - $A$17)) + ((DC$18+DC$19)/2 * ($A$19-$A$18)) + ((DC$19 + DC$20)/2 * ($A$20-$A$19)) + ((DC$20 + DC$21)/2 * ($A$21 - $A$20)) + ((DC$21+DC$22)/2 * ($A$22-$A$21)) + ((DC$23 + DC$22)/2 * ($A$23-$A$22)) + ((DC$23 + DC$24)/2 * ($A$24 - $A$23))  + ((DC$24 + DC$25)/2 * ($A$25-$A$24)) + ((DC$25 + DC$26)/2 * ($A$26 - $A$25)) + ((DC$26+ DC$27)/2 * ($A$27-$A$26)) + ((DC$27 + DC$28)/2 * ($A$28 - $A$27)) + ((DC$28+DC$29)/2 * ($A$29-$A$28)) + ((DC$29 + DC$30)/2 * ($A$30-$A$29)) + ((DC$30 + DC$31)/2 * ($A$31 - $A$30)) + ((DC$31+DC$32)/2 * ($A$32-$A$31)) + ((DC$32 + DC$33)/2 * ($A$33-$A$32)) + ((DC$729+ DC$34)/2 * ($A$34 - $A$33)) + ((DC$34+DC$35)/2 * ($A$35-$A$34)) + ((DC$35 + DC$36)/2 * ($A$36-$A$35)) + ((DC$36 + DC$37)/2 * ($A$37 - $A$36))  + ((DC$37 + DC$38)/2 * ($A$38-$A$37)) + ((DC$38 + DC$39)/2 * ($A$39 - $A$38)) + ((DC$39+ DC$40)/2 * ($A$40-$A$39)) + ((DC$40 + DC$41)/2 * ($A$41 - $A$40)) + ((DC$41+DC$42)/2 * ($A$42 - $A$41)) + ((DC$42 + DC$43)/2 * ($A$43-$A$42)) + ((DC$43 + DC$44)/2 * ($A$44 - $A$43)) + ((DC$44+DC$45)/2 * ($A$45-$A$44)) + ((DC$45 + DC$46)/2 * ($A$46-$A$45)) + ((DC$46 + DC$47)/2 * ($A$47 - $A$46)) + ((DC$47+DC$48)/2 * ($A$48-$A$47)) + ((DC$48 + DC$49)/2 * ($A$49-$A$48)) + ((DC$49 + DC$50)/2 * ($A$50 - $A$49))  + ((DC$50 + DC$51)/2 * ($A$51-$A$50)) + ((DC$51 + DC$52)/2 * ($A$52 - $A$51)) + ((DC$52+ DC$53)/2 * ($A$53-$A$52)) + ((DC$53 + DC$54)/2 * ($A$54 - $A$53)) +  ((DC$54+DC$55)/2 * ($A$55 - $A$56)) + ((DC$55 + DC$56)/2 * ($A$56-$A$55)) + ((DC$56 + DC$57)/2 * ($A$57 - $A$56)) + ((DC$57+DC$58)/2 * ($A$58-$A$57)) + ((DC$58 + DC$59)/2 * ($A$59-$A$58))</f>
        <v>619.58333333333337</v>
      </c>
      <c r="DD114" s="206"/>
      <c r="DE114" s="206">
        <f>((DE$2+DE$3)/2 * ($A$3-$A$2)) + ((DE$3 + DE$4)/2 * ($A$4-$A$3)) + ((DE$4 + DE$5)/2 * ($BA$5 - $A$4)) + ((DE$5+DE$6)/2 * ($A$6-$A$5)) + ((DE$6 + DE$7)/2 * ($A$7-$A$6)) + ((DE$7 + DE$8)/2 * ($A$8 - $A$7)) + ((DE$8+DE$9)/2 * ($A$9-$A$8)) + ((DE$9 + DE$10)/2 * ($A$10-$A$9)) + ((DE$10 + DE$11)/2 * ($A$11 - $A$10))  + ((DE$11 + DE$12)/2 * ($A$12-$A$11)) + ((DE$12 + DE$13)/2 * ($A$13 - $A$12)) + ((DE$13+ DE$14)/2 * ($A$14-$A$13)) + ((DE$16 + DE$15)/2 * ($A$15 - $A$14)) + ((DE$15+DE$16)/2 * ($A$16 - $A$15)) + ((DE$16 + DE$17)/2 * ($A$17-$A$16)) + ((DE$17 + DE$18)/2 * ($A$18 - $A$17)) + ((DE$18+DE$19)/2 * ($A$19-$A$18)) + ((DE$19 + DE$20)/2 * ($A$20-$A$19)) + ((DE$20 + DE$21)/2 * ($A$21 - $A$20)) + ((DE$21+DE$22)/2 * ($A$22-$A$21)) + ((DE$23 + DE$22)/2 * ($A$23-$A$22)) + ((DE$23 + DE$24)/2 * ($A$24 - $A$23))  + ((DE$24 + DE$25)/2 * ($A$25-$A$24)) + ((DE$25 + DE$26)/2 * ($A$26 - $A$25)) + ((DE$26+ DE$27)/2 * ($A$27-$A$26)) + ((DE$27 + DE$28)/2 * ($A$28 - $A$27)) + ((DE$28+DE$29)/2 * ($A$29-$A$28)) + ((DE$29 + DE$30)/2 * ($A$30-$A$29)) + ((DE$30 + DE$31)/2 * ($A$31 - $A$30)) + ((DE$31+DE$32)/2 * ($A$32-$A$31)) + ((DE$32 + DE$33)/2 * ($A$33-$A$32)) + ((DE$729+ DE$34)/2 * ($A$34 - $A$33)) + ((DE$34+DE$35)/2 * ($A$35-$A$34)) + ((DE$35 + DE$36)/2 * ($A$36-$A$35)) + ((DE$36 + DE$37)/2 * ($A$37 - $A$36))  + ((DE$37 + DE$38)/2 * ($A$38-$A$37)) + ((DE$38 + DE$39)/2 * ($A$39 - $A$38)) + ((DE$39+ DE$40)/2 * ($A$40-$A$39)) + ((DE$40 + DE$41)/2 * ($A$41 - $A$40)) + ((DE$41+DE$42)/2 * ($A$42 - $A$41)) + ((DE$42 + DE$43)/2 * ($A$43-$A$42)) + ((DE$43 + DE$44)/2 * ($A$44 - $A$43)) + ((DE$44+DE$45)/2 * ($A$45-$A$44)) + ((DE$45 + DE$46)/2 * ($A$46-$A$45)) + ((DE$46 + DE$47)/2 * ($A$47 - $A$46)) + ((DE$47+DE$48)/2 * ($A$48-$A$47)) + ((DE$48 + DE$49)/2 * ($A$49-$A$48)) + ((DE$49 + DE$50)/2 * ($A$50 - $A$49))  + ((DE$50 + DE$51)/2 * ($A$51-$A$50)) + ((DE$51 + DE$52)/2 * ($A$52 - $A$51)) + ((DE$52+ DE$53)/2 * ($A$53-$A$52)) + ((DE$53 + DE$54)/2 * ($A$54 - $A$53)) +  ((DE$54+DE$55)/2 * ($A$55 - $A$56)) + ((DE$55 + DE$56)/2 * ($A$56-$A$55)) + ((DE$56 + DE$57)/2 * ($A$57 - $A$56)) + ((DE$57+DE$58)/2 * ($A$58-$A$57)) + ((DE$58 + DE$59)/2 * ($A$59-$A$58))</f>
        <v>0</v>
      </c>
      <c r="DF114" s="206"/>
      <c r="DG114" s="206">
        <f>((DG$2+DG$3)/2 * ($A$3-$A$2)) + ((DG$3 + DG$4)/2 * ($A$4-$A$3)) + ((DG$4 + DG$5)/2 * ($BA$5 - $A$4)) + ((DG$5+DG$6)/2 * ($A$6-$A$5)) + ((DG$6 + DG$7)/2 * ($A$7-$A$6)) + ((DG$7 + DG$8)/2 * ($A$8 - $A$7)) + ((DG$8+DG$9)/2 * ($A$9-$A$8)) + ((DG$9 + DG$10)/2 * ($A$10-$A$9)) + ((DG$10 + DG$11)/2 * ($A$11 - $A$10))  + ((DG$11 + DG$12)/2 * ($A$12-$A$11)) + ((DG$12 + DG$13)/2 * ($A$13 - $A$12)) + ((DG$13+ DG$14)/2 * ($A$14-$A$13)) + ((DG$16 + DG$15)/2 * ($A$15 - $A$14)) + ((DG$15+DG$16)/2 * ($A$16 - $A$15)) + ((DG$16 + DG$17)/2 * ($A$17-$A$16)) + ((DG$17 + DG$18)/2 * ($A$18 - $A$17)) + ((DG$18+DG$19)/2 * ($A$19-$A$18)) + ((DG$19 + DG$20)/2 * ($A$20-$A$19)) + ((DG$20 + DG$21)/2 * ($A$21 - $A$20)) + ((DG$21+DG$22)/2 * ($A$22-$A$21)) + ((DG$23 + DG$22)/2 * ($A$23-$A$22)) + ((DG$23 + DG$24)/2 * ($A$24 - $A$23))  + ((DG$24 + DG$25)/2 * ($A$25-$A$24)) + ((DG$25 + DG$26)/2 * ($A$26 - $A$25)) + ((DG$26+ DG$27)/2 * ($A$27-$A$26)) + ((DG$27 + DG$28)/2 * ($A$28 - $A$27)) + ((DG$28+DG$29)/2 * ($A$29-$A$28)) + ((DG$29 + DG$30)/2 * ($A$30-$A$29)) + ((DG$30 + DG$31)/2 * ($A$31 - $A$30)) + ((DG$31+DG$32)/2 * ($A$32-$A$31)) + ((DG$32 + DG$33)/2 * ($A$33-$A$32)) + ((DG$729+ DG$34)/2 * ($A$34 - $A$33)) + ((DG$34+DG$35)/2 * ($A$35-$A$34)) + ((DG$35 + DG$36)/2 * ($A$36-$A$35)) + ((DG$36 + DG$37)/2 * ($A$37 - $A$36))  + ((DG$37 + DG$38)/2 * ($A$38-$A$37)) + ((DG$38 + DG$39)/2 * ($A$39 - $A$38)) + ((DG$39+ DG$40)/2 * ($A$40-$A$39)) + ((DG$40 + DG$41)/2 * ($A$41 - $A$40)) + ((DG$41+DG$42)/2 * ($A$42 - $A$41)) + ((DG$42 + DG$43)/2 * ($A$43-$A$42)) + ((DG$43 + DG$44)/2 * ($A$44 - $A$43)) + ((DG$44+DG$45)/2 * ($A$45-$A$44)) + ((DG$45 + DG$46)/2 * ($A$46-$A$45)) + ((DG$46 + DG$47)/2 * ($A$47 - $A$46)) + ((DG$47+DG$48)/2 * ($A$48-$A$47)) + ((DG$48 + DG$49)/2 * ($A$49-$A$48)) + ((DG$49 + DG$50)/2 * ($A$50 - $A$49))  + ((DG$50 + DG$51)/2 * ($A$51-$A$50)) + ((DG$51 + DG$52)/2 * ($A$52 - $A$51)) + ((DG$52+ DG$53)/2 * ($A$53-$A$52)) + ((DG$53 + DG$54)/2 * ($A$54 - $A$53)) +  ((DG$54+DG$55)/2 * ($A$55 - $A$56)) + ((DG$55 + DG$56)/2 * ($A$56-$A$55)) + ((DG$56 + DG$57)/2 * ($A$57 - $A$56)) + ((DG$57+DG$58)/2 * ($A$58-$A$57)) + ((DG$58 + DG$59)/2 * ($A$59-$A$58))</f>
        <v>199.72222222222223</v>
      </c>
      <c r="DH114" s="206"/>
      <c r="DI114" s="206">
        <f>((DI$2+DI$3)/2 * ($A$3-$A$2)) + ((DI$3 + DI$4)/2 * ($A$4-$A$3)) + ((DI$4 + DI$5)/2 * ($BA$5 - $A$4)) + ((DI$5+DI$6)/2 * ($A$6-$A$5)) + ((DI$6 + DI$7)/2 * ($A$7-$A$6)) + ((DI$7 + DI$8)/2 * ($A$8 - $A$7)) + ((DI$8+DI$9)/2 * ($A$9-$A$8)) + ((DI$9 + DI$10)/2 * ($A$10-$A$9)) + ((DI$10 + DI$11)/2 * ($A$11 - $A$10))  + ((DI$11 + DI$12)/2 * ($A$12-$A$11)) + ((DI$12 + DI$13)/2 * ($A$13 - $A$12)) + ((DI$13+ DI$14)/2 * ($A$14-$A$13)) + ((DI$16 + DI$15)/2 * ($A$15 - $A$14)) + ((DI$15+DI$16)/2 * ($A$16 - $A$15)) + ((DI$16 + DI$17)/2 * ($A$17-$A$16)) + ((DI$17 + DI$18)/2 * ($A$18 - $A$17)) + ((DI$18+DI$19)/2 * ($A$19-$A$18)) + ((DI$19 + DI$20)/2 * ($A$20-$A$19)) + ((DI$20 + DI$21)/2 * ($A$21 - $A$20)) + ((DI$21+DI$22)/2 * ($A$22-$A$21)) + ((DI$23 + DI$22)/2 * ($A$23-$A$22)) + ((DI$23 + DI$24)/2 * ($A$24 - $A$23))  + ((DI$24 + DI$25)/2 * ($A$25-$A$24)) + ((DI$25 + DI$26)/2 * ($A$26 - $A$25)) + ((DI$26+ DI$27)/2 * ($A$27-$A$26)) + ((DI$27 + DI$28)/2 * ($A$28 - $A$27)) + ((DI$28+DI$29)/2 * ($A$29-$A$28)) + ((DI$29 + DI$30)/2 * ($A$30-$A$29)) + ((DI$30 + DI$31)/2 * ($A$31 - $A$30)) + ((DI$31+DI$32)/2 * ($A$32-$A$31)) + ((DI$32 + DI$33)/2 * ($A$33-$A$32)) + ((DI$729+ DI$34)/2 * ($A$34 - $A$33)) + ((DI$34+DI$35)/2 * ($A$35-$A$34)) + ((DI$35 + DI$36)/2 * ($A$36-$A$35)) + ((DI$36 + DI$37)/2 * ($A$37 - $A$36))  + ((DI$37 + DI$38)/2 * ($A$38-$A$37)) + ((DI$38 + DI$39)/2 * ($A$39 - $A$38)) + ((DI$39+ DI$40)/2 * ($A$40-$A$39)) + ((DI$40 + DI$41)/2 * ($A$41 - $A$40)) + ((DI$41+DI$42)/2 * ($A$42 - $A$41)) + ((DI$42 + DI$43)/2 * ($A$43-$A$42)) + ((DI$43 + DI$44)/2 * ($A$44 - $A$43)) + ((DI$44+DI$45)/2 * ($A$45-$A$44)) + ((DI$45 + DI$46)/2 * ($A$46-$A$45)) + ((DI$46 + DI$47)/2 * ($A$47 - $A$46)) + ((DI$47+DI$48)/2 * ($A$48-$A$47)) + ((DI$48 + DI$49)/2 * ($A$49-$A$48)) + ((DI$49 + DI$50)/2 * ($A$50 - $A$49))  + ((DI$50 + DI$51)/2 * ($A$51-$A$50)) + ((DI$51 + DI$52)/2 * ($A$52 - $A$51)) + ((DI$52+ DI$53)/2 * ($A$53-$A$52)) + ((DI$53 + DI$54)/2 * ($A$54 - $A$53)) +  ((DI$54+DI$55)/2 * ($A$55 - $A$56)) + ((DI$55 + DI$56)/2 * ($A$56-$A$55)) + ((DI$56 + DI$57)/2 * ($A$57 - $A$56)) + ((DI$57+DI$58)/2 * ($A$58-$A$57)) + ((DI$58 + DI$59)/2 * ($A$59-$A$58))</f>
        <v>1403.75</v>
      </c>
      <c r="DJ114" s="206"/>
      <c r="DK114" s="206">
        <f>((DK$2+DK$3)/2 * ($A$3-$A$2)) + ((DK$3 + DK$4)/2 * ($A$4-$A$3)) + ((DK$4 + DK$5)/2 * ($BA$5 - $A$4)) + ((DK$5+DK$6)/2 * ($A$6-$A$5)) + ((DK$6 + DK$7)/2 * ($A$7-$A$6)) + ((DK$7 + DK$8)/2 * ($A$8 - $A$7)) + ((DK$8+DK$9)/2 * ($A$9-$A$8)) + ((DK$9 + DK$10)/2 * ($A$10-$A$9)) + ((DK$10 + DK$11)/2 * ($A$11 - $A$10))  + ((DK$11 + DK$12)/2 * ($A$12-$A$11)) + ((DK$12 + DK$13)/2 * ($A$13 - $A$12)) + ((DK$13+ DK$14)/2 * ($A$14-$A$13)) + ((DK$16 + DK$15)/2 * ($A$15 - $A$14)) + ((DK$15+DK$16)/2 * ($A$16 - $A$15)) + ((DK$16 + DK$17)/2 * ($A$17-$A$16)) + ((DK$17 + DK$18)/2 * ($A$18 - $A$17)) + ((DK$18+DK$19)/2 * ($A$19-$A$18)) + ((DK$19 + DK$20)/2 * ($A$20-$A$19)) + ((DK$20 + DK$21)/2 * ($A$21 - $A$20)) + ((DK$21+DK$22)/2 * ($A$22-$A$21)) + ((DK$23 + DK$22)/2 * ($A$23-$A$22)) + ((DK$23 + DK$24)/2 * ($A$24 - $A$23))  + ((DK$24 + DK$25)/2 * ($A$25-$A$24)) + ((DK$25 + DK$26)/2 * ($A$26 - $A$25)) + ((DK$26+ DK$27)/2 * ($A$27-$A$26)) + ((DK$27 + DK$28)/2 * ($A$28 - $A$27)) + ((DK$28+DK$29)/2 * ($A$29-$A$28)) + ((DK$29 + DK$30)/2 * ($A$30-$A$29)) + ((DK$30 + DK$31)/2 * ($A$31 - $A$30)) + ((DK$31+DK$32)/2 * ($A$32-$A$31)) + ((DK$32 + DK$33)/2 * ($A$33-$A$32)) + ((DK$729+ DK$34)/2 * ($A$34 - $A$33)) + ((DK$34+DK$35)/2 * ($A$35-$A$34)) + ((DK$35 + DK$36)/2 * ($A$36-$A$35)) + ((DK$36 + DK$37)/2 * ($A$37 - $A$36))  + ((DK$37 + DK$38)/2 * ($A$38-$A$37)) + ((DK$38 + DK$39)/2 * ($A$39 - $A$38)) + ((DK$39+ DK$40)/2 * ($A$40-$A$39)) + ((DK$40 + DK$41)/2 * ($A$41 - $A$40)) + ((DK$41+DK$42)/2 * ($A$42 - $A$41)) + ((DK$42 + DK$43)/2 * ($A$43-$A$42)) + ((DK$43 + DK$44)/2 * ($A$44 - $A$43)) + ((DK$44+DK$45)/2 * ($A$45-$A$44)) + ((DK$45 + DK$46)/2 * ($A$46-$A$45)) + ((DK$46 + DK$47)/2 * ($A$47 - $A$46)) + ((DK$47+DK$48)/2 * ($A$48-$A$47)) + ((DK$48 + DK$49)/2 * ($A$49-$A$48)) + ((DK$49 + DK$50)/2 * ($A$50 - $A$49))  + ((DK$50 + DK$51)/2 * ($A$51-$A$50)) + ((DK$51 + DK$52)/2 * ($A$52 - $A$51)) + ((DK$52+ DK$53)/2 * ($A$53-$A$52)) + ((DK$53 + DK$54)/2 * ($A$54 - $A$53)) +  ((DK$54+DK$55)/2 * ($A$55 - $A$56)) + ((DK$55 + DK$56)/2 * ($A$56-$A$55)) + ((DK$56 + DK$57)/2 * ($A$57 - $A$56)) + ((DK$57+DK$58)/2 * ($A$58-$A$57)) + ((DK$58 + DK$59)/2 * ($A$59-$A$58))</f>
        <v>31.111111111111111</v>
      </c>
      <c r="DL114" s="206"/>
      <c r="DM114" s="206">
        <f>((DM$2+DM$3)/2 * ($A$3-$A$2)) + ((DM$3 + DM$4)/2 * ($A$4-$A$3)) + ((DM$4 + DM$5)/2 * ($BA$5 - $A$4)) + ((DM$5+DM$6)/2 * ($A$6-$A$5)) + ((DM$6 + DM$7)/2 * ($A$7-$A$6)) + ((DM$7 + DM$8)/2 * ($A$8 - $A$7)) + ((DM$8+DM$9)/2 * ($A$9-$A$8)) + ((DM$9 + DM$10)/2 * ($A$10-$A$9)) + ((DM$10 + DM$11)/2 * ($A$11 - $A$10))  + ((DM$11 + DM$12)/2 * ($A$12-$A$11)) + ((DM$12 + DM$13)/2 * ($A$13 - $A$12)) + ((DM$13+ DM$14)/2 * ($A$14-$A$13)) + ((DM$16 + DM$15)/2 * ($A$15 - $A$14)) + ((DM$15+DM$16)/2 * ($A$16 - $A$15)) + ((DM$16 + DM$17)/2 * ($A$17-$A$16)) + ((DM$17 + DM$18)/2 * ($A$18 - $A$17)) + ((DM$18+DM$19)/2 * ($A$19-$A$18)) + ((DM$19 + DM$20)/2 * ($A$20-$A$19)) + ((DM$20 + DM$21)/2 * ($A$21 - $A$20)) + ((DM$21+DM$22)/2 * ($A$22-$A$21)) + ((DM$23 + DM$22)/2 * ($A$23-$A$22)) + ((DM$23 + DM$24)/2 * ($A$24 - $A$23))  + ((DM$24 + DM$25)/2 * ($A$25-$A$24)) + ((DM$25 + DM$26)/2 * ($A$26 - $A$25)) + ((DM$26+ DM$27)/2 * ($A$27-$A$26)) + ((DM$27 + DM$28)/2 * ($A$28 - $A$27)) + ((DM$28+DM$29)/2 * ($A$29-$A$28)) + ((DM$29 + DM$30)/2 * ($A$30-$A$29)) + ((DM$30 + DM$31)/2 * ($A$31 - $A$30)) + ((DM$31+DM$32)/2 * ($A$32-$A$31)) + ((DM$32 + DM$33)/2 * ($A$33-$A$32)) + ((DM$729+ DM$34)/2 * ($A$34 - $A$33)) + ((DM$34+DM$35)/2 * ($A$35-$A$34)) + ((DM$35 + DM$36)/2 * ($A$36-$A$35)) + ((DM$36 + DM$37)/2 * ($A$37 - $A$36))  + ((DM$37 + DM$38)/2 * ($A$38-$A$37)) + ((DM$38 + DM$39)/2 * ($A$39 - $A$38)) + ((DM$39+ DM$40)/2 * ($A$40-$A$39)) + ((DM$40 + DM$41)/2 * ($A$41 - $A$40)) + ((DM$41+DM$42)/2 * ($A$42 - $A$41)) + ((DM$42 + DM$43)/2 * ($A$43-$A$42)) + ((DM$43 + DM$44)/2 * ($A$44 - $A$43)) + ((DM$44+DM$45)/2 * ($A$45-$A$44)) + ((DM$45 + DM$46)/2 * ($A$46-$A$45)) + ((DM$46 + DM$47)/2 * ($A$47 - $A$46)) + ((DM$47+DM$48)/2 * ($A$48-$A$47)) + ((DM$48 + DM$49)/2 * ($A$49-$A$48)) + ((DM$49 + DM$50)/2 * ($A$50 - $A$49))  + ((DM$50 + DM$51)/2 * ($A$51-$A$50)) + ((DM$51 + DM$52)/2 * ($A$52 - $A$51)) + ((DM$52+ DM$53)/2 * ($A$53-$A$52)) + ((DM$53 + DM$54)/2 * ($A$54 - $A$53)) +  ((DM$54+DM$55)/2 * ($A$55 - $A$56)) + ((DM$55 + DM$56)/2 * ($A$56-$A$55)) + ((DM$56 + DM$57)/2 * ($A$57 - $A$56)) + ((DM$57+DM$58)/2 * ($A$58-$A$57)) + ((DM$58 + DM$59)/2 * ($A$59-$A$58))</f>
        <v>1329.1666666666672</v>
      </c>
      <c r="DN114" s="206"/>
      <c r="DO114" s="206">
        <f>((DO$2+DO$3)/2 * ($A$3-$A$2)) + ((DO$3 + DO$4)/2 * ($A$4-$A$3)) + ((DO$4 + DO$5)/2 * ($BA$5 - $A$4)) + ((DO$5+DO$6)/2 * ($A$6-$A$5)) + ((DO$6 + DO$7)/2 * ($A$7-$A$6)) + ((DO$7 + DO$8)/2 * ($A$8 - $A$7)) + ((DO$8+DO$9)/2 * ($A$9-$A$8)) + ((DO$9 + DO$10)/2 * ($A$10-$A$9)) + ((DO$10 + DO$11)/2 * ($A$11 - $A$10))  + ((DO$11 + DO$12)/2 * ($A$12-$A$11)) + ((DO$12 + DO$13)/2 * ($A$13 - $A$12)) + ((DO$13+ DO$14)/2 * ($A$14-$A$13)) + ((DO$16 + DO$15)/2 * ($A$15 - $A$14)) + ((DO$15+DO$16)/2 * ($A$16 - $A$15)) + ((DO$16 + DO$17)/2 * ($A$17-$A$16)) + ((DO$17 + DO$18)/2 * ($A$18 - $A$17)) + ((DO$18+DO$19)/2 * ($A$19-$A$18)) + ((DO$19 + DO$20)/2 * ($A$20-$A$19)) + ((DO$20 + DO$21)/2 * ($A$21 - $A$20)) + ((DO$21+DO$22)/2 * ($A$22-$A$21)) + ((DO$23 + DO$22)/2 * ($A$23-$A$22)) + ((DO$23 + DO$24)/2 * ($A$24 - $A$23))  + ((DO$24 + DO$25)/2 * ($A$25-$A$24)) + ((DO$25 + DO$26)/2 * ($A$26 - $A$25)) + ((DO$26+ DO$27)/2 * ($A$27-$A$26)) + ((DO$27 + DO$28)/2 * ($A$28 - $A$27)) + ((DO$28+DO$29)/2 * ($A$29-$A$28)) + ((DO$29 + DO$30)/2 * ($A$30-$A$29)) + ((DO$30 + DO$31)/2 * ($A$31 - $A$30)) + ((DO$31+DO$32)/2 * ($A$32-$A$31)) + ((DO$32 + DO$33)/2 * ($A$33-$A$32)) + ((DO$729+ DO$34)/2 * ($A$34 - $A$33)) + ((DO$34+DO$35)/2 * ($A$35-$A$34)) + ((DO$35 + DO$36)/2 * ($A$36-$A$35)) + ((DO$36 + DO$37)/2 * ($A$37 - $A$36))  + ((DO$37 + DO$38)/2 * ($A$38-$A$37)) + ((DO$38 + DO$39)/2 * ($A$39 - $A$38)) + ((DO$39+ DO$40)/2 * ($A$40-$A$39)) + ((DO$40 + DO$41)/2 * ($A$41 - $A$40)) + ((DO$41+DO$42)/2 * ($A$42 - $A$41)) + ((DO$42 + DO$43)/2 * ($A$43-$A$42)) + ((DO$43 + DO$44)/2 * ($A$44 - $A$43)) + ((DO$44+DO$45)/2 * ($A$45-$A$44)) + ((DO$45 + DO$46)/2 * ($A$46-$A$45)) + ((DO$46 + DO$47)/2 * ($A$47 - $A$46)) + ((DO$47+DO$48)/2 * ($A$48-$A$47)) + ((DO$48 + DO$49)/2 * ($A$49-$A$48)) + ((DO$49 + DO$50)/2 * ($A$50 - $A$49))  + ((DO$50 + DO$51)/2 * ($A$51-$A$50)) + ((DO$51 + DO$52)/2 * ($A$52 - $A$51)) + ((DO$52+ DO$53)/2 * ($A$53-$A$52)) + ((DO$53 + DO$54)/2 * ($A$54 - $A$53)) +  ((DO$54+DO$55)/2 * ($A$55 - $A$56)) + ((DO$55 + DO$56)/2 * ($A$56-$A$55)) + ((DO$56 + DO$57)/2 * ($A$57 - $A$56)) + ((DO$57+DO$58)/2 * ($A$58-$A$57)) + ((DO$58 + DO$59)/2 * ($A$59-$A$58))</f>
        <v>1394.7222222222224</v>
      </c>
      <c r="DP114" s="206"/>
      <c r="DQ114" s="206">
        <f>((DQ$2+DQ$3)/2 * ($A$3-$A$2)) + ((DQ$3 + DQ$4)/2 * ($A$4-$A$3)) + ((DQ$4 + DQ$5)/2 * ($BA$5 - $A$4)) + ((DQ$5+DQ$6)/2 * ($A$6-$A$5)) + ((DQ$6 + DQ$7)/2 * ($A$7-$A$6)) + ((DQ$7 + DQ$8)/2 * ($A$8 - $A$7)) + ((DQ$8+DQ$9)/2 * ($A$9-$A$8)) + ((DQ$9 + DQ$10)/2 * ($A$10-$A$9)) + ((DQ$10 + DQ$11)/2 * ($A$11 - $A$10))  + ((DQ$11 + DQ$12)/2 * ($A$12-$A$11)) + ((DQ$12 + DQ$13)/2 * ($A$13 - $A$12)) + ((DQ$13+ DQ$14)/2 * ($A$14-$A$13)) + ((DQ$16 + DQ$15)/2 * ($A$15 - $A$14)) + ((DQ$15+DQ$16)/2 * ($A$16 - $A$15)) + ((DQ$16 + DQ$17)/2 * ($A$17-$A$16)) + ((DQ$17 + DQ$18)/2 * ($A$18 - $A$17)) + ((DQ$18+DQ$19)/2 * ($A$19-$A$18)) + ((DQ$19 + DQ$20)/2 * ($A$20-$A$19)) + ((DQ$20 + DQ$21)/2 * ($A$21 - $A$20)) + ((DQ$21+DQ$22)/2 * ($A$22-$A$21)) + ((DQ$23 + DQ$22)/2 * ($A$23-$A$22)) + ((DQ$23 + DQ$24)/2 * ($A$24 - $A$23))  + ((DQ$24 + DQ$25)/2 * ($A$25-$A$24)) + ((DQ$25 + DQ$26)/2 * ($A$26 - $A$25)) + ((DQ$26+ DQ$27)/2 * ($A$27-$A$26)) + ((DQ$27 + DQ$28)/2 * ($A$28 - $A$27)) + ((DQ$28+DQ$29)/2 * ($A$29-$A$28)) + ((DQ$29 + DQ$30)/2 * ($A$30-$A$29)) + ((DQ$30 + DQ$31)/2 * ($A$31 - $A$30)) + ((DQ$31+DQ$32)/2 * ($A$32-$A$31)) + ((DQ$32 + DQ$33)/2 * ($A$33-$A$32)) + ((DQ$729+ DQ$34)/2 * ($A$34 - $A$33)) + ((DQ$34+DQ$35)/2 * ($A$35-$A$34)) + ((DQ$35 + DQ$36)/2 * ($A$36-$A$35)) + ((DQ$36 + DQ$37)/2 * ($A$37 - $A$36))  + ((DQ$37 + DQ$38)/2 * ($A$38-$A$37)) + ((DQ$38 + DQ$39)/2 * ($A$39 - $A$38)) + ((DQ$39+ DQ$40)/2 * ($A$40-$A$39)) + ((DQ$40 + DQ$41)/2 * ($A$41 - $A$40)) + ((DQ$41+DQ$42)/2 * ($A$42 - $A$41)) + ((DQ$42 + DQ$43)/2 * ($A$43-$A$42)) + ((DQ$43 + DQ$44)/2 * ($A$44 - $A$43)) + ((DQ$44+DQ$45)/2 * ($A$45-$A$44)) + ((DQ$45 + DQ$46)/2 * ($A$46-$A$45)) + ((DQ$46 + DQ$47)/2 * ($A$47 - $A$46)) + ((DQ$47+DQ$48)/2 * ($A$48-$A$47)) + ((DQ$48 + DQ$49)/2 * ($A$49-$A$48)) + ((DQ$49 + DQ$50)/2 * ($A$50 - $A$49))  + ((DQ$50 + DQ$51)/2 * ($A$51-$A$50)) + ((DQ$51 + DQ$52)/2 * ($A$52 - $A$51)) + ((DQ$52+ DQ$53)/2 * ($A$53-$A$52)) + ((DQ$53 + DQ$54)/2 * ($A$54 - $A$53)) +  ((DQ$54+DQ$55)/2 * ($A$55 - $A$56)) + ((DQ$55 + DQ$56)/2 * ($A$56-$A$55)) + ((DQ$56 + DQ$57)/2 * ($A$57 - $A$56)) + ((DQ$57+DQ$58)/2 * ($A$58-$A$57)) + ((DQ$58 + DQ$59)/2 * ($A$59-$A$58))</f>
        <v>17.222222222222221</v>
      </c>
      <c r="DR114" s="206"/>
      <c r="DS114" s="206">
        <f>((DS$2+DS$3)/2 * ($A$3-$A$2)) + ((DS$3 + DS$4)/2 * ($A$4-$A$3)) + ((DS$4 + DS$5)/2 * ($BA$5 - $A$4)) + ((DS$5+DS$6)/2 * ($A$6-$A$5)) + ((DS$6 + DS$7)/2 * ($A$7-$A$6)) + ((DS$7 + DS$8)/2 * ($A$8 - $A$7)) + ((DS$8+DS$9)/2 * ($A$9-$A$8)) + ((DS$9 + DS$10)/2 * ($A$10-$A$9)) + ((DS$10 + DS$11)/2 * ($A$11 - $A$10))  + ((DS$11 + DS$12)/2 * ($A$12-$A$11)) + ((DS$12 + DS$13)/2 * ($A$13 - $A$12)) + ((DS$13+ DS$14)/2 * ($A$14-$A$13)) + ((DS$16 + DS$15)/2 * ($A$15 - $A$14)) + ((DS$15+DS$16)/2 * ($A$16 - $A$15)) + ((DS$16 + DS$17)/2 * ($A$17-$A$16)) + ((DS$17 + DS$18)/2 * ($A$18 - $A$17)) + ((DS$18+DS$19)/2 * ($A$19-$A$18)) + ((DS$19 + DS$20)/2 * ($A$20-$A$19)) + ((DS$20 + DS$21)/2 * ($A$21 - $A$20)) + ((DS$21+DS$22)/2 * ($A$22-$A$21)) + ((DS$23 + DS$22)/2 * ($A$23-$A$22)) + ((DS$23 + DS$24)/2 * ($A$24 - $A$23))  + ((DS$24 + DS$25)/2 * ($A$25-$A$24)) + ((DS$25 + DS$26)/2 * ($A$26 - $A$25)) + ((DS$26+ DS$27)/2 * ($A$27-$A$26)) + ((DS$27 + DS$28)/2 * ($A$28 - $A$27)) + ((DS$28+DS$29)/2 * ($A$29-$A$28)) + ((DS$29 + DS$30)/2 * ($A$30-$A$29)) + ((DS$30 + DS$31)/2 * ($A$31 - $A$30)) + ((DS$31+DS$32)/2 * ($A$32-$A$31)) + ((DS$32 + DS$33)/2 * ($A$33-$A$32)) + ((DS$729+ DS$34)/2 * ($A$34 - $A$33)) + ((DS$34+DS$35)/2 * ($A$35-$A$34)) + ((DS$35 + DS$36)/2 * ($A$36-$A$35)) + ((DS$36 + DS$37)/2 * ($A$37 - $A$36))  + ((DS$37 + DS$38)/2 * ($A$38-$A$37)) + ((DS$38 + DS$39)/2 * ($A$39 - $A$38)) + ((DS$39+ DS$40)/2 * ($A$40-$A$39)) + ((DS$40 + DS$41)/2 * ($A$41 - $A$40)) + ((DS$41+DS$42)/2 * ($A$42 - $A$41)) + ((DS$42 + DS$43)/2 * ($A$43-$A$42)) + ((DS$43 + DS$44)/2 * ($A$44 - $A$43)) + ((DS$44+DS$45)/2 * ($A$45-$A$44)) + ((DS$45 + DS$46)/2 * ($A$46-$A$45)) + ((DS$46 + DS$47)/2 * ($A$47 - $A$46)) + ((DS$47+DS$48)/2 * ($A$48-$A$47)) + ((DS$48 + DS$49)/2 * ($A$49-$A$48)) + ((DS$49 + DS$50)/2 * ($A$50 - $A$49))  + ((DS$50 + DS$51)/2 * ($A$51-$A$50)) + ((DS$51 + DS$52)/2 * ($A$52 - $A$51)) + ((DS$52+ DS$53)/2 * ($A$53-$A$52)) + ((DS$53 + DS$54)/2 * ($A$54 - $A$53)) +  ((DS$54+DS$55)/2 * ($A$55 - $A$56)) + ((DS$55 + DS$56)/2 * ($A$56-$A$55)) + ((DS$56 + DS$57)/2 * ($A$57 - $A$56)) + ((DS$57+DS$58)/2 * ($A$58-$A$57)) + ((DS$58 + DS$59)/2 * ($A$59-$A$58))</f>
        <v>3110.6944444444448</v>
      </c>
      <c r="DT114" s="206"/>
      <c r="DU114" s="206"/>
    </row>
    <row r="115" spans="1:125" ht="17" x14ac:dyDescent="0.2">
      <c r="A115" s="188" t="s">
        <v>54</v>
      </c>
      <c r="B115" s="206">
        <f>((B$2+B$3)/2 * ($B$3-$B$2)) + ((B$3 + B$4)/2 * ($B$4-$B$3)) + ((B$4 + B$5)/2 * ($B$5 - $B$4)) + ((B$5+B$6)/2 * ($B$6-$B$5)) + ((B$6 + B$7)/2 * ($B$7-$B$6)) + ((B$7 + B$8)/2 * ($B$8 - $B$7)) + ((B$8+B$9)/2 * ($B$9-$B$8)) + ((B$9 + B$10)/2 * ($B$10-$B$9)) + ((B$10 + B$11)/2 * ($B$11 - $B$10))  + ((B$11 + B$12)/2 * ($B$12-$B$11)) + ((B$12 + B$13)/2 * ($B$13 - $B$12)) + ((B$13+ B$14)/2 * ($B$14-$B$13)) + ((B$110 + B$15)/2 * ($B$15 - $B$14)) + ((B$15+B$16)/2 * ($B$16 - $B$15)) + ((B$16 + B$17)/2 * ($B$17-$B$16)) + ((B$17 + B$18)/2 * ($B$18 - $B$17)) + ((B$18+B$19)/2 * ($B$19-$B$18)) + ((B$19 + B$20)/2 * ($B$20-$B$19)) + ((B$20 + B$21)/2 * ($B$21 - $B$20)) + ((B$21+B$22)/2 * ($B$22-$B$21)) + ((B$23 + B$22)/2 * ($B$23-$B$22)) + ((B$23 + B$24)/2 * ($B$24 - $B$23))  + ((B$24 + B$25)/2 * ($B$25-$B$24)) + ((B$25 + B$26)/2 * ($B$26 - $B$25)) + ((B$26+ B$27)/2 * ($B$27-$B$26)) + ((B$27 + B$28)/2 * ($B$28 - $B$27)) + ((B$28+B$29)/2 * ($B$29-$B$28)) + ((B$29 + B$30)/2 * ($B$30-$B$29)) + ((B$30 + B$31)/2 * ($B$31 - $B$30)) + ((B$31+B$32)/2 * ($B$32-$B$31)) + ((B$32 + B$33)/2 * ($B$33-$B$32)) + ((B$729+ B$34)/2 * ($B$34 - $B$33)) + ((B$34+B$35)/2 * ($B$35-$B$34)) + ((B$35 + B$36)/2 * ($B$36-$B$35)) + ((B$36 + B$37)/2 * ($B$37 - $B$36))  + ((B$37 + B$38)/2 * ($B$38-$B$37)) + ((B$38 + B$39)/2 * ($B$39 - $B$38)) + ((B$39+ B$40)/2 * ($B$40-$B$39)) + ((B$40 + B$41)/2 * ($B$41 - $B$40)) + ((B$41+B$42)/2 * ($B$42 - $B$41)) + ((B$42 + B$43)/2 * ($B$43-$B$42)) + ((B$43 + B$44)/2 * ($B$44 - $B$43)) + ((B$44+B$45)/2 * ($B$45-$B$44)) + ((B$45 + B$46)/2 * ($B$46-$B$45)) + ((B$46 + B$47)/2 * ($B$47 - $B$46)) + ((B$47+B$48)/2 * ($B$48-$B$47)) + ((B$48 + B$49)/2 * ($B$49-$B$48)) + ((B$49 + B$50)/2 * ($B$50 - $B$49))  + ((B$50 + B$51)/2 * ($B$51-$B$50)) + ((B$51 + B$52)/2 * ($B$52 - $B$51)) + ((B$52+ B$53)/2 * ($B$53-$B$52)) + ((B$53 + B$54)/2 * ($B$54 - $B$53)) +  ((B$54+B$55)/2 * ($B$55 - $B85)) + ((B$55 + B$56)/2 * ($B$56-$B$55)) + ((B$56 + B$57)/2 * ($B$57 - $B$56)) + ((B$57+B$58)/2 * ($B$58-$B$57)) + ((B$58 + B$59)/2 * ($B$59-$B$58)) + ((B$59 + B$60)/2 * ($B$60 - $B$59)) + ((B$60+B$61)/2 * ($B$61-$B$60)) + ((B$61 + B$62)/2 * ($B$62-$B$61)) + ((B$62 + B$63)/2 * ($B$63 - $B$62))  + ((B$63 + B$64)/2 * ($B$64-$B$63)) + ((B$64 + B$65)/2 * ($B$65 - $B$64)) + ((B$65+ B$66)/2 * ($B$66-$B$65)) + ((B$66 + B$67)/2 * ($B$67 - $B$66)) + ((B$67+B$68)/2 * ($B$68-$B$67)) + ((B$68 + B$69)/2 * ($B$69-$B$68)) + ((B$69 + B$70)/2 * ($B$70 - $B$69)) + ((B$70+B$71)/2 * ($B$71-$B$70)) + ((B$71 + B$72)/2 * ($B$72-$B$71)) + ((B$72 + B$73)/2 * ($B$73 - $B$72))  + ((B$73 + B$74)/2 * ($B$74-$B$73)) + ((B$74 + B$75)/2 * ($B$75 - $B$74)) + ((B$75+ B$76)/2 * ($B$76-$B$75)) + ((B$76 + B$77)/2 * ($B$77 - $B$76))  + ((B$77 + B$78)/2 * ($B$78-$B$77)) + ((B$78 + B$79)/2 * ($B$79 - $B$78))  + ((B$79 + B$80)/2 * ($B$80-$B$79)) + ((B$80 + B$81)/2 * ($B$81 - $B$80)) + ((B$81+ B$82)/2 * ($B$82-$B$81)) + ((B$82 + B$83)/2 * ($B$83 - $B$82))  + ((B$83 + B$84)/2 * ($B$84-$B$83)) + ((B$84 + B$85)/2 * ($B$85 - $B$84))</f>
        <v>0</v>
      </c>
      <c r="C115" s="206">
        <f>((C$59 + C$60)/2 * ($A$60 - $A$59)) + ((C$60+C$61)/2 * ($A$61-$A$60)) + ((C$61 + C$62)/2 * ($A$62-$A$61)) + ((C$62 + C$63)/2 * ($A$63 - $A$62))  + ((C$63 + C$64)/2 * ($A$64-$A$63)) + ((C$64 + C$65)/2 * ($A$65 - $A$64)) + ((C$65+ C$66)/2 * ($A$66-$A$65)) + ((C$66 + C$67)/2 * ($A$67 - $A$66)) + ((C$67+C$68)/2 * ($A$68-$A$67)) + ((C$68 + C$69)/2 * ($A$69-$A$68)) + ((C$69 + C$70)/2 * ($A$70 - $A$69)) + ((C$70+C$71)/2 * ($A$71-$A$70)) + ((C$71 + C$72)/2 * ($A$72-$A$71)) + ((C$72 + C$73)/2 * ($A$73 - $A$72))  + ((C$73 + C$74)/2 * ($A$74-$A$73)) + ((C$74 + C$75)/2 * ($A$75 - $A$74)) + ((C$75+ C$76)/2 * ($A$76-$A$75)) + ((C$76 + C$77)/2 * ($A$77 - $A$76))  + ((C$77 + C$78)/2 * ($A$78-$A$77)) + ((C$78 + C$79)/2 * ($A$79 - $A$78))  + ((C$79 + C$80)/2 * ($A$80-$A$79)) + ((C$80 + C$81)/2 * ($A$81 - $A$80)) + ((C$81+ C$82)/2 * ($A$82-$A$81)) + ((C$82 + C$83)/2 * ($A$83 - $A$82))  + ((C$83 + C$84)/2 * ($A$84-$A$83)) + ((C$84 + C$85)/2 * ($A$85 - $A$84)) + ((C$85 + C$86)/2 * ($A$86 - $A$85))  + ((C$86 + C$87)/2 * ($A$87-$A$86)) + ((C$87 + C$88)/2 * ($A$88 - $A$87)) + ((C$88 + C$89)/2 * ($A$89 - $A$88))  + ((C$89 + C$90)/2 * ($A$90-$A$89)) + ((C$90 + C$91)/2 * ($A$91 - $A$90)) + ((C$91 + C$92)/2 * ($A$92 - $A$91)) + ((C$92 + C$93)/2 * ($A$93 - $A$92))+ ((C$93 + C$94)/2 * ($A$94 - $A$93)) + ((C$94 + C$95)/2 * ($A$95 - $A$94)) + ((C$95 + C$96)/2 * ($A$96 - $A$95)) + ((C$96 + C$97)/2 * ($A$97 - $A$96)) + ((C$97 + C$98)/2 * ($A$98 - $A$97)) + ((C$98 + C$99)/2 * ($A$99 - $A$98)) + ((C$99 + C$100)/2 * ($A$100 - $A$99)) + ((C$100 + C$101)/2 * ($A$101 - $A$100)) + ((C$101 + C$102)/2 * ($A$102 - $A$101)) + ((C$102 + C$103)/2 * ($A$103 - $A$102)) + ((C$103 + C$104)/2 * ($A$104 - $A$103)) + ((C$104 + C$105)/2 * ($A$105 - $A$104)) + ((C$105 + C$106)/2 * ($A$106 - $A$105)) + ((C$106 + C$107)/2 * ($A$107 - $A$106)) + ((C$107 + C$108)/2 * ($A$108 - $A$107)) + ((C$108 + C$109)/2 * ($A$109 - $A$108)) + ((C$109 + C$110)/2 * ($A$110 - $A$109))</f>
        <v>1490.5</v>
      </c>
      <c r="E115" s="206">
        <f>((E$59 + E$60)/2 * ($A$60 - $A$59)) + ((E$60+E$61)/2 * ($A$61-$A$60)) + ((E$61 + E$62)/2 * ($A$62-$A$61)) + ((E$62 + E$63)/2 * ($A$63 - $A$62))  + ((E$63 + E$64)/2 * ($A$64-$A$63)) + ((E$64 + E$65)/2 * ($A$65 - $A$64)) + ((E$65+ E$66)/2 * ($A$66-$A$65)) + ((E$66 + E$67)/2 * ($A$67 - $A$66)) + ((E$67+E$68)/2 * ($A$68-$A$67)) + ((E$68 + E$69)/2 * ($A$69-$A$68)) + ((E$69 + E$70)/2 * ($A$70 - $A$69)) + ((E$70+E$71)/2 * ($A$71-$A$70)) + ((E$71 + E$72)/2 * ($A$72-$A$71)) + ((E$72 + E$73)/2 * ($A$73 - $A$72))  + ((E$73 + E$74)/2 * ($A$74-$A$73)) + ((E$74 + E$75)/2 * ($A$75 - $A$74)) + ((E$75+ E$76)/2 * ($A$76-$A$75)) + ((E$76 + E$77)/2 * ($A$77 - $A$76))  + ((E$77 + E$78)/2 * ($A$78-$A$77)) + ((E$78 + E$79)/2 * ($A$79 - $A$78))  + ((E$79 + E$80)/2 * ($A$80-$A$79)) + ((E$80 + E$81)/2 * ($A$81 - $A$80)) + ((E$81+ E$82)/2 * ($A$82-$A$81)) + ((E$82 + E$83)/2 * ($A$83 - $A$82))  + ((E$83 + E$84)/2 * ($A$84-$A$83)) + ((E$84 + E$85)/2 * ($A$85 - $A$84)) + ((E$85 + E$86)/2 * ($A$86 - $A$85))  + ((E$86 + E$87)/2 * ($A$87-$A$86)) + ((E$87 + E$88)/2 * ($A$88 - $A$87)) + ((E$88 + E$89)/2 * ($A$89 - $A$88))  + ((E$89 + E$90)/2 * ($A$90-$A$89)) + ((E$90 + E$91)/2 * ($A$91 - $A$90)) + ((E$91 + E$92)/2 * ($A$92 - $A$91)) + ((E$92 + E$93)/2 * ($A$93 - $A$92))+ ((E$93 + E$94)/2 * ($A$94 - $A$93)) + ((E$94 + E$95)/2 * ($A$95 - $A$94)) + ((E$95 + E$96)/2 * ($A$96 - $A$95)) + ((E$96 + E$97)/2 * ($A$97 - $A$96)) + ((E$97 + E$98)/2 * ($A$98 - $A$97)) + ((E$98 + E$99)/2 * ($A$99 - $A$98)) + ((E$99 + E$100)/2 * ($A$100 - $A$99)) + ((E$100 + E$101)/2 * ($A$101 - $A$100)) + ((E$101 + E$102)/2 * ($A$102 - $A$101)) + ((E$102 + E$103)/2 * ($A$103 - $A$102)) + ((E$103 + E$104)/2 * ($A$104 - $A$103)) + ((E$104 + E$105)/2 * ($A$105 - $A$104)) + ((E$105 + E$106)/2 * ($A$106 - $A$105)) + ((E$106 + E$107)/2 * ($A$107 - $A$106)) + ((E$107 + E$108)/2 * ($A$108 - $A$107)) + ((E$108 + E$109)/2 * ($A$109 - $A$108)) + ((E$109 + E$110)/2 * ($A$110 - $A$109))</f>
        <v>2651.25</v>
      </c>
      <c r="G115" s="206">
        <f>((G$59 + G$60)/2 * ($A$60 - $A$59)) + ((G$60+G$61)/2 * ($A$61-$A$60)) + ((G$61 + G$62)/2 * ($A$62-$A$61)) + ((G$62 + G$63)/2 * ($A$63 - $A$62))  + ((G$63 + G$64)/2 * ($A$64-$A$63)) + ((G$64 + G$65)/2 * ($A$65 - $A$64)) + ((G$65+ G$66)/2 * ($A$66-$A$65)) + ((G$66 + G$67)/2 * ($A$67 - $A$66)) + ((G$67+G$68)/2 * ($A$68-$A$67)) + ((G$68 + G$69)/2 * ($A$69-$A$68)) + ((G$69 + G$70)/2 * ($A$70 - $A$69)) + ((G$70+G$71)/2 * ($A$71-$A$70)) + ((G$71 + G$72)/2 * ($A$72-$A$71)) + ((G$72 + G$73)/2 * ($A$73 - $A$72))  + ((G$73 + G$74)/2 * ($A$74-$A$73)) + ((G$74 + G$75)/2 * ($A$75 - $A$74)) + ((G$75+ G$76)/2 * ($A$76-$A$75)) + ((G$76 + G$77)/2 * ($A$77 - $A$76))  + ((G$77 + G$78)/2 * ($A$78-$A$77)) + ((G$78 + G$79)/2 * ($A$79 - $A$78))  + ((G$79 + G$80)/2 * ($A$80-$A$79)) + ((G$80 + G$81)/2 * ($A$81 - $A$80)) + ((G$81+ G$82)/2 * ($A$82-$A$81)) + ((G$82 + G$83)/2 * ($A$83 - $A$82))  + ((G$83 + G$84)/2 * ($A$84-$A$83)) + ((G$84 + G$85)/2 * ($A$85 - $A$84)) + ((G$85 + G$86)/2 * ($A$86 - $A$85))  + ((G$86 + G$87)/2 * ($A$87-$A$86)) + ((G$87 + G$88)/2 * ($A$88 - $A$87)) + ((G$88 + G$89)/2 * ($A$89 - $A$88))  + ((G$89 + G$90)/2 * ($A$90-$A$89)) + ((G$90 + G$91)/2 * ($A$91 - $A$90)) + ((G$91 + G$92)/2 * ($A$92 - $A$91)) + ((G$92 + G$93)/2 * ($A$93 - $A$92))+ ((G$93 + G$94)/2 * ($A$94 - $A$93)) + ((G$94 + G$95)/2 * ($A$95 - $A$94)) + ((G$95 + G$96)/2 * ($A$96 - $A$95)) + ((G$96 + G$97)/2 * ($A$97 - $A$96)) + ((G$97 + G$98)/2 * ($A$98 - $A$97)) + ((G$98 + G$99)/2 * ($A$99 - $A$98)) + ((G$99 + G$100)/2 * ($A$100 - $A$99)) + ((G$100 + G$101)/2 * ($A$101 - $A$100)) + ((G$101 + G$102)/2 * ($A$102 - $A$101)) + ((G$102 + G$103)/2 * ($A$103 - $A$102)) + ((G$103 + G$104)/2 * ($A$104 - $A$103)) + ((G$104 + G$105)/2 * ($A$105 - $A$104)) + ((G$105 + G$106)/2 * ($A$106 - $A$105)) + ((G$106 + G$107)/2 * ($A$107 - $A$106)) + ((G$107 + G$108)/2 * ($A$108 - $A$107)) + ((G$108 + G$109)/2 * ($A$109 - $A$108)) + ((G$109 + G$110)/2 * ($A$110 - $A$109))</f>
        <v>1625.25</v>
      </c>
      <c r="I115" s="206">
        <f>((I$59 + I$60)/2 * ($A$60 - $A$59)) + ((I$60+I$61)/2 * ($A$61-$A$60)) + ((I$61 + I$62)/2 * ($A$62-$A$61)) + ((I$62 + I$63)/2 * ($A$63 - $A$62))  + ((I$63 + I$64)/2 * ($A$64-$A$63)) + ((I$64 + I$65)/2 * ($A$65 - $A$64)) + ((I$65+ I$66)/2 * ($A$66-$A$65)) + ((I$66 + I$67)/2 * ($A$67 - $A$66)) + ((I$67+I$68)/2 * ($A$68-$A$67)) + ((I$68 + I$69)/2 * ($A$69-$A$68)) + ((I$69 + I$70)/2 * ($A$70 - $A$69)) + ((I$70+I$71)/2 * ($A$71-$A$70)) + ((I$71 + I$72)/2 * ($A$72-$A$71)) + ((I$72 + I$73)/2 * ($A$73 - $A$72))  + ((I$73 + I$74)/2 * ($A$74-$A$73)) + ((I$74 + I$75)/2 * ($A$75 - $A$74)) + ((I$75+ I$76)/2 * ($A$76-$A$75)) + ((I$76 + I$77)/2 * ($A$77 - $A$76))  + ((I$77 + I$78)/2 * ($A$78-$A$77)) + ((I$78 + I$79)/2 * ($A$79 - $A$78))  + ((I$79 + I$80)/2 * ($A$80-$A$79)) + ((I$80 + I$81)/2 * ($A$81 - $A$80)) + ((I$81+ I$82)/2 * ($A$82-$A$81)) + ((I$82 + I$83)/2 * ($A$83 - $A$82))  + ((I$83 + I$84)/2 * ($A$84-$A$83)) + ((I$84 + I$85)/2 * ($A$85 - $A$84)) + ((I$85 + I$86)/2 * ($A$86 - $A$85))  + ((I$86 + I$87)/2 * ($A$87-$A$86)) + ((I$87 + I$88)/2 * ($A$88 - $A$87)) + ((I$88 + I$89)/2 * ($A$89 - $A$88))  + ((I$89 + I$90)/2 * ($A$90-$A$89)) + ((I$90 + I$91)/2 * ($A$91 - $A$90)) + ((I$91 + I$92)/2 * ($A$92 - $A$91)) + ((I$92 + I$93)/2 * ($A$93 - $A$92))+ ((I$93 + I$94)/2 * ($A$94 - $A$93)) + ((I$94 + I$95)/2 * ($A$95 - $A$94)) + ((I$95 + I$96)/2 * ($A$96 - $A$95)) + ((I$96 + I$97)/2 * ($A$97 - $A$96)) + ((I$97 + I$98)/2 * ($A$98 - $A$97)) + ((I$98 + I$99)/2 * ($A$99 - $A$98)) + ((I$99 + I$100)/2 * ($A$100 - $A$99)) + ((I$100 + I$101)/2 * ($A$101 - $A$100)) + ((I$101 + I$102)/2 * ($A$102 - $A$101)) + ((I$102 + I$103)/2 * ($A$103 - $A$102)) + ((I$103 + I$104)/2 * ($A$104 - $A$103)) + ((I$104 + I$105)/2 * ($A$105 - $A$104)) + ((I$105 + I$106)/2 * ($A$106 - $A$105)) + ((I$106 + I$107)/2 * ($A$107 - $A$106)) + ((I$107 + I$108)/2 * ($A$108 - $A$107)) + ((I$108 + I$109)/2 * ($A$109 - $A$108)) + ((I$109 + I$110)/2 * ($A$110 - $A$109))</f>
        <v>1572.75</v>
      </c>
      <c r="K115" s="206">
        <f>((K$59 + K$60)/2 * ($A$60 - $A$59)) + ((K$60+K$61)/2 * ($A$61-$A$60)) + ((K$61 + K$62)/2 * ($A$62-$A$61)) + ((K$62 + K$63)/2 * ($A$63 - $A$62))  + ((K$63 + K$64)/2 * ($A$64-$A$63)) + ((K$64 + K$65)/2 * ($A$65 - $A$64)) + ((K$65+ K$66)/2 * ($A$66-$A$65)) + ((K$66 + K$67)/2 * ($A$67 - $A$66)) + ((K$67+K$68)/2 * ($A$68-$A$67)) + ((K$68 + K$69)/2 * ($A$69-$A$68)) + ((K$69 + K$70)/2 * ($A$70 - $A$69)) + ((K$70+K$71)/2 * ($A$71-$A$70)) + ((K$71 + K$72)/2 * ($A$72-$A$71)) + ((K$72 + K$73)/2 * ($A$73 - $A$72))  + ((K$73 + K$74)/2 * ($A$74-$A$73)) + ((K$74 + K$75)/2 * ($A$75 - $A$74)) + ((K$75+ K$76)/2 * ($A$76-$A$75)) + ((K$76 + K$77)/2 * ($A$77 - $A$76))  + ((K$77 + K$78)/2 * ($A$78-$A$77)) + ((K$78 + K$79)/2 * ($A$79 - $A$78))  + ((K$79 + K$80)/2 * ($A$80-$A$79)) + ((K$80 + K$81)/2 * ($A$81 - $A$80)) + ((K$81+ K$82)/2 * ($A$82-$A$81)) + ((K$82 + K$83)/2 * ($A$83 - $A$82))  + ((K$83 + K$84)/2 * ($A$84-$A$83)) + ((K$84 + K$85)/2 * ($A$85 - $A$84)) + ((K$85 + K$86)/2 * ($A$86 - $A$85))  + ((K$86 + K$87)/2 * ($A$87-$A$86)) + ((K$87 + K$88)/2 * ($A$88 - $A$87)) + ((K$88 + K$89)/2 * ($A$89 - $A$88))  + ((K$89 + K$90)/2 * ($A$90-$A$89)) + ((K$90 + K$91)/2 * ($A$91 - $A$90)) + ((K$91 + K$92)/2 * ($A$92 - $A$91)) + ((K$92 + K$93)/2 * ($A$93 - $A$92))+ ((K$93 + K$94)/2 * ($A$94 - $A$93)) + ((K$94 + K$95)/2 * ($A$95 - $A$94)) + ((K$95 + K$96)/2 * ($A$96 - $A$95)) + ((K$96 + K$97)/2 * ($A$97 - $A$96)) + ((K$97 + K$98)/2 * ($A$98 - $A$97)) + ((K$98 + K$99)/2 * ($A$99 - $A$98)) + ((K$99 + K$100)/2 * ($A$100 - $A$99)) + ((K$100 + K$101)/2 * ($A$101 - $A$100)) + ((K$101 + K$102)/2 * ($A$102 - $A$101)) + ((K$102 + K$103)/2 * ($A$103 - $A$102)) + ((K$103 + K$104)/2 * ($A$104 - $A$103)) + ((K$104 + K$105)/2 * ($A$105 - $A$104)) + ((K$105 + K$106)/2 * ($A$106 - $A$105)) + ((K$106 + K$107)/2 * ($A$107 - $A$106)) + ((K$107 + K$108)/2 * ($A$108 - $A$107)) + ((K$108 + K$109)/2 * ($A$109 - $A$108)) + ((K$109 + K$110)/2 * ($A$110 - $A$109))</f>
        <v>2130.5</v>
      </c>
      <c r="M115" s="206">
        <f>((M$59 + M$60)/2 * ($A$60 - $A$59)) + ((M$60+M$61)/2 * ($A$61-$A$60)) + ((M$61 + M$62)/2 * ($A$62-$A$61)) + ((M$62 + M$63)/2 * ($A$63 - $A$62))  + ((M$63 + M$64)/2 * ($A$64-$A$63)) + ((M$64 + M$65)/2 * ($A$65 - $A$64)) + ((M$65+ M$66)/2 * ($A$66-$A$65)) + ((M$66 + M$67)/2 * ($A$67 - $A$66)) + ((M$67+M$68)/2 * ($A$68-$A$67)) + ((M$68 + M$69)/2 * ($A$69-$A$68)) + ((M$69 + M$70)/2 * ($A$70 - $A$69)) + ((M$70+M$71)/2 * ($A$71-$A$70)) + ((M$71 + M$72)/2 * ($A$72-$A$71)) + ((M$72 + M$73)/2 * ($A$73 - $A$72))  + ((M$73 + M$74)/2 * ($A$74-$A$73)) + ((M$74 + M$75)/2 * ($A$75 - $A$74)) + ((M$75+ M$76)/2 * ($A$76-$A$75)) + ((M$76 + M$77)/2 * ($A$77 - $A$76))  + ((M$77 + M$78)/2 * ($A$78-$A$77)) + ((M$78 + M$79)/2 * ($A$79 - $A$78))  + ((M$79 + M$80)/2 * ($A$80-$A$79)) + ((M$80 + M$81)/2 * ($A$81 - $A$80)) + ((M$81+ M$82)/2 * ($A$82-$A$81)) + ((M$82 + M$83)/2 * ($A$83 - $A$82))  + ((M$83 + M$84)/2 * ($A$84-$A$83)) + ((M$84 + M$85)/2 * ($A$85 - $A$84)) + ((M$85 + M$86)/2 * ($A$86 - $A$85))  + ((M$86 + M$87)/2 * ($A$87-$A$86)) + ((M$87 + M$88)/2 * ($A$88 - $A$87)) + ((M$88 + M$89)/2 * ($A$89 - $A$88))  + ((M$89 + M$90)/2 * ($A$90-$A$89)) + ((M$90 + M$91)/2 * ($A$91 - $A$90)) + ((M$91 + M$92)/2 * ($A$92 - $A$91)) + ((M$92 + M$93)/2 * ($A$93 - $A$92))+ ((M$93 + M$94)/2 * ($A$94 - $A$93)) + ((M$94 + M$95)/2 * ($A$95 - $A$94)) + ((M$95 + M$96)/2 * ($A$96 - $A$95)) + ((M$96 + M$97)/2 * ($A$97 - $A$96)) + ((M$97 + M$98)/2 * ($A$98 - $A$97)) + ((M$98 + M$99)/2 * ($A$99 - $A$98)) + ((M$99 + M$100)/2 * ($A$100 - $A$99)) + ((M$100 + M$101)/2 * ($A$101 - $A$100)) + ((M$101 + M$102)/2 * ($A$102 - $A$101)) + ((M$102 + M$103)/2 * ($A$103 - $A$102)) + ((M$103 + M$104)/2 * ($A$104 - $A$103)) + ((M$104 + M$105)/2 * ($A$105 - $A$104)) + ((M$105 + M$106)/2 * ($A$106 - $A$105)) + ((M$106 + M$107)/2 * ($A$107 - $A$106)) + ((M$107 + M$108)/2 * ($A$108 - $A$107)) + ((M$108 + M$109)/2 * ($A$109 - $A$108)) + ((M$109 + M$110)/2 * ($A$110 - $A$109))</f>
        <v>160.75</v>
      </c>
      <c r="O115" s="206">
        <f>((O$59 + O$60)/2 * ($A$60 - $A$59)) + ((O$60+O$61)/2 * ($A$61-$A$60)) + ((O$61 + O$62)/2 * ($A$62-$A$61)) + ((O$62 + O$63)/2 * ($A$63 - $A$62))  + ((O$63 + O$64)/2 * ($A$64-$A$63)) + ((O$64 + O$65)/2 * ($A$65 - $A$64)) + ((O$65+ O$66)/2 * ($A$66-$A$65)) + ((O$66 + O$67)/2 * ($A$67 - $A$66)) + ((O$67+O$68)/2 * ($A$68-$A$67)) + ((O$68 + O$69)/2 * ($A$69-$A$68)) + ((O$69 + O$70)/2 * ($A$70 - $A$69)) + ((O$70+O$71)/2 * ($A$71-$A$70)) + ((O$71 + O$72)/2 * ($A$72-$A$71)) + ((O$72 + O$73)/2 * ($A$73 - $A$72))  + ((O$73 + O$74)/2 * ($A$74-$A$73)) + ((O$74 + O$75)/2 * ($A$75 - $A$74)) + ((O$75+ O$76)/2 * ($A$76-$A$75)) + ((O$76 + O$77)/2 * ($A$77 - $A$76))  + ((O$77 + O$78)/2 * ($A$78-$A$77)) + ((O$78 + O$79)/2 * ($A$79 - $A$78))  + ((O$79 + O$80)/2 * ($A$80-$A$79)) + ((O$80 + O$81)/2 * ($A$81 - $A$80)) + ((O$81+ O$82)/2 * ($A$82-$A$81)) + ((O$82 + O$83)/2 * ($A$83 - $A$82))  + ((O$83 + O$84)/2 * ($A$84-$A$83)) + ((O$84 + O$85)/2 * ($A$85 - $A$84)) + ((O$85 + O$86)/2 * ($A$86 - $A$85))  + ((O$86 + O$87)/2 * ($A$87-$A$86)) + ((O$87 + O$88)/2 * ($A$88 - $A$87)) + ((O$88 + O$89)/2 * ($A$89 - $A$88))  + ((O$89 + O$90)/2 * ($A$90-$A$89)) + ((O$90 + O$91)/2 * ($A$91 - $A$90)) + ((O$91 + O$92)/2 * ($A$92 - $A$91)) + ((O$92 + O$93)/2 * ($A$93 - $A$92))+ ((O$93 + O$94)/2 * ($A$94 - $A$93)) + ((O$94 + O$95)/2 * ($A$95 - $A$94)) + ((O$95 + O$96)/2 * ($A$96 - $A$95)) + ((O$96 + O$97)/2 * ($A$97 - $A$96)) + ((O$97 + O$98)/2 * ($A$98 - $A$97)) + ((O$98 + O$99)/2 * ($A$99 - $A$98)) + ((O$99 + O$100)/2 * ($A$100 - $A$99)) + ((O$100 + O$101)/2 * ($A$101 - $A$100)) + ((O$101 + O$102)/2 * ($A$102 - $A$101)) + ((O$102 + O$103)/2 * ($A$103 - $A$102)) + ((O$103 + O$104)/2 * ($A$104 - $A$103)) + ((O$104 + O$105)/2 * ($A$105 - $A$104)) + ((O$105 + O$106)/2 * ($A$106 - $A$105)) + ((O$106 + O$107)/2 * ($A$107 - $A$106)) + ((O$107 + O$108)/2 * ($A$108 - $A$107)) + ((O$108 + O$109)/2 * ($A$109 - $A$108)) + ((O$109 + O$110)/2 * ($A$110 - $A$109))</f>
        <v>978.5</v>
      </c>
      <c r="Q115" s="206">
        <f>((Q$59 + Q$60)/2 * ($A$60 - $A$59)) + ((Q$60+Q$61)/2 * ($A$61-$A$60)) + ((Q$61 + Q$62)/2 * ($A$62-$A$61)) + ((Q$62 + Q$63)/2 * ($A$63 - $A$62))  + ((Q$63 + Q$64)/2 * ($A$64-$A$63)) + ((Q$64 + Q$65)/2 * ($A$65 - $A$64)) + ((Q$65+ Q$66)/2 * ($A$66-$A$65)) + ((Q$66 + Q$67)/2 * ($A$67 - $A$66)) + ((Q$67+Q$68)/2 * ($A$68-$A$67)) + ((Q$68 + Q$69)/2 * ($A$69-$A$68)) + ((Q$69 + Q$70)/2 * ($A$70 - $A$69)) + ((Q$70+Q$71)/2 * ($A$71-$A$70)) + ((Q$71 + Q$72)/2 * ($A$72-$A$71)) + ((Q$72 + Q$73)/2 * ($A$73 - $A$72))  + ((Q$73 + Q$74)/2 * ($A$74-$A$73)) + ((Q$74 + Q$75)/2 * ($A$75 - $A$74)) + ((Q$75+ Q$76)/2 * ($A$76-$A$75)) + ((Q$76 + Q$77)/2 * ($A$77 - $A$76))  + ((Q$77 + Q$78)/2 * ($A$78-$A$77)) + ((Q$78 + Q$79)/2 * ($A$79 - $A$78))  + ((Q$79 + Q$80)/2 * ($A$80-$A$79)) + ((Q$80 + Q$81)/2 * ($A$81 - $A$80)) + ((Q$81+ Q$82)/2 * ($A$82-$A$81)) + ((Q$82 + Q$83)/2 * ($A$83 - $A$82))  + ((Q$83 + Q$84)/2 * ($A$84-$A$83)) + ((Q$84 + Q$85)/2 * ($A$85 - $A$84)) + ((Q$85 + Q$86)/2 * ($A$86 - $A$85))  + ((Q$86 + Q$87)/2 * ($A$87-$A$86)) + ((Q$87 + Q$88)/2 * ($A$88 - $A$87)) + ((Q$88 + Q$89)/2 * ($A$89 - $A$88))  + ((Q$89 + Q$90)/2 * ($A$90-$A$89)) + ((Q$90 + Q$91)/2 * ($A$91 - $A$90)) + ((Q$91 + Q$92)/2 * ($A$92 - $A$91)) + ((Q$92 + Q$93)/2 * ($A$93 - $A$92))+ ((Q$93 + Q$94)/2 * ($A$94 - $A$93)) + ((Q$94 + Q$95)/2 * ($A$95 - $A$94)) + ((Q$95 + Q$96)/2 * ($A$96 - $A$95)) + ((Q$96 + Q$97)/2 * ($A$97 - $A$96)) + ((Q$97 + Q$98)/2 * ($A$98 - $A$97)) + ((Q$98 + Q$99)/2 * ($A$99 - $A$98)) + ((Q$99 + Q$100)/2 * ($A$100 - $A$99)) + ((Q$100 + Q$101)/2 * ($A$101 - $A$100)) + ((Q$101 + Q$102)/2 * ($A$102 - $A$101)) + ((Q$102 + Q$103)/2 * ($A$103 - $A$102)) + ((Q$103 + Q$104)/2 * ($A$104 - $A$103)) + ((Q$104 + Q$105)/2 * ($A$105 - $A$104)) + ((Q$105 + Q$106)/2 * ($A$106 - $A$105)) + ((Q$106 + Q$107)/2 * ($A$107 - $A$106)) + ((Q$107 + Q$108)/2 * ($A$108 - $A$107)) + ((Q$108 + Q$109)/2 * ($A$109 - $A$108)) + ((Q$109 + Q$110)/2 * ($A$110 - $A$109))</f>
        <v>1458.75</v>
      </c>
      <c r="S115" s="206">
        <f>((S$59 + S$60)/2 * ($A$60 - $A$59)) + ((S$60+S$61)/2 * ($A$61-$A$60)) + ((S$61 + S$62)/2 * ($A$62-$A$61)) + ((S$62 + S$63)/2 * ($A$63 - $A$62))  + ((S$63 + S$64)/2 * ($A$64-$A$63)) + ((S$64 + S$65)/2 * ($A$65 - $A$64)) + ((S$65+ S$66)/2 * ($A$66-$A$65)) + ((S$66 + S$67)/2 * ($A$67 - $A$66)) + ((S$67+S$68)/2 * ($A$68-$A$67)) + ((S$68 + S$69)/2 * ($A$69-$A$68)) + ((S$69 + S$70)/2 * ($A$70 - $A$69)) + ((S$70+S$71)/2 * ($A$71-$A$70)) + ((S$71 + S$72)/2 * ($A$72-$A$71)) + ((S$72 + S$73)/2 * ($A$73 - $A$72))  + ((S$73 + S$74)/2 * ($A$74-$A$73)) + ((S$74 + S$75)/2 * ($A$75 - $A$74)) + ((S$75+ S$76)/2 * ($A$76-$A$75)) + ((S$76 + S$77)/2 * ($A$77 - $A$76))  + ((S$77 + S$78)/2 * ($A$78-$A$77)) + ((S$78 + S$79)/2 * ($A$79 - $A$78))  + ((S$79 + S$80)/2 * ($A$80-$A$79)) + ((S$80 + S$81)/2 * ($A$81 - $A$80)) + ((S$81+ S$82)/2 * ($A$82-$A$81)) + ((S$82 + S$83)/2 * ($A$83 - $A$82))  + ((S$83 + S$84)/2 * ($A$84-$A$83)) + ((S$84 + S$85)/2 * ($A$85 - $A$84)) + ((S$85 + S$86)/2 * ($A$86 - $A$85))  + ((S$86 + S$87)/2 * ($A$87-$A$86)) + ((S$87 + S$88)/2 * ($A$88 - $A$87)) + ((S$88 + S$89)/2 * ($A$89 - $A$88))  + ((S$89 + S$90)/2 * ($A$90-$A$89)) + ((S$90 + S$91)/2 * ($A$91 - $A$90)) + ((S$91 + S$92)/2 * ($A$92 - $A$91)) + ((S$92 + S$93)/2 * ($A$93 - $A$92))+ ((S$93 + S$94)/2 * ($A$94 - $A$93)) + ((S$94 + S$95)/2 * ($A$95 - $A$94)) + ((S$95 + S$96)/2 * ($A$96 - $A$95)) + ((S$96 + S$97)/2 * ($A$97 - $A$96)) + ((S$97 + S$98)/2 * ($A$98 - $A$97)) + ((S$98 + S$99)/2 * ($A$99 - $A$98)) + ((S$99 + S$100)/2 * ($A$100 - $A$99)) + ((S$100 + S$101)/2 * ($A$101 - $A$100)) + ((S$101 + S$102)/2 * ($A$102 - $A$101)) + ((S$102 + S$103)/2 * ($A$103 - $A$102)) + ((S$103 + S$104)/2 * ($A$104 - $A$103)) + ((S$104 + S$105)/2 * ($A$105 - $A$104)) + ((S$105 + S$106)/2 * ($A$106 - $A$105)) + ((S$106 + S$107)/2 * ($A$107 - $A$106)) + ((S$107 + S$108)/2 * ($A$108 - $A$107)) + ((S$108 + S$109)/2 * ($A$109 - $A$108)) + ((S$109 + S$110)/2 * ($A$110 - $A$109))</f>
        <v>2037.5</v>
      </c>
      <c r="U115" s="206">
        <f>((U$59 + U$60)/2 * ($A$60 - $A$59)) + ((U$60+U$61)/2 * ($A$61-$A$60)) + ((U$61 + U$62)/2 * ($A$62-$A$61)) + ((U$62 + U$63)/2 * ($A$63 - $A$62))  + ((U$63 + U$64)/2 * ($A$64-$A$63)) + ((U$64 + U$65)/2 * ($A$65 - $A$64)) + ((U$65+ U$66)/2 * ($A$66-$A$65)) + ((U$66 + U$67)/2 * ($A$67 - $A$66)) + ((U$67+U$68)/2 * ($A$68-$A$67)) + ((U$68 + U$69)/2 * ($A$69-$A$68)) + ((U$69 + U$70)/2 * ($A$70 - $A$69)) + ((U$70+U$71)/2 * ($A$71-$A$70)) + ((U$71 + U$72)/2 * ($A$72-$A$71)) + ((U$72 + U$73)/2 * ($A$73 - $A$72))  + ((U$73 + U$74)/2 * ($A$74-$A$73)) + ((U$74 + U$75)/2 * ($A$75 - $A$74)) + ((U$75+ U$76)/2 * ($A$76-$A$75)) + ((U$76 + U$77)/2 * ($A$77 - $A$76))  + ((U$77 + U$78)/2 * ($A$78-$A$77)) + ((U$78 + U$79)/2 * ($A$79 - $A$78))  + ((U$79 + U$80)/2 * ($A$80-$A$79)) + ((U$80 + U$81)/2 * ($A$81 - $A$80)) + ((U$81+ U$82)/2 * ($A$82-$A$81)) + ((U$82 + U$83)/2 * ($A$83 - $A$82))  + ((U$83 + U$84)/2 * ($A$84-$A$83)) + ((U$84 + U$85)/2 * ($A$85 - $A$84)) + ((U$85 + U$86)/2 * ($A$86 - $A$85))  + ((U$86 + U$87)/2 * ($A$87-$A$86)) + ((U$87 + U$88)/2 * ($A$88 - $A$87)) + ((U$88 + U$89)/2 * ($A$89 - $A$88))  + ((U$89 + U$90)/2 * ($A$90-$A$89)) + ((U$90 + U$91)/2 * ($A$91 - $A$90)) + ((U$91 + U$92)/2 * ($A$92 - $A$91)) + ((U$92 + U$93)/2 * ($A$93 - $A$92))+ ((U$93 + U$94)/2 * ($A$94 - $A$93)) + ((U$94 + U$95)/2 * ($A$95 - $A$94)) + ((U$95 + U$96)/2 * ($A$96 - $A$95)) + ((U$96 + U$97)/2 * ($A$97 - $A$96)) + ((U$97 + U$98)/2 * ($A$98 - $A$97)) + ((U$98 + U$99)/2 * ($A$99 - $A$98)) + ((U$99 + U$100)/2 * ($A$100 - $A$99)) + ((U$100 + U$101)/2 * ($A$101 - $A$100)) + ((U$101 + U$102)/2 * ($A$102 - $A$101)) + ((U$102 + U$103)/2 * ($A$103 - $A$102)) + ((U$103 + U$104)/2 * ($A$104 - $A$103)) + ((U$104 + U$105)/2 * ($A$105 - $A$104)) + ((U$105 + U$106)/2 * ($A$106 - $A$105)) + ((U$106 + U$107)/2 * ($A$107 - $A$106)) + ((U$107 + U$108)/2 * ($A$108 - $A$107)) + ((U$108 + U$109)/2 * ($A$109 - $A$108)) + ((U$109 + U$110)/2 * ($A$110 - $A$109))</f>
        <v>542.5</v>
      </c>
      <c r="W115" s="206">
        <f>((W$59 + W$60)/2 * ($A$60 - $A$59)) + ((W$60+W$61)/2 * ($A$61-$A$60)) + ((W$61 + W$62)/2 * ($A$62-$A$61)) + ((W$62 + W$63)/2 * ($A$63 - $A$62))  + ((W$63 + W$64)/2 * ($A$64-$A$63)) + ((W$64 + W$65)/2 * ($A$65 - $A$64)) + ((W$65+ W$66)/2 * ($A$66-$A$65)) + ((W$66 + W$67)/2 * ($A$67 - $A$66)) + ((W$67+W$68)/2 * ($A$68-$A$67)) + ((W$68 + W$69)/2 * ($A$69-$A$68)) + ((W$69 + W$70)/2 * ($A$70 - $A$69)) + ((W$70+W$71)/2 * ($A$71-$A$70)) + ((W$71 + W$72)/2 * ($A$72-$A$71)) + ((W$72 + W$73)/2 * ($A$73 - $A$72))  + ((W$73 + W$74)/2 * ($A$74-$A$73)) + ((W$74 + W$75)/2 * ($A$75 - $A$74)) + ((W$75+ W$76)/2 * ($A$76-$A$75)) + ((W$76 + W$77)/2 * ($A$77 - $A$76))  + ((W$77 + W$78)/2 * ($A$78-$A$77)) + ((W$78 + W$79)/2 * ($A$79 - $A$78))  + ((W$79 + W$80)/2 * ($A$80-$A$79)) + ((W$80 + W$81)/2 * ($A$81 - $A$80)) + ((W$81+ W$82)/2 * ($A$82-$A$81)) + ((W$82 + W$83)/2 * ($A$83 - $A$82))  + ((W$83 + W$84)/2 * ($A$84-$A$83)) + ((W$84 + W$85)/2 * ($A$85 - $A$84)) + ((W$85 + W$86)/2 * ($A$86 - $A$85))  + ((W$86 + W$87)/2 * ($A$87-$A$86)) + ((W$87 + W$88)/2 * ($A$88 - $A$87)) + ((W$88 + W$89)/2 * ($A$89 - $A$88))  + ((W$89 + W$90)/2 * ($A$90-$A$89)) + ((W$90 + W$91)/2 * ($A$91 - $A$90)) + ((W$91 + W$92)/2 * ($A$92 - $A$91)) + ((W$92 + W$93)/2 * ($A$93 - $A$92))+ ((W$93 + W$94)/2 * ($A$94 - $A$93)) + ((W$94 + W$95)/2 * ($A$95 - $A$94)) + ((W$95 + W$96)/2 * ($A$96 - $A$95)) + ((W$96 + W$97)/2 * ($A$97 - $A$96)) + ((W$97 + W$98)/2 * ($A$98 - $A$97)) + ((W$98 + W$99)/2 * ($A$99 - $A$98)) + ((W$99 + W$100)/2 * ($A$100 - $A$99)) + ((W$100 + W$101)/2 * ($A$101 - $A$100)) + ((W$101 + W$102)/2 * ($A$102 - $A$101)) + ((W$102 + W$103)/2 * ($A$103 - $A$102)) + ((W$103 + W$104)/2 * ($A$104 - $A$103)) + ((W$104 + W$105)/2 * ($A$105 - $A$104)) + ((W$105 + W$106)/2 * ($A$106 - $A$105)) + ((W$106 + W$107)/2 * ($A$107 - $A$106)) + ((W$107 + W$108)/2 * ($A$108 - $A$107)) + ((W$108 + W$109)/2 * ($A$109 - $A$108)) + ((W$109 + W$110)/2 * ($A$110 - $A$109))</f>
        <v>440.5</v>
      </c>
      <c r="Y115" s="206">
        <f>((Y$59 + Y$60)/2 * ($A$60 - $A$59)) + ((Y$60+Y$61)/2 * ($A$61-$A$60)) + ((Y$61 + Y$62)/2 * ($A$62-$A$61)) + ((Y$62 + Y$63)/2 * ($A$63 - $A$62))  + ((Y$63 + Y$64)/2 * ($A$64-$A$63)) + ((Y$64 + Y$65)/2 * ($A$65 - $A$64)) + ((Y$65+ Y$66)/2 * ($A$66-$A$65)) + ((Y$66 + Y$67)/2 * ($A$67 - $A$66)) + ((Y$67+Y$68)/2 * ($A$68-$A$67)) + ((Y$68 + Y$69)/2 * ($A$69-$A$68)) + ((Y$69 + Y$70)/2 * ($A$70 - $A$69)) + ((Y$70+Y$71)/2 * ($A$71-$A$70)) + ((Y$71 + Y$72)/2 * ($A$72-$A$71)) + ((Y$72 + Y$73)/2 * ($A$73 - $A$72))  + ((Y$73 + Y$74)/2 * ($A$74-$A$73)) + ((Y$74 + Y$75)/2 * ($A$75 - $A$74)) + ((Y$75+ Y$76)/2 * ($A$76-$A$75)) + ((Y$76 + Y$77)/2 * ($A$77 - $A$76))  + ((Y$77 + Y$78)/2 * ($A$78-$A$77)) + ((Y$78 + Y$79)/2 * ($A$79 - $A$78))  + ((Y$79 + Y$80)/2 * ($A$80-$A$79)) + ((Y$80 + Y$81)/2 * ($A$81 - $A$80)) + ((Y$81+ Y$82)/2 * ($A$82-$A$81)) + ((Y$82 + Y$83)/2 * ($A$83 - $A$82))  + ((Y$83 + Y$84)/2 * ($A$84-$A$83)) + ((Y$84 + Y$85)/2 * ($A$85 - $A$84)) + ((Y$85 + Y$86)/2 * ($A$86 - $A$85))  + ((Y$86 + Y$87)/2 * ($A$87-$A$86)) + ((Y$87 + Y$88)/2 * ($A$88 - $A$87)) + ((Y$88 + Y$89)/2 * ($A$89 - $A$88))  + ((Y$89 + Y$90)/2 * ($A$90-$A$89)) + ((Y$90 + Y$91)/2 * ($A$91 - $A$90)) + ((Y$91 + Y$92)/2 * ($A$92 - $A$91)) + ((Y$92 + Y$93)/2 * ($A$93 - $A$92))+ ((Y$93 + Y$94)/2 * ($A$94 - $A$93)) + ((Y$94 + Y$95)/2 * ($A$95 - $A$94)) + ((Y$95 + Y$96)/2 * ($A$96 - $A$95)) + ((Y$96 + Y$97)/2 * ($A$97 - $A$96)) + ((Y$97 + Y$98)/2 * ($A$98 - $A$97)) + ((Y$98 + Y$99)/2 * ($A$99 - $A$98)) + ((Y$99 + Y$100)/2 * ($A$100 - $A$99)) + ((Y$100 + Y$101)/2 * ($A$101 - $A$100)) + ((Y$101 + Y$102)/2 * ($A$102 - $A$101)) + ((Y$102 + Y$103)/2 * ($A$103 - $A$102)) + ((Y$103 + Y$104)/2 * ($A$104 - $A$103)) + ((Y$104 + Y$105)/2 * ($A$105 - $A$104)) + ((Y$105 + Y$106)/2 * ($A$106 - $A$105)) + ((Y$106 + Y$107)/2 * ($A$107 - $A$106)) + ((Y$107 + Y$108)/2 * ($A$108 - $A$107)) + ((Y$108 + Y$109)/2 * ($A$109 - $A$108)) + ((Y$109 + Y$110)/2 * ($A$110 - $A$109))</f>
        <v>1389.75</v>
      </c>
      <c r="AA115" s="206">
        <f>((AA$59 + AA$60)/2 * ($A$60 - $A$59)) + ((AA$60+AA$61)/2 * ($A$61-$A$60)) + ((AA$61 + AA$62)/2 * ($A$62-$A$61)) + ((AA$62 + AA$63)/2 * ($A$63 - $A$62))  + ((AA$63 + AA$64)/2 * ($A$64-$A$63)) + ((AA$64 + AA$65)/2 * ($A$65 - $A$64)) + ((AA$65+ AA$66)/2 * ($A$66-$A$65)) + ((AA$66 + AA$67)/2 * ($A$67 - $A$66)) + ((AA$67+AA$68)/2 * ($A$68-$A$67)) + ((AA$68 + AA$69)/2 * ($A$69-$A$68)) + ((AA$69 + AA$70)/2 * ($A$70 - $A$69)) + ((AA$70+AA$71)/2 * ($A$71-$A$70)) + ((AA$71 + AA$72)/2 * ($A$72-$A$71)) + ((AA$72 + AA$73)/2 * ($A$73 - $A$72))  + ((AA$73 + AA$74)/2 * ($A$74-$A$73)) + ((AA$74 + AA$75)/2 * ($A$75 - $A$74)) + ((AA$75+ AA$76)/2 * ($A$76-$A$75)) + ((AA$76 + AA$77)/2 * ($A$77 - $A$76))  + ((AA$77 + AA$78)/2 * ($A$78-$A$77)) + ((AA$78 + AA$79)/2 * ($A$79 - $A$78))  + ((AA$79 + AA$80)/2 * ($A$80-$A$79)) + ((AA$80 + AA$81)/2 * ($A$81 - $A$80)) + ((AA$81+ AA$82)/2 * ($A$82-$A$81)) + ((AA$82 + AA$83)/2 * ($A$83 - $A$82))  + ((AA$83 + AA$84)/2 * ($A$84-$A$83)) + ((AA$84 + AA$85)/2 * ($A$85 - $A$84)) + ((AA$85 + AA$86)/2 * ($A$86 - $A$85))  + ((AA$86 + AA$87)/2 * ($A$87-$A$86)) + ((AA$87 + AA$88)/2 * ($A$88 - $A$87)) + ((AA$88 + AA$89)/2 * ($A$89 - $A$88))  + ((AA$89 + AA$90)/2 * ($A$90-$A$89)) + ((AA$90 + AA$91)/2 * ($A$91 - $A$90)) + ((AA$91 + AA$92)/2 * ($A$92 - $A$91)) + ((AA$92 + AA$93)/2 * ($A$93 - $A$92))+ ((AA$93 + AA$94)/2 * ($A$94 - $A$93)) + ((AA$94 + AA$95)/2 * ($A$95 - $A$94)) + ((AA$95 + AA$96)/2 * ($A$96 - $A$95)) + ((AA$96 + AA$97)/2 * ($A$97 - $A$96)) + ((AA$97 + AA$98)/2 * ($A$98 - $A$97)) + ((AA$98 + AA$99)/2 * ($A$99 - $A$98)) + ((AA$99 + AA$100)/2 * ($A$100 - $A$99)) + ((AA$100 + AA$101)/2 * ($A$101 - $A$100)) + ((AA$101 + AA$102)/2 * ($A$102 - $A$101)) + ((AA$102 + AA$103)/2 * ($A$103 - $A$102)) + ((AA$103 + AA$104)/2 * ($A$104 - $A$103)) + ((AA$104 + AA$105)/2 * ($A$105 - $A$104)) + ((AA$105 + AA$106)/2 * ($A$106 - $A$105)) + ((AA$106 + AA$107)/2 * ($A$107 - $A$106)) + ((AA$107 + AA$108)/2 * ($A$108 - $A$107)) + ((AA$108 + AA$109)/2 * ($A$109 - $A$108)) + ((AA$109 + AA$110)/2 * ($A$110 - $A$109))</f>
        <v>2617.5</v>
      </c>
      <c r="AE115" s="206">
        <f>((AE$59 + AE$60)/2 * ($A$60 - $A$59)) + ((AE$60+AE$61)/2 * ($A$61-$A$60)) + ((AE$61 + AE$62)/2 * ($A$62-$A$61)) + ((AE$62 + AE$63)/2 * ($A$63 - $A$62))  + ((AE$63 + AE$64)/2 * ($A$64-$A$63)) + ((AE$64 + AE$65)/2 * ($A$65 - $A$64)) + ((AE$65+ AE$66)/2 * ($A$66-$A$65)) + ((AE$66 + AE$67)/2 * ($A$67 - $A$66)) + ((AE$67+AE$68)/2 * ($A$68-$A$67)) + ((AE$68 + AE$69)/2 * ($A$69-$A$68)) + ((AE$69 + AE$70)/2 * ($A$70 - $A$69)) + ((AE$70+AE$71)/2 * ($A$71-$A$70)) + ((AE$71 + AE$72)/2 * ($A$72-$A$71)) + ((AE$72 + AE$73)/2 * ($A$73 - $A$72))  + ((AE$73 + AE$74)/2 * ($A$74-$A$73)) + ((AE$74 + AE$75)/2 * ($A$75 - $A$74)) + ((AE$75+ AE$76)/2 * ($A$76-$A$75)) + ((AE$76 + AE$77)/2 * ($A$77 - $A$76))  + ((AE$77 + AE$78)/2 * ($A$78-$A$77)) + ((AE$78 + AE$79)/2 * ($A$79 - $A$78))  + ((AE$79 + AE$80)/2 * ($A$80-$A$79)) + ((AE$80 + AE$81)/2 * ($A$81 - $A$80)) + ((AE$81+ AE$82)/2 * ($A$82-$A$81)) + ((AE$82 + AE$83)/2 * ($A$83 - $A$82))  + ((AE$83 + AE$84)/2 * ($A$84-$A$83)) + ((AE$84 + AE$85)/2 * ($A$85 - $A$84)) + ((AE$85 + AE$86)/2 * ($A$86 - $A$85))  + ((AE$86 + AE$87)/2 * ($A$87-$A$86)) + ((AE$87 + AE$88)/2 * ($A$88 - $A$87)) + ((AE$88 + AE$89)/2 * ($A$89 - $A$88))  + ((AE$89 + AE$90)/2 * ($A$90-$A$89)) + ((AE$90 + AE$91)/2 * ($A$91 - $A$90)) + ((AE$91 + AE$92)/2 * ($A$92 - $A$91)) + ((AE$92 + AE$93)/2 * ($A$93 - $A$92))+ ((AE$93 + AE$94)/2 * ($A$94 - $A$93)) + ((AE$94 + AE$95)/2 * ($A$95 - $A$94)) + ((AE$95 + AE$96)/2 * ($A$96 - $A$95)) + ((AE$96 + AE$97)/2 * ($A$97 - $A$96)) + ((AE$97 + AE$98)/2 * ($A$98 - $A$97)) + ((AE$98 + AE$99)/2 * ($A$99 - $A$98)) + ((AE$99 + AE$100)/2 * ($A$100 - $A$99)) + ((AE$100 + AE$101)/2 * ($A$101 - $A$100)) + ((AE$101 + AE$102)/2 * ($A$102 - $A$101)) + ((AE$102 + AE$103)/2 * ($A$103 - $A$102)) + ((AE$103 + AE$104)/2 * ($A$104 - $A$103)) + ((AE$104 + AE$105)/2 * ($A$105 - $A$104)) + ((AE$105 + AE$106)/2 * ($A$106 - $A$105)) + ((AE$106 + AE$107)/2 * ($A$107 - $A$106)) + ((AE$107 + AE$108)/2 * ($A$108 - $A$107)) + ((AE$108 + AE$109)/2 * ($A$109 - $A$108)) + ((AE$109 + AE$110)/2 * ($A$110 - $A$109))</f>
        <v>270</v>
      </c>
      <c r="AG115" s="206">
        <f>((AG$59 + AG$60)/2 * ($A$60 - $A$59)) + ((AG$60+AG$61)/2 * ($A$61-$A$60)) + ((AG$61 + AG$62)/2 * ($A$62-$A$61)) + ((AG$62 + AG$63)/2 * ($A$63 - $A$62))  + ((AG$63 + AG$64)/2 * ($A$64-$A$63)) + ((AG$64 + AG$65)/2 * ($A$65 - $A$64)) + ((AG$65+ AG$66)/2 * ($A$66-$A$65)) + ((AG$66 + AG$67)/2 * ($A$67 - $A$66)) + ((AG$67+AG$68)/2 * ($A$68-$A$67)) + ((AG$68 + AG$69)/2 * ($A$69-$A$68)) + ((AG$69 + AG$70)/2 * ($A$70 - $A$69)) + ((AG$70+AG$71)/2 * ($A$71-$A$70)) + ((AG$71 + AG$72)/2 * ($A$72-$A$71)) + ((AG$72 + AG$73)/2 * ($A$73 - $A$72))  + ((AG$73 + AG$74)/2 * ($A$74-$A$73)) + ((AG$74 + AG$75)/2 * ($A$75 - $A$74)) + ((AG$75+ AG$76)/2 * ($A$76-$A$75)) + ((AG$76 + AG$77)/2 * ($A$77 - $A$76))  + ((AG$77 + AG$78)/2 * ($A$78-$A$77)) + ((AG$78 + AG$79)/2 * ($A$79 - $A$78))  + ((AG$79 + AG$80)/2 * ($A$80-$A$79)) + ((AG$80 + AG$81)/2 * ($A$81 - $A$80)) + ((AG$81+ AG$82)/2 * ($A$82-$A$81)) + ((AG$82 + AG$83)/2 * ($A$83 - $A$82))  + ((AG$83 + AG$84)/2 * ($A$84-$A$83)) + ((AG$84 + AG$85)/2 * ($A$85 - $A$84)) + ((AG$85 + AG$86)/2 * ($A$86 - $A$85))  + ((AG$86 + AG$87)/2 * ($A$87-$A$86)) + ((AG$87 + AG$88)/2 * ($A$88 - $A$87)) + ((AG$88 + AG$89)/2 * ($A$89 - $A$88))  + ((AG$89 + AG$90)/2 * ($A$90-$A$89)) + ((AG$90 + AG$91)/2 * ($A$91 - $A$90)) + ((AG$91 + AG$92)/2 * ($A$92 - $A$91)) + ((AG$92 + AG$93)/2 * ($A$93 - $A$92))+ ((AG$93 + AG$94)/2 * ($A$94 - $A$93)) + ((AG$94 + AG$95)/2 * ($A$95 - $A$94)) + ((AG$95 + AG$96)/2 * ($A$96 - $A$95)) + ((AG$96 + AG$97)/2 * ($A$97 - $A$96)) + ((AG$97 + AG$98)/2 * ($A$98 - $A$97)) + ((AG$98 + AG$99)/2 * ($A$99 - $A$98)) + ((AG$99 + AG$100)/2 * ($A$100 - $A$99)) + ((AG$100 + AG$101)/2 * ($A$101 - $A$100)) + ((AG$101 + AG$102)/2 * ($A$102 - $A$101)) + ((AG$102 + AG$103)/2 * ($A$103 - $A$102)) + ((AG$103 + AG$104)/2 * ($A$104 - $A$103)) + ((AG$104 + AG$105)/2 * ($A$105 - $A$104)) + ((AG$105 + AG$106)/2 * ($A$106 - $A$105)) + ((AG$106 + AG$107)/2 * ($A$107 - $A$106)) + ((AG$107 + AG$108)/2 * ($A$108 - $A$107)) + ((AG$108 + AG$109)/2 * ($A$109 - $A$108)) + ((AG$109 + AG$110)/2 * ($A$110 - $A$109))</f>
        <v>223.5</v>
      </c>
      <c r="AI115" s="206">
        <f>((AI$59 + AI$60)/2 * ($A$60 - $A$59)) + ((AI$60+AI$61)/2 * ($A$61-$A$60)) + ((AI$61 + AI$62)/2 * ($A$62-$A$61)) + ((AI$62 + AI$63)/2 * ($A$63 - $A$62))  + ((AI$63 + AI$64)/2 * ($A$64-$A$63)) + ((AI$64 + AI$65)/2 * ($A$65 - $A$64)) + ((AI$65+ AI$66)/2 * ($A$66-$A$65)) + ((AI$66 + AI$67)/2 * ($A$67 - $A$66)) + ((AI$67+AI$68)/2 * ($A$68-$A$67)) + ((AI$68 + AI$69)/2 * ($A$69-$A$68)) + ((AI$69 + AI$70)/2 * ($A$70 - $A$69)) + ((AI$70+AI$71)/2 * ($A$71-$A$70)) + ((AI$71 + AI$72)/2 * ($A$72-$A$71)) + ((AI$72 + AI$73)/2 * ($A$73 - $A$72))  + ((AI$73 + AI$74)/2 * ($A$74-$A$73)) + ((AI$74 + AI$75)/2 * ($A$75 - $A$74)) + ((AI$75+ AI$76)/2 * ($A$76-$A$75)) + ((AI$76 + AI$77)/2 * ($A$77 - $A$76))  + ((AI$77 + AI$78)/2 * ($A$78-$A$77)) + ((AI$78 + AI$79)/2 * ($A$79 - $A$78))  + ((AI$79 + AI$80)/2 * ($A$80-$A$79)) + ((AI$80 + AI$81)/2 * ($A$81 - $A$80)) + ((AI$81+ AI$82)/2 * ($A$82-$A$81)) + ((AI$82 + AI$83)/2 * ($A$83 - $A$82))  + ((AI$83 + AI$84)/2 * ($A$84-$A$83)) + ((AI$84 + AI$85)/2 * ($A$85 - $A$84)) + ((AI$85 + AI$86)/2 * ($A$86 - $A$85))  + ((AI$86 + AI$87)/2 * ($A$87-$A$86)) + ((AI$87 + AI$88)/2 * ($A$88 - $A$87)) + ((AI$88 + AI$89)/2 * ($A$89 - $A$88))  + ((AI$89 + AI$90)/2 * ($A$90-$A$89)) + ((AI$90 + AI$91)/2 * ($A$91 - $A$90)) + ((AI$91 + AI$92)/2 * ($A$92 - $A$91)) + ((AI$92 + AI$93)/2 * ($A$93 - $A$92))+ ((AI$93 + AI$94)/2 * ($A$94 - $A$93)) + ((AI$94 + AI$95)/2 * ($A$95 - $A$94)) + ((AI$95 + AI$96)/2 * ($A$96 - $A$95)) + ((AI$96 + AI$97)/2 * ($A$97 - $A$96)) + ((AI$97 + AI$98)/2 * ($A$98 - $A$97)) + ((AI$98 + AI$99)/2 * ($A$99 - $A$98)) + ((AI$99 + AI$100)/2 * ($A$100 - $A$99)) + ((AI$100 + AI$101)/2 * ($A$101 - $A$100)) + ((AI$101 + AI$102)/2 * ($A$102 - $A$101)) + ((AI$102 + AI$103)/2 * ($A$103 - $A$102)) + ((AI$103 + AI$104)/2 * ($A$104 - $A$103)) + ((AI$104 + AI$105)/2 * ($A$105 - $A$104)) + ((AI$105 + AI$106)/2 * ($A$106 - $A$105)) + ((AI$106 + AI$107)/2 * ($A$107 - $A$106)) + ((AI$107 + AI$108)/2 * ($A$108 - $A$107)) + ((AI$108 + AI$109)/2 * ($A$109 - $A$108)) + ((AI$109 + AI$110)/2 * ($A$110 - $A$109))</f>
        <v>2230</v>
      </c>
      <c r="AK115" s="206">
        <f>((AK$59 + AK$60)/2 * ($A$60 - $A$59)) + ((AK$60+AK$61)/2 * ($A$61-$A$60)) + ((AK$61 + AK$62)/2 * ($A$62-$A$61)) + ((AK$62 + AK$63)/2 * ($A$63 - $A$62))  + ((AK$63 + AK$64)/2 * ($A$64-$A$63)) + ((AK$64 + AK$65)/2 * ($A$65 - $A$64)) + ((AK$65+ AK$66)/2 * ($A$66-$A$65)) + ((AK$66 + AK$67)/2 * ($A$67 - $A$66)) + ((AK$67+AK$68)/2 * ($A$68-$A$67)) + ((AK$68 + AK$69)/2 * ($A$69-$A$68)) + ((AK$69 + AK$70)/2 * ($A$70 - $A$69)) + ((AK$70+AK$71)/2 * ($A$71-$A$70)) + ((AK$71 + AK$72)/2 * ($A$72-$A$71)) + ((AK$72 + AK$73)/2 * ($A$73 - $A$72))  + ((AK$73 + AK$74)/2 * ($A$74-$A$73)) + ((AK$74 + AK$75)/2 * ($A$75 - $A$74)) + ((AK$75+ AK$76)/2 * ($A$76-$A$75)) + ((AK$76 + AK$77)/2 * ($A$77 - $A$76))  + ((AK$77 + AK$78)/2 * ($A$78-$A$77)) + ((AK$78 + AK$79)/2 * ($A$79 - $A$78))  + ((AK$79 + AK$80)/2 * ($A$80-$A$79)) + ((AK$80 + AK$81)/2 * ($A$81 - $A$80)) + ((AK$81+ AK$82)/2 * ($A$82-$A$81)) + ((AK$82 + AK$83)/2 * ($A$83 - $A$82))  + ((AK$83 + AK$84)/2 * ($A$84-$A$83)) + ((AK$84 + AK$85)/2 * ($A$85 - $A$84)) + ((AK$85 + AK$86)/2 * ($A$86 - $A$85))  + ((AK$86 + AK$87)/2 * ($A$87-$A$86)) + ((AK$87 + AK$88)/2 * ($A$88 - $A$87)) + ((AK$88 + AK$89)/2 * ($A$89 - $A$88))  + ((AK$89 + AK$90)/2 * ($A$90-$A$89)) + ((AK$90 + AK$91)/2 * ($A$91 - $A$90)) + ((AK$91 + AK$92)/2 * ($A$92 - $A$91)) + ((AK$92 + AK$93)/2 * ($A$93 - $A$92))+ ((AK$93 + AK$94)/2 * ($A$94 - $A$93)) + ((AK$94 + AK$95)/2 * ($A$95 - $A$94)) + ((AK$95 + AK$96)/2 * ($A$96 - $A$95)) + ((AK$96 + AK$97)/2 * ($A$97 - $A$96)) + ((AK$97 + AK$98)/2 * ($A$98 - $A$97)) + ((AK$98 + AK$99)/2 * ($A$99 - $A$98)) + ((AK$99 + AK$100)/2 * ($A$100 - $A$99)) + ((AK$100 + AK$101)/2 * ($A$101 - $A$100)) + ((AK$101 + AK$102)/2 * ($A$102 - $A$101)) + ((AK$102 + AK$103)/2 * ($A$103 - $A$102)) + ((AK$103 + AK$104)/2 * ($A$104 - $A$103)) + ((AK$104 + AK$105)/2 * ($A$105 - $A$104)) + ((AK$105 + AK$106)/2 * ($A$106 - $A$105)) + ((AK$106 + AK$107)/2 * ($A$107 - $A$106)) + ((AK$107 + AK$108)/2 * ($A$108 - $A$107)) + ((AK$108 + AK$109)/2 * ($A$109 - $A$108)) + ((AK$109 + AK$110)/2 * ($A$110 - $A$109))</f>
        <v>216.75</v>
      </c>
      <c r="AM115" s="206">
        <f>((AM$59 + AM$60)/2 * ($A$60 - $A$59)) + ((AM$60+AM$61)/2 * ($A$61-$A$60)) + ((AM$61 + AM$62)/2 * ($A$62-$A$61)) + ((AM$62 + AM$63)/2 * ($A$63 - $A$62))  + ((AM$63 + AM$64)/2 * ($A$64-$A$63)) + ((AM$64 + AM$65)/2 * ($A$65 - $A$64)) + ((AM$65+ AM$66)/2 * ($A$66-$A$65)) + ((AM$66 + AM$67)/2 * ($A$67 - $A$66)) + ((AM$67+AM$68)/2 * ($A$68-$A$67)) + ((AM$68 + AM$69)/2 * ($A$69-$A$68)) + ((AM$69 + AM$70)/2 * ($A$70 - $A$69)) + ((AM$70+AM$71)/2 * ($A$71-$A$70)) + ((AM$71 + AM$72)/2 * ($A$72-$A$71)) + ((AM$72 + AM$73)/2 * ($A$73 - $A$72))  + ((AM$73 + AM$74)/2 * ($A$74-$A$73)) + ((AM$74 + AM$75)/2 * ($A$75 - $A$74)) + ((AM$75+ AM$76)/2 * ($A$76-$A$75)) + ((AM$76 + AM$77)/2 * ($A$77 - $A$76))  + ((AM$77 + AM$78)/2 * ($A$78-$A$77)) + ((AM$78 + AM$79)/2 * ($A$79 - $A$78))  + ((AM$79 + AM$80)/2 * ($A$80-$A$79)) + ((AM$80 + AM$81)/2 * ($A$81 - $A$80)) + ((AM$81+ AM$82)/2 * ($A$82-$A$81)) + ((AM$82 + AM$83)/2 * ($A$83 - $A$82))  + ((AM$83 + AM$84)/2 * ($A$84-$A$83)) + ((AM$84 + AM$85)/2 * ($A$85 - $A$84)) + ((AM$85 + AM$86)/2 * ($A$86 - $A$85))  + ((AM$86 + AM$87)/2 * ($A$87-$A$86)) + ((AM$87 + AM$88)/2 * ($A$88 - $A$87)) + ((AM$88 + AM$89)/2 * ($A$89 - $A$88))  + ((AM$89 + AM$90)/2 * ($A$90-$A$89)) + ((AM$90 + AM$91)/2 * ($A$91 - $A$90)) + ((AM$91 + AM$92)/2 * ($A$92 - $A$91)) + ((AM$92 + AM$93)/2 * ($A$93 - $A$92))+ ((AM$93 + AM$94)/2 * ($A$94 - $A$93)) + ((AM$94 + AM$95)/2 * ($A$95 - $A$94)) + ((AM$95 + AM$96)/2 * ($A$96 - $A$95)) + ((AM$96 + AM$97)/2 * ($A$97 - $A$96)) + ((AM$97 + AM$98)/2 * ($A$98 - $A$97)) + ((AM$98 + AM$99)/2 * ($A$99 - $A$98)) + ((AM$99 + AM$100)/2 * ($A$100 - $A$99)) + ((AM$100 + AM$101)/2 * ($A$101 - $A$100)) + ((AM$101 + AM$102)/2 * ($A$102 - $A$101)) + ((AM$102 + AM$103)/2 * ($A$103 - $A$102)) + ((AM$103 + AM$104)/2 * ($A$104 - $A$103)) + ((AM$104 + AM$105)/2 * ($A$105 - $A$104)) + ((AM$105 + AM$106)/2 * ($A$106 - $A$105)) + ((AM$106 + AM$107)/2 * ($A$107 - $A$106)) + ((AM$107 + AM$108)/2 * ($A$108 - $A$107)) + ((AM$108 + AM$109)/2 * ($A$109 - $A$108)) + ((AM$109 + AM$110)/2 * ($A$110 - $A$109))</f>
        <v>160.75</v>
      </c>
      <c r="AO115" s="206">
        <f>((AO$59 + AO$60)/2 * ($A$60 - $A$59)) + ((AO$60+AO$61)/2 * ($A$61-$A$60)) + ((AO$61 + AO$62)/2 * ($A$62-$A$61)) + ((AO$62 + AO$63)/2 * ($A$63 - $A$62))  + ((AO$63 + AO$64)/2 * ($A$64-$A$63)) + ((AO$64 + AO$65)/2 * ($A$65 - $A$64)) + ((AO$65+ AO$66)/2 * ($A$66-$A$65)) + ((AO$66 + AO$67)/2 * ($A$67 - $A$66)) + ((AO$67+AO$68)/2 * ($A$68-$A$67)) + ((AO$68 + AO$69)/2 * ($A$69-$A$68)) + ((AO$69 + AO$70)/2 * ($A$70 - $A$69)) + ((AO$70+AO$71)/2 * ($A$71-$A$70)) + ((AO$71 + AO$72)/2 * ($A$72-$A$71)) + ((AO$72 + AO$73)/2 * ($A$73 - $A$72))  + ((AO$73 + AO$74)/2 * ($A$74-$A$73)) + ((AO$74 + AO$75)/2 * ($A$75 - $A$74)) + ((AO$75+ AO$76)/2 * ($A$76-$A$75)) + ((AO$76 + AO$77)/2 * ($A$77 - $A$76))  + ((AO$77 + AO$78)/2 * ($A$78-$A$77)) + ((AO$78 + AO$79)/2 * ($A$79 - $A$78))  + ((AO$79 + AO$80)/2 * ($A$80-$A$79)) + ((AO$80 + AO$81)/2 * ($A$81 - $A$80)) + ((AO$81+ AO$82)/2 * ($A$82-$A$81)) + ((AO$82 + AO$83)/2 * ($A$83 - $A$82))  + ((AO$83 + AO$84)/2 * ($A$84-$A$83)) + ((AO$84 + AO$85)/2 * ($A$85 - $A$84)) + ((AO$85 + AO$86)/2 * ($A$86 - $A$85))  + ((AO$86 + AO$87)/2 * ($A$87-$A$86)) + ((AO$87 + AO$88)/2 * ($A$88 - $A$87)) + ((AO$88 + AO$89)/2 * ($A$89 - $A$88))  + ((AO$89 + AO$90)/2 * ($A$90-$A$89)) + ((AO$90 + AO$91)/2 * ($A$91 - $A$90)) + ((AO$91 + AO$92)/2 * ($A$92 - $A$91)) + ((AO$92 + AO$93)/2 * ($A$93 - $A$92))+ ((AO$93 + AO$94)/2 * ($A$94 - $A$93)) + ((AO$94 + AO$95)/2 * ($A$95 - $A$94)) + ((AO$95 + AO$96)/2 * ($A$96 - $A$95)) + ((AO$96 + AO$97)/2 * ($A$97 - $A$96)) + ((AO$97 + AO$98)/2 * ($A$98 - $A$97)) + ((AO$98 + AO$99)/2 * ($A$99 - $A$98)) + ((AO$99 + AO$100)/2 * ($A$100 - $A$99)) + ((AO$100 + AO$101)/2 * ($A$101 - $A$100)) + ((AO$101 + AO$102)/2 * ($A$102 - $A$101)) + ((AO$102 + AO$103)/2 * ($A$103 - $A$102)) + ((AO$103 + AO$104)/2 * ($A$104 - $A$103)) + ((AO$104 + AO$105)/2 * ($A$105 - $A$104)) + ((AO$105 + AO$106)/2 * ($A$106 - $A$105)) + ((AO$106 + AO$107)/2 * ($A$107 - $A$106)) + ((AO$107 + AO$108)/2 * ($A$108 - $A$107)) + ((AO$108 + AO$109)/2 * ($A$109 - $A$108)) + ((AO$109 + AO$110)/2 * ($A$110 - $A$109))</f>
        <v>232.25</v>
      </c>
      <c r="AQ115" s="206">
        <f>((AQ$59 + AQ$60)/2 * ($A$60 - $A$59)) + ((AQ$60+AQ$61)/2 * ($A$61-$A$60)) + ((AQ$61 + AQ$62)/2 * ($A$62-$A$61)) + ((AQ$62 + AQ$63)/2 * ($A$63 - $A$62))  + ((AQ$63 + AQ$64)/2 * ($A$64-$A$63)) + ((AQ$64 + AQ$65)/2 * ($A$65 - $A$64)) + ((AQ$65+ AQ$66)/2 * ($A$66-$A$65)) + ((AQ$66 + AQ$67)/2 * ($A$67 - $A$66)) + ((AQ$67+AQ$68)/2 * ($A$68-$A$67)) + ((AQ$68 + AQ$69)/2 * ($A$69-$A$68)) + ((AQ$69 + AQ$70)/2 * ($A$70 - $A$69)) + ((AQ$70+AQ$71)/2 * ($A$71-$A$70)) + ((AQ$71 + AQ$72)/2 * ($A$72-$A$71)) + ((AQ$72 + AQ$73)/2 * ($A$73 - $A$72))  + ((AQ$73 + AQ$74)/2 * ($A$74-$A$73)) + ((AQ$74 + AQ$75)/2 * ($A$75 - $A$74)) + ((AQ$75+ AQ$76)/2 * ($A$76-$A$75)) + ((AQ$76 + AQ$77)/2 * ($A$77 - $A$76))  + ((AQ$77 + AQ$78)/2 * ($A$78-$A$77)) + ((AQ$78 + AQ$79)/2 * ($A$79 - $A$78))  + ((AQ$79 + AQ$80)/2 * ($A$80-$A$79)) + ((AQ$80 + AQ$81)/2 * ($A$81 - $A$80)) + ((AQ$81+ AQ$82)/2 * ($A$82-$A$81)) + ((AQ$82 + AQ$83)/2 * ($A$83 - $A$82))  + ((AQ$83 + AQ$84)/2 * ($A$84-$A$83)) + ((AQ$84 + AQ$85)/2 * ($A$85 - $A$84)) + ((AQ$85 + AQ$86)/2 * ($A$86 - $A$85))  + ((AQ$86 + AQ$87)/2 * ($A$87-$A$86)) + ((AQ$87 + AQ$88)/2 * ($A$88 - $A$87)) + ((AQ$88 + AQ$89)/2 * ($A$89 - $A$88))  + ((AQ$89 + AQ$90)/2 * ($A$90-$A$89)) + ((AQ$90 + AQ$91)/2 * ($A$91 - $A$90)) + ((AQ$91 + AQ$92)/2 * ($A$92 - $A$91)) + ((AQ$92 + AQ$93)/2 * ($A$93 - $A$92))+ ((AQ$93 + AQ$94)/2 * ($A$94 - $A$93)) + ((AQ$94 + AQ$95)/2 * ($A$95 - $A$94)) + ((AQ$95 + AQ$96)/2 * ($A$96 - $A$95)) + ((AQ$96 + AQ$97)/2 * ($A$97 - $A$96)) + ((AQ$97 + AQ$98)/2 * ($A$98 - $A$97)) + ((AQ$98 + AQ$99)/2 * ($A$99 - $A$98)) + ((AQ$99 + AQ$100)/2 * ($A$100 - $A$99)) + ((AQ$100 + AQ$101)/2 * ($A$101 - $A$100)) + ((AQ$101 + AQ$102)/2 * ($A$102 - $A$101)) + ((AQ$102 + AQ$103)/2 * ($A$103 - $A$102)) + ((AQ$103 + AQ$104)/2 * ($A$104 - $A$103)) + ((AQ$104 + AQ$105)/2 * ($A$105 - $A$104)) + ((AQ$105 + AQ$106)/2 * ($A$106 - $A$105)) + ((AQ$106 + AQ$107)/2 * ($A$107 - $A$106)) + ((AQ$107 + AQ$108)/2 * ($A$108 - $A$107)) + ((AQ$108 + AQ$109)/2 * ($A$109 - $A$108)) + ((AQ$109 + AQ$110)/2 * ($A$110 - $A$109))</f>
        <v>2254.5</v>
      </c>
      <c r="AU115" s="206">
        <f>((AU$59 + AU$60)/2 * ($A$60 - $A$59)) + ((AU$60+AU$61)/2 * ($A$61-$A$60)) + ((AU$61 + AU$62)/2 * ($A$62-$A$61)) + ((AU$62 + AU$63)/2 * ($A$63 - $A$62))  + ((AU$63 + AU$64)/2 * ($A$64-$A$63)) + ((AU$64 + AU$65)/2 * ($A$65 - $A$64)) + ((AU$65+ AU$66)/2 * ($A$66-$A$65)) + ((AU$66 + AU$67)/2 * ($A$67 - $A$66)) + ((AU$67+AU$68)/2 * ($A$68-$A$67)) + ((AU$68 + AU$69)/2 * ($A$69-$A$68)) + ((AU$69 + AU$70)/2 * ($A$70 - $A$69)) + ((AU$70+AU$71)/2 * ($A$71-$A$70)) + ((AU$71 + AU$72)/2 * ($A$72-$A$71)) + ((AU$72 + AU$73)/2 * ($A$73 - $A$72))  + ((AU$73 + AU$74)/2 * ($A$74-$A$73)) + ((AU$74 + AU$75)/2 * ($A$75 - $A$74)) + ((AU$75+ AU$76)/2 * ($A$76-$A$75)) + ((AU$76 + AU$77)/2 * ($A$77 - $A$76))  + ((AU$77 + AU$78)/2 * ($A$78-$A$77)) + ((AU$78 + AU$79)/2 * ($A$79 - $A$78))  + ((AU$79 + AU$80)/2 * ($A$80-$A$79)) + ((AU$80 + AU$81)/2 * ($A$81 - $A$80)) + ((AU$81+ AU$82)/2 * ($A$82-$A$81)) + ((AU$82 + AU$83)/2 * ($A$83 - $A$82))  + ((AU$83 + AU$84)/2 * ($A$84-$A$83)) + ((AU$84 + AU$85)/2 * ($A$85 - $A$84)) + ((AU$85 + AU$86)/2 * ($A$86 - $A$85))  + ((AU$86 + AU$87)/2 * ($A$87-$A$86)) + ((AU$87 + AU$88)/2 * ($A$88 - $A$87)) + ((AU$88 + AU$89)/2 * ($A$89 - $A$88))  + ((AU$89 + AU$90)/2 * ($A$90-$A$89)) + ((AU$90 + AU$91)/2 * ($A$91 - $A$90)) + ((AU$91 + AU$92)/2 * ($A$92 - $A$91)) + ((AU$92 + AU$93)/2 * ($A$93 - $A$92))+ ((AU$93 + AU$94)/2 * ($A$94 - $A$93)) + ((AU$94 + AU$95)/2 * ($A$95 - $A$94)) + ((AU$95 + AU$96)/2 * ($A$96 - $A$95)) + ((AU$96 + AU$97)/2 * ($A$97 - $A$96)) + ((AU$97 + AU$98)/2 * ($A$98 - $A$97)) + ((AU$98 + AU$99)/2 * ($A$99 - $A$98)) + ((AU$99 + AU$100)/2 * ($A$100 - $A$99)) + ((AU$100 + AU$101)/2 * ($A$101 - $A$100)) + ((AU$101 + AU$102)/2 * ($A$102 - $A$101)) + ((AU$102 + AU$103)/2 * ($A$103 - $A$102)) + ((AU$103 + AU$104)/2 * ($A$104 - $A$103)) + ((AU$104 + AU$105)/2 * ($A$105 - $A$104)) + ((AU$105 + AU$106)/2 * ($A$106 - $A$105)) + ((AU$106 + AU$107)/2 * ($A$107 - $A$106)) + ((AU$107 + AU$108)/2 * ($A$108 - $A$107)) + ((AU$108 + AU$109)/2 * ($A$109 - $A$108)) + ((AU$109 + AU$110)/2 * ($A$110 - $A$109))</f>
        <v>28.25</v>
      </c>
      <c r="AW115" s="206">
        <f>((AW$59 + AW$60)/2 * ($A$60 - $A$59)) + ((AW$60+AW$61)/2 * ($A$61-$A$60)) + ((AW$61 + AW$62)/2 * ($A$62-$A$61)) + ((AW$62 + AW$63)/2 * ($A$63 - $A$62))  + ((AW$63 + AW$64)/2 * ($A$64-$A$63)) + ((AW$64 + AW$65)/2 * ($A$65 - $A$64)) + ((AW$65+ AW$66)/2 * ($A$66-$A$65)) + ((AW$66 + AW$67)/2 * ($A$67 - $A$66)) + ((AW$67+AW$68)/2 * ($A$68-$A$67)) + ((AW$68 + AW$69)/2 * ($A$69-$A$68)) + ((AW$69 + AW$70)/2 * ($A$70 - $A$69)) + ((AW$70+AW$71)/2 * ($A$71-$A$70)) + ((AW$71 + AW$72)/2 * ($A$72-$A$71)) + ((AW$72 + AW$73)/2 * ($A$73 - $A$72))  + ((AW$73 + AW$74)/2 * ($A$74-$A$73)) + ((AW$74 + AW$75)/2 * ($A$75 - $A$74)) + ((AW$75+ AW$76)/2 * ($A$76-$A$75)) + ((AW$76 + AW$77)/2 * ($A$77 - $A$76))  + ((AW$77 + AW$78)/2 * ($A$78-$A$77)) + ((AW$78 + AW$79)/2 * ($A$79 - $A$78))  + ((AW$79 + AW$80)/2 * ($A$80-$A$79)) + ((AW$80 + AW$81)/2 * ($A$81 - $A$80)) + ((AW$81+ AW$82)/2 * ($A$82-$A$81)) + ((AW$82 + AW$83)/2 * ($A$83 - $A$82))  + ((AW$83 + AW$84)/2 * ($A$84-$A$83)) + ((AW$84 + AW$85)/2 * ($A$85 - $A$84)) + ((AW$85 + AW$86)/2 * ($A$86 - $A$85))  + ((AW$86 + AW$87)/2 * ($A$87-$A$86)) + ((AW$87 + AW$88)/2 * ($A$88 - $A$87)) + ((AW$88 + AW$89)/2 * ($A$89 - $A$88))  + ((AW$89 + AW$90)/2 * ($A$90-$A$89)) + ((AW$90 + AW$91)/2 * ($A$91 - $A$90)) + ((AW$91 + AW$92)/2 * ($A$92 - $A$91)) + ((AW$92 + AW$93)/2 * ($A$93 - $A$92))+ ((AW$93 + AW$94)/2 * ($A$94 - $A$93)) + ((AW$94 + AW$95)/2 * ($A$95 - $A$94)) + ((AW$95 + AW$96)/2 * ($A$96 - $A$95)) + ((AW$96 + AW$97)/2 * ($A$97 - $A$96)) + ((AW$97 + AW$98)/2 * ($A$98 - $A$97)) + ((AW$98 + AW$99)/2 * ($A$99 - $A$98)) + ((AW$99 + AW$100)/2 * ($A$100 - $A$99)) + ((AW$100 + AW$101)/2 * ($A$101 - $A$100)) + ((AW$101 + AW$102)/2 * ($A$102 - $A$101)) + ((AW$102 + AW$103)/2 * ($A$103 - $A$102)) + ((AW$103 + AW$104)/2 * ($A$104 - $A$103)) + ((AW$104 + AW$105)/2 * ($A$105 - $A$104)) + ((AW$105 + AW$106)/2 * ($A$106 - $A$105)) + ((AW$106 + AW$107)/2 * ($A$107 - $A$106)) + ((AW$107 + AW$108)/2 * ($A$108 - $A$107)) + ((AW$108 + AW$109)/2 * ($A$109 - $A$108)) + ((AW$109 + AW$110)/2 * ($A$110 - $A$109))</f>
        <v>562.5</v>
      </c>
      <c r="AY115" s="206">
        <f>((AY$59 + AY$60)/2 * ($A$60 - $A$59)) + ((AY$60+AY$61)/2 * ($A$61-$A$60)) + ((AY$61 + AY$62)/2 * ($A$62-$A$61)) + ((AY$62 + AY$63)/2 * ($A$63 - $A$62))  + ((AY$63 + AY$64)/2 * ($A$64-$A$63)) + ((AY$64 + AY$65)/2 * ($A$65 - $A$64)) + ((AY$65+ AY$66)/2 * ($A$66-$A$65)) + ((AY$66 + AY$67)/2 * ($A$67 - $A$66)) + ((AY$67+AY$68)/2 * ($A$68-$A$67)) + ((AY$68 + AY$69)/2 * ($A$69-$A$68)) + ((AY$69 + AY$70)/2 * ($A$70 - $A$69)) + ((AY$70+AY$71)/2 * ($A$71-$A$70)) + ((AY$71 + AY$72)/2 * ($A$72-$A$71)) + ((AY$72 + AY$73)/2 * ($A$73 - $A$72))  + ((AY$73 + AY$74)/2 * ($A$74-$A$73)) + ((AY$74 + AY$75)/2 * ($A$75 - $A$74)) + ((AY$75+ AY$76)/2 * ($A$76-$A$75)) + ((AY$76 + AY$77)/2 * ($A$77 - $A$76))  + ((AY$77 + AY$78)/2 * ($A$78-$A$77)) + ((AY$78 + AY$79)/2 * ($A$79 - $A$78))  + ((AY$79 + AY$80)/2 * ($A$80-$A$79)) + ((AY$80 + AY$81)/2 * ($A$81 - $A$80)) + ((AY$81+ AY$82)/2 * ($A$82-$A$81)) + ((AY$82 + AY$83)/2 * ($A$83 - $A$82))  + ((AY$83 + AY$84)/2 * ($A$84-$A$83)) + ((AY$84 + AY$85)/2 * ($A$85 - $A$84)) + ((AY$85 + AY$86)/2 * ($A$86 - $A$85))  + ((AY$86 + AY$87)/2 * ($A$87-$A$86)) + ((AY$87 + AY$88)/2 * ($A$88 - $A$87)) + ((AY$88 + AY$89)/2 * ($A$89 - $A$88))  + ((AY$89 + AY$90)/2 * ($A$90-$A$89)) + ((AY$90 + AY$91)/2 * ($A$91 - $A$90)) + ((AY$91 + AY$92)/2 * ($A$92 - $A$91)) + ((AY$92 + AY$93)/2 * ($A$93 - $A$92))+ ((AY$93 + AY$94)/2 * ($A$94 - $A$93)) + ((AY$94 + AY$95)/2 * ($A$95 - $A$94)) + ((AY$95 + AY$96)/2 * ($A$96 - $A$95)) + ((AY$96 + AY$97)/2 * ($A$97 - $A$96)) + ((AY$97 + AY$98)/2 * ($A$98 - $A$97)) + ((AY$98 + AY$99)/2 * ($A$99 - $A$98)) + ((AY$99 + AY$100)/2 * ($A$100 - $A$99)) + ((AY$100 + AY$101)/2 * ($A$101 - $A$100)) + ((AY$101 + AY$102)/2 * ($A$102 - $A$101)) + ((AY$102 + AY$103)/2 * ($A$103 - $A$102)) + ((AY$103 + AY$104)/2 * ($A$104 - $A$103)) + ((AY$104 + AY$105)/2 * ($A$105 - $A$104)) + ((AY$105 + AY$106)/2 * ($A$106 - $A$105)) + ((AY$106 + AY$107)/2 * ($A$107 - $A$106)) + ((AY$107 + AY$108)/2 * ($A$108 - $A$107)) + ((AY$108 + AY$109)/2 * ($A$109 - $A$108)) + ((AY$109 + AY$110)/2 * ($A$110 - $A$109))</f>
        <v>40</v>
      </c>
      <c r="BA115" s="206">
        <f>((BA$59 + BA$60)/2 * ($A$60 - $A$59)) + ((BA$60+BA$61)/2 * ($A$61-$A$60)) + ((BA$61 + BA$62)/2 * ($A$62-$A$61)) + ((BA$62 + BA$63)/2 * ($A$63 - $A$62))  + ((BA$63 + BA$64)/2 * ($A$64-$A$63)) + ((BA$64 + BA$65)/2 * ($A$65 - $A$64)) + ((BA$65+ BA$66)/2 * ($A$66-$A$65)) + ((BA$66 + BA$67)/2 * ($A$67 - $A$66)) + ((BA$67+BA$68)/2 * ($A$68-$A$67)) + ((BA$68 + BA$69)/2 * ($A$69-$A$68)) + ((BA$69 + BA$70)/2 * ($A$70 - $A$69)) + ((BA$70+BA$71)/2 * ($A$71-$A$70)) + ((BA$71 + BA$72)/2 * ($A$72-$A$71)) + ((BA$72 + BA$73)/2 * ($A$73 - $A$72))  + ((BA$73 + BA$74)/2 * ($A$74-$A$73)) + ((BA$74 + BA$75)/2 * ($A$75 - $A$74)) + ((BA$75+ BA$76)/2 * ($A$76-$A$75)) + ((BA$76 + BA$77)/2 * ($A$77 - $A$76))  + ((BA$77 + BA$78)/2 * ($A$78-$A$77)) + ((BA$78 + BA$79)/2 * ($A$79 - $A$78))  + ((BA$79 + BA$80)/2 * ($A$80-$A$79)) + ((BA$80 + BA$81)/2 * ($A$81 - $A$80)) + ((BA$81+ BA$82)/2 * ($A$82-$A$81)) + ((BA$82 + BA$83)/2 * ($A$83 - $A$82))  + ((BA$83 + BA$84)/2 * ($A$84-$A$83)) + ((BA$84 + BA$85)/2 * ($A$85 - $A$84)) + ((BA$85 + BA$86)/2 * ($A$86 - $A$85))  + ((BA$86 + BA$87)/2 * ($A$87-$A$86)) + ((BA$87 + BA$88)/2 * ($A$88 - $A$87)) + ((BA$88 + BA$89)/2 * ($A$89 - $A$88))  + ((BA$89 + BA$90)/2 * ($A$90-$A$89)) + ((BA$90 + BA$91)/2 * ($A$91 - $A$90)) + ((BA$91 + BA$92)/2 * ($A$92 - $A$91)) + ((BA$92 + BA$93)/2 * ($A$93 - $A$92))+ ((BA$93 + BA$94)/2 * ($A$94 - $A$93)) + ((BA$94 + BA$95)/2 * ($A$95 - $A$94)) + ((BA$95 + BA$96)/2 * ($A$96 - $A$95)) + ((BA$96 + BA$97)/2 * ($A$97 - $A$96)) + ((BA$97 + BA$98)/2 * ($A$98 - $A$97)) + ((BA$98 + BA$99)/2 * ($A$99 - $A$98)) + ((BA$99 + BA$100)/2 * ($A$100 - $A$99)) + ((BA$100 + BA$101)/2 * ($A$101 - $A$100)) + ((BA$101 + BA$102)/2 * ($A$102 - $A$101)) + ((BA$102 + BA$103)/2 * ($A$103 - $A$102)) + ((BA$103 + BA$104)/2 * ($A$104 - $A$103)) + ((BA$104 + BA$105)/2 * ($A$105 - $A$104)) + ((BA$105 + BA$106)/2 * ($A$106 - $A$105)) + ((BA$106 + BA$107)/2 * ($A$107 - $A$106)) + ((BA$107 + BA$108)/2 * ($A$108 - $A$107)) + ((BA$108 + BA$109)/2 * ($A$109 - $A$108)) + ((BA$109 + BA$110)/2 * ($A$110 - $A$109))</f>
        <v>52.25</v>
      </c>
      <c r="BC115" s="206">
        <f>((BC$59 + BC$60)/2 * ($A$60 - $A$59)) + ((BC$60+BC$61)/2 * ($A$61-$A$60)) + ((BC$61 + BC$62)/2 * ($A$62-$A$61)) + ((BC$62 + BC$63)/2 * ($A$63 - $A$62))  + ((BC$63 + BC$64)/2 * ($A$64-$A$63)) + ((BC$64 + BC$65)/2 * ($A$65 - $A$64)) + ((BC$65+ BC$66)/2 * ($A$66-$A$65)) + ((BC$66 + BC$67)/2 * ($A$67 - $A$66)) + ((BC$67+BC$68)/2 * ($A$68-$A$67)) + ((BC$68 + BC$69)/2 * ($A$69-$A$68)) + ((BC$69 + BC$70)/2 * ($A$70 - $A$69)) + ((BC$70+BC$71)/2 * ($A$71-$A$70)) + ((BC$71 + BC$72)/2 * ($A$72-$A$71)) + ((BC$72 + BC$73)/2 * ($A$73 - $A$72))  + ((BC$73 + BC$74)/2 * ($A$74-$A$73)) + ((BC$74 + BC$75)/2 * ($A$75 - $A$74)) + ((BC$75+ BC$76)/2 * ($A$76-$A$75)) + ((BC$76 + BC$77)/2 * ($A$77 - $A$76))  + ((BC$77 + BC$78)/2 * ($A$78-$A$77)) + ((BC$78 + BC$79)/2 * ($A$79 - $A$78))  + ((BC$79 + BC$80)/2 * ($A$80-$A$79)) + ((BC$80 + BC$81)/2 * ($A$81 - $A$80)) + ((BC$81+ BC$82)/2 * ($A$82-$A$81)) + ((BC$82 + BC$83)/2 * ($A$83 - $A$82))  + ((BC$83 + BC$84)/2 * ($A$84-$A$83)) + ((BC$84 + BC$85)/2 * ($A$85 - $A$84)) + ((BC$85 + BC$86)/2 * ($A$86 - $A$85))  + ((BC$86 + BC$87)/2 * ($A$87-$A$86)) + ((BC$87 + BC$88)/2 * ($A$88 - $A$87)) + ((BC$88 + BC$89)/2 * ($A$89 - $A$88))  + ((BC$89 + BC$90)/2 * ($A$90-$A$89)) + ((BC$90 + BC$91)/2 * ($A$91 - $A$90)) + ((BC$91 + BC$92)/2 * ($A$92 - $A$91)) + ((BC$92 + BC$93)/2 * ($A$93 - $A$92))+ ((BC$93 + BC$94)/2 * ($A$94 - $A$93)) + ((BC$94 + BC$95)/2 * ($A$95 - $A$94)) + ((BC$95 + BC$96)/2 * ($A$96 - $A$95)) + ((BC$96 + BC$97)/2 * ($A$97 - $A$96)) + ((BC$97 + BC$98)/2 * ($A$98 - $A$97)) + ((BC$98 + BC$99)/2 * ($A$99 - $A$98)) + ((BC$99 + BC$100)/2 * ($A$100 - $A$99)) + ((BC$100 + BC$101)/2 * ($A$101 - $A$100)) + ((BC$101 + BC$102)/2 * ($A$102 - $A$101)) + ((BC$102 + BC$103)/2 * ($A$103 - $A$102)) + ((BC$103 + BC$104)/2 * ($A$104 - $A$103)) + ((BC$104 + BC$105)/2 * ($A$105 - $A$104)) + ((BC$105 + BC$106)/2 * ($A$106 - $A$105)) + ((BC$106 + BC$107)/2 * ($A$107 - $A$106)) + ((BC$107 + BC$108)/2 * ($A$108 - $A$107)) + ((BC$108 + BC$109)/2 * ($A$109 - $A$108)) + ((BC$109 + BC$110)/2 * ($A$110 - $A$109))</f>
        <v>36.25</v>
      </c>
      <c r="BE115" s="206">
        <f>((BE$59 + BE$60)/2 * ($A$60 - $A$59)) + ((BE$60+BE$61)/2 * ($A$61-$A$60)) + ((BE$61 + BE$62)/2 * ($A$62-$A$61)) + ((BE$62 + BE$63)/2 * ($A$63 - $A$62))  + ((BE$63 + BE$64)/2 * ($A$64-$A$63)) + ((BE$64 + BE$65)/2 * ($A$65 - $A$64)) + ((BE$65+ BE$66)/2 * ($A$66-$A$65)) + ((BE$66 + BE$67)/2 * ($A$67 - $A$66)) + ((BE$67+BE$68)/2 * ($A$68-$A$67)) + ((BE$68 + BE$69)/2 * ($A$69-$A$68)) + ((BE$69 + BE$70)/2 * ($A$70 - $A$69)) + ((BE$70+BE$71)/2 * ($A$71-$A$70)) + ((BE$71 + BE$72)/2 * ($A$72-$A$71)) + ((BE$72 + BE$73)/2 * ($A$73 - $A$72))  + ((BE$73 + BE$74)/2 * ($A$74-$A$73)) + ((BE$74 + BE$75)/2 * ($A$75 - $A$74)) + ((BE$75+ BE$76)/2 * ($A$76-$A$75)) + ((BE$76 + BE$77)/2 * ($A$77 - $A$76))  + ((BE$77 + BE$78)/2 * ($A$78-$A$77)) + ((BE$78 + BE$79)/2 * ($A$79 - $A$78))  + ((BE$79 + BE$80)/2 * ($A$80-$A$79)) + ((BE$80 + BE$81)/2 * ($A$81 - $A$80)) + ((BE$81+ BE$82)/2 * ($A$82-$A$81)) + ((BE$82 + BE$83)/2 * ($A$83 - $A$82))  + ((BE$83 + BE$84)/2 * ($A$84-$A$83)) + ((BE$84 + BE$85)/2 * ($A$85 - $A$84)) + ((BE$85 + BE$86)/2 * ($A$86 - $A$85))  + ((BE$86 + BE$87)/2 * ($A$87-$A$86)) + ((BE$87 + BE$88)/2 * ($A$88 - $A$87)) + ((BE$88 + BE$89)/2 * ($A$89 - $A$88))  + ((BE$89 + BE$90)/2 * ($A$90-$A$89)) + ((BE$90 + BE$91)/2 * ($A$91 - $A$90)) + ((BE$91 + BE$92)/2 * ($A$92 - $A$91)) + ((BE$92 + BE$93)/2 * ($A$93 - $A$92))+ ((BE$93 + BE$94)/2 * ($A$94 - $A$93)) + ((BE$94 + BE$95)/2 * ($A$95 - $A$94)) + ((BE$95 + BE$96)/2 * ($A$96 - $A$95)) + ((BE$96 + BE$97)/2 * ($A$97 - $A$96)) + ((BE$97 + BE$98)/2 * ($A$98 - $A$97)) + ((BE$98 + BE$99)/2 * ($A$99 - $A$98)) + ((BE$99 + BE$100)/2 * ($A$100 - $A$99)) + ((BE$100 + BE$101)/2 * ($A$101 - $A$100)) + ((BE$101 + BE$102)/2 * ($A$102 - $A$101)) + ((BE$102 + BE$103)/2 * ($A$103 - $A$102)) + ((BE$103 + BE$104)/2 * ($A$104 - $A$103)) + ((BE$104 + BE$105)/2 * ($A$105 - $A$104)) + ((BE$105 + BE$106)/2 * ($A$106 - $A$105)) + ((BE$106 + BE$107)/2 * ($A$107 - $A$106)) + ((BE$107 + BE$108)/2 * ($A$108 - $A$107)) + ((BE$108 + BE$109)/2 * ($A$109 - $A$108)) + ((BE$109 + BE$110)/2 * ($A$110 - $A$109))</f>
        <v>1356.5</v>
      </c>
      <c r="BG115" s="206">
        <f>((BG$59 + BG$60)/2 * ($A$60 - $A$59)) + ((BG$60+BG$61)/2 * ($A$61-$A$60)) + ((BG$61 + BG$62)/2 * ($A$62-$A$61)) + ((BG$62 + BG$63)/2 * ($A$63 - $A$62))  + ((BG$63 + BG$64)/2 * ($A$64-$A$63)) + ((BG$64 + BG$65)/2 * ($A$65 - $A$64)) + ((BG$65+ BG$66)/2 * ($A$66-$A$65)) + ((BG$66 + BG$67)/2 * ($A$67 - $A$66)) + ((BG$67+BG$68)/2 * ($A$68-$A$67)) + ((BG$68 + BG$69)/2 * ($A$69-$A$68)) + ((BG$69 + BG$70)/2 * ($A$70 - $A$69)) + ((BG$70+BG$71)/2 * ($A$71-$A$70)) + ((BG$71 + BG$72)/2 * ($A$72-$A$71)) + ((BG$72 + BG$73)/2 * ($A$73 - $A$72))  + ((BG$73 + BG$74)/2 * ($A$74-$A$73)) + ((BG$74 + BG$75)/2 * ($A$75 - $A$74)) + ((BG$75+ BG$76)/2 * ($A$76-$A$75)) + ((BG$76 + BG$77)/2 * ($A$77 - $A$76))  + ((BG$77 + BG$78)/2 * ($A$78-$A$77)) + ((BG$78 + BG$79)/2 * ($A$79 - $A$78))  + ((BG$79 + BG$80)/2 * ($A$80-$A$79)) + ((BG$80 + BG$81)/2 * ($A$81 - $A$80)) + ((BG$81+ BG$82)/2 * ($A$82-$A$81)) + ((BG$82 + BG$83)/2 * ($A$83 - $A$82))  + ((BG$83 + BG$84)/2 * ($A$84-$A$83)) + ((BG$84 + BG$85)/2 * ($A$85 - $A$84)) + ((BG$85 + BG$86)/2 * ($A$86 - $A$85))  + ((BG$86 + BG$87)/2 * ($A$87-$A$86)) + ((BG$87 + BG$88)/2 * ($A$88 - $A$87)) + ((BG$88 + BG$89)/2 * ($A$89 - $A$88))  + ((BG$89 + BG$90)/2 * ($A$90-$A$89)) + ((BG$90 + BG$91)/2 * ($A$91 - $A$90)) + ((BG$91 + BG$92)/2 * ($A$92 - $A$91)) + ((BG$92 + BG$93)/2 * ($A$93 - $A$92))+ ((BG$93 + BG$94)/2 * ($A$94 - $A$93)) + ((BG$94 + BG$95)/2 * ($A$95 - $A$94)) + ((BG$95 + BG$96)/2 * ($A$96 - $A$95)) + ((BG$96 + BG$97)/2 * ($A$97 - $A$96)) + ((BG$97 + BG$98)/2 * ($A$98 - $A$97)) + ((BG$98 + BG$99)/2 * ($A$99 - $A$98)) + ((BG$99 + BG$100)/2 * ($A$100 - $A$99)) + ((BG$100 + BG$101)/2 * ($A$101 - $A$100)) + ((BG$101 + BG$102)/2 * ($A$102 - $A$101)) + ((BG$102 + BG$103)/2 * ($A$103 - $A$102)) + ((BG$103 + BG$104)/2 * ($A$104 - $A$103)) + ((BG$104 + BG$105)/2 * ($A$105 - $A$104)) + ((BG$105 + BG$106)/2 * ($A$106 - $A$105)) + ((BG$106 + BG$107)/2 * ($A$107 - $A$106)) + ((BG$107 + BG$108)/2 * ($A$108 - $A$107)) + ((BG$108 + BG$109)/2 * ($A$109 - $A$108)) + ((BG$109 + BG$110)/2 * ($A$110 - $A$109))</f>
        <v>1283</v>
      </c>
      <c r="BI115" s="206">
        <f>((BI$59 + BI$60)/2 * ($A$60 - $A$59)) + ((BI$60+BI$61)/2 * ($A$61-$A$60)) + ((BI$61 + BI$62)/2 * ($A$62-$A$61)) + ((BI$62 + BI$63)/2 * ($A$63 - $A$62))  + ((BI$63 + BI$64)/2 * ($A$64-$A$63)) + ((BI$64 + BI$65)/2 * ($A$65 - $A$64)) + ((BI$65+ BI$66)/2 * ($A$66-$A$65)) + ((BI$66 + BI$67)/2 * ($A$67 - $A$66)) + ((BI$67+BI$68)/2 * ($A$68-$A$67)) + ((BI$68 + BI$69)/2 * ($A$69-$A$68)) + ((BI$69 + BI$70)/2 * ($A$70 - $A$69)) + ((BI$70+BI$71)/2 * ($A$71-$A$70)) + ((BI$71 + BI$72)/2 * ($A$72-$A$71)) + ((BI$72 + BI$73)/2 * ($A$73 - $A$72))  + ((BI$73 + BI$74)/2 * ($A$74-$A$73)) + ((BI$74 + BI$75)/2 * ($A$75 - $A$74)) + ((BI$75+ BI$76)/2 * ($A$76-$A$75)) + ((BI$76 + BI$77)/2 * ($A$77 - $A$76))  + ((BI$77 + BI$78)/2 * ($A$78-$A$77)) + ((BI$78 + BI$79)/2 * ($A$79 - $A$78))  + ((BI$79 + BI$80)/2 * ($A$80-$A$79)) + ((BI$80 + BI$81)/2 * ($A$81 - $A$80)) + ((BI$81+ BI$82)/2 * ($A$82-$A$81)) + ((BI$82 + BI$83)/2 * ($A$83 - $A$82))  + ((BI$83 + BI$84)/2 * ($A$84-$A$83)) + ((BI$84 + BI$85)/2 * ($A$85 - $A$84)) + ((BI$85 + BI$86)/2 * ($A$86 - $A$85))  + ((BI$86 + BI$87)/2 * ($A$87-$A$86)) + ((BI$87 + BI$88)/2 * ($A$88 - $A$87)) + ((BI$88 + BI$89)/2 * ($A$89 - $A$88))  + ((BI$89 + BI$90)/2 * ($A$90-$A$89)) + ((BI$90 + BI$91)/2 * ($A$91 - $A$90)) + ((BI$91 + BI$92)/2 * ($A$92 - $A$91)) + ((BI$92 + BI$93)/2 * ($A$93 - $A$92))+ ((BI$93 + BI$94)/2 * ($A$94 - $A$93)) + ((BI$94 + BI$95)/2 * ($A$95 - $A$94)) + ((BI$95 + BI$96)/2 * ($A$96 - $A$95)) + ((BI$96 + BI$97)/2 * ($A$97 - $A$96)) + ((BI$97 + BI$98)/2 * ($A$98 - $A$97)) + ((BI$98 + BI$99)/2 * ($A$99 - $A$98)) + ((BI$99 + BI$100)/2 * ($A$100 - $A$99)) + ((BI$100 + BI$101)/2 * ($A$101 - $A$100)) + ((BI$101 + BI$102)/2 * ($A$102 - $A$101)) + ((BI$102 + BI$103)/2 * ($A$103 - $A$102)) + ((BI$103 + BI$104)/2 * ($A$104 - $A$103)) + ((BI$104 + BI$105)/2 * ($A$105 - $A$104)) + ((BI$105 + BI$106)/2 * ($A$106 - $A$105)) + ((BI$106 + BI$107)/2 * ($A$107 - $A$106)) + ((BI$107 + BI$108)/2 * ($A$108 - $A$107)) + ((BI$108 + BI$109)/2 * ($A$109 - $A$108)) + ((BI$109 + BI$110)/2 * ($A$110 - $A$109))</f>
        <v>967.25</v>
      </c>
      <c r="BK115" s="206">
        <f>((BK$59 + BK$60)/2 * ($A$60 - $A$59)) + ((BK$60+BK$61)/2 * ($A$61-$A$60)) + ((BK$61 + BK$62)/2 * ($A$62-$A$61)) + ((BK$62 + BK$63)/2 * ($A$63 - $A$62))  + ((BK$63 + BK$64)/2 * ($A$64-$A$63)) + ((BK$64 + BK$65)/2 * ($A$65 - $A$64)) + ((BK$65+ BK$66)/2 * ($A$66-$A$65)) + ((BK$66 + BK$67)/2 * ($A$67 - $A$66)) + ((BK$67+BK$68)/2 * ($A$68-$A$67)) + ((BK$68 + BK$69)/2 * ($A$69-$A$68)) + ((BK$69 + BK$70)/2 * ($A$70 - $A$69)) + ((BK$70+BK$71)/2 * ($A$71-$A$70)) + ((BK$71 + BK$72)/2 * ($A$72-$A$71)) + ((BK$72 + BK$73)/2 * ($A$73 - $A$72))  + ((BK$73 + BK$74)/2 * ($A$74-$A$73)) + ((BK$74 + BK$75)/2 * ($A$75 - $A$74)) + ((BK$75+ BK$76)/2 * ($A$76-$A$75)) + ((BK$76 + BK$77)/2 * ($A$77 - $A$76))  + ((BK$77 + BK$78)/2 * ($A$78-$A$77)) + ((BK$78 + BK$79)/2 * ($A$79 - $A$78))  + ((BK$79 + BK$80)/2 * ($A$80-$A$79)) + ((BK$80 + BK$81)/2 * ($A$81 - $A$80)) + ((BK$81+ BK$82)/2 * ($A$82-$A$81)) + ((BK$82 + BK$83)/2 * ($A$83 - $A$82))  + ((BK$83 + BK$84)/2 * ($A$84-$A$83)) + ((BK$84 + BK$85)/2 * ($A$85 - $A$84)) + ((BK$85 + BK$86)/2 * ($A$86 - $A$85))  + ((BK$86 + BK$87)/2 * ($A$87-$A$86)) + ((BK$87 + BK$88)/2 * ($A$88 - $A$87)) + ((BK$88 + BK$89)/2 * ($A$89 - $A$88))  + ((BK$89 + BK$90)/2 * ($A$90-$A$89)) + ((BK$90 + BK$91)/2 * ($A$91 - $A$90)) + ((BK$91 + BK$92)/2 * ($A$92 - $A$91)) + ((BK$92 + BK$93)/2 * ($A$93 - $A$92))+ ((BK$93 + BK$94)/2 * ($A$94 - $A$93)) + ((BK$94 + BK$95)/2 * ($A$95 - $A$94)) + ((BK$95 + BK$96)/2 * ($A$96 - $A$95)) + ((BK$96 + BK$97)/2 * ($A$97 - $A$96)) + ((BK$97 + BK$98)/2 * ($A$98 - $A$97)) + ((BK$98 + BK$99)/2 * ($A$99 - $A$98)) + ((BK$99 + BK$100)/2 * ($A$100 - $A$99)) + ((BK$100 + BK$101)/2 * ($A$101 - $A$100)) + ((BK$101 + BK$102)/2 * ($A$102 - $A$101)) + ((BK$102 + BK$103)/2 * ($A$103 - $A$102)) + ((BK$103 + BK$104)/2 * ($A$104 - $A$103)) + ((BK$104 + BK$105)/2 * ($A$105 - $A$104)) + ((BK$105 + BK$106)/2 * ($A$106 - $A$105)) + ((BK$106 + BK$107)/2 * ($A$107 - $A$106)) + ((BK$107 + BK$108)/2 * ($A$108 - $A$107)) + ((BK$108 + BK$109)/2 * ($A$109 - $A$108)) + ((BK$109 + BK$110)/2 * ($A$110 - $A$109))</f>
        <v>276.75</v>
      </c>
      <c r="BM115" s="206">
        <f>((BM$59 + BM$60)/2 * ($A$60 - $A$59)) + ((BM$60+BM$61)/2 * ($A$61-$A$60)) + ((BM$61 + BM$62)/2 * ($A$62-$A$61)) + ((BM$62 + BM$63)/2 * ($A$63 - $A$62))  + ((BM$63 + BM$64)/2 * ($A$64-$A$63)) + ((BM$64 + BM$65)/2 * ($A$65 - $A$64)) + ((BM$65+ BM$66)/2 * ($A$66-$A$65)) + ((BM$66 + BM$67)/2 * ($A$67 - $A$66)) + ((BM$67+BM$68)/2 * ($A$68-$A$67)) + ((BM$68 + BM$69)/2 * ($A$69-$A$68)) + ((BM$69 + BM$70)/2 * ($A$70 - $A$69)) + ((BM$70+BM$71)/2 * ($A$71-$A$70)) + ((BM$71 + BM$72)/2 * ($A$72-$A$71)) + ((BM$72 + BM$73)/2 * ($A$73 - $A$72))  + ((BM$73 + BM$74)/2 * ($A$74-$A$73)) + ((BM$74 + BM$75)/2 * ($A$75 - $A$74)) + ((BM$75+ BM$76)/2 * ($A$76-$A$75)) + ((BM$76 + BM$77)/2 * ($A$77 - $A$76))  + ((BM$77 + BM$78)/2 * ($A$78-$A$77)) + ((BM$78 + BM$79)/2 * ($A$79 - $A$78))  + ((BM$79 + BM$80)/2 * ($A$80-$A$79)) + ((BM$80 + BM$81)/2 * ($A$81 - $A$80)) + ((BM$81+ BM$82)/2 * ($A$82-$A$81)) + ((BM$82 + BM$83)/2 * ($A$83 - $A$82))  + ((BM$83 + BM$84)/2 * ($A$84-$A$83)) + ((BM$84 + BM$85)/2 * ($A$85 - $A$84)) + ((BM$85 + BM$86)/2 * ($A$86 - $A$85))  + ((BM$86 + BM$87)/2 * ($A$87-$A$86)) + ((BM$87 + BM$88)/2 * ($A$88 - $A$87)) + ((BM$88 + BM$89)/2 * ($A$89 - $A$88))  + ((BM$89 + BM$90)/2 * ($A$90-$A$89)) + ((BM$90 + BM$91)/2 * ($A$91 - $A$90)) + ((BM$91 + BM$92)/2 * ($A$92 - $A$91)) + ((BM$92 + BM$93)/2 * ($A$93 - $A$92))+ ((BM$93 + BM$94)/2 * ($A$94 - $A$93)) + ((BM$94 + BM$95)/2 * ($A$95 - $A$94)) + ((BM$95 + BM$96)/2 * ($A$96 - $A$95)) + ((BM$96 + BM$97)/2 * ($A$97 - $A$96)) + ((BM$97 + BM$98)/2 * ($A$98 - $A$97)) + ((BM$98 + BM$99)/2 * ($A$99 - $A$98)) + ((BM$99 + BM$100)/2 * ($A$100 - $A$99)) + ((BM$100 + BM$101)/2 * ($A$101 - $A$100)) + ((BM$101 + BM$102)/2 * ($A$102 - $A$101)) + ((BM$102 + BM$103)/2 * ($A$103 - $A$102)) + ((BM$103 + BM$104)/2 * ($A$104 - $A$103)) + ((BM$104 + BM$105)/2 * ($A$105 - $A$104)) + ((BM$105 + BM$106)/2 * ($A$106 - $A$105)) + ((BM$106 + BM$107)/2 * ($A$107 - $A$106)) + ((BM$107 + BM$108)/2 * ($A$108 - $A$107)) + ((BM$108 + BM$109)/2 * ($A$109 - $A$108)) + ((BM$109 + BM$110)/2 * ($A$110 - $A$109))</f>
        <v>1989.25</v>
      </c>
      <c r="BO115" s="206">
        <f>((BO$59 + BO$60)/2 * ($A$60 - $A$59)) + ((BO$60+BO$61)/2 * ($A$61-$A$60)) + ((BO$61 + BO$62)/2 * ($A$62-$A$61)) + ((BO$62 + BO$63)/2 * ($A$63 - $A$62))  + ((BO$63 + BO$64)/2 * ($A$64-$A$63)) + ((BO$64 + BO$65)/2 * ($A$65 - $A$64)) + ((BO$65+ BO$66)/2 * ($A$66-$A$65)) + ((BO$66 + BO$67)/2 * ($A$67 - $A$66)) + ((BO$67+BO$68)/2 * ($A$68-$A$67)) + ((BO$68 + BO$69)/2 * ($A$69-$A$68)) + ((BO$69 + BO$70)/2 * ($A$70 - $A$69)) + ((BO$70+BO$71)/2 * ($A$71-$A$70)) + ((BO$71 + BO$72)/2 * ($A$72-$A$71)) + ((BO$72 + BO$73)/2 * ($A$73 - $A$72))  + ((BO$73 + BO$74)/2 * ($A$74-$A$73)) + ((BO$74 + BO$75)/2 * ($A$75 - $A$74)) + ((BO$75+ BO$76)/2 * ($A$76-$A$75)) + ((BO$76 + BO$77)/2 * ($A$77 - $A$76))  + ((BO$77 + BO$78)/2 * ($A$78-$A$77)) + ((BO$78 + BO$79)/2 * ($A$79 - $A$78))  + ((BO$79 + BO$80)/2 * ($A$80-$A$79)) + ((BO$80 + BO$81)/2 * ($A$81 - $A$80)) + ((BO$81+ BO$82)/2 * ($A$82-$A$81)) + ((BO$82 + BO$83)/2 * ($A$83 - $A$82))  + ((BO$83 + BO$84)/2 * ($A$84-$A$83)) + ((BO$84 + BO$85)/2 * ($A$85 - $A$84)) + ((BO$85 + BO$86)/2 * ($A$86 - $A$85))  + ((BO$86 + BO$87)/2 * ($A$87-$A$86)) + ((BO$87 + BO$88)/2 * ($A$88 - $A$87)) + ((BO$88 + BO$89)/2 * ($A$89 - $A$88))  + ((BO$89 + BO$90)/2 * ($A$90-$A$89)) + ((BO$90 + BO$91)/2 * ($A$91 - $A$90)) + ((BO$91 + BO$92)/2 * ($A$92 - $A$91)) + ((BO$92 + BO$93)/2 * ($A$93 - $A$92))+ ((BO$93 + BO$94)/2 * ($A$94 - $A$93)) + ((BO$94 + BO$95)/2 * ($A$95 - $A$94)) + ((BO$95 + BO$96)/2 * ($A$96 - $A$95)) + ((BO$96 + BO$97)/2 * ($A$97 - $A$96)) + ((BO$97 + BO$98)/2 * ($A$98 - $A$97)) + ((BO$98 + BO$99)/2 * ($A$99 - $A$98)) + ((BO$99 + BO$100)/2 * ($A$100 - $A$99)) + ((BO$100 + BO$101)/2 * ($A$101 - $A$100)) + ((BO$101 + BO$102)/2 * ($A$102 - $A$101)) + ((BO$102 + BO$103)/2 * ($A$103 - $A$102)) + ((BO$103 + BO$104)/2 * ($A$104 - $A$103)) + ((BO$104 + BO$105)/2 * ($A$105 - $A$104)) + ((BO$105 + BO$106)/2 * ($A$106 - $A$105)) + ((BO$106 + BO$107)/2 * ($A$107 - $A$106)) + ((BO$107 + BO$108)/2 * ($A$108 - $A$107)) + ((BO$108 + BO$109)/2 * ($A$109 - $A$108)) + ((BO$109 + BO$110)/2 * ($A$110 - $A$109))</f>
        <v>2521.5</v>
      </c>
      <c r="BQ115" s="206">
        <f>((BQ$59 + BQ$60)/2 * ($A$60 - $A$59)) + ((BQ$60+BQ$61)/2 * ($A$61-$A$60)) + ((BQ$61 + BQ$62)/2 * ($A$62-$A$61)) + ((BQ$62 + BQ$63)/2 * ($A$63 - $A$62))  + ((BQ$63 + BQ$64)/2 * ($A$64-$A$63)) + ((BQ$64 + BQ$65)/2 * ($A$65 - $A$64)) + ((BQ$65+ BQ$66)/2 * ($A$66-$A$65)) + ((BQ$66 + BQ$67)/2 * ($A$67 - $A$66)) + ((BQ$67+BQ$68)/2 * ($A$68-$A$67)) + ((BQ$68 + BQ$69)/2 * ($A$69-$A$68)) + ((BQ$69 + BQ$70)/2 * ($A$70 - $A$69)) + ((BQ$70+BQ$71)/2 * ($A$71-$A$70)) + ((BQ$71 + BQ$72)/2 * ($A$72-$A$71)) + ((BQ$72 + BQ$73)/2 * ($A$73 - $A$72))  + ((BQ$73 + BQ$74)/2 * ($A$74-$A$73)) + ((BQ$74 + BQ$75)/2 * ($A$75 - $A$74)) + ((BQ$75+ BQ$76)/2 * ($A$76-$A$75)) + ((BQ$76 + BQ$77)/2 * ($A$77 - $A$76))  + ((BQ$77 + BQ$78)/2 * ($A$78-$A$77)) + ((BQ$78 + BQ$79)/2 * ($A$79 - $A$78))  + ((BQ$79 + BQ$80)/2 * ($A$80-$A$79)) + ((BQ$80 + BQ$81)/2 * ($A$81 - $A$80)) + ((BQ$81+ BQ$82)/2 * ($A$82-$A$81)) + ((BQ$82 + BQ$83)/2 * ($A$83 - $A$82))  + ((BQ$83 + BQ$84)/2 * ($A$84-$A$83)) + ((BQ$84 + BQ$85)/2 * ($A$85 - $A$84)) + ((BQ$85 + BQ$86)/2 * ($A$86 - $A$85))  + ((BQ$86 + BQ$87)/2 * ($A$87-$A$86)) + ((BQ$87 + BQ$88)/2 * ($A$88 - $A$87)) + ((BQ$88 + BQ$89)/2 * ($A$89 - $A$88))  + ((BQ$89 + BQ$90)/2 * ($A$90-$A$89)) + ((BQ$90 + BQ$91)/2 * ($A$91 - $A$90)) + ((BQ$91 + BQ$92)/2 * ($A$92 - $A$91)) + ((BQ$92 + BQ$93)/2 * ($A$93 - $A$92))+ ((BQ$93 + BQ$94)/2 * ($A$94 - $A$93)) + ((BQ$94 + BQ$95)/2 * ($A$95 - $A$94)) + ((BQ$95 + BQ$96)/2 * ($A$96 - $A$95)) + ((BQ$96 + BQ$97)/2 * ($A$97 - $A$96)) + ((BQ$97 + BQ$98)/2 * ($A$98 - $A$97)) + ((BQ$98 + BQ$99)/2 * ($A$99 - $A$98)) + ((BQ$99 + BQ$100)/2 * ($A$100 - $A$99)) + ((BQ$100 + BQ$101)/2 * ($A$101 - $A$100)) + ((BQ$101 + BQ$102)/2 * ($A$102 - $A$101)) + ((BQ$102 + BQ$103)/2 * ($A$103 - $A$102)) + ((BQ$103 + BQ$104)/2 * ($A$104 - $A$103)) + ((BQ$104 + BQ$105)/2 * ($A$105 - $A$104)) + ((BQ$105 + BQ$106)/2 * ($A$106 - $A$105)) + ((BQ$106 + BQ$107)/2 * ($A$107 - $A$106)) + ((BQ$107 + BQ$108)/2 * ($A$108 - $A$107)) + ((BQ$108 + BQ$109)/2 * ($A$109 - $A$108)) + ((BQ$109 + BQ$110)/2 * ($A$110 - $A$109))</f>
        <v>1248</v>
      </c>
      <c r="BS115" s="206">
        <f>((BS$59 + BS$60)/2 * ($A$60 - $A$59)) + ((BS$60+BS$61)/2 * ($A$61-$A$60)) + ((BS$61 + BS$62)/2 * ($A$62-$A$61)) + ((BS$62 + BS$63)/2 * ($A$63 - $A$62))  + ((BS$63 + BS$64)/2 * ($A$64-$A$63)) + ((BS$64 + BS$65)/2 * ($A$65 - $A$64)) + ((BS$65+ BS$66)/2 * ($A$66-$A$65)) + ((BS$66 + BS$67)/2 * ($A$67 - $A$66)) + ((BS$67+BS$68)/2 * ($A$68-$A$67)) + ((BS$68 + BS$69)/2 * ($A$69-$A$68)) + ((BS$69 + BS$70)/2 * ($A$70 - $A$69)) + ((BS$70+BS$71)/2 * ($A$71-$A$70)) + ((BS$71 + BS$72)/2 * ($A$72-$A$71)) + ((BS$72 + BS$73)/2 * ($A$73 - $A$72))  + ((BS$73 + BS$74)/2 * ($A$74-$A$73)) + ((BS$74 + BS$75)/2 * ($A$75 - $A$74)) + ((BS$75+ BS$76)/2 * ($A$76-$A$75)) + ((BS$76 + BS$77)/2 * ($A$77 - $A$76))  + ((BS$77 + BS$78)/2 * ($A$78-$A$77)) + ((BS$78 + BS$79)/2 * ($A$79 - $A$78))  + ((BS$79 + BS$80)/2 * ($A$80-$A$79)) + ((BS$80 + BS$81)/2 * ($A$81 - $A$80)) + ((BS$81+ BS$82)/2 * ($A$82-$A$81)) + ((BS$82 + BS$83)/2 * ($A$83 - $A$82))  + ((BS$83 + BS$84)/2 * ($A$84-$A$83)) + ((BS$84 + BS$85)/2 * ($A$85 - $A$84)) + ((BS$85 + BS$86)/2 * ($A$86 - $A$85))  + ((BS$86 + BS$87)/2 * ($A$87-$A$86)) + ((BS$87 + BS$88)/2 * ($A$88 - $A$87)) + ((BS$88 + BS$89)/2 * ($A$89 - $A$88))  + ((BS$89 + BS$90)/2 * ($A$90-$A$89)) + ((BS$90 + BS$91)/2 * ($A$91 - $A$90)) + ((BS$91 + BS$92)/2 * ($A$92 - $A$91)) + ((BS$92 + BS$93)/2 * ($A$93 - $A$92))+ ((BS$93 + BS$94)/2 * ($A$94 - $A$93)) + ((BS$94 + BS$95)/2 * ($A$95 - $A$94)) + ((BS$95 + BS$96)/2 * ($A$96 - $A$95)) + ((BS$96 + BS$97)/2 * ($A$97 - $A$96)) + ((BS$97 + BS$98)/2 * ($A$98 - $A$97)) + ((BS$98 + BS$99)/2 * ($A$99 - $A$98)) + ((BS$99 + BS$100)/2 * ($A$100 - $A$99)) + ((BS$100 + BS$101)/2 * ($A$101 - $A$100)) + ((BS$101 + BS$102)/2 * ($A$102 - $A$101)) + ((BS$102 + BS$103)/2 * ($A$103 - $A$102)) + ((BS$103 + BS$104)/2 * ($A$104 - $A$103)) + ((BS$104 + BS$105)/2 * ($A$105 - $A$104)) + ((BS$105 + BS$106)/2 * ($A$106 - $A$105)) + ((BS$106 + BS$107)/2 * ($A$107 - $A$106)) + ((BS$107 + BS$108)/2 * ($A$108 - $A$107)) + ((BS$108 + BS$109)/2 * ($A$109 - $A$108)) + ((BS$109 + BS$110)/2 * ($A$110 - $A$109))</f>
        <v>1992.5</v>
      </c>
      <c r="BU115" s="206">
        <f>((BU$59 + BU$60)/2 * ($A$60 - $A$59)) + ((BU$60+BU$61)/2 * ($A$61-$A$60)) + ((BU$61 + BU$62)/2 * ($A$62-$A$61)) + ((BU$62 + BU$63)/2 * ($A$63 - $A$62))  + ((BU$63 + BU$64)/2 * ($A$64-$A$63)) + ((BU$64 + BU$65)/2 * ($A$65 - $A$64)) + ((BU$65+ BU$66)/2 * ($A$66-$A$65)) + ((BU$66 + BU$67)/2 * ($A$67 - $A$66)) + ((BU$67+BU$68)/2 * ($A$68-$A$67)) + ((BU$68 + BU$69)/2 * ($A$69-$A$68)) + ((BU$69 + BU$70)/2 * ($A$70 - $A$69)) + ((BU$70+BU$71)/2 * ($A$71-$A$70)) + ((BU$71 + BU$72)/2 * ($A$72-$A$71)) + ((BU$72 + BU$73)/2 * ($A$73 - $A$72))  + ((BU$73 + BU$74)/2 * ($A$74-$A$73)) + ((BU$74 + BU$75)/2 * ($A$75 - $A$74)) + ((BU$75+ BU$76)/2 * ($A$76-$A$75)) + ((BU$76 + BU$77)/2 * ($A$77 - $A$76))  + ((BU$77 + BU$78)/2 * ($A$78-$A$77)) + ((BU$78 + BU$79)/2 * ($A$79 - $A$78))  + ((BU$79 + BU$80)/2 * ($A$80-$A$79)) + ((BU$80 + BU$81)/2 * ($A$81 - $A$80)) + ((BU$81+ BU$82)/2 * ($A$82-$A$81)) + ((BU$82 + BU$83)/2 * ($A$83 - $A$82))  + ((BU$83 + BU$84)/2 * ($A$84-$A$83)) + ((BU$84 + BU$85)/2 * ($A$85 - $A$84)) + ((BU$85 + BU$86)/2 * ($A$86 - $A$85))  + ((BU$86 + BU$87)/2 * ($A$87-$A$86)) + ((BU$87 + BU$88)/2 * ($A$88 - $A$87)) + ((BU$88 + BU$89)/2 * ($A$89 - $A$88))  + ((BU$89 + BU$90)/2 * ($A$90-$A$89)) + ((BU$90 + BU$91)/2 * ($A$91 - $A$90)) + ((BU$91 + BU$92)/2 * ($A$92 - $A$91)) + ((BU$92 + BU$93)/2 * ($A$93 - $A$92))+ ((BU$93 + BU$94)/2 * ($A$94 - $A$93)) + ((BU$94 + BU$95)/2 * ($A$95 - $A$94)) + ((BU$95 + BU$96)/2 * ($A$96 - $A$95)) + ((BU$96 + BU$97)/2 * ($A$97 - $A$96)) + ((BU$97 + BU$98)/2 * ($A$98 - $A$97)) + ((BU$98 + BU$99)/2 * ($A$99 - $A$98)) + ((BU$99 + BU$100)/2 * ($A$100 - $A$99)) + ((BU$100 + BU$101)/2 * ($A$101 - $A$100)) + ((BU$101 + BU$102)/2 * ($A$102 - $A$101)) + ((BU$102 + BU$103)/2 * ($A$103 - $A$102)) + ((BU$103 + BU$104)/2 * ($A$104 - $A$103)) + ((BU$104 + BU$105)/2 * ($A$105 - $A$104)) + ((BU$105 + BU$106)/2 * ($A$106 - $A$105)) + ((BU$106 + BU$107)/2 * ($A$107 - $A$106)) + ((BU$107 + BU$108)/2 * ($A$108 - $A$107)) + ((BU$108 + BU$109)/2 * ($A$109 - $A$108)) + ((BU$109 + BU$110)/2 * ($A$110 - $A$109))</f>
        <v>858.75</v>
      </c>
      <c r="BW115" s="206">
        <f>((BW$59 + BW$60)/2 * ($A$60 - $A$59)) + ((BW$60+BW$61)/2 * ($A$61-$A$60)) + ((BW$61 + BW$62)/2 * ($A$62-$A$61)) + ((BW$62 + BW$63)/2 * ($A$63 - $A$62))  + ((BW$63 + BW$64)/2 * ($A$64-$A$63)) + ((BW$64 + BW$65)/2 * ($A$65 - $A$64)) + ((BW$65+ BW$66)/2 * ($A$66-$A$65)) + ((BW$66 + BW$67)/2 * ($A$67 - $A$66)) + ((BW$67+BW$68)/2 * ($A$68-$A$67)) + ((BW$68 + BW$69)/2 * ($A$69-$A$68)) + ((BW$69 + BW$70)/2 * ($A$70 - $A$69)) + ((BW$70+BW$71)/2 * ($A$71-$A$70)) + ((BW$71 + BW$72)/2 * ($A$72-$A$71)) + ((BW$72 + BW$73)/2 * ($A$73 - $A$72))  + ((BW$73 + BW$74)/2 * ($A$74-$A$73)) + ((BW$74 + BW$75)/2 * ($A$75 - $A$74)) + ((BW$75+ BW$76)/2 * ($A$76-$A$75)) + ((BW$76 + BW$77)/2 * ($A$77 - $A$76))  + ((BW$77 + BW$78)/2 * ($A$78-$A$77)) + ((BW$78 + BW$79)/2 * ($A$79 - $A$78))  + ((BW$79 + BW$80)/2 * ($A$80-$A$79)) + ((BW$80 + BW$81)/2 * ($A$81 - $A$80)) + ((BW$81+ BW$82)/2 * ($A$82-$A$81)) + ((BW$82 + BW$83)/2 * ($A$83 - $A$82))  + ((BW$83 + BW$84)/2 * ($A$84-$A$83)) + ((BW$84 + BW$85)/2 * ($A$85 - $A$84)) + ((BW$85 + BW$86)/2 * ($A$86 - $A$85))  + ((BW$86 + BW$87)/2 * ($A$87-$A$86)) + ((BW$87 + BW$88)/2 * ($A$88 - $A$87)) + ((BW$88 + BW$89)/2 * ($A$89 - $A$88))  + ((BW$89 + BW$90)/2 * ($A$90-$A$89)) + ((BW$90 + BW$91)/2 * ($A$91 - $A$90)) + ((BW$91 + BW$92)/2 * ($A$92 - $A$91)) + ((BW$92 + BW$93)/2 * ($A$93 - $A$92))+ ((BW$93 + BW$94)/2 * ($A$94 - $A$93)) + ((BW$94 + BW$95)/2 * ($A$95 - $A$94)) + ((BW$95 + BW$96)/2 * ($A$96 - $A$95)) + ((BW$96 + BW$97)/2 * ($A$97 - $A$96)) + ((BW$97 + BW$98)/2 * ($A$98 - $A$97)) + ((BW$98 + BW$99)/2 * ($A$99 - $A$98)) + ((BW$99 + BW$100)/2 * ($A$100 - $A$99)) + ((BW$100 + BW$101)/2 * ($A$101 - $A$100)) + ((BW$101 + BW$102)/2 * ($A$102 - $A$101)) + ((BW$102 + BW$103)/2 * ($A$103 - $A$102)) + ((BW$103 + BW$104)/2 * ($A$104 - $A$103)) + ((BW$104 + BW$105)/2 * ($A$105 - $A$104)) + ((BW$105 + BW$106)/2 * ($A$106 - $A$105)) + ((BW$106 + BW$107)/2 * ($A$107 - $A$106)) + ((BW$107 + BW$108)/2 * ($A$108 - $A$107)) + ((BW$108 + BW$109)/2 * ($A$109 - $A$108)) + ((BW$109 + BW$110)/2 * ($A$110 - $A$109))</f>
        <v>477.25</v>
      </c>
      <c r="BY115" s="206">
        <f>((BY$59 + BY$60)/2 * ($A$60 - $A$59)) + ((BY$60+BY$61)/2 * ($A$61-$A$60)) + ((BY$61 + BY$62)/2 * ($A$62-$A$61)) + ((BY$62 + BY$63)/2 * ($A$63 - $A$62))  + ((BY$63 + BY$64)/2 * ($A$64-$A$63)) + ((BY$64 + BY$65)/2 * ($A$65 - $A$64)) + ((BY$65+ BY$66)/2 * ($A$66-$A$65)) + ((BY$66 + BY$67)/2 * ($A$67 - $A$66)) + ((BY$67+BY$68)/2 * ($A$68-$A$67)) + ((BY$68 + BY$69)/2 * ($A$69-$A$68)) + ((BY$69 + BY$70)/2 * ($A$70 - $A$69)) + ((BY$70+BY$71)/2 * ($A$71-$A$70)) + ((BY$71 + BY$72)/2 * ($A$72-$A$71)) + ((BY$72 + BY$73)/2 * ($A$73 - $A$72))  + ((BY$73 + BY$74)/2 * ($A$74-$A$73)) + ((BY$74 + BY$75)/2 * ($A$75 - $A$74)) + ((BY$75+ BY$76)/2 * ($A$76-$A$75)) + ((BY$76 + BY$77)/2 * ($A$77 - $A$76))  + ((BY$77 + BY$78)/2 * ($A$78-$A$77)) + ((BY$78 + BY$79)/2 * ($A$79 - $A$78))  + ((BY$79 + BY$80)/2 * ($A$80-$A$79)) + ((BY$80 + BY$81)/2 * ($A$81 - $A$80)) + ((BY$81+ BY$82)/2 * ($A$82-$A$81)) + ((BY$82 + BY$83)/2 * ($A$83 - $A$82))  + ((BY$83 + BY$84)/2 * ($A$84-$A$83)) + ((BY$84 + BY$85)/2 * ($A$85 - $A$84)) + ((BY$85 + BY$86)/2 * ($A$86 - $A$85))  + ((BY$86 + BY$87)/2 * ($A$87-$A$86)) + ((BY$87 + BY$88)/2 * ($A$88 - $A$87)) + ((BY$88 + BY$89)/2 * ($A$89 - $A$88))  + ((BY$89 + BY$90)/2 * ($A$90-$A$89)) + ((BY$90 + BY$91)/2 * ($A$91 - $A$90)) + ((BY$91 + BY$92)/2 * ($A$92 - $A$91)) + ((BY$92 + BY$93)/2 * ($A$93 - $A$92))+ ((BY$93 + BY$94)/2 * ($A$94 - $A$93)) + ((BY$94 + BY$95)/2 * ($A$95 - $A$94)) + ((BY$95 + BY$96)/2 * ($A$96 - $A$95)) + ((BY$96 + BY$97)/2 * ($A$97 - $A$96)) + ((BY$97 + BY$98)/2 * ($A$98 - $A$97)) + ((BY$98 + BY$99)/2 * ($A$99 - $A$98)) + ((BY$99 + BY$100)/2 * ($A$100 - $A$99)) + ((BY$100 + BY$101)/2 * ($A$101 - $A$100)) + ((BY$101 + BY$102)/2 * ($A$102 - $A$101)) + ((BY$102 + BY$103)/2 * ($A$103 - $A$102)) + ((BY$103 + BY$104)/2 * ($A$104 - $A$103)) + ((BY$104 + BY$105)/2 * ($A$105 - $A$104)) + ((BY$105 + BY$106)/2 * ($A$106 - $A$105)) + ((BY$106 + BY$107)/2 * ($A$107 - $A$106)) + ((BY$107 + BY$108)/2 * ($A$108 - $A$107)) + ((BY$108 + BY$109)/2 * ($A$109 - $A$108)) + ((BY$109 + BY$110)/2 * ($A$110 - $A$109))</f>
        <v>1112.5</v>
      </c>
      <c r="CA115" s="206">
        <f>((CA$59 + CA$60)/2 * ($A$60 - $A$59)) + ((CA$60+CA$61)/2 * ($A$61-$A$60)) + ((CA$61 + CA$62)/2 * ($A$62-$A$61)) + ((CA$62 + CA$63)/2 * ($A$63 - $A$62))  + ((CA$63 + CA$64)/2 * ($A$64-$A$63)) + ((CA$64 + CA$65)/2 * ($A$65 - $A$64)) + ((CA$65+ CA$66)/2 * ($A$66-$A$65)) + ((CA$66 + CA$67)/2 * ($A$67 - $A$66)) + ((CA$67+CA$68)/2 * ($A$68-$A$67)) + ((CA$68 + CA$69)/2 * ($A$69-$A$68)) + ((CA$69 + CA$70)/2 * ($A$70 - $A$69)) + ((CA$70+CA$71)/2 * ($A$71-$A$70)) + ((CA$71 + CA$72)/2 * ($A$72-$A$71)) + ((CA$72 + CA$73)/2 * ($A$73 - $A$72))  + ((CA$73 + CA$74)/2 * ($A$74-$A$73)) + ((CA$74 + CA$75)/2 * ($A$75 - $A$74)) + ((CA$75+ CA$76)/2 * ($A$76-$A$75)) + ((CA$76 + CA$77)/2 * ($A$77 - $A$76))  + ((CA$77 + CA$78)/2 * ($A$78-$A$77)) + ((CA$78 + CA$79)/2 * ($A$79 - $A$78))  + ((CA$79 + CA$80)/2 * ($A$80-$A$79)) + ((CA$80 + CA$81)/2 * ($A$81 - $A$80)) + ((CA$81+ CA$82)/2 * ($A$82-$A$81)) + ((CA$82 + CA$83)/2 * ($A$83 - $A$82))  + ((CA$83 + CA$84)/2 * ($A$84-$A$83)) + ((CA$84 + CA$85)/2 * ($A$85 - $A$84)) + ((CA$85 + CA$86)/2 * ($A$86 - $A$85))  + ((CA$86 + CA$87)/2 * ($A$87-$A$86)) + ((CA$87 + CA$88)/2 * ($A$88 - $A$87)) + ((CA$88 + CA$89)/2 * ($A$89 - $A$88))  + ((CA$89 + CA$90)/2 * ($A$90-$A$89)) + ((CA$90 + CA$91)/2 * ($A$91 - $A$90)) + ((CA$91 + CA$92)/2 * ($A$92 - $A$91)) + ((CA$92 + CA$93)/2 * ($A$93 - $A$92))+ ((CA$93 + CA$94)/2 * ($A$94 - $A$93)) + ((CA$94 + CA$95)/2 * ($A$95 - $A$94)) + ((CA$95 + CA$96)/2 * ($A$96 - $A$95)) + ((CA$96 + CA$97)/2 * ($A$97 - $A$96)) + ((CA$97 + CA$98)/2 * ($A$98 - $A$97)) + ((CA$98 + CA$99)/2 * ($A$99 - $A$98)) + ((CA$99 + CA$100)/2 * ($A$100 - $A$99)) + ((CA$100 + CA$101)/2 * ($A$101 - $A$100)) + ((CA$101 + CA$102)/2 * ($A$102 - $A$101)) + ((CA$102 + CA$103)/2 * ($A$103 - $A$102)) + ((CA$103 + CA$104)/2 * ($A$104 - $A$103)) + ((CA$104 + CA$105)/2 * ($A$105 - $A$104)) + ((CA$105 + CA$106)/2 * ($A$106 - $A$105)) + ((CA$106 + CA$107)/2 * ($A$107 - $A$106)) + ((CA$107 + CA$108)/2 * ($A$108 - $A$107)) + ((CA$108 + CA$109)/2 * ($A$109 - $A$108)) + ((CA$109 + CA$110)/2 * ($A$110 - $A$109))</f>
        <v>525.75</v>
      </c>
      <c r="CC115" s="206">
        <f>((CC$59 + CC$60)/2 * ($A$60 - $A$59)) + ((CC$60+CC$61)/2 * ($A$61-$A$60)) + ((CC$61 + CC$62)/2 * ($A$62-$A$61)) + ((CC$62 + CC$63)/2 * ($A$63 - $A$62))  + ((CC$63 + CC$64)/2 * ($A$64-$A$63)) + ((CC$64 + CC$65)/2 * ($A$65 - $A$64)) + ((CC$65+ CC$66)/2 * ($A$66-$A$65)) + ((CC$66 + CC$67)/2 * ($A$67 - $A$66)) + ((CC$67+CC$68)/2 * ($A$68-$A$67)) + ((CC$68 + CC$69)/2 * ($A$69-$A$68)) + ((CC$69 + CC$70)/2 * ($A$70 - $A$69)) + ((CC$70+CC$71)/2 * ($A$71-$A$70)) + ((CC$71 + CC$72)/2 * ($A$72-$A$71)) + ((CC$72 + CC$73)/2 * ($A$73 - $A$72))  + ((CC$73 + CC$74)/2 * ($A$74-$A$73)) + ((CC$74 + CC$75)/2 * ($A$75 - $A$74)) + ((CC$75+ CC$76)/2 * ($A$76-$A$75)) + ((CC$76 + CC$77)/2 * ($A$77 - $A$76))  + ((CC$77 + CC$78)/2 * ($A$78-$A$77)) + ((CC$78 + CC$79)/2 * ($A$79 - $A$78))  + ((CC$79 + CC$80)/2 * ($A$80-$A$79)) + ((CC$80 + CC$81)/2 * ($A$81 - $A$80)) + ((CC$81+ CC$82)/2 * ($A$82-$A$81)) + ((CC$82 + CC$83)/2 * ($A$83 - $A$82))  + ((CC$83 + CC$84)/2 * ($A$84-$A$83)) + ((CC$84 + CC$85)/2 * ($A$85 - $A$84)) + ((CC$85 + CC$86)/2 * ($A$86 - $A$85))  + ((CC$86 + CC$87)/2 * ($A$87-$A$86)) + ((CC$87 + CC$88)/2 * ($A$88 - $A$87)) + ((CC$88 + CC$89)/2 * ($A$89 - $A$88))  + ((CC$89 + CC$90)/2 * ($A$90-$A$89)) + ((CC$90 + CC$91)/2 * ($A$91 - $A$90)) + ((CC$91 + CC$92)/2 * ($A$92 - $A$91)) + ((CC$92 + CC$93)/2 * ($A$93 - $A$92))+ ((CC$93 + CC$94)/2 * ($A$94 - $A$93)) + ((CC$94 + CC$95)/2 * ($A$95 - $A$94)) + ((CC$95 + CC$96)/2 * ($A$96 - $A$95)) + ((CC$96 + CC$97)/2 * ($A$97 - $A$96)) + ((CC$97 + CC$98)/2 * ($A$98 - $A$97)) + ((CC$98 + CC$99)/2 * ($A$99 - $A$98)) + ((CC$99 + CC$100)/2 * ($A$100 - $A$99)) + ((CC$100 + CC$101)/2 * ($A$101 - $A$100)) + ((CC$101 + CC$102)/2 * ($A$102 - $A$101)) + ((CC$102 + CC$103)/2 * ($A$103 - $A$102)) + ((CC$103 + CC$104)/2 * ($A$104 - $A$103)) + ((CC$104 + CC$105)/2 * ($A$105 - $A$104)) + ((CC$105 + CC$106)/2 * ($A$106 - $A$105)) + ((CC$106 + CC$107)/2 * ($A$107 - $A$106)) + ((CC$107 + CC$108)/2 * ($A$108 - $A$107)) + ((CC$108 + CC$109)/2 * ($A$109 - $A$108)) + ((CC$109 + CC$110)/2 * ($A$110 - $A$109))</f>
        <v>239.5</v>
      </c>
      <c r="CE115" s="206">
        <f>((CE$59 + CE$60)/2 * ($A$60 - $A$59)) + ((CE$60+CE$61)/2 * ($A$61-$A$60)) + ((CE$61 + CE$62)/2 * ($A$62-$A$61)) + ((CE$62 + CE$63)/2 * ($A$63 - $A$62))  + ((CE$63 + CE$64)/2 * ($A$64-$A$63)) + ((CE$64 + CE$65)/2 * ($A$65 - $A$64)) + ((CE$65+ CE$66)/2 * ($A$66-$A$65)) + ((CE$66 + CE$67)/2 * ($A$67 - $A$66)) + ((CE$67+CE$68)/2 * ($A$68-$A$67)) + ((CE$68 + CE$69)/2 * ($A$69-$A$68)) + ((CE$69 + CE$70)/2 * ($A$70 - $A$69)) + ((CE$70+CE$71)/2 * ($A$71-$A$70)) + ((CE$71 + CE$72)/2 * ($A$72-$A$71)) + ((CE$72 + CE$73)/2 * ($A$73 - $A$72))  + ((CE$73 + CE$74)/2 * ($A$74-$A$73)) + ((CE$74 + CE$75)/2 * ($A$75 - $A$74)) + ((CE$75+ CE$76)/2 * ($A$76-$A$75)) + ((CE$76 + CE$77)/2 * ($A$77 - $A$76))  + ((CE$77 + CE$78)/2 * ($A$78-$A$77)) + ((CE$78 + CE$79)/2 * ($A$79 - $A$78))  + ((CE$79 + CE$80)/2 * ($A$80-$A$79)) + ((CE$80 + CE$81)/2 * ($A$81 - $A$80)) + ((CE$81+ CE$82)/2 * ($A$82-$A$81)) + ((CE$82 + CE$83)/2 * ($A$83 - $A$82))  + ((CE$83 + CE$84)/2 * ($A$84-$A$83)) + ((CE$84 + CE$85)/2 * ($A$85 - $A$84)) + ((CE$85 + CE$86)/2 * ($A$86 - $A$85))  + ((CE$86 + CE$87)/2 * ($A$87-$A$86)) + ((CE$87 + CE$88)/2 * ($A$88 - $A$87)) + ((CE$88 + CE$89)/2 * ($A$89 - $A$88))  + ((CE$89 + CE$90)/2 * ($A$90-$A$89)) + ((CE$90 + CE$91)/2 * ($A$91 - $A$90)) + ((CE$91 + CE$92)/2 * ($A$92 - $A$91)) + ((CE$92 + CE$93)/2 * ($A$93 - $A$92))+ ((CE$93 + CE$94)/2 * ($A$94 - $A$93)) + ((CE$94 + CE$95)/2 * ($A$95 - $A$94)) + ((CE$95 + CE$96)/2 * ($A$96 - $A$95)) + ((CE$96 + CE$97)/2 * ($A$97 - $A$96)) + ((CE$97 + CE$98)/2 * ($A$98 - $A$97)) + ((CE$98 + CE$99)/2 * ($A$99 - $A$98)) + ((CE$99 + CE$100)/2 * ($A$100 - $A$99)) + ((CE$100 + CE$101)/2 * ($A$101 - $A$100)) + ((CE$101 + CE$102)/2 * ($A$102 - $A$101)) + ((CE$102 + CE$103)/2 * ($A$103 - $A$102)) + ((CE$103 + CE$104)/2 * ($A$104 - $A$103)) + ((CE$104 + CE$105)/2 * ($A$105 - $A$104)) + ((CE$105 + CE$106)/2 * ($A$106 - $A$105)) + ((CE$106 + CE$107)/2 * ($A$107 - $A$106)) + ((CE$107 + CE$108)/2 * ($A$108 - $A$107)) + ((CE$108 + CE$109)/2 * ($A$109 - $A$108)) + ((CE$109 + CE$110)/2 * ($A$110 - $A$109))</f>
        <v>87.75</v>
      </c>
      <c r="CG115" s="206"/>
      <c r="CI115" s="206">
        <f>((CI$59 + CI$60)/2 * ($A$60 - $A$59)) + ((CI$60+CI$61)/2 * ($A$61-$A$60)) + ((CI$61 + CI$62)/2 * ($A$62-$A$61)) + ((CI$62 + CI$63)/2 * ($A$63 - $A$62))  + ((CI$63 + CI$64)/2 * ($A$64-$A$63)) + ((CI$64 + CI$65)/2 * ($A$65 - $A$64)) + ((CI$65+ CI$66)/2 * ($A$66-$A$65)) + ((CI$66 + CI$67)/2 * ($A$67 - $A$66)) + ((CI$67+CI$68)/2 * ($A$68-$A$67)) + ((CI$68 + CI$69)/2 * ($A$69-$A$68)) + ((CI$69 + CI$70)/2 * ($A$70 - $A$69)) + ((CI$70+CI$71)/2 * ($A$71-$A$70)) + ((CI$71 + CI$72)/2 * ($A$72-$A$71)) + ((CI$72 + CI$73)/2 * ($A$73 - $A$72))  + ((CI$73 + CI$74)/2 * ($A$74-$A$73)) + ((CI$74 + CI$75)/2 * ($A$75 - $A$74)) + ((CI$75+ CI$76)/2 * ($A$76-$A$75)) + ((CI$76 + CI$77)/2 * ($A$77 - $A$76))  + ((CI$77 + CI$78)/2 * ($A$78-$A$77)) + ((CI$78 + CI$79)/2 * ($A$79 - $A$78))  + ((CI$79 + CI$80)/2 * ($A$80-$A$79)) + ((CI$80 + CI$81)/2 * ($A$81 - $A$80)) + ((CI$81+ CI$82)/2 * ($A$82-$A$81)) + ((CI$82 + CI$83)/2 * ($A$83 - $A$82))  + ((CI$83 + CI$84)/2 * ($A$84-$A$83)) + ((CI$84 + CI$85)/2 * ($A$85 - $A$84)) + ((CI$85 + CI$86)/2 * ($A$86 - $A$85))  + ((CI$86 + CI$87)/2 * ($A$87-$A$86)) + ((CI$87 + CI$88)/2 * ($A$88 - $A$87)) + ((CI$88 + CI$89)/2 * ($A$89 - $A$88))  + ((CI$89 + CI$90)/2 * ($A$90-$A$89)) + ((CI$90 + CI$91)/2 * ($A$91 - $A$90)) + ((CI$91 + CI$92)/2 * ($A$92 - $A$91)) + ((CI$92 + CI$93)/2 * ($A$93 - $A$92))+ ((CI$93 + CI$94)/2 * ($A$94 - $A$93)) + ((CI$94 + CI$95)/2 * ($A$95 - $A$94)) + ((CI$95 + CI$96)/2 * ($A$96 - $A$95)) + ((CI$96 + CI$97)/2 * ($A$97 - $A$96)) + ((CI$97 + CI$98)/2 * ($A$98 - $A$97)) + ((CI$98 + CI$99)/2 * ($A$99 - $A$98)) + ((CI$99 + CI$100)/2 * ($A$100 - $A$99)) + ((CI$100 + CI$101)/2 * ($A$101 - $A$100)) + ((CI$101 + CI$102)/2 * ($A$102 - $A$101)) + ((CI$102 + CI$103)/2 * ($A$103 - $A$102)) + ((CI$103 + CI$104)/2 * ($A$104 - $A$103)) + ((CI$104 + CI$105)/2 * ($A$105 - $A$104)) + ((CI$105 + CI$106)/2 * ($A$106 - $A$105)) + ((CI$106 + CI$107)/2 * ($A$107 - $A$106)) + ((CI$107 + CI$108)/2 * ($A$108 - $A$107)) + ((CI$108 + CI$109)/2 * ($A$109 - $A$108)) + ((CI$109 + CI$110)/2 * ($A$110 - $A$109))</f>
        <v>1528</v>
      </c>
      <c r="CK115" s="206">
        <f>((CK$59 + CK$60)/2 * ($A$60 - $A$59)) + ((CK$60+CK$61)/2 * ($A$61-$A$60)) + ((CK$61 + CK$62)/2 * ($A$62-$A$61)) + ((CK$62 + CK$63)/2 * ($A$63 - $A$62))  + ((CK$63 + CK$64)/2 * ($A$64-$A$63)) + ((CK$64 + CK$65)/2 * ($A$65 - $A$64)) + ((CK$65+ CK$66)/2 * ($A$66-$A$65)) + ((CK$66 + CK$67)/2 * ($A$67 - $A$66)) + ((CK$67+CK$68)/2 * ($A$68-$A$67)) + ((CK$68 + CK$69)/2 * ($A$69-$A$68)) + ((CK$69 + CK$70)/2 * ($A$70 - $A$69)) + ((CK$70+CK$71)/2 * ($A$71-$A$70)) + ((CK$71 + CK$72)/2 * ($A$72-$A$71)) + ((CK$72 + CK$73)/2 * ($A$73 - $A$72))  + ((CK$73 + CK$74)/2 * ($A$74-$A$73)) + ((CK$74 + CK$75)/2 * ($A$75 - $A$74)) + ((CK$75+ CK$76)/2 * ($A$76-$A$75)) + ((CK$76 + CK$77)/2 * ($A$77 - $A$76))  + ((CK$77 + CK$78)/2 * ($A$78-$A$77)) + ((CK$78 + CK$79)/2 * ($A$79 - $A$78))  + ((CK$79 + CK$80)/2 * ($A$80-$A$79)) + ((CK$80 + CK$81)/2 * ($A$81 - $A$80)) + ((CK$81+ CK$82)/2 * ($A$82-$A$81)) + ((CK$82 + CK$83)/2 * ($A$83 - $A$82))  + ((CK$83 + CK$84)/2 * ($A$84-$A$83)) + ((CK$84 + CK$85)/2 * ($A$85 - $A$84)) + ((CK$85 + CK$86)/2 * ($A$86 - $A$85))  + ((CK$86 + CK$87)/2 * ($A$87-$A$86)) + ((CK$87 + CK$88)/2 * ($A$88 - $A$87)) + ((CK$88 + CK$89)/2 * ($A$89 - $A$88))  + ((CK$89 + CK$90)/2 * ($A$90-$A$89)) + ((CK$90 + CK$91)/2 * ($A$91 - $A$90)) + ((CK$91 + CK$92)/2 * ($A$92 - $A$91)) + ((CK$92 + CK$93)/2 * ($A$93 - $A$92))+ ((CK$93 + CK$94)/2 * ($A$94 - $A$93)) + ((CK$94 + CK$95)/2 * ($A$95 - $A$94)) + ((CK$95 + CK$96)/2 * ($A$96 - $A$95)) + ((CK$96 + CK$97)/2 * ($A$97 - $A$96)) + ((CK$97 + CK$98)/2 * ($A$98 - $A$97)) + ((CK$98 + CK$99)/2 * ($A$99 - $A$98)) + ((CK$99 + CK$100)/2 * ($A$100 - $A$99)) + ((CK$100 + CK$101)/2 * ($A$101 - $A$100)) + ((CK$101 + CK$102)/2 * ($A$102 - $A$101)) + ((CK$102 + CK$103)/2 * ($A$103 - $A$102)) + ((CK$103 + CK$104)/2 * ($A$104 - $A$103)) + ((CK$104 + CK$105)/2 * ($A$105 - $A$104)) + ((CK$105 + CK$106)/2 * ($A$106 - $A$105)) + ((CK$106 + CK$107)/2 * ($A$107 - $A$106)) + ((CK$107 + CK$108)/2 * ($A$108 - $A$107)) + ((CK$108 + CK$109)/2 * ($A$109 - $A$108)) + ((CK$109 + CK$110)/2 * ($A$110 - $A$109))</f>
        <v>598.25</v>
      </c>
      <c r="CY115" s="206">
        <f>((CY$59 + CY$60)/2 * ($A$60 - $A$59)) + ((CY$60+CY$61)/2 * ($A$61-$A$60)) + ((CY$61 + CY$62)/2 * ($A$62-$A$61)) + ((CY$62 + CY$63)/2 * ($A$63 - $A$62))  + ((CY$63 + CY$64)/2 * ($A$64-$A$63)) + ((CY$64 + CY$65)/2 * ($A$65 - $A$64)) + ((CY$65+ CY$66)/2 * ($A$66-$A$65)) + ((CY$66 + CY$67)/2 * ($A$67 - $A$66)) + ((CY$67+CY$68)/2 * ($A$68-$A$67)) + ((CY$68 + CY$69)/2 * ($A$69-$A$68)) + ((CY$69 + CY$70)/2 * ($A$70 - $A$69)) + ((CY$70+CY$71)/2 * ($A$71-$A$70)) + ((CY$71 + CY$72)/2 * ($A$72-$A$71)) + ((CY$72 + CY$73)/2 * ($A$73 - $A$72))  + ((CY$73 + CY$74)/2 * ($A$74-$A$73)) + ((CY$74 + CY$75)/2 * ($A$75 - $A$74)) + ((CY$75+ CY$76)/2 * ($A$76-$A$75)) + ((CY$76 + CY$77)/2 * ($A$77 - $A$76))  + ((CY$77 + CY$78)/2 * ($A$78-$A$77)) + ((CY$78 + CY$79)/2 * ($A$79 - $A$78))  + ((CY$79 + CY$80)/2 * ($A$80-$A$79)) + ((CY$80 + CY$81)/2 * ($A$81 - $A$80)) + ((CY$81+ CY$82)/2 * ($A$82-$A$81)) + ((CY$82 + CY$83)/2 * ($A$83 - $A$82))  + ((CY$83 + CY$84)/2 * ($A$84-$A$83)) + ((CY$84 + CY$85)/2 * ($A$85 - $A$84)) + ((CY$85 + CY$86)/2 * ($A$86 - $A$85))  + ((CY$86 + CY$87)/2 * ($A$87-$A$86)) + ((CY$87 + CY$88)/2 * ($A$88 - $A$87)) + ((CY$88 + CY$89)/2 * ($A$89 - $A$88))  + ((CY$89 + CY$90)/2 * ($A$90-$A$89)) + ((CY$90 + CY$91)/2 * ($A$91 - $A$90)) + ((CY$91 + CY$92)/2 * ($A$92 - $A$91)) + ((CY$92 + CY$93)/2 * ($A$93 - $A$92))+ ((CY$93 + CY$94)/2 * ($A$94 - $A$93)) + ((CY$94 + CY$95)/2 * ($A$95 - $A$94)) + ((CY$95 + CY$96)/2 * ($A$96 - $A$95)) + ((CY$96 + CY$97)/2 * ($A$97 - $A$96)) + ((CY$97 + CY$98)/2 * ($A$98 - $A$97)) + ((CY$98 + CY$99)/2 * ($A$99 - $A$98)) + ((CY$99 + CY$100)/2 * ($A$100 - $A$99)) + ((CY$100 + CY$101)/2 * ($A$101 - $A$100)) + ((CY$101 + CY$102)/2 * ($A$102 - $A$101)) + ((CY$102 + CY$103)/2 * ($A$103 - $A$102)) + ((CY$103 + CY$104)/2 * ($A$104 - $A$103)) + ((CY$104 + CY$105)/2 * ($A$105 - $A$104)) + ((CY$105 + CY$106)/2 * ($A$106 - $A$105)) + ((CY$106 + CY$107)/2 * ($A$107 - $A$106)) + ((CY$107 + CY$108)/2 * ($A$108 - $A$107)) + ((CY$108 + CY$109)/2 * ($A$109 - $A$108)) + ((CY$109 + CY$110)/2 * ($A$110 - $A$109))</f>
        <v>2073.0555555555557</v>
      </c>
      <c r="DA115" s="206">
        <f>((DA$59 + DA$60)/2 * ($A$60 - $A$59)) + ((DA$60+DA$61)/2 * ($A$61-$A$60)) + ((DA$61 + DA$62)/2 * ($A$62-$A$61)) + ((DA$62 + DA$63)/2 * ($A$63 - $A$62))  + ((DA$63 + DA$64)/2 * ($A$64-$A$63)) + ((DA$64 + DA$65)/2 * ($A$65 - $A$64)) + ((DA$65+ DA$66)/2 * ($A$66-$A$65)) + ((DA$66 + DA$67)/2 * ($A$67 - $A$66)) + ((DA$67+DA$68)/2 * ($A$68-$A$67)) + ((DA$68 + DA$69)/2 * ($A$69-$A$68)) + ((DA$69 + DA$70)/2 * ($A$70 - $A$69)) + ((DA$70+DA$71)/2 * ($A$71-$A$70)) + ((DA$71 + DA$72)/2 * ($A$72-$A$71)) + ((DA$72 + DA$73)/2 * ($A$73 - $A$72))  + ((DA$73 + DA$74)/2 * ($A$74-$A$73)) + ((DA$74 + DA$75)/2 * ($A$75 - $A$74)) + ((DA$75+ DA$76)/2 * ($A$76-$A$75)) + ((DA$76 + DA$77)/2 * ($A$77 - $A$76))  + ((DA$77 + DA$78)/2 * ($A$78-$A$77)) + ((DA$78 + DA$79)/2 * ($A$79 - $A$78))  + ((DA$79 + DA$80)/2 * ($A$80-$A$79)) + ((DA$80 + DA$81)/2 * ($A$81 - $A$80)) + ((DA$81+ DA$82)/2 * ($A$82-$A$81)) + ((DA$82 + DA$83)/2 * ($A$83 - $A$82))  + ((DA$83 + DA$84)/2 * ($A$84-$A$83)) + ((DA$84 + DA$85)/2 * ($A$85 - $A$84)) + ((DA$85 + DA$86)/2 * ($A$86 - $A$85))  + ((DA$86 + DA$87)/2 * ($A$87-$A$86)) + ((DA$87 + DA$88)/2 * ($A$88 - $A$87)) + ((DA$88 + DA$89)/2 * ($A$89 - $A$88))  + ((DA$89 + DA$90)/2 * ($A$90-$A$89)) + ((DA$90 + DA$91)/2 * ($A$91 - $A$90)) + ((DA$91 + DA$92)/2 * ($A$92 - $A$91)) + ((DA$92 + DA$93)/2 * ($A$93 - $A$92))+ ((DA$93 + DA$94)/2 * ($A$94 - $A$93)) + ((DA$94 + DA$95)/2 * ($A$95 - $A$94)) + ((DA$95 + DA$96)/2 * ($A$96 - $A$95)) + ((DA$96 + DA$97)/2 * ($A$97 - $A$96)) + ((DA$97 + DA$98)/2 * ($A$98 - $A$97)) + ((DA$98 + DA$99)/2 * ($A$99 - $A$98)) + ((DA$99 + DA$100)/2 * ($A$100 - $A$99)) + ((DA$100 + DA$101)/2 * ($A$101 - $A$100)) + ((DA$101 + DA$102)/2 * ($A$102 - $A$101)) + ((DA$102 + DA$103)/2 * ($A$103 - $A$102)) + ((DA$103 + DA$104)/2 * ($A$104 - $A$103)) + ((DA$104 + DA$105)/2 * ($A$105 - $A$104)) + ((DA$105 + DA$106)/2 * ($A$106 - $A$105)) + ((DA$106 + DA$107)/2 * ($A$107 - $A$106)) + ((DA$107 + DA$108)/2 * ($A$108 - $A$107)) + ((DA$108 + DA$109)/2 * ($A$109 - $A$108)) + ((DA$109 + DA$110)/2 * ($A$110 - $A$109))</f>
        <v>42.638888888888893</v>
      </c>
      <c r="DC115" s="206">
        <f>((DC$59 + DC$60)/2 * ($A$60 - $A$59)) + ((DC$60+DC$61)/2 * ($A$61-$A$60)) + ((DC$61 + DC$62)/2 * ($A$62-$A$61)) + ((DC$62 + DC$63)/2 * ($A$63 - $A$62))  + ((DC$63 + DC$64)/2 * ($A$64-$A$63)) + ((DC$64 + DC$65)/2 * ($A$65 - $A$64)) + ((DC$65+ DC$66)/2 * ($A$66-$A$65)) + ((DC$66 + DC$67)/2 * ($A$67 - $A$66)) + ((DC$67+DC$68)/2 * ($A$68-$A$67)) + ((DC$68 + DC$69)/2 * ($A$69-$A$68)) + ((DC$69 + DC$70)/2 * ($A$70 - $A$69)) + ((DC$70+DC$71)/2 * ($A$71-$A$70)) + ((DC$71 + DC$72)/2 * ($A$72-$A$71)) + ((DC$72 + DC$73)/2 * ($A$73 - $A$72))  + ((DC$73 + DC$74)/2 * ($A$74-$A$73)) + ((DC$74 + DC$75)/2 * ($A$75 - $A$74)) + ((DC$75+ DC$76)/2 * ($A$76-$A$75)) + ((DC$76 + DC$77)/2 * ($A$77 - $A$76))  + ((DC$77 + DC$78)/2 * ($A$78-$A$77)) + ((DC$78 + DC$79)/2 * ($A$79 - $A$78))  + ((DC$79 + DC$80)/2 * ($A$80-$A$79)) + ((DC$80 + DC$81)/2 * ($A$81 - $A$80)) + ((DC$81+ DC$82)/2 * ($A$82-$A$81)) + ((DC$82 + DC$83)/2 * ($A$83 - $A$82))  + ((DC$83 + DC$84)/2 * ($A$84-$A$83)) + ((DC$84 + DC$85)/2 * ($A$85 - $A$84)) + ((DC$85 + DC$86)/2 * ($A$86 - $A$85))  + ((DC$86 + DC$87)/2 * ($A$87-$A$86)) + ((DC$87 + DC$88)/2 * ($A$88 - $A$87)) + ((DC$88 + DC$89)/2 * ($A$89 - $A$88))  + ((DC$89 + DC$90)/2 * ($A$90-$A$89)) + ((DC$90 + DC$91)/2 * ($A$91 - $A$90)) + ((DC$91 + DC$92)/2 * ($A$92 - $A$91)) + ((DC$92 + DC$93)/2 * ($A$93 - $A$92))+ ((DC$93 + DC$94)/2 * ($A$94 - $A$93)) + ((DC$94 + DC$95)/2 * ($A$95 - $A$94)) + ((DC$95 + DC$96)/2 * ($A$96 - $A$95)) + ((DC$96 + DC$97)/2 * ($A$97 - $A$96)) + ((DC$97 + DC$98)/2 * ($A$98 - $A$97)) + ((DC$98 + DC$99)/2 * ($A$99 - $A$98)) + ((DC$99 + DC$100)/2 * ($A$100 - $A$99)) + ((DC$100 + DC$101)/2 * ($A$101 - $A$100)) + ((DC$101 + DC$102)/2 * ($A$102 - $A$101)) + ((DC$102 + DC$103)/2 * ($A$103 - $A$102)) + ((DC$103 + DC$104)/2 * ($A$104 - $A$103)) + ((DC$104 + DC$105)/2 * ($A$105 - $A$104)) + ((DC$105 + DC$106)/2 * ($A$106 - $A$105)) + ((DC$106 + DC$107)/2 * ($A$107 - $A$106)) + ((DC$107 + DC$108)/2 * ($A$108 - $A$107)) + ((DC$108 + DC$109)/2 * ($A$109 - $A$108)) + ((DC$109 + DC$110)/2 * ($A$110 - $A$109))</f>
        <v>2507.916666666667</v>
      </c>
      <c r="DE115" s="206">
        <f>((DE$59 + DE$60)/2 * ($A$60 - $A$59)) + ((DE$60+DE$61)/2 * ($A$61-$A$60)) + ((DE$61 + DE$62)/2 * ($A$62-$A$61)) + ((DE$62 + DE$63)/2 * ($A$63 - $A$62))  + ((DE$63 + DE$64)/2 * ($A$64-$A$63)) + ((DE$64 + DE$65)/2 * ($A$65 - $A$64)) + ((DE$65+ DE$66)/2 * ($A$66-$A$65)) + ((DE$66 + DE$67)/2 * ($A$67 - $A$66)) + ((DE$67+DE$68)/2 * ($A$68-$A$67)) + ((DE$68 + DE$69)/2 * ($A$69-$A$68)) + ((DE$69 + DE$70)/2 * ($A$70 - $A$69)) + ((DE$70+DE$71)/2 * ($A$71-$A$70)) + ((DE$71 + DE$72)/2 * ($A$72-$A$71)) + ((DE$72 + DE$73)/2 * ($A$73 - $A$72))  + ((DE$73 + DE$74)/2 * ($A$74-$A$73)) + ((DE$74 + DE$75)/2 * ($A$75 - $A$74)) + ((DE$75+ DE$76)/2 * ($A$76-$A$75)) + ((DE$76 + DE$77)/2 * ($A$77 - $A$76))  + ((DE$77 + DE$78)/2 * ($A$78-$A$77)) + ((DE$78 + DE$79)/2 * ($A$79 - $A$78))  + ((DE$79 + DE$80)/2 * ($A$80-$A$79)) + ((DE$80 + DE$81)/2 * ($A$81 - $A$80)) + ((DE$81+ DE$82)/2 * ($A$82-$A$81)) + ((DE$82 + DE$83)/2 * ($A$83 - $A$82))  + ((DE$83 + DE$84)/2 * ($A$84-$A$83)) + ((DE$84 + DE$85)/2 * ($A$85 - $A$84)) + ((DE$85 + DE$86)/2 * ($A$86 - $A$85))  + ((DE$86 + DE$87)/2 * ($A$87-$A$86)) + ((DE$87 + DE$88)/2 * ($A$88 - $A$87)) + ((DE$88 + DE$89)/2 * ($A$89 - $A$88))  + ((DE$89 + DE$90)/2 * ($A$90-$A$89)) + ((DE$90 + DE$91)/2 * ($A$91 - $A$90)) + ((DE$91 + DE$92)/2 * ($A$92 - $A$91)) + ((DE$92 + DE$93)/2 * ($A$93 - $A$92))+ ((DE$93 + DE$94)/2 * ($A$94 - $A$93)) + ((DE$94 + DE$95)/2 * ($A$95 - $A$94)) + ((DE$95 + DE$96)/2 * ($A$96 - $A$95)) + ((DE$96 + DE$97)/2 * ($A$97 - $A$96)) + ((DE$97 + DE$98)/2 * ($A$98 - $A$97)) + ((DE$98 + DE$99)/2 * ($A$99 - $A$98)) + ((DE$99 + DE$100)/2 * ($A$100 - $A$99)) + ((DE$100 + DE$101)/2 * ($A$101 - $A$100)) + ((DE$101 + DE$102)/2 * ($A$102 - $A$101)) + ((DE$102 + DE$103)/2 * ($A$103 - $A$102)) + ((DE$103 + DE$104)/2 * ($A$104 - $A$103)) + ((DE$104 + DE$105)/2 * ($A$105 - $A$104)) + ((DE$105 + DE$106)/2 * ($A$106 - $A$105)) + ((DE$106 + DE$107)/2 * ($A$107 - $A$106)) + ((DE$107 + DE$108)/2 * ($A$108 - $A$107)) + ((DE$108 + DE$109)/2 * ($A$109 - $A$108)) + ((DE$109 + DE$110)/2 * ($A$110 - $A$109))</f>
        <v>0</v>
      </c>
      <c r="DF115" s="206"/>
      <c r="DG115" s="206">
        <f>((DG$59 + DG$60)/2 * ($A$60 - $A$59)) + ((DG$60+DG$61)/2 * ($A$61-$A$60)) + ((DG$61 + DG$62)/2 * ($A$62-$A$61)) + ((DG$62 + DG$63)/2 * ($A$63 - $A$62))  + ((DG$63 + DG$64)/2 * ($A$64-$A$63)) + ((DG$64 + DG$65)/2 * ($A$65 - $A$64)) + ((DG$65+ DG$66)/2 * ($A$66-$A$65)) + ((DG$66 + DG$67)/2 * ($A$67 - $A$66)) + ((DG$67+DG$68)/2 * ($A$68-$A$67)) + ((DG$68 + DG$69)/2 * ($A$69-$A$68)) + ((DG$69 + DG$70)/2 * ($A$70 - $A$69)) + ((DG$70+DG$71)/2 * ($A$71-$A$70)) + ((DG$71 + DG$72)/2 * ($A$72-$A$71)) + ((DG$72 + DG$73)/2 * ($A$73 - $A$72))  + ((DG$73 + DG$74)/2 * ($A$74-$A$73)) + ((DG$74 + DG$75)/2 * ($A$75 - $A$74)) + ((DG$75+ DG$76)/2 * ($A$76-$A$75)) + ((DG$76 + DG$77)/2 * ($A$77 - $A$76))  + ((DG$77 + DG$78)/2 * ($A$78-$A$77)) + ((DG$78 + DG$79)/2 * ($A$79 - $A$78))  + ((DG$79 + DG$80)/2 * ($A$80-$A$79)) + ((DG$80 + DG$81)/2 * ($A$81 - $A$80)) + ((DG$81+ DG$82)/2 * ($A$82-$A$81)) + ((DG$82 + DG$83)/2 * ($A$83 - $A$82))  + ((DG$83 + DG$84)/2 * ($A$84-$A$83)) + ((DG$84 + DG$85)/2 * ($A$85 - $A$84)) + ((DG$85 + DG$86)/2 * ($A$86 - $A$85))  + ((DG$86 + DG$87)/2 * ($A$87-$A$86)) + ((DG$87 + DG$88)/2 * ($A$88 - $A$87)) + ((DG$88 + DG$89)/2 * ($A$89 - $A$88))  + ((DG$89 + DG$90)/2 * ($A$90-$A$89)) + ((DG$90 + DG$91)/2 * ($A$91 - $A$90)) + ((DG$91 + DG$92)/2 * ($A$92 - $A$91)) + ((DG$92 + DG$93)/2 * ($A$93 - $A$92))+ ((DG$93 + DG$94)/2 * ($A$94 - $A$93)) + ((DG$94 + DG$95)/2 * ($A$95 - $A$94)) + ((DG$95 + DG$96)/2 * ($A$96 - $A$95)) + ((DG$96 + DG$97)/2 * ($A$97 - $A$96)) + ((DG$97 + DG$98)/2 * ($A$98 - $A$97)) + ((DG$98 + DG$99)/2 * ($A$99 - $A$98)) + ((DG$99 + DG$100)/2 * ($A$100 - $A$99)) + ((DG$100 + DG$101)/2 * ($A$101 - $A$100)) + ((DG$101 + DG$102)/2 * ($A$102 - $A$101)) + ((DG$102 + DG$103)/2 * ($A$103 - $A$102)) + ((DG$103 + DG$104)/2 * ($A$104 - $A$103)) + ((DG$104 + DG$105)/2 * ($A$105 - $A$104)) + ((DG$105 + DG$106)/2 * ($A$106 - $A$105)) + ((DG$106 + DG$107)/2 * ($A$107 - $A$106)) + ((DG$107 + DG$108)/2 * ($A$108 - $A$107)) + ((DG$108 + DG$109)/2 * ($A$109 - $A$108)) + ((DG$109 + DG$110)/2 * ($A$110 - $A$109))</f>
        <v>1643.8888888888889</v>
      </c>
      <c r="DI115" s="206">
        <f>((DI$59 + DI$60)/2 * ($A$60 - $A$59)) + ((DI$60+DI$61)/2 * ($A$61-$A$60)) + ((DI$61 + DI$62)/2 * ($A$62-$A$61)) + ((DI$62 + DI$63)/2 * ($A$63 - $A$62))  + ((DI$63 + DI$64)/2 * ($A$64-$A$63)) + ((DI$64 + DI$65)/2 * ($A$65 - $A$64)) + ((DI$65+ DI$66)/2 * ($A$66-$A$65)) + ((DI$66 + DI$67)/2 * ($A$67 - $A$66)) + ((DI$67+DI$68)/2 * ($A$68-$A$67)) + ((DI$68 + DI$69)/2 * ($A$69-$A$68)) + ((DI$69 + DI$70)/2 * ($A$70 - $A$69)) + ((DI$70+DI$71)/2 * ($A$71-$A$70)) + ((DI$71 + DI$72)/2 * ($A$72-$A$71)) + ((DI$72 + DI$73)/2 * ($A$73 - $A$72))  + ((DI$73 + DI$74)/2 * ($A$74-$A$73)) + ((DI$74 + DI$75)/2 * ($A$75 - $A$74)) + ((DI$75+ DI$76)/2 * ($A$76-$A$75)) + ((DI$76 + DI$77)/2 * ($A$77 - $A$76))  + ((DI$77 + DI$78)/2 * ($A$78-$A$77)) + ((DI$78 + DI$79)/2 * ($A$79 - $A$78))  + ((DI$79 + DI$80)/2 * ($A$80-$A$79)) + ((DI$80 + DI$81)/2 * ($A$81 - $A$80)) + ((DI$81+ DI$82)/2 * ($A$82-$A$81)) + ((DI$82 + DI$83)/2 * ($A$83 - $A$82))  + ((DI$83 + DI$84)/2 * ($A$84-$A$83)) + ((DI$84 + DI$85)/2 * ($A$85 - $A$84)) + ((DI$85 + DI$86)/2 * ($A$86 - $A$85))  + ((DI$86 + DI$87)/2 * ($A$87-$A$86)) + ((DI$87 + DI$88)/2 * ($A$88 - $A$87)) + ((DI$88 + DI$89)/2 * ($A$89 - $A$88))  + ((DI$89 + DI$90)/2 * ($A$90-$A$89)) + ((DI$90 + DI$91)/2 * ($A$91 - $A$90)) + ((DI$91 + DI$92)/2 * ($A$92 - $A$91)) + ((DI$92 + DI$93)/2 * ($A$93 - $A$92))+ ((DI$93 + DI$94)/2 * ($A$94 - $A$93)) + ((DI$94 + DI$95)/2 * ($A$95 - $A$94)) + ((DI$95 + DI$96)/2 * ($A$96 - $A$95)) + ((DI$96 + DI$97)/2 * ($A$97 - $A$96)) + ((DI$97 + DI$98)/2 * ($A$98 - $A$97)) + ((DI$98 + DI$99)/2 * ($A$99 - $A$98)) + ((DI$99 + DI$100)/2 * ($A$100 - $A$99)) + ((DI$100 + DI$101)/2 * ($A$101 - $A$100)) + ((DI$101 + DI$102)/2 * ($A$102 - $A$101)) + ((DI$102 + DI$103)/2 * ($A$103 - $A$102)) + ((DI$103 + DI$104)/2 * ($A$104 - $A$103)) + ((DI$104 + DI$105)/2 * ($A$105 - $A$104)) + ((DI$105 + DI$106)/2 * ($A$106 - $A$105)) + ((DI$106 + DI$107)/2 * ($A$107 - $A$106)) + ((DI$107 + DI$108)/2 * ($A$108 - $A$107)) + ((DI$108 + DI$109)/2 * ($A$109 - $A$108)) + ((DI$109 + DI$110)/2 * ($A$110 - $A$109))</f>
        <v>576.80555555555554</v>
      </c>
      <c r="DK115" s="206">
        <f>((DK$59 + DK$60)/2 * ($A$60 - $A$59)) + ((DK$60+DK$61)/2 * ($A$61-$A$60)) + ((DK$61 + DK$62)/2 * ($A$62-$A$61)) + ((DK$62 + DK$63)/2 * ($A$63 - $A$62))  + ((DK$63 + DK$64)/2 * ($A$64-$A$63)) + ((DK$64 + DK$65)/2 * ($A$65 - $A$64)) + ((DK$65+ DK$66)/2 * ($A$66-$A$65)) + ((DK$66 + DK$67)/2 * ($A$67 - $A$66)) + ((DK$67+DK$68)/2 * ($A$68-$A$67)) + ((DK$68 + DK$69)/2 * ($A$69-$A$68)) + ((DK$69 + DK$70)/2 * ($A$70 - $A$69)) + ((DK$70+DK$71)/2 * ($A$71-$A$70)) + ((DK$71 + DK$72)/2 * ($A$72-$A$71)) + ((DK$72 + DK$73)/2 * ($A$73 - $A$72))  + ((DK$73 + DK$74)/2 * ($A$74-$A$73)) + ((DK$74 + DK$75)/2 * ($A$75 - $A$74)) + ((DK$75+ DK$76)/2 * ($A$76-$A$75)) + ((DK$76 + DK$77)/2 * ($A$77 - $A$76))  + ((DK$77 + DK$78)/2 * ($A$78-$A$77)) + ((DK$78 + DK$79)/2 * ($A$79 - $A$78))  + ((DK$79 + DK$80)/2 * ($A$80-$A$79)) + ((DK$80 + DK$81)/2 * ($A$81 - $A$80)) + ((DK$81+ DK$82)/2 * ($A$82-$A$81)) + ((DK$82 + DK$83)/2 * ($A$83 - $A$82))  + ((DK$83 + DK$84)/2 * ($A$84-$A$83)) + ((DK$84 + DK$85)/2 * ($A$85 - $A$84)) + ((DK$85 + DK$86)/2 * ($A$86 - $A$85))  + ((DK$86 + DK$87)/2 * ($A$87-$A$86)) + ((DK$87 + DK$88)/2 * ($A$88 - $A$87)) + ((DK$88 + DK$89)/2 * ($A$89 - $A$88))  + ((DK$89 + DK$90)/2 * ($A$90-$A$89)) + ((DK$90 + DK$91)/2 * ($A$91 - $A$90)) + ((DK$91 + DK$92)/2 * ($A$92 - $A$91)) + ((DK$92 + DK$93)/2 * ($A$93 - $A$92))+ ((DK$93 + DK$94)/2 * ($A$94 - $A$93)) + ((DK$94 + DK$95)/2 * ($A$95 - $A$94)) + ((DK$95 + DK$96)/2 * ($A$96 - $A$95)) + ((DK$96 + DK$97)/2 * ($A$97 - $A$96)) + ((DK$97 + DK$98)/2 * ($A$98 - $A$97)) + ((DK$98 + DK$99)/2 * ($A$99 - $A$98)) + ((DK$99 + DK$100)/2 * ($A$100 - $A$99)) + ((DK$100 + DK$101)/2 * ($A$101 - $A$100)) + ((DK$101 + DK$102)/2 * ($A$102 - $A$101)) + ((DK$102 + DK$103)/2 * ($A$103 - $A$102)) + ((DK$103 + DK$104)/2 * ($A$104 - $A$103)) + ((DK$104 + DK$105)/2 * ($A$105 - $A$104)) + ((DK$105 + DK$106)/2 * ($A$106 - $A$105)) + ((DK$106 + DK$107)/2 * ($A$107 - $A$106)) + ((DK$107 + DK$108)/2 * ($A$108 - $A$107)) + ((DK$108 + DK$109)/2 * ($A$109 - $A$108)) + ((DK$109 + DK$110)/2 * ($A$110 - $A$109))</f>
        <v>1679.583333333333</v>
      </c>
      <c r="DM115" s="206">
        <f>((DM$59 + DM$60)/2 * ($A$60 - $A$59)) + ((DM$60+DM$61)/2 * ($A$61-$A$60)) + ((DM$61 + DM$62)/2 * ($A$62-$A$61)) + ((DM$62 + DM$63)/2 * ($A$63 - $A$62))  + ((DM$63 + DM$64)/2 * ($A$64-$A$63)) + ((DM$64 + DM$65)/2 * ($A$65 - $A$64)) + ((DM$65+ DM$66)/2 * ($A$66-$A$65)) + ((DM$66 + DM$67)/2 * ($A$67 - $A$66)) + ((DM$67+DM$68)/2 * ($A$68-$A$67)) + ((DM$68 + DM$69)/2 * ($A$69-$A$68)) + ((DM$69 + DM$70)/2 * ($A$70 - $A$69)) + ((DM$70+DM$71)/2 * ($A$71-$A$70)) + ((DM$71 + DM$72)/2 * ($A$72-$A$71)) + ((DM$72 + DM$73)/2 * ($A$73 - $A$72))  + ((DM$73 + DM$74)/2 * ($A$74-$A$73)) + ((DM$74 + DM$75)/2 * ($A$75 - $A$74)) + ((DM$75+ DM$76)/2 * ($A$76-$A$75)) + ((DM$76 + DM$77)/2 * ($A$77 - $A$76))  + ((DM$77 + DM$78)/2 * ($A$78-$A$77)) + ((DM$78 + DM$79)/2 * ($A$79 - $A$78))  + ((DM$79 + DM$80)/2 * ($A$80-$A$79)) + ((DM$80 + DM$81)/2 * ($A$81 - $A$80)) + ((DM$81+ DM$82)/2 * ($A$82-$A$81)) + ((DM$82 + DM$83)/2 * ($A$83 - $A$82))  + ((DM$83 + DM$84)/2 * ($A$84-$A$83)) + ((DM$84 + DM$85)/2 * ($A$85 - $A$84)) + ((DM$85 + DM$86)/2 * ($A$86 - $A$85))  + ((DM$86 + DM$87)/2 * ($A$87-$A$86)) + ((DM$87 + DM$88)/2 * ($A$88 - $A$87)) + ((DM$88 + DM$89)/2 * ($A$89 - $A$88))  + ((DM$89 + DM$90)/2 * ($A$90-$A$89)) + ((DM$90 + DM$91)/2 * ($A$91 - $A$90)) + ((DM$91 + DM$92)/2 * ($A$92 - $A$91)) + ((DM$92 + DM$93)/2 * ($A$93 - $A$92))+ ((DM$93 + DM$94)/2 * ($A$94 - $A$93)) + ((DM$94 + DM$95)/2 * ($A$95 - $A$94)) + ((DM$95 + DM$96)/2 * ($A$96 - $A$95)) + ((DM$96 + DM$97)/2 * ($A$97 - $A$96)) + ((DM$97 + DM$98)/2 * ($A$98 - $A$97)) + ((DM$98 + DM$99)/2 * ($A$99 - $A$98)) + ((DM$99 + DM$100)/2 * ($A$100 - $A$99)) + ((DM$100 + DM$101)/2 * ($A$101 - $A$100)) + ((DM$101 + DM$102)/2 * ($A$102 - $A$101)) + ((DM$102 + DM$103)/2 * ($A$103 - $A$102)) + ((DM$103 + DM$104)/2 * ($A$104 - $A$103)) + ((DM$104 + DM$105)/2 * ($A$105 - $A$104)) + ((DM$105 + DM$106)/2 * ($A$106 - $A$105)) + ((DM$106 + DM$107)/2 * ($A$107 - $A$106)) + ((DM$107 + DM$108)/2 * ($A$108 - $A$107)) + ((DM$108 + DM$109)/2 * ($A$109 - $A$108)) + ((DM$109 + DM$110)/2 * ($A$110 - $A$109))</f>
        <v>263.88888888888886</v>
      </c>
      <c r="DO115" s="206">
        <f>((DO$59 + DO$60)/2 * ($A$60 - $A$59)) + ((DO$60+DO$61)/2 * ($A$61-$A$60)) + ((DO$61 + DO$62)/2 * ($A$62-$A$61)) + ((DO$62 + DO$63)/2 * ($A$63 - $A$62))  + ((DO$63 + DO$64)/2 * ($A$64-$A$63)) + ((DO$64 + DO$65)/2 * ($A$65 - $A$64)) + ((DO$65+ DO$66)/2 * ($A$66-$A$65)) + ((DO$66 + DO$67)/2 * ($A$67 - $A$66)) + ((DO$67+DO$68)/2 * ($A$68-$A$67)) + ((DO$68 + DO$69)/2 * ($A$69-$A$68)) + ((DO$69 + DO$70)/2 * ($A$70 - $A$69)) + ((DO$70+DO$71)/2 * ($A$71-$A$70)) + ((DO$71 + DO$72)/2 * ($A$72-$A$71)) + ((DO$72 + DO$73)/2 * ($A$73 - $A$72))  + ((DO$73 + DO$74)/2 * ($A$74-$A$73)) + ((DO$74 + DO$75)/2 * ($A$75 - $A$74)) + ((DO$75+ DO$76)/2 * ($A$76-$A$75)) + ((DO$76 + DO$77)/2 * ($A$77 - $A$76))  + ((DO$77 + DO$78)/2 * ($A$78-$A$77)) + ((DO$78 + DO$79)/2 * ($A$79 - $A$78))  + ((DO$79 + DO$80)/2 * ($A$80-$A$79)) + ((DO$80 + DO$81)/2 * ($A$81 - $A$80)) + ((DO$81+ DO$82)/2 * ($A$82-$A$81)) + ((DO$82 + DO$83)/2 * ($A$83 - $A$82))  + ((DO$83 + DO$84)/2 * ($A$84-$A$83)) + ((DO$84 + DO$85)/2 * ($A$85 - $A$84)) + ((DO$85 + DO$86)/2 * ($A$86 - $A$85))  + ((DO$86 + DO$87)/2 * ($A$87-$A$86)) + ((DO$87 + DO$88)/2 * ($A$88 - $A$87)) + ((DO$88 + DO$89)/2 * ($A$89 - $A$88))  + ((DO$89 + DO$90)/2 * ($A$90-$A$89)) + ((DO$90 + DO$91)/2 * ($A$91 - $A$90)) + ((DO$91 + DO$92)/2 * ($A$92 - $A$91)) + ((DO$92 + DO$93)/2 * ($A$93 - $A$92))+ ((DO$93 + DO$94)/2 * ($A$94 - $A$93)) + ((DO$94 + DO$95)/2 * ($A$95 - $A$94)) + ((DO$95 + DO$96)/2 * ($A$96 - $A$95)) + ((DO$96 + DO$97)/2 * ($A$97 - $A$96)) + ((DO$97 + DO$98)/2 * ($A$98 - $A$97)) + ((DO$98 + DO$99)/2 * ($A$99 - $A$98)) + ((DO$99 + DO$100)/2 * ($A$100 - $A$99)) + ((DO$100 + DO$101)/2 * ($A$101 - $A$100)) + ((DO$101 + DO$102)/2 * ($A$102 - $A$101)) + ((DO$102 + DO$103)/2 * ($A$103 - $A$102)) + ((DO$103 + DO$104)/2 * ($A$104 - $A$103)) + ((DO$104 + DO$105)/2 * ($A$105 - $A$104)) + ((DO$105 + DO$106)/2 * ($A$106 - $A$105)) + ((DO$106 + DO$107)/2 * ($A$107 - $A$106)) + ((DO$107 + DO$108)/2 * ($A$108 - $A$107)) + ((DO$108 + DO$109)/2 * ($A$109 - $A$108)) + ((DO$109 + DO$110)/2 * ($A$110 - $A$109))</f>
        <v>403.33333333333331</v>
      </c>
      <c r="DQ115" s="206">
        <f>((DQ$59 + DQ$60)/2 * ($A$60 - $A$59)) + ((DQ$60+DQ$61)/2 * ($A$61-$A$60)) + ((DQ$61 + DQ$62)/2 * ($A$62-$A$61)) + ((DQ$62 + DQ$63)/2 * ($A$63 - $A$62))  + ((DQ$63 + DQ$64)/2 * ($A$64-$A$63)) + ((DQ$64 + DQ$65)/2 * ($A$65 - $A$64)) + ((DQ$65+ DQ$66)/2 * ($A$66-$A$65)) + ((DQ$66 + DQ$67)/2 * ($A$67 - $A$66)) + ((DQ$67+DQ$68)/2 * ($A$68-$A$67)) + ((DQ$68 + DQ$69)/2 * ($A$69-$A$68)) + ((DQ$69 + DQ$70)/2 * ($A$70 - $A$69)) + ((DQ$70+DQ$71)/2 * ($A$71-$A$70)) + ((DQ$71 + DQ$72)/2 * ($A$72-$A$71)) + ((DQ$72 + DQ$73)/2 * ($A$73 - $A$72))  + ((DQ$73 + DQ$74)/2 * ($A$74-$A$73)) + ((DQ$74 + DQ$75)/2 * ($A$75 - $A$74)) + ((DQ$75+ DQ$76)/2 * ($A$76-$A$75)) + ((DQ$76 + DQ$77)/2 * ($A$77 - $A$76))  + ((DQ$77 + DQ$78)/2 * ($A$78-$A$77)) + ((DQ$78 + DQ$79)/2 * ($A$79 - $A$78))  + ((DQ$79 + DQ$80)/2 * ($A$80-$A$79)) + ((DQ$80 + DQ$81)/2 * ($A$81 - $A$80)) + ((DQ$81+ DQ$82)/2 * ($A$82-$A$81)) + ((DQ$82 + DQ$83)/2 * ($A$83 - $A$82))  + ((DQ$83 + DQ$84)/2 * ($A$84-$A$83)) + ((DQ$84 + DQ$85)/2 * ($A$85 - $A$84)) + ((DQ$85 + DQ$86)/2 * ($A$86 - $A$85))  + ((DQ$86 + DQ$87)/2 * ($A$87-$A$86)) + ((DQ$87 + DQ$88)/2 * ($A$88 - $A$87)) + ((DQ$88 + DQ$89)/2 * ($A$89 - $A$88))  + ((DQ$89 + DQ$90)/2 * ($A$90-$A$89)) + ((DQ$90 + DQ$91)/2 * ($A$91 - $A$90)) + ((DQ$91 + DQ$92)/2 * ($A$92 - $A$91)) + ((DQ$92 + DQ$93)/2 * ($A$93 - $A$92))+ ((DQ$93 + DQ$94)/2 * ($A$94 - $A$93)) + ((DQ$94 + DQ$95)/2 * ($A$95 - $A$94)) + ((DQ$95 + DQ$96)/2 * ($A$96 - $A$95)) + ((DQ$96 + DQ$97)/2 * ($A$97 - $A$96)) + ((DQ$97 + DQ$98)/2 * ($A$98 - $A$97)) + ((DQ$98 + DQ$99)/2 * ($A$99 - $A$98)) + ((DQ$99 + DQ$100)/2 * ($A$100 - $A$99)) + ((DQ$100 + DQ$101)/2 * ($A$101 - $A$100)) + ((DQ$101 + DQ$102)/2 * ($A$102 - $A$101)) + ((DQ$102 + DQ$103)/2 * ($A$103 - $A$102)) + ((DQ$103 + DQ$104)/2 * ($A$104 - $A$103)) + ((DQ$104 + DQ$105)/2 * ($A$105 - $A$104)) + ((DQ$105 + DQ$106)/2 * ($A$106 - $A$105)) + ((DQ$106 + DQ$107)/2 * ($A$107 - $A$106)) + ((DQ$107 + DQ$108)/2 * ($A$108 - $A$107)) + ((DQ$108 + DQ$109)/2 * ($A$109 - $A$108)) + ((DQ$109 + DQ$110)/2 * ($A$110 - $A$109))</f>
        <v>1200.1388888888887</v>
      </c>
      <c r="DS115" s="206">
        <f>((DS$59 + DS$60)/2 * ($A$60 - $A$59)) + ((DS$60+DS$61)/2 * ($A$61-$A$60)) + ((DS$61 + DS$62)/2 * ($A$62-$A$61)) + ((DS$62 + DS$63)/2 * ($A$63 - $A$62))  + ((DS$63 + DS$64)/2 * ($A$64-$A$63)) + ((DS$64 + DS$65)/2 * ($A$65 - $A$64)) + ((DS$65+ DS$66)/2 * ($A$66-$A$65)) + ((DS$66 + DS$67)/2 * ($A$67 - $A$66)) + ((DS$67+DS$68)/2 * ($A$68-$A$67)) + ((DS$68 + DS$69)/2 * ($A$69-$A$68)) + ((DS$69 + DS$70)/2 * ($A$70 - $A$69)) + ((DS$70+DS$71)/2 * ($A$71-$A$70)) + ((DS$71 + DS$72)/2 * ($A$72-$A$71)) + ((DS$72 + DS$73)/2 * ($A$73 - $A$72))  + ((DS$73 + DS$74)/2 * ($A$74-$A$73)) + ((DS$74 + DS$75)/2 * ($A$75 - $A$74)) + ((DS$75+ DS$76)/2 * ($A$76-$A$75)) + ((DS$76 + DS$77)/2 * ($A$77 - $A$76))  + ((DS$77 + DS$78)/2 * ($A$78-$A$77)) + ((DS$78 + DS$79)/2 * ($A$79 - $A$78))  + ((DS$79 + DS$80)/2 * ($A$80-$A$79)) + ((DS$80 + DS$81)/2 * ($A$81 - $A$80)) + ((DS$81+ DS$82)/2 * ($A$82-$A$81)) + ((DS$82 + DS$83)/2 * ($A$83 - $A$82))  + ((DS$83 + DS$84)/2 * ($A$84-$A$83)) + ((DS$84 + DS$85)/2 * ($A$85 - $A$84)) + ((DS$85 + DS$86)/2 * ($A$86 - $A$85))  + ((DS$86 + DS$87)/2 * ($A$87-$A$86)) + ((DS$87 + DS$88)/2 * ($A$88 - $A$87)) + ((DS$88 + DS$89)/2 * ($A$89 - $A$88))  + ((DS$89 + DS$90)/2 * ($A$90-$A$89)) + ((DS$90 + DS$91)/2 * ($A$91 - $A$90)) + ((DS$91 + DS$92)/2 * ($A$92 - $A$91)) + ((DS$92 + DS$93)/2 * ($A$93 - $A$92))+ ((DS$93 + DS$94)/2 * ($A$94 - $A$93)) + ((DS$94 + DS$95)/2 * ($A$95 - $A$94)) + ((DS$95 + DS$96)/2 * ($A$96 - $A$95)) + ((DS$96 + DS$97)/2 * ($A$97 - $A$96)) + ((DS$97 + DS$98)/2 * ($A$98 - $A$97)) + ((DS$98 + DS$99)/2 * ($A$99 - $A$98)) + ((DS$99 + DS$100)/2 * ($A$100 - $A$99)) + ((DS$100 + DS$101)/2 * ($A$101 - $A$100)) + ((DS$101 + DS$102)/2 * ($A$102 - $A$101)) + ((DS$102 + DS$103)/2 * ($A$103 - $A$102)) + ((DS$103 + DS$104)/2 * ($A$104 - $A$103)) + ((DS$104 + DS$105)/2 * ($A$105 - $A$104)) + ((DS$105 + DS$106)/2 * ($A$106 - $A$105)) + ((DS$106 + DS$107)/2 * ($A$107 - $A$106)) + ((DS$107 + DS$108)/2 * ($A$108 - $A$107)) + ((DS$108 + DS$109)/2 * ($A$109 - $A$108)) + ((DS$109 + DS$110)/2 * ($A$110 - $A$109))</f>
        <v>133.61111111111111</v>
      </c>
    </row>
    <row r="116" spans="1:125" ht="17" x14ac:dyDescent="0.2">
      <c r="A116" s="188" t="s">
        <v>183</v>
      </c>
      <c r="B116" s="206">
        <f>((B$2+B$3)/2 * ($B$3-$B$2)) + ((B$3 + B$4)/2 * ($B$4-$B$3)) + ((B$4 + B$5)/2 * ($B$5 - $B$4)) + ((B$5+B$6)/2 * ($B$6-$B$5)) + ((B$6 + B$7)/2 * ($B$7-$B$6)) + ((B$7 + B$8)/2 * ($B$8 - $B$7)) + ((B$8+B$9)/2 * ($B$9-$B$8)) + ((B$9 + B$10)/2 * ($B$10-$B$9)) + ((B$10 + B$11)/2 * ($B$11 - $B$10))  + ((B$11 + B$12)/2 * ($B$12-$B$11)) + ((B$12 + B$13)/2 * ($B$13 - $B$12)) + ((B$13+ B$14)/2 * ($B$14-$B$13)) + ((B$110 + B$15)/2 * ($B$15 - $B$14)) + ((B$15+B$16)/2 * ($B$16 - $B$15)) + ((B$16 + B$17)/2 * ($B$17-$B$16)) + ((B$17 + B$18)/2 * ($B$18 - $B$17)) + ((B$18+B$19)/2 * ($B$19-$B$18)) + ((B$19 + B$20)/2 * ($B$20-$B$19)) + ((B$20 + B$21)/2 * ($B$21 - $B$20)) + ((B$21+B$22)/2 * ($B$22-$B$21)) + ((B$23 + B$22)/2 * ($B$23-$B$22)) + ((B$23 + B$24)/2 * ($B$24 - $B$23))  + ((B$24 + B$25)/2 * ($B$25-$B$24)) + ((B$25 + B$26)/2 * ($B$26 - $B$25)) + ((B$26+ B$27)/2 * ($B$27-$B$26)) + ((B$27 + B$28)/2 * ($B$28 - $B$27)) + ((B$28+B$29)/2 * ($B$29-$B$28)) + ((B$29 + B$30)/2 * ($B$30-$B$29)) + ((B$30 + B$31)/2 * ($B$31 - $B$30)) + ((B$31+B$32)/2 * ($B$32-$B$31)) + ((B$32 + B$33)/2 * ($B$33-$B$32)) + ((B$729+ B$34)/2 * ($B$34 - $B$33)) + ((B$34+B$35)/2 * ($B$35-$B$34)) + ((B$35 + B$36)/2 * ($B$36-$B$35)) + ((B$36 + B$37)/2 * ($B$37 - $B$36))  + ((B$37 + B$38)/2 * ($B$38-$B$37)) + ((B$38 + B$39)/2 * ($B$39 - $B$38)) + ((B$39+ B$40)/2 * ($B$40-$B$39)) + ((B$40 + B$41)/2 * ($B$41 - $B$40)) + ((B$41+B$42)/2 * ($B$42 - $B$41)) + ((B$42 + B$43)/2 * ($B$43-$B$42)) + ((B$43 + B$44)/2 * ($B$44 - $B$43)) + ((B$44+B$45)/2 * ($B$45-$B$44)) + ((B$45 + B$46)/2 * ($B$46-$B$45)) + ((B$46 + B$47)/2 * ($B$47 - $B$46)) + ((B$47+B$48)/2 * ($B$48-$B$47)) + ((B$48 + B$49)/2 * ($B$49-$B$48)) + ((B$49 + B$50)/2 * ($B$50 - $B$49))  + ((B$50 + B$51)/2 * ($B$51-$B$50)) + ((B$51 + B$52)/2 * ($B$52 - $B$51)) + ((B$52+ B$53)/2 * ($B$53-$B$52)) + ((B$53 + B$54)/2 * ($B$54 - $B$53)) +  ((B$54+B$55)/2 * ($B$55 - $B86)) + ((B$55 + B$56)/2 * ($B$56-$B$55)) + ((B$56 + B$57)/2 * ($B$57 - $B$56)) + ((B$57+B$58)/2 * ($B$58-$B$57)) + ((B$58 + B$59)/2 * ($B$59-$B$58)) + ((B$59 + B$60)/2 * ($B$60 - $B$59)) + ((B$60+B$61)/2 * ($B$61-$B$60)) + ((B$61 + B$62)/2 * ($B$62-$B$61)) + ((B$62 + B$63)/2 * ($B$63 - $B$62))  + ((B$63 + B$64)/2 * ($B$64-$B$63)) + ((B$64 + B$65)/2 * ($B$65 - $B$64)) + ((B$65+ B$66)/2 * ($B$66-$B$65)) + ((B$66 + B$67)/2 * ($B$67 - $B$66)) + ((B$67+B$68)/2 * ($B$68-$B$67)) + ((B$68 + B$69)/2 * ($B$69-$B$68)) + ((B$69 + B$70)/2 * ($B$70 - $B$69)) + ((B$70+B$71)/2 * ($B$71-$B$70)) + ((B$71 + B$72)/2 * ($B$72-$B$71)) + ((B$72 + B$73)/2 * ($B$73 - $B$72))  + ((B$73 + B$74)/2 * ($B$74-$B$73)) + ((B$74 + B$75)/2 * ($B$75 - $B$74)) + ((B$75+ B$76)/2 * ($B$76-$B$75)) + ((B$76 + B$77)/2 * ($B$77 - $B$76))  + ((B$77 + B$78)/2 * ($B$78-$B$77)) + ((B$78 + B$79)/2 * ($B$79 - $B$78))  + ((B$79 + B$80)/2 * ($B$80-$B$79)) + ((B$80 + B$81)/2 * ($B$81 - $B$80)) + ((B$81+ B$82)/2 * ($B$82-$B$81)) + ((B$82 + B$83)/2 * ($B$83 - $B$82))  + ((B$83 + B$84)/2 * ($B$84-$B$83)) + ((B$84 + B$85)/2 * ($B$85 - $B$84))</f>
        <v>0</v>
      </c>
      <c r="C116" s="206">
        <f>((C$2+C$3)/2 * ($A$3-$A$2)) + ((C$3 + C$4)/2 * ($A$4-$A$3)) + ((C$4 + C$5)/2 * ($BA$5 - $A$4)) + ((C$5+C$6)/2 * ($A$6-$A$5)) + ((C$6 + C$7)/2 * ($A$7-$A$6)) + ((C$7 + C$8)/2 * ($A$8 - $A$7)) + ((C$8+C$9)/2 * ($A$9-$A$8)) + ((C$9 + C$10)/2 * ($A$10-$A$9)) + ((C$10 + C$11)/2 * ($A$11 - $A$10))  + ((C$11 + C$12)/2 * ($A$12-$A$11)) + ((C$12 + C$13)/2 * ($A$13 - $A$12)) + ((C$13+ C$14)/2 * ($A$14-$A$13)) + ((C$16 + C$15)/2 * ($A$15 - $A$14)) + ((C$15+C$16)/2 * ($A$16 - $A$15)) + ((C$16 + C$17)/2 * ($A$17-$A$16)) + ((C$17 + C$18)/2 * ($A$18 - $A$17)) + ((C$18+C$19)/2 * ($A$19-$A$18)) + ((C$19 + C$20)/2 * ($A$20-$A$19)) + ((C$20 + C$21)/2 * ($A$21 - $A$20)) + ((C$21+C$22)/2 * ($A$22-$A$21)) + ((C$23 + C$22)/2 * ($A$23-$A$22)) + ((C$23 + C$24)/2 * ($A$24 - $A$23))  + ((C$24 + C$25)/2 * ($A$25-$A$24)) + ((C$25 + C$26)/2 * ($A$26 - $A$25)) + ((C$26+ C$27)/2 * ($A$27-$A$26)) + ((C$27 + C$28)/2 * ($A$28 - $A$27)) + ((C$28+C$29)/2 * ($A$29-$A$28)) + ((C$29 + C$30)/2 * ($A$30-$A$29)) + ((C$30 + C$31)/2 * ($A$31 - $A$30)) + ((C$31+C$32)/2 * ($A$32-$A$31)) + ((C$32 + C$33)/2 * ($A$33-$A$32)) + ((C$729+ C$34)/2 * ($A$34 - $A$33)) + ((C$34+C$35)/2 * ($A$35-$A$34)) + ((C$35 + C$36)/2 * ($A$36-$A$35)) + ((C$36 + C$37)/2 * ($A$37 - $A$36))  + ((C$37 + C$38)/2 * ($A$38-$A$37)) + ((C$38 + C$39)/2 * ($A$39 - $A$38)) + ((C$39+ C$40)/2 * ($A$40-$A$39)) + ((C$40 + C$41)/2 * ($A$41 - $A$40)) + ((C$41+C$42)/2 * ($A$42 - $A$41)) + ((C$42 + C$43)/2 * ($A$43-$A$42)) + ((C$43 + C$44)/2 * ($A$44 - $A$43)) + ((C$44+C$45)/2 * ($A$45-$A$44)) + ((C$45 + C$46)/2 * ($A$46-$A$45)) + ((C$46 + C$47)/2 * ($A$47 - $A$46)) + ((C$47+C$48)/2 * ($A$48-$A$47)) + ((C$48 + C$49)/2 * ($A$49-$A$48)) + ((C$49 + C$50)/2 * ($A$50 - $A$49))  + ((C$50 + C$51)/2 * ($A$51-$A$50)) + ((C$51 + C$52)/2 * ($A$52 - $A$51)) + ((C$52+ C$53)/2 * ($A$53-$A$52)) + ((C$53 + C$54)/2 * ($A$54 - $A$53)) +  ((C$54+C$55)/2 * ($A$55 - $A$56)) + ((C$55 + C$56)/2 * ($A$56-$A$55)) + ((C$56 + C$57)/2 * ($A$57 - $A$56)) + ((C$57+C$58)/2 * ($A$58-$A$57)) + ((C$58 + C$59)/2 * ($A$59-$A$58)) + ((C$59 + C$60)/2 * ($A$60 - $A$59)) + ((C$60+C$61)/2 * ($A$61-$A$60)) + ((C$61 + C$62)/2 * ($A$62-$A$61)) + ((C$62 + C$63)/2 * ($A$63 - $A$62))  + ((C$63 + C$64)/2 * ($A$64-$A$63)) + ((C$64 + C$65)/2 * ($A$65 - $A$64)) + ((C$65+ C$66)/2 * ($A$66-$A$65)) + ((C$66 + C$67)/2 * ($A$67 - $A$66)) + ((C$67+C$68)/2 * ($A$68-$A$67)) + ((C$68 + C$69)/2 * ($A$69-$A$68)) + ((C$69 + C$70)/2 * ($A$70 - $A$69)) + ((C$70+C$71)/2 * ($A$71-$A$70)) + ((C$71 + C$72)/2 * ($A$72-$A$71)) + ((C$72 + C$73)/2 * ($A$73 - $A$72))  + ((C$73 + C$74)/2 * ($A$74-$A$73)) + ((C$74 + C$75)/2 * ($A$75 - $A$74)) + ((C$75+ C$76)/2 * ($A$76-$A$75)) + ((C$76 + C$77)/2 * ($A$77 - $A$76))  + ((C$77 + C$78)/2 * ($A$78-$A$77)) + ((C$78 + C$79)/2 * ($A$79 - $A$78))  + ((C$79 + C$80)/2 * ($A$80-$A$79)) + ((C$80 + C$81)/2 * ($A$81 - $A$80)) + ((C$81+ C$82)/2 * ($A$82-$A$81)) + ((C$82 + C$83)/2 * ($A$83 - $A$82))  + ((C$83 + C$84)/2 * ($A$84-$A$83)) + ((C$84 + C$85)/2 * ($A$85 - $A$84)) + ((C$85 + C$86)/2 * ($A$86 - $A$85))  + ((C$86 + C$87)/2 * ($A$87-$A$86)) + ((C$87 + C$88)/2 * ($A$88 - $A$87)) + ((C$88 + C$89)/2 * ($A$89 - $A$88))  + ((C$89 + C$90)/2 * ($A$90-$A$89)) + ((C$90 + C$91)/2 * ($A$91 - $A$90)) + ((C$91 + C$92)/2 * ($A$92 - $A$91)) + ((C$92 + C$93)/2 * ($A$93 - $A$92))+ ((C$93 + C$94)/2 * ($A$94 - $A$93)) + ((C$94 + C$95)/2 * ($A$95 - $A$94)) + ((C$95 + C$96)/2 * ($A$96 - $A$95)) + ((C$96 + C$97)/2 * ($A$97 - $A$96)) + ((C$97 + C$98)/2 * ($A$98 - $A$97)) + ((C$98 + C$99)/2 * ($A$99 - $A$98)) + ((C$99 + C$100)/2 * ($A$100 - $A$99)) + ((C$100 + C$101)/2 * ($A$101 - $A$100)) + ((C$101 + C$102)/2 * ($A$102 - $A$101)) + ((C$102 + C$103)/2 * ($A$103 - $A$102)) + ((C$103 + C$104)/2 * ($A$104 - $A$103)) + ((C$104 + C$105)/2 * ($A$105 - $A$104)) + ((C$105 + C$106)/2 * ($A$106 - $A$105)) + ((C$106 + C$107)/2 * ($A$107 - $A$106)) + ((C$107 + C$108)/2 * ($A$108 - $A$107)) + ((C$108 + C$109)/2 * ($A$109 - $A$108)) + ((C$109 + C$110)/2 * ($A$110 - $A$109))</f>
        <v>2352.25</v>
      </c>
      <c r="E116" s="206">
        <f>((E$2+E$3)/2 * ($A$3-$A$2)) + ((E$3 + E$4)/2 * ($A$4-$A$3)) + ((E$4 + E$5)/2 * ($BA$5 - $A$4)) + ((E$5+E$6)/2 * ($A$6-$A$5)) + ((E$6 + E$7)/2 * ($A$7-$A$6)) + ((E$7 + E$8)/2 * ($A$8 - $A$7)) + ((E$8+E$9)/2 * ($A$9-$A$8)) + ((E$9 + E$10)/2 * ($A$10-$A$9)) + ((E$10 + E$11)/2 * ($A$11 - $A$10))  + ((E$11 + E$12)/2 * ($A$12-$A$11)) + ((E$12 + E$13)/2 * ($A$13 - $A$12)) + ((E$13+ E$14)/2 * ($A$14-$A$13)) + ((E$16 + E$15)/2 * ($A$15 - $A$14)) + ((E$15+E$16)/2 * ($A$16 - $A$15)) + ((E$16 + E$17)/2 * ($A$17-$A$16)) + ((E$17 + E$18)/2 * ($A$18 - $A$17)) + ((E$18+E$19)/2 * ($A$19-$A$18)) + ((E$19 + E$20)/2 * ($A$20-$A$19)) + ((E$20 + E$21)/2 * ($A$21 - $A$20)) + ((E$21+E$22)/2 * ($A$22-$A$21)) + ((E$23 + E$22)/2 * ($A$23-$A$22)) + ((E$23 + E$24)/2 * ($A$24 - $A$23))  + ((E$24 + E$25)/2 * ($A$25-$A$24)) + ((E$25 + E$26)/2 * ($A$26 - $A$25)) + ((E$26+ E$27)/2 * ($A$27-$A$26)) + ((E$27 + E$28)/2 * ($A$28 - $A$27)) + ((E$28+E$29)/2 * ($A$29-$A$28)) + ((E$29 + E$30)/2 * ($A$30-$A$29)) + ((E$30 + E$31)/2 * ($A$31 - $A$30)) + ((E$31+E$32)/2 * ($A$32-$A$31)) + ((E$32 + E$33)/2 * ($A$33-$A$32)) + ((E$729+ E$34)/2 * ($A$34 - $A$33)) + ((E$34+E$35)/2 * ($A$35-$A$34)) + ((E$35 + E$36)/2 * ($A$36-$A$35)) + ((E$36 + E$37)/2 * ($A$37 - $A$36))  + ((E$37 + E$38)/2 * ($A$38-$A$37)) + ((E$38 + E$39)/2 * ($A$39 - $A$38)) + ((E$39+ E$40)/2 * ($A$40-$A$39)) + ((E$40 + E$41)/2 * ($A$41 - $A$40)) + ((E$41+E$42)/2 * ($A$42 - $A$41)) + ((E$42 + E$43)/2 * ($A$43-$A$42)) + ((E$43 + E$44)/2 * ($A$44 - $A$43)) + ((E$44+E$45)/2 * ($A$45-$A$44)) + ((E$45 + E$46)/2 * ($A$46-$A$45)) + ((E$46 + E$47)/2 * ($A$47 - $A$46)) + ((E$47+E$48)/2 * ($A$48-$A$47)) + ((E$48 + E$49)/2 * ($A$49-$A$48)) + ((E$49 + E$50)/2 * ($A$50 - $A$49))  + ((E$50 + E$51)/2 * ($A$51-$A$50)) + ((E$51 + E$52)/2 * ($A$52 - $A$51)) + ((E$52+ E$53)/2 * ($A$53-$A$52)) + ((E$53 + E$54)/2 * ($A$54 - $A$53)) +  ((E$54+E$55)/2 * ($A$55 - $A$56)) + ((E$55 + E$56)/2 * ($A$56-$A$55)) + ((E$56 + E$57)/2 * ($A$57 - $A$56)) + ((E$57+E$58)/2 * ($A$58-$A$57)) + ((E$58 + E$59)/2 * ($A$59-$A$58)) + ((E$59 + E$60)/2 * ($A$60 - $A$59)) + ((E$60+E$61)/2 * ($A$61-$A$60)) + ((E$61 + E$62)/2 * ($A$62-$A$61)) + ((E$62 + E$63)/2 * ($A$63 - $A$62))  + ((E$63 + E$64)/2 * ($A$64-$A$63)) + ((E$64 + E$65)/2 * ($A$65 - $A$64)) + ((E$65+ E$66)/2 * ($A$66-$A$65)) + ((E$66 + E$67)/2 * ($A$67 - $A$66)) + ((E$67+E$68)/2 * ($A$68-$A$67)) + ((E$68 + E$69)/2 * ($A$69-$A$68)) + ((E$69 + E$70)/2 * ($A$70 - $A$69)) + ((E$70+E$71)/2 * ($A$71-$A$70)) + ((E$71 + E$72)/2 * ($A$72-$A$71)) + ((E$72 + E$73)/2 * ($A$73 - $A$72))  + ((E$73 + E$74)/2 * ($A$74-$A$73)) + ((E$74 + E$75)/2 * ($A$75 - $A$74)) + ((E$75+ E$76)/2 * ($A$76-$A$75)) + ((E$76 + E$77)/2 * ($A$77 - $A$76))  + ((E$77 + E$78)/2 * ($A$78-$A$77)) + ((E$78 + E$79)/2 * ($A$79 - $A$78))  + ((E$79 + E$80)/2 * ($A$80-$A$79)) + ((E$80 + E$81)/2 * ($A$81 - $A$80)) + ((E$81+ E$82)/2 * ($A$82-$A$81)) + ((E$82 + E$83)/2 * ($A$83 - $A$82))  + ((E$83 + E$84)/2 * ($A$84-$A$83)) + ((E$84 + E$85)/2 * ($A$85 - $A$84)) + ((E$85 + E$86)/2 * ($A$86 - $A$85))  + ((E$86 + E$87)/2 * ($A$87-$A$86)) + ((E$87 + E$88)/2 * ($A$88 - $A$87)) + ((E$88 + E$89)/2 * ($A$89 - $A$88))  + ((E$89 + E$90)/2 * ($A$90-$A$89)) + ((E$90 + E$91)/2 * ($A$91 - $A$90)) + ((E$91 + E$92)/2 * ($A$92 - $A$91)) + ((E$92 + E$93)/2 * ($A$93 - $A$92))+ ((E$93 + E$94)/2 * ($A$94 - $A$93)) + ((E$94 + E$95)/2 * ($A$95 - $A$94)) + ((E$95 + E$96)/2 * ($A$96 - $A$95)) + ((E$96 + E$97)/2 * ($A$97 - $A$96)) + ((E$97 + E$98)/2 * ($A$98 - $A$97)) + ((E$98 + E$99)/2 * ($A$99 - $A$98)) + ((E$99 + E$100)/2 * ($A$100 - $A$99)) + ((E$100 + E$101)/2 * ($A$101 - $A$100)) + ((E$101 + E$102)/2 * ($A$102 - $A$101)) + ((E$102 + E$103)/2 * ($A$103 - $A$102)) + ((E$103 + E$104)/2 * ($A$104 - $A$103)) + ((E$104 + E$105)/2 * ($A$105 - $A$104)) + ((E$105 + E$106)/2 * ($A$106 - $A$105)) + ((E$106 + E$107)/2 * ($A$107 - $A$106)) + ((E$107 + E$108)/2 * ($A$108 - $A$107)) + ((E$108 + E$109)/2 * ($A$109 - $A$108)) + ((E$109 + E$110)/2 * ($A$110 - $A$109))</f>
        <v>3719.75</v>
      </c>
      <c r="G116" s="206">
        <f>((G$2+G$3)/2 * ($A$3-$A$2)) + ((G$3 + G$4)/2 * ($A$4-$A$3)) + ((G$4 + G$5)/2 * ($BA$5 - $A$4)) + ((G$5+G$6)/2 * ($A$6-$A$5)) + ((G$6 + G$7)/2 * ($A$7-$A$6)) + ((G$7 + G$8)/2 * ($A$8 - $A$7)) + ((G$8+G$9)/2 * ($A$9-$A$8)) + ((G$9 + G$10)/2 * ($A$10-$A$9)) + ((G$10 + G$11)/2 * ($A$11 - $A$10))  + ((G$11 + G$12)/2 * ($A$12-$A$11)) + ((G$12 + G$13)/2 * ($A$13 - $A$12)) + ((G$13+ G$14)/2 * ($A$14-$A$13)) + ((G$16 + G$15)/2 * ($A$15 - $A$14)) + ((G$15+G$16)/2 * ($A$16 - $A$15)) + ((G$16 + G$17)/2 * ($A$17-$A$16)) + ((G$17 + G$18)/2 * ($A$18 - $A$17)) + ((G$18+G$19)/2 * ($A$19-$A$18)) + ((G$19 + G$20)/2 * ($A$20-$A$19)) + ((G$20 + G$21)/2 * ($A$21 - $A$20)) + ((G$21+G$22)/2 * ($A$22-$A$21)) + ((G$23 + G$22)/2 * ($A$23-$A$22)) + ((G$23 + G$24)/2 * ($A$24 - $A$23))  + ((G$24 + G$25)/2 * ($A$25-$A$24)) + ((G$25 + G$26)/2 * ($A$26 - $A$25)) + ((G$26+ G$27)/2 * ($A$27-$A$26)) + ((G$27 + G$28)/2 * ($A$28 - $A$27)) + ((G$28+G$29)/2 * ($A$29-$A$28)) + ((G$29 + G$30)/2 * ($A$30-$A$29)) + ((G$30 + G$31)/2 * ($A$31 - $A$30)) + ((G$31+G$32)/2 * ($A$32-$A$31)) + ((G$32 + G$33)/2 * ($A$33-$A$32)) + ((G$729+ G$34)/2 * ($A$34 - $A$33)) + ((G$34+G$35)/2 * ($A$35-$A$34)) + ((G$35 + G$36)/2 * ($A$36-$A$35)) + ((G$36 + G$37)/2 * ($A$37 - $A$36))  + ((G$37 + G$38)/2 * ($A$38-$A$37)) + ((G$38 + G$39)/2 * ($A$39 - $A$38)) + ((G$39+ G$40)/2 * ($A$40-$A$39)) + ((G$40 + G$41)/2 * ($A$41 - $A$40)) + ((G$41+G$42)/2 * ($A$42 - $A$41)) + ((G$42 + G$43)/2 * ($A$43-$A$42)) + ((G$43 + G$44)/2 * ($A$44 - $A$43)) + ((G$44+G$45)/2 * ($A$45-$A$44)) + ((G$45 + G$46)/2 * ($A$46-$A$45)) + ((G$46 + G$47)/2 * ($A$47 - $A$46)) + ((G$47+G$48)/2 * ($A$48-$A$47)) + ((G$48 + G$49)/2 * ($A$49-$A$48)) + ((G$49 + G$50)/2 * ($A$50 - $A$49))  + ((G$50 + G$51)/2 * ($A$51-$A$50)) + ((G$51 + G$52)/2 * ($A$52 - $A$51)) + ((G$52+ G$53)/2 * ($A$53-$A$52)) + ((G$53 + G$54)/2 * ($A$54 - $A$53)) +  ((G$54+G$55)/2 * ($A$55 - $A$56)) + ((G$55 + G$56)/2 * ($A$56-$A$55)) + ((G$56 + G$57)/2 * ($A$57 - $A$56)) + ((G$57+G$58)/2 * ($A$58-$A$57)) + ((G$58 + G$59)/2 * ($A$59-$A$58)) + ((G$59 + G$60)/2 * ($A$60 - $A$59)) + ((G$60+G$61)/2 * ($A$61-$A$60)) + ((G$61 + G$62)/2 * ($A$62-$A$61)) + ((G$62 + G$63)/2 * ($A$63 - $A$62))  + ((G$63 + G$64)/2 * ($A$64-$A$63)) + ((G$64 + G$65)/2 * ($A$65 - $A$64)) + ((G$65+ G$66)/2 * ($A$66-$A$65)) + ((G$66 + G$67)/2 * ($A$67 - $A$66)) + ((G$67+G$68)/2 * ($A$68-$A$67)) + ((G$68 + G$69)/2 * ($A$69-$A$68)) + ((G$69 + G$70)/2 * ($A$70 - $A$69)) + ((G$70+G$71)/2 * ($A$71-$A$70)) + ((G$71 + G$72)/2 * ($A$72-$A$71)) + ((G$72 + G$73)/2 * ($A$73 - $A$72))  + ((G$73 + G$74)/2 * ($A$74-$A$73)) + ((G$74 + G$75)/2 * ($A$75 - $A$74)) + ((G$75+ G$76)/2 * ($A$76-$A$75)) + ((G$76 + G$77)/2 * ($A$77 - $A$76))  + ((G$77 + G$78)/2 * ($A$78-$A$77)) + ((G$78 + G$79)/2 * ($A$79 - $A$78))  + ((G$79 + G$80)/2 * ($A$80-$A$79)) + ((G$80 + G$81)/2 * ($A$81 - $A$80)) + ((G$81+ G$82)/2 * ($A$82-$A$81)) + ((G$82 + G$83)/2 * ($A$83 - $A$82))  + ((G$83 + G$84)/2 * ($A$84-$A$83)) + ((G$84 + G$85)/2 * ($A$85 - $A$84)) + ((G$85 + G$86)/2 * ($A$86 - $A$85))  + ((G$86 + G$87)/2 * ($A$87-$A$86)) + ((G$87 + G$88)/2 * ($A$88 - $A$87)) + ((G$88 + G$89)/2 * ($A$89 - $A$88))  + ((G$89 + G$90)/2 * ($A$90-$A$89)) + ((G$90 + G$91)/2 * ($A$91 - $A$90)) + ((G$91 + G$92)/2 * ($A$92 - $A$91)) + ((G$92 + G$93)/2 * ($A$93 - $A$92))+ ((G$93 + G$94)/2 * ($A$94 - $A$93)) + ((G$94 + G$95)/2 * ($A$95 - $A$94)) + ((G$95 + G$96)/2 * ($A$96 - $A$95)) + ((G$96 + G$97)/2 * ($A$97 - $A$96)) + ((G$97 + G$98)/2 * ($A$98 - $A$97)) + ((G$98 + G$99)/2 * ($A$99 - $A$98)) + ((G$99 + G$100)/2 * ($A$100 - $A$99)) + ((G$100 + G$101)/2 * ($A$101 - $A$100)) + ((G$101 + G$102)/2 * ($A$102 - $A$101)) + ((G$102 + G$103)/2 * ($A$103 - $A$102)) + ((G$103 + G$104)/2 * ($A$104 - $A$103)) + ((G$104 + G$105)/2 * ($A$105 - $A$104)) + ((G$105 + G$106)/2 * ($A$106 - $A$105)) + ((G$106 + G$107)/2 * ($A$107 - $A$106)) + ((G$107 + G$108)/2 * ($A$108 - $A$107)) + ((G$108 + G$109)/2 * ($A$109 - $A$108)) + ((G$109 + G$110)/2 * ($A$110 - $A$109))</f>
        <v>2279.5</v>
      </c>
      <c r="I116" s="206">
        <f>((I$2+I$3)/2 * ($A$3-$A$2)) + ((I$3 + I$4)/2 * ($A$4-$A$3)) + ((I$4 + I$5)/2 * ($BA$5 - $A$4)) + ((I$5+I$6)/2 * ($A$6-$A$5)) + ((I$6 + I$7)/2 * ($A$7-$A$6)) + ((I$7 + I$8)/2 * ($A$8 - $A$7)) + ((I$8+I$9)/2 * ($A$9-$A$8)) + ((I$9 + I$10)/2 * ($A$10-$A$9)) + ((I$10 + I$11)/2 * ($A$11 - $A$10))  + ((I$11 + I$12)/2 * ($A$12-$A$11)) + ((I$12 + I$13)/2 * ($A$13 - $A$12)) + ((I$13+ I$14)/2 * ($A$14-$A$13)) + ((I$16 + I$15)/2 * ($A$15 - $A$14)) + ((I$15+I$16)/2 * ($A$16 - $A$15)) + ((I$16 + I$17)/2 * ($A$17-$A$16)) + ((I$17 + I$18)/2 * ($A$18 - $A$17)) + ((I$18+I$19)/2 * ($A$19-$A$18)) + ((I$19 + I$20)/2 * ($A$20-$A$19)) + ((I$20 + I$21)/2 * ($A$21 - $A$20)) + ((I$21+I$22)/2 * ($A$22-$A$21)) + ((I$23 + I$22)/2 * ($A$23-$A$22)) + ((I$23 + I$24)/2 * ($A$24 - $A$23))  + ((I$24 + I$25)/2 * ($A$25-$A$24)) + ((I$25 + I$26)/2 * ($A$26 - $A$25)) + ((I$26+ I$27)/2 * ($A$27-$A$26)) + ((I$27 + I$28)/2 * ($A$28 - $A$27)) + ((I$28+I$29)/2 * ($A$29-$A$28)) + ((I$29 + I$30)/2 * ($A$30-$A$29)) + ((I$30 + I$31)/2 * ($A$31 - $A$30)) + ((I$31+I$32)/2 * ($A$32-$A$31)) + ((I$32 + I$33)/2 * ($A$33-$A$32)) + ((I$729+ I$34)/2 * ($A$34 - $A$33)) + ((I$34+I$35)/2 * ($A$35-$A$34)) + ((I$35 + I$36)/2 * ($A$36-$A$35)) + ((I$36 + I$37)/2 * ($A$37 - $A$36))  + ((I$37 + I$38)/2 * ($A$38-$A$37)) + ((I$38 + I$39)/2 * ($A$39 - $A$38)) + ((I$39+ I$40)/2 * ($A$40-$A$39)) + ((I$40 + I$41)/2 * ($A$41 - $A$40)) + ((I$41+I$42)/2 * ($A$42 - $A$41)) + ((I$42 + I$43)/2 * ($A$43-$A$42)) + ((I$43 + I$44)/2 * ($A$44 - $A$43)) + ((I$44+I$45)/2 * ($A$45-$A$44)) + ((I$45 + I$46)/2 * ($A$46-$A$45)) + ((I$46 + I$47)/2 * ($A$47 - $A$46)) + ((I$47+I$48)/2 * ($A$48-$A$47)) + ((I$48 + I$49)/2 * ($A$49-$A$48)) + ((I$49 + I$50)/2 * ($A$50 - $A$49))  + ((I$50 + I$51)/2 * ($A$51-$A$50)) + ((I$51 + I$52)/2 * ($A$52 - $A$51)) + ((I$52+ I$53)/2 * ($A$53-$A$52)) + ((I$53 + I$54)/2 * ($A$54 - $A$53)) +  ((I$54+I$55)/2 * ($A$55 - $A$56)) + ((I$55 + I$56)/2 * ($A$56-$A$55)) + ((I$56 + I$57)/2 * ($A$57 - $A$56)) + ((I$57+I$58)/2 * ($A$58-$A$57)) + ((I$58 + I$59)/2 * ($A$59-$A$58)) + ((I$59 + I$60)/2 * ($A$60 - $A$59)) + ((I$60+I$61)/2 * ($A$61-$A$60)) + ((I$61 + I$62)/2 * ($A$62-$A$61)) + ((I$62 + I$63)/2 * ($A$63 - $A$62))  + ((I$63 + I$64)/2 * ($A$64-$A$63)) + ((I$64 + I$65)/2 * ($A$65 - $A$64)) + ((I$65+ I$66)/2 * ($A$66-$A$65)) + ((I$66 + I$67)/2 * ($A$67 - $A$66)) + ((I$67+I$68)/2 * ($A$68-$A$67)) + ((I$68 + I$69)/2 * ($A$69-$A$68)) + ((I$69 + I$70)/2 * ($A$70 - $A$69)) + ((I$70+I$71)/2 * ($A$71-$A$70)) + ((I$71 + I$72)/2 * ($A$72-$A$71)) + ((I$72 + I$73)/2 * ($A$73 - $A$72))  + ((I$73 + I$74)/2 * ($A$74-$A$73)) + ((I$74 + I$75)/2 * ($A$75 - $A$74)) + ((I$75+ I$76)/2 * ($A$76-$A$75)) + ((I$76 + I$77)/2 * ($A$77 - $A$76))  + ((I$77 + I$78)/2 * ($A$78-$A$77)) + ((I$78 + I$79)/2 * ($A$79 - $A$78))  + ((I$79 + I$80)/2 * ($A$80-$A$79)) + ((I$80 + I$81)/2 * ($A$81 - $A$80)) + ((I$81+ I$82)/2 * ($A$82-$A$81)) + ((I$82 + I$83)/2 * ($A$83 - $A$82))  + ((I$83 + I$84)/2 * ($A$84-$A$83)) + ((I$84 + I$85)/2 * ($A$85 - $A$84)) + ((I$85 + I$86)/2 * ($A$86 - $A$85))  + ((I$86 + I$87)/2 * ($A$87-$A$86)) + ((I$87 + I$88)/2 * ($A$88 - $A$87)) + ((I$88 + I$89)/2 * ($A$89 - $A$88))  + ((I$89 + I$90)/2 * ($A$90-$A$89)) + ((I$90 + I$91)/2 * ($A$91 - $A$90)) + ((I$91 + I$92)/2 * ($A$92 - $A$91)) + ((I$92 + I$93)/2 * ($A$93 - $A$92))+ ((I$93 + I$94)/2 * ($A$94 - $A$93)) + ((I$94 + I$95)/2 * ($A$95 - $A$94)) + ((I$95 + I$96)/2 * ($A$96 - $A$95)) + ((I$96 + I$97)/2 * ($A$97 - $A$96)) + ((I$97 + I$98)/2 * ($A$98 - $A$97)) + ((I$98 + I$99)/2 * ($A$99 - $A$98)) + ((I$99 + I$100)/2 * ($A$100 - $A$99)) + ((I$100 + I$101)/2 * ($A$101 - $A$100)) + ((I$101 + I$102)/2 * ($A$102 - $A$101)) + ((I$102 + I$103)/2 * ($A$103 - $A$102)) + ((I$103 + I$104)/2 * ($A$104 - $A$103)) + ((I$104 + I$105)/2 * ($A$105 - $A$104)) + ((I$105 + I$106)/2 * ($A$106 - $A$105)) + ((I$106 + I$107)/2 * ($A$107 - $A$106)) + ((I$107 + I$108)/2 * ($A$108 - $A$107)) + ((I$108 + I$109)/2 * ($A$109 - $A$108)) + ((I$109 + I$110)/2 * ($A$110 - $A$109))</f>
        <v>3167.25</v>
      </c>
      <c r="K116" s="206">
        <f>((K$2+K$3)/2 * ($A$3-$A$2)) + ((K$3 + K$4)/2 * ($A$4-$A$3)) + ((K$4 + K$5)/2 * ($BA$5 - $A$4)) + ((K$5+K$6)/2 * ($A$6-$A$5)) + ((K$6 + K$7)/2 * ($A$7-$A$6)) + ((K$7 + K$8)/2 * ($A$8 - $A$7)) + ((K$8+K$9)/2 * ($A$9-$A$8)) + ((K$9 + K$10)/2 * ($A$10-$A$9)) + ((K$10 + K$11)/2 * ($A$11 - $A$10))  + ((K$11 + K$12)/2 * ($A$12-$A$11)) + ((K$12 + K$13)/2 * ($A$13 - $A$12)) + ((K$13+ K$14)/2 * ($A$14-$A$13)) + ((K$16 + K$15)/2 * ($A$15 - $A$14)) + ((K$15+K$16)/2 * ($A$16 - $A$15)) + ((K$16 + K$17)/2 * ($A$17-$A$16)) + ((K$17 + K$18)/2 * ($A$18 - $A$17)) + ((K$18+K$19)/2 * ($A$19-$A$18)) + ((K$19 + K$20)/2 * ($A$20-$A$19)) + ((K$20 + K$21)/2 * ($A$21 - $A$20)) + ((K$21+K$22)/2 * ($A$22-$A$21)) + ((K$23 + K$22)/2 * ($A$23-$A$22)) + ((K$23 + K$24)/2 * ($A$24 - $A$23))  + ((K$24 + K$25)/2 * ($A$25-$A$24)) + ((K$25 + K$26)/2 * ($A$26 - $A$25)) + ((K$26+ K$27)/2 * ($A$27-$A$26)) + ((K$27 + K$28)/2 * ($A$28 - $A$27)) + ((K$28+K$29)/2 * ($A$29-$A$28)) + ((K$29 + K$30)/2 * ($A$30-$A$29)) + ((K$30 + K$31)/2 * ($A$31 - $A$30)) + ((K$31+K$32)/2 * ($A$32-$A$31)) + ((K$32 + K$33)/2 * ($A$33-$A$32)) + ((K$729+ K$34)/2 * ($A$34 - $A$33)) + ((K$34+K$35)/2 * ($A$35-$A$34)) + ((K$35 + K$36)/2 * ($A$36-$A$35)) + ((K$36 + K$37)/2 * ($A$37 - $A$36))  + ((K$37 + K$38)/2 * ($A$38-$A$37)) + ((K$38 + K$39)/2 * ($A$39 - $A$38)) + ((K$39+ K$40)/2 * ($A$40-$A$39)) + ((K$40 + K$41)/2 * ($A$41 - $A$40)) + ((K$41+K$42)/2 * ($A$42 - $A$41)) + ((K$42 + K$43)/2 * ($A$43-$A$42)) + ((K$43 + K$44)/2 * ($A$44 - $A$43)) + ((K$44+K$45)/2 * ($A$45-$A$44)) + ((K$45 + K$46)/2 * ($A$46-$A$45)) + ((K$46 + K$47)/2 * ($A$47 - $A$46)) + ((K$47+K$48)/2 * ($A$48-$A$47)) + ((K$48 + K$49)/2 * ($A$49-$A$48)) + ((K$49 + K$50)/2 * ($A$50 - $A$49))  + ((K$50 + K$51)/2 * ($A$51-$A$50)) + ((K$51 + K$52)/2 * ($A$52 - $A$51)) + ((K$52+ K$53)/2 * ($A$53-$A$52)) + ((K$53 + K$54)/2 * ($A$54 - $A$53)) +  ((K$54+K$55)/2 * ($A$55 - $A$56)) + ((K$55 + K$56)/2 * ($A$56-$A$55)) + ((K$56 + K$57)/2 * ($A$57 - $A$56)) + ((K$57+K$58)/2 * ($A$58-$A$57)) + ((K$58 + K$59)/2 * ($A$59-$A$58)) + ((K$59 + K$60)/2 * ($A$60 - $A$59)) + ((K$60+K$61)/2 * ($A$61-$A$60)) + ((K$61 + K$62)/2 * ($A$62-$A$61)) + ((K$62 + K$63)/2 * ($A$63 - $A$62))  + ((K$63 + K$64)/2 * ($A$64-$A$63)) + ((K$64 + K$65)/2 * ($A$65 - $A$64)) + ((K$65+ K$66)/2 * ($A$66-$A$65)) + ((K$66 + K$67)/2 * ($A$67 - $A$66)) + ((K$67+K$68)/2 * ($A$68-$A$67)) + ((K$68 + K$69)/2 * ($A$69-$A$68)) + ((K$69 + K$70)/2 * ($A$70 - $A$69)) + ((K$70+K$71)/2 * ($A$71-$A$70)) + ((K$71 + K$72)/2 * ($A$72-$A$71)) + ((K$72 + K$73)/2 * ($A$73 - $A$72))  + ((K$73 + K$74)/2 * ($A$74-$A$73)) + ((K$74 + K$75)/2 * ($A$75 - $A$74)) + ((K$75+ K$76)/2 * ($A$76-$A$75)) + ((K$76 + K$77)/2 * ($A$77 - $A$76))  + ((K$77 + K$78)/2 * ($A$78-$A$77)) + ((K$78 + K$79)/2 * ($A$79 - $A$78))  + ((K$79 + K$80)/2 * ($A$80-$A$79)) + ((K$80 + K$81)/2 * ($A$81 - $A$80)) + ((K$81+ K$82)/2 * ($A$82-$A$81)) + ((K$82 + K$83)/2 * ($A$83 - $A$82))  + ((K$83 + K$84)/2 * ($A$84-$A$83)) + ((K$84 + K$85)/2 * ($A$85 - $A$84)) + ((K$85 + K$86)/2 * ($A$86 - $A$85))  + ((K$86 + K$87)/2 * ($A$87-$A$86)) + ((K$87 + K$88)/2 * ($A$88 - $A$87)) + ((K$88 + K$89)/2 * ($A$89 - $A$88))  + ((K$89 + K$90)/2 * ($A$90-$A$89)) + ((K$90 + K$91)/2 * ($A$91 - $A$90)) + ((K$91 + K$92)/2 * ($A$92 - $A$91)) + ((K$92 + K$93)/2 * ($A$93 - $A$92))+ ((K$93 + K$94)/2 * ($A$94 - $A$93)) + ((K$94 + K$95)/2 * ($A$95 - $A$94)) + ((K$95 + K$96)/2 * ($A$96 - $A$95)) + ((K$96 + K$97)/2 * ($A$97 - $A$96)) + ((K$97 + K$98)/2 * ($A$98 - $A$97)) + ((K$98 + K$99)/2 * ($A$99 - $A$98)) + ((K$99 + K$100)/2 * ($A$100 - $A$99)) + ((K$100 + K$101)/2 * ($A$101 - $A$100)) + ((K$101 + K$102)/2 * ($A$102 - $A$101)) + ((K$102 + K$103)/2 * ($A$103 - $A$102)) + ((K$103 + K$104)/2 * ($A$104 - $A$103)) + ((K$104 + K$105)/2 * ($A$105 - $A$104)) + ((K$105 + K$106)/2 * ($A$106 - $A$105)) + ((K$106 + K$107)/2 * ($A$107 - $A$106)) + ((K$107 + K$108)/2 * ($A$108 - $A$107)) + ((K$108 + K$109)/2 * ($A$109 - $A$108)) + ((K$109 + K$110)/2 * ($A$110 - $A$109))</f>
        <v>3474</v>
      </c>
      <c r="M116" s="206">
        <f>((M$2+M$3)/2 * ($A$3-$A$2)) + ((M$3 + M$4)/2 * ($A$4-$A$3)) + ((M$4 + M$5)/2 * ($BA$5 - $A$4)) + ((M$5+M$6)/2 * ($A$6-$A$5)) + ((M$6 + M$7)/2 * ($A$7-$A$6)) + ((M$7 + M$8)/2 * ($A$8 - $A$7)) + ((M$8+M$9)/2 * ($A$9-$A$8)) + ((M$9 + M$10)/2 * ($A$10-$A$9)) + ((M$10 + M$11)/2 * ($A$11 - $A$10))  + ((M$11 + M$12)/2 * ($A$12-$A$11)) + ((M$12 + M$13)/2 * ($A$13 - $A$12)) + ((M$13+ M$14)/2 * ($A$14-$A$13)) + ((M$16 + M$15)/2 * ($A$15 - $A$14)) + ((M$15+M$16)/2 * ($A$16 - $A$15)) + ((M$16 + M$17)/2 * ($A$17-$A$16)) + ((M$17 + M$18)/2 * ($A$18 - $A$17)) + ((M$18+M$19)/2 * ($A$19-$A$18)) + ((M$19 + M$20)/2 * ($A$20-$A$19)) + ((M$20 + M$21)/2 * ($A$21 - $A$20)) + ((M$21+M$22)/2 * ($A$22-$A$21)) + ((M$23 + M$22)/2 * ($A$23-$A$22)) + ((M$23 + M$24)/2 * ($A$24 - $A$23))  + ((M$24 + M$25)/2 * ($A$25-$A$24)) + ((M$25 + M$26)/2 * ($A$26 - $A$25)) + ((M$26+ M$27)/2 * ($A$27-$A$26)) + ((M$27 + M$28)/2 * ($A$28 - $A$27)) + ((M$28+M$29)/2 * ($A$29-$A$28)) + ((M$29 + M$30)/2 * ($A$30-$A$29)) + ((M$30 + M$31)/2 * ($A$31 - $A$30)) + ((M$31+M$32)/2 * ($A$32-$A$31)) + ((M$32 + M$33)/2 * ($A$33-$A$32)) + ((M$729+ M$34)/2 * ($A$34 - $A$33)) + ((M$34+M$35)/2 * ($A$35-$A$34)) + ((M$35 + M$36)/2 * ($A$36-$A$35)) + ((M$36 + M$37)/2 * ($A$37 - $A$36))  + ((M$37 + M$38)/2 * ($A$38-$A$37)) + ((M$38 + M$39)/2 * ($A$39 - $A$38)) + ((M$39+ M$40)/2 * ($A$40-$A$39)) + ((M$40 + M$41)/2 * ($A$41 - $A$40)) + ((M$41+M$42)/2 * ($A$42 - $A$41)) + ((M$42 + M$43)/2 * ($A$43-$A$42)) + ((M$43 + M$44)/2 * ($A$44 - $A$43)) + ((M$44+M$45)/2 * ($A$45-$A$44)) + ((M$45 + M$46)/2 * ($A$46-$A$45)) + ((M$46 + M$47)/2 * ($A$47 - $A$46)) + ((M$47+M$48)/2 * ($A$48-$A$47)) + ((M$48 + M$49)/2 * ($A$49-$A$48)) + ((M$49 + M$50)/2 * ($A$50 - $A$49))  + ((M$50 + M$51)/2 * ($A$51-$A$50)) + ((M$51 + M$52)/2 * ($A$52 - $A$51)) + ((M$52+ M$53)/2 * ($A$53-$A$52)) + ((M$53 + M$54)/2 * ($A$54 - $A$53)) +  ((M$54+M$55)/2 * ($A$55 - $A$56)) + ((M$55 + M$56)/2 * ($A$56-$A$55)) + ((M$56 + M$57)/2 * ($A$57 - $A$56)) + ((M$57+M$58)/2 * ($A$58-$A$57)) + ((M$58 + M$59)/2 * ($A$59-$A$58)) + ((M$59 + M$60)/2 * ($A$60 - $A$59)) + ((M$60+M$61)/2 * ($A$61-$A$60)) + ((M$61 + M$62)/2 * ($A$62-$A$61)) + ((M$62 + M$63)/2 * ($A$63 - $A$62))  + ((M$63 + M$64)/2 * ($A$64-$A$63)) + ((M$64 + M$65)/2 * ($A$65 - $A$64)) + ((M$65+ M$66)/2 * ($A$66-$A$65)) + ((M$66 + M$67)/2 * ($A$67 - $A$66)) + ((M$67+M$68)/2 * ($A$68-$A$67)) + ((M$68 + M$69)/2 * ($A$69-$A$68)) + ((M$69 + M$70)/2 * ($A$70 - $A$69)) + ((M$70+M$71)/2 * ($A$71-$A$70)) + ((M$71 + M$72)/2 * ($A$72-$A$71)) + ((M$72 + M$73)/2 * ($A$73 - $A$72))  + ((M$73 + M$74)/2 * ($A$74-$A$73)) + ((M$74 + M$75)/2 * ($A$75 - $A$74)) + ((M$75+ M$76)/2 * ($A$76-$A$75)) + ((M$76 + M$77)/2 * ($A$77 - $A$76))  + ((M$77 + M$78)/2 * ($A$78-$A$77)) + ((M$78 + M$79)/2 * ($A$79 - $A$78))  + ((M$79 + M$80)/2 * ($A$80-$A$79)) + ((M$80 + M$81)/2 * ($A$81 - $A$80)) + ((M$81+ M$82)/2 * ($A$82-$A$81)) + ((M$82 + M$83)/2 * ($A$83 - $A$82))  + ((M$83 + M$84)/2 * ($A$84-$A$83)) + ((M$84 + M$85)/2 * ($A$85 - $A$84)) + ((M$85 + M$86)/2 * ($A$86 - $A$85))  + ((M$86 + M$87)/2 * ($A$87-$A$86)) + ((M$87 + M$88)/2 * ($A$88 - $A$87)) + ((M$88 + M$89)/2 * ($A$89 - $A$88))  + ((M$89 + M$90)/2 * ($A$90-$A$89)) + ((M$90 + M$91)/2 * ($A$91 - $A$90)) + ((M$91 + M$92)/2 * ($A$92 - $A$91)) + ((M$92 + M$93)/2 * ($A$93 - $A$92))+ ((M$93 + M$94)/2 * ($A$94 - $A$93)) + ((M$94 + M$95)/2 * ($A$95 - $A$94)) + ((M$95 + M$96)/2 * ($A$96 - $A$95)) + ((M$96 + M$97)/2 * ($A$97 - $A$96)) + ((M$97 + M$98)/2 * ($A$98 - $A$97)) + ((M$98 + M$99)/2 * ($A$99 - $A$98)) + ((M$99 + M$100)/2 * ($A$100 - $A$99)) + ((M$100 + M$101)/2 * ($A$101 - $A$100)) + ((M$101 + M$102)/2 * ($A$102 - $A$101)) + ((M$102 + M$103)/2 * ($A$103 - $A$102)) + ((M$103 + M$104)/2 * ($A$104 - $A$103)) + ((M$104 + M$105)/2 * ($A$105 - $A$104)) + ((M$105 + M$106)/2 * ($A$106 - $A$105)) + ((M$106 + M$107)/2 * ($A$107 - $A$106)) + ((M$107 + M$108)/2 * ($A$108 - $A$107)) + ((M$108 + M$109)/2 * ($A$109 - $A$108)) + ((M$109 + M$110)/2 * ($A$110 - $A$109))</f>
        <v>1212.25</v>
      </c>
      <c r="O116" s="206">
        <f>((O$2+O$3)/2 * ($A$3-$A$2)) + ((O$3 + O$4)/2 * ($A$4-$A$3)) + ((O$4 + O$5)/2 * ($BA$5 - $A$4)) + ((O$5+O$6)/2 * ($A$6-$A$5)) + ((O$6 + O$7)/2 * ($A$7-$A$6)) + ((O$7 + O$8)/2 * ($A$8 - $A$7)) + ((O$8+O$9)/2 * ($A$9-$A$8)) + ((O$9 + O$10)/2 * ($A$10-$A$9)) + ((O$10 + O$11)/2 * ($A$11 - $A$10))  + ((O$11 + O$12)/2 * ($A$12-$A$11)) + ((O$12 + O$13)/2 * ($A$13 - $A$12)) + ((O$13+ O$14)/2 * ($A$14-$A$13)) + ((O$16 + O$15)/2 * ($A$15 - $A$14)) + ((O$15+O$16)/2 * ($A$16 - $A$15)) + ((O$16 + O$17)/2 * ($A$17-$A$16)) + ((O$17 + O$18)/2 * ($A$18 - $A$17)) + ((O$18+O$19)/2 * ($A$19-$A$18)) + ((O$19 + O$20)/2 * ($A$20-$A$19)) + ((O$20 + O$21)/2 * ($A$21 - $A$20)) + ((O$21+O$22)/2 * ($A$22-$A$21)) + ((O$23 + O$22)/2 * ($A$23-$A$22)) + ((O$23 + O$24)/2 * ($A$24 - $A$23))  + ((O$24 + O$25)/2 * ($A$25-$A$24)) + ((O$25 + O$26)/2 * ($A$26 - $A$25)) + ((O$26+ O$27)/2 * ($A$27-$A$26)) + ((O$27 + O$28)/2 * ($A$28 - $A$27)) + ((O$28+O$29)/2 * ($A$29-$A$28)) + ((O$29 + O$30)/2 * ($A$30-$A$29)) + ((O$30 + O$31)/2 * ($A$31 - $A$30)) + ((O$31+O$32)/2 * ($A$32-$A$31)) + ((O$32 + O$33)/2 * ($A$33-$A$32)) + ((O$729+ O$34)/2 * ($A$34 - $A$33)) + ((O$34+O$35)/2 * ($A$35-$A$34)) + ((O$35 + O$36)/2 * ($A$36-$A$35)) + ((O$36 + O$37)/2 * ($A$37 - $A$36))  + ((O$37 + O$38)/2 * ($A$38-$A$37)) + ((O$38 + O$39)/2 * ($A$39 - $A$38)) + ((O$39+ O$40)/2 * ($A$40-$A$39)) + ((O$40 + O$41)/2 * ($A$41 - $A$40)) + ((O$41+O$42)/2 * ($A$42 - $A$41)) + ((O$42 + O$43)/2 * ($A$43-$A$42)) + ((O$43 + O$44)/2 * ($A$44 - $A$43)) + ((O$44+O$45)/2 * ($A$45-$A$44)) + ((O$45 + O$46)/2 * ($A$46-$A$45)) + ((O$46 + O$47)/2 * ($A$47 - $A$46)) + ((O$47+O$48)/2 * ($A$48-$A$47)) + ((O$48 + O$49)/2 * ($A$49-$A$48)) + ((O$49 + O$50)/2 * ($A$50 - $A$49))  + ((O$50 + O$51)/2 * ($A$51-$A$50)) + ((O$51 + O$52)/2 * ($A$52 - $A$51)) + ((O$52+ O$53)/2 * ($A$53-$A$52)) + ((O$53 + O$54)/2 * ($A$54 - $A$53)) +  ((O$54+O$55)/2 * ($A$55 - $A$56)) + ((O$55 + O$56)/2 * ($A$56-$A$55)) + ((O$56 + O$57)/2 * ($A$57 - $A$56)) + ((O$57+O$58)/2 * ($A$58-$A$57)) + ((O$58 + O$59)/2 * ($A$59-$A$58)) + ((O$59 + O$60)/2 * ($A$60 - $A$59)) + ((O$60+O$61)/2 * ($A$61-$A$60)) + ((O$61 + O$62)/2 * ($A$62-$A$61)) + ((O$62 + O$63)/2 * ($A$63 - $A$62))  + ((O$63 + O$64)/2 * ($A$64-$A$63)) + ((O$64 + O$65)/2 * ($A$65 - $A$64)) + ((O$65+ O$66)/2 * ($A$66-$A$65)) + ((O$66 + O$67)/2 * ($A$67 - $A$66)) + ((O$67+O$68)/2 * ($A$68-$A$67)) + ((O$68 + O$69)/2 * ($A$69-$A$68)) + ((O$69 + O$70)/2 * ($A$70 - $A$69)) + ((O$70+O$71)/2 * ($A$71-$A$70)) + ((O$71 + O$72)/2 * ($A$72-$A$71)) + ((O$72 + O$73)/2 * ($A$73 - $A$72))  + ((O$73 + O$74)/2 * ($A$74-$A$73)) + ((O$74 + O$75)/2 * ($A$75 - $A$74)) + ((O$75+ O$76)/2 * ($A$76-$A$75)) + ((O$76 + O$77)/2 * ($A$77 - $A$76))  + ((O$77 + O$78)/2 * ($A$78-$A$77)) + ((O$78 + O$79)/2 * ($A$79 - $A$78))  + ((O$79 + O$80)/2 * ($A$80-$A$79)) + ((O$80 + O$81)/2 * ($A$81 - $A$80)) + ((O$81+ O$82)/2 * ($A$82-$A$81)) + ((O$82 + O$83)/2 * ($A$83 - $A$82))  + ((O$83 + O$84)/2 * ($A$84-$A$83)) + ((O$84 + O$85)/2 * ($A$85 - $A$84)) + ((O$85 + O$86)/2 * ($A$86 - $A$85))  + ((O$86 + O$87)/2 * ($A$87-$A$86)) + ((O$87 + O$88)/2 * ($A$88 - $A$87)) + ((O$88 + O$89)/2 * ($A$89 - $A$88))  + ((O$89 + O$90)/2 * ($A$90-$A$89)) + ((O$90 + O$91)/2 * ($A$91 - $A$90)) + ((O$91 + O$92)/2 * ($A$92 - $A$91)) + ((O$92 + O$93)/2 * ($A$93 - $A$92))+ ((O$93 + O$94)/2 * ($A$94 - $A$93)) + ((O$94 + O$95)/2 * ($A$95 - $A$94)) + ((O$95 + O$96)/2 * ($A$96 - $A$95)) + ((O$96 + O$97)/2 * ($A$97 - $A$96)) + ((O$97 + O$98)/2 * ($A$98 - $A$97)) + ((O$98 + O$99)/2 * ($A$99 - $A$98)) + ((O$99 + O$100)/2 * ($A$100 - $A$99)) + ((O$100 + O$101)/2 * ($A$101 - $A$100)) + ((O$101 + O$102)/2 * ($A$102 - $A$101)) + ((O$102 + O$103)/2 * ($A$103 - $A$102)) + ((O$103 + O$104)/2 * ($A$104 - $A$103)) + ((O$104 + O$105)/2 * ($A$105 - $A$104)) + ((O$105 + O$106)/2 * ($A$106 - $A$105)) + ((O$106 + O$107)/2 * ($A$107 - $A$106)) + ((O$107 + O$108)/2 * ($A$108 - $A$107)) + ((O$108 + O$109)/2 * ($A$109 - $A$108)) + ((O$109 + O$110)/2 * ($A$110 - $A$109))</f>
        <v>2257.5</v>
      </c>
      <c r="Q116" s="206">
        <f>((Q$2+Q$3)/2 * ($A$3-$A$2)) + ((Q$3 + Q$4)/2 * ($A$4-$A$3)) + ((Q$4 + Q$5)/2 * ($BA$5 - $A$4)) + ((Q$5+Q$6)/2 * ($A$6-$A$5)) + ((Q$6 + Q$7)/2 * ($A$7-$A$6)) + ((Q$7 + Q$8)/2 * ($A$8 - $A$7)) + ((Q$8+Q$9)/2 * ($A$9-$A$8)) + ((Q$9 + Q$10)/2 * ($A$10-$A$9)) + ((Q$10 + Q$11)/2 * ($A$11 - $A$10))  + ((Q$11 + Q$12)/2 * ($A$12-$A$11)) + ((Q$12 + Q$13)/2 * ($A$13 - $A$12)) + ((Q$13+ Q$14)/2 * ($A$14-$A$13)) + ((Q$16 + Q$15)/2 * ($A$15 - $A$14)) + ((Q$15+Q$16)/2 * ($A$16 - $A$15)) + ((Q$16 + Q$17)/2 * ($A$17-$A$16)) + ((Q$17 + Q$18)/2 * ($A$18 - $A$17)) + ((Q$18+Q$19)/2 * ($A$19-$A$18)) + ((Q$19 + Q$20)/2 * ($A$20-$A$19)) + ((Q$20 + Q$21)/2 * ($A$21 - $A$20)) + ((Q$21+Q$22)/2 * ($A$22-$A$21)) + ((Q$23 + Q$22)/2 * ($A$23-$A$22)) + ((Q$23 + Q$24)/2 * ($A$24 - $A$23))  + ((Q$24 + Q$25)/2 * ($A$25-$A$24)) + ((Q$25 + Q$26)/2 * ($A$26 - $A$25)) + ((Q$26+ Q$27)/2 * ($A$27-$A$26)) + ((Q$27 + Q$28)/2 * ($A$28 - $A$27)) + ((Q$28+Q$29)/2 * ($A$29-$A$28)) + ((Q$29 + Q$30)/2 * ($A$30-$A$29)) + ((Q$30 + Q$31)/2 * ($A$31 - $A$30)) + ((Q$31+Q$32)/2 * ($A$32-$A$31)) + ((Q$32 + Q$33)/2 * ($A$33-$A$32)) + ((Q$729+ Q$34)/2 * ($A$34 - $A$33)) + ((Q$34+Q$35)/2 * ($A$35-$A$34)) + ((Q$35 + Q$36)/2 * ($A$36-$A$35)) + ((Q$36 + Q$37)/2 * ($A$37 - $A$36))  + ((Q$37 + Q$38)/2 * ($A$38-$A$37)) + ((Q$38 + Q$39)/2 * ($A$39 - $A$38)) + ((Q$39+ Q$40)/2 * ($A$40-$A$39)) + ((Q$40 + Q$41)/2 * ($A$41 - $A$40)) + ((Q$41+Q$42)/2 * ($A$42 - $A$41)) + ((Q$42 + Q$43)/2 * ($A$43-$A$42)) + ((Q$43 + Q$44)/2 * ($A$44 - $A$43)) + ((Q$44+Q$45)/2 * ($A$45-$A$44)) + ((Q$45 + Q$46)/2 * ($A$46-$A$45)) + ((Q$46 + Q$47)/2 * ($A$47 - $A$46)) + ((Q$47+Q$48)/2 * ($A$48-$A$47)) + ((Q$48 + Q$49)/2 * ($A$49-$A$48)) + ((Q$49 + Q$50)/2 * ($A$50 - $A$49))  + ((Q$50 + Q$51)/2 * ($A$51-$A$50)) + ((Q$51 + Q$52)/2 * ($A$52 - $A$51)) + ((Q$52+ Q$53)/2 * ($A$53-$A$52)) + ((Q$53 + Q$54)/2 * ($A$54 - $A$53)) +  ((Q$54+Q$55)/2 * ($A$55 - $A$56)) + ((Q$55 + Q$56)/2 * ($A$56-$A$55)) + ((Q$56 + Q$57)/2 * ($A$57 - $A$56)) + ((Q$57+Q$58)/2 * ($A$58-$A$57)) + ((Q$58 + Q$59)/2 * ($A$59-$A$58)) + ((Q$59 + Q$60)/2 * ($A$60 - $A$59)) + ((Q$60+Q$61)/2 * ($A$61-$A$60)) + ((Q$61 + Q$62)/2 * ($A$62-$A$61)) + ((Q$62 + Q$63)/2 * ($A$63 - $A$62))  + ((Q$63 + Q$64)/2 * ($A$64-$A$63)) + ((Q$64 + Q$65)/2 * ($A$65 - $A$64)) + ((Q$65+ Q$66)/2 * ($A$66-$A$65)) + ((Q$66 + Q$67)/2 * ($A$67 - $A$66)) + ((Q$67+Q$68)/2 * ($A$68-$A$67)) + ((Q$68 + Q$69)/2 * ($A$69-$A$68)) + ((Q$69 + Q$70)/2 * ($A$70 - $A$69)) + ((Q$70+Q$71)/2 * ($A$71-$A$70)) + ((Q$71 + Q$72)/2 * ($A$72-$A$71)) + ((Q$72 + Q$73)/2 * ($A$73 - $A$72))  + ((Q$73 + Q$74)/2 * ($A$74-$A$73)) + ((Q$74 + Q$75)/2 * ($A$75 - $A$74)) + ((Q$75+ Q$76)/2 * ($A$76-$A$75)) + ((Q$76 + Q$77)/2 * ($A$77 - $A$76))  + ((Q$77 + Q$78)/2 * ($A$78-$A$77)) + ((Q$78 + Q$79)/2 * ($A$79 - $A$78))  + ((Q$79 + Q$80)/2 * ($A$80-$A$79)) + ((Q$80 + Q$81)/2 * ($A$81 - $A$80)) + ((Q$81+ Q$82)/2 * ($A$82-$A$81)) + ((Q$82 + Q$83)/2 * ($A$83 - $A$82))  + ((Q$83 + Q$84)/2 * ($A$84-$A$83)) + ((Q$84 + Q$85)/2 * ($A$85 - $A$84)) + ((Q$85 + Q$86)/2 * ($A$86 - $A$85))  + ((Q$86 + Q$87)/2 * ($A$87-$A$86)) + ((Q$87 + Q$88)/2 * ($A$88 - $A$87)) + ((Q$88 + Q$89)/2 * ($A$89 - $A$88))  + ((Q$89 + Q$90)/2 * ($A$90-$A$89)) + ((Q$90 + Q$91)/2 * ($A$91 - $A$90)) + ((Q$91 + Q$92)/2 * ($A$92 - $A$91)) + ((Q$92 + Q$93)/2 * ($A$93 - $A$92))+ ((Q$93 + Q$94)/2 * ($A$94 - $A$93)) + ((Q$94 + Q$95)/2 * ($A$95 - $A$94)) + ((Q$95 + Q$96)/2 * ($A$96 - $A$95)) + ((Q$96 + Q$97)/2 * ($A$97 - $A$96)) + ((Q$97 + Q$98)/2 * ($A$98 - $A$97)) + ((Q$98 + Q$99)/2 * ($A$99 - $A$98)) + ((Q$99 + Q$100)/2 * ($A$100 - $A$99)) + ((Q$100 + Q$101)/2 * ($A$101 - $A$100)) + ((Q$101 + Q$102)/2 * ($A$102 - $A$101)) + ((Q$102 + Q$103)/2 * ($A$103 - $A$102)) + ((Q$103 + Q$104)/2 * ($A$104 - $A$103)) + ((Q$104 + Q$105)/2 * ($A$105 - $A$104)) + ((Q$105 + Q$106)/2 * ($A$106 - $A$105)) + ((Q$106 + Q$107)/2 * ($A$107 - $A$106)) + ((Q$107 + Q$108)/2 * ($A$108 - $A$107)) + ((Q$108 + Q$109)/2 * ($A$109 - $A$108)) + ((Q$109 + Q$110)/2 * ($A$110 - $A$109))</f>
        <v>1478.25</v>
      </c>
      <c r="S116" s="206">
        <f>((S$2+S$3)/2 * ($A$3-$A$2)) + ((S$3 + S$4)/2 * ($A$4-$A$3)) + ((S$4 + S$5)/2 * ($BA$5 - $A$4)) + ((S$5+S$6)/2 * ($A$6-$A$5)) + ((S$6 + S$7)/2 * ($A$7-$A$6)) + ((S$7 + S$8)/2 * ($A$8 - $A$7)) + ((S$8+S$9)/2 * ($A$9-$A$8)) + ((S$9 + S$10)/2 * ($A$10-$A$9)) + ((S$10 + S$11)/2 * ($A$11 - $A$10))  + ((S$11 + S$12)/2 * ($A$12-$A$11)) + ((S$12 + S$13)/2 * ($A$13 - $A$12)) + ((S$13+ S$14)/2 * ($A$14-$A$13)) + ((S$16 + S$15)/2 * ($A$15 - $A$14)) + ((S$15+S$16)/2 * ($A$16 - $A$15)) + ((S$16 + S$17)/2 * ($A$17-$A$16)) + ((S$17 + S$18)/2 * ($A$18 - $A$17)) + ((S$18+S$19)/2 * ($A$19-$A$18)) + ((S$19 + S$20)/2 * ($A$20-$A$19)) + ((S$20 + S$21)/2 * ($A$21 - $A$20)) + ((S$21+S$22)/2 * ($A$22-$A$21)) + ((S$23 + S$22)/2 * ($A$23-$A$22)) + ((S$23 + S$24)/2 * ($A$24 - $A$23))  + ((S$24 + S$25)/2 * ($A$25-$A$24)) + ((S$25 + S$26)/2 * ($A$26 - $A$25)) + ((S$26+ S$27)/2 * ($A$27-$A$26)) + ((S$27 + S$28)/2 * ($A$28 - $A$27)) + ((S$28+S$29)/2 * ($A$29-$A$28)) + ((S$29 + S$30)/2 * ($A$30-$A$29)) + ((S$30 + S$31)/2 * ($A$31 - $A$30)) + ((S$31+S$32)/2 * ($A$32-$A$31)) + ((S$32 + S$33)/2 * ($A$33-$A$32)) + ((S$729+ S$34)/2 * ($A$34 - $A$33)) + ((S$34+S$35)/2 * ($A$35-$A$34)) + ((S$35 + S$36)/2 * ($A$36-$A$35)) + ((S$36 + S$37)/2 * ($A$37 - $A$36))  + ((S$37 + S$38)/2 * ($A$38-$A$37)) + ((S$38 + S$39)/2 * ($A$39 - $A$38)) + ((S$39+ S$40)/2 * ($A$40-$A$39)) + ((S$40 + S$41)/2 * ($A$41 - $A$40)) + ((S$41+S$42)/2 * ($A$42 - $A$41)) + ((S$42 + S$43)/2 * ($A$43-$A$42)) + ((S$43 + S$44)/2 * ($A$44 - $A$43)) + ((S$44+S$45)/2 * ($A$45-$A$44)) + ((S$45 + S$46)/2 * ($A$46-$A$45)) + ((S$46 + S$47)/2 * ($A$47 - $A$46)) + ((S$47+S$48)/2 * ($A$48-$A$47)) + ((S$48 + S$49)/2 * ($A$49-$A$48)) + ((S$49 + S$50)/2 * ($A$50 - $A$49))  + ((S$50 + S$51)/2 * ($A$51-$A$50)) + ((S$51 + S$52)/2 * ($A$52 - $A$51)) + ((S$52+ S$53)/2 * ($A$53-$A$52)) + ((S$53 + S$54)/2 * ($A$54 - $A$53)) +  ((S$54+S$55)/2 * ($A$55 - $A$56)) + ((S$55 + S$56)/2 * ($A$56-$A$55)) + ((S$56 + S$57)/2 * ($A$57 - $A$56)) + ((S$57+S$58)/2 * ($A$58-$A$57)) + ((S$58 + S$59)/2 * ($A$59-$A$58)) + ((S$59 + S$60)/2 * ($A$60 - $A$59)) + ((S$60+S$61)/2 * ($A$61-$A$60)) + ((S$61 + S$62)/2 * ($A$62-$A$61)) + ((S$62 + S$63)/2 * ($A$63 - $A$62))  + ((S$63 + S$64)/2 * ($A$64-$A$63)) + ((S$64 + S$65)/2 * ($A$65 - $A$64)) + ((S$65+ S$66)/2 * ($A$66-$A$65)) + ((S$66 + S$67)/2 * ($A$67 - $A$66)) + ((S$67+S$68)/2 * ($A$68-$A$67)) + ((S$68 + S$69)/2 * ($A$69-$A$68)) + ((S$69 + S$70)/2 * ($A$70 - $A$69)) + ((S$70+S$71)/2 * ($A$71-$A$70)) + ((S$71 + S$72)/2 * ($A$72-$A$71)) + ((S$72 + S$73)/2 * ($A$73 - $A$72))  + ((S$73 + S$74)/2 * ($A$74-$A$73)) + ((S$74 + S$75)/2 * ($A$75 - $A$74)) + ((S$75+ S$76)/2 * ($A$76-$A$75)) + ((S$76 + S$77)/2 * ($A$77 - $A$76))  + ((S$77 + S$78)/2 * ($A$78-$A$77)) + ((S$78 + S$79)/2 * ($A$79 - $A$78))  + ((S$79 + S$80)/2 * ($A$80-$A$79)) + ((S$80 + S$81)/2 * ($A$81 - $A$80)) + ((S$81+ S$82)/2 * ($A$82-$A$81)) + ((S$82 + S$83)/2 * ($A$83 - $A$82))  + ((S$83 + S$84)/2 * ($A$84-$A$83)) + ((S$84 + S$85)/2 * ($A$85 - $A$84)) + ((S$85 + S$86)/2 * ($A$86 - $A$85))  + ((S$86 + S$87)/2 * ($A$87-$A$86)) + ((S$87 + S$88)/2 * ($A$88 - $A$87)) + ((S$88 + S$89)/2 * ($A$89 - $A$88))  + ((S$89 + S$90)/2 * ($A$90-$A$89)) + ((S$90 + S$91)/2 * ($A$91 - $A$90)) + ((S$91 + S$92)/2 * ($A$92 - $A$91)) + ((S$92 + S$93)/2 * ($A$93 - $A$92))+ ((S$93 + S$94)/2 * ($A$94 - $A$93)) + ((S$94 + S$95)/2 * ($A$95 - $A$94)) + ((S$95 + S$96)/2 * ($A$96 - $A$95)) + ((S$96 + S$97)/2 * ($A$97 - $A$96)) + ((S$97 + S$98)/2 * ($A$98 - $A$97)) + ((S$98 + S$99)/2 * ($A$99 - $A$98)) + ((S$99 + S$100)/2 * ($A$100 - $A$99)) + ((S$100 + S$101)/2 * ($A$101 - $A$100)) + ((S$101 + S$102)/2 * ($A$102 - $A$101)) + ((S$102 + S$103)/2 * ($A$103 - $A$102)) + ((S$103 + S$104)/2 * ($A$104 - $A$103)) + ((S$104 + S$105)/2 * ($A$105 - $A$104)) + ((S$105 + S$106)/2 * ($A$106 - $A$105)) + ((S$106 + S$107)/2 * ($A$107 - $A$106)) + ((S$107 + S$108)/2 * ($A$108 - $A$107)) + ((S$108 + S$109)/2 * ($A$109 - $A$108)) + ((S$109 + S$110)/2 * ($A$110 - $A$109))</f>
        <v>2069.25</v>
      </c>
      <c r="U116" s="206">
        <f>((U$2+U$3)/2 * ($A$3-$A$2)) + ((U$3 + U$4)/2 * ($A$4-$A$3)) + ((U$4 + U$5)/2 * ($BA$5 - $A$4)) + ((U$5+U$6)/2 * ($A$6-$A$5)) + ((U$6 + U$7)/2 * ($A$7-$A$6)) + ((U$7 + U$8)/2 * ($A$8 - $A$7)) + ((U$8+U$9)/2 * ($A$9-$A$8)) + ((U$9 + U$10)/2 * ($A$10-$A$9)) + ((U$10 + U$11)/2 * ($A$11 - $A$10))  + ((U$11 + U$12)/2 * ($A$12-$A$11)) + ((U$12 + U$13)/2 * ($A$13 - $A$12)) + ((U$13+ U$14)/2 * ($A$14-$A$13)) + ((U$16 + U$15)/2 * ($A$15 - $A$14)) + ((U$15+U$16)/2 * ($A$16 - $A$15)) + ((U$16 + U$17)/2 * ($A$17-$A$16)) + ((U$17 + U$18)/2 * ($A$18 - $A$17)) + ((U$18+U$19)/2 * ($A$19-$A$18)) + ((U$19 + U$20)/2 * ($A$20-$A$19)) + ((U$20 + U$21)/2 * ($A$21 - $A$20)) + ((U$21+U$22)/2 * ($A$22-$A$21)) + ((U$23 + U$22)/2 * ($A$23-$A$22)) + ((U$23 + U$24)/2 * ($A$24 - $A$23))  + ((U$24 + U$25)/2 * ($A$25-$A$24)) + ((U$25 + U$26)/2 * ($A$26 - $A$25)) + ((U$26+ U$27)/2 * ($A$27-$A$26)) + ((U$27 + U$28)/2 * ($A$28 - $A$27)) + ((U$28+U$29)/2 * ($A$29-$A$28)) + ((U$29 + U$30)/2 * ($A$30-$A$29)) + ((U$30 + U$31)/2 * ($A$31 - $A$30)) + ((U$31+U$32)/2 * ($A$32-$A$31)) + ((U$32 + U$33)/2 * ($A$33-$A$32)) + ((U$729+ U$34)/2 * ($A$34 - $A$33)) + ((U$34+U$35)/2 * ($A$35-$A$34)) + ((U$35 + U$36)/2 * ($A$36-$A$35)) + ((U$36 + U$37)/2 * ($A$37 - $A$36))  + ((U$37 + U$38)/2 * ($A$38-$A$37)) + ((U$38 + U$39)/2 * ($A$39 - $A$38)) + ((U$39+ U$40)/2 * ($A$40-$A$39)) + ((U$40 + U$41)/2 * ($A$41 - $A$40)) + ((U$41+U$42)/2 * ($A$42 - $A$41)) + ((U$42 + U$43)/2 * ($A$43-$A$42)) + ((U$43 + U$44)/2 * ($A$44 - $A$43)) + ((U$44+U$45)/2 * ($A$45-$A$44)) + ((U$45 + U$46)/2 * ($A$46-$A$45)) + ((U$46 + U$47)/2 * ($A$47 - $A$46)) + ((U$47+U$48)/2 * ($A$48-$A$47)) + ((U$48 + U$49)/2 * ($A$49-$A$48)) + ((U$49 + U$50)/2 * ($A$50 - $A$49))  + ((U$50 + U$51)/2 * ($A$51-$A$50)) + ((U$51 + U$52)/2 * ($A$52 - $A$51)) + ((U$52+ U$53)/2 * ($A$53-$A$52)) + ((U$53 + U$54)/2 * ($A$54 - $A$53)) +  ((U$54+U$55)/2 * ($A$55 - $A$56)) + ((U$55 + U$56)/2 * ($A$56-$A$55)) + ((U$56 + U$57)/2 * ($A$57 - $A$56)) + ((U$57+U$58)/2 * ($A$58-$A$57)) + ((U$58 + U$59)/2 * ($A$59-$A$58)) + ((U$59 + U$60)/2 * ($A$60 - $A$59)) + ((U$60+U$61)/2 * ($A$61-$A$60)) + ((U$61 + U$62)/2 * ($A$62-$A$61)) + ((U$62 + U$63)/2 * ($A$63 - $A$62))  + ((U$63 + U$64)/2 * ($A$64-$A$63)) + ((U$64 + U$65)/2 * ($A$65 - $A$64)) + ((U$65+ U$66)/2 * ($A$66-$A$65)) + ((U$66 + U$67)/2 * ($A$67 - $A$66)) + ((U$67+U$68)/2 * ($A$68-$A$67)) + ((U$68 + U$69)/2 * ($A$69-$A$68)) + ((U$69 + U$70)/2 * ($A$70 - $A$69)) + ((U$70+U$71)/2 * ($A$71-$A$70)) + ((U$71 + U$72)/2 * ($A$72-$A$71)) + ((U$72 + U$73)/2 * ($A$73 - $A$72))  + ((U$73 + U$74)/2 * ($A$74-$A$73)) + ((U$74 + U$75)/2 * ($A$75 - $A$74)) + ((U$75+ U$76)/2 * ($A$76-$A$75)) + ((U$76 + U$77)/2 * ($A$77 - $A$76))  + ((U$77 + U$78)/2 * ($A$78-$A$77)) + ((U$78 + U$79)/2 * ($A$79 - $A$78))  + ((U$79 + U$80)/2 * ($A$80-$A$79)) + ((U$80 + U$81)/2 * ($A$81 - $A$80)) + ((U$81+ U$82)/2 * ($A$82-$A$81)) + ((U$82 + U$83)/2 * ($A$83 - $A$82))  + ((U$83 + U$84)/2 * ($A$84-$A$83)) + ((U$84 + U$85)/2 * ($A$85 - $A$84)) + ((U$85 + U$86)/2 * ($A$86 - $A$85))  + ((U$86 + U$87)/2 * ($A$87-$A$86)) + ((U$87 + U$88)/2 * ($A$88 - $A$87)) + ((U$88 + U$89)/2 * ($A$89 - $A$88))  + ((U$89 + U$90)/2 * ($A$90-$A$89)) + ((U$90 + U$91)/2 * ($A$91 - $A$90)) + ((U$91 + U$92)/2 * ($A$92 - $A$91)) + ((U$92 + U$93)/2 * ($A$93 - $A$92))+ ((U$93 + U$94)/2 * ($A$94 - $A$93)) + ((U$94 + U$95)/2 * ($A$95 - $A$94)) + ((U$95 + U$96)/2 * ($A$96 - $A$95)) + ((U$96 + U$97)/2 * ($A$97 - $A$96)) + ((U$97 + U$98)/2 * ($A$98 - $A$97)) + ((U$98 + U$99)/2 * ($A$99 - $A$98)) + ((U$99 + U$100)/2 * ($A$100 - $A$99)) + ((U$100 + U$101)/2 * ($A$101 - $A$100)) + ((U$101 + U$102)/2 * ($A$102 - $A$101)) + ((U$102 + U$103)/2 * ($A$103 - $A$102)) + ((U$103 + U$104)/2 * ($A$104 - $A$103)) + ((U$104 + U$105)/2 * ($A$105 - $A$104)) + ((U$105 + U$106)/2 * ($A$106 - $A$105)) + ((U$106 + U$107)/2 * ($A$107 - $A$106)) + ((U$107 + U$108)/2 * ($A$108 - $A$107)) + ((U$108 + U$109)/2 * ($A$109 - $A$108)) + ((U$109 + U$110)/2 * ($A$110 - $A$109))</f>
        <v>1939</v>
      </c>
      <c r="W116" s="206">
        <f>((W$2+W$3)/2 * ($A$3-$A$2)) + ((W$3 + W$4)/2 * ($A$4-$A$3)) + ((W$4 + W$5)/2 * ($BA$5 - $A$4)) + ((W$5+W$6)/2 * ($A$6-$A$5)) + ((W$6 + W$7)/2 * ($A$7-$A$6)) + ((W$7 + W$8)/2 * ($A$8 - $A$7)) + ((W$8+W$9)/2 * ($A$9-$A$8)) + ((W$9 + W$10)/2 * ($A$10-$A$9)) + ((W$10 + W$11)/2 * ($A$11 - $A$10))  + ((W$11 + W$12)/2 * ($A$12-$A$11)) + ((W$12 + W$13)/2 * ($A$13 - $A$12)) + ((W$13+ W$14)/2 * ($A$14-$A$13)) + ((W$16 + W$15)/2 * ($A$15 - $A$14)) + ((W$15+W$16)/2 * ($A$16 - $A$15)) + ((W$16 + W$17)/2 * ($A$17-$A$16)) + ((W$17 + W$18)/2 * ($A$18 - $A$17)) + ((W$18+W$19)/2 * ($A$19-$A$18)) + ((W$19 + W$20)/2 * ($A$20-$A$19)) + ((W$20 + W$21)/2 * ($A$21 - $A$20)) + ((W$21+W$22)/2 * ($A$22-$A$21)) + ((W$23 + W$22)/2 * ($A$23-$A$22)) + ((W$23 + W$24)/2 * ($A$24 - $A$23))  + ((W$24 + W$25)/2 * ($A$25-$A$24)) + ((W$25 + W$26)/2 * ($A$26 - $A$25)) + ((W$26+ W$27)/2 * ($A$27-$A$26)) + ((W$27 + W$28)/2 * ($A$28 - $A$27)) + ((W$28+W$29)/2 * ($A$29-$A$28)) + ((W$29 + W$30)/2 * ($A$30-$A$29)) + ((W$30 + W$31)/2 * ($A$31 - $A$30)) + ((W$31+W$32)/2 * ($A$32-$A$31)) + ((W$32 + W$33)/2 * ($A$33-$A$32)) + ((W$729+ W$34)/2 * ($A$34 - $A$33)) + ((W$34+W$35)/2 * ($A$35-$A$34)) + ((W$35 + W$36)/2 * ($A$36-$A$35)) + ((W$36 + W$37)/2 * ($A$37 - $A$36))  + ((W$37 + W$38)/2 * ($A$38-$A$37)) + ((W$38 + W$39)/2 * ($A$39 - $A$38)) + ((W$39+ W$40)/2 * ($A$40-$A$39)) + ((W$40 + W$41)/2 * ($A$41 - $A$40)) + ((W$41+W$42)/2 * ($A$42 - $A$41)) + ((W$42 + W$43)/2 * ($A$43-$A$42)) + ((W$43 + W$44)/2 * ($A$44 - $A$43)) + ((W$44+W$45)/2 * ($A$45-$A$44)) + ((W$45 + W$46)/2 * ($A$46-$A$45)) + ((W$46 + W$47)/2 * ($A$47 - $A$46)) + ((W$47+W$48)/2 * ($A$48-$A$47)) + ((W$48 + W$49)/2 * ($A$49-$A$48)) + ((W$49 + W$50)/2 * ($A$50 - $A$49))  + ((W$50 + W$51)/2 * ($A$51-$A$50)) + ((W$51 + W$52)/2 * ($A$52 - $A$51)) + ((W$52+ W$53)/2 * ($A$53-$A$52)) + ((W$53 + W$54)/2 * ($A$54 - $A$53)) +  ((W$54+W$55)/2 * ($A$55 - $A$56)) + ((W$55 + W$56)/2 * ($A$56-$A$55)) + ((W$56 + W$57)/2 * ($A$57 - $A$56)) + ((W$57+W$58)/2 * ($A$58-$A$57)) + ((W$58 + W$59)/2 * ($A$59-$A$58)) + ((W$59 + W$60)/2 * ($A$60 - $A$59)) + ((W$60+W$61)/2 * ($A$61-$A$60)) + ((W$61 + W$62)/2 * ($A$62-$A$61)) + ((W$62 + W$63)/2 * ($A$63 - $A$62))  + ((W$63 + W$64)/2 * ($A$64-$A$63)) + ((W$64 + W$65)/2 * ($A$65 - $A$64)) + ((W$65+ W$66)/2 * ($A$66-$A$65)) + ((W$66 + W$67)/2 * ($A$67 - $A$66)) + ((W$67+W$68)/2 * ($A$68-$A$67)) + ((W$68 + W$69)/2 * ($A$69-$A$68)) + ((W$69 + W$70)/2 * ($A$70 - $A$69)) + ((W$70+W$71)/2 * ($A$71-$A$70)) + ((W$71 + W$72)/2 * ($A$72-$A$71)) + ((W$72 + W$73)/2 * ($A$73 - $A$72))  + ((W$73 + W$74)/2 * ($A$74-$A$73)) + ((W$74 + W$75)/2 * ($A$75 - $A$74)) + ((W$75+ W$76)/2 * ($A$76-$A$75)) + ((W$76 + W$77)/2 * ($A$77 - $A$76))  + ((W$77 + W$78)/2 * ($A$78-$A$77)) + ((W$78 + W$79)/2 * ($A$79 - $A$78))  + ((W$79 + W$80)/2 * ($A$80-$A$79)) + ((W$80 + W$81)/2 * ($A$81 - $A$80)) + ((W$81+ W$82)/2 * ($A$82-$A$81)) + ((W$82 + W$83)/2 * ($A$83 - $A$82))  + ((W$83 + W$84)/2 * ($A$84-$A$83)) + ((W$84 + W$85)/2 * ($A$85 - $A$84)) + ((W$85 + W$86)/2 * ($A$86 - $A$85))  + ((W$86 + W$87)/2 * ($A$87-$A$86)) + ((W$87 + W$88)/2 * ($A$88 - $A$87)) + ((W$88 + W$89)/2 * ($A$89 - $A$88))  + ((W$89 + W$90)/2 * ($A$90-$A$89)) + ((W$90 + W$91)/2 * ($A$91 - $A$90)) + ((W$91 + W$92)/2 * ($A$92 - $A$91)) + ((W$92 + W$93)/2 * ($A$93 - $A$92))+ ((W$93 + W$94)/2 * ($A$94 - $A$93)) + ((W$94 + W$95)/2 * ($A$95 - $A$94)) + ((W$95 + W$96)/2 * ($A$96 - $A$95)) + ((W$96 + W$97)/2 * ($A$97 - $A$96)) + ((W$97 + W$98)/2 * ($A$98 - $A$97)) + ((W$98 + W$99)/2 * ($A$99 - $A$98)) + ((W$99 + W$100)/2 * ($A$100 - $A$99)) + ((W$100 + W$101)/2 * ($A$101 - $A$100)) + ((W$101 + W$102)/2 * ($A$102 - $A$101)) + ((W$102 + W$103)/2 * ($A$103 - $A$102)) + ((W$103 + W$104)/2 * ($A$104 - $A$103)) + ((W$104 + W$105)/2 * ($A$105 - $A$104)) + ((W$105 + W$106)/2 * ($A$106 - $A$105)) + ((W$106 + W$107)/2 * ($A$107 - $A$106)) + ((W$107 + W$108)/2 * ($A$108 - $A$107)) + ((W$108 + W$109)/2 * ($A$109 - $A$108)) + ((W$109 + W$110)/2 * ($A$110 - $A$109))</f>
        <v>2333</v>
      </c>
      <c r="Y116" s="206">
        <f>((Y$2+Y$3)/2 * ($A$3-$A$2)) + ((Y$3 + Y$4)/2 * ($A$4-$A$3)) + ((Y$4 + Y$5)/2 * ($BA$5 - $A$4)) + ((Y$5+Y$6)/2 * ($A$6-$A$5)) + ((Y$6 + Y$7)/2 * ($A$7-$A$6)) + ((Y$7 + Y$8)/2 * ($A$8 - $A$7)) + ((Y$8+Y$9)/2 * ($A$9-$A$8)) + ((Y$9 + Y$10)/2 * ($A$10-$A$9)) + ((Y$10 + Y$11)/2 * ($A$11 - $A$10))  + ((Y$11 + Y$12)/2 * ($A$12-$A$11)) + ((Y$12 + Y$13)/2 * ($A$13 - $A$12)) + ((Y$13+ Y$14)/2 * ($A$14-$A$13)) + ((Y$16 + Y$15)/2 * ($A$15 - $A$14)) + ((Y$15+Y$16)/2 * ($A$16 - $A$15)) + ((Y$16 + Y$17)/2 * ($A$17-$A$16)) + ((Y$17 + Y$18)/2 * ($A$18 - $A$17)) + ((Y$18+Y$19)/2 * ($A$19-$A$18)) + ((Y$19 + Y$20)/2 * ($A$20-$A$19)) + ((Y$20 + Y$21)/2 * ($A$21 - $A$20)) + ((Y$21+Y$22)/2 * ($A$22-$A$21)) + ((Y$23 + Y$22)/2 * ($A$23-$A$22)) + ((Y$23 + Y$24)/2 * ($A$24 - $A$23))  + ((Y$24 + Y$25)/2 * ($A$25-$A$24)) + ((Y$25 + Y$26)/2 * ($A$26 - $A$25)) + ((Y$26+ Y$27)/2 * ($A$27-$A$26)) + ((Y$27 + Y$28)/2 * ($A$28 - $A$27)) + ((Y$28+Y$29)/2 * ($A$29-$A$28)) + ((Y$29 + Y$30)/2 * ($A$30-$A$29)) + ((Y$30 + Y$31)/2 * ($A$31 - $A$30)) + ((Y$31+Y$32)/2 * ($A$32-$A$31)) + ((Y$32 + Y$33)/2 * ($A$33-$A$32)) + ((Y$729+ Y$34)/2 * ($A$34 - $A$33)) + ((Y$34+Y$35)/2 * ($A$35-$A$34)) + ((Y$35 + Y$36)/2 * ($A$36-$A$35)) + ((Y$36 + Y$37)/2 * ($A$37 - $A$36))  + ((Y$37 + Y$38)/2 * ($A$38-$A$37)) + ((Y$38 + Y$39)/2 * ($A$39 - $A$38)) + ((Y$39+ Y$40)/2 * ($A$40-$A$39)) + ((Y$40 + Y$41)/2 * ($A$41 - $A$40)) + ((Y$41+Y$42)/2 * ($A$42 - $A$41)) + ((Y$42 + Y$43)/2 * ($A$43-$A$42)) + ((Y$43 + Y$44)/2 * ($A$44 - $A$43)) + ((Y$44+Y$45)/2 * ($A$45-$A$44)) + ((Y$45 + Y$46)/2 * ($A$46-$A$45)) + ((Y$46 + Y$47)/2 * ($A$47 - $A$46)) + ((Y$47+Y$48)/2 * ($A$48-$A$47)) + ((Y$48 + Y$49)/2 * ($A$49-$A$48)) + ((Y$49 + Y$50)/2 * ($A$50 - $A$49))  + ((Y$50 + Y$51)/2 * ($A$51-$A$50)) + ((Y$51 + Y$52)/2 * ($A$52 - $A$51)) + ((Y$52+ Y$53)/2 * ($A$53-$A$52)) + ((Y$53 + Y$54)/2 * ($A$54 - $A$53)) +  ((Y$54+Y$55)/2 * ($A$55 - $A$56)) + ((Y$55 + Y$56)/2 * ($A$56-$A$55)) + ((Y$56 + Y$57)/2 * ($A$57 - $A$56)) + ((Y$57+Y$58)/2 * ($A$58-$A$57)) + ((Y$58 + Y$59)/2 * ($A$59-$A$58)) + ((Y$59 + Y$60)/2 * ($A$60 - $A$59)) + ((Y$60+Y$61)/2 * ($A$61-$A$60)) + ((Y$61 + Y$62)/2 * ($A$62-$A$61)) + ((Y$62 + Y$63)/2 * ($A$63 - $A$62))  + ((Y$63 + Y$64)/2 * ($A$64-$A$63)) + ((Y$64 + Y$65)/2 * ($A$65 - $A$64)) + ((Y$65+ Y$66)/2 * ($A$66-$A$65)) + ((Y$66 + Y$67)/2 * ($A$67 - $A$66)) + ((Y$67+Y$68)/2 * ($A$68-$A$67)) + ((Y$68 + Y$69)/2 * ($A$69-$A$68)) + ((Y$69 + Y$70)/2 * ($A$70 - $A$69)) + ((Y$70+Y$71)/2 * ($A$71-$A$70)) + ((Y$71 + Y$72)/2 * ($A$72-$A$71)) + ((Y$72 + Y$73)/2 * ($A$73 - $A$72))  + ((Y$73 + Y$74)/2 * ($A$74-$A$73)) + ((Y$74 + Y$75)/2 * ($A$75 - $A$74)) + ((Y$75+ Y$76)/2 * ($A$76-$A$75)) + ((Y$76 + Y$77)/2 * ($A$77 - $A$76))  + ((Y$77 + Y$78)/2 * ($A$78-$A$77)) + ((Y$78 + Y$79)/2 * ($A$79 - $A$78))  + ((Y$79 + Y$80)/2 * ($A$80-$A$79)) + ((Y$80 + Y$81)/2 * ($A$81 - $A$80)) + ((Y$81+ Y$82)/2 * ($A$82-$A$81)) + ((Y$82 + Y$83)/2 * ($A$83 - $A$82))  + ((Y$83 + Y$84)/2 * ($A$84-$A$83)) + ((Y$84 + Y$85)/2 * ($A$85 - $A$84)) + ((Y$85 + Y$86)/2 * ($A$86 - $A$85))  + ((Y$86 + Y$87)/2 * ($A$87-$A$86)) + ((Y$87 + Y$88)/2 * ($A$88 - $A$87)) + ((Y$88 + Y$89)/2 * ($A$89 - $A$88))  + ((Y$89 + Y$90)/2 * ($A$90-$A$89)) + ((Y$90 + Y$91)/2 * ($A$91 - $A$90)) + ((Y$91 + Y$92)/2 * ($A$92 - $A$91)) + ((Y$92 + Y$93)/2 * ($A$93 - $A$92))+ ((Y$93 + Y$94)/2 * ($A$94 - $A$93)) + ((Y$94 + Y$95)/2 * ($A$95 - $A$94)) + ((Y$95 + Y$96)/2 * ($A$96 - $A$95)) + ((Y$96 + Y$97)/2 * ($A$97 - $A$96)) + ((Y$97 + Y$98)/2 * ($A$98 - $A$97)) + ((Y$98 + Y$99)/2 * ($A$99 - $A$98)) + ((Y$99 + Y$100)/2 * ($A$100 - $A$99)) + ((Y$100 + Y$101)/2 * ($A$101 - $A$100)) + ((Y$101 + Y$102)/2 * ($A$102 - $A$101)) + ((Y$102 + Y$103)/2 * ($A$103 - $A$102)) + ((Y$103 + Y$104)/2 * ($A$104 - $A$103)) + ((Y$104 + Y$105)/2 * ($A$105 - $A$104)) + ((Y$105 + Y$106)/2 * ($A$106 - $A$105)) + ((Y$106 + Y$107)/2 * ($A$107 - $A$106)) + ((Y$107 + Y$108)/2 * ($A$108 - $A$107)) + ((Y$108 + Y$109)/2 * ($A$109 - $A$108)) + ((Y$109 + Y$110)/2 * ($A$110 - $A$109))</f>
        <v>1829</v>
      </c>
      <c r="AA116" s="206">
        <f>((AA$2+AA$3)/2 * ($A$3-$A$2)) + ((AA$3 + AA$4)/2 * ($A$4-$A$3)) + ((AA$4 + AA$5)/2 * ($BA$5 - $A$4)) + ((AA$5+AA$6)/2 * ($A$6-$A$5)) + ((AA$6 + AA$7)/2 * ($A$7-$A$6)) + ((AA$7 + AA$8)/2 * ($A$8 - $A$7)) + ((AA$8+AA$9)/2 * ($A$9-$A$8)) + ((AA$9 + AA$10)/2 * ($A$10-$A$9)) + ((AA$10 + AA$11)/2 * ($A$11 - $A$10))  + ((AA$11 + AA$12)/2 * ($A$12-$A$11)) + ((AA$12 + AA$13)/2 * ($A$13 - $A$12)) + ((AA$13+ AA$14)/2 * ($A$14-$A$13)) + ((AA$16 + AA$15)/2 * ($A$15 - $A$14)) + ((AA$15+AA$16)/2 * ($A$16 - $A$15)) + ((AA$16 + AA$17)/2 * ($A$17-$A$16)) + ((AA$17 + AA$18)/2 * ($A$18 - $A$17)) + ((AA$18+AA$19)/2 * ($A$19-$A$18)) + ((AA$19 + AA$20)/2 * ($A$20-$A$19)) + ((AA$20 + AA$21)/2 * ($A$21 - $A$20)) + ((AA$21+AA$22)/2 * ($A$22-$A$21)) + ((AA$23 + AA$22)/2 * ($A$23-$A$22)) + ((AA$23 + AA$24)/2 * ($A$24 - $A$23))  + ((AA$24 + AA$25)/2 * ($A$25-$A$24)) + ((AA$25 + AA$26)/2 * ($A$26 - $A$25)) + ((AA$26+ AA$27)/2 * ($A$27-$A$26)) + ((AA$27 + AA$28)/2 * ($A$28 - $A$27)) + ((AA$28+AA$29)/2 * ($A$29-$A$28)) + ((AA$29 + AA$30)/2 * ($A$30-$A$29)) + ((AA$30 + AA$31)/2 * ($A$31 - $A$30)) + ((AA$31+AA$32)/2 * ($A$32-$A$31)) + ((AA$32 + AA$33)/2 * ($A$33-$A$32)) + ((AA$729+ AA$34)/2 * ($A$34 - $A$33)) + ((AA$34+AA$35)/2 * ($A$35-$A$34)) + ((AA$35 + AA$36)/2 * ($A$36-$A$35)) + ((AA$36 + AA$37)/2 * ($A$37 - $A$36))  + ((AA$37 + AA$38)/2 * ($A$38-$A$37)) + ((AA$38 + AA$39)/2 * ($A$39 - $A$38)) + ((AA$39+ AA$40)/2 * ($A$40-$A$39)) + ((AA$40 + AA$41)/2 * ($A$41 - $A$40)) + ((AA$41+AA$42)/2 * ($A$42 - $A$41)) + ((AA$42 + AA$43)/2 * ($A$43-$A$42)) + ((AA$43 + AA$44)/2 * ($A$44 - $A$43)) + ((AA$44+AA$45)/2 * ($A$45-$A$44)) + ((AA$45 + AA$46)/2 * ($A$46-$A$45)) + ((AA$46 + AA$47)/2 * ($A$47 - $A$46)) + ((AA$47+AA$48)/2 * ($A$48-$A$47)) + ((AA$48 + AA$49)/2 * ($A$49-$A$48)) + ((AA$49 + AA$50)/2 * ($A$50 - $A$49))  + ((AA$50 + AA$51)/2 * ($A$51-$A$50)) + ((AA$51 + AA$52)/2 * ($A$52 - $A$51)) + ((AA$52+ AA$53)/2 * ($A$53-$A$52)) + ((AA$53 + AA$54)/2 * ($A$54 - $A$53)) +  ((AA$54+AA$55)/2 * ($A$55 - $A$56)) + ((AA$55 + AA$56)/2 * ($A$56-$A$55)) + ((AA$56 + AA$57)/2 * ($A$57 - $A$56)) + ((AA$57+AA$58)/2 * ($A$58-$A$57)) + ((AA$58 + AA$59)/2 * ($A$59-$A$58)) + ((AA$59 + AA$60)/2 * ($A$60 - $A$59)) + ((AA$60+AA$61)/2 * ($A$61-$A$60)) + ((AA$61 + AA$62)/2 * ($A$62-$A$61)) + ((AA$62 + AA$63)/2 * ($A$63 - $A$62))  + ((AA$63 + AA$64)/2 * ($A$64-$A$63)) + ((AA$64 + AA$65)/2 * ($A$65 - $A$64)) + ((AA$65+ AA$66)/2 * ($A$66-$A$65)) + ((AA$66 + AA$67)/2 * ($A$67 - $A$66)) + ((AA$67+AA$68)/2 * ($A$68-$A$67)) + ((AA$68 + AA$69)/2 * ($A$69-$A$68)) + ((AA$69 + AA$70)/2 * ($A$70 - $A$69)) + ((AA$70+AA$71)/2 * ($A$71-$A$70)) + ((AA$71 + AA$72)/2 * ($A$72-$A$71)) + ((AA$72 + AA$73)/2 * ($A$73 - $A$72))  + ((AA$73 + AA$74)/2 * ($A$74-$A$73)) + ((AA$74 + AA$75)/2 * ($A$75 - $A$74)) + ((AA$75+ AA$76)/2 * ($A$76-$A$75)) + ((AA$76 + AA$77)/2 * ($A$77 - $A$76))  + ((AA$77 + AA$78)/2 * ($A$78-$A$77)) + ((AA$78 + AA$79)/2 * ($A$79 - $A$78))  + ((AA$79 + AA$80)/2 * ($A$80-$A$79)) + ((AA$80 + AA$81)/2 * ($A$81 - $A$80)) + ((AA$81+ AA$82)/2 * ($A$82-$A$81)) + ((AA$82 + AA$83)/2 * ($A$83 - $A$82))  + ((AA$83 + AA$84)/2 * ($A$84-$A$83)) + ((AA$84 + AA$85)/2 * ($A$85 - $A$84)) + ((AA$85 + AA$86)/2 * ($A$86 - $A$85))  + ((AA$86 + AA$87)/2 * ($A$87-$A$86)) + ((AA$87 + AA$88)/2 * ($A$88 - $A$87)) + ((AA$88 + AA$89)/2 * ($A$89 - $A$88))  + ((AA$89 + AA$90)/2 * ($A$90-$A$89)) + ((AA$90 + AA$91)/2 * ($A$91 - $A$90)) + ((AA$91 + AA$92)/2 * ($A$92 - $A$91)) + ((AA$92 + AA$93)/2 * ($A$93 - $A$92))+ ((AA$93 + AA$94)/2 * ($A$94 - $A$93)) + ((AA$94 + AA$95)/2 * ($A$95 - $A$94)) + ((AA$95 + AA$96)/2 * ($A$96 - $A$95)) + ((AA$96 + AA$97)/2 * ($A$97 - $A$96)) + ((AA$97 + AA$98)/2 * ($A$98 - $A$97)) + ((AA$98 + AA$99)/2 * ($A$99 - $A$98)) + ((AA$99 + AA$100)/2 * ($A$100 - $A$99)) + ((AA$100 + AA$101)/2 * ($A$101 - $A$100)) + ((AA$101 + AA$102)/2 * ($A$102 - $A$101)) + ((AA$102 + AA$103)/2 * ($A$103 - $A$102)) + ((AA$103 + AA$104)/2 * ($A$104 - $A$103)) + ((AA$104 + AA$105)/2 * ($A$105 - $A$104)) + ((AA$105 + AA$106)/2 * ($A$106 - $A$105)) + ((AA$106 + AA$107)/2 * ($A$107 - $A$106)) + ((AA$107 + AA$108)/2 * ($A$108 - $A$107)) + ((AA$108 + AA$109)/2 * ($A$109 - $A$108)) + ((AA$109 + AA$110)/2 * ($A$110 - $A$109))</f>
        <v>3288.75</v>
      </c>
      <c r="AE116" s="206">
        <f>((AE$2+AE$3)/2 * ($A$3-$A$2)) + ((AE$3 + AE$4)/2 * ($A$4-$A$3)) + ((AE$4 + AE$5)/2 * ($BA$5 - $A$4)) + ((AE$5+AE$6)/2 * ($A$6-$A$5)) + ((AE$6 + AE$7)/2 * ($A$7-$A$6)) + ((AE$7 + AE$8)/2 * ($A$8 - $A$7)) + ((AE$8+AE$9)/2 * ($A$9-$A$8)) + ((AE$9 + AE$10)/2 * ($A$10-$A$9)) + ((AE$10 + AE$11)/2 * ($A$11 - $A$10))  + ((AE$11 + AE$12)/2 * ($A$12-$A$11)) + ((AE$12 + AE$13)/2 * ($A$13 - $A$12)) + ((AE$13+ AE$14)/2 * ($A$14-$A$13)) + ((AE$16 + AE$15)/2 * ($A$15 - $A$14)) + ((AE$15+AE$16)/2 * ($A$16 - $A$15)) + ((AE$16 + AE$17)/2 * ($A$17-$A$16)) + ((AE$17 + AE$18)/2 * ($A$18 - $A$17)) + ((AE$18+AE$19)/2 * ($A$19-$A$18)) + ((AE$19 + AE$20)/2 * ($A$20-$A$19)) + ((AE$20 + AE$21)/2 * ($A$21 - $A$20)) + ((AE$21+AE$22)/2 * ($A$22-$A$21)) + ((AE$23 + AE$22)/2 * ($A$23-$A$22)) + ((AE$23 + AE$24)/2 * ($A$24 - $A$23))  + ((AE$24 + AE$25)/2 * ($A$25-$A$24)) + ((AE$25 + AE$26)/2 * ($A$26 - $A$25)) + ((AE$26+ AE$27)/2 * ($A$27-$A$26)) + ((AE$27 + AE$28)/2 * ($A$28 - $A$27)) + ((AE$28+AE$29)/2 * ($A$29-$A$28)) + ((AE$29 + AE$30)/2 * ($A$30-$A$29)) + ((AE$30 + AE$31)/2 * ($A$31 - $A$30)) + ((AE$31+AE$32)/2 * ($A$32-$A$31)) + ((AE$32 + AE$33)/2 * ($A$33-$A$32)) + ((AE$729+ AE$34)/2 * ($A$34 - $A$33)) + ((AE$34+AE$35)/2 * ($A$35-$A$34)) + ((AE$35 + AE$36)/2 * ($A$36-$A$35)) + ((AE$36 + AE$37)/2 * ($A$37 - $A$36))  + ((AE$37 + AE$38)/2 * ($A$38-$A$37)) + ((AE$38 + AE$39)/2 * ($A$39 - $A$38)) + ((AE$39+ AE$40)/2 * ($A$40-$A$39)) + ((AE$40 + AE$41)/2 * ($A$41 - $A$40)) + ((AE$41+AE$42)/2 * ($A$42 - $A$41)) + ((AE$42 + AE$43)/2 * ($A$43-$A$42)) + ((AE$43 + AE$44)/2 * ($A$44 - $A$43)) + ((AE$44+AE$45)/2 * ($A$45-$A$44)) + ((AE$45 + AE$46)/2 * ($A$46-$A$45)) + ((AE$46 + AE$47)/2 * ($A$47 - $A$46)) + ((AE$47+AE$48)/2 * ($A$48-$A$47)) + ((AE$48 + AE$49)/2 * ($A$49-$A$48)) + ((AE$49 + AE$50)/2 * ($A$50 - $A$49))  + ((AE$50 + AE$51)/2 * ($A$51-$A$50)) + ((AE$51 + AE$52)/2 * ($A$52 - $A$51)) + ((AE$52+ AE$53)/2 * ($A$53-$A$52)) + ((AE$53 + AE$54)/2 * ($A$54 - $A$53)) +  ((AE$54+AE$55)/2 * ($A$55 - $A$56)) + ((AE$55 + AE$56)/2 * ($A$56-$A$55)) + ((AE$56 + AE$57)/2 * ($A$57 - $A$56)) + ((AE$57+AE$58)/2 * ($A$58-$A$57)) + ((AE$58 + AE$59)/2 * ($A$59-$A$58)) + ((AE$59 + AE$60)/2 * ($A$60 - $A$59)) + ((AE$60+AE$61)/2 * ($A$61-$A$60)) + ((AE$61 + AE$62)/2 * ($A$62-$A$61)) + ((AE$62 + AE$63)/2 * ($A$63 - $A$62))  + ((AE$63 + AE$64)/2 * ($A$64-$A$63)) + ((AE$64 + AE$65)/2 * ($A$65 - $A$64)) + ((AE$65+ AE$66)/2 * ($A$66-$A$65)) + ((AE$66 + AE$67)/2 * ($A$67 - $A$66)) + ((AE$67+AE$68)/2 * ($A$68-$A$67)) + ((AE$68 + AE$69)/2 * ($A$69-$A$68)) + ((AE$69 + AE$70)/2 * ($A$70 - $A$69)) + ((AE$70+AE$71)/2 * ($A$71-$A$70)) + ((AE$71 + AE$72)/2 * ($A$72-$A$71)) + ((AE$72 + AE$73)/2 * ($A$73 - $A$72))  + ((AE$73 + AE$74)/2 * ($A$74-$A$73)) + ((AE$74 + AE$75)/2 * ($A$75 - $A$74)) + ((AE$75+ AE$76)/2 * ($A$76-$A$75)) + ((AE$76 + AE$77)/2 * ($A$77 - $A$76))  + ((AE$77 + AE$78)/2 * ($A$78-$A$77)) + ((AE$78 + AE$79)/2 * ($A$79 - $A$78))  + ((AE$79 + AE$80)/2 * ($A$80-$A$79)) + ((AE$80 + AE$81)/2 * ($A$81 - $A$80)) + ((AE$81+ AE$82)/2 * ($A$82-$A$81)) + ((AE$82 + AE$83)/2 * ($A$83 - $A$82))  + ((AE$83 + AE$84)/2 * ($A$84-$A$83)) + ((AE$84 + AE$85)/2 * ($A$85 - $A$84)) + ((AE$85 + AE$86)/2 * ($A$86 - $A$85))  + ((AE$86 + AE$87)/2 * ($A$87-$A$86)) + ((AE$87 + AE$88)/2 * ($A$88 - $A$87)) + ((AE$88 + AE$89)/2 * ($A$89 - $A$88))  + ((AE$89 + AE$90)/2 * ($A$90-$A$89)) + ((AE$90 + AE$91)/2 * ($A$91 - $A$90)) + ((AE$91 + AE$92)/2 * ($A$92 - $A$91)) + ((AE$92 + AE$93)/2 * ($A$93 - $A$92))+ ((AE$93 + AE$94)/2 * ($A$94 - $A$93)) + ((AE$94 + AE$95)/2 * ($A$95 - $A$94)) + ((AE$95 + AE$96)/2 * ($A$96 - $A$95)) + ((AE$96 + AE$97)/2 * ($A$97 - $A$96)) + ((AE$97 + AE$98)/2 * ($A$98 - $A$97)) + ((AE$98 + AE$99)/2 * ($A$99 - $A$98)) + ((AE$99 + AE$100)/2 * ($A$100 - $A$99)) + ((AE$100 + AE$101)/2 * ($A$101 - $A$100)) + ((AE$101 + AE$102)/2 * ($A$102 - $A$101)) + ((AE$102 + AE$103)/2 * ($A$103 - $A$102)) + ((AE$103 + AE$104)/2 * ($A$104 - $A$103)) + ((AE$104 + AE$105)/2 * ($A$105 - $A$104)) + ((AE$105 + AE$106)/2 * ($A$106 - $A$105)) + ((AE$106 + AE$107)/2 * ($A$107 - $A$106)) + ((AE$107 + AE$108)/2 * ($A$108 - $A$107)) + ((AE$108 + AE$109)/2 * ($A$109 - $A$108)) + ((AE$109 + AE$110)/2 * ($A$110 - $A$109))</f>
        <v>1818</v>
      </c>
      <c r="AG116" s="206">
        <f>((AG$2+AG$3)/2 * ($A$3-$A$2)) + ((AG$3 + AG$4)/2 * ($A$4-$A$3)) + ((AG$4 + AG$5)/2 * ($BA$5 - $A$4)) + ((AG$5+AG$6)/2 * ($A$6-$A$5)) + ((AG$6 + AG$7)/2 * ($A$7-$A$6)) + ((AG$7 + AG$8)/2 * ($A$8 - $A$7)) + ((AG$8+AG$9)/2 * ($A$9-$A$8)) + ((AG$9 + AG$10)/2 * ($A$10-$A$9)) + ((AG$10 + AG$11)/2 * ($A$11 - $A$10))  + ((AG$11 + AG$12)/2 * ($A$12-$A$11)) + ((AG$12 + AG$13)/2 * ($A$13 - $A$12)) + ((AG$13+ AG$14)/2 * ($A$14-$A$13)) + ((AG$16 + AG$15)/2 * ($A$15 - $A$14)) + ((AG$15+AG$16)/2 * ($A$16 - $A$15)) + ((AG$16 + AG$17)/2 * ($A$17-$A$16)) + ((AG$17 + AG$18)/2 * ($A$18 - $A$17)) + ((AG$18+AG$19)/2 * ($A$19-$A$18)) + ((AG$19 + AG$20)/2 * ($A$20-$A$19)) + ((AG$20 + AG$21)/2 * ($A$21 - $A$20)) + ((AG$21+AG$22)/2 * ($A$22-$A$21)) + ((AG$23 + AG$22)/2 * ($A$23-$A$22)) + ((AG$23 + AG$24)/2 * ($A$24 - $A$23))  + ((AG$24 + AG$25)/2 * ($A$25-$A$24)) + ((AG$25 + AG$26)/2 * ($A$26 - $A$25)) + ((AG$26+ AG$27)/2 * ($A$27-$A$26)) + ((AG$27 + AG$28)/2 * ($A$28 - $A$27)) + ((AG$28+AG$29)/2 * ($A$29-$A$28)) + ((AG$29 + AG$30)/2 * ($A$30-$A$29)) + ((AG$30 + AG$31)/2 * ($A$31 - $A$30)) + ((AG$31+AG$32)/2 * ($A$32-$A$31)) + ((AG$32 + AG$33)/2 * ($A$33-$A$32)) + ((AG$729+ AG$34)/2 * ($A$34 - $A$33)) + ((AG$34+AG$35)/2 * ($A$35-$A$34)) + ((AG$35 + AG$36)/2 * ($A$36-$A$35)) + ((AG$36 + AG$37)/2 * ($A$37 - $A$36))  + ((AG$37 + AG$38)/2 * ($A$38-$A$37)) + ((AG$38 + AG$39)/2 * ($A$39 - $A$38)) + ((AG$39+ AG$40)/2 * ($A$40-$A$39)) + ((AG$40 + AG$41)/2 * ($A$41 - $A$40)) + ((AG$41+AG$42)/2 * ($A$42 - $A$41)) + ((AG$42 + AG$43)/2 * ($A$43-$A$42)) + ((AG$43 + AG$44)/2 * ($A$44 - $A$43)) + ((AG$44+AG$45)/2 * ($A$45-$A$44)) + ((AG$45 + AG$46)/2 * ($A$46-$A$45)) + ((AG$46 + AG$47)/2 * ($A$47 - $A$46)) + ((AG$47+AG$48)/2 * ($A$48-$A$47)) + ((AG$48 + AG$49)/2 * ($A$49-$A$48)) + ((AG$49 + AG$50)/2 * ($A$50 - $A$49))  + ((AG$50 + AG$51)/2 * ($A$51-$A$50)) + ((AG$51 + AG$52)/2 * ($A$52 - $A$51)) + ((AG$52+ AG$53)/2 * ($A$53-$A$52)) + ((AG$53 + AG$54)/2 * ($A$54 - $A$53)) +  ((AG$54+AG$55)/2 * ($A$55 - $A$56)) + ((AG$55 + AG$56)/2 * ($A$56-$A$55)) + ((AG$56 + AG$57)/2 * ($A$57 - $A$56)) + ((AG$57+AG$58)/2 * ($A$58-$A$57)) + ((AG$58 + AG$59)/2 * ($A$59-$A$58)) + ((AG$59 + AG$60)/2 * ($A$60 - $A$59)) + ((AG$60+AG$61)/2 * ($A$61-$A$60)) + ((AG$61 + AG$62)/2 * ($A$62-$A$61)) + ((AG$62 + AG$63)/2 * ($A$63 - $A$62))  + ((AG$63 + AG$64)/2 * ($A$64-$A$63)) + ((AG$64 + AG$65)/2 * ($A$65 - $A$64)) + ((AG$65+ AG$66)/2 * ($A$66-$A$65)) + ((AG$66 + AG$67)/2 * ($A$67 - $A$66)) + ((AG$67+AG$68)/2 * ($A$68-$A$67)) + ((AG$68 + AG$69)/2 * ($A$69-$A$68)) + ((AG$69 + AG$70)/2 * ($A$70 - $A$69)) + ((AG$70+AG$71)/2 * ($A$71-$A$70)) + ((AG$71 + AG$72)/2 * ($A$72-$A$71)) + ((AG$72 + AG$73)/2 * ($A$73 - $A$72))  + ((AG$73 + AG$74)/2 * ($A$74-$A$73)) + ((AG$74 + AG$75)/2 * ($A$75 - $A$74)) + ((AG$75+ AG$76)/2 * ($A$76-$A$75)) + ((AG$76 + AG$77)/2 * ($A$77 - $A$76))  + ((AG$77 + AG$78)/2 * ($A$78-$A$77)) + ((AG$78 + AG$79)/2 * ($A$79 - $A$78))  + ((AG$79 + AG$80)/2 * ($A$80-$A$79)) + ((AG$80 + AG$81)/2 * ($A$81 - $A$80)) + ((AG$81+ AG$82)/2 * ($A$82-$A$81)) + ((AG$82 + AG$83)/2 * ($A$83 - $A$82))  + ((AG$83 + AG$84)/2 * ($A$84-$A$83)) + ((AG$84 + AG$85)/2 * ($A$85 - $A$84)) + ((AG$85 + AG$86)/2 * ($A$86 - $A$85))  + ((AG$86 + AG$87)/2 * ($A$87-$A$86)) + ((AG$87 + AG$88)/2 * ($A$88 - $A$87)) + ((AG$88 + AG$89)/2 * ($A$89 - $A$88))  + ((AG$89 + AG$90)/2 * ($A$90-$A$89)) + ((AG$90 + AG$91)/2 * ($A$91 - $A$90)) + ((AG$91 + AG$92)/2 * ($A$92 - $A$91)) + ((AG$92 + AG$93)/2 * ($A$93 - $A$92))+ ((AG$93 + AG$94)/2 * ($A$94 - $A$93)) + ((AG$94 + AG$95)/2 * ($A$95 - $A$94)) + ((AG$95 + AG$96)/2 * ($A$96 - $A$95)) + ((AG$96 + AG$97)/2 * ($A$97 - $A$96)) + ((AG$97 + AG$98)/2 * ($A$98 - $A$97)) + ((AG$98 + AG$99)/2 * ($A$99 - $A$98)) + ((AG$99 + AG$100)/2 * ($A$100 - $A$99)) + ((AG$100 + AG$101)/2 * ($A$101 - $A$100)) + ((AG$101 + AG$102)/2 * ($A$102 - $A$101)) + ((AG$102 + AG$103)/2 * ($A$103 - $A$102)) + ((AG$103 + AG$104)/2 * ($A$104 - $A$103)) + ((AG$104 + AG$105)/2 * ($A$105 - $A$104)) + ((AG$105 + AG$106)/2 * ($A$106 - $A$105)) + ((AG$106 + AG$107)/2 * ($A$107 - $A$106)) + ((AG$107 + AG$108)/2 * ($A$108 - $A$107)) + ((AG$108 + AG$109)/2 * ($A$109 - $A$108)) + ((AG$109 + AG$110)/2 * ($A$110 - $A$109))</f>
        <v>4064.5</v>
      </c>
      <c r="AI116" s="206">
        <f>((AI$2+AI$3)/2 * ($A$3-$A$2)) + ((AI$3 + AI$4)/2 * ($A$4-$A$3)) + ((AI$4 + AI$5)/2 * ($BA$5 - $A$4)) + ((AI$5+AI$6)/2 * ($A$6-$A$5)) + ((AI$6 + AI$7)/2 * ($A$7-$A$6)) + ((AI$7 + AI$8)/2 * ($A$8 - $A$7)) + ((AI$8+AI$9)/2 * ($A$9-$A$8)) + ((AI$9 + AI$10)/2 * ($A$10-$A$9)) + ((AI$10 + AI$11)/2 * ($A$11 - $A$10))  + ((AI$11 + AI$12)/2 * ($A$12-$A$11)) + ((AI$12 + AI$13)/2 * ($A$13 - $A$12)) + ((AI$13+ AI$14)/2 * ($A$14-$A$13)) + ((AI$16 + AI$15)/2 * ($A$15 - $A$14)) + ((AI$15+AI$16)/2 * ($A$16 - $A$15)) + ((AI$16 + AI$17)/2 * ($A$17-$A$16)) + ((AI$17 + AI$18)/2 * ($A$18 - $A$17)) + ((AI$18+AI$19)/2 * ($A$19-$A$18)) + ((AI$19 + AI$20)/2 * ($A$20-$A$19)) + ((AI$20 + AI$21)/2 * ($A$21 - $A$20)) + ((AI$21+AI$22)/2 * ($A$22-$A$21)) + ((AI$23 + AI$22)/2 * ($A$23-$A$22)) + ((AI$23 + AI$24)/2 * ($A$24 - $A$23))  + ((AI$24 + AI$25)/2 * ($A$25-$A$24)) + ((AI$25 + AI$26)/2 * ($A$26 - $A$25)) + ((AI$26+ AI$27)/2 * ($A$27-$A$26)) + ((AI$27 + AI$28)/2 * ($A$28 - $A$27)) + ((AI$28+AI$29)/2 * ($A$29-$A$28)) + ((AI$29 + AI$30)/2 * ($A$30-$A$29)) + ((AI$30 + AI$31)/2 * ($A$31 - $A$30)) + ((AI$31+AI$32)/2 * ($A$32-$A$31)) + ((AI$32 + AI$33)/2 * ($A$33-$A$32)) + ((AI$729+ AI$34)/2 * ($A$34 - $A$33)) + ((AI$34+AI$35)/2 * ($A$35-$A$34)) + ((AI$35 + AI$36)/2 * ($A$36-$A$35)) + ((AI$36 + AI$37)/2 * ($A$37 - $A$36))  + ((AI$37 + AI$38)/2 * ($A$38-$A$37)) + ((AI$38 + AI$39)/2 * ($A$39 - $A$38)) + ((AI$39+ AI$40)/2 * ($A$40-$A$39)) + ((AI$40 + AI$41)/2 * ($A$41 - $A$40)) + ((AI$41+AI$42)/2 * ($A$42 - $A$41)) + ((AI$42 + AI$43)/2 * ($A$43-$A$42)) + ((AI$43 + AI$44)/2 * ($A$44 - $A$43)) + ((AI$44+AI$45)/2 * ($A$45-$A$44)) + ((AI$45 + AI$46)/2 * ($A$46-$A$45)) + ((AI$46 + AI$47)/2 * ($A$47 - $A$46)) + ((AI$47+AI$48)/2 * ($A$48-$A$47)) + ((AI$48 + AI$49)/2 * ($A$49-$A$48)) + ((AI$49 + AI$50)/2 * ($A$50 - $A$49))  + ((AI$50 + AI$51)/2 * ($A$51-$A$50)) + ((AI$51 + AI$52)/2 * ($A$52 - $A$51)) + ((AI$52+ AI$53)/2 * ($A$53-$A$52)) + ((AI$53 + AI$54)/2 * ($A$54 - $A$53)) +  ((AI$54+AI$55)/2 * ($A$55 - $A$56)) + ((AI$55 + AI$56)/2 * ($A$56-$A$55)) + ((AI$56 + AI$57)/2 * ($A$57 - $A$56)) + ((AI$57+AI$58)/2 * ($A$58-$A$57)) + ((AI$58 + AI$59)/2 * ($A$59-$A$58)) + ((AI$59 + AI$60)/2 * ($A$60 - $A$59)) + ((AI$60+AI$61)/2 * ($A$61-$A$60)) + ((AI$61 + AI$62)/2 * ($A$62-$A$61)) + ((AI$62 + AI$63)/2 * ($A$63 - $A$62))  + ((AI$63 + AI$64)/2 * ($A$64-$A$63)) + ((AI$64 + AI$65)/2 * ($A$65 - $A$64)) + ((AI$65+ AI$66)/2 * ($A$66-$A$65)) + ((AI$66 + AI$67)/2 * ($A$67 - $A$66)) + ((AI$67+AI$68)/2 * ($A$68-$A$67)) + ((AI$68 + AI$69)/2 * ($A$69-$A$68)) + ((AI$69 + AI$70)/2 * ($A$70 - $A$69)) + ((AI$70+AI$71)/2 * ($A$71-$A$70)) + ((AI$71 + AI$72)/2 * ($A$72-$A$71)) + ((AI$72 + AI$73)/2 * ($A$73 - $A$72))  + ((AI$73 + AI$74)/2 * ($A$74-$A$73)) + ((AI$74 + AI$75)/2 * ($A$75 - $A$74)) + ((AI$75+ AI$76)/2 * ($A$76-$A$75)) + ((AI$76 + AI$77)/2 * ($A$77 - $A$76))  + ((AI$77 + AI$78)/2 * ($A$78-$A$77)) + ((AI$78 + AI$79)/2 * ($A$79 - $A$78))  + ((AI$79 + AI$80)/2 * ($A$80-$A$79)) + ((AI$80 + AI$81)/2 * ($A$81 - $A$80)) + ((AI$81+ AI$82)/2 * ($A$82-$A$81)) + ((AI$82 + AI$83)/2 * ($A$83 - $A$82))  + ((AI$83 + AI$84)/2 * ($A$84-$A$83)) + ((AI$84 + AI$85)/2 * ($A$85 - $A$84)) + ((AI$85 + AI$86)/2 * ($A$86 - $A$85))  + ((AI$86 + AI$87)/2 * ($A$87-$A$86)) + ((AI$87 + AI$88)/2 * ($A$88 - $A$87)) + ((AI$88 + AI$89)/2 * ($A$89 - $A$88))  + ((AI$89 + AI$90)/2 * ($A$90-$A$89)) + ((AI$90 + AI$91)/2 * ($A$91 - $A$90)) + ((AI$91 + AI$92)/2 * ($A$92 - $A$91)) + ((AI$92 + AI$93)/2 * ($A$93 - $A$92))+ ((AI$93 + AI$94)/2 * ($A$94 - $A$93)) + ((AI$94 + AI$95)/2 * ($A$95 - $A$94)) + ((AI$95 + AI$96)/2 * ($A$96 - $A$95)) + ((AI$96 + AI$97)/2 * ($A$97 - $A$96)) + ((AI$97 + AI$98)/2 * ($A$98 - $A$97)) + ((AI$98 + AI$99)/2 * ($A$99 - $A$98)) + ((AI$99 + AI$100)/2 * ($A$100 - $A$99)) + ((AI$100 + AI$101)/2 * ($A$101 - $A$100)) + ((AI$101 + AI$102)/2 * ($A$102 - $A$101)) + ((AI$102 + AI$103)/2 * ($A$103 - $A$102)) + ((AI$103 + AI$104)/2 * ($A$104 - $A$103)) + ((AI$104 + AI$105)/2 * ($A$105 - $A$104)) + ((AI$105 + AI$106)/2 * ($A$106 - $A$105)) + ((AI$106 + AI$107)/2 * ($A$107 - $A$106)) + ((AI$107 + AI$108)/2 * ($A$108 - $A$107)) + ((AI$108 + AI$109)/2 * ($A$109 - $A$108)) + ((AI$109 + AI$110)/2 * ($A$110 - $A$109))</f>
        <v>2389.25</v>
      </c>
      <c r="AK116" s="206">
        <f>((AK$2+AK$3)/2 * ($A$3-$A$2)) + ((AK$3 + AK$4)/2 * ($A$4-$A$3)) + ((AK$4 + AK$5)/2 * ($BA$5 - $A$4)) + ((AK$5+AK$6)/2 * ($A$6-$A$5)) + ((AK$6 + AK$7)/2 * ($A$7-$A$6)) + ((AK$7 + AK$8)/2 * ($A$8 - $A$7)) + ((AK$8+AK$9)/2 * ($A$9-$A$8)) + ((AK$9 + AK$10)/2 * ($A$10-$A$9)) + ((AK$10 + AK$11)/2 * ($A$11 - $A$10))  + ((AK$11 + AK$12)/2 * ($A$12-$A$11)) + ((AK$12 + AK$13)/2 * ($A$13 - $A$12)) + ((AK$13+ AK$14)/2 * ($A$14-$A$13)) + ((AK$16 + AK$15)/2 * ($A$15 - $A$14)) + ((AK$15+AK$16)/2 * ($A$16 - $A$15)) + ((AK$16 + AK$17)/2 * ($A$17-$A$16)) + ((AK$17 + AK$18)/2 * ($A$18 - $A$17)) + ((AK$18+AK$19)/2 * ($A$19-$A$18)) + ((AK$19 + AK$20)/2 * ($A$20-$A$19)) + ((AK$20 + AK$21)/2 * ($A$21 - $A$20)) + ((AK$21+AK$22)/2 * ($A$22-$A$21)) + ((AK$23 + AK$22)/2 * ($A$23-$A$22)) + ((AK$23 + AK$24)/2 * ($A$24 - $A$23))  + ((AK$24 + AK$25)/2 * ($A$25-$A$24)) + ((AK$25 + AK$26)/2 * ($A$26 - $A$25)) + ((AK$26+ AK$27)/2 * ($A$27-$A$26)) + ((AK$27 + AK$28)/2 * ($A$28 - $A$27)) + ((AK$28+AK$29)/2 * ($A$29-$A$28)) + ((AK$29 + AK$30)/2 * ($A$30-$A$29)) + ((AK$30 + AK$31)/2 * ($A$31 - $A$30)) + ((AK$31+AK$32)/2 * ($A$32-$A$31)) + ((AK$32 + AK$33)/2 * ($A$33-$A$32)) + ((AK$729+ AK$34)/2 * ($A$34 - $A$33)) + ((AK$34+AK$35)/2 * ($A$35-$A$34)) + ((AK$35 + AK$36)/2 * ($A$36-$A$35)) + ((AK$36 + AK$37)/2 * ($A$37 - $A$36))  + ((AK$37 + AK$38)/2 * ($A$38-$A$37)) + ((AK$38 + AK$39)/2 * ($A$39 - $A$38)) + ((AK$39+ AK$40)/2 * ($A$40-$A$39)) + ((AK$40 + AK$41)/2 * ($A$41 - $A$40)) + ((AK$41+AK$42)/2 * ($A$42 - $A$41)) + ((AK$42 + AK$43)/2 * ($A$43-$A$42)) + ((AK$43 + AK$44)/2 * ($A$44 - $A$43)) + ((AK$44+AK$45)/2 * ($A$45-$A$44)) + ((AK$45 + AK$46)/2 * ($A$46-$A$45)) + ((AK$46 + AK$47)/2 * ($A$47 - $A$46)) + ((AK$47+AK$48)/2 * ($A$48-$A$47)) + ((AK$48 + AK$49)/2 * ($A$49-$A$48)) + ((AK$49 + AK$50)/2 * ($A$50 - $A$49))  + ((AK$50 + AK$51)/2 * ($A$51-$A$50)) + ((AK$51 + AK$52)/2 * ($A$52 - $A$51)) + ((AK$52+ AK$53)/2 * ($A$53-$A$52)) + ((AK$53 + AK$54)/2 * ($A$54 - $A$53)) +  ((AK$54+AK$55)/2 * ($A$55 - $A$56)) + ((AK$55 + AK$56)/2 * ($A$56-$A$55)) + ((AK$56 + AK$57)/2 * ($A$57 - $A$56)) + ((AK$57+AK$58)/2 * ($A$58-$A$57)) + ((AK$58 + AK$59)/2 * ($A$59-$A$58)) + ((AK$59 + AK$60)/2 * ($A$60 - $A$59)) + ((AK$60+AK$61)/2 * ($A$61-$A$60)) + ((AK$61 + AK$62)/2 * ($A$62-$A$61)) + ((AK$62 + AK$63)/2 * ($A$63 - $A$62))  + ((AK$63 + AK$64)/2 * ($A$64-$A$63)) + ((AK$64 + AK$65)/2 * ($A$65 - $A$64)) + ((AK$65+ AK$66)/2 * ($A$66-$A$65)) + ((AK$66 + AK$67)/2 * ($A$67 - $A$66)) + ((AK$67+AK$68)/2 * ($A$68-$A$67)) + ((AK$68 + AK$69)/2 * ($A$69-$A$68)) + ((AK$69 + AK$70)/2 * ($A$70 - $A$69)) + ((AK$70+AK$71)/2 * ($A$71-$A$70)) + ((AK$71 + AK$72)/2 * ($A$72-$A$71)) + ((AK$72 + AK$73)/2 * ($A$73 - $A$72))  + ((AK$73 + AK$74)/2 * ($A$74-$A$73)) + ((AK$74 + AK$75)/2 * ($A$75 - $A$74)) + ((AK$75+ AK$76)/2 * ($A$76-$A$75)) + ((AK$76 + AK$77)/2 * ($A$77 - $A$76))  + ((AK$77 + AK$78)/2 * ($A$78-$A$77)) + ((AK$78 + AK$79)/2 * ($A$79 - $A$78))  + ((AK$79 + AK$80)/2 * ($A$80-$A$79)) + ((AK$80 + AK$81)/2 * ($A$81 - $A$80)) + ((AK$81+ AK$82)/2 * ($A$82-$A$81)) + ((AK$82 + AK$83)/2 * ($A$83 - $A$82))  + ((AK$83 + AK$84)/2 * ($A$84-$A$83)) + ((AK$84 + AK$85)/2 * ($A$85 - $A$84)) + ((AK$85 + AK$86)/2 * ($A$86 - $A$85))  + ((AK$86 + AK$87)/2 * ($A$87-$A$86)) + ((AK$87 + AK$88)/2 * ($A$88 - $A$87)) + ((AK$88 + AK$89)/2 * ($A$89 - $A$88))  + ((AK$89 + AK$90)/2 * ($A$90-$A$89)) + ((AK$90 + AK$91)/2 * ($A$91 - $A$90)) + ((AK$91 + AK$92)/2 * ($A$92 - $A$91)) + ((AK$92 + AK$93)/2 * ($A$93 - $A$92))+ ((AK$93 + AK$94)/2 * ($A$94 - $A$93)) + ((AK$94 + AK$95)/2 * ($A$95 - $A$94)) + ((AK$95 + AK$96)/2 * ($A$96 - $A$95)) + ((AK$96 + AK$97)/2 * ($A$97 - $A$96)) + ((AK$97 + AK$98)/2 * ($A$98 - $A$97)) + ((AK$98 + AK$99)/2 * ($A$99 - $A$98)) + ((AK$99 + AK$100)/2 * ($A$100 - $A$99)) + ((AK$100 + AK$101)/2 * ($A$101 - $A$100)) + ((AK$101 + AK$102)/2 * ($A$102 - $A$101)) + ((AK$102 + AK$103)/2 * ($A$103 - $A$102)) + ((AK$103 + AK$104)/2 * ($A$104 - $A$103)) + ((AK$104 + AK$105)/2 * ($A$105 - $A$104)) + ((AK$105 + AK$106)/2 * ($A$106 - $A$105)) + ((AK$106 + AK$107)/2 * ($A$107 - $A$106)) + ((AK$107 + AK$108)/2 * ($A$108 - $A$107)) + ((AK$108 + AK$109)/2 * ($A$109 - $A$108)) + ((AK$109 + AK$110)/2 * ($A$110 - $A$109))</f>
        <v>2306</v>
      </c>
      <c r="AM116" s="206">
        <f>((AM$2+AM$3)/2 * ($A$3-$A$2)) + ((AM$3 + AM$4)/2 * ($A$4-$A$3)) + ((AM$4 + AM$5)/2 * ($BA$5 - $A$4)) + ((AM$5+AM$6)/2 * ($A$6-$A$5)) + ((AM$6 + AM$7)/2 * ($A$7-$A$6)) + ((AM$7 + AM$8)/2 * ($A$8 - $A$7)) + ((AM$8+AM$9)/2 * ($A$9-$A$8)) + ((AM$9 + AM$10)/2 * ($A$10-$A$9)) + ((AM$10 + AM$11)/2 * ($A$11 - $A$10))  + ((AM$11 + AM$12)/2 * ($A$12-$A$11)) + ((AM$12 + AM$13)/2 * ($A$13 - $A$12)) + ((AM$13+ AM$14)/2 * ($A$14-$A$13)) + ((AM$16 + AM$15)/2 * ($A$15 - $A$14)) + ((AM$15+AM$16)/2 * ($A$16 - $A$15)) + ((AM$16 + AM$17)/2 * ($A$17-$A$16)) + ((AM$17 + AM$18)/2 * ($A$18 - $A$17)) + ((AM$18+AM$19)/2 * ($A$19-$A$18)) + ((AM$19 + AM$20)/2 * ($A$20-$A$19)) + ((AM$20 + AM$21)/2 * ($A$21 - $A$20)) + ((AM$21+AM$22)/2 * ($A$22-$A$21)) + ((AM$23 + AM$22)/2 * ($A$23-$A$22)) + ((AM$23 + AM$24)/2 * ($A$24 - $A$23))  + ((AM$24 + AM$25)/2 * ($A$25-$A$24)) + ((AM$25 + AM$26)/2 * ($A$26 - $A$25)) + ((AM$26+ AM$27)/2 * ($A$27-$A$26)) + ((AM$27 + AM$28)/2 * ($A$28 - $A$27)) + ((AM$28+AM$29)/2 * ($A$29-$A$28)) + ((AM$29 + AM$30)/2 * ($A$30-$A$29)) + ((AM$30 + AM$31)/2 * ($A$31 - $A$30)) + ((AM$31+AM$32)/2 * ($A$32-$A$31)) + ((AM$32 + AM$33)/2 * ($A$33-$A$32)) + ((AM$729+ AM$34)/2 * ($A$34 - $A$33)) + ((AM$34+AM$35)/2 * ($A$35-$A$34)) + ((AM$35 + AM$36)/2 * ($A$36-$A$35)) + ((AM$36 + AM$37)/2 * ($A$37 - $A$36))  + ((AM$37 + AM$38)/2 * ($A$38-$A$37)) + ((AM$38 + AM$39)/2 * ($A$39 - $A$38)) + ((AM$39+ AM$40)/2 * ($A$40-$A$39)) + ((AM$40 + AM$41)/2 * ($A$41 - $A$40)) + ((AM$41+AM$42)/2 * ($A$42 - $A$41)) + ((AM$42 + AM$43)/2 * ($A$43-$A$42)) + ((AM$43 + AM$44)/2 * ($A$44 - $A$43)) + ((AM$44+AM$45)/2 * ($A$45-$A$44)) + ((AM$45 + AM$46)/2 * ($A$46-$A$45)) + ((AM$46 + AM$47)/2 * ($A$47 - $A$46)) + ((AM$47+AM$48)/2 * ($A$48-$A$47)) + ((AM$48 + AM$49)/2 * ($A$49-$A$48)) + ((AM$49 + AM$50)/2 * ($A$50 - $A$49))  + ((AM$50 + AM$51)/2 * ($A$51-$A$50)) + ((AM$51 + AM$52)/2 * ($A$52 - $A$51)) + ((AM$52+ AM$53)/2 * ($A$53-$A$52)) + ((AM$53 + AM$54)/2 * ($A$54 - $A$53)) +  ((AM$54+AM$55)/2 * ($A$55 - $A$56)) + ((AM$55 + AM$56)/2 * ($A$56-$A$55)) + ((AM$56 + AM$57)/2 * ($A$57 - $A$56)) + ((AM$57+AM$58)/2 * ($A$58-$A$57)) + ((AM$58 + AM$59)/2 * ($A$59-$A$58)) + ((AM$59 + AM$60)/2 * ($A$60 - $A$59)) + ((AM$60+AM$61)/2 * ($A$61-$A$60)) + ((AM$61 + AM$62)/2 * ($A$62-$A$61)) + ((AM$62 + AM$63)/2 * ($A$63 - $A$62))  + ((AM$63 + AM$64)/2 * ($A$64-$A$63)) + ((AM$64 + AM$65)/2 * ($A$65 - $A$64)) + ((AM$65+ AM$66)/2 * ($A$66-$A$65)) + ((AM$66 + AM$67)/2 * ($A$67 - $A$66)) + ((AM$67+AM$68)/2 * ($A$68-$A$67)) + ((AM$68 + AM$69)/2 * ($A$69-$A$68)) + ((AM$69 + AM$70)/2 * ($A$70 - $A$69)) + ((AM$70+AM$71)/2 * ($A$71-$A$70)) + ((AM$71 + AM$72)/2 * ($A$72-$A$71)) + ((AM$72 + AM$73)/2 * ($A$73 - $A$72))  + ((AM$73 + AM$74)/2 * ($A$74-$A$73)) + ((AM$74 + AM$75)/2 * ($A$75 - $A$74)) + ((AM$75+ AM$76)/2 * ($A$76-$A$75)) + ((AM$76 + AM$77)/2 * ($A$77 - $A$76))  + ((AM$77 + AM$78)/2 * ($A$78-$A$77)) + ((AM$78 + AM$79)/2 * ($A$79 - $A$78))  + ((AM$79 + AM$80)/2 * ($A$80-$A$79)) + ((AM$80 + AM$81)/2 * ($A$81 - $A$80)) + ((AM$81+ AM$82)/2 * ($A$82-$A$81)) + ((AM$82 + AM$83)/2 * ($A$83 - $A$82))  + ((AM$83 + AM$84)/2 * ($A$84-$A$83)) + ((AM$84 + AM$85)/2 * ($A$85 - $A$84)) + ((AM$85 + AM$86)/2 * ($A$86 - $A$85))  + ((AM$86 + AM$87)/2 * ($A$87-$A$86)) + ((AM$87 + AM$88)/2 * ($A$88 - $A$87)) + ((AM$88 + AM$89)/2 * ($A$89 - $A$88))  + ((AM$89 + AM$90)/2 * ($A$90-$A$89)) + ((AM$90 + AM$91)/2 * ($A$91 - $A$90)) + ((AM$91 + AM$92)/2 * ($A$92 - $A$91)) + ((AM$92 + AM$93)/2 * ($A$93 - $A$92))+ ((AM$93 + AM$94)/2 * ($A$94 - $A$93)) + ((AM$94 + AM$95)/2 * ($A$95 - $A$94)) + ((AM$95 + AM$96)/2 * ($A$96 - $A$95)) + ((AM$96 + AM$97)/2 * ($A$97 - $A$96)) + ((AM$97 + AM$98)/2 * ($A$98 - $A$97)) + ((AM$98 + AM$99)/2 * ($A$99 - $A$98)) + ((AM$99 + AM$100)/2 * ($A$100 - $A$99)) + ((AM$100 + AM$101)/2 * ($A$101 - $A$100)) + ((AM$101 + AM$102)/2 * ($A$102 - $A$101)) + ((AM$102 + AM$103)/2 * ($A$103 - $A$102)) + ((AM$103 + AM$104)/2 * ($A$104 - $A$103)) + ((AM$104 + AM$105)/2 * ($A$105 - $A$104)) + ((AM$105 + AM$106)/2 * ($A$106 - $A$105)) + ((AM$106 + AM$107)/2 * ($A$107 - $A$106)) + ((AM$107 + AM$108)/2 * ($A$108 - $A$107)) + ((AM$108 + AM$109)/2 * ($A$109 - $A$108)) + ((AM$109 + AM$110)/2 * ($A$110 - $A$109))</f>
        <v>1848</v>
      </c>
      <c r="AO116" s="206">
        <f>((AO$2+AO$3)/2 * ($A$3-$A$2)) + ((AO$3 + AO$4)/2 * ($A$4-$A$3)) + ((AO$4 + AO$5)/2 * ($BA$5 - $A$4)) + ((AO$5+AO$6)/2 * ($A$6-$A$5)) + ((AO$6 + AO$7)/2 * ($A$7-$A$6)) + ((AO$7 + AO$8)/2 * ($A$8 - $A$7)) + ((AO$8+AO$9)/2 * ($A$9-$A$8)) + ((AO$9 + AO$10)/2 * ($A$10-$A$9)) + ((AO$10 + AO$11)/2 * ($A$11 - $A$10))  + ((AO$11 + AO$12)/2 * ($A$12-$A$11)) + ((AO$12 + AO$13)/2 * ($A$13 - $A$12)) + ((AO$13+ AO$14)/2 * ($A$14-$A$13)) + ((AO$16 + AO$15)/2 * ($A$15 - $A$14)) + ((AO$15+AO$16)/2 * ($A$16 - $A$15)) + ((AO$16 + AO$17)/2 * ($A$17-$A$16)) + ((AO$17 + AO$18)/2 * ($A$18 - $A$17)) + ((AO$18+AO$19)/2 * ($A$19-$A$18)) + ((AO$19 + AO$20)/2 * ($A$20-$A$19)) + ((AO$20 + AO$21)/2 * ($A$21 - $A$20)) + ((AO$21+AO$22)/2 * ($A$22-$A$21)) + ((AO$23 + AO$22)/2 * ($A$23-$A$22)) + ((AO$23 + AO$24)/2 * ($A$24 - $A$23))  + ((AO$24 + AO$25)/2 * ($A$25-$A$24)) + ((AO$25 + AO$26)/2 * ($A$26 - $A$25)) + ((AO$26+ AO$27)/2 * ($A$27-$A$26)) + ((AO$27 + AO$28)/2 * ($A$28 - $A$27)) + ((AO$28+AO$29)/2 * ($A$29-$A$28)) + ((AO$29 + AO$30)/2 * ($A$30-$A$29)) + ((AO$30 + AO$31)/2 * ($A$31 - $A$30)) + ((AO$31+AO$32)/2 * ($A$32-$A$31)) + ((AO$32 + AO$33)/2 * ($A$33-$A$32)) + ((AO$729+ AO$34)/2 * ($A$34 - $A$33)) + ((AO$34+AO$35)/2 * ($A$35-$A$34)) + ((AO$35 + AO$36)/2 * ($A$36-$A$35)) + ((AO$36 + AO$37)/2 * ($A$37 - $A$36))  + ((AO$37 + AO$38)/2 * ($A$38-$A$37)) + ((AO$38 + AO$39)/2 * ($A$39 - $A$38)) + ((AO$39+ AO$40)/2 * ($A$40-$A$39)) + ((AO$40 + AO$41)/2 * ($A$41 - $A$40)) + ((AO$41+AO$42)/2 * ($A$42 - $A$41)) + ((AO$42 + AO$43)/2 * ($A$43-$A$42)) + ((AO$43 + AO$44)/2 * ($A$44 - $A$43)) + ((AO$44+AO$45)/2 * ($A$45-$A$44)) + ((AO$45 + AO$46)/2 * ($A$46-$A$45)) + ((AO$46 + AO$47)/2 * ($A$47 - $A$46)) + ((AO$47+AO$48)/2 * ($A$48-$A$47)) + ((AO$48 + AO$49)/2 * ($A$49-$A$48)) + ((AO$49 + AO$50)/2 * ($A$50 - $A$49))  + ((AO$50 + AO$51)/2 * ($A$51-$A$50)) + ((AO$51 + AO$52)/2 * ($A$52 - $A$51)) + ((AO$52+ AO$53)/2 * ($A$53-$A$52)) + ((AO$53 + AO$54)/2 * ($A$54 - $A$53)) +  ((AO$54+AO$55)/2 * ($A$55 - $A$56)) + ((AO$55 + AO$56)/2 * ($A$56-$A$55)) + ((AO$56 + AO$57)/2 * ($A$57 - $A$56)) + ((AO$57+AO$58)/2 * ($A$58-$A$57)) + ((AO$58 + AO$59)/2 * ($A$59-$A$58)) + ((AO$59 + AO$60)/2 * ($A$60 - $A$59)) + ((AO$60+AO$61)/2 * ($A$61-$A$60)) + ((AO$61 + AO$62)/2 * ($A$62-$A$61)) + ((AO$62 + AO$63)/2 * ($A$63 - $A$62))  + ((AO$63 + AO$64)/2 * ($A$64-$A$63)) + ((AO$64 + AO$65)/2 * ($A$65 - $A$64)) + ((AO$65+ AO$66)/2 * ($A$66-$A$65)) + ((AO$66 + AO$67)/2 * ($A$67 - $A$66)) + ((AO$67+AO$68)/2 * ($A$68-$A$67)) + ((AO$68 + AO$69)/2 * ($A$69-$A$68)) + ((AO$69 + AO$70)/2 * ($A$70 - $A$69)) + ((AO$70+AO$71)/2 * ($A$71-$A$70)) + ((AO$71 + AO$72)/2 * ($A$72-$A$71)) + ((AO$72 + AO$73)/2 * ($A$73 - $A$72))  + ((AO$73 + AO$74)/2 * ($A$74-$A$73)) + ((AO$74 + AO$75)/2 * ($A$75 - $A$74)) + ((AO$75+ AO$76)/2 * ($A$76-$A$75)) + ((AO$76 + AO$77)/2 * ($A$77 - $A$76))  + ((AO$77 + AO$78)/2 * ($A$78-$A$77)) + ((AO$78 + AO$79)/2 * ($A$79 - $A$78))  + ((AO$79 + AO$80)/2 * ($A$80-$A$79)) + ((AO$80 + AO$81)/2 * ($A$81 - $A$80)) + ((AO$81+ AO$82)/2 * ($A$82-$A$81)) + ((AO$82 + AO$83)/2 * ($A$83 - $A$82))  + ((AO$83 + AO$84)/2 * ($A$84-$A$83)) + ((AO$84 + AO$85)/2 * ($A$85 - $A$84)) + ((AO$85 + AO$86)/2 * ($A$86 - $A$85))  + ((AO$86 + AO$87)/2 * ($A$87-$A$86)) + ((AO$87 + AO$88)/2 * ($A$88 - $A$87)) + ((AO$88 + AO$89)/2 * ($A$89 - $A$88))  + ((AO$89 + AO$90)/2 * ($A$90-$A$89)) + ((AO$90 + AO$91)/2 * ($A$91 - $A$90)) + ((AO$91 + AO$92)/2 * ($A$92 - $A$91)) + ((AO$92 + AO$93)/2 * ($A$93 - $A$92))+ ((AO$93 + AO$94)/2 * ($A$94 - $A$93)) + ((AO$94 + AO$95)/2 * ($A$95 - $A$94)) + ((AO$95 + AO$96)/2 * ($A$96 - $A$95)) + ((AO$96 + AO$97)/2 * ($A$97 - $A$96)) + ((AO$97 + AO$98)/2 * ($A$98 - $A$97)) + ((AO$98 + AO$99)/2 * ($A$99 - $A$98)) + ((AO$99 + AO$100)/2 * ($A$100 - $A$99)) + ((AO$100 + AO$101)/2 * ($A$101 - $A$100)) + ((AO$101 + AO$102)/2 * ($A$102 - $A$101)) + ((AO$102 + AO$103)/2 * ($A$103 - $A$102)) + ((AO$103 + AO$104)/2 * ($A$104 - $A$103)) + ((AO$104 + AO$105)/2 * ($A$105 - $A$104)) + ((AO$105 + AO$106)/2 * ($A$106 - $A$105)) + ((AO$106 + AO$107)/2 * ($A$107 - $A$106)) + ((AO$107 + AO$108)/2 * ($A$108 - $A$107)) + ((AO$108 + AO$109)/2 * ($A$109 - $A$108)) + ((AO$109 + AO$110)/2 * ($A$110 - $A$109))</f>
        <v>259</v>
      </c>
      <c r="AQ116" s="206">
        <f>((AQ$2+AQ$3)/2 * ($A$3-$A$2)) + ((AQ$3 + AQ$4)/2 * ($A$4-$A$3)) + ((AQ$4 + AQ$5)/2 * ($BA$5 - $A$4)) + ((AQ$5+AQ$6)/2 * ($A$6-$A$5)) + ((AQ$6 + AQ$7)/2 * ($A$7-$A$6)) + ((AQ$7 + AQ$8)/2 * ($A$8 - $A$7)) + ((AQ$8+AQ$9)/2 * ($A$9-$A$8)) + ((AQ$9 + AQ$10)/2 * ($A$10-$A$9)) + ((AQ$10 + AQ$11)/2 * ($A$11 - $A$10))  + ((AQ$11 + AQ$12)/2 * ($A$12-$A$11)) + ((AQ$12 + AQ$13)/2 * ($A$13 - $A$12)) + ((AQ$13+ AQ$14)/2 * ($A$14-$A$13)) + ((AQ$16 + AQ$15)/2 * ($A$15 - $A$14)) + ((AQ$15+AQ$16)/2 * ($A$16 - $A$15)) + ((AQ$16 + AQ$17)/2 * ($A$17-$A$16)) + ((AQ$17 + AQ$18)/2 * ($A$18 - $A$17)) + ((AQ$18+AQ$19)/2 * ($A$19-$A$18)) + ((AQ$19 + AQ$20)/2 * ($A$20-$A$19)) + ((AQ$20 + AQ$21)/2 * ($A$21 - $A$20)) + ((AQ$21+AQ$22)/2 * ($A$22-$A$21)) + ((AQ$23 + AQ$22)/2 * ($A$23-$A$22)) + ((AQ$23 + AQ$24)/2 * ($A$24 - $A$23))  + ((AQ$24 + AQ$25)/2 * ($A$25-$A$24)) + ((AQ$25 + AQ$26)/2 * ($A$26 - $A$25)) + ((AQ$26+ AQ$27)/2 * ($A$27-$A$26)) + ((AQ$27 + AQ$28)/2 * ($A$28 - $A$27)) + ((AQ$28+AQ$29)/2 * ($A$29-$A$28)) + ((AQ$29 + AQ$30)/2 * ($A$30-$A$29)) + ((AQ$30 + AQ$31)/2 * ($A$31 - $A$30)) + ((AQ$31+AQ$32)/2 * ($A$32-$A$31)) + ((AQ$32 + AQ$33)/2 * ($A$33-$A$32)) + ((AQ$729+ AQ$34)/2 * ($A$34 - $A$33)) + ((AQ$34+AQ$35)/2 * ($A$35-$A$34)) + ((AQ$35 + AQ$36)/2 * ($A$36-$A$35)) + ((AQ$36 + AQ$37)/2 * ($A$37 - $A$36))  + ((AQ$37 + AQ$38)/2 * ($A$38-$A$37)) + ((AQ$38 + AQ$39)/2 * ($A$39 - $A$38)) + ((AQ$39+ AQ$40)/2 * ($A$40-$A$39)) + ((AQ$40 + AQ$41)/2 * ($A$41 - $A$40)) + ((AQ$41+AQ$42)/2 * ($A$42 - $A$41)) + ((AQ$42 + AQ$43)/2 * ($A$43-$A$42)) + ((AQ$43 + AQ$44)/2 * ($A$44 - $A$43)) + ((AQ$44+AQ$45)/2 * ($A$45-$A$44)) + ((AQ$45 + AQ$46)/2 * ($A$46-$A$45)) + ((AQ$46 + AQ$47)/2 * ($A$47 - $A$46)) + ((AQ$47+AQ$48)/2 * ($A$48-$A$47)) + ((AQ$48 + AQ$49)/2 * ($A$49-$A$48)) + ((AQ$49 + AQ$50)/2 * ($A$50 - $A$49))  + ((AQ$50 + AQ$51)/2 * ($A$51-$A$50)) + ((AQ$51 + AQ$52)/2 * ($A$52 - $A$51)) + ((AQ$52+ AQ$53)/2 * ($A$53-$A$52)) + ((AQ$53 + AQ$54)/2 * ($A$54 - $A$53)) +  ((AQ$54+AQ$55)/2 * ($A$55 - $A$56)) + ((AQ$55 + AQ$56)/2 * ($A$56-$A$55)) + ((AQ$56 + AQ$57)/2 * ($A$57 - $A$56)) + ((AQ$57+AQ$58)/2 * ($A$58-$A$57)) + ((AQ$58 + AQ$59)/2 * ($A$59-$A$58)) + ((AQ$59 + AQ$60)/2 * ($A$60 - $A$59)) + ((AQ$60+AQ$61)/2 * ($A$61-$A$60)) + ((AQ$61 + AQ$62)/2 * ($A$62-$A$61)) + ((AQ$62 + AQ$63)/2 * ($A$63 - $A$62))  + ((AQ$63 + AQ$64)/2 * ($A$64-$A$63)) + ((AQ$64 + AQ$65)/2 * ($A$65 - $A$64)) + ((AQ$65+ AQ$66)/2 * ($A$66-$A$65)) + ((AQ$66 + AQ$67)/2 * ($A$67 - $A$66)) + ((AQ$67+AQ$68)/2 * ($A$68-$A$67)) + ((AQ$68 + AQ$69)/2 * ($A$69-$A$68)) + ((AQ$69 + AQ$70)/2 * ($A$70 - $A$69)) + ((AQ$70+AQ$71)/2 * ($A$71-$A$70)) + ((AQ$71 + AQ$72)/2 * ($A$72-$A$71)) + ((AQ$72 + AQ$73)/2 * ($A$73 - $A$72))  + ((AQ$73 + AQ$74)/2 * ($A$74-$A$73)) + ((AQ$74 + AQ$75)/2 * ($A$75 - $A$74)) + ((AQ$75+ AQ$76)/2 * ($A$76-$A$75)) + ((AQ$76 + AQ$77)/2 * ($A$77 - $A$76))  + ((AQ$77 + AQ$78)/2 * ($A$78-$A$77)) + ((AQ$78 + AQ$79)/2 * ($A$79 - $A$78))  + ((AQ$79 + AQ$80)/2 * ($A$80-$A$79)) + ((AQ$80 + AQ$81)/2 * ($A$81 - $A$80)) + ((AQ$81+ AQ$82)/2 * ($A$82-$A$81)) + ((AQ$82 + AQ$83)/2 * ($A$83 - $A$82))  + ((AQ$83 + AQ$84)/2 * ($A$84-$A$83)) + ((AQ$84 + AQ$85)/2 * ($A$85 - $A$84)) + ((AQ$85 + AQ$86)/2 * ($A$86 - $A$85))  + ((AQ$86 + AQ$87)/2 * ($A$87-$A$86)) + ((AQ$87 + AQ$88)/2 * ($A$88 - $A$87)) + ((AQ$88 + AQ$89)/2 * ($A$89 - $A$88))  + ((AQ$89 + AQ$90)/2 * ($A$90-$A$89)) + ((AQ$90 + AQ$91)/2 * ($A$91 - $A$90)) + ((AQ$91 + AQ$92)/2 * ($A$92 - $A$91)) + ((AQ$92 + AQ$93)/2 * ($A$93 - $A$92))+ ((AQ$93 + AQ$94)/2 * ($A$94 - $A$93)) + ((AQ$94 + AQ$95)/2 * ($A$95 - $A$94)) + ((AQ$95 + AQ$96)/2 * ($A$96 - $A$95)) + ((AQ$96 + AQ$97)/2 * ($A$97 - $A$96)) + ((AQ$97 + AQ$98)/2 * ($A$98 - $A$97)) + ((AQ$98 + AQ$99)/2 * ($A$99 - $A$98)) + ((AQ$99 + AQ$100)/2 * ($A$100 - $A$99)) + ((AQ$100 + AQ$101)/2 * ($A$101 - $A$100)) + ((AQ$101 + AQ$102)/2 * ($A$102 - $A$101)) + ((AQ$102 + AQ$103)/2 * ($A$103 - $A$102)) + ((AQ$103 + AQ$104)/2 * ($A$104 - $A$103)) + ((AQ$104 + AQ$105)/2 * ($A$105 - $A$104)) + ((AQ$105 + AQ$106)/2 * ($A$106 - $A$105)) + ((AQ$106 + AQ$107)/2 * ($A$107 - $A$106)) + ((AQ$107 + AQ$108)/2 * ($A$108 - $A$107)) + ((AQ$108 + AQ$109)/2 * ($A$109 - $A$108)) + ((AQ$109 + AQ$110)/2 * ($A$110 - $A$109))</f>
        <v>2281.5</v>
      </c>
      <c r="AU116" s="206">
        <f>((AU$2+AU$3)/2 * ($A$3-$A$2)) + ((AU$3 + AU$4)/2 * ($A$4-$A$3)) + ((AU$4 + AU$5)/2 * ($BA$5 - $A$4)) + ((AU$5+AU$6)/2 * ($A$6-$A$5)) + ((AU$6 + AU$7)/2 * ($A$7-$A$6)) + ((AU$7 + AU$8)/2 * ($A$8 - $A$7)) + ((AU$8+AU$9)/2 * ($A$9-$A$8)) + ((AU$9 + AU$10)/2 * ($A$10-$A$9)) + ((AU$10 + AU$11)/2 * ($A$11 - $A$10))  + ((AU$11 + AU$12)/2 * ($A$12-$A$11)) + ((AU$12 + AU$13)/2 * ($A$13 - $A$12)) + ((AU$13+ AU$14)/2 * ($A$14-$A$13)) + ((AU$16 + AU$15)/2 * ($A$15 - $A$14)) + ((AU$15+AU$16)/2 * ($A$16 - $A$15)) + ((AU$16 + AU$17)/2 * ($A$17-$A$16)) + ((AU$17 + AU$18)/2 * ($A$18 - $A$17)) + ((AU$18+AU$19)/2 * ($A$19-$A$18)) + ((AU$19 + AU$20)/2 * ($A$20-$A$19)) + ((AU$20 + AU$21)/2 * ($A$21 - $A$20)) + ((AU$21+AU$22)/2 * ($A$22-$A$21)) + ((AU$23 + AU$22)/2 * ($A$23-$A$22)) + ((AU$23 + AU$24)/2 * ($A$24 - $A$23))  + ((AU$24 + AU$25)/2 * ($A$25-$A$24)) + ((AU$25 + AU$26)/2 * ($A$26 - $A$25)) + ((AU$26+ AU$27)/2 * ($A$27-$A$26)) + ((AU$27 + AU$28)/2 * ($A$28 - $A$27)) + ((AU$28+AU$29)/2 * ($A$29-$A$28)) + ((AU$29 + AU$30)/2 * ($A$30-$A$29)) + ((AU$30 + AU$31)/2 * ($A$31 - $A$30)) + ((AU$31+AU$32)/2 * ($A$32-$A$31)) + ((AU$32 + AU$33)/2 * ($A$33-$A$32)) + ((AU$729+ AU$34)/2 * ($A$34 - $A$33)) + ((AU$34+AU$35)/2 * ($A$35-$A$34)) + ((AU$35 + AU$36)/2 * ($A$36-$A$35)) + ((AU$36 + AU$37)/2 * ($A$37 - $A$36))  + ((AU$37 + AU$38)/2 * ($A$38-$A$37)) + ((AU$38 + AU$39)/2 * ($A$39 - $A$38)) + ((AU$39+ AU$40)/2 * ($A$40-$A$39)) + ((AU$40 + AU$41)/2 * ($A$41 - $A$40)) + ((AU$41+AU$42)/2 * ($A$42 - $A$41)) + ((AU$42 + AU$43)/2 * ($A$43-$A$42)) + ((AU$43 + AU$44)/2 * ($A$44 - $A$43)) + ((AU$44+AU$45)/2 * ($A$45-$A$44)) + ((AU$45 + AU$46)/2 * ($A$46-$A$45)) + ((AU$46 + AU$47)/2 * ($A$47 - $A$46)) + ((AU$47+AU$48)/2 * ($A$48-$A$47)) + ((AU$48 + AU$49)/2 * ($A$49-$A$48)) + ((AU$49 + AU$50)/2 * ($A$50 - $A$49))  + ((AU$50 + AU$51)/2 * ($A$51-$A$50)) + ((AU$51 + AU$52)/2 * ($A$52 - $A$51)) + ((AU$52+ AU$53)/2 * ($A$53-$A$52)) + ((AU$53 + AU$54)/2 * ($A$54 - $A$53)) +  ((AU$54+AU$55)/2 * ($A$55 - $A$56)) + ((AU$55 + AU$56)/2 * ($A$56-$A$55)) + ((AU$56 + AU$57)/2 * ($A$57 - $A$56)) + ((AU$57+AU$58)/2 * ($A$58-$A$57)) + ((AU$58 + AU$59)/2 * ($A$59-$A$58)) + ((AU$59 + AU$60)/2 * ($A$60 - $A$59)) + ((AU$60+AU$61)/2 * ($A$61-$A$60)) + ((AU$61 + AU$62)/2 * ($A$62-$A$61)) + ((AU$62 + AU$63)/2 * ($A$63 - $A$62))  + ((AU$63 + AU$64)/2 * ($A$64-$A$63)) + ((AU$64 + AU$65)/2 * ($A$65 - $A$64)) + ((AU$65+ AU$66)/2 * ($A$66-$A$65)) + ((AU$66 + AU$67)/2 * ($A$67 - $A$66)) + ((AU$67+AU$68)/2 * ($A$68-$A$67)) + ((AU$68 + AU$69)/2 * ($A$69-$A$68)) + ((AU$69 + AU$70)/2 * ($A$70 - $A$69)) + ((AU$70+AU$71)/2 * ($A$71-$A$70)) + ((AU$71 + AU$72)/2 * ($A$72-$A$71)) + ((AU$72 + AU$73)/2 * ($A$73 - $A$72))  + ((AU$73 + AU$74)/2 * ($A$74-$A$73)) + ((AU$74 + AU$75)/2 * ($A$75 - $A$74)) + ((AU$75+ AU$76)/2 * ($A$76-$A$75)) + ((AU$76 + AU$77)/2 * ($A$77 - $A$76))  + ((AU$77 + AU$78)/2 * ($A$78-$A$77)) + ((AU$78 + AU$79)/2 * ($A$79 - $A$78))  + ((AU$79 + AU$80)/2 * ($A$80-$A$79)) + ((AU$80 + AU$81)/2 * ($A$81 - $A$80)) + ((AU$81+ AU$82)/2 * ($A$82-$A$81)) + ((AU$82 + AU$83)/2 * ($A$83 - $A$82))  + ((AU$83 + AU$84)/2 * ($A$84-$A$83)) + ((AU$84 + AU$85)/2 * ($A$85 - $A$84)) + ((AU$85 + AU$86)/2 * ($A$86 - $A$85))  + ((AU$86 + AU$87)/2 * ($A$87-$A$86)) + ((AU$87 + AU$88)/2 * ($A$88 - $A$87)) + ((AU$88 + AU$89)/2 * ($A$89 - $A$88))  + ((AU$89 + AU$90)/2 * ($A$90-$A$89)) + ((AU$90 + AU$91)/2 * ($A$91 - $A$90)) + ((AU$91 + AU$92)/2 * ($A$92 - $A$91)) + ((AU$92 + AU$93)/2 * ($A$93 - $A$92))+ ((AU$93 + AU$94)/2 * ($A$94 - $A$93)) + ((AU$94 + AU$95)/2 * ($A$95 - $A$94)) + ((AU$95 + AU$96)/2 * ($A$96 - $A$95)) + ((AU$96 + AU$97)/2 * ($A$97 - $A$96)) + ((AU$97 + AU$98)/2 * ($A$98 - $A$97)) + ((AU$98 + AU$99)/2 * ($A$99 - $A$98)) + ((AU$99 + AU$100)/2 * ($A$100 - $A$99)) + ((AU$100 + AU$101)/2 * ($A$101 - $A$100)) + ((AU$101 + AU$102)/2 * ($A$102 - $A$101)) + ((AU$102 + AU$103)/2 * ($A$103 - $A$102)) + ((AU$103 + AU$104)/2 * ($A$104 - $A$103)) + ((AU$104 + AU$105)/2 * ($A$105 - $A$104)) + ((AU$105 + AU$106)/2 * ($A$106 - $A$105)) + ((AU$106 + AU$107)/2 * ($A$107 - $A$106)) + ((AU$107 + AU$108)/2 * ($A$108 - $A$107)) + ((AU$108 + AU$109)/2 * ($A$109 - $A$108)) + ((AU$109 + AU$110)/2 * ($A$110 - $A$109))</f>
        <v>1612.25</v>
      </c>
      <c r="AW116" s="206">
        <f>((AW$2+AW$3)/2 * ($A$3-$A$2)) + ((AW$3 + AW$4)/2 * ($A$4-$A$3)) + ((AW$4 + AW$5)/2 * ($BA$5 - $A$4)) + ((AW$5+AW$6)/2 * ($A$6-$A$5)) + ((AW$6 + AW$7)/2 * ($A$7-$A$6)) + ((AW$7 + AW$8)/2 * ($A$8 - $A$7)) + ((AW$8+AW$9)/2 * ($A$9-$A$8)) + ((AW$9 + AW$10)/2 * ($A$10-$A$9)) + ((AW$10 + AW$11)/2 * ($A$11 - $A$10))  + ((AW$11 + AW$12)/2 * ($A$12-$A$11)) + ((AW$12 + AW$13)/2 * ($A$13 - $A$12)) + ((AW$13+ AW$14)/2 * ($A$14-$A$13)) + ((AW$16 + AW$15)/2 * ($A$15 - $A$14)) + ((AW$15+AW$16)/2 * ($A$16 - $A$15)) + ((AW$16 + AW$17)/2 * ($A$17-$A$16)) + ((AW$17 + AW$18)/2 * ($A$18 - $A$17)) + ((AW$18+AW$19)/2 * ($A$19-$A$18)) + ((AW$19 + AW$20)/2 * ($A$20-$A$19)) + ((AW$20 + AW$21)/2 * ($A$21 - $A$20)) + ((AW$21+AW$22)/2 * ($A$22-$A$21)) + ((AW$23 + AW$22)/2 * ($A$23-$A$22)) + ((AW$23 + AW$24)/2 * ($A$24 - $A$23))  + ((AW$24 + AW$25)/2 * ($A$25-$A$24)) + ((AW$25 + AW$26)/2 * ($A$26 - $A$25)) + ((AW$26+ AW$27)/2 * ($A$27-$A$26)) + ((AW$27 + AW$28)/2 * ($A$28 - $A$27)) + ((AW$28+AW$29)/2 * ($A$29-$A$28)) + ((AW$29 + AW$30)/2 * ($A$30-$A$29)) + ((AW$30 + AW$31)/2 * ($A$31 - $A$30)) + ((AW$31+AW$32)/2 * ($A$32-$A$31)) + ((AW$32 + AW$33)/2 * ($A$33-$A$32)) + ((AW$729+ AW$34)/2 * ($A$34 - $A$33)) + ((AW$34+AW$35)/2 * ($A$35-$A$34)) + ((AW$35 + AW$36)/2 * ($A$36-$A$35)) + ((AW$36 + AW$37)/2 * ($A$37 - $A$36))  + ((AW$37 + AW$38)/2 * ($A$38-$A$37)) + ((AW$38 + AW$39)/2 * ($A$39 - $A$38)) + ((AW$39+ AW$40)/2 * ($A$40-$A$39)) + ((AW$40 + AW$41)/2 * ($A$41 - $A$40)) + ((AW$41+AW$42)/2 * ($A$42 - $A$41)) + ((AW$42 + AW$43)/2 * ($A$43-$A$42)) + ((AW$43 + AW$44)/2 * ($A$44 - $A$43)) + ((AW$44+AW$45)/2 * ($A$45-$A$44)) + ((AW$45 + AW$46)/2 * ($A$46-$A$45)) + ((AW$46 + AW$47)/2 * ($A$47 - $A$46)) + ((AW$47+AW$48)/2 * ($A$48-$A$47)) + ((AW$48 + AW$49)/2 * ($A$49-$A$48)) + ((AW$49 + AW$50)/2 * ($A$50 - $A$49))  + ((AW$50 + AW$51)/2 * ($A$51-$A$50)) + ((AW$51 + AW$52)/2 * ($A$52 - $A$51)) + ((AW$52+ AW$53)/2 * ($A$53-$A$52)) + ((AW$53 + AW$54)/2 * ($A$54 - $A$53)) +  ((AW$54+AW$55)/2 * ($A$55 - $A$56)) + ((AW$55 + AW$56)/2 * ($A$56-$A$55)) + ((AW$56 + AW$57)/2 * ($A$57 - $A$56)) + ((AW$57+AW$58)/2 * ($A$58-$A$57)) + ((AW$58 + AW$59)/2 * ($A$59-$A$58)) + ((AW$59 + AW$60)/2 * ($A$60 - $A$59)) + ((AW$60+AW$61)/2 * ($A$61-$A$60)) + ((AW$61 + AW$62)/2 * ($A$62-$A$61)) + ((AW$62 + AW$63)/2 * ($A$63 - $A$62))  + ((AW$63 + AW$64)/2 * ($A$64-$A$63)) + ((AW$64 + AW$65)/2 * ($A$65 - $A$64)) + ((AW$65+ AW$66)/2 * ($A$66-$A$65)) + ((AW$66 + AW$67)/2 * ($A$67 - $A$66)) + ((AW$67+AW$68)/2 * ($A$68-$A$67)) + ((AW$68 + AW$69)/2 * ($A$69-$A$68)) + ((AW$69 + AW$70)/2 * ($A$70 - $A$69)) + ((AW$70+AW$71)/2 * ($A$71-$A$70)) + ((AW$71 + AW$72)/2 * ($A$72-$A$71)) + ((AW$72 + AW$73)/2 * ($A$73 - $A$72))  + ((AW$73 + AW$74)/2 * ($A$74-$A$73)) + ((AW$74 + AW$75)/2 * ($A$75 - $A$74)) + ((AW$75+ AW$76)/2 * ($A$76-$A$75)) + ((AW$76 + AW$77)/2 * ($A$77 - $A$76))  + ((AW$77 + AW$78)/2 * ($A$78-$A$77)) + ((AW$78 + AW$79)/2 * ($A$79 - $A$78))  + ((AW$79 + AW$80)/2 * ($A$80-$A$79)) + ((AW$80 + AW$81)/2 * ($A$81 - $A$80)) + ((AW$81+ AW$82)/2 * ($A$82-$A$81)) + ((AW$82 + AW$83)/2 * ($A$83 - $A$82))  + ((AW$83 + AW$84)/2 * ($A$84-$A$83)) + ((AW$84 + AW$85)/2 * ($A$85 - $A$84)) + ((AW$85 + AW$86)/2 * ($A$86 - $A$85))  + ((AW$86 + AW$87)/2 * ($A$87-$A$86)) + ((AW$87 + AW$88)/2 * ($A$88 - $A$87)) + ((AW$88 + AW$89)/2 * ($A$89 - $A$88))  + ((AW$89 + AW$90)/2 * ($A$90-$A$89)) + ((AW$90 + AW$91)/2 * ($A$91 - $A$90)) + ((AW$91 + AW$92)/2 * ($A$92 - $A$91)) + ((AW$92 + AW$93)/2 * ($A$93 - $A$92))+ ((AW$93 + AW$94)/2 * ($A$94 - $A$93)) + ((AW$94 + AW$95)/2 * ($A$95 - $A$94)) + ((AW$95 + AW$96)/2 * ($A$96 - $A$95)) + ((AW$96 + AW$97)/2 * ($A$97 - $A$96)) + ((AW$97 + AW$98)/2 * ($A$98 - $A$97)) + ((AW$98 + AW$99)/2 * ($A$99 - $A$98)) + ((AW$99 + AW$100)/2 * ($A$100 - $A$99)) + ((AW$100 + AW$101)/2 * ($A$101 - $A$100)) + ((AW$101 + AW$102)/2 * ($A$102 - $A$101)) + ((AW$102 + AW$103)/2 * ($A$103 - $A$102)) + ((AW$103 + AW$104)/2 * ($A$104 - $A$103)) + ((AW$104 + AW$105)/2 * ($A$105 - $A$104)) + ((AW$105 + AW$106)/2 * ($A$106 - $A$105)) + ((AW$106 + AW$107)/2 * ($A$107 - $A$106)) + ((AW$107 + AW$108)/2 * ($A$108 - $A$107)) + ((AW$108 + AW$109)/2 * ($A$109 - $A$108)) + ((AW$109 + AW$110)/2 * ($A$110 - $A$109))</f>
        <v>1751</v>
      </c>
      <c r="AY116" s="206">
        <f>((AY$2+AY$3)/2 * ($A$3-$A$2)) + ((AY$3 + AY$4)/2 * ($A$4-$A$3)) + ((AY$4 + AY$5)/2 * ($BA$5 - $A$4)) + ((AY$5+AY$6)/2 * ($A$6-$A$5)) + ((AY$6 + AY$7)/2 * ($A$7-$A$6)) + ((AY$7 + AY$8)/2 * ($A$8 - $A$7)) + ((AY$8+AY$9)/2 * ($A$9-$A$8)) + ((AY$9 + AY$10)/2 * ($A$10-$A$9)) + ((AY$10 + AY$11)/2 * ($A$11 - $A$10))  + ((AY$11 + AY$12)/2 * ($A$12-$A$11)) + ((AY$12 + AY$13)/2 * ($A$13 - $A$12)) + ((AY$13+ AY$14)/2 * ($A$14-$A$13)) + ((AY$16 + AY$15)/2 * ($A$15 - $A$14)) + ((AY$15+AY$16)/2 * ($A$16 - $A$15)) + ((AY$16 + AY$17)/2 * ($A$17-$A$16)) + ((AY$17 + AY$18)/2 * ($A$18 - $A$17)) + ((AY$18+AY$19)/2 * ($A$19-$A$18)) + ((AY$19 + AY$20)/2 * ($A$20-$A$19)) + ((AY$20 + AY$21)/2 * ($A$21 - $A$20)) + ((AY$21+AY$22)/2 * ($A$22-$A$21)) + ((AY$23 + AY$22)/2 * ($A$23-$A$22)) + ((AY$23 + AY$24)/2 * ($A$24 - $A$23))  + ((AY$24 + AY$25)/2 * ($A$25-$A$24)) + ((AY$25 + AY$26)/2 * ($A$26 - $A$25)) + ((AY$26+ AY$27)/2 * ($A$27-$A$26)) + ((AY$27 + AY$28)/2 * ($A$28 - $A$27)) + ((AY$28+AY$29)/2 * ($A$29-$A$28)) + ((AY$29 + AY$30)/2 * ($A$30-$A$29)) + ((AY$30 + AY$31)/2 * ($A$31 - $A$30)) + ((AY$31+AY$32)/2 * ($A$32-$A$31)) + ((AY$32 + AY$33)/2 * ($A$33-$A$32)) + ((AY$729+ AY$34)/2 * ($A$34 - $A$33)) + ((AY$34+AY$35)/2 * ($A$35-$A$34)) + ((AY$35 + AY$36)/2 * ($A$36-$A$35)) + ((AY$36 + AY$37)/2 * ($A$37 - $A$36))  + ((AY$37 + AY$38)/2 * ($A$38-$A$37)) + ((AY$38 + AY$39)/2 * ($A$39 - $A$38)) + ((AY$39+ AY$40)/2 * ($A$40-$A$39)) + ((AY$40 + AY$41)/2 * ($A$41 - $A$40)) + ((AY$41+AY$42)/2 * ($A$42 - $A$41)) + ((AY$42 + AY$43)/2 * ($A$43-$A$42)) + ((AY$43 + AY$44)/2 * ($A$44 - $A$43)) + ((AY$44+AY$45)/2 * ($A$45-$A$44)) + ((AY$45 + AY$46)/2 * ($A$46-$A$45)) + ((AY$46 + AY$47)/2 * ($A$47 - $A$46)) + ((AY$47+AY$48)/2 * ($A$48-$A$47)) + ((AY$48 + AY$49)/2 * ($A$49-$A$48)) + ((AY$49 + AY$50)/2 * ($A$50 - $A$49))  + ((AY$50 + AY$51)/2 * ($A$51-$A$50)) + ((AY$51 + AY$52)/2 * ($A$52 - $A$51)) + ((AY$52+ AY$53)/2 * ($A$53-$A$52)) + ((AY$53 + AY$54)/2 * ($A$54 - $A$53)) +  ((AY$54+AY$55)/2 * ($A$55 - $A$56)) + ((AY$55 + AY$56)/2 * ($A$56-$A$55)) + ((AY$56 + AY$57)/2 * ($A$57 - $A$56)) + ((AY$57+AY$58)/2 * ($A$58-$A$57)) + ((AY$58 + AY$59)/2 * ($A$59-$A$58)) + ((AY$59 + AY$60)/2 * ($A$60 - $A$59)) + ((AY$60+AY$61)/2 * ($A$61-$A$60)) + ((AY$61 + AY$62)/2 * ($A$62-$A$61)) + ((AY$62 + AY$63)/2 * ($A$63 - $A$62))  + ((AY$63 + AY$64)/2 * ($A$64-$A$63)) + ((AY$64 + AY$65)/2 * ($A$65 - $A$64)) + ((AY$65+ AY$66)/2 * ($A$66-$A$65)) + ((AY$66 + AY$67)/2 * ($A$67 - $A$66)) + ((AY$67+AY$68)/2 * ($A$68-$A$67)) + ((AY$68 + AY$69)/2 * ($A$69-$A$68)) + ((AY$69 + AY$70)/2 * ($A$70 - $A$69)) + ((AY$70+AY$71)/2 * ($A$71-$A$70)) + ((AY$71 + AY$72)/2 * ($A$72-$A$71)) + ((AY$72 + AY$73)/2 * ($A$73 - $A$72))  + ((AY$73 + AY$74)/2 * ($A$74-$A$73)) + ((AY$74 + AY$75)/2 * ($A$75 - $A$74)) + ((AY$75+ AY$76)/2 * ($A$76-$A$75)) + ((AY$76 + AY$77)/2 * ($A$77 - $A$76))  + ((AY$77 + AY$78)/2 * ($A$78-$A$77)) + ((AY$78 + AY$79)/2 * ($A$79 - $A$78))  + ((AY$79 + AY$80)/2 * ($A$80-$A$79)) + ((AY$80 + AY$81)/2 * ($A$81 - $A$80)) + ((AY$81+ AY$82)/2 * ($A$82-$A$81)) + ((AY$82 + AY$83)/2 * ($A$83 - $A$82))  + ((AY$83 + AY$84)/2 * ($A$84-$A$83)) + ((AY$84 + AY$85)/2 * ($A$85 - $A$84)) + ((AY$85 + AY$86)/2 * ($A$86 - $A$85))  + ((AY$86 + AY$87)/2 * ($A$87-$A$86)) + ((AY$87 + AY$88)/2 * ($A$88 - $A$87)) + ((AY$88 + AY$89)/2 * ($A$89 - $A$88))  + ((AY$89 + AY$90)/2 * ($A$90-$A$89)) + ((AY$90 + AY$91)/2 * ($A$91 - $A$90)) + ((AY$91 + AY$92)/2 * ($A$92 - $A$91)) + ((AY$92 + AY$93)/2 * ($A$93 - $A$92))+ ((AY$93 + AY$94)/2 * ($A$94 - $A$93)) + ((AY$94 + AY$95)/2 * ($A$95 - $A$94)) + ((AY$95 + AY$96)/2 * ($A$96 - $A$95)) + ((AY$96 + AY$97)/2 * ($A$97 - $A$96)) + ((AY$97 + AY$98)/2 * ($A$98 - $A$97)) + ((AY$98 + AY$99)/2 * ($A$99 - $A$98)) + ((AY$99 + AY$100)/2 * ($A$100 - $A$99)) + ((AY$100 + AY$101)/2 * ($A$101 - $A$100)) + ((AY$101 + AY$102)/2 * ($A$102 - $A$101)) + ((AY$102 + AY$103)/2 * ($A$103 - $A$102)) + ((AY$103 + AY$104)/2 * ($A$104 - $A$103)) + ((AY$104 + AY$105)/2 * ($A$105 - $A$104)) + ((AY$105 + AY$106)/2 * ($A$106 - $A$105)) + ((AY$106 + AY$107)/2 * ($A$107 - $A$106)) + ((AY$107 + AY$108)/2 * ($A$108 - $A$107)) + ((AY$108 + AY$109)/2 * ($A$109 - $A$108)) + ((AY$109 + AY$110)/2 * ($A$110 - $A$109))</f>
        <v>2771</v>
      </c>
      <c r="BA116" s="206">
        <f>((BA$2+BA$3)/2 * ($A$3-$A$2)) + ((BA$3 + BA$4)/2 * ($A$4-$A$3)) + ((BA$4 + BA$5)/2 * ($BA$5 - $A$4)) + ((BA$5+BA$6)/2 * ($A$6-$A$5)) + ((BA$6 + BA$7)/2 * ($A$7-$A$6)) + ((BA$7 + BA$8)/2 * ($A$8 - $A$7)) + ((BA$8+BA$9)/2 * ($A$9-$A$8)) + ((BA$9 + BA$10)/2 * ($A$10-$A$9)) + ((BA$10 + BA$11)/2 * ($A$11 - $A$10))  + ((BA$11 + BA$12)/2 * ($A$12-$A$11)) + ((BA$12 + BA$13)/2 * ($A$13 - $A$12)) + ((BA$13+ BA$14)/2 * ($A$14-$A$13)) + ((BA$16 + BA$15)/2 * ($A$15 - $A$14)) + ((BA$15+BA$16)/2 * ($A$16 - $A$15)) + ((BA$16 + BA$17)/2 * ($A$17-$A$16)) + ((BA$17 + BA$18)/2 * ($A$18 - $A$17)) + ((BA$18+BA$19)/2 * ($A$19-$A$18)) + ((BA$19 + BA$20)/2 * ($A$20-$A$19)) + ((BA$20 + BA$21)/2 * ($A$21 - $A$20)) + ((BA$21+BA$22)/2 * ($A$22-$A$21)) + ((BA$23 + BA$22)/2 * ($A$23-$A$22)) + ((BA$23 + BA$24)/2 * ($A$24 - $A$23))  + ((BA$24 + BA$25)/2 * ($A$25-$A$24)) + ((BA$25 + BA$26)/2 * ($A$26 - $A$25)) + ((BA$26+ BA$27)/2 * ($A$27-$A$26)) + ((BA$27 + BA$28)/2 * ($A$28 - $A$27)) + ((BA$28+BA$29)/2 * ($A$29-$A$28)) + ((BA$29 + BA$30)/2 * ($A$30-$A$29)) + ((BA$30 + BA$31)/2 * ($A$31 - $A$30)) + ((BA$31+BA$32)/2 * ($A$32-$A$31)) + ((BA$32 + BA$33)/2 * ($A$33-$A$32)) + ((BA$729+ BA$34)/2 * ($A$34 - $A$33)) + ((BA$34+BA$35)/2 * ($A$35-$A$34)) + ((BA$35 + BA$36)/2 * ($A$36-$A$35)) + ((BA$36 + BA$37)/2 * ($A$37 - $A$36))  + ((BA$37 + BA$38)/2 * ($A$38-$A$37)) + ((BA$38 + BA$39)/2 * ($A$39 - $A$38)) + ((BA$39+ BA$40)/2 * ($A$40-$A$39)) + ((BA$40 + BA$41)/2 * ($A$41 - $A$40)) + ((BA$41+BA$42)/2 * ($A$42 - $A$41)) + ((BA$42 + BA$43)/2 * ($A$43-$A$42)) + ((BA$43 + BA$44)/2 * ($A$44 - $A$43)) + ((BA$44+BA$45)/2 * ($A$45-$A$44)) + ((BA$45 + BA$46)/2 * ($A$46-$A$45)) + ((BA$46 + BA$47)/2 * ($A$47 - $A$46)) + ((BA$47+BA$48)/2 * ($A$48-$A$47)) + ((BA$48 + BA$49)/2 * ($A$49-$A$48)) + ((BA$49 + BA$50)/2 * ($A$50 - $A$49))  + ((BA$50 + BA$51)/2 * ($A$51-$A$50)) + ((BA$51 + BA$52)/2 * ($A$52 - $A$51)) + ((BA$52+ BA$53)/2 * ($A$53-$A$52)) + ((BA$53 + BA$54)/2 * ($A$54 - $A$53)) +  ((BA$54+BA$55)/2 * ($A$55 - $A$56)) + ((BA$55 + BA$56)/2 * ($A$56-$A$55)) + ((BA$56 + BA$57)/2 * ($A$57 - $A$56)) + ((BA$57+BA$58)/2 * ($A$58-$A$57)) + ((BA$58 + BA$59)/2 * ($A$59-$A$58)) + ((BA$59 + BA$60)/2 * ($A$60 - $A$59)) + ((BA$60+BA$61)/2 * ($A$61-$A$60)) + ((BA$61 + BA$62)/2 * ($A$62-$A$61)) + ((BA$62 + BA$63)/2 * ($A$63 - $A$62))  + ((BA$63 + BA$64)/2 * ($A$64-$A$63)) + ((BA$64 + BA$65)/2 * ($A$65 - $A$64)) + ((BA$65+ BA$66)/2 * ($A$66-$A$65)) + ((BA$66 + BA$67)/2 * ($A$67 - $A$66)) + ((BA$67+BA$68)/2 * ($A$68-$A$67)) + ((BA$68 + BA$69)/2 * ($A$69-$A$68)) + ((BA$69 + BA$70)/2 * ($A$70 - $A$69)) + ((BA$70+BA$71)/2 * ($A$71-$A$70)) + ((BA$71 + BA$72)/2 * ($A$72-$A$71)) + ((BA$72 + BA$73)/2 * ($A$73 - $A$72))  + ((BA$73 + BA$74)/2 * ($A$74-$A$73)) + ((BA$74 + BA$75)/2 * ($A$75 - $A$74)) + ((BA$75+ BA$76)/2 * ($A$76-$A$75)) + ((BA$76 + BA$77)/2 * ($A$77 - $A$76))  + ((BA$77 + BA$78)/2 * ($A$78-$A$77)) + ((BA$78 + BA$79)/2 * ($A$79 - $A$78))  + ((BA$79 + BA$80)/2 * ($A$80-$A$79)) + ((BA$80 + BA$81)/2 * ($A$81 - $A$80)) + ((BA$81+ BA$82)/2 * ($A$82-$A$81)) + ((BA$82 + BA$83)/2 * ($A$83 - $A$82))  + ((BA$83 + BA$84)/2 * ($A$84-$A$83)) + ((BA$84 + BA$85)/2 * ($A$85 - $A$84)) + ((BA$85 + BA$86)/2 * ($A$86 - $A$85))  + ((BA$86 + BA$87)/2 * ($A$87-$A$86)) + ((BA$87 + BA$88)/2 * ($A$88 - $A$87)) + ((BA$88 + BA$89)/2 * ($A$89 - $A$88))  + ((BA$89 + BA$90)/2 * ($A$90-$A$89)) + ((BA$90 + BA$91)/2 * ($A$91 - $A$90)) + ((BA$91 + BA$92)/2 * ($A$92 - $A$91)) + ((BA$92 + BA$93)/2 * ($A$93 - $A$92))+ ((BA$93 + BA$94)/2 * ($A$94 - $A$93)) + ((BA$94 + BA$95)/2 * ($A$95 - $A$94)) + ((BA$95 + BA$96)/2 * ($A$96 - $A$95)) + ((BA$96 + BA$97)/2 * ($A$97 - $A$96)) + ((BA$97 + BA$98)/2 * ($A$98 - $A$97)) + ((BA$98 + BA$99)/2 * ($A$99 - $A$98)) + ((BA$99 + BA$100)/2 * ($A$100 - $A$99)) + ((BA$100 + BA$101)/2 * ($A$101 - $A$100)) + ((BA$101 + BA$102)/2 * ($A$102 - $A$101)) + ((BA$102 + BA$103)/2 * ($A$103 - $A$102)) + ((BA$103 + BA$104)/2 * ($A$104 - $A$103)) + ((BA$104 + BA$105)/2 * ($A$105 - $A$104)) + ((BA$105 + BA$106)/2 * ($A$106 - $A$105)) + ((BA$106 + BA$107)/2 * ($A$107 - $A$106)) + ((BA$107 + BA$108)/2 * ($A$108 - $A$107)) + ((BA$108 + BA$109)/2 * ($A$109 - $A$108)) + ((BA$109 + BA$110)/2 * ($A$110 - $A$109))</f>
        <v>2971</v>
      </c>
      <c r="BC116" s="206">
        <f>((BC$2+BC$3)/2 * ($A$3-$A$2)) + ((BC$3 + BC$4)/2 * ($A$4-$A$3)) + ((BC$4 + BC$5)/2 * ($BA$5 - $A$4)) + ((BC$5+BC$6)/2 * ($A$6-$A$5)) + ((BC$6 + BC$7)/2 * ($A$7-$A$6)) + ((BC$7 + BC$8)/2 * ($A$8 - $A$7)) + ((BC$8+BC$9)/2 * ($A$9-$A$8)) + ((BC$9 + BC$10)/2 * ($A$10-$A$9)) + ((BC$10 + BC$11)/2 * ($A$11 - $A$10))  + ((BC$11 + BC$12)/2 * ($A$12-$A$11)) + ((BC$12 + BC$13)/2 * ($A$13 - $A$12)) + ((BC$13+ BC$14)/2 * ($A$14-$A$13)) + ((BC$16 + BC$15)/2 * ($A$15 - $A$14)) + ((BC$15+BC$16)/2 * ($A$16 - $A$15)) + ((BC$16 + BC$17)/2 * ($A$17-$A$16)) + ((BC$17 + BC$18)/2 * ($A$18 - $A$17)) + ((BC$18+BC$19)/2 * ($A$19-$A$18)) + ((BC$19 + BC$20)/2 * ($A$20-$A$19)) + ((BC$20 + BC$21)/2 * ($A$21 - $A$20)) + ((BC$21+BC$22)/2 * ($A$22-$A$21)) + ((BC$23 + BC$22)/2 * ($A$23-$A$22)) + ((BC$23 + BC$24)/2 * ($A$24 - $A$23))  + ((BC$24 + BC$25)/2 * ($A$25-$A$24)) + ((BC$25 + BC$26)/2 * ($A$26 - $A$25)) + ((BC$26+ BC$27)/2 * ($A$27-$A$26)) + ((BC$27 + BC$28)/2 * ($A$28 - $A$27)) + ((BC$28+BC$29)/2 * ($A$29-$A$28)) + ((BC$29 + BC$30)/2 * ($A$30-$A$29)) + ((BC$30 + BC$31)/2 * ($A$31 - $A$30)) + ((BC$31+BC$32)/2 * ($A$32-$A$31)) + ((BC$32 + BC$33)/2 * ($A$33-$A$32)) + ((BC$729+ BC$34)/2 * ($A$34 - $A$33)) + ((BC$34+BC$35)/2 * ($A$35-$A$34)) + ((BC$35 + BC$36)/2 * ($A$36-$A$35)) + ((BC$36 + BC$37)/2 * ($A$37 - $A$36))  + ((BC$37 + BC$38)/2 * ($A$38-$A$37)) + ((BC$38 + BC$39)/2 * ($A$39 - $A$38)) + ((BC$39+ BC$40)/2 * ($A$40-$A$39)) + ((BC$40 + BC$41)/2 * ($A$41 - $A$40)) + ((BC$41+BC$42)/2 * ($A$42 - $A$41)) + ((BC$42 + BC$43)/2 * ($A$43-$A$42)) + ((BC$43 + BC$44)/2 * ($A$44 - $A$43)) + ((BC$44+BC$45)/2 * ($A$45-$A$44)) + ((BC$45 + BC$46)/2 * ($A$46-$A$45)) + ((BC$46 + BC$47)/2 * ($A$47 - $A$46)) + ((BC$47+BC$48)/2 * ($A$48-$A$47)) + ((BC$48 + BC$49)/2 * ($A$49-$A$48)) + ((BC$49 + BC$50)/2 * ($A$50 - $A$49))  + ((BC$50 + BC$51)/2 * ($A$51-$A$50)) + ((BC$51 + BC$52)/2 * ($A$52 - $A$51)) + ((BC$52+ BC$53)/2 * ($A$53-$A$52)) + ((BC$53 + BC$54)/2 * ($A$54 - $A$53)) +  ((BC$54+BC$55)/2 * ($A$55 - $A$56)) + ((BC$55 + BC$56)/2 * ($A$56-$A$55)) + ((BC$56 + BC$57)/2 * ($A$57 - $A$56)) + ((BC$57+BC$58)/2 * ($A$58-$A$57)) + ((BC$58 + BC$59)/2 * ($A$59-$A$58)) + ((BC$59 + BC$60)/2 * ($A$60 - $A$59)) + ((BC$60+BC$61)/2 * ($A$61-$A$60)) + ((BC$61 + BC$62)/2 * ($A$62-$A$61)) + ((BC$62 + BC$63)/2 * ($A$63 - $A$62))  + ((BC$63 + BC$64)/2 * ($A$64-$A$63)) + ((BC$64 + BC$65)/2 * ($A$65 - $A$64)) + ((BC$65+ BC$66)/2 * ($A$66-$A$65)) + ((BC$66 + BC$67)/2 * ($A$67 - $A$66)) + ((BC$67+BC$68)/2 * ($A$68-$A$67)) + ((BC$68 + BC$69)/2 * ($A$69-$A$68)) + ((BC$69 + BC$70)/2 * ($A$70 - $A$69)) + ((BC$70+BC$71)/2 * ($A$71-$A$70)) + ((BC$71 + BC$72)/2 * ($A$72-$A$71)) + ((BC$72 + BC$73)/2 * ($A$73 - $A$72))  + ((BC$73 + BC$74)/2 * ($A$74-$A$73)) + ((BC$74 + BC$75)/2 * ($A$75 - $A$74)) + ((BC$75+ BC$76)/2 * ($A$76-$A$75)) + ((BC$76 + BC$77)/2 * ($A$77 - $A$76))  + ((BC$77 + BC$78)/2 * ($A$78-$A$77)) + ((BC$78 + BC$79)/2 * ($A$79 - $A$78))  + ((BC$79 + BC$80)/2 * ($A$80-$A$79)) + ((BC$80 + BC$81)/2 * ($A$81 - $A$80)) + ((BC$81+ BC$82)/2 * ($A$82-$A$81)) + ((BC$82 + BC$83)/2 * ($A$83 - $A$82))  + ((BC$83 + BC$84)/2 * ($A$84-$A$83)) + ((BC$84 + BC$85)/2 * ($A$85 - $A$84)) + ((BC$85 + BC$86)/2 * ($A$86 - $A$85))  + ((BC$86 + BC$87)/2 * ($A$87-$A$86)) + ((BC$87 + BC$88)/2 * ($A$88 - $A$87)) + ((BC$88 + BC$89)/2 * ($A$89 - $A$88))  + ((BC$89 + BC$90)/2 * ($A$90-$A$89)) + ((BC$90 + BC$91)/2 * ($A$91 - $A$90)) + ((BC$91 + BC$92)/2 * ($A$92 - $A$91)) + ((BC$92 + BC$93)/2 * ($A$93 - $A$92))+ ((BC$93 + BC$94)/2 * ($A$94 - $A$93)) + ((BC$94 + BC$95)/2 * ($A$95 - $A$94)) + ((BC$95 + BC$96)/2 * ($A$96 - $A$95)) + ((BC$96 + BC$97)/2 * ($A$97 - $A$96)) + ((BC$97 + BC$98)/2 * ($A$98 - $A$97)) + ((BC$98 + BC$99)/2 * ($A$99 - $A$98)) + ((BC$99 + BC$100)/2 * ($A$100 - $A$99)) + ((BC$100 + BC$101)/2 * ($A$101 - $A$100)) + ((BC$101 + BC$102)/2 * ($A$102 - $A$101)) + ((BC$102 + BC$103)/2 * ($A$103 - $A$102)) + ((BC$103 + BC$104)/2 * ($A$104 - $A$103)) + ((BC$104 + BC$105)/2 * ($A$105 - $A$104)) + ((BC$105 + BC$106)/2 * ($A$106 - $A$105)) + ((BC$106 + BC$107)/2 * ($A$107 - $A$106)) + ((BC$107 + BC$108)/2 * ($A$108 - $A$107)) + ((BC$108 + BC$109)/2 * ($A$109 - $A$108)) + ((BC$109 + BC$110)/2 * ($A$110 - $A$109))</f>
        <v>1011.75</v>
      </c>
      <c r="BE116" s="206">
        <f>((BE$2+BE$3)/2 * ($A$3-$A$2)) + ((BE$3 + BE$4)/2 * ($A$4-$A$3)) + ((BE$4 + BE$5)/2 * ($BA$5 - $A$4)) + ((BE$5+BE$6)/2 * ($A$6-$A$5)) + ((BE$6 + BE$7)/2 * ($A$7-$A$6)) + ((BE$7 + BE$8)/2 * ($A$8 - $A$7)) + ((BE$8+BE$9)/2 * ($A$9-$A$8)) + ((BE$9 + BE$10)/2 * ($A$10-$A$9)) + ((BE$10 + BE$11)/2 * ($A$11 - $A$10))  + ((BE$11 + BE$12)/2 * ($A$12-$A$11)) + ((BE$12 + BE$13)/2 * ($A$13 - $A$12)) + ((BE$13+ BE$14)/2 * ($A$14-$A$13)) + ((BE$16 + BE$15)/2 * ($A$15 - $A$14)) + ((BE$15+BE$16)/2 * ($A$16 - $A$15)) + ((BE$16 + BE$17)/2 * ($A$17-$A$16)) + ((BE$17 + BE$18)/2 * ($A$18 - $A$17)) + ((BE$18+BE$19)/2 * ($A$19-$A$18)) + ((BE$19 + BE$20)/2 * ($A$20-$A$19)) + ((BE$20 + BE$21)/2 * ($A$21 - $A$20)) + ((BE$21+BE$22)/2 * ($A$22-$A$21)) + ((BE$23 + BE$22)/2 * ($A$23-$A$22)) + ((BE$23 + BE$24)/2 * ($A$24 - $A$23))  + ((BE$24 + BE$25)/2 * ($A$25-$A$24)) + ((BE$25 + BE$26)/2 * ($A$26 - $A$25)) + ((BE$26+ BE$27)/2 * ($A$27-$A$26)) + ((BE$27 + BE$28)/2 * ($A$28 - $A$27)) + ((BE$28+BE$29)/2 * ($A$29-$A$28)) + ((BE$29 + BE$30)/2 * ($A$30-$A$29)) + ((BE$30 + BE$31)/2 * ($A$31 - $A$30)) + ((BE$31+BE$32)/2 * ($A$32-$A$31)) + ((BE$32 + BE$33)/2 * ($A$33-$A$32)) + ((BE$729+ BE$34)/2 * ($A$34 - $A$33)) + ((BE$34+BE$35)/2 * ($A$35-$A$34)) + ((BE$35 + BE$36)/2 * ($A$36-$A$35)) + ((BE$36 + BE$37)/2 * ($A$37 - $A$36))  + ((BE$37 + BE$38)/2 * ($A$38-$A$37)) + ((BE$38 + BE$39)/2 * ($A$39 - $A$38)) + ((BE$39+ BE$40)/2 * ($A$40-$A$39)) + ((BE$40 + BE$41)/2 * ($A$41 - $A$40)) + ((BE$41+BE$42)/2 * ($A$42 - $A$41)) + ((BE$42 + BE$43)/2 * ($A$43-$A$42)) + ((BE$43 + BE$44)/2 * ($A$44 - $A$43)) + ((BE$44+BE$45)/2 * ($A$45-$A$44)) + ((BE$45 + BE$46)/2 * ($A$46-$A$45)) + ((BE$46 + BE$47)/2 * ($A$47 - $A$46)) + ((BE$47+BE$48)/2 * ($A$48-$A$47)) + ((BE$48 + BE$49)/2 * ($A$49-$A$48)) + ((BE$49 + BE$50)/2 * ($A$50 - $A$49))  + ((BE$50 + BE$51)/2 * ($A$51-$A$50)) + ((BE$51 + BE$52)/2 * ($A$52 - $A$51)) + ((BE$52+ BE$53)/2 * ($A$53-$A$52)) + ((BE$53 + BE$54)/2 * ($A$54 - $A$53)) +  ((BE$54+BE$55)/2 * ($A$55 - $A$56)) + ((BE$55 + BE$56)/2 * ($A$56-$A$55)) + ((BE$56 + BE$57)/2 * ($A$57 - $A$56)) + ((BE$57+BE$58)/2 * ($A$58-$A$57)) + ((BE$58 + BE$59)/2 * ($A$59-$A$58)) + ((BE$59 + BE$60)/2 * ($A$60 - $A$59)) + ((BE$60+BE$61)/2 * ($A$61-$A$60)) + ((BE$61 + BE$62)/2 * ($A$62-$A$61)) + ((BE$62 + BE$63)/2 * ($A$63 - $A$62))  + ((BE$63 + BE$64)/2 * ($A$64-$A$63)) + ((BE$64 + BE$65)/2 * ($A$65 - $A$64)) + ((BE$65+ BE$66)/2 * ($A$66-$A$65)) + ((BE$66 + BE$67)/2 * ($A$67 - $A$66)) + ((BE$67+BE$68)/2 * ($A$68-$A$67)) + ((BE$68 + BE$69)/2 * ($A$69-$A$68)) + ((BE$69 + BE$70)/2 * ($A$70 - $A$69)) + ((BE$70+BE$71)/2 * ($A$71-$A$70)) + ((BE$71 + BE$72)/2 * ($A$72-$A$71)) + ((BE$72 + BE$73)/2 * ($A$73 - $A$72))  + ((BE$73 + BE$74)/2 * ($A$74-$A$73)) + ((BE$74 + BE$75)/2 * ($A$75 - $A$74)) + ((BE$75+ BE$76)/2 * ($A$76-$A$75)) + ((BE$76 + BE$77)/2 * ($A$77 - $A$76))  + ((BE$77 + BE$78)/2 * ($A$78-$A$77)) + ((BE$78 + BE$79)/2 * ($A$79 - $A$78))  + ((BE$79 + BE$80)/2 * ($A$80-$A$79)) + ((BE$80 + BE$81)/2 * ($A$81 - $A$80)) + ((BE$81+ BE$82)/2 * ($A$82-$A$81)) + ((BE$82 + BE$83)/2 * ($A$83 - $A$82))  + ((BE$83 + BE$84)/2 * ($A$84-$A$83)) + ((BE$84 + BE$85)/2 * ($A$85 - $A$84)) + ((BE$85 + BE$86)/2 * ($A$86 - $A$85))  + ((BE$86 + BE$87)/2 * ($A$87-$A$86)) + ((BE$87 + BE$88)/2 * ($A$88 - $A$87)) + ((BE$88 + BE$89)/2 * ($A$89 - $A$88))  + ((BE$89 + BE$90)/2 * ($A$90-$A$89)) + ((BE$90 + BE$91)/2 * ($A$91 - $A$90)) + ((BE$91 + BE$92)/2 * ($A$92 - $A$91)) + ((BE$92 + BE$93)/2 * ($A$93 - $A$92))+ ((BE$93 + BE$94)/2 * ($A$94 - $A$93)) + ((BE$94 + BE$95)/2 * ($A$95 - $A$94)) + ((BE$95 + BE$96)/2 * ($A$96 - $A$95)) + ((BE$96 + BE$97)/2 * ($A$97 - $A$96)) + ((BE$97 + BE$98)/2 * ($A$98 - $A$97)) + ((BE$98 + BE$99)/2 * ($A$99 - $A$98)) + ((BE$99 + BE$100)/2 * ($A$100 - $A$99)) + ((BE$100 + BE$101)/2 * ($A$101 - $A$100)) + ((BE$101 + BE$102)/2 * ($A$102 - $A$101)) + ((BE$102 + BE$103)/2 * ($A$103 - $A$102)) + ((BE$103 + BE$104)/2 * ($A$104 - $A$103)) + ((BE$104 + BE$105)/2 * ($A$105 - $A$104)) + ((BE$105 + BE$106)/2 * ($A$106 - $A$105)) + ((BE$106 + BE$107)/2 * ($A$107 - $A$106)) + ((BE$107 + BE$108)/2 * ($A$108 - $A$107)) + ((BE$108 + BE$109)/2 * ($A$109 - $A$108)) + ((BE$109 + BE$110)/2 * ($A$110 - $A$109))</f>
        <v>1379.25</v>
      </c>
      <c r="BG116" s="206">
        <f>((BG$2+BG$3)/2 * ($A$3-$A$2)) + ((BG$3 + BG$4)/2 * ($A$4-$A$3)) + ((BG$4 + BG$5)/2 * ($BA$5 - $A$4)) + ((BG$5+BG$6)/2 * ($A$6-$A$5)) + ((BG$6 + BG$7)/2 * ($A$7-$A$6)) + ((BG$7 + BG$8)/2 * ($A$8 - $A$7)) + ((BG$8+BG$9)/2 * ($A$9-$A$8)) + ((BG$9 + BG$10)/2 * ($A$10-$A$9)) + ((BG$10 + BG$11)/2 * ($A$11 - $A$10))  + ((BG$11 + BG$12)/2 * ($A$12-$A$11)) + ((BG$12 + BG$13)/2 * ($A$13 - $A$12)) + ((BG$13+ BG$14)/2 * ($A$14-$A$13)) + ((BG$16 + BG$15)/2 * ($A$15 - $A$14)) + ((BG$15+BG$16)/2 * ($A$16 - $A$15)) + ((BG$16 + BG$17)/2 * ($A$17-$A$16)) + ((BG$17 + BG$18)/2 * ($A$18 - $A$17)) + ((BG$18+BG$19)/2 * ($A$19-$A$18)) + ((BG$19 + BG$20)/2 * ($A$20-$A$19)) + ((BG$20 + BG$21)/2 * ($A$21 - $A$20)) + ((BG$21+BG$22)/2 * ($A$22-$A$21)) + ((BG$23 + BG$22)/2 * ($A$23-$A$22)) + ((BG$23 + BG$24)/2 * ($A$24 - $A$23))  + ((BG$24 + BG$25)/2 * ($A$25-$A$24)) + ((BG$25 + BG$26)/2 * ($A$26 - $A$25)) + ((BG$26+ BG$27)/2 * ($A$27-$A$26)) + ((BG$27 + BG$28)/2 * ($A$28 - $A$27)) + ((BG$28+BG$29)/2 * ($A$29-$A$28)) + ((BG$29 + BG$30)/2 * ($A$30-$A$29)) + ((BG$30 + BG$31)/2 * ($A$31 - $A$30)) + ((BG$31+BG$32)/2 * ($A$32-$A$31)) + ((BG$32 + BG$33)/2 * ($A$33-$A$32)) + ((BG$729+ BG$34)/2 * ($A$34 - $A$33)) + ((BG$34+BG$35)/2 * ($A$35-$A$34)) + ((BG$35 + BG$36)/2 * ($A$36-$A$35)) + ((BG$36 + BG$37)/2 * ($A$37 - $A$36))  + ((BG$37 + BG$38)/2 * ($A$38-$A$37)) + ((BG$38 + BG$39)/2 * ($A$39 - $A$38)) + ((BG$39+ BG$40)/2 * ($A$40-$A$39)) + ((BG$40 + BG$41)/2 * ($A$41 - $A$40)) + ((BG$41+BG$42)/2 * ($A$42 - $A$41)) + ((BG$42 + BG$43)/2 * ($A$43-$A$42)) + ((BG$43 + BG$44)/2 * ($A$44 - $A$43)) + ((BG$44+BG$45)/2 * ($A$45-$A$44)) + ((BG$45 + BG$46)/2 * ($A$46-$A$45)) + ((BG$46 + BG$47)/2 * ($A$47 - $A$46)) + ((BG$47+BG$48)/2 * ($A$48-$A$47)) + ((BG$48 + BG$49)/2 * ($A$49-$A$48)) + ((BG$49 + BG$50)/2 * ($A$50 - $A$49))  + ((BG$50 + BG$51)/2 * ($A$51-$A$50)) + ((BG$51 + BG$52)/2 * ($A$52 - $A$51)) + ((BG$52+ BG$53)/2 * ($A$53-$A$52)) + ((BG$53 + BG$54)/2 * ($A$54 - $A$53)) +  ((BG$54+BG$55)/2 * ($A$55 - $A$56)) + ((BG$55 + BG$56)/2 * ($A$56-$A$55)) + ((BG$56 + BG$57)/2 * ($A$57 - $A$56)) + ((BG$57+BG$58)/2 * ($A$58-$A$57)) + ((BG$58 + BG$59)/2 * ($A$59-$A$58)) + ((BG$59 + BG$60)/2 * ($A$60 - $A$59)) + ((BG$60+BG$61)/2 * ($A$61-$A$60)) + ((BG$61 + BG$62)/2 * ($A$62-$A$61)) + ((BG$62 + BG$63)/2 * ($A$63 - $A$62))  + ((BG$63 + BG$64)/2 * ($A$64-$A$63)) + ((BG$64 + BG$65)/2 * ($A$65 - $A$64)) + ((BG$65+ BG$66)/2 * ($A$66-$A$65)) + ((BG$66 + BG$67)/2 * ($A$67 - $A$66)) + ((BG$67+BG$68)/2 * ($A$68-$A$67)) + ((BG$68 + BG$69)/2 * ($A$69-$A$68)) + ((BG$69 + BG$70)/2 * ($A$70 - $A$69)) + ((BG$70+BG$71)/2 * ($A$71-$A$70)) + ((BG$71 + BG$72)/2 * ($A$72-$A$71)) + ((BG$72 + BG$73)/2 * ($A$73 - $A$72))  + ((BG$73 + BG$74)/2 * ($A$74-$A$73)) + ((BG$74 + BG$75)/2 * ($A$75 - $A$74)) + ((BG$75+ BG$76)/2 * ($A$76-$A$75)) + ((BG$76 + BG$77)/2 * ($A$77 - $A$76))  + ((BG$77 + BG$78)/2 * ($A$78-$A$77)) + ((BG$78 + BG$79)/2 * ($A$79 - $A$78))  + ((BG$79 + BG$80)/2 * ($A$80-$A$79)) + ((BG$80 + BG$81)/2 * ($A$81 - $A$80)) + ((BG$81+ BG$82)/2 * ($A$82-$A$81)) + ((BG$82 + BG$83)/2 * ($A$83 - $A$82))  + ((BG$83 + BG$84)/2 * ($A$84-$A$83)) + ((BG$84 + BG$85)/2 * ($A$85 - $A$84)) + ((BG$85 + BG$86)/2 * ($A$86 - $A$85))  + ((BG$86 + BG$87)/2 * ($A$87-$A$86)) + ((BG$87 + BG$88)/2 * ($A$88 - $A$87)) + ((BG$88 + BG$89)/2 * ($A$89 - $A$88))  + ((BG$89 + BG$90)/2 * ($A$90-$A$89)) + ((BG$90 + BG$91)/2 * ($A$91 - $A$90)) + ((BG$91 + BG$92)/2 * ($A$92 - $A$91)) + ((BG$92 + BG$93)/2 * ($A$93 - $A$92))+ ((BG$93 + BG$94)/2 * ($A$94 - $A$93)) + ((BG$94 + BG$95)/2 * ($A$95 - $A$94)) + ((BG$95 + BG$96)/2 * ($A$96 - $A$95)) + ((BG$96 + BG$97)/2 * ($A$97 - $A$96)) + ((BG$97 + BG$98)/2 * ($A$98 - $A$97)) + ((BG$98 + BG$99)/2 * ($A$99 - $A$98)) + ((BG$99 + BG$100)/2 * ($A$100 - $A$99)) + ((BG$100 + BG$101)/2 * ($A$101 - $A$100)) + ((BG$101 + BG$102)/2 * ($A$102 - $A$101)) + ((BG$102 + BG$103)/2 * ($A$103 - $A$102)) + ((BG$103 + BG$104)/2 * ($A$104 - $A$103)) + ((BG$104 + BG$105)/2 * ($A$105 - $A$104)) + ((BG$105 + BG$106)/2 * ($A$106 - $A$105)) + ((BG$106 + BG$107)/2 * ($A$107 - $A$106)) + ((BG$107 + BG$108)/2 * ($A$108 - $A$107)) + ((BG$108 + BG$109)/2 * ($A$109 - $A$108)) + ((BG$109 + BG$110)/2 * ($A$110 - $A$109))</f>
        <v>1938</v>
      </c>
      <c r="BI116" s="206">
        <f>((BI$2+BI$3)/2 * ($A$3-$A$2)) + ((BI$3 + BI$4)/2 * ($A$4-$A$3)) + ((BI$4 + BI$5)/2 * ($BA$5 - $A$4)) + ((BI$5+BI$6)/2 * ($A$6-$A$5)) + ((BI$6 + BI$7)/2 * ($A$7-$A$6)) + ((BI$7 + BI$8)/2 * ($A$8 - $A$7)) + ((BI$8+BI$9)/2 * ($A$9-$A$8)) + ((BI$9 + BI$10)/2 * ($A$10-$A$9)) + ((BI$10 + BI$11)/2 * ($A$11 - $A$10))  + ((BI$11 + BI$12)/2 * ($A$12-$A$11)) + ((BI$12 + BI$13)/2 * ($A$13 - $A$12)) + ((BI$13+ BI$14)/2 * ($A$14-$A$13)) + ((BI$16 + BI$15)/2 * ($A$15 - $A$14)) + ((BI$15+BI$16)/2 * ($A$16 - $A$15)) + ((BI$16 + BI$17)/2 * ($A$17-$A$16)) + ((BI$17 + BI$18)/2 * ($A$18 - $A$17)) + ((BI$18+BI$19)/2 * ($A$19-$A$18)) + ((BI$19 + BI$20)/2 * ($A$20-$A$19)) + ((BI$20 + BI$21)/2 * ($A$21 - $A$20)) + ((BI$21+BI$22)/2 * ($A$22-$A$21)) + ((BI$23 + BI$22)/2 * ($A$23-$A$22)) + ((BI$23 + BI$24)/2 * ($A$24 - $A$23))  + ((BI$24 + BI$25)/2 * ($A$25-$A$24)) + ((BI$25 + BI$26)/2 * ($A$26 - $A$25)) + ((BI$26+ BI$27)/2 * ($A$27-$A$26)) + ((BI$27 + BI$28)/2 * ($A$28 - $A$27)) + ((BI$28+BI$29)/2 * ($A$29-$A$28)) + ((BI$29 + BI$30)/2 * ($A$30-$A$29)) + ((BI$30 + BI$31)/2 * ($A$31 - $A$30)) + ((BI$31+BI$32)/2 * ($A$32-$A$31)) + ((BI$32 + BI$33)/2 * ($A$33-$A$32)) + ((BI$729+ BI$34)/2 * ($A$34 - $A$33)) + ((BI$34+BI$35)/2 * ($A$35-$A$34)) + ((BI$35 + BI$36)/2 * ($A$36-$A$35)) + ((BI$36 + BI$37)/2 * ($A$37 - $A$36))  + ((BI$37 + BI$38)/2 * ($A$38-$A$37)) + ((BI$38 + BI$39)/2 * ($A$39 - $A$38)) + ((BI$39+ BI$40)/2 * ($A$40-$A$39)) + ((BI$40 + BI$41)/2 * ($A$41 - $A$40)) + ((BI$41+BI$42)/2 * ($A$42 - $A$41)) + ((BI$42 + BI$43)/2 * ($A$43-$A$42)) + ((BI$43 + BI$44)/2 * ($A$44 - $A$43)) + ((BI$44+BI$45)/2 * ($A$45-$A$44)) + ((BI$45 + BI$46)/2 * ($A$46-$A$45)) + ((BI$46 + BI$47)/2 * ($A$47 - $A$46)) + ((BI$47+BI$48)/2 * ($A$48-$A$47)) + ((BI$48 + BI$49)/2 * ($A$49-$A$48)) + ((BI$49 + BI$50)/2 * ($A$50 - $A$49))  + ((BI$50 + BI$51)/2 * ($A$51-$A$50)) + ((BI$51 + BI$52)/2 * ($A$52 - $A$51)) + ((BI$52+ BI$53)/2 * ($A$53-$A$52)) + ((BI$53 + BI$54)/2 * ($A$54 - $A$53)) +  ((BI$54+BI$55)/2 * ($A$55 - $A$56)) + ((BI$55 + BI$56)/2 * ($A$56-$A$55)) + ((BI$56 + BI$57)/2 * ($A$57 - $A$56)) + ((BI$57+BI$58)/2 * ($A$58-$A$57)) + ((BI$58 + BI$59)/2 * ($A$59-$A$58)) + ((BI$59 + BI$60)/2 * ($A$60 - $A$59)) + ((BI$60+BI$61)/2 * ($A$61-$A$60)) + ((BI$61 + BI$62)/2 * ($A$62-$A$61)) + ((BI$62 + BI$63)/2 * ($A$63 - $A$62))  + ((BI$63 + BI$64)/2 * ($A$64-$A$63)) + ((BI$64 + BI$65)/2 * ($A$65 - $A$64)) + ((BI$65+ BI$66)/2 * ($A$66-$A$65)) + ((BI$66 + BI$67)/2 * ($A$67 - $A$66)) + ((BI$67+BI$68)/2 * ($A$68-$A$67)) + ((BI$68 + BI$69)/2 * ($A$69-$A$68)) + ((BI$69 + BI$70)/2 * ($A$70 - $A$69)) + ((BI$70+BI$71)/2 * ($A$71-$A$70)) + ((BI$71 + BI$72)/2 * ($A$72-$A$71)) + ((BI$72 + BI$73)/2 * ($A$73 - $A$72))  + ((BI$73 + BI$74)/2 * ($A$74-$A$73)) + ((BI$74 + BI$75)/2 * ($A$75 - $A$74)) + ((BI$75+ BI$76)/2 * ($A$76-$A$75)) + ((BI$76 + BI$77)/2 * ($A$77 - $A$76))  + ((BI$77 + BI$78)/2 * ($A$78-$A$77)) + ((BI$78 + BI$79)/2 * ($A$79 - $A$78))  + ((BI$79 + BI$80)/2 * ($A$80-$A$79)) + ((BI$80 + BI$81)/2 * ($A$81 - $A$80)) + ((BI$81+ BI$82)/2 * ($A$82-$A$81)) + ((BI$82 + BI$83)/2 * ($A$83 - $A$82))  + ((BI$83 + BI$84)/2 * ($A$84-$A$83)) + ((BI$84 + BI$85)/2 * ($A$85 - $A$84)) + ((BI$85 + BI$86)/2 * ($A$86 - $A$85))  + ((BI$86 + BI$87)/2 * ($A$87-$A$86)) + ((BI$87 + BI$88)/2 * ($A$88 - $A$87)) + ((BI$88 + BI$89)/2 * ($A$89 - $A$88))  + ((BI$89 + BI$90)/2 * ($A$90-$A$89)) + ((BI$90 + BI$91)/2 * ($A$91 - $A$90)) + ((BI$91 + BI$92)/2 * ($A$92 - $A$91)) + ((BI$92 + BI$93)/2 * ($A$93 - $A$92))+ ((BI$93 + BI$94)/2 * ($A$94 - $A$93)) + ((BI$94 + BI$95)/2 * ($A$95 - $A$94)) + ((BI$95 + BI$96)/2 * ($A$96 - $A$95)) + ((BI$96 + BI$97)/2 * ($A$97 - $A$96)) + ((BI$97 + BI$98)/2 * ($A$98 - $A$97)) + ((BI$98 + BI$99)/2 * ($A$99 - $A$98)) + ((BI$99 + BI$100)/2 * ($A$100 - $A$99)) + ((BI$100 + BI$101)/2 * ($A$101 - $A$100)) + ((BI$101 + BI$102)/2 * ($A$102 - $A$101)) + ((BI$102 + BI$103)/2 * ($A$103 - $A$102)) + ((BI$103 + BI$104)/2 * ($A$104 - $A$103)) + ((BI$104 + BI$105)/2 * ($A$105 - $A$104)) + ((BI$105 + BI$106)/2 * ($A$106 - $A$105)) + ((BI$106 + BI$107)/2 * ($A$107 - $A$106)) + ((BI$107 + BI$108)/2 * ($A$108 - $A$107)) + ((BI$108 + BI$109)/2 * ($A$109 - $A$108)) + ((BI$109 + BI$110)/2 * ($A$110 - $A$109))</f>
        <v>2246.25</v>
      </c>
      <c r="BK116" s="206">
        <f>((BK$2+BK$3)/2 * ($A$3-$A$2)) + ((BK$3 + BK$4)/2 * ($A$4-$A$3)) + ((BK$4 + BK$5)/2 * ($BA$5 - $A$4)) + ((BK$5+BK$6)/2 * ($A$6-$A$5)) + ((BK$6 + BK$7)/2 * ($A$7-$A$6)) + ((BK$7 + BK$8)/2 * ($A$8 - $A$7)) + ((BK$8+BK$9)/2 * ($A$9-$A$8)) + ((BK$9 + BK$10)/2 * ($A$10-$A$9)) + ((BK$10 + BK$11)/2 * ($A$11 - $A$10))  + ((BK$11 + BK$12)/2 * ($A$12-$A$11)) + ((BK$12 + BK$13)/2 * ($A$13 - $A$12)) + ((BK$13+ BK$14)/2 * ($A$14-$A$13)) + ((BK$16 + BK$15)/2 * ($A$15 - $A$14)) + ((BK$15+BK$16)/2 * ($A$16 - $A$15)) + ((BK$16 + BK$17)/2 * ($A$17-$A$16)) + ((BK$17 + BK$18)/2 * ($A$18 - $A$17)) + ((BK$18+BK$19)/2 * ($A$19-$A$18)) + ((BK$19 + BK$20)/2 * ($A$20-$A$19)) + ((BK$20 + BK$21)/2 * ($A$21 - $A$20)) + ((BK$21+BK$22)/2 * ($A$22-$A$21)) + ((BK$23 + BK$22)/2 * ($A$23-$A$22)) + ((BK$23 + BK$24)/2 * ($A$24 - $A$23))  + ((BK$24 + BK$25)/2 * ($A$25-$A$24)) + ((BK$25 + BK$26)/2 * ($A$26 - $A$25)) + ((BK$26+ BK$27)/2 * ($A$27-$A$26)) + ((BK$27 + BK$28)/2 * ($A$28 - $A$27)) + ((BK$28+BK$29)/2 * ($A$29-$A$28)) + ((BK$29 + BK$30)/2 * ($A$30-$A$29)) + ((BK$30 + BK$31)/2 * ($A$31 - $A$30)) + ((BK$31+BK$32)/2 * ($A$32-$A$31)) + ((BK$32 + BK$33)/2 * ($A$33-$A$32)) + ((BK$729+ BK$34)/2 * ($A$34 - $A$33)) + ((BK$34+BK$35)/2 * ($A$35-$A$34)) + ((BK$35 + BK$36)/2 * ($A$36-$A$35)) + ((BK$36 + BK$37)/2 * ($A$37 - $A$36))  + ((BK$37 + BK$38)/2 * ($A$38-$A$37)) + ((BK$38 + BK$39)/2 * ($A$39 - $A$38)) + ((BK$39+ BK$40)/2 * ($A$40-$A$39)) + ((BK$40 + BK$41)/2 * ($A$41 - $A$40)) + ((BK$41+BK$42)/2 * ($A$42 - $A$41)) + ((BK$42 + BK$43)/2 * ($A$43-$A$42)) + ((BK$43 + BK$44)/2 * ($A$44 - $A$43)) + ((BK$44+BK$45)/2 * ($A$45-$A$44)) + ((BK$45 + BK$46)/2 * ($A$46-$A$45)) + ((BK$46 + BK$47)/2 * ($A$47 - $A$46)) + ((BK$47+BK$48)/2 * ($A$48-$A$47)) + ((BK$48 + BK$49)/2 * ($A$49-$A$48)) + ((BK$49 + BK$50)/2 * ($A$50 - $A$49))  + ((BK$50 + BK$51)/2 * ($A$51-$A$50)) + ((BK$51 + BK$52)/2 * ($A$52 - $A$51)) + ((BK$52+ BK$53)/2 * ($A$53-$A$52)) + ((BK$53 + BK$54)/2 * ($A$54 - $A$53)) +  ((BK$54+BK$55)/2 * ($A$55 - $A$56)) + ((BK$55 + BK$56)/2 * ($A$56-$A$55)) + ((BK$56 + BK$57)/2 * ($A$57 - $A$56)) + ((BK$57+BK$58)/2 * ($A$58-$A$57)) + ((BK$58 + BK$59)/2 * ($A$59-$A$58)) + ((BK$59 + BK$60)/2 * ($A$60 - $A$59)) + ((BK$60+BK$61)/2 * ($A$61-$A$60)) + ((BK$61 + BK$62)/2 * ($A$62-$A$61)) + ((BK$62 + BK$63)/2 * ($A$63 - $A$62))  + ((BK$63 + BK$64)/2 * ($A$64-$A$63)) + ((BK$64 + BK$65)/2 * ($A$65 - $A$64)) + ((BK$65+ BK$66)/2 * ($A$66-$A$65)) + ((BK$66 + BK$67)/2 * ($A$67 - $A$66)) + ((BK$67+BK$68)/2 * ($A$68-$A$67)) + ((BK$68 + BK$69)/2 * ($A$69-$A$68)) + ((BK$69 + BK$70)/2 * ($A$70 - $A$69)) + ((BK$70+BK$71)/2 * ($A$71-$A$70)) + ((BK$71 + BK$72)/2 * ($A$72-$A$71)) + ((BK$72 + BK$73)/2 * ($A$73 - $A$72))  + ((BK$73 + BK$74)/2 * ($A$74-$A$73)) + ((BK$74 + BK$75)/2 * ($A$75 - $A$74)) + ((BK$75+ BK$76)/2 * ($A$76-$A$75)) + ((BK$76 + BK$77)/2 * ($A$77 - $A$76))  + ((BK$77 + BK$78)/2 * ($A$78-$A$77)) + ((BK$78 + BK$79)/2 * ($A$79 - $A$78))  + ((BK$79 + BK$80)/2 * ($A$80-$A$79)) + ((BK$80 + BK$81)/2 * ($A$81 - $A$80)) + ((BK$81+ BK$82)/2 * ($A$82-$A$81)) + ((BK$82 + BK$83)/2 * ($A$83 - $A$82))  + ((BK$83 + BK$84)/2 * ($A$84-$A$83)) + ((BK$84 + BK$85)/2 * ($A$85 - $A$84)) + ((BK$85 + BK$86)/2 * ($A$86 - $A$85))  + ((BK$86 + BK$87)/2 * ($A$87-$A$86)) + ((BK$87 + BK$88)/2 * ($A$88 - $A$87)) + ((BK$88 + BK$89)/2 * ($A$89 - $A$88))  + ((BK$89 + BK$90)/2 * ($A$90-$A$89)) + ((BK$90 + BK$91)/2 * ($A$91 - $A$90)) + ((BK$91 + BK$92)/2 * ($A$92 - $A$91)) + ((BK$92 + BK$93)/2 * ($A$93 - $A$92))+ ((BK$93 + BK$94)/2 * ($A$94 - $A$93)) + ((BK$94 + BK$95)/2 * ($A$95 - $A$94)) + ((BK$95 + BK$96)/2 * ($A$96 - $A$95)) + ((BK$96 + BK$97)/2 * ($A$97 - $A$96)) + ((BK$97 + BK$98)/2 * ($A$98 - $A$97)) + ((BK$98 + BK$99)/2 * ($A$99 - $A$98)) + ((BK$99 + BK$100)/2 * ($A$100 - $A$99)) + ((BK$100 + BK$101)/2 * ($A$101 - $A$100)) + ((BK$101 + BK$102)/2 * ($A$102 - $A$101)) + ((BK$102 + BK$103)/2 * ($A$103 - $A$102)) + ((BK$103 + BK$104)/2 * ($A$104 - $A$103)) + ((BK$104 + BK$105)/2 * ($A$105 - $A$104)) + ((BK$105 + BK$106)/2 * ($A$106 - $A$105)) + ((BK$106 + BK$107)/2 * ($A$107 - $A$106)) + ((BK$107 + BK$108)/2 * ($A$108 - $A$107)) + ((BK$108 + BK$109)/2 * ($A$109 - $A$108)) + ((BK$109 + BK$110)/2 * ($A$110 - $A$109))</f>
        <v>2117.75</v>
      </c>
      <c r="BM116" s="206">
        <f>((BM$2+BM$3)/2 * ($A$3-$A$2)) + ((BM$3 + BM$4)/2 * ($A$4-$A$3)) + ((BM$4 + BM$5)/2 * ($BA$5 - $A$4)) + ((BM$5+BM$6)/2 * ($A$6-$A$5)) + ((BM$6 + BM$7)/2 * ($A$7-$A$6)) + ((BM$7 + BM$8)/2 * ($A$8 - $A$7)) + ((BM$8+BM$9)/2 * ($A$9-$A$8)) + ((BM$9 + BM$10)/2 * ($A$10-$A$9)) + ((BM$10 + BM$11)/2 * ($A$11 - $A$10))  + ((BM$11 + BM$12)/2 * ($A$12-$A$11)) + ((BM$12 + BM$13)/2 * ($A$13 - $A$12)) + ((BM$13+ BM$14)/2 * ($A$14-$A$13)) + ((BM$16 + BM$15)/2 * ($A$15 - $A$14)) + ((BM$15+BM$16)/2 * ($A$16 - $A$15)) + ((BM$16 + BM$17)/2 * ($A$17-$A$16)) + ((BM$17 + BM$18)/2 * ($A$18 - $A$17)) + ((BM$18+BM$19)/2 * ($A$19-$A$18)) + ((BM$19 + BM$20)/2 * ($A$20-$A$19)) + ((BM$20 + BM$21)/2 * ($A$21 - $A$20)) + ((BM$21+BM$22)/2 * ($A$22-$A$21)) + ((BM$23 + BM$22)/2 * ($A$23-$A$22)) + ((BM$23 + BM$24)/2 * ($A$24 - $A$23))  + ((BM$24 + BM$25)/2 * ($A$25-$A$24)) + ((BM$25 + BM$26)/2 * ($A$26 - $A$25)) + ((BM$26+ BM$27)/2 * ($A$27-$A$26)) + ((BM$27 + BM$28)/2 * ($A$28 - $A$27)) + ((BM$28+BM$29)/2 * ($A$29-$A$28)) + ((BM$29 + BM$30)/2 * ($A$30-$A$29)) + ((BM$30 + BM$31)/2 * ($A$31 - $A$30)) + ((BM$31+BM$32)/2 * ($A$32-$A$31)) + ((BM$32 + BM$33)/2 * ($A$33-$A$32)) + ((BM$729+ BM$34)/2 * ($A$34 - $A$33)) + ((BM$34+BM$35)/2 * ($A$35-$A$34)) + ((BM$35 + BM$36)/2 * ($A$36-$A$35)) + ((BM$36 + BM$37)/2 * ($A$37 - $A$36))  + ((BM$37 + BM$38)/2 * ($A$38-$A$37)) + ((BM$38 + BM$39)/2 * ($A$39 - $A$38)) + ((BM$39+ BM$40)/2 * ($A$40-$A$39)) + ((BM$40 + BM$41)/2 * ($A$41 - $A$40)) + ((BM$41+BM$42)/2 * ($A$42 - $A$41)) + ((BM$42 + BM$43)/2 * ($A$43-$A$42)) + ((BM$43 + BM$44)/2 * ($A$44 - $A$43)) + ((BM$44+BM$45)/2 * ($A$45-$A$44)) + ((BM$45 + BM$46)/2 * ($A$46-$A$45)) + ((BM$46 + BM$47)/2 * ($A$47 - $A$46)) + ((BM$47+BM$48)/2 * ($A$48-$A$47)) + ((BM$48 + BM$49)/2 * ($A$49-$A$48)) + ((BM$49 + BM$50)/2 * ($A$50 - $A$49))  + ((BM$50 + BM$51)/2 * ($A$51-$A$50)) + ((BM$51 + BM$52)/2 * ($A$52 - $A$51)) + ((BM$52+ BM$53)/2 * ($A$53-$A$52)) + ((BM$53 + BM$54)/2 * ($A$54 - $A$53)) +  ((BM$54+BM$55)/2 * ($A$55 - $A$56)) + ((BM$55 + BM$56)/2 * ($A$56-$A$55)) + ((BM$56 + BM$57)/2 * ($A$57 - $A$56)) + ((BM$57+BM$58)/2 * ($A$58-$A$57)) + ((BM$58 + BM$59)/2 * ($A$59-$A$58)) + ((BM$59 + BM$60)/2 * ($A$60 - $A$59)) + ((BM$60+BM$61)/2 * ($A$61-$A$60)) + ((BM$61 + BM$62)/2 * ($A$62-$A$61)) + ((BM$62 + BM$63)/2 * ($A$63 - $A$62))  + ((BM$63 + BM$64)/2 * ($A$64-$A$63)) + ((BM$64 + BM$65)/2 * ($A$65 - $A$64)) + ((BM$65+ BM$66)/2 * ($A$66-$A$65)) + ((BM$66 + BM$67)/2 * ($A$67 - $A$66)) + ((BM$67+BM$68)/2 * ($A$68-$A$67)) + ((BM$68 + BM$69)/2 * ($A$69-$A$68)) + ((BM$69 + BM$70)/2 * ($A$70 - $A$69)) + ((BM$70+BM$71)/2 * ($A$71-$A$70)) + ((BM$71 + BM$72)/2 * ($A$72-$A$71)) + ((BM$72 + BM$73)/2 * ($A$73 - $A$72))  + ((BM$73 + BM$74)/2 * ($A$74-$A$73)) + ((BM$74 + BM$75)/2 * ($A$75 - $A$74)) + ((BM$75+ BM$76)/2 * ($A$76-$A$75)) + ((BM$76 + BM$77)/2 * ($A$77 - $A$76))  + ((BM$77 + BM$78)/2 * ($A$78-$A$77)) + ((BM$78 + BM$79)/2 * ($A$79 - $A$78))  + ((BM$79 + BM$80)/2 * ($A$80-$A$79)) + ((BM$80 + BM$81)/2 * ($A$81 - $A$80)) + ((BM$81+ BM$82)/2 * ($A$82-$A$81)) + ((BM$82 + BM$83)/2 * ($A$83 - $A$82))  + ((BM$83 + BM$84)/2 * ($A$84-$A$83)) + ((BM$84 + BM$85)/2 * ($A$85 - $A$84)) + ((BM$85 + BM$86)/2 * ($A$86 - $A$85))  + ((BM$86 + BM$87)/2 * ($A$87-$A$86)) + ((BM$87 + BM$88)/2 * ($A$88 - $A$87)) + ((BM$88 + BM$89)/2 * ($A$89 - $A$88))  + ((BM$89 + BM$90)/2 * ($A$90-$A$89)) + ((BM$90 + BM$91)/2 * ($A$91 - $A$90)) + ((BM$91 + BM$92)/2 * ($A$92 - $A$91)) + ((BM$92 + BM$93)/2 * ($A$93 - $A$92))+ ((BM$93 + BM$94)/2 * ($A$94 - $A$93)) + ((BM$94 + BM$95)/2 * ($A$95 - $A$94)) + ((BM$95 + BM$96)/2 * ($A$96 - $A$95)) + ((BM$96 + BM$97)/2 * ($A$97 - $A$96)) + ((BM$97 + BM$98)/2 * ($A$98 - $A$97)) + ((BM$98 + BM$99)/2 * ($A$99 - $A$98)) + ((BM$99 + BM$100)/2 * ($A$100 - $A$99)) + ((BM$100 + BM$101)/2 * ($A$101 - $A$100)) + ((BM$101 + BM$102)/2 * ($A$102 - $A$101)) + ((BM$102 + BM$103)/2 * ($A$103 - $A$102)) + ((BM$103 + BM$104)/2 * ($A$104 - $A$103)) + ((BM$104 + BM$105)/2 * ($A$105 - $A$104)) + ((BM$105 + BM$106)/2 * ($A$106 - $A$105)) + ((BM$106 + BM$107)/2 * ($A$107 - $A$106)) + ((BM$107 + BM$108)/2 * ($A$108 - $A$107)) + ((BM$108 + BM$109)/2 * ($A$109 - $A$108)) + ((BM$109 + BM$110)/2 * ($A$110 - $A$109))</f>
        <v>2021.5</v>
      </c>
      <c r="BO116" s="206">
        <f>((BO$2+BO$3)/2 * ($A$3-$A$2)) + ((BO$3 + BO$4)/2 * ($A$4-$A$3)) + ((BO$4 + BO$5)/2 * ($BA$5 - $A$4)) + ((BO$5+BO$6)/2 * ($A$6-$A$5)) + ((BO$6 + BO$7)/2 * ($A$7-$A$6)) + ((BO$7 + BO$8)/2 * ($A$8 - $A$7)) + ((BO$8+BO$9)/2 * ($A$9-$A$8)) + ((BO$9 + BO$10)/2 * ($A$10-$A$9)) + ((BO$10 + BO$11)/2 * ($A$11 - $A$10))  + ((BO$11 + BO$12)/2 * ($A$12-$A$11)) + ((BO$12 + BO$13)/2 * ($A$13 - $A$12)) + ((BO$13+ BO$14)/2 * ($A$14-$A$13)) + ((BO$16 + BO$15)/2 * ($A$15 - $A$14)) + ((BO$15+BO$16)/2 * ($A$16 - $A$15)) + ((BO$16 + BO$17)/2 * ($A$17-$A$16)) + ((BO$17 + BO$18)/2 * ($A$18 - $A$17)) + ((BO$18+BO$19)/2 * ($A$19-$A$18)) + ((BO$19 + BO$20)/2 * ($A$20-$A$19)) + ((BO$20 + BO$21)/2 * ($A$21 - $A$20)) + ((BO$21+BO$22)/2 * ($A$22-$A$21)) + ((BO$23 + BO$22)/2 * ($A$23-$A$22)) + ((BO$23 + BO$24)/2 * ($A$24 - $A$23))  + ((BO$24 + BO$25)/2 * ($A$25-$A$24)) + ((BO$25 + BO$26)/2 * ($A$26 - $A$25)) + ((BO$26+ BO$27)/2 * ($A$27-$A$26)) + ((BO$27 + BO$28)/2 * ($A$28 - $A$27)) + ((BO$28+BO$29)/2 * ($A$29-$A$28)) + ((BO$29 + BO$30)/2 * ($A$30-$A$29)) + ((BO$30 + BO$31)/2 * ($A$31 - $A$30)) + ((BO$31+BO$32)/2 * ($A$32-$A$31)) + ((BO$32 + BO$33)/2 * ($A$33-$A$32)) + ((BO$729+ BO$34)/2 * ($A$34 - $A$33)) + ((BO$34+BO$35)/2 * ($A$35-$A$34)) + ((BO$35 + BO$36)/2 * ($A$36-$A$35)) + ((BO$36 + BO$37)/2 * ($A$37 - $A$36))  + ((BO$37 + BO$38)/2 * ($A$38-$A$37)) + ((BO$38 + BO$39)/2 * ($A$39 - $A$38)) + ((BO$39+ BO$40)/2 * ($A$40-$A$39)) + ((BO$40 + BO$41)/2 * ($A$41 - $A$40)) + ((BO$41+BO$42)/2 * ($A$42 - $A$41)) + ((BO$42 + BO$43)/2 * ($A$43-$A$42)) + ((BO$43 + BO$44)/2 * ($A$44 - $A$43)) + ((BO$44+BO$45)/2 * ($A$45-$A$44)) + ((BO$45 + BO$46)/2 * ($A$46-$A$45)) + ((BO$46 + BO$47)/2 * ($A$47 - $A$46)) + ((BO$47+BO$48)/2 * ($A$48-$A$47)) + ((BO$48 + BO$49)/2 * ($A$49-$A$48)) + ((BO$49 + BO$50)/2 * ($A$50 - $A$49))  + ((BO$50 + BO$51)/2 * ($A$51-$A$50)) + ((BO$51 + BO$52)/2 * ($A$52 - $A$51)) + ((BO$52+ BO$53)/2 * ($A$53-$A$52)) + ((BO$53 + BO$54)/2 * ($A$54 - $A$53)) +  ((BO$54+BO$55)/2 * ($A$55 - $A$56)) + ((BO$55 + BO$56)/2 * ($A$56-$A$55)) + ((BO$56 + BO$57)/2 * ($A$57 - $A$56)) + ((BO$57+BO$58)/2 * ($A$58-$A$57)) + ((BO$58 + BO$59)/2 * ($A$59-$A$58)) + ((BO$59 + BO$60)/2 * ($A$60 - $A$59)) + ((BO$60+BO$61)/2 * ($A$61-$A$60)) + ((BO$61 + BO$62)/2 * ($A$62-$A$61)) + ((BO$62 + BO$63)/2 * ($A$63 - $A$62))  + ((BO$63 + BO$64)/2 * ($A$64-$A$63)) + ((BO$64 + BO$65)/2 * ($A$65 - $A$64)) + ((BO$65+ BO$66)/2 * ($A$66-$A$65)) + ((BO$66 + BO$67)/2 * ($A$67 - $A$66)) + ((BO$67+BO$68)/2 * ($A$68-$A$67)) + ((BO$68 + BO$69)/2 * ($A$69-$A$68)) + ((BO$69 + BO$70)/2 * ($A$70 - $A$69)) + ((BO$70+BO$71)/2 * ($A$71-$A$70)) + ((BO$71 + BO$72)/2 * ($A$72-$A$71)) + ((BO$72 + BO$73)/2 * ($A$73 - $A$72))  + ((BO$73 + BO$74)/2 * ($A$74-$A$73)) + ((BO$74 + BO$75)/2 * ($A$75 - $A$74)) + ((BO$75+ BO$76)/2 * ($A$76-$A$75)) + ((BO$76 + BO$77)/2 * ($A$77 - $A$76))  + ((BO$77 + BO$78)/2 * ($A$78-$A$77)) + ((BO$78 + BO$79)/2 * ($A$79 - $A$78))  + ((BO$79 + BO$80)/2 * ($A$80-$A$79)) + ((BO$80 + BO$81)/2 * ($A$81 - $A$80)) + ((BO$81+ BO$82)/2 * ($A$82-$A$81)) + ((BO$82 + BO$83)/2 * ($A$83 - $A$82))  + ((BO$83 + BO$84)/2 * ($A$84-$A$83)) + ((BO$84 + BO$85)/2 * ($A$85 - $A$84)) + ((BO$85 + BO$86)/2 * ($A$86 - $A$85))  + ((BO$86 + BO$87)/2 * ($A$87-$A$86)) + ((BO$87 + BO$88)/2 * ($A$88 - $A$87)) + ((BO$88 + BO$89)/2 * ($A$89 - $A$88))  + ((BO$89 + BO$90)/2 * ($A$90-$A$89)) + ((BO$90 + BO$91)/2 * ($A$91 - $A$90)) + ((BO$91 + BO$92)/2 * ($A$92 - $A$91)) + ((BO$92 + BO$93)/2 * ($A$93 - $A$92))+ ((BO$93 + BO$94)/2 * ($A$94 - $A$93)) + ((BO$94 + BO$95)/2 * ($A$95 - $A$94)) + ((BO$95 + BO$96)/2 * ($A$96 - $A$95)) + ((BO$96 + BO$97)/2 * ($A$97 - $A$96)) + ((BO$97 + BO$98)/2 * ($A$98 - $A$97)) + ((BO$98 + BO$99)/2 * ($A$99 - $A$98)) + ((BO$99 + BO$100)/2 * ($A$100 - $A$99)) + ((BO$100 + BO$101)/2 * ($A$101 - $A$100)) + ((BO$101 + BO$102)/2 * ($A$102 - $A$101)) + ((BO$102 + BO$103)/2 * ($A$103 - $A$102)) + ((BO$103 + BO$104)/2 * ($A$104 - $A$103)) + ((BO$104 + BO$105)/2 * ($A$105 - $A$104)) + ((BO$105 + BO$106)/2 * ($A$106 - $A$105)) + ((BO$106 + BO$107)/2 * ($A$107 - $A$106)) + ((BO$107 + BO$108)/2 * ($A$108 - $A$107)) + ((BO$108 + BO$109)/2 * ($A$109 - $A$108)) + ((BO$109 + BO$110)/2 * ($A$110 - $A$109))</f>
        <v>2740.25</v>
      </c>
      <c r="BQ116" s="206">
        <f>((BQ$2+BQ$3)/2 * ($A$3-$A$2)) + ((BQ$3 + BQ$4)/2 * ($A$4-$A$3)) + ((BQ$4 + BQ$5)/2 * ($BA$5 - $A$4)) + ((BQ$5+BQ$6)/2 * ($A$6-$A$5)) + ((BQ$6 + BQ$7)/2 * ($A$7-$A$6)) + ((BQ$7 + BQ$8)/2 * ($A$8 - $A$7)) + ((BQ$8+BQ$9)/2 * ($A$9-$A$8)) + ((BQ$9 + BQ$10)/2 * ($A$10-$A$9)) + ((BQ$10 + BQ$11)/2 * ($A$11 - $A$10))  + ((BQ$11 + BQ$12)/2 * ($A$12-$A$11)) + ((BQ$12 + BQ$13)/2 * ($A$13 - $A$12)) + ((BQ$13+ BQ$14)/2 * ($A$14-$A$13)) + ((BQ$16 + BQ$15)/2 * ($A$15 - $A$14)) + ((BQ$15+BQ$16)/2 * ($A$16 - $A$15)) + ((BQ$16 + BQ$17)/2 * ($A$17-$A$16)) + ((BQ$17 + BQ$18)/2 * ($A$18 - $A$17)) + ((BQ$18+BQ$19)/2 * ($A$19-$A$18)) + ((BQ$19 + BQ$20)/2 * ($A$20-$A$19)) + ((BQ$20 + BQ$21)/2 * ($A$21 - $A$20)) + ((BQ$21+BQ$22)/2 * ($A$22-$A$21)) + ((BQ$23 + BQ$22)/2 * ($A$23-$A$22)) + ((BQ$23 + BQ$24)/2 * ($A$24 - $A$23))  + ((BQ$24 + BQ$25)/2 * ($A$25-$A$24)) + ((BQ$25 + BQ$26)/2 * ($A$26 - $A$25)) + ((BQ$26+ BQ$27)/2 * ($A$27-$A$26)) + ((BQ$27 + BQ$28)/2 * ($A$28 - $A$27)) + ((BQ$28+BQ$29)/2 * ($A$29-$A$28)) + ((BQ$29 + BQ$30)/2 * ($A$30-$A$29)) + ((BQ$30 + BQ$31)/2 * ($A$31 - $A$30)) + ((BQ$31+BQ$32)/2 * ($A$32-$A$31)) + ((BQ$32 + BQ$33)/2 * ($A$33-$A$32)) + ((BQ$729+ BQ$34)/2 * ($A$34 - $A$33)) + ((BQ$34+BQ$35)/2 * ($A$35-$A$34)) + ((BQ$35 + BQ$36)/2 * ($A$36-$A$35)) + ((BQ$36 + BQ$37)/2 * ($A$37 - $A$36))  + ((BQ$37 + BQ$38)/2 * ($A$38-$A$37)) + ((BQ$38 + BQ$39)/2 * ($A$39 - $A$38)) + ((BQ$39+ BQ$40)/2 * ($A$40-$A$39)) + ((BQ$40 + BQ$41)/2 * ($A$41 - $A$40)) + ((BQ$41+BQ$42)/2 * ($A$42 - $A$41)) + ((BQ$42 + BQ$43)/2 * ($A$43-$A$42)) + ((BQ$43 + BQ$44)/2 * ($A$44 - $A$43)) + ((BQ$44+BQ$45)/2 * ($A$45-$A$44)) + ((BQ$45 + BQ$46)/2 * ($A$46-$A$45)) + ((BQ$46 + BQ$47)/2 * ($A$47 - $A$46)) + ((BQ$47+BQ$48)/2 * ($A$48-$A$47)) + ((BQ$48 + BQ$49)/2 * ($A$49-$A$48)) + ((BQ$49 + BQ$50)/2 * ($A$50 - $A$49))  + ((BQ$50 + BQ$51)/2 * ($A$51-$A$50)) + ((BQ$51 + BQ$52)/2 * ($A$52 - $A$51)) + ((BQ$52+ BQ$53)/2 * ($A$53-$A$52)) + ((BQ$53 + BQ$54)/2 * ($A$54 - $A$53)) +  ((BQ$54+BQ$55)/2 * ($A$55 - $A$56)) + ((BQ$55 + BQ$56)/2 * ($A$56-$A$55)) + ((BQ$56 + BQ$57)/2 * ($A$57 - $A$56)) + ((BQ$57+BQ$58)/2 * ($A$58-$A$57)) + ((BQ$58 + BQ$59)/2 * ($A$59-$A$58)) + ((BQ$59 + BQ$60)/2 * ($A$60 - $A$59)) + ((BQ$60+BQ$61)/2 * ($A$61-$A$60)) + ((BQ$61 + BQ$62)/2 * ($A$62-$A$61)) + ((BQ$62 + BQ$63)/2 * ($A$63 - $A$62))  + ((BQ$63 + BQ$64)/2 * ($A$64-$A$63)) + ((BQ$64 + BQ$65)/2 * ($A$65 - $A$64)) + ((BQ$65+ BQ$66)/2 * ($A$66-$A$65)) + ((BQ$66 + BQ$67)/2 * ($A$67 - $A$66)) + ((BQ$67+BQ$68)/2 * ($A$68-$A$67)) + ((BQ$68 + BQ$69)/2 * ($A$69-$A$68)) + ((BQ$69 + BQ$70)/2 * ($A$70 - $A$69)) + ((BQ$70+BQ$71)/2 * ($A$71-$A$70)) + ((BQ$71 + BQ$72)/2 * ($A$72-$A$71)) + ((BQ$72 + BQ$73)/2 * ($A$73 - $A$72))  + ((BQ$73 + BQ$74)/2 * ($A$74-$A$73)) + ((BQ$74 + BQ$75)/2 * ($A$75 - $A$74)) + ((BQ$75+ BQ$76)/2 * ($A$76-$A$75)) + ((BQ$76 + BQ$77)/2 * ($A$77 - $A$76))  + ((BQ$77 + BQ$78)/2 * ($A$78-$A$77)) + ((BQ$78 + BQ$79)/2 * ($A$79 - $A$78))  + ((BQ$79 + BQ$80)/2 * ($A$80-$A$79)) + ((BQ$80 + BQ$81)/2 * ($A$81 - $A$80)) + ((BQ$81+ BQ$82)/2 * ($A$82-$A$81)) + ((BQ$82 + BQ$83)/2 * ($A$83 - $A$82))  + ((BQ$83 + BQ$84)/2 * ($A$84-$A$83)) + ((BQ$84 + BQ$85)/2 * ($A$85 - $A$84)) + ((BQ$85 + BQ$86)/2 * ($A$86 - $A$85))  + ((BQ$86 + BQ$87)/2 * ($A$87-$A$86)) + ((BQ$87 + BQ$88)/2 * ($A$88 - $A$87)) + ((BQ$88 + BQ$89)/2 * ($A$89 - $A$88))  + ((BQ$89 + BQ$90)/2 * ($A$90-$A$89)) + ((BQ$90 + BQ$91)/2 * ($A$91 - $A$90)) + ((BQ$91 + BQ$92)/2 * ($A$92 - $A$91)) + ((BQ$92 + BQ$93)/2 * ($A$93 - $A$92))+ ((BQ$93 + BQ$94)/2 * ($A$94 - $A$93)) + ((BQ$94 + BQ$95)/2 * ($A$95 - $A$94)) + ((BQ$95 + BQ$96)/2 * ($A$96 - $A$95)) + ((BQ$96 + BQ$97)/2 * ($A$97 - $A$96)) + ((BQ$97 + BQ$98)/2 * ($A$98 - $A$97)) + ((BQ$98 + BQ$99)/2 * ($A$99 - $A$98)) + ((BQ$99 + BQ$100)/2 * ($A$100 - $A$99)) + ((BQ$100 + BQ$101)/2 * ($A$101 - $A$100)) + ((BQ$101 + BQ$102)/2 * ($A$102 - $A$101)) + ((BQ$102 + BQ$103)/2 * ($A$103 - $A$102)) + ((BQ$103 + BQ$104)/2 * ($A$104 - $A$103)) + ((BQ$104 + BQ$105)/2 * ($A$105 - $A$104)) + ((BQ$105 + BQ$106)/2 * ($A$106 - $A$105)) + ((BQ$106 + BQ$107)/2 * ($A$107 - $A$106)) + ((BQ$107 + BQ$108)/2 * ($A$108 - $A$107)) + ((BQ$108 + BQ$109)/2 * ($A$109 - $A$108)) + ((BQ$109 + BQ$110)/2 * ($A$110 - $A$109))</f>
        <v>3150.5</v>
      </c>
      <c r="BS116" s="206">
        <f>((BS$2+BS$3)/2 * ($A$3-$A$2)) + ((BS$3 + BS$4)/2 * ($A$4-$A$3)) + ((BS$4 + BS$5)/2 * ($BA$5 - $A$4)) + ((BS$5+BS$6)/2 * ($A$6-$A$5)) + ((BS$6 + BS$7)/2 * ($A$7-$A$6)) + ((BS$7 + BS$8)/2 * ($A$8 - $A$7)) + ((BS$8+BS$9)/2 * ($A$9-$A$8)) + ((BS$9 + BS$10)/2 * ($A$10-$A$9)) + ((BS$10 + BS$11)/2 * ($A$11 - $A$10))  + ((BS$11 + BS$12)/2 * ($A$12-$A$11)) + ((BS$12 + BS$13)/2 * ($A$13 - $A$12)) + ((BS$13+ BS$14)/2 * ($A$14-$A$13)) + ((BS$16 + BS$15)/2 * ($A$15 - $A$14)) + ((BS$15+BS$16)/2 * ($A$16 - $A$15)) + ((BS$16 + BS$17)/2 * ($A$17-$A$16)) + ((BS$17 + BS$18)/2 * ($A$18 - $A$17)) + ((BS$18+BS$19)/2 * ($A$19-$A$18)) + ((BS$19 + BS$20)/2 * ($A$20-$A$19)) + ((BS$20 + BS$21)/2 * ($A$21 - $A$20)) + ((BS$21+BS$22)/2 * ($A$22-$A$21)) + ((BS$23 + BS$22)/2 * ($A$23-$A$22)) + ((BS$23 + BS$24)/2 * ($A$24 - $A$23))  + ((BS$24 + BS$25)/2 * ($A$25-$A$24)) + ((BS$25 + BS$26)/2 * ($A$26 - $A$25)) + ((BS$26+ BS$27)/2 * ($A$27-$A$26)) + ((BS$27 + BS$28)/2 * ($A$28 - $A$27)) + ((BS$28+BS$29)/2 * ($A$29-$A$28)) + ((BS$29 + BS$30)/2 * ($A$30-$A$29)) + ((BS$30 + BS$31)/2 * ($A$31 - $A$30)) + ((BS$31+BS$32)/2 * ($A$32-$A$31)) + ((BS$32 + BS$33)/2 * ($A$33-$A$32)) + ((BS$729+ BS$34)/2 * ($A$34 - $A$33)) + ((BS$34+BS$35)/2 * ($A$35-$A$34)) + ((BS$35 + BS$36)/2 * ($A$36-$A$35)) + ((BS$36 + BS$37)/2 * ($A$37 - $A$36))  + ((BS$37 + BS$38)/2 * ($A$38-$A$37)) + ((BS$38 + BS$39)/2 * ($A$39 - $A$38)) + ((BS$39+ BS$40)/2 * ($A$40-$A$39)) + ((BS$40 + BS$41)/2 * ($A$41 - $A$40)) + ((BS$41+BS$42)/2 * ($A$42 - $A$41)) + ((BS$42 + BS$43)/2 * ($A$43-$A$42)) + ((BS$43 + BS$44)/2 * ($A$44 - $A$43)) + ((BS$44+BS$45)/2 * ($A$45-$A$44)) + ((BS$45 + BS$46)/2 * ($A$46-$A$45)) + ((BS$46 + BS$47)/2 * ($A$47 - $A$46)) + ((BS$47+BS$48)/2 * ($A$48-$A$47)) + ((BS$48 + BS$49)/2 * ($A$49-$A$48)) + ((BS$49 + BS$50)/2 * ($A$50 - $A$49))  + ((BS$50 + BS$51)/2 * ($A$51-$A$50)) + ((BS$51 + BS$52)/2 * ($A$52 - $A$51)) + ((BS$52+ BS$53)/2 * ($A$53-$A$52)) + ((BS$53 + BS$54)/2 * ($A$54 - $A$53)) +  ((BS$54+BS$55)/2 * ($A$55 - $A$56)) + ((BS$55 + BS$56)/2 * ($A$56-$A$55)) + ((BS$56 + BS$57)/2 * ($A$57 - $A$56)) + ((BS$57+BS$58)/2 * ($A$58-$A$57)) + ((BS$58 + BS$59)/2 * ($A$59-$A$58)) + ((BS$59 + BS$60)/2 * ($A$60 - $A$59)) + ((BS$60+BS$61)/2 * ($A$61-$A$60)) + ((BS$61 + BS$62)/2 * ($A$62-$A$61)) + ((BS$62 + BS$63)/2 * ($A$63 - $A$62))  + ((BS$63 + BS$64)/2 * ($A$64-$A$63)) + ((BS$64 + BS$65)/2 * ($A$65 - $A$64)) + ((BS$65+ BS$66)/2 * ($A$66-$A$65)) + ((BS$66 + BS$67)/2 * ($A$67 - $A$66)) + ((BS$67+BS$68)/2 * ($A$68-$A$67)) + ((BS$68 + BS$69)/2 * ($A$69-$A$68)) + ((BS$69 + BS$70)/2 * ($A$70 - $A$69)) + ((BS$70+BS$71)/2 * ($A$71-$A$70)) + ((BS$71 + BS$72)/2 * ($A$72-$A$71)) + ((BS$72 + BS$73)/2 * ($A$73 - $A$72))  + ((BS$73 + BS$74)/2 * ($A$74-$A$73)) + ((BS$74 + BS$75)/2 * ($A$75 - $A$74)) + ((BS$75+ BS$76)/2 * ($A$76-$A$75)) + ((BS$76 + BS$77)/2 * ($A$77 - $A$76))  + ((BS$77 + BS$78)/2 * ($A$78-$A$77)) + ((BS$78 + BS$79)/2 * ($A$79 - $A$78))  + ((BS$79 + BS$80)/2 * ($A$80-$A$79)) + ((BS$80 + BS$81)/2 * ($A$81 - $A$80)) + ((BS$81+ BS$82)/2 * ($A$82-$A$81)) + ((BS$82 + BS$83)/2 * ($A$83 - $A$82))  + ((BS$83 + BS$84)/2 * ($A$84-$A$83)) + ((BS$84 + BS$85)/2 * ($A$85 - $A$84)) + ((BS$85 + BS$86)/2 * ($A$86 - $A$85))  + ((BS$86 + BS$87)/2 * ($A$87-$A$86)) + ((BS$87 + BS$88)/2 * ($A$88 - $A$87)) + ((BS$88 + BS$89)/2 * ($A$89 - $A$88))  + ((BS$89 + BS$90)/2 * ($A$90-$A$89)) + ((BS$90 + BS$91)/2 * ($A$91 - $A$90)) + ((BS$91 + BS$92)/2 * ($A$92 - $A$91)) + ((BS$92 + BS$93)/2 * ($A$93 - $A$92))+ ((BS$93 + BS$94)/2 * ($A$94 - $A$93)) + ((BS$94 + BS$95)/2 * ($A$95 - $A$94)) + ((BS$95 + BS$96)/2 * ($A$96 - $A$95)) + ((BS$96 + BS$97)/2 * ($A$97 - $A$96)) + ((BS$97 + BS$98)/2 * ($A$98 - $A$97)) + ((BS$98 + BS$99)/2 * ($A$99 - $A$98)) + ((BS$99 + BS$100)/2 * ($A$100 - $A$99)) + ((BS$100 + BS$101)/2 * ($A$101 - $A$100)) + ((BS$101 + BS$102)/2 * ($A$102 - $A$101)) + ((BS$102 + BS$103)/2 * ($A$103 - $A$102)) + ((BS$103 + BS$104)/2 * ($A$104 - $A$103)) + ((BS$104 + BS$105)/2 * ($A$105 - $A$104)) + ((BS$105 + BS$106)/2 * ($A$106 - $A$105)) + ((BS$106 + BS$107)/2 * ($A$107 - $A$106)) + ((BS$107 + BS$108)/2 * ($A$108 - $A$107)) + ((BS$108 + BS$109)/2 * ($A$109 - $A$108)) + ((BS$109 + BS$110)/2 * ($A$110 - $A$109))</f>
        <v>2123.5</v>
      </c>
      <c r="BU116" s="206">
        <f>((BU$2+BU$3)/2 * ($A$3-$A$2)) + ((BU$3 + BU$4)/2 * ($A$4-$A$3)) + ((BU$4 + BU$5)/2 * ($BA$5 - $A$4)) + ((BU$5+BU$6)/2 * ($A$6-$A$5)) + ((BU$6 + BU$7)/2 * ($A$7-$A$6)) + ((BU$7 + BU$8)/2 * ($A$8 - $A$7)) + ((BU$8+BU$9)/2 * ($A$9-$A$8)) + ((BU$9 + BU$10)/2 * ($A$10-$A$9)) + ((BU$10 + BU$11)/2 * ($A$11 - $A$10))  + ((BU$11 + BU$12)/2 * ($A$12-$A$11)) + ((BU$12 + BU$13)/2 * ($A$13 - $A$12)) + ((BU$13+ BU$14)/2 * ($A$14-$A$13)) + ((BU$16 + BU$15)/2 * ($A$15 - $A$14)) + ((BU$15+BU$16)/2 * ($A$16 - $A$15)) + ((BU$16 + BU$17)/2 * ($A$17-$A$16)) + ((BU$17 + BU$18)/2 * ($A$18 - $A$17)) + ((BU$18+BU$19)/2 * ($A$19-$A$18)) + ((BU$19 + BU$20)/2 * ($A$20-$A$19)) + ((BU$20 + BU$21)/2 * ($A$21 - $A$20)) + ((BU$21+BU$22)/2 * ($A$22-$A$21)) + ((BU$23 + BU$22)/2 * ($A$23-$A$22)) + ((BU$23 + BU$24)/2 * ($A$24 - $A$23))  + ((BU$24 + BU$25)/2 * ($A$25-$A$24)) + ((BU$25 + BU$26)/2 * ($A$26 - $A$25)) + ((BU$26+ BU$27)/2 * ($A$27-$A$26)) + ((BU$27 + BU$28)/2 * ($A$28 - $A$27)) + ((BU$28+BU$29)/2 * ($A$29-$A$28)) + ((BU$29 + BU$30)/2 * ($A$30-$A$29)) + ((BU$30 + BU$31)/2 * ($A$31 - $A$30)) + ((BU$31+BU$32)/2 * ($A$32-$A$31)) + ((BU$32 + BU$33)/2 * ($A$33-$A$32)) + ((BU$729+ BU$34)/2 * ($A$34 - $A$33)) + ((BU$34+BU$35)/2 * ($A$35-$A$34)) + ((BU$35 + BU$36)/2 * ($A$36-$A$35)) + ((BU$36 + BU$37)/2 * ($A$37 - $A$36))  + ((BU$37 + BU$38)/2 * ($A$38-$A$37)) + ((BU$38 + BU$39)/2 * ($A$39 - $A$38)) + ((BU$39+ BU$40)/2 * ($A$40-$A$39)) + ((BU$40 + BU$41)/2 * ($A$41 - $A$40)) + ((BU$41+BU$42)/2 * ($A$42 - $A$41)) + ((BU$42 + BU$43)/2 * ($A$43-$A$42)) + ((BU$43 + BU$44)/2 * ($A$44 - $A$43)) + ((BU$44+BU$45)/2 * ($A$45-$A$44)) + ((BU$45 + BU$46)/2 * ($A$46-$A$45)) + ((BU$46 + BU$47)/2 * ($A$47 - $A$46)) + ((BU$47+BU$48)/2 * ($A$48-$A$47)) + ((BU$48 + BU$49)/2 * ($A$49-$A$48)) + ((BU$49 + BU$50)/2 * ($A$50 - $A$49))  + ((BU$50 + BU$51)/2 * ($A$51-$A$50)) + ((BU$51 + BU$52)/2 * ($A$52 - $A$51)) + ((BU$52+ BU$53)/2 * ($A$53-$A$52)) + ((BU$53 + BU$54)/2 * ($A$54 - $A$53)) +  ((BU$54+BU$55)/2 * ($A$55 - $A$56)) + ((BU$55 + BU$56)/2 * ($A$56-$A$55)) + ((BU$56 + BU$57)/2 * ($A$57 - $A$56)) + ((BU$57+BU$58)/2 * ($A$58-$A$57)) + ((BU$58 + BU$59)/2 * ($A$59-$A$58)) + ((BU$59 + BU$60)/2 * ($A$60 - $A$59)) + ((BU$60+BU$61)/2 * ($A$61-$A$60)) + ((BU$61 + BU$62)/2 * ($A$62-$A$61)) + ((BU$62 + BU$63)/2 * ($A$63 - $A$62))  + ((BU$63 + BU$64)/2 * ($A$64-$A$63)) + ((BU$64 + BU$65)/2 * ($A$65 - $A$64)) + ((BU$65+ BU$66)/2 * ($A$66-$A$65)) + ((BU$66 + BU$67)/2 * ($A$67 - $A$66)) + ((BU$67+BU$68)/2 * ($A$68-$A$67)) + ((BU$68 + BU$69)/2 * ($A$69-$A$68)) + ((BU$69 + BU$70)/2 * ($A$70 - $A$69)) + ((BU$70+BU$71)/2 * ($A$71-$A$70)) + ((BU$71 + BU$72)/2 * ($A$72-$A$71)) + ((BU$72 + BU$73)/2 * ($A$73 - $A$72))  + ((BU$73 + BU$74)/2 * ($A$74-$A$73)) + ((BU$74 + BU$75)/2 * ($A$75 - $A$74)) + ((BU$75+ BU$76)/2 * ($A$76-$A$75)) + ((BU$76 + BU$77)/2 * ($A$77 - $A$76))  + ((BU$77 + BU$78)/2 * ($A$78-$A$77)) + ((BU$78 + BU$79)/2 * ($A$79 - $A$78))  + ((BU$79 + BU$80)/2 * ($A$80-$A$79)) + ((BU$80 + BU$81)/2 * ($A$81 - $A$80)) + ((BU$81+ BU$82)/2 * ($A$82-$A$81)) + ((BU$82 + BU$83)/2 * ($A$83 - $A$82))  + ((BU$83 + BU$84)/2 * ($A$84-$A$83)) + ((BU$84 + BU$85)/2 * ($A$85 - $A$84)) + ((BU$85 + BU$86)/2 * ($A$86 - $A$85))  + ((BU$86 + BU$87)/2 * ($A$87-$A$86)) + ((BU$87 + BU$88)/2 * ($A$88 - $A$87)) + ((BU$88 + BU$89)/2 * ($A$89 - $A$88))  + ((BU$89 + BU$90)/2 * ($A$90-$A$89)) + ((BU$90 + BU$91)/2 * ($A$91 - $A$90)) + ((BU$91 + BU$92)/2 * ($A$92 - $A$91)) + ((BU$92 + BU$93)/2 * ($A$93 - $A$92))+ ((BU$93 + BU$94)/2 * ($A$94 - $A$93)) + ((BU$94 + BU$95)/2 * ($A$95 - $A$94)) + ((BU$95 + BU$96)/2 * ($A$96 - $A$95)) + ((BU$96 + BU$97)/2 * ($A$97 - $A$96)) + ((BU$97 + BU$98)/2 * ($A$98 - $A$97)) + ((BU$98 + BU$99)/2 * ($A$99 - $A$98)) + ((BU$99 + BU$100)/2 * ($A$100 - $A$99)) + ((BU$100 + BU$101)/2 * ($A$101 - $A$100)) + ((BU$101 + BU$102)/2 * ($A$102 - $A$101)) + ((BU$102 + BU$103)/2 * ($A$103 - $A$102)) + ((BU$103 + BU$104)/2 * ($A$104 - $A$103)) + ((BU$104 + BU$105)/2 * ($A$105 - $A$104)) + ((BU$105 + BU$106)/2 * ($A$106 - $A$105)) + ((BU$106 + BU$107)/2 * ($A$107 - $A$106)) + ((BU$107 + BU$108)/2 * ($A$108 - $A$107)) + ((BU$108 + BU$109)/2 * ($A$109 - $A$108)) + ((BU$109 + BU$110)/2 * ($A$110 - $A$109))</f>
        <v>2437.75</v>
      </c>
      <c r="BW116" s="206">
        <f>((BW$2+BW$3)/2 * ($A$3-$A$2)) + ((BW$3 + BW$4)/2 * ($A$4-$A$3)) + ((BW$4 + BW$5)/2 * ($BA$5 - $A$4)) + ((BW$5+BW$6)/2 * ($A$6-$A$5)) + ((BW$6 + BW$7)/2 * ($A$7-$A$6)) + ((BW$7 + BW$8)/2 * ($A$8 - $A$7)) + ((BW$8+BW$9)/2 * ($A$9-$A$8)) + ((BW$9 + BW$10)/2 * ($A$10-$A$9)) + ((BW$10 + BW$11)/2 * ($A$11 - $A$10))  + ((BW$11 + BW$12)/2 * ($A$12-$A$11)) + ((BW$12 + BW$13)/2 * ($A$13 - $A$12)) + ((BW$13+ BW$14)/2 * ($A$14-$A$13)) + ((BW$16 + BW$15)/2 * ($A$15 - $A$14)) + ((BW$15+BW$16)/2 * ($A$16 - $A$15)) + ((BW$16 + BW$17)/2 * ($A$17-$A$16)) + ((BW$17 + BW$18)/2 * ($A$18 - $A$17)) + ((BW$18+BW$19)/2 * ($A$19-$A$18)) + ((BW$19 + BW$20)/2 * ($A$20-$A$19)) + ((BW$20 + BW$21)/2 * ($A$21 - $A$20)) + ((BW$21+BW$22)/2 * ($A$22-$A$21)) + ((BW$23 + BW$22)/2 * ($A$23-$A$22)) + ((BW$23 + BW$24)/2 * ($A$24 - $A$23))  + ((BW$24 + BW$25)/2 * ($A$25-$A$24)) + ((BW$25 + BW$26)/2 * ($A$26 - $A$25)) + ((BW$26+ BW$27)/2 * ($A$27-$A$26)) + ((BW$27 + BW$28)/2 * ($A$28 - $A$27)) + ((BW$28+BW$29)/2 * ($A$29-$A$28)) + ((BW$29 + BW$30)/2 * ($A$30-$A$29)) + ((BW$30 + BW$31)/2 * ($A$31 - $A$30)) + ((BW$31+BW$32)/2 * ($A$32-$A$31)) + ((BW$32 + BW$33)/2 * ($A$33-$A$32)) + ((BW$729+ BW$34)/2 * ($A$34 - $A$33)) + ((BW$34+BW$35)/2 * ($A$35-$A$34)) + ((BW$35 + BW$36)/2 * ($A$36-$A$35)) + ((BW$36 + BW$37)/2 * ($A$37 - $A$36))  + ((BW$37 + BW$38)/2 * ($A$38-$A$37)) + ((BW$38 + BW$39)/2 * ($A$39 - $A$38)) + ((BW$39+ BW$40)/2 * ($A$40-$A$39)) + ((BW$40 + BW$41)/2 * ($A$41 - $A$40)) + ((BW$41+BW$42)/2 * ($A$42 - $A$41)) + ((BW$42 + BW$43)/2 * ($A$43-$A$42)) + ((BW$43 + BW$44)/2 * ($A$44 - $A$43)) + ((BW$44+BW$45)/2 * ($A$45-$A$44)) + ((BW$45 + BW$46)/2 * ($A$46-$A$45)) + ((BW$46 + BW$47)/2 * ($A$47 - $A$46)) + ((BW$47+BW$48)/2 * ($A$48-$A$47)) + ((BW$48 + BW$49)/2 * ($A$49-$A$48)) + ((BW$49 + BW$50)/2 * ($A$50 - $A$49))  + ((BW$50 + BW$51)/2 * ($A$51-$A$50)) + ((BW$51 + BW$52)/2 * ($A$52 - $A$51)) + ((BW$52+ BW$53)/2 * ($A$53-$A$52)) + ((BW$53 + BW$54)/2 * ($A$54 - $A$53)) +  ((BW$54+BW$55)/2 * ($A$55 - $A$56)) + ((BW$55 + BW$56)/2 * ($A$56-$A$55)) + ((BW$56 + BW$57)/2 * ($A$57 - $A$56)) + ((BW$57+BW$58)/2 * ($A$58-$A$57)) + ((BW$58 + BW$59)/2 * ($A$59-$A$58)) + ((BW$59 + BW$60)/2 * ($A$60 - $A$59)) + ((BW$60+BW$61)/2 * ($A$61-$A$60)) + ((BW$61 + BW$62)/2 * ($A$62-$A$61)) + ((BW$62 + BW$63)/2 * ($A$63 - $A$62))  + ((BW$63 + BW$64)/2 * ($A$64-$A$63)) + ((BW$64 + BW$65)/2 * ($A$65 - $A$64)) + ((BW$65+ BW$66)/2 * ($A$66-$A$65)) + ((BW$66 + BW$67)/2 * ($A$67 - $A$66)) + ((BW$67+BW$68)/2 * ($A$68-$A$67)) + ((BW$68 + BW$69)/2 * ($A$69-$A$68)) + ((BW$69 + BW$70)/2 * ($A$70 - $A$69)) + ((BW$70+BW$71)/2 * ($A$71-$A$70)) + ((BW$71 + BW$72)/2 * ($A$72-$A$71)) + ((BW$72 + BW$73)/2 * ($A$73 - $A$72))  + ((BW$73 + BW$74)/2 * ($A$74-$A$73)) + ((BW$74 + BW$75)/2 * ($A$75 - $A$74)) + ((BW$75+ BW$76)/2 * ($A$76-$A$75)) + ((BW$76 + BW$77)/2 * ($A$77 - $A$76))  + ((BW$77 + BW$78)/2 * ($A$78-$A$77)) + ((BW$78 + BW$79)/2 * ($A$79 - $A$78))  + ((BW$79 + BW$80)/2 * ($A$80-$A$79)) + ((BW$80 + BW$81)/2 * ($A$81 - $A$80)) + ((BW$81+ BW$82)/2 * ($A$82-$A$81)) + ((BW$82 + BW$83)/2 * ($A$83 - $A$82))  + ((BW$83 + BW$84)/2 * ($A$84-$A$83)) + ((BW$84 + BW$85)/2 * ($A$85 - $A$84)) + ((BW$85 + BW$86)/2 * ($A$86 - $A$85))  + ((BW$86 + BW$87)/2 * ($A$87-$A$86)) + ((BW$87 + BW$88)/2 * ($A$88 - $A$87)) + ((BW$88 + BW$89)/2 * ($A$89 - $A$88))  + ((BW$89 + BW$90)/2 * ($A$90-$A$89)) + ((BW$90 + BW$91)/2 * ($A$91 - $A$90)) + ((BW$91 + BW$92)/2 * ($A$92 - $A$91)) + ((BW$92 + BW$93)/2 * ($A$93 - $A$92))+ ((BW$93 + BW$94)/2 * ($A$94 - $A$93)) + ((BW$94 + BW$95)/2 * ($A$95 - $A$94)) + ((BW$95 + BW$96)/2 * ($A$96 - $A$95)) + ((BW$96 + BW$97)/2 * ($A$97 - $A$96)) + ((BW$97 + BW$98)/2 * ($A$98 - $A$97)) + ((BW$98 + BW$99)/2 * ($A$99 - $A$98)) + ((BW$99 + BW$100)/2 * ($A$100 - $A$99)) + ((BW$100 + BW$101)/2 * ($A$101 - $A$100)) + ((BW$101 + BW$102)/2 * ($A$102 - $A$101)) + ((BW$102 + BW$103)/2 * ($A$103 - $A$102)) + ((BW$103 + BW$104)/2 * ($A$104 - $A$103)) + ((BW$104 + BW$105)/2 * ($A$105 - $A$104)) + ((BW$105 + BW$106)/2 * ($A$106 - $A$105)) + ((BW$106 + BW$107)/2 * ($A$107 - $A$106)) + ((BW$107 + BW$108)/2 * ($A$108 - $A$107)) + ((BW$108 + BW$109)/2 * ($A$109 - $A$108)) + ((BW$109 + BW$110)/2 * ($A$110 - $A$109))</f>
        <v>2613.75</v>
      </c>
      <c r="BY116" s="206">
        <f>((BY$2+BY$3)/2 * ($A$3-$A$2)) + ((BY$3 + BY$4)/2 * ($A$4-$A$3)) + ((BY$4 + BY$5)/2 * ($BA$5 - $A$4)) + ((BY$5+BY$6)/2 * ($A$6-$A$5)) + ((BY$6 + BY$7)/2 * ($A$7-$A$6)) + ((BY$7 + BY$8)/2 * ($A$8 - $A$7)) + ((BY$8+BY$9)/2 * ($A$9-$A$8)) + ((BY$9 + BY$10)/2 * ($A$10-$A$9)) + ((BY$10 + BY$11)/2 * ($A$11 - $A$10))  + ((BY$11 + BY$12)/2 * ($A$12-$A$11)) + ((BY$12 + BY$13)/2 * ($A$13 - $A$12)) + ((BY$13+ BY$14)/2 * ($A$14-$A$13)) + ((BY$16 + BY$15)/2 * ($A$15 - $A$14)) + ((BY$15+BY$16)/2 * ($A$16 - $A$15)) + ((BY$16 + BY$17)/2 * ($A$17-$A$16)) + ((BY$17 + BY$18)/2 * ($A$18 - $A$17)) + ((BY$18+BY$19)/2 * ($A$19-$A$18)) + ((BY$19 + BY$20)/2 * ($A$20-$A$19)) + ((BY$20 + BY$21)/2 * ($A$21 - $A$20)) + ((BY$21+BY$22)/2 * ($A$22-$A$21)) + ((BY$23 + BY$22)/2 * ($A$23-$A$22)) + ((BY$23 + BY$24)/2 * ($A$24 - $A$23))  + ((BY$24 + BY$25)/2 * ($A$25-$A$24)) + ((BY$25 + BY$26)/2 * ($A$26 - $A$25)) + ((BY$26+ BY$27)/2 * ($A$27-$A$26)) + ((BY$27 + BY$28)/2 * ($A$28 - $A$27)) + ((BY$28+BY$29)/2 * ($A$29-$A$28)) + ((BY$29 + BY$30)/2 * ($A$30-$A$29)) + ((BY$30 + BY$31)/2 * ($A$31 - $A$30)) + ((BY$31+BY$32)/2 * ($A$32-$A$31)) + ((BY$32 + BY$33)/2 * ($A$33-$A$32)) + ((BY$729+ BY$34)/2 * ($A$34 - $A$33)) + ((BY$34+BY$35)/2 * ($A$35-$A$34)) + ((BY$35 + BY$36)/2 * ($A$36-$A$35)) + ((BY$36 + BY$37)/2 * ($A$37 - $A$36))  + ((BY$37 + BY$38)/2 * ($A$38-$A$37)) + ((BY$38 + BY$39)/2 * ($A$39 - $A$38)) + ((BY$39+ BY$40)/2 * ($A$40-$A$39)) + ((BY$40 + BY$41)/2 * ($A$41 - $A$40)) + ((BY$41+BY$42)/2 * ($A$42 - $A$41)) + ((BY$42 + BY$43)/2 * ($A$43-$A$42)) + ((BY$43 + BY$44)/2 * ($A$44 - $A$43)) + ((BY$44+BY$45)/2 * ($A$45-$A$44)) + ((BY$45 + BY$46)/2 * ($A$46-$A$45)) + ((BY$46 + BY$47)/2 * ($A$47 - $A$46)) + ((BY$47+BY$48)/2 * ($A$48-$A$47)) + ((BY$48 + BY$49)/2 * ($A$49-$A$48)) + ((BY$49 + BY$50)/2 * ($A$50 - $A$49))  + ((BY$50 + BY$51)/2 * ($A$51-$A$50)) + ((BY$51 + BY$52)/2 * ($A$52 - $A$51)) + ((BY$52+ BY$53)/2 * ($A$53-$A$52)) + ((BY$53 + BY$54)/2 * ($A$54 - $A$53)) +  ((BY$54+BY$55)/2 * ($A$55 - $A$56)) + ((BY$55 + BY$56)/2 * ($A$56-$A$55)) + ((BY$56 + BY$57)/2 * ($A$57 - $A$56)) + ((BY$57+BY$58)/2 * ($A$58-$A$57)) + ((BY$58 + BY$59)/2 * ($A$59-$A$58)) + ((BY$59 + BY$60)/2 * ($A$60 - $A$59)) + ((BY$60+BY$61)/2 * ($A$61-$A$60)) + ((BY$61 + BY$62)/2 * ($A$62-$A$61)) + ((BY$62 + BY$63)/2 * ($A$63 - $A$62))  + ((BY$63 + BY$64)/2 * ($A$64-$A$63)) + ((BY$64 + BY$65)/2 * ($A$65 - $A$64)) + ((BY$65+ BY$66)/2 * ($A$66-$A$65)) + ((BY$66 + BY$67)/2 * ($A$67 - $A$66)) + ((BY$67+BY$68)/2 * ($A$68-$A$67)) + ((BY$68 + BY$69)/2 * ($A$69-$A$68)) + ((BY$69 + BY$70)/2 * ($A$70 - $A$69)) + ((BY$70+BY$71)/2 * ($A$71-$A$70)) + ((BY$71 + BY$72)/2 * ($A$72-$A$71)) + ((BY$72 + BY$73)/2 * ($A$73 - $A$72))  + ((BY$73 + BY$74)/2 * ($A$74-$A$73)) + ((BY$74 + BY$75)/2 * ($A$75 - $A$74)) + ((BY$75+ BY$76)/2 * ($A$76-$A$75)) + ((BY$76 + BY$77)/2 * ($A$77 - $A$76))  + ((BY$77 + BY$78)/2 * ($A$78-$A$77)) + ((BY$78 + BY$79)/2 * ($A$79 - $A$78))  + ((BY$79 + BY$80)/2 * ($A$80-$A$79)) + ((BY$80 + BY$81)/2 * ($A$81 - $A$80)) + ((BY$81+ BY$82)/2 * ($A$82-$A$81)) + ((BY$82 + BY$83)/2 * ($A$83 - $A$82))  + ((BY$83 + BY$84)/2 * ($A$84-$A$83)) + ((BY$84 + BY$85)/2 * ($A$85 - $A$84)) + ((BY$85 + BY$86)/2 * ($A$86 - $A$85))  + ((BY$86 + BY$87)/2 * ($A$87-$A$86)) + ((BY$87 + BY$88)/2 * ($A$88 - $A$87)) + ((BY$88 + BY$89)/2 * ($A$89 - $A$88))  + ((BY$89 + BY$90)/2 * ($A$90-$A$89)) + ((BY$90 + BY$91)/2 * ($A$91 - $A$90)) + ((BY$91 + BY$92)/2 * ($A$92 - $A$91)) + ((BY$92 + BY$93)/2 * ($A$93 - $A$92))+ ((BY$93 + BY$94)/2 * ($A$94 - $A$93)) + ((BY$94 + BY$95)/2 * ($A$95 - $A$94)) + ((BY$95 + BY$96)/2 * ($A$96 - $A$95)) + ((BY$96 + BY$97)/2 * ($A$97 - $A$96)) + ((BY$97 + BY$98)/2 * ($A$98 - $A$97)) + ((BY$98 + BY$99)/2 * ($A$99 - $A$98)) + ((BY$99 + BY$100)/2 * ($A$100 - $A$99)) + ((BY$100 + BY$101)/2 * ($A$101 - $A$100)) + ((BY$101 + BY$102)/2 * ($A$102 - $A$101)) + ((BY$102 + BY$103)/2 * ($A$103 - $A$102)) + ((BY$103 + BY$104)/2 * ($A$104 - $A$103)) + ((BY$104 + BY$105)/2 * ($A$105 - $A$104)) + ((BY$105 + BY$106)/2 * ($A$106 - $A$105)) + ((BY$106 + BY$107)/2 * ($A$107 - $A$106)) + ((BY$107 + BY$108)/2 * ($A$108 - $A$107)) + ((BY$108 + BY$109)/2 * ($A$109 - $A$108)) + ((BY$109 + BY$110)/2 * ($A$110 - $A$109))</f>
        <v>1876.75</v>
      </c>
      <c r="CA116" s="206">
        <f>((CA$2+CA$3)/2 * ($A$3-$A$2)) + ((CA$3 + CA$4)/2 * ($A$4-$A$3)) + ((CA$4 + CA$5)/2 * ($BA$5 - $A$4)) + ((CA$5+CA$6)/2 * ($A$6-$A$5)) + ((CA$6 + CA$7)/2 * ($A$7-$A$6)) + ((CA$7 + CA$8)/2 * ($A$8 - $A$7)) + ((CA$8+CA$9)/2 * ($A$9-$A$8)) + ((CA$9 + CA$10)/2 * ($A$10-$A$9)) + ((CA$10 + CA$11)/2 * ($A$11 - $A$10))  + ((CA$11 + CA$12)/2 * ($A$12-$A$11)) + ((CA$12 + CA$13)/2 * ($A$13 - $A$12)) + ((CA$13+ CA$14)/2 * ($A$14-$A$13)) + ((CA$16 + CA$15)/2 * ($A$15 - $A$14)) + ((CA$15+CA$16)/2 * ($A$16 - $A$15)) + ((CA$16 + CA$17)/2 * ($A$17-$A$16)) + ((CA$17 + CA$18)/2 * ($A$18 - $A$17)) + ((CA$18+CA$19)/2 * ($A$19-$A$18)) + ((CA$19 + CA$20)/2 * ($A$20-$A$19)) + ((CA$20 + CA$21)/2 * ($A$21 - $A$20)) + ((CA$21+CA$22)/2 * ($A$22-$A$21)) + ((CA$23 + CA$22)/2 * ($A$23-$A$22)) + ((CA$23 + CA$24)/2 * ($A$24 - $A$23))  + ((CA$24 + CA$25)/2 * ($A$25-$A$24)) + ((CA$25 + CA$26)/2 * ($A$26 - $A$25)) + ((CA$26+ CA$27)/2 * ($A$27-$A$26)) + ((CA$27 + CA$28)/2 * ($A$28 - $A$27)) + ((CA$28+CA$29)/2 * ($A$29-$A$28)) + ((CA$29 + CA$30)/2 * ($A$30-$A$29)) + ((CA$30 + CA$31)/2 * ($A$31 - $A$30)) + ((CA$31+CA$32)/2 * ($A$32-$A$31)) + ((CA$32 + CA$33)/2 * ($A$33-$A$32)) + ((CA$729+ CA$34)/2 * ($A$34 - $A$33)) + ((CA$34+CA$35)/2 * ($A$35-$A$34)) + ((CA$35 + CA$36)/2 * ($A$36-$A$35)) + ((CA$36 + CA$37)/2 * ($A$37 - $A$36))  + ((CA$37 + CA$38)/2 * ($A$38-$A$37)) + ((CA$38 + CA$39)/2 * ($A$39 - $A$38)) + ((CA$39+ CA$40)/2 * ($A$40-$A$39)) + ((CA$40 + CA$41)/2 * ($A$41 - $A$40)) + ((CA$41+CA$42)/2 * ($A$42 - $A$41)) + ((CA$42 + CA$43)/2 * ($A$43-$A$42)) + ((CA$43 + CA$44)/2 * ($A$44 - $A$43)) + ((CA$44+CA$45)/2 * ($A$45-$A$44)) + ((CA$45 + CA$46)/2 * ($A$46-$A$45)) + ((CA$46 + CA$47)/2 * ($A$47 - $A$46)) + ((CA$47+CA$48)/2 * ($A$48-$A$47)) + ((CA$48 + CA$49)/2 * ($A$49-$A$48)) + ((CA$49 + CA$50)/2 * ($A$50 - $A$49))  + ((CA$50 + CA$51)/2 * ($A$51-$A$50)) + ((CA$51 + CA$52)/2 * ($A$52 - $A$51)) + ((CA$52+ CA$53)/2 * ($A$53-$A$52)) + ((CA$53 + CA$54)/2 * ($A$54 - $A$53)) +  ((CA$54+CA$55)/2 * ($A$55 - $A$56)) + ((CA$55 + CA$56)/2 * ($A$56-$A$55)) + ((CA$56 + CA$57)/2 * ($A$57 - $A$56)) + ((CA$57+CA$58)/2 * ($A$58-$A$57)) + ((CA$58 + CA$59)/2 * ($A$59-$A$58)) + ((CA$59 + CA$60)/2 * ($A$60 - $A$59)) + ((CA$60+CA$61)/2 * ($A$61-$A$60)) + ((CA$61 + CA$62)/2 * ($A$62-$A$61)) + ((CA$62 + CA$63)/2 * ($A$63 - $A$62))  + ((CA$63 + CA$64)/2 * ($A$64-$A$63)) + ((CA$64 + CA$65)/2 * ($A$65 - $A$64)) + ((CA$65+ CA$66)/2 * ($A$66-$A$65)) + ((CA$66 + CA$67)/2 * ($A$67 - $A$66)) + ((CA$67+CA$68)/2 * ($A$68-$A$67)) + ((CA$68 + CA$69)/2 * ($A$69-$A$68)) + ((CA$69 + CA$70)/2 * ($A$70 - $A$69)) + ((CA$70+CA$71)/2 * ($A$71-$A$70)) + ((CA$71 + CA$72)/2 * ($A$72-$A$71)) + ((CA$72 + CA$73)/2 * ($A$73 - $A$72))  + ((CA$73 + CA$74)/2 * ($A$74-$A$73)) + ((CA$74 + CA$75)/2 * ($A$75 - $A$74)) + ((CA$75+ CA$76)/2 * ($A$76-$A$75)) + ((CA$76 + CA$77)/2 * ($A$77 - $A$76))  + ((CA$77 + CA$78)/2 * ($A$78-$A$77)) + ((CA$78 + CA$79)/2 * ($A$79 - $A$78))  + ((CA$79 + CA$80)/2 * ($A$80-$A$79)) + ((CA$80 + CA$81)/2 * ($A$81 - $A$80)) + ((CA$81+ CA$82)/2 * ($A$82-$A$81)) + ((CA$82 + CA$83)/2 * ($A$83 - $A$82))  + ((CA$83 + CA$84)/2 * ($A$84-$A$83)) + ((CA$84 + CA$85)/2 * ($A$85 - $A$84)) + ((CA$85 + CA$86)/2 * ($A$86 - $A$85))  + ((CA$86 + CA$87)/2 * ($A$87-$A$86)) + ((CA$87 + CA$88)/2 * ($A$88 - $A$87)) + ((CA$88 + CA$89)/2 * ($A$89 - $A$88))  + ((CA$89 + CA$90)/2 * ($A$90-$A$89)) + ((CA$90 + CA$91)/2 * ($A$91 - $A$90)) + ((CA$91 + CA$92)/2 * ($A$92 - $A$91)) + ((CA$92 + CA$93)/2 * ($A$93 - $A$92))+ ((CA$93 + CA$94)/2 * ($A$94 - $A$93)) + ((CA$94 + CA$95)/2 * ($A$95 - $A$94)) + ((CA$95 + CA$96)/2 * ($A$96 - $A$95)) + ((CA$96 + CA$97)/2 * ($A$97 - $A$96)) + ((CA$97 + CA$98)/2 * ($A$98 - $A$97)) + ((CA$98 + CA$99)/2 * ($A$99 - $A$98)) + ((CA$99 + CA$100)/2 * ($A$100 - $A$99)) + ((CA$100 + CA$101)/2 * ($A$101 - $A$100)) + ((CA$101 + CA$102)/2 * ($A$102 - $A$101)) + ((CA$102 + CA$103)/2 * ($A$103 - $A$102)) + ((CA$103 + CA$104)/2 * ($A$104 - $A$103)) + ((CA$104 + CA$105)/2 * ($A$105 - $A$104)) + ((CA$105 + CA$106)/2 * ($A$106 - $A$105)) + ((CA$106 + CA$107)/2 * ($A$107 - $A$106)) + ((CA$107 + CA$108)/2 * ($A$108 - $A$107)) + ((CA$108 + CA$109)/2 * ($A$109 - $A$108)) + ((CA$109 + CA$110)/2 * ($A$110 - $A$109))</f>
        <v>2852.5</v>
      </c>
      <c r="CC116" s="206">
        <f>((CC$2+CC$3)/2 * ($A$3-$A$2)) + ((CC$3 + CC$4)/2 * ($A$4-$A$3)) + ((CC$4 + CC$5)/2 * ($BA$5 - $A$4)) + ((CC$5+CC$6)/2 * ($A$6-$A$5)) + ((CC$6 + CC$7)/2 * ($A$7-$A$6)) + ((CC$7 + CC$8)/2 * ($A$8 - $A$7)) + ((CC$8+CC$9)/2 * ($A$9-$A$8)) + ((CC$9 + CC$10)/2 * ($A$10-$A$9)) + ((CC$10 + CC$11)/2 * ($A$11 - $A$10))  + ((CC$11 + CC$12)/2 * ($A$12-$A$11)) + ((CC$12 + CC$13)/2 * ($A$13 - $A$12)) + ((CC$13+ CC$14)/2 * ($A$14-$A$13)) + ((CC$16 + CC$15)/2 * ($A$15 - $A$14)) + ((CC$15+CC$16)/2 * ($A$16 - $A$15)) + ((CC$16 + CC$17)/2 * ($A$17-$A$16)) + ((CC$17 + CC$18)/2 * ($A$18 - $A$17)) + ((CC$18+CC$19)/2 * ($A$19-$A$18)) + ((CC$19 + CC$20)/2 * ($A$20-$A$19)) + ((CC$20 + CC$21)/2 * ($A$21 - $A$20)) + ((CC$21+CC$22)/2 * ($A$22-$A$21)) + ((CC$23 + CC$22)/2 * ($A$23-$A$22)) + ((CC$23 + CC$24)/2 * ($A$24 - $A$23))  + ((CC$24 + CC$25)/2 * ($A$25-$A$24)) + ((CC$25 + CC$26)/2 * ($A$26 - $A$25)) + ((CC$26+ CC$27)/2 * ($A$27-$A$26)) + ((CC$27 + CC$28)/2 * ($A$28 - $A$27)) + ((CC$28+CC$29)/2 * ($A$29-$A$28)) + ((CC$29 + CC$30)/2 * ($A$30-$A$29)) + ((CC$30 + CC$31)/2 * ($A$31 - $A$30)) + ((CC$31+CC$32)/2 * ($A$32-$A$31)) + ((CC$32 + CC$33)/2 * ($A$33-$A$32)) + ((CC$729+ CC$34)/2 * ($A$34 - $A$33)) + ((CC$34+CC$35)/2 * ($A$35-$A$34)) + ((CC$35 + CC$36)/2 * ($A$36-$A$35)) + ((CC$36 + CC$37)/2 * ($A$37 - $A$36))  + ((CC$37 + CC$38)/2 * ($A$38-$A$37)) + ((CC$38 + CC$39)/2 * ($A$39 - $A$38)) + ((CC$39+ CC$40)/2 * ($A$40-$A$39)) + ((CC$40 + CC$41)/2 * ($A$41 - $A$40)) + ((CC$41+CC$42)/2 * ($A$42 - $A$41)) + ((CC$42 + CC$43)/2 * ($A$43-$A$42)) + ((CC$43 + CC$44)/2 * ($A$44 - $A$43)) + ((CC$44+CC$45)/2 * ($A$45-$A$44)) + ((CC$45 + CC$46)/2 * ($A$46-$A$45)) + ((CC$46 + CC$47)/2 * ($A$47 - $A$46)) + ((CC$47+CC$48)/2 * ($A$48-$A$47)) + ((CC$48 + CC$49)/2 * ($A$49-$A$48)) + ((CC$49 + CC$50)/2 * ($A$50 - $A$49))  + ((CC$50 + CC$51)/2 * ($A$51-$A$50)) + ((CC$51 + CC$52)/2 * ($A$52 - $A$51)) + ((CC$52+ CC$53)/2 * ($A$53-$A$52)) + ((CC$53 + CC$54)/2 * ($A$54 - $A$53)) +  ((CC$54+CC$55)/2 * ($A$55 - $A$56)) + ((CC$55 + CC$56)/2 * ($A$56-$A$55)) + ((CC$56 + CC$57)/2 * ($A$57 - $A$56)) + ((CC$57+CC$58)/2 * ($A$58-$A$57)) + ((CC$58 + CC$59)/2 * ($A$59-$A$58)) + ((CC$59 + CC$60)/2 * ($A$60 - $A$59)) + ((CC$60+CC$61)/2 * ($A$61-$A$60)) + ((CC$61 + CC$62)/2 * ($A$62-$A$61)) + ((CC$62 + CC$63)/2 * ($A$63 - $A$62))  + ((CC$63 + CC$64)/2 * ($A$64-$A$63)) + ((CC$64 + CC$65)/2 * ($A$65 - $A$64)) + ((CC$65+ CC$66)/2 * ($A$66-$A$65)) + ((CC$66 + CC$67)/2 * ($A$67 - $A$66)) + ((CC$67+CC$68)/2 * ($A$68-$A$67)) + ((CC$68 + CC$69)/2 * ($A$69-$A$68)) + ((CC$69 + CC$70)/2 * ($A$70 - $A$69)) + ((CC$70+CC$71)/2 * ($A$71-$A$70)) + ((CC$71 + CC$72)/2 * ($A$72-$A$71)) + ((CC$72 + CC$73)/2 * ($A$73 - $A$72))  + ((CC$73 + CC$74)/2 * ($A$74-$A$73)) + ((CC$74 + CC$75)/2 * ($A$75 - $A$74)) + ((CC$75+ CC$76)/2 * ($A$76-$A$75)) + ((CC$76 + CC$77)/2 * ($A$77 - $A$76))  + ((CC$77 + CC$78)/2 * ($A$78-$A$77)) + ((CC$78 + CC$79)/2 * ($A$79 - $A$78))  + ((CC$79 + CC$80)/2 * ($A$80-$A$79)) + ((CC$80 + CC$81)/2 * ($A$81 - $A$80)) + ((CC$81+ CC$82)/2 * ($A$82-$A$81)) + ((CC$82 + CC$83)/2 * ($A$83 - $A$82))  + ((CC$83 + CC$84)/2 * ($A$84-$A$83)) + ((CC$84 + CC$85)/2 * ($A$85 - $A$84)) + ((CC$85 + CC$86)/2 * ($A$86 - $A$85))  + ((CC$86 + CC$87)/2 * ($A$87-$A$86)) + ((CC$87 + CC$88)/2 * ($A$88 - $A$87)) + ((CC$88 + CC$89)/2 * ($A$89 - $A$88))  + ((CC$89 + CC$90)/2 * ($A$90-$A$89)) + ((CC$90 + CC$91)/2 * ($A$91 - $A$90)) + ((CC$91 + CC$92)/2 * ($A$92 - $A$91)) + ((CC$92 + CC$93)/2 * ($A$93 - $A$92))+ ((CC$93 + CC$94)/2 * ($A$94 - $A$93)) + ((CC$94 + CC$95)/2 * ($A$95 - $A$94)) + ((CC$95 + CC$96)/2 * ($A$96 - $A$95)) + ((CC$96 + CC$97)/2 * ($A$97 - $A$96)) + ((CC$97 + CC$98)/2 * ($A$98 - $A$97)) + ((CC$98 + CC$99)/2 * ($A$99 - $A$98)) + ((CC$99 + CC$100)/2 * ($A$100 - $A$99)) + ((CC$100 + CC$101)/2 * ($A$101 - $A$100)) + ((CC$101 + CC$102)/2 * ($A$102 - $A$101)) + ((CC$102 + CC$103)/2 * ($A$103 - $A$102)) + ((CC$103 + CC$104)/2 * ($A$104 - $A$103)) + ((CC$104 + CC$105)/2 * ($A$105 - $A$104)) + ((CC$105 + CC$106)/2 * ($A$106 - $A$105)) + ((CC$106 + CC$107)/2 * ($A$107 - $A$106)) + ((CC$107 + CC$108)/2 * ($A$108 - $A$107)) + ((CC$108 + CC$109)/2 * ($A$109 - $A$108)) + ((CC$109 + CC$110)/2 * ($A$110 - $A$109))</f>
        <v>2243</v>
      </c>
      <c r="CE116" s="206">
        <f>((CE$2+CE$3)/2 * ($A$3-$A$2)) + ((CE$3 + CE$4)/2 * ($A$4-$A$3)) + ((CE$4 + CE$5)/2 * ($BA$5 - $A$4)) + ((CE$5+CE$6)/2 * ($A$6-$A$5)) + ((CE$6 + CE$7)/2 * ($A$7-$A$6)) + ((CE$7 + CE$8)/2 * ($A$8 - $A$7)) + ((CE$8+CE$9)/2 * ($A$9-$A$8)) + ((CE$9 + CE$10)/2 * ($A$10-$A$9)) + ((CE$10 + CE$11)/2 * ($A$11 - $A$10))  + ((CE$11 + CE$12)/2 * ($A$12-$A$11)) + ((CE$12 + CE$13)/2 * ($A$13 - $A$12)) + ((CE$13+ CE$14)/2 * ($A$14-$A$13)) + ((CE$16 + CE$15)/2 * ($A$15 - $A$14)) + ((CE$15+CE$16)/2 * ($A$16 - $A$15)) + ((CE$16 + CE$17)/2 * ($A$17-$A$16)) + ((CE$17 + CE$18)/2 * ($A$18 - $A$17)) + ((CE$18+CE$19)/2 * ($A$19-$A$18)) + ((CE$19 + CE$20)/2 * ($A$20-$A$19)) + ((CE$20 + CE$21)/2 * ($A$21 - $A$20)) + ((CE$21+CE$22)/2 * ($A$22-$A$21)) + ((CE$23 + CE$22)/2 * ($A$23-$A$22)) + ((CE$23 + CE$24)/2 * ($A$24 - $A$23))  + ((CE$24 + CE$25)/2 * ($A$25-$A$24)) + ((CE$25 + CE$26)/2 * ($A$26 - $A$25)) + ((CE$26+ CE$27)/2 * ($A$27-$A$26)) + ((CE$27 + CE$28)/2 * ($A$28 - $A$27)) + ((CE$28+CE$29)/2 * ($A$29-$A$28)) + ((CE$29 + CE$30)/2 * ($A$30-$A$29)) + ((CE$30 + CE$31)/2 * ($A$31 - $A$30)) + ((CE$31+CE$32)/2 * ($A$32-$A$31)) + ((CE$32 + CE$33)/2 * ($A$33-$A$32)) + ((CE$729+ CE$34)/2 * ($A$34 - $A$33)) + ((CE$34+CE$35)/2 * ($A$35-$A$34)) + ((CE$35 + CE$36)/2 * ($A$36-$A$35)) + ((CE$36 + CE$37)/2 * ($A$37 - $A$36))  + ((CE$37 + CE$38)/2 * ($A$38-$A$37)) + ((CE$38 + CE$39)/2 * ($A$39 - $A$38)) + ((CE$39+ CE$40)/2 * ($A$40-$A$39)) + ((CE$40 + CE$41)/2 * ($A$41 - $A$40)) + ((CE$41+CE$42)/2 * ($A$42 - $A$41)) + ((CE$42 + CE$43)/2 * ($A$43-$A$42)) + ((CE$43 + CE$44)/2 * ($A$44 - $A$43)) + ((CE$44+CE$45)/2 * ($A$45-$A$44)) + ((CE$45 + CE$46)/2 * ($A$46-$A$45)) + ((CE$46 + CE$47)/2 * ($A$47 - $A$46)) + ((CE$47+CE$48)/2 * ($A$48-$A$47)) + ((CE$48 + CE$49)/2 * ($A$49-$A$48)) + ((CE$49 + CE$50)/2 * ($A$50 - $A$49))  + ((CE$50 + CE$51)/2 * ($A$51-$A$50)) + ((CE$51 + CE$52)/2 * ($A$52 - $A$51)) + ((CE$52+ CE$53)/2 * ($A$53-$A$52)) + ((CE$53 + CE$54)/2 * ($A$54 - $A$53)) +  ((CE$54+CE$55)/2 * ($A$55 - $A$56)) + ((CE$55 + CE$56)/2 * ($A$56-$A$55)) + ((CE$56 + CE$57)/2 * ($A$57 - $A$56)) + ((CE$57+CE$58)/2 * ($A$58-$A$57)) + ((CE$58 + CE$59)/2 * ($A$59-$A$58)) + ((CE$59 + CE$60)/2 * ($A$60 - $A$59)) + ((CE$60+CE$61)/2 * ($A$61-$A$60)) + ((CE$61 + CE$62)/2 * ($A$62-$A$61)) + ((CE$62 + CE$63)/2 * ($A$63 - $A$62))  + ((CE$63 + CE$64)/2 * ($A$64-$A$63)) + ((CE$64 + CE$65)/2 * ($A$65 - $A$64)) + ((CE$65+ CE$66)/2 * ($A$66-$A$65)) + ((CE$66 + CE$67)/2 * ($A$67 - $A$66)) + ((CE$67+CE$68)/2 * ($A$68-$A$67)) + ((CE$68 + CE$69)/2 * ($A$69-$A$68)) + ((CE$69 + CE$70)/2 * ($A$70 - $A$69)) + ((CE$70+CE$71)/2 * ($A$71-$A$70)) + ((CE$71 + CE$72)/2 * ($A$72-$A$71)) + ((CE$72 + CE$73)/2 * ($A$73 - $A$72))  + ((CE$73 + CE$74)/2 * ($A$74-$A$73)) + ((CE$74 + CE$75)/2 * ($A$75 - $A$74)) + ((CE$75+ CE$76)/2 * ($A$76-$A$75)) + ((CE$76 + CE$77)/2 * ($A$77 - $A$76))  + ((CE$77 + CE$78)/2 * ($A$78-$A$77)) + ((CE$78 + CE$79)/2 * ($A$79 - $A$78))  + ((CE$79 + CE$80)/2 * ($A$80-$A$79)) + ((CE$80 + CE$81)/2 * ($A$81 - $A$80)) + ((CE$81+ CE$82)/2 * ($A$82-$A$81)) + ((CE$82 + CE$83)/2 * ($A$83 - $A$82))  + ((CE$83 + CE$84)/2 * ($A$84-$A$83)) + ((CE$84 + CE$85)/2 * ($A$85 - $A$84)) + ((CE$85 + CE$86)/2 * ($A$86 - $A$85))  + ((CE$86 + CE$87)/2 * ($A$87-$A$86)) + ((CE$87 + CE$88)/2 * ($A$88 - $A$87)) + ((CE$88 + CE$89)/2 * ($A$89 - $A$88))  + ((CE$89 + CE$90)/2 * ($A$90-$A$89)) + ((CE$90 + CE$91)/2 * ($A$91 - $A$90)) + ((CE$91 + CE$92)/2 * ($A$92 - $A$91)) + ((CE$92 + CE$93)/2 * ($A$93 - $A$92))+ ((CE$93 + CE$94)/2 * ($A$94 - $A$93)) + ((CE$94 + CE$95)/2 * ($A$95 - $A$94)) + ((CE$95 + CE$96)/2 * ($A$96 - $A$95)) + ((CE$96 + CE$97)/2 * ($A$97 - $A$96)) + ((CE$97 + CE$98)/2 * ($A$98 - $A$97)) + ((CE$98 + CE$99)/2 * ($A$99 - $A$98)) + ((CE$99 + CE$100)/2 * ($A$100 - $A$99)) + ((CE$100 + CE$101)/2 * ($A$101 - $A$100)) + ((CE$101 + CE$102)/2 * ($A$102 - $A$101)) + ((CE$102 + CE$103)/2 * ($A$103 - $A$102)) + ((CE$103 + CE$104)/2 * ($A$104 - $A$103)) + ((CE$104 + CE$105)/2 * ($A$105 - $A$104)) + ((CE$105 + CE$106)/2 * ($A$106 - $A$105)) + ((CE$106 + CE$107)/2 * ($A$107 - $A$106)) + ((CE$107 + CE$108)/2 * ($A$108 - $A$107)) + ((CE$108 + CE$109)/2 * ($A$109 - $A$108)) + ((CE$109 + CE$110)/2 * ($A$110 - $A$109))</f>
        <v>1442</v>
      </c>
      <c r="CI116" s="206">
        <f>((CI$2+CI$3)/2 * ($A$3-$A$2)) + ((CI$3 + CI$4)/2 * ($A$4-$A$3)) + ((CI$4 + CI$5)/2 * ($BA$5 - $A$4)) + ((CI$5+CI$6)/2 * ($A$6-$A$5)) + ((CI$6 + CI$7)/2 * ($A$7-$A$6)) + ((CI$7 + CI$8)/2 * ($A$8 - $A$7)) + ((CI$8+CI$9)/2 * ($A$9-$A$8)) + ((CI$9 + CI$10)/2 * ($A$10-$A$9)) + ((CI$10 + CI$11)/2 * ($A$11 - $A$10))  + ((CI$11 + CI$12)/2 * ($A$12-$A$11)) + ((CI$12 + CI$13)/2 * ($A$13 - $A$12)) + ((CI$13+ CI$14)/2 * ($A$14-$A$13)) + ((CI$16 + CI$15)/2 * ($A$15 - $A$14)) + ((CI$15+CI$16)/2 * ($A$16 - $A$15)) + ((CI$16 + CI$17)/2 * ($A$17-$A$16)) + ((CI$17 + CI$18)/2 * ($A$18 - $A$17)) + ((CI$18+CI$19)/2 * ($A$19-$A$18)) + ((CI$19 + CI$20)/2 * ($A$20-$A$19)) + ((CI$20 + CI$21)/2 * ($A$21 - $A$20)) + ((CI$21+CI$22)/2 * ($A$22-$A$21)) + ((CI$23 + CI$22)/2 * ($A$23-$A$22)) + ((CI$23 + CI$24)/2 * ($A$24 - $A$23))  + ((CI$24 + CI$25)/2 * ($A$25-$A$24)) + ((CI$25 + CI$26)/2 * ($A$26 - $A$25)) + ((CI$26+ CI$27)/2 * ($A$27-$A$26)) + ((CI$27 + CI$28)/2 * ($A$28 - $A$27)) + ((CI$28+CI$29)/2 * ($A$29-$A$28)) + ((CI$29 + CI$30)/2 * ($A$30-$A$29)) + ((CI$30 + CI$31)/2 * ($A$31 - $A$30)) + ((CI$31+CI$32)/2 * ($A$32-$A$31)) + ((CI$32 + CI$33)/2 * ($A$33-$A$32)) + ((CI$729+ CI$34)/2 * ($A$34 - $A$33)) + ((CI$34+CI$35)/2 * ($A$35-$A$34)) + ((CI$35 + CI$36)/2 * ($A$36-$A$35)) + ((CI$36 + CI$37)/2 * ($A$37 - $A$36))  + ((CI$37 + CI$38)/2 * ($A$38-$A$37)) + ((CI$38 + CI$39)/2 * ($A$39 - $A$38)) + ((CI$39+ CI$40)/2 * ($A$40-$A$39)) + ((CI$40 + CI$41)/2 * ($A$41 - $A$40)) + ((CI$41+CI$42)/2 * ($A$42 - $A$41)) + ((CI$42 + CI$43)/2 * ($A$43-$A$42)) + ((CI$43 + CI$44)/2 * ($A$44 - $A$43)) + ((CI$44+CI$45)/2 * ($A$45-$A$44)) + ((CI$45 + CI$46)/2 * ($A$46-$A$45)) + ((CI$46 + CI$47)/2 * ($A$47 - $A$46)) + ((CI$47+CI$48)/2 * ($A$48-$A$47)) + ((CI$48 + CI$49)/2 * ($A$49-$A$48)) + ((CI$49 + CI$50)/2 * ($A$50 - $A$49))  + ((CI$50 + CI$51)/2 * ($A$51-$A$50)) + ((CI$51 + CI$52)/2 * ($A$52 - $A$51)) + ((CI$52+ CI$53)/2 * ($A$53-$A$52)) + ((CI$53 + CI$54)/2 * ($A$54 - $A$53)) +  ((CI$54+CI$55)/2 * ($A$55 - $A$56)) + ((CI$55 + CI$56)/2 * ($A$56-$A$55)) + ((CI$56 + CI$57)/2 * ($A$57 - $A$56)) + ((CI$57+CI$58)/2 * ($A$58-$A$57)) + ((CI$58 + CI$59)/2 * ($A$59-$A$58)) + ((CI$59 + CI$60)/2 * ($A$60 - $A$59)) + ((CI$60+CI$61)/2 * ($A$61-$A$60)) + ((CI$61 + CI$62)/2 * ($A$62-$A$61)) + ((CI$62 + CI$63)/2 * ($A$63 - $A$62))  + ((CI$63 + CI$64)/2 * ($A$64-$A$63)) + ((CI$64 + CI$65)/2 * ($A$65 - $A$64)) + ((CI$65+ CI$66)/2 * ($A$66-$A$65)) + ((CI$66 + CI$67)/2 * ($A$67 - $A$66)) + ((CI$67+CI$68)/2 * ($A$68-$A$67)) + ((CI$68 + CI$69)/2 * ($A$69-$A$68)) + ((CI$69 + CI$70)/2 * ($A$70 - $A$69)) + ((CI$70+CI$71)/2 * ($A$71-$A$70)) + ((CI$71 + CI$72)/2 * ($A$72-$A$71)) + ((CI$72 + CI$73)/2 * ($A$73 - $A$72))  + ((CI$73 + CI$74)/2 * ($A$74-$A$73)) + ((CI$74 + CI$75)/2 * ($A$75 - $A$74)) + ((CI$75+ CI$76)/2 * ($A$76-$A$75)) + ((CI$76 + CI$77)/2 * ($A$77 - $A$76))  + ((CI$77 + CI$78)/2 * ($A$78-$A$77)) + ((CI$78 + CI$79)/2 * ($A$79 - $A$78))  + ((CI$79 + CI$80)/2 * ($A$80-$A$79)) + ((CI$80 + CI$81)/2 * ($A$81 - $A$80)) + ((CI$81+ CI$82)/2 * ($A$82-$A$81)) + ((CI$82 + CI$83)/2 * ($A$83 - $A$82))  + ((CI$83 + CI$84)/2 * ($A$84-$A$83)) + ((CI$84 + CI$85)/2 * ($A$85 - $A$84)) + ((CI$85 + CI$86)/2 * ($A$86 - $A$85))  + ((CI$86 + CI$87)/2 * ($A$87-$A$86)) + ((CI$87 + CI$88)/2 * ($A$88 - $A$87)) + ((CI$88 + CI$89)/2 * ($A$89 - $A$88))  + ((CI$89 + CI$90)/2 * ($A$90-$A$89)) + ((CI$90 + CI$91)/2 * ($A$91 - $A$90)) + ((CI$91 + CI$92)/2 * ($A$92 - $A$91)) + ((CI$92 + CI$93)/2 * ($A$93 - $A$92))+ ((CI$93 + CI$94)/2 * ($A$94 - $A$93)) + ((CI$94 + CI$95)/2 * ($A$95 - $A$94)) + ((CI$95 + CI$96)/2 * ($A$96 - $A$95)) + ((CI$96 + CI$97)/2 * ($A$97 - $A$96)) + ((CI$97 + CI$98)/2 * ($A$98 - $A$97)) + ((CI$98 + CI$99)/2 * ($A$99 - $A$98)) + ((CI$99 + CI$100)/2 * ($A$100 - $A$99)) + ((CI$100 + CI$101)/2 * ($A$101 - $A$100)) + ((CI$101 + CI$102)/2 * ($A$102 - $A$101)) + ((CI$102 + CI$103)/2 * ($A$103 - $A$102)) + ((CI$103 + CI$104)/2 * ($A$104 - $A$103)) + ((CI$104 + CI$105)/2 * ($A$105 - $A$104)) + ((CI$105 + CI$106)/2 * ($A$106 - $A$105)) + ((CI$106 + CI$107)/2 * ($A$107 - $A$106)) + ((CI$107 + CI$108)/2 * ($A$108 - $A$107)) + ((CI$108 + CI$109)/2 * ($A$109 - $A$108)) + ((CI$109 + CI$110)/2 * ($A$110 - $A$109))</f>
        <v>2230.75</v>
      </c>
      <c r="CK116" s="206">
        <f>((CK$2+CK$3)/2 * ($A$3-$A$2)) + ((CK$3 + CK$4)/2 * ($A$4-$A$3)) + ((CK$4 + CK$5)/2 * ($BA$5 - $A$4)) + ((CK$5+CK$6)/2 * ($A$6-$A$5)) + ((CK$6 + CK$7)/2 * ($A$7-$A$6)) + ((CK$7 + CK$8)/2 * ($A$8 - $A$7)) + ((CK$8+CK$9)/2 * ($A$9-$A$8)) + ((CK$9 + CK$10)/2 * ($A$10-$A$9)) + ((CK$10 + CK$11)/2 * ($A$11 - $A$10))  + ((CK$11 + CK$12)/2 * ($A$12-$A$11)) + ((CK$12 + CK$13)/2 * ($A$13 - $A$12)) + ((CK$13+ CK$14)/2 * ($A$14-$A$13)) + ((CK$16 + CK$15)/2 * ($A$15 - $A$14)) + ((CK$15+CK$16)/2 * ($A$16 - $A$15)) + ((CK$16 + CK$17)/2 * ($A$17-$A$16)) + ((CK$17 + CK$18)/2 * ($A$18 - $A$17)) + ((CK$18+CK$19)/2 * ($A$19-$A$18)) + ((CK$19 + CK$20)/2 * ($A$20-$A$19)) + ((CK$20 + CK$21)/2 * ($A$21 - $A$20)) + ((CK$21+CK$22)/2 * ($A$22-$A$21)) + ((CK$23 + CK$22)/2 * ($A$23-$A$22)) + ((CK$23 + CK$24)/2 * ($A$24 - $A$23))  + ((CK$24 + CK$25)/2 * ($A$25-$A$24)) + ((CK$25 + CK$26)/2 * ($A$26 - $A$25)) + ((CK$26+ CK$27)/2 * ($A$27-$A$26)) + ((CK$27 + CK$28)/2 * ($A$28 - $A$27)) + ((CK$28+CK$29)/2 * ($A$29-$A$28)) + ((CK$29 + CK$30)/2 * ($A$30-$A$29)) + ((CK$30 + CK$31)/2 * ($A$31 - $A$30)) + ((CK$31+CK$32)/2 * ($A$32-$A$31)) + ((CK$32 + CK$33)/2 * ($A$33-$A$32)) + ((CK$729+ CK$34)/2 * ($A$34 - $A$33)) + ((CK$34+CK$35)/2 * ($A$35-$A$34)) + ((CK$35 + CK$36)/2 * ($A$36-$A$35)) + ((CK$36 + CK$37)/2 * ($A$37 - $A$36))  + ((CK$37 + CK$38)/2 * ($A$38-$A$37)) + ((CK$38 + CK$39)/2 * ($A$39 - $A$38)) + ((CK$39+ CK$40)/2 * ($A$40-$A$39)) + ((CK$40 + CK$41)/2 * ($A$41 - $A$40)) + ((CK$41+CK$42)/2 * ($A$42 - $A$41)) + ((CK$42 + CK$43)/2 * ($A$43-$A$42)) + ((CK$43 + CK$44)/2 * ($A$44 - $A$43)) + ((CK$44+CK$45)/2 * ($A$45-$A$44)) + ((CK$45 + CK$46)/2 * ($A$46-$A$45)) + ((CK$46 + CK$47)/2 * ($A$47 - $A$46)) + ((CK$47+CK$48)/2 * ($A$48-$A$47)) + ((CK$48 + CK$49)/2 * ($A$49-$A$48)) + ((CK$49 + CK$50)/2 * ($A$50 - $A$49))  + ((CK$50 + CK$51)/2 * ($A$51-$A$50)) + ((CK$51 + CK$52)/2 * ($A$52 - $A$51)) + ((CK$52+ CK$53)/2 * ($A$53-$A$52)) + ((CK$53 + CK$54)/2 * ($A$54 - $A$53)) +  ((CK$54+CK$55)/2 * ($A$55 - $A$56)) + ((CK$55 + CK$56)/2 * ($A$56-$A$55)) + ((CK$56 + CK$57)/2 * ($A$57 - $A$56)) + ((CK$57+CK$58)/2 * ($A$58-$A$57)) + ((CK$58 + CK$59)/2 * ($A$59-$A$58)) + ((CK$59 + CK$60)/2 * ($A$60 - $A$59)) + ((CK$60+CK$61)/2 * ($A$61-$A$60)) + ((CK$61 + CK$62)/2 * ($A$62-$A$61)) + ((CK$62 + CK$63)/2 * ($A$63 - $A$62))  + ((CK$63 + CK$64)/2 * ($A$64-$A$63)) + ((CK$64 + CK$65)/2 * ($A$65 - $A$64)) + ((CK$65+ CK$66)/2 * ($A$66-$A$65)) + ((CK$66 + CK$67)/2 * ($A$67 - $A$66)) + ((CK$67+CK$68)/2 * ($A$68-$A$67)) + ((CK$68 + CK$69)/2 * ($A$69-$A$68)) + ((CK$69 + CK$70)/2 * ($A$70 - $A$69)) + ((CK$70+CK$71)/2 * ($A$71-$A$70)) + ((CK$71 + CK$72)/2 * ($A$72-$A$71)) + ((CK$72 + CK$73)/2 * ($A$73 - $A$72))  + ((CK$73 + CK$74)/2 * ($A$74-$A$73)) + ((CK$74 + CK$75)/2 * ($A$75 - $A$74)) + ((CK$75+ CK$76)/2 * ($A$76-$A$75)) + ((CK$76 + CK$77)/2 * ($A$77 - $A$76))  + ((CK$77 + CK$78)/2 * ($A$78-$A$77)) + ((CK$78 + CK$79)/2 * ($A$79 - $A$78))  + ((CK$79 + CK$80)/2 * ($A$80-$A$79)) + ((CK$80 + CK$81)/2 * ($A$81 - $A$80)) + ((CK$81+ CK$82)/2 * ($A$82-$A$81)) + ((CK$82 + CK$83)/2 * ($A$83 - $A$82))  + ((CK$83 + CK$84)/2 * ($A$84-$A$83)) + ((CK$84 + CK$85)/2 * ($A$85 - $A$84)) + ((CK$85 + CK$86)/2 * ($A$86 - $A$85))  + ((CK$86 + CK$87)/2 * ($A$87-$A$86)) + ((CK$87 + CK$88)/2 * ($A$88 - $A$87)) + ((CK$88 + CK$89)/2 * ($A$89 - $A$88))  + ((CK$89 + CK$90)/2 * ($A$90-$A$89)) + ((CK$90 + CK$91)/2 * ($A$91 - $A$90)) + ((CK$91 + CK$92)/2 * ($A$92 - $A$91)) + ((CK$92 + CK$93)/2 * ($A$93 - $A$92))+ ((CK$93 + CK$94)/2 * ($A$94 - $A$93)) + ((CK$94 + CK$95)/2 * ($A$95 - $A$94)) + ((CK$95 + CK$96)/2 * ($A$96 - $A$95)) + ((CK$96 + CK$97)/2 * ($A$97 - $A$96)) + ((CK$97 + CK$98)/2 * ($A$98 - $A$97)) + ((CK$98 + CK$99)/2 * ($A$99 - $A$98)) + ((CK$99 + CK$100)/2 * ($A$100 - $A$99)) + ((CK$100 + CK$101)/2 * ($A$101 - $A$100)) + ((CK$101 + CK$102)/2 * ($A$102 - $A$101)) + ((CK$102 + CK$103)/2 * ($A$103 - $A$102)) + ((CK$103 + CK$104)/2 * ($A$104 - $A$103)) + ((CK$104 + CK$105)/2 * ($A$105 - $A$104)) + ((CK$105 + CK$106)/2 * ($A$106 - $A$105)) + ((CK$106 + CK$107)/2 * ($A$107 - $A$106)) + ((CK$107 + CK$108)/2 * ($A$108 - $A$107)) + ((CK$108 + CK$109)/2 * ($A$109 - $A$108)) + ((CK$109 + CK$110)/2 * ($A$110 - $A$109))</f>
        <v>2039.5</v>
      </c>
      <c r="CY116" s="206">
        <f>((CY$2+CY$3)/2 * ($A$3-$A$2)) + ((CY$3 + CY$4)/2 * ($A$4-$A$3)) + ((CY$4 + CY$5)/2 * ($BA$5 - $A$4)) + ((CY$5+CY$6)/2 * ($A$6-$A$5)) + ((CY$6 + CY$7)/2 * ($A$7-$A$6)) + ((CY$7 + CY$8)/2 * ($A$8 - $A$7)) + ((CY$8+CY$9)/2 * ($A$9-$A$8)) + ((CY$9 + CY$10)/2 * ($A$10-$A$9)) + ((CY$10 + CY$11)/2 * ($A$11 - $A$10))  + ((CY$11 + CY$12)/2 * ($A$12-$A$11)) + ((CY$12 + CY$13)/2 * ($A$13 - $A$12)) + ((CY$13+ CY$14)/2 * ($A$14-$A$13)) + ((CY$16 + CY$15)/2 * ($A$15 - $A$14)) + ((CY$15+CY$16)/2 * ($A$16 - $A$15)) + ((CY$16 + CY$17)/2 * ($A$17-$A$16)) + ((CY$17 + CY$18)/2 * ($A$18 - $A$17)) + ((CY$18+CY$19)/2 * ($A$19-$A$18)) + ((CY$19 + CY$20)/2 * ($A$20-$A$19)) + ((CY$20 + CY$21)/2 * ($A$21 - $A$20)) + ((CY$21+CY$22)/2 * ($A$22-$A$21)) + ((CY$23 + CY$22)/2 * ($A$23-$A$22)) + ((CY$23 + CY$24)/2 * ($A$24 - $A$23))  + ((CY$24 + CY$25)/2 * ($A$25-$A$24)) + ((CY$25 + CY$26)/2 * ($A$26 - $A$25)) + ((CY$26+ CY$27)/2 * ($A$27-$A$26)) + ((CY$27 + CY$28)/2 * ($A$28 - $A$27)) + ((CY$28+CY$29)/2 * ($A$29-$A$28)) + ((CY$29 + CY$30)/2 * ($A$30-$A$29)) + ((CY$30 + CY$31)/2 * ($A$31 - $A$30)) + ((CY$31+CY$32)/2 * ($A$32-$A$31)) + ((CY$32 + CY$33)/2 * ($A$33-$A$32)) + ((CY$729+ CY$34)/2 * ($A$34 - $A$33)) + ((CY$34+CY$35)/2 * ($A$35-$A$34)) + ((CY$35 + CY$36)/2 * ($A$36-$A$35)) + ((CY$36 + CY$37)/2 * ($A$37 - $A$36))  + ((CY$37 + CY$38)/2 * ($A$38-$A$37)) + ((CY$38 + CY$39)/2 * ($A$39 - $A$38)) + ((CY$39+ CY$40)/2 * ($A$40-$A$39)) + ((CY$40 + CY$41)/2 * ($A$41 - $A$40)) + ((CY$41+CY$42)/2 * ($A$42 - $A$41)) + ((CY$42 + CY$43)/2 * ($A$43-$A$42)) + ((CY$43 + CY$44)/2 * ($A$44 - $A$43)) + ((CY$44+CY$45)/2 * ($A$45-$A$44)) + ((CY$45 + CY$46)/2 * ($A$46-$A$45)) + ((CY$46 + CY$47)/2 * ($A$47 - $A$46)) + ((CY$47+CY$48)/2 * ($A$48-$A$47)) + ((CY$48 + CY$49)/2 * ($A$49-$A$48)) + ((CY$49 + CY$50)/2 * ($A$50 - $A$49))  + ((CY$50 + CY$51)/2 * ($A$51-$A$50)) + ((CY$51 + CY$52)/2 * ($A$52 - $A$51)) + ((CY$52+ CY$53)/2 * ($A$53-$A$52)) + ((CY$53 + CY$54)/2 * ($A$54 - $A$53)) +  ((CY$54+CY$55)/2 * ($A$55 - $A$56)) + ((CY$55 + CY$56)/2 * ($A$56-$A$55)) + ((CY$56 + CY$57)/2 * ($A$57 - $A$56)) + ((CY$57+CY$58)/2 * ($A$58-$A$57)) + ((CY$58 + CY$59)/2 * ($A$59-$A$58)) + ((CY$59 + CY$60)/2 * ($A$60 - $A$59)) + ((CY$60+CY$61)/2 * ($A$61-$A$60)) + ((CY$61 + CY$62)/2 * ($A$62-$A$61)) + ((CY$62 + CY$63)/2 * ($A$63 - $A$62))  + ((CY$63 + CY$64)/2 * ($A$64-$A$63)) + ((CY$64 + CY$65)/2 * ($A$65 - $A$64)) + ((CY$65+ CY$66)/2 * ($A$66-$A$65)) + ((CY$66 + CY$67)/2 * ($A$67 - $A$66)) + ((CY$67+CY$68)/2 * ($A$68-$A$67)) + ((CY$68 + CY$69)/2 * ($A$69-$A$68)) + ((CY$69 + CY$70)/2 * ($A$70 - $A$69)) + ((CY$70+CY$71)/2 * ($A$71-$A$70)) + ((CY$71 + CY$72)/2 * ($A$72-$A$71)) + ((CY$72 + CY$73)/2 * ($A$73 - $A$72))  + ((CY$73 + CY$74)/2 * ($A$74-$A$73)) + ((CY$74 + CY$75)/2 * ($A$75 - $A$74)) + ((CY$75+ CY$76)/2 * ($A$76-$A$75)) + ((CY$76 + CY$77)/2 * ($A$77 - $A$76))  + ((CY$77 + CY$78)/2 * ($A$78-$A$77)) + ((CY$78 + CY$79)/2 * ($A$79 - $A$78))  + ((CY$79 + CY$80)/2 * ($A$80-$A$79)) + ((CY$80 + CY$81)/2 * ($A$81 - $A$80)) + ((CY$81+ CY$82)/2 * ($A$82-$A$81)) + ((CY$82 + CY$83)/2 * ($A$83 - $A$82))  + ((CY$83 + CY$84)/2 * ($A$84-$A$83)) + ((CY$84 + CY$85)/2 * ($A$85 - $A$84)) + ((CY$85 + CY$86)/2 * ($A$86 - $A$85))  + ((CY$86 + CY$87)/2 * ($A$87-$A$86)) + ((CY$87 + CY$88)/2 * ($A$88 - $A$87)) + ((CY$88 + CY$89)/2 * ($A$89 - $A$88))  + ((CY$89 + CY$90)/2 * ($A$90-$A$89)) + ((CY$90 + CY$91)/2 * ($A$91 - $A$90)) + ((CY$91 + CY$92)/2 * ($A$92 - $A$91)) + ((CY$92 + CY$93)/2 * ($A$93 - $A$92))+ ((CY$93 + CY$94)/2 * ($A$94 - $A$93)) + ((CY$94 + CY$95)/2 * ($A$95 - $A$94)) + ((CY$95 + CY$96)/2 * ($A$96 - $A$95)) + ((CY$96 + CY$97)/2 * ($A$97 - $A$96)) + ((CY$97 + CY$98)/2 * ($A$98 - $A$97)) + ((CY$98 + CY$99)/2 * ($A$99 - $A$98)) + ((CY$99 + CY$100)/2 * ($A$100 - $A$99)) + ((CY$100 + CY$101)/2 * ($A$101 - $A$100)) + ((CY$101 + CY$102)/2 * ($A$102 - $A$101)) + ((CY$102 + CY$103)/2 * ($A$103 - $A$102)) + ((CY$103 + CY$104)/2 * ($A$104 - $A$103)) + ((CY$104 + CY$105)/2 * ($A$105 - $A$104)) + ((CY$105 + CY$106)/2 * ($A$106 - $A$105)) + ((CY$106 + CY$107)/2 * ($A$107 - $A$106)) + ((CY$107 + CY$108)/2 * ($A$108 - $A$107)) + ((CY$108 + CY$109)/2 * ($A$109 - $A$108)) + ((CY$109 + CY$110)/2 * ($A$110 - $A$109))</f>
        <v>2155.2777777777778</v>
      </c>
      <c r="DA116" s="206">
        <f>((DA$2+DA$3)/2 * ($A$3-$A$2)) + ((DA$3 + DA$4)/2 * ($A$4-$A$3)) + ((DA$4 + DA$5)/2 * ($BA$5 - $A$4)) + ((DA$5+DA$6)/2 * ($A$6-$A$5)) + ((DA$6 + DA$7)/2 * ($A$7-$A$6)) + ((DA$7 + DA$8)/2 * ($A$8 - $A$7)) + ((DA$8+DA$9)/2 * ($A$9-$A$8)) + ((DA$9 + DA$10)/2 * ($A$10-$A$9)) + ((DA$10 + DA$11)/2 * ($A$11 - $A$10))  + ((DA$11 + DA$12)/2 * ($A$12-$A$11)) + ((DA$12 + DA$13)/2 * ($A$13 - $A$12)) + ((DA$13+ DA$14)/2 * ($A$14-$A$13)) + ((DA$16 + DA$15)/2 * ($A$15 - $A$14)) + ((DA$15+DA$16)/2 * ($A$16 - $A$15)) + ((DA$16 + DA$17)/2 * ($A$17-$A$16)) + ((DA$17 + DA$18)/2 * ($A$18 - $A$17)) + ((DA$18+DA$19)/2 * ($A$19-$A$18)) + ((DA$19 + DA$20)/2 * ($A$20-$A$19)) + ((DA$20 + DA$21)/2 * ($A$21 - $A$20)) + ((DA$21+DA$22)/2 * ($A$22-$A$21)) + ((DA$23 + DA$22)/2 * ($A$23-$A$22)) + ((DA$23 + DA$24)/2 * ($A$24 - $A$23))  + ((DA$24 + DA$25)/2 * ($A$25-$A$24)) + ((DA$25 + DA$26)/2 * ($A$26 - $A$25)) + ((DA$26+ DA$27)/2 * ($A$27-$A$26)) + ((DA$27 + DA$28)/2 * ($A$28 - $A$27)) + ((DA$28+DA$29)/2 * ($A$29-$A$28)) + ((DA$29 + DA$30)/2 * ($A$30-$A$29)) + ((DA$30 + DA$31)/2 * ($A$31 - $A$30)) + ((DA$31+DA$32)/2 * ($A$32-$A$31)) + ((DA$32 + DA$33)/2 * ($A$33-$A$32)) + ((DA$729+ DA$34)/2 * ($A$34 - $A$33)) + ((DA$34+DA$35)/2 * ($A$35-$A$34)) + ((DA$35 + DA$36)/2 * ($A$36-$A$35)) + ((DA$36 + DA$37)/2 * ($A$37 - $A$36))  + ((DA$37 + DA$38)/2 * ($A$38-$A$37)) + ((DA$38 + DA$39)/2 * ($A$39 - $A$38)) + ((DA$39+ DA$40)/2 * ($A$40-$A$39)) + ((DA$40 + DA$41)/2 * ($A$41 - $A$40)) + ((DA$41+DA$42)/2 * ($A$42 - $A$41)) + ((DA$42 + DA$43)/2 * ($A$43-$A$42)) + ((DA$43 + DA$44)/2 * ($A$44 - $A$43)) + ((DA$44+DA$45)/2 * ($A$45-$A$44)) + ((DA$45 + DA$46)/2 * ($A$46-$A$45)) + ((DA$46 + DA$47)/2 * ($A$47 - $A$46)) + ((DA$47+DA$48)/2 * ($A$48-$A$47)) + ((DA$48 + DA$49)/2 * ($A$49-$A$48)) + ((DA$49 + DA$50)/2 * ($A$50 - $A$49))  + ((DA$50 + DA$51)/2 * ($A$51-$A$50)) + ((DA$51 + DA$52)/2 * ($A$52 - $A$51)) + ((DA$52+ DA$53)/2 * ($A$53-$A$52)) + ((DA$53 + DA$54)/2 * ($A$54 - $A$53)) +  ((DA$54+DA$55)/2 * ($A$55 - $A$56)) + ((DA$55 + DA$56)/2 * ($A$56-$A$55)) + ((DA$56 + DA$57)/2 * ($A$57 - $A$56)) + ((DA$57+DA$58)/2 * ($A$58-$A$57)) + ((DA$58 + DA$59)/2 * ($A$59-$A$58)) + ((DA$59 + DA$60)/2 * ($A$60 - $A$59)) + ((DA$60+DA$61)/2 * ($A$61-$A$60)) + ((DA$61 + DA$62)/2 * ($A$62-$A$61)) + ((DA$62 + DA$63)/2 * ($A$63 - $A$62))  + ((DA$63 + DA$64)/2 * ($A$64-$A$63)) + ((DA$64 + DA$65)/2 * ($A$65 - $A$64)) + ((DA$65+ DA$66)/2 * ($A$66-$A$65)) + ((DA$66 + DA$67)/2 * ($A$67 - $A$66)) + ((DA$67+DA$68)/2 * ($A$68-$A$67)) + ((DA$68 + DA$69)/2 * ($A$69-$A$68)) + ((DA$69 + DA$70)/2 * ($A$70 - $A$69)) + ((DA$70+DA$71)/2 * ($A$71-$A$70)) + ((DA$71 + DA$72)/2 * ($A$72-$A$71)) + ((DA$72 + DA$73)/2 * ($A$73 - $A$72))  + ((DA$73 + DA$74)/2 * ($A$74-$A$73)) + ((DA$74 + DA$75)/2 * ($A$75 - $A$74)) + ((DA$75+ DA$76)/2 * ($A$76-$A$75)) + ((DA$76 + DA$77)/2 * ($A$77 - $A$76))  + ((DA$77 + DA$78)/2 * ($A$78-$A$77)) + ((DA$78 + DA$79)/2 * ($A$79 - $A$78))  + ((DA$79 + DA$80)/2 * ($A$80-$A$79)) + ((DA$80 + DA$81)/2 * ($A$81 - $A$80)) + ((DA$81+ DA$82)/2 * ($A$82-$A$81)) + ((DA$82 + DA$83)/2 * ($A$83 - $A$82))  + ((DA$83 + DA$84)/2 * ($A$84-$A$83)) + ((DA$84 + DA$85)/2 * ($A$85 - $A$84)) + ((DA$85 + DA$86)/2 * ($A$86 - $A$85))  + ((DA$86 + DA$87)/2 * ($A$87-$A$86)) + ((DA$87 + DA$88)/2 * ($A$88 - $A$87)) + ((DA$88 + DA$89)/2 * ($A$89 - $A$88))  + ((DA$89 + DA$90)/2 * ($A$90-$A$89)) + ((DA$90 + DA$91)/2 * ($A$91 - $A$90)) + ((DA$91 + DA$92)/2 * ($A$92 - $A$91)) + ((DA$92 + DA$93)/2 * ($A$93 - $A$92))+ ((DA$93 + DA$94)/2 * ($A$94 - $A$93)) + ((DA$94 + DA$95)/2 * ($A$95 - $A$94)) + ((DA$95 + DA$96)/2 * ($A$96 - $A$95)) + ((DA$96 + DA$97)/2 * ($A$97 - $A$96)) + ((DA$97 + DA$98)/2 * ($A$98 - $A$97)) + ((DA$98 + DA$99)/2 * ($A$99 - $A$98)) + ((DA$99 + DA$100)/2 * ($A$100 - $A$99)) + ((DA$100 + DA$101)/2 * ($A$101 - $A$100)) + ((DA$101 + DA$102)/2 * ($A$102 - $A$101)) + ((DA$102 + DA$103)/2 * ($A$103 - $A$102)) + ((DA$103 + DA$104)/2 * ($A$104 - $A$103)) + ((DA$104 + DA$105)/2 * ($A$105 - $A$104)) + ((DA$105 + DA$106)/2 * ($A$106 - $A$105)) + ((DA$106 + DA$107)/2 * ($A$107 - $A$106)) + ((DA$107 + DA$108)/2 * ($A$108 - $A$107)) + ((DA$108 + DA$109)/2 * ($A$109 - $A$108)) + ((DA$109 + DA$110)/2 * ($A$110 - $A$109))</f>
        <v>2903.0555555555557</v>
      </c>
      <c r="DC116" s="206">
        <f>((DC$2+DC$3)/2 * ($A$3-$A$2)) + ((DC$3 + DC$4)/2 * ($A$4-$A$3)) + ((DC$4 + DC$5)/2 * ($BA$5 - $A$4)) + ((DC$5+DC$6)/2 * ($A$6-$A$5)) + ((DC$6 + DC$7)/2 * ($A$7-$A$6)) + ((DC$7 + DC$8)/2 * ($A$8 - $A$7)) + ((DC$8+DC$9)/2 * ($A$9-$A$8)) + ((DC$9 + DC$10)/2 * ($A$10-$A$9)) + ((DC$10 + DC$11)/2 * ($A$11 - $A$10))  + ((DC$11 + DC$12)/2 * ($A$12-$A$11)) + ((DC$12 + DC$13)/2 * ($A$13 - $A$12)) + ((DC$13+ DC$14)/2 * ($A$14-$A$13)) + ((DC$16 + DC$15)/2 * ($A$15 - $A$14)) + ((DC$15+DC$16)/2 * ($A$16 - $A$15)) + ((DC$16 + DC$17)/2 * ($A$17-$A$16)) + ((DC$17 + DC$18)/2 * ($A$18 - $A$17)) + ((DC$18+DC$19)/2 * ($A$19-$A$18)) + ((DC$19 + DC$20)/2 * ($A$20-$A$19)) + ((DC$20 + DC$21)/2 * ($A$21 - $A$20)) + ((DC$21+DC$22)/2 * ($A$22-$A$21)) + ((DC$23 + DC$22)/2 * ($A$23-$A$22)) + ((DC$23 + DC$24)/2 * ($A$24 - $A$23))  + ((DC$24 + DC$25)/2 * ($A$25-$A$24)) + ((DC$25 + DC$26)/2 * ($A$26 - $A$25)) + ((DC$26+ DC$27)/2 * ($A$27-$A$26)) + ((DC$27 + DC$28)/2 * ($A$28 - $A$27)) + ((DC$28+DC$29)/2 * ($A$29-$A$28)) + ((DC$29 + DC$30)/2 * ($A$30-$A$29)) + ((DC$30 + DC$31)/2 * ($A$31 - $A$30)) + ((DC$31+DC$32)/2 * ($A$32-$A$31)) + ((DC$32 + DC$33)/2 * ($A$33-$A$32)) + ((DC$729+ DC$34)/2 * ($A$34 - $A$33)) + ((DC$34+DC$35)/2 * ($A$35-$A$34)) + ((DC$35 + DC$36)/2 * ($A$36-$A$35)) + ((DC$36 + DC$37)/2 * ($A$37 - $A$36))  + ((DC$37 + DC$38)/2 * ($A$38-$A$37)) + ((DC$38 + DC$39)/2 * ($A$39 - $A$38)) + ((DC$39+ DC$40)/2 * ($A$40-$A$39)) + ((DC$40 + DC$41)/2 * ($A$41 - $A$40)) + ((DC$41+DC$42)/2 * ($A$42 - $A$41)) + ((DC$42 + DC$43)/2 * ($A$43-$A$42)) + ((DC$43 + DC$44)/2 * ($A$44 - $A$43)) + ((DC$44+DC$45)/2 * ($A$45-$A$44)) + ((DC$45 + DC$46)/2 * ($A$46-$A$45)) + ((DC$46 + DC$47)/2 * ($A$47 - $A$46)) + ((DC$47+DC$48)/2 * ($A$48-$A$47)) + ((DC$48 + DC$49)/2 * ($A$49-$A$48)) + ((DC$49 + DC$50)/2 * ($A$50 - $A$49))  + ((DC$50 + DC$51)/2 * ($A$51-$A$50)) + ((DC$51 + DC$52)/2 * ($A$52 - $A$51)) + ((DC$52+ DC$53)/2 * ($A$53-$A$52)) + ((DC$53 + DC$54)/2 * ($A$54 - $A$53)) +  ((DC$54+DC$55)/2 * ($A$55 - $A$56)) + ((DC$55 + DC$56)/2 * ($A$56-$A$55)) + ((DC$56 + DC$57)/2 * ($A$57 - $A$56)) + ((DC$57+DC$58)/2 * ($A$58-$A$57)) + ((DC$58 + DC$59)/2 * ($A$59-$A$58)) + ((DC$59 + DC$60)/2 * ($A$60 - $A$59)) + ((DC$60+DC$61)/2 * ($A$61-$A$60)) + ((DC$61 + DC$62)/2 * ($A$62-$A$61)) + ((DC$62 + DC$63)/2 * ($A$63 - $A$62))  + ((DC$63 + DC$64)/2 * ($A$64-$A$63)) + ((DC$64 + DC$65)/2 * ($A$65 - $A$64)) + ((DC$65+ DC$66)/2 * ($A$66-$A$65)) + ((DC$66 + DC$67)/2 * ($A$67 - $A$66)) + ((DC$67+DC$68)/2 * ($A$68-$A$67)) + ((DC$68 + DC$69)/2 * ($A$69-$A$68)) + ((DC$69 + DC$70)/2 * ($A$70 - $A$69)) + ((DC$70+DC$71)/2 * ($A$71-$A$70)) + ((DC$71 + DC$72)/2 * ($A$72-$A$71)) + ((DC$72 + DC$73)/2 * ($A$73 - $A$72))  + ((DC$73 + DC$74)/2 * ($A$74-$A$73)) + ((DC$74 + DC$75)/2 * ($A$75 - $A$74)) + ((DC$75+ DC$76)/2 * ($A$76-$A$75)) + ((DC$76 + DC$77)/2 * ($A$77 - $A$76))  + ((DC$77 + DC$78)/2 * ($A$78-$A$77)) + ((DC$78 + DC$79)/2 * ($A$79 - $A$78))  + ((DC$79 + DC$80)/2 * ($A$80-$A$79)) + ((DC$80 + DC$81)/2 * ($A$81 - $A$80)) + ((DC$81+ DC$82)/2 * ($A$82-$A$81)) + ((DC$82 + DC$83)/2 * ($A$83 - $A$82))  + ((DC$83 + DC$84)/2 * ($A$84-$A$83)) + ((DC$84 + DC$85)/2 * ($A$85 - $A$84)) + ((DC$85 + DC$86)/2 * ($A$86 - $A$85))  + ((DC$86 + DC$87)/2 * ($A$87-$A$86)) + ((DC$87 + DC$88)/2 * ($A$88 - $A$87)) + ((DC$88 + DC$89)/2 * ($A$89 - $A$88))  + ((DC$89 + DC$90)/2 * ($A$90-$A$89)) + ((DC$90 + DC$91)/2 * ($A$91 - $A$90)) + ((DC$91 + DC$92)/2 * ($A$92 - $A$91)) + ((DC$92 + DC$93)/2 * ($A$93 - $A$92))+ ((DC$93 + DC$94)/2 * ($A$94 - $A$93)) + ((DC$94 + DC$95)/2 * ($A$95 - $A$94)) + ((DC$95 + DC$96)/2 * ($A$96 - $A$95)) + ((DC$96 + DC$97)/2 * ($A$97 - $A$96)) + ((DC$97 + DC$98)/2 * ($A$98 - $A$97)) + ((DC$98 + DC$99)/2 * ($A$99 - $A$98)) + ((DC$99 + DC$100)/2 * ($A$100 - $A$99)) + ((DC$100 + DC$101)/2 * ($A$101 - $A$100)) + ((DC$101 + DC$102)/2 * ($A$102 - $A$101)) + ((DC$102 + DC$103)/2 * ($A$103 - $A$102)) + ((DC$103 + DC$104)/2 * ($A$104 - $A$103)) + ((DC$104 + DC$105)/2 * ($A$105 - $A$104)) + ((DC$105 + DC$106)/2 * ($A$106 - $A$105)) + ((DC$106 + DC$107)/2 * ($A$107 - $A$106)) + ((DC$107 + DC$108)/2 * ($A$108 - $A$107)) + ((DC$108 + DC$109)/2 * ($A$109 - $A$108)) + ((DC$109 + DC$110)/2 * ($A$110 - $A$109))</f>
        <v>3127.4999999999995</v>
      </c>
      <c r="DE116" s="206">
        <f>((DE$2+DE$3)/2 * ($A$3-$A$2)) + ((DE$3 + DE$4)/2 * ($A$4-$A$3)) + ((DE$4 + DE$5)/2 * ($BA$5 - $A$4)) + ((DE$5+DE$6)/2 * ($A$6-$A$5)) + ((DE$6 + DE$7)/2 * ($A$7-$A$6)) + ((DE$7 + DE$8)/2 * ($A$8 - $A$7)) + ((DE$8+DE$9)/2 * ($A$9-$A$8)) + ((DE$9 + DE$10)/2 * ($A$10-$A$9)) + ((DE$10 + DE$11)/2 * ($A$11 - $A$10))  + ((DE$11 + DE$12)/2 * ($A$12-$A$11)) + ((DE$12 + DE$13)/2 * ($A$13 - $A$12)) + ((DE$13+ DE$14)/2 * ($A$14-$A$13)) + ((DE$16 + DE$15)/2 * ($A$15 - $A$14)) + ((DE$15+DE$16)/2 * ($A$16 - $A$15)) + ((DE$16 + DE$17)/2 * ($A$17-$A$16)) + ((DE$17 + DE$18)/2 * ($A$18 - $A$17)) + ((DE$18+DE$19)/2 * ($A$19-$A$18)) + ((DE$19 + DE$20)/2 * ($A$20-$A$19)) + ((DE$20 + DE$21)/2 * ($A$21 - $A$20)) + ((DE$21+DE$22)/2 * ($A$22-$A$21)) + ((DE$23 + DE$22)/2 * ($A$23-$A$22)) + ((DE$23 + DE$24)/2 * ($A$24 - $A$23))  + ((DE$24 + DE$25)/2 * ($A$25-$A$24)) + ((DE$25 + DE$26)/2 * ($A$26 - $A$25)) + ((DE$26+ DE$27)/2 * ($A$27-$A$26)) + ((DE$27 + DE$28)/2 * ($A$28 - $A$27)) + ((DE$28+DE$29)/2 * ($A$29-$A$28)) + ((DE$29 + DE$30)/2 * ($A$30-$A$29)) + ((DE$30 + DE$31)/2 * ($A$31 - $A$30)) + ((DE$31+DE$32)/2 * ($A$32-$A$31)) + ((DE$32 + DE$33)/2 * ($A$33-$A$32)) + ((DE$729+ DE$34)/2 * ($A$34 - $A$33)) + ((DE$34+DE$35)/2 * ($A$35-$A$34)) + ((DE$35 + DE$36)/2 * ($A$36-$A$35)) + ((DE$36 + DE$37)/2 * ($A$37 - $A$36))  + ((DE$37 + DE$38)/2 * ($A$38-$A$37)) + ((DE$38 + DE$39)/2 * ($A$39 - $A$38)) + ((DE$39+ DE$40)/2 * ($A$40-$A$39)) + ((DE$40 + DE$41)/2 * ($A$41 - $A$40)) + ((DE$41+DE$42)/2 * ($A$42 - $A$41)) + ((DE$42 + DE$43)/2 * ($A$43-$A$42)) + ((DE$43 + DE$44)/2 * ($A$44 - $A$43)) + ((DE$44+DE$45)/2 * ($A$45-$A$44)) + ((DE$45 + DE$46)/2 * ($A$46-$A$45)) + ((DE$46 + DE$47)/2 * ($A$47 - $A$46)) + ((DE$47+DE$48)/2 * ($A$48-$A$47)) + ((DE$48 + DE$49)/2 * ($A$49-$A$48)) + ((DE$49 + DE$50)/2 * ($A$50 - $A$49))  + ((DE$50 + DE$51)/2 * ($A$51-$A$50)) + ((DE$51 + DE$52)/2 * ($A$52 - $A$51)) + ((DE$52+ DE$53)/2 * ($A$53-$A$52)) + ((DE$53 + DE$54)/2 * ($A$54 - $A$53)) +  ((DE$54+DE$55)/2 * ($A$55 - $A$56)) + ((DE$55 + DE$56)/2 * ($A$56-$A$55)) + ((DE$56 + DE$57)/2 * ($A$57 - $A$56)) + ((DE$57+DE$58)/2 * ($A$58-$A$57)) + ((DE$58 + DE$59)/2 * ($A$59-$A$58)) + ((DE$59 + DE$60)/2 * ($A$60 - $A$59)) + ((DE$60+DE$61)/2 * ($A$61-$A$60)) + ((DE$61 + DE$62)/2 * ($A$62-$A$61)) + ((DE$62 + DE$63)/2 * ($A$63 - $A$62))  + ((DE$63 + DE$64)/2 * ($A$64-$A$63)) + ((DE$64 + DE$65)/2 * ($A$65 - $A$64)) + ((DE$65+ DE$66)/2 * ($A$66-$A$65)) + ((DE$66 + DE$67)/2 * ($A$67 - $A$66)) + ((DE$67+DE$68)/2 * ($A$68-$A$67)) + ((DE$68 + DE$69)/2 * ($A$69-$A$68)) + ((DE$69 + DE$70)/2 * ($A$70 - $A$69)) + ((DE$70+DE$71)/2 * ($A$71-$A$70)) + ((DE$71 + DE$72)/2 * ($A$72-$A$71)) + ((DE$72 + DE$73)/2 * ($A$73 - $A$72))  + ((DE$73 + DE$74)/2 * ($A$74-$A$73)) + ((DE$74 + DE$75)/2 * ($A$75 - $A$74)) + ((DE$75+ DE$76)/2 * ($A$76-$A$75)) + ((DE$76 + DE$77)/2 * ($A$77 - $A$76))  + ((DE$77 + DE$78)/2 * ($A$78-$A$77)) + ((DE$78 + DE$79)/2 * ($A$79 - $A$78))  + ((DE$79 + DE$80)/2 * ($A$80-$A$79)) + ((DE$80 + DE$81)/2 * ($A$81 - $A$80)) + ((DE$81+ DE$82)/2 * ($A$82-$A$81)) + ((DE$82 + DE$83)/2 * ($A$83 - $A$82))  + ((DE$83 + DE$84)/2 * ($A$84-$A$83)) + ((DE$84 + DE$85)/2 * ($A$85 - $A$84)) + ((DE$85 + DE$86)/2 * ($A$86 - $A$85))  + ((DE$86 + DE$87)/2 * ($A$87-$A$86)) + ((DE$87 + DE$88)/2 * ($A$88 - $A$87)) + ((DE$88 + DE$89)/2 * ($A$89 - $A$88))  + ((DE$89 + DE$90)/2 * ($A$90-$A$89)) + ((DE$90 + DE$91)/2 * ($A$91 - $A$90)) + ((DE$91 + DE$92)/2 * ($A$92 - $A$91)) + ((DE$92 + DE$93)/2 * ($A$93 - $A$92))+ ((DE$93 + DE$94)/2 * ($A$94 - $A$93)) + ((DE$94 + DE$95)/2 * ($A$95 - $A$94)) + ((DE$95 + DE$96)/2 * ($A$96 - $A$95)) + ((DE$96 + DE$97)/2 * ($A$97 - $A$96)) + ((DE$97 + DE$98)/2 * ($A$98 - $A$97)) + ((DE$98 + DE$99)/2 * ($A$99 - $A$98)) + ((DE$99 + DE$100)/2 * ($A$100 - $A$99)) + ((DE$100 + DE$101)/2 * ($A$101 - $A$100)) + ((DE$101 + DE$102)/2 * ($A$102 - $A$101)) + ((DE$102 + DE$103)/2 * ($A$103 - $A$102)) + ((DE$103 + DE$104)/2 * ($A$104 - $A$103)) + ((DE$104 + DE$105)/2 * ($A$105 - $A$104)) + ((DE$105 + DE$106)/2 * ($A$106 - $A$105)) + ((DE$106 + DE$107)/2 * ($A$107 - $A$106)) + ((DE$107 + DE$108)/2 * ($A$108 - $A$107)) + ((DE$108 + DE$109)/2 * ($A$109 - $A$108)) + ((DE$109 + DE$110)/2 * ($A$110 - $A$109))</f>
        <v>0</v>
      </c>
      <c r="DG116" s="206">
        <f>((DG$2+DG$3)/2 * ($A$3-$A$2)) + ((DG$3 + DG$4)/2 * ($A$4-$A$3)) + ((DG$4 + DG$5)/2 * ($BA$5 - $A$4)) + ((DG$5+DG$6)/2 * ($A$6-$A$5)) + ((DG$6 + DG$7)/2 * ($A$7-$A$6)) + ((DG$7 + DG$8)/2 * ($A$8 - $A$7)) + ((DG$8+DG$9)/2 * ($A$9-$A$8)) + ((DG$9 + DG$10)/2 * ($A$10-$A$9)) + ((DG$10 + DG$11)/2 * ($A$11 - $A$10))  + ((DG$11 + DG$12)/2 * ($A$12-$A$11)) + ((DG$12 + DG$13)/2 * ($A$13 - $A$12)) + ((DG$13+ DG$14)/2 * ($A$14-$A$13)) + ((DG$16 + DG$15)/2 * ($A$15 - $A$14)) + ((DG$15+DG$16)/2 * ($A$16 - $A$15)) + ((DG$16 + DG$17)/2 * ($A$17-$A$16)) + ((DG$17 + DG$18)/2 * ($A$18 - $A$17)) + ((DG$18+DG$19)/2 * ($A$19-$A$18)) + ((DG$19 + DG$20)/2 * ($A$20-$A$19)) + ((DG$20 + DG$21)/2 * ($A$21 - $A$20)) + ((DG$21+DG$22)/2 * ($A$22-$A$21)) + ((DG$23 + DG$22)/2 * ($A$23-$A$22)) + ((DG$23 + DG$24)/2 * ($A$24 - $A$23))  + ((DG$24 + DG$25)/2 * ($A$25-$A$24)) + ((DG$25 + DG$26)/2 * ($A$26 - $A$25)) + ((DG$26+ DG$27)/2 * ($A$27-$A$26)) + ((DG$27 + DG$28)/2 * ($A$28 - $A$27)) + ((DG$28+DG$29)/2 * ($A$29-$A$28)) + ((DG$29 + DG$30)/2 * ($A$30-$A$29)) + ((DG$30 + DG$31)/2 * ($A$31 - $A$30)) + ((DG$31+DG$32)/2 * ($A$32-$A$31)) + ((DG$32 + DG$33)/2 * ($A$33-$A$32)) + ((DG$729+ DG$34)/2 * ($A$34 - $A$33)) + ((DG$34+DG$35)/2 * ($A$35-$A$34)) + ((DG$35 + DG$36)/2 * ($A$36-$A$35)) + ((DG$36 + DG$37)/2 * ($A$37 - $A$36))  + ((DG$37 + DG$38)/2 * ($A$38-$A$37)) + ((DG$38 + DG$39)/2 * ($A$39 - $A$38)) + ((DG$39+ DG$40)/2 * ($A$40-$A$39)) + ((DG$40 + DG$41)/2 * ($A$41 - $A$40)) + ((DG$41+DG$42)/2 * ($A$42 - $A$41)) + ((DG$42 + DG$43)/2 * ($A$43-$A$42)) + ((DG$43 + DG$44)/2 * ($A$44 - $A$43)) + ((DG$44+DG$45)/2 * ($A$45-$A$44)) + ((DG$45 + DG$46)/2 * ($A$46-$A$45)) + ((DG$46 + DG$47)/2 * ($A$47 - $A$46)) + ((DG$47+DG$48)/2 * ($A$48-$A$47)) + ((DG$48 + DG$49)/2 * ($A$49-$A$48)) + ((DG$49 + DG$50)/2 * ($A$50 - $A$49))  + ((DG$50 + DG$51)/2 * ($A$51-$A$50)) + ((DG$51 + DG$52)/2 * ($A$52 - $A$51)) + ((DG$52+ DG$53)/2 * ($A$53-$A$52)) + ((DG$53 + DG$54)/2 * ($A$54 - $A$53)) +  ((DG$54+DG$55)/2 * ($A$55 - $A$56)) + ((DG$55 + DG$56)/2 * ($A$56-$A$55)) + ((DG$56 + DG$57)/2 * ($A$57 - $A$56)) + ((DG$57+DG$58)/2 * ($A$58-$A$57)) + ((DG$58 + DG$59)/2 * ($A$59-$A$58)) + ((DG$59 + DG$60)/2 * ($A$60 - $A$59)) + ((DG$60+DG$61)/2 * ($A$61-$A$60)) + ((DG$61 + DG$62)/2 * ($A$62-$A$61)) + ((DG$62 + DG$63)/2 * ($A$63 - $A$62))  + ((DG$63 + DG$64)/2 * ($A$64-$A$63)) + ((DG$64 + DG$65)/2 * ($A$65 - $A$64)) + ((DG$65+ DG$66)/2 * ($A$66-$A$65)) + ((DG$66 + DG$67)/2 * ($A$67 - $A$66)) + ((DG$67+DG$68)/2 * ($A$68-$A$67)) + ((DG$68 + DG$69)/2 * ($A$69-$A$68)) + ((DG$69 + DG$70)/2 * ($A$70 - $A$69)) + ((DG$70+DG$71)/2 * ($A$71-$A$70)) + ((DG$71 + DG$72)/2 * ($A$72-$A$71)) + ((DG$72 + DG$73)/2 * ($A$73 - $A$72))  + ((DG$73 + DG$74)/2 * ($A$74-$A$73)) + ((DG$74 + DG$75)/2 * ($A$75 - $A$74)) + ((DG$75+ DG$76)/2 * ($A$76-$A$75)) + ((DG$76 + DG$77)/2 * ($A$77 - $A$76))  + ((DG$77 + DG$78)/2 * ($A$78-$A$77)) + ((DG$78 + DG$79)/2 * ($A$79 - $A$78))  + ((DG$79 + DG$80)/2 * ($A$80-$A$79)) + ((DG$80 + DG$81)/2 * ($A$81 - $A$80)) + ((DG$81+ DG$82)/2 * ($A$82-$A$81)) + ((DG$82 + DG$83)/2 * ($A$83 - $A$82))  + ((DG$83 + DG$84)/2 * ($A$84-$A$83)) + ((DG$84 + DG$85)/2 * ($A$85 - $A$84)) + ((DG$85 + DG$86)/2 * ($A$86 - $A$85))  + ((DG$86 + DG$87)/2 * ($A$87-$A$86)) + ((DG$87 + DG$88)/2 * ($A$88 - $A$87)) + ((DG$88 + DG$89)/2 * ($A$89 - $A$88))  + ((DG$89 + DG$90)/2 * ($A$90-$A$89)) + ((DG$90 + DG$91)/2 * ($A$91 - $A$90)) + ((DG$91 + DG$92)/2 * ($A$92 - $A$91)) + ((DG$92 + DG$93)/2 * ($A$93 - $A$92))+ ((DG$93 + DG$94)/2 * ($A$94 - $A$93)) + ((DG$94 + DG$95)/2 * ($A$95 - $A$94)) + ((DG$95 + DG$96)/2 * ($A$96 - $A$95)) + ((DG$96 + DG$97)/2 * ($A$97 - $A$96)) + ((DG$97 + DG$98)/2 * ($A$98 - $A$97)) + ((DG$98 + DG$99)/2 * ($A$99 - $A$98)) + ((DG$99 + DG$100)/2 * ($A$100 - $A$99)) + ((DG$100 + DG$101)/2 * ($A$101 - $A$100)) + ((DG$101 + DG$102)/2 * ($A$102 - $A$101)) + ((DG$102 + DG$103)/2 * ($A$103 - $A$102)) + ((DG$103 + DG$104)/2 * ($A$104 - $A$103)) + ((DG$104 + DG$105)/2 * ($A$105 - $A$104)) + ((DG$105 + DG$106)/2 * ($A$106 - $A$105)) + ((DG$106 + DG$107)/2 * ($A$107 - $A$106)) + ((DG$107 + DG$108)/2 * ($A$108 - $A$107)) + ((DG$108 + DG$109)/2 * ($A$109 - $A$108)) + ((DG$109 + DG$110)/2 * ($A$110 - $A$109))</f>
        <v>1843.6111111111111</v>
      </c>
      <c r="DI116" s="206">
        <f>((DI$2+DI$3)/2 * ($A$3-$A$2)) + ((DI$3 + DI$4)/2 * ($A$4-$A$3)) + ((DI$4 + DI$5)/2 * ($BA$5 - $A$4)) + ((DI$5+DI$6)/2 * ($A$6-$A$5)) + ((DI$6 + DI$7)/2 * ($A$7-$A$6)) + ((DI$7 + DI$8)/2 * ($A$8 - $A$7)) + ((DI$8+DI$9)/2 * ($A$9-$A$8)) + ((DI$9 + DI$10)/2 * ($A$10-$A$9)) + ((DI$10 + DI$11)/2 * ($A$11 - $A$10))  + ((DI$11 + DI$12)/2 * ($A$12-$A$11)) + ((DI$12 + DI$13)/2 * ($A$13 - $A$12)) + ((DI$13+ DI$14)/2 * ($A$14-$A$13)) + ((DI$16 + DI$15)/2 * ($A$15 - $A$14)) + ((DI$15+DI$16)/2 * ($A$16 - $A$15)) + ((DI$16 + DI$17)/2 * ($A$17-$A$16)) + ((DI$17 + DI$18)/2 * ($A$18 - $A$17)) + ((DI$18+DI$19)/2 * ($A$19-$A$18)) + ((DI$19 + DI$20)/2 * ($A$20-$A$19)) + ((DI$20 + DI$21)/2 * ($A$21 - $A$20)) + ((DI$21+DI$22)/2 * ($A$22-$A$21)) + ((DI$23 + DI$22)/2 * ($A$23-$A$22)) + ((DI$23 + DI$24)/2 * ($A$24 - $A$23))  + ((DI$24 + DI$25)/2 * ($A$25-$A$24)) + ((DI$25 + DI$26)/2 * ($A$26 - $A$25)) + ((DI$26+ DI$27)/2 * ($A$27-$A$26)) + ((DI$27 + DI$28)/2 * ($A$28 - $A$27)) + ((DI$28+DI$29)/2 * ($A$29-$A$28)) + ((DI$29 + DI$30)/2 * ($A$30-$A$29)) + ((DI$30 + DI$31)/2 * ($A$31 - $A$30)) + ((DI$31+DI$32)/2 * ($A$32-$A$31)) + ((DI$32 + DI$33)/2 * ($A$33-$A$32)) + ((DI$729+ DI$34)/2 * ($A$34 - $A$33)) + ((DI$34+DI$35)/2 * ($A$35-$A$34)) + ((DI$35 + DI$36)/2 * ($A$36-$A$35)) + ((DI$36 + DI$37)/2 * ($A$37 - $A$36))  + ((DI$37 + DI$38)/2 * ($A$38-$A$37)) + ((DI$38 + DI$39)/2 * ($A$39 - $A$38)) + ((DI$39+ DI$40)/2 * ($A$40-$A$39)) + ((DI$40 + DI$41)/2 * ($A$41 - $A$40)) + ((DI$41+DI$42)/2 * ($A$42 - $A$41)) + ((DI$42 + DI$43)/2 * ($A$43-$A$42)) + ((DI$43 + DI$44)/2 * ($A$44 - $A$43)) + ((DI$44+DI$45)/2 * ($A$45-$A$44)) + ((DI$45 + DI$46)/2 * ($A$46-$A$45)) + ((DI$46 + DI$47)/2 * ($A$47 - $A$46)) + ((DI$47+DI$48)/2 * ($A$48-$A$47)) + ((DI$48 + DI$49)/2 * ($A$49-$A$48)) + ((DI$49 + DI$50)/2 * ($A$50 - $A$49))  + ((DI$50 + DI$51)/2 * ($A$51-$A$50)) + ((DI$51 + DI$52)/2 * ($A$52 - $A$51)) + ((DI$52+ DI$53)/2 * ($A$53-$A$52)) + ((DI$53 + DI$54)/2 * ($A$54 - $A$53)) +  ((DI$54+DI$55)/2 * ($A$55 - $A$56)) + ((DI$55 + DI$56)/2 * ($A$56-$A$55)) + ((DI$56 + DI$57)/2 * ($A$57 - $A$56)) + ((DI$57+DI$58)/2 * ($A$58-$A$57)) + ((DI$58 + DI$59)/2 * ($A$59-$A$58)) + ((DI$59 + DI$60)/2 * ($A$60 - $A$59)) + ((DI$60+DI$61)/2 * ($A$61-$A$60)) + ((DI$61 + DI$62)/2 * ($A$62-$A$61)) + ((DI$62 + DI$63)/2 * ($A$63 - $A$62))  + ((DI$63 + DI$64)/2 * ($A$64-$A$63)) + ((DI$64 + DI$65)/2 * ($A$65 - $A$64)) + ((DI$65+ DI$66)/2 * ($A$66-$A$65)) + ((DI$66 + DI$67)/2 * ($A$67 - $A$66)) + ((DI$67+DI$68)/2 * ($A$68-$A$67)) + ((DI$68 + DI$69)/2 * ($A$69-$A$68)) + ((DI$69 + DI$70)/2 * ($A$70 - $A$69)) + ((DI$70+DI$71)/2 * ($A$71-$A$70)) + ((DI$71 + DI$72)/2 * ($A$72-$A$71)) + ((DI$72 + DI$73)/2 * ($A$73 - $A$72))  + ((DI$73 + DI$74)/2 * ($A$74-$A$73)) + ((DI$74 + DI$75)/2 * ($A$75 - $A$74)) + ((DI$75+ DI$76)/2 * ($A$76-$A$75)) + ((DI$76 + DI$77)/2 * ($A$77 - $A$76))  + ((DI$77 + DI$78)/2 * ($A$78-$A$77)) + ((DI$78 + DI$79)/2 * ($A$79 - $A$78))  + ((DI$79 + DI$80)/2 * ($A$80-$A$79)) + ((DI$80 + DI$81)/2 * ($A$81 - $A$80)) + ((DI$81+ DI$82)/2 * ($A$82-$A$81)) + ((DI$82 + DI$83)/2 * ($A$83 - $A$82))  + ((DI$83 + DI$84)/2 * ($A$84-$A$83)) + ((DI$84 + DI$85)/2 * ($A$85 - $A$84)) + ((DI$85 + DI$86)/2 * ($A$86 - $A$85))  + ((DI$86 + DI$87)/2 * ($A$87-$A$86)) + ((DI$87 + DI$88)/2 * ($A$88 - $A$87)) + ((DI$88 + DI$89)/2 * ($A$89 - $A$88))  + ((DI$89 + DI$90)/2 * ($A$90-$A$89)) + ((DI$90 + DI$91)/2 * ($A$91 - $A$90)) + ((DI$91 + DI$92)/2 * ($A$92 - $A$91)) + ((DI$92 + DI$93)/2 * ($A$93 - $A$92))+ ((DI$93 + DI$94)/2 * ($A$94 - $A$93)) + ((DI$94 + DI$95)/2 * ($A$95 - $A$94)) + ((DI$95 + DI$96)/2 * ($A$96 - $A$95)) + ((DI$96 + DI$97)/2 * ($A$97 - $A$96)) + ((DI$97 + DI$98)/2 * ($A$98 - $A$97)) + ((DI$98 + DI$99)/2 * ($A$99 - $A$98)) + ((DI$99 + DI$100)/2 * ($A$100 - $A$99)) + ((DI$100 + DI$101)/2 * ($A$101 - $A$100)) + ((DI$101 + DI$102)/2 * ($A$102 - $A$101)) + ((DI$102 + DI$103)/2 * ($A$103 - $A$102)) + ((DI$103 + DI$104)/2 * ($A$104 - $A$103)) + ((DI$104 + DI$105)/2 * ($A$105 - $A$104)) + ((DI$105 + DI$106)/2 * ($A$106 - $A$105)) + ((DI$106 + DI$107)/2 * ($A$107 - $A$106)) + ((DI$107 + DI$108)/2 * ($A$108 - $A$107)) + ((DI$108 + DI$109)/2 * ($A$109 - $A$108)) + ((DI$109 + DI$110)/2 * ($A$110 - $A$109))</f>
        <v>1980.5555555555559</v>
      </c>
      <c r="DK116" s="206">
        <f>((DK$2+DK$3)/2 * ($A$3-$A$2)) + ((DK$3 + DK$4)/2 * ($A$4-$A$3)) + ((DK$4 + DK$5)/2 * ($BA$5 - $A$4)) + ((DK$5+DK$6)/2 * ($A$6-$A$5)) + ((DK$6 + DK$7)/2 * ($A$7-$A$6)) + ((DK$7 + DK$8)/2 * ($A$8 - $A$7)) + ((DK$8+DK$9)/2 * ($A$9-$A$8)) + ((DK$9 + DK$10)/2 * ($A$10-$A$9)) + ((DK$10 + DK$11)/2 * ($A$11 - $A$10))  + ((DK$11 + DK$12)/2 * ($A$12-$A$11)) + ((DK$12 + DK$13)/2 * ($A$13 - $A$12)) + ((DK$13+ DK$14)/2 * ($A$14-$A$13)) + ((DK$16 + DK$15)/2 * ($A$15 - $A$14)) + ((DK$15+DK$16)/2 * ($A$16 - $A$15)) + ((DK$16 + DK$17)/2 * ($A$17-$A$16)) + ((DK$17 + DK$18)/2 * ($A$18 - $A$17)) + ((DK$18+DK$19)/2 * ($A$19-$A$18)) + ((DK$19 + DK$20)/2 * ($A$20-$A$19)) + ((DK$20 + DK$21)/2 * ($A$21 - $A$20)) + ((DK$21+DK$22)/2 * ($A$22-$A$21)) + ((DK$23 + DK$22)/2 * ($A$23-$A$22)) + ((DK$23 + DK$24)/2 * ($A$24 - $A$23))  + ((DK$24 + DK$25)/2 * ($A$25-$A$24)) + ((DK$25 + DK$26)/2 * ($A$26 - $A$25)) + ((DK$26+ DK$27)/2 * ($A$27-$A$26)) + ((DK$27 + DK$28)/2 * ($A$28 - $A$27)) + ((DK$28+DK$29)/2 * ($A$29-$A$28)) + ((DK$29 + DK$30)/2 * ($A$30-$A$29)) + ((DK$30 + DK$31)/2 * ($A$31 - $A$30)) + ((DK$31+DK$32)/2 * ($A$32-$A$31)) + ((DK$32 + DK$33)/2 * ($A$33-$A$32)) + ((DK$729+ DK$34)/2 * ($A$34 - $A$33)) + ((DK$34+DK$35)/2 * ($A$35-$A$34)) + ((DK$35 + DK$36)/2 * ($A$36-$A$35)) + ((DK$36 + DK$37)/2 * ($A$37 - $A$36))  + ((DK$37 + DK$38)/2 * ($A$38-$A$37)) + ((DK$38 + DK$39)/2 * ($A$39 - $A$38)) + ((DK$39+ DK$40)/2 * ($A$40-$A$39)) + ((DK$40 + DK$41)/2 * ($A$41 - $A$40)) + ((DK$41+DK$42)/2 * ($A$42 - $A$41)) + ((DK$42 + DK$43)/2 * ($A$43-$A$42)) + ((DK$43 + DK$44)/2 * ($A$44 - $A$43)) + ((DK$44+DK$45)/2 * ($A$45-$A$44)) + ((DK$45 + DK$46)/2 * ($A$46-$A$45)) + ((DK$46 + DK$47)/2 * ($A$47 - $A$46)) + ((DK$47+DK$48)/2 * ($A$48-$A$47)) + ((DK$48 + DK$49)/2 * ($A$49-$A$48)) + ((DK$49 + DK$50)/2 * ($A$50 - $A$49))  + ((DK$50 + DK$51)/2 * ($A$51-$A$50)) + ((DK$51 + DK$52)/2 * ($A$52 - $A$51)) + ((DK$52+ DK$53)/2 * ($A$53-$A$52)) + ((DK$53 + DK$54)/2 * ($A$54 - $A$53)) +  ((DK$54+DK$55)/2 * ($A$55 - $A$56)) + ((DK$55 + DK$56)/2 * ($A$56-$A$55)) + ((DK$56 + DK$57)/2 * ($A$57 - $A$56)) + ((DK$57+DK$58)/2 * ($A$58-$A$57)) + ((DK$58 + DK$59)/2 * ($A$59-$A$58)) + ((DK$59 + DK$60)/2 * ($A$60 - $A$59)) + ((DK$60+DK$61)/2 * ($A$61-$A$60)) + ((DK$61 + DK$62)/2 * ($A$62-$A$61)) + ((DK$62 + DK$63)/2 * ($A$63 - $A$62))  + ((DK$63 + DK$64)/2 * ($A$64-$A$63)) + ((DK$64 + DK$65)/2 * ($A$65 - $A$64)) + ((DK$65+ DK$66)/2 * ($A$66-$A$65)) + ((DK$66 + DK$67)/2 * ($A$67 - $A$66)) + ((DK$67+DK$68)/2 * ($A$68-$A$67)) + ((DK$68 + DK$69)/2 * ($A$69-$A$68)) + ((DK$69 + DK$70)/2 * ($A$70 - $A$69)) + ((DK$70+DK$71)/2 * ($A$71-$A$70)) + ((DK$71 + DK$72)/2 * ($A$72-$A$71)) + ((DK$72 + DK$73)/2 * ($A$73 - $A$72))  + ((DK$73 + DK$74)/2 * ($A$74-$A$73)) + ((DK$74 + DK$75)/2 * ($A$75 - $A$74)) + ((DK$75+ DK$76)/2 * ($A$76-$A$75)) + ((DK$76 + DK$77)/2 * ($A$77 - $A$76))  + ((DK$77 + DK$78)/2 * ($A$78-$A$77)) + ((DK$78 + DK$79)/2 * ($A$79 - $A$78))  + ((DK$79 + DK$80)/2 * ($A$80-$A$79)) + ((DK$80 + DK$81)/2 * ($A$81 - $A$80)) + ((DK$81+ DK$82)/2 * ($A$82-$A$81)) + ((DK$82 + DK$83)/2 * ($A$83 - $A$82))  + ((DK$83 + DK$84)/2 * ($A$84-$A$83)) + ((DK$84 + DK$85)/2 * ($A$85 - $A$84)) + ((DK$85 + DK$86)/2 * ($A$86 - $A$85))  + ((DK$86 + DK$87)/2 * ($A$87-$A$86)) + ((DK$87 + DK$88)/2 * ($A$88 - $A$87)) + ((DK$88 + DK$89)/2 * ($A$89 - $A$88))  + ((DK$89 + DK$90)/2 * ($A$90-$A$89)) + ((DK$90 + DK$91)/2 * ($A$91 - $A$90)) + ((DK$91 + DK$92)/2 * ($A$92 - $A$91)) + ((DK$92 + DK$93)/2 * ($A$93 - $A$92))+ ((DK$93 + DK$94)/2 * ($A$94 - $A$93)) + ((DK$94 + DK$95)/2 * ($A$95 - $A$94)) + ((DK$95 + DK$96)/2 * ($A$96 - $A$95)) + ((DK$96 + DK$97)/2 * ($A$97 - $A$96)) + ((DK$97 + DK$98)/2 * ($A$98 - $A$97)) + ((DK$98 + DK$99)/2 * ($A$99 - $A$98)) + ((DK$99 + DK$100)/2 * ($A$100 - $A$99)) + ((DK$100 + DK$101)/2 * ($A$101 - $A$100)) + ((DK$101 + DK$102)/2 * ($A$102 - $A$101)) + ((DK$102 + DK$103)/2 * ($A$103 - $A$102)) + ((DK$103 + DK$104)/2 * ($A$104 - $A$103)) + ((DK$104 + DK$105)/2 * ($A$105 - $A$104)) + ((DK$105 + DK$106)/2 * ($A$106 - $A$105)) + ((DK$106 + DK$107)/2 * ($A$107 - $A$106)) + ((DK$107 + DK$108)/2 * ($A$108 - $A$107)) + ((DK$108 + DK$109)/2 * ($A$109 - $A$108)) + ((DK$109 + DK$110)/2 * ($A$110 - $A$109))</f>
        <v>1710.6944444444441</v>
      </c>
      <c r="DM116" s="206">
        <f>((DM$2+DM$3)/2 * ($A$3-$A$2)) + ((DM$3 + DM$4)/2 * ($A$4-$A$3)) + ((DM$4 + DM$5)/2 * ($BA$5 - $A$4)) + ((DM$5+DM$6)/2 * ($A$6-$A$5)) + ((DM$6 + DM$7)/2 * ($A$7-$A$6)) + ((DM$7 + DM$8)/2 * ($A$8 - $A$7)) + ((DM$8+DM$9)/2 * ($A$9-$A$8)) + ((DM$9 + DM$10)/2 * ($A$10-$A$9)) + ((DM$10 + DM$11)/2 * ($A$11 - $A$10))  + ((DM$11 + DM$12)/2 * ($A$12-$A$11)) + ((DM$12 + DM$13)/2 * ($A$13 - $A$12)) + ((DM$13+ DM$14)/2 * ($A$14-$A$13)) + ((DM$16 + DM$15)/2 * ($A$15 - $A$14)) + ((DM$15+DM$16)/2 * ($A$16 - $A$15)) + ((DM$16 + DM$17)/2 * ($A$17-$A$16)) + ((DM$17 + DM$18)/2 * ($A$18 - $A$17)) + ((DM$18+DM$19)/2 * ($A$19-$A$18)) + ((DM$19 + DM$20)/2 * ($A$20-$A$19)) + ((DM$20 + DM$21)/2 * ($A$21 - $A$20)) + ((DM$21+DM$22)/2 * ($A$22-$A$21)) + ((DM$23 + DM$22)/2 * ($A$23-$A$22)) + ((DM$23 + DM$24)/2 * ($A$24 - $A$23))  + ((DM$24 + DM$25)/2 * ($A$25-$A$24)) + ((DM$25 + DM$26)/2 * ($A$26 - $A$25)) + ((DM$26+ DM$27)/2 * ($A$27-$A$26)) + ((DM$27 + DM$28)/2 * ($A$28 - $A$27)) + ((DM$28+DM$29)/2 * ($A$29-$A$28)) + ((DM$29 + DM$30)/2 * ($A$30-$A$29)) + ((DM$30 + DM$31)/2 * ($A$31 - $A$30)) + ((DM$31+DM$32)/2 * ($A$32-$A$31)) + ((DM$32 + DM$33)/2 * ($A$33-$A$32)) + ((DM$729+ DM$34)/2 * ($A$34 - $A$33)) + ((DM$34+DM$35)/2 * ($A$35-$A$34)) + ((DM$35 + DM$36)/2 * ($A$36-$A$35)) + ((DM$36 + DM$37)/2 * ($A$37 - $A$36))  + ((DM$37 + DM$38)/2 * ($A$38-$A$37)) + ((DM$38 + DM$39)/2 * ($A$39 - $A$38)) + ((DM$39+ DM$40)/2 * ($A$40-$A$39)) + ((DM$40 + DM$41)/2 * ($A$41 - $A$40)) + ((DM$41+DM$42)/2 * ($A$42 - $A$41)) + ((DM$42 + DM$43)/2 * ($A$43-$A$42)) + ((DM$43 + DM$44)/2 * ($A$44 - $A$43)) + ((DM$44+DM$45)/2 * ($A$45-$A$44)) + ((DM$45 + DM$46)/2 * ($A$46-$A$45)) + ((DM$46 + DM$47)/2 * ($A$47 - $A$46)) + ((DM$47+DM$48)/2 * ($A$48-$A$47)) + ((DM$48 + DM$49)/2 * ($A$49-$A$48)) + ((DM$49 + DM$50)/2 * ($A$50 - $A$49))  + ((DM$50 + DM$51)/2 * ($A$51-$A$50)) + ((DM$51 + DM$52)/2 * ($A$52 - $A$51)) + ((DM$52+ DM$53)/2 * ($A$53-$A$52)) + ((DM$53 + DM$54)/2 * ($A$54 - $A$53)) +  ((DM$54+DM$55)/2 * ($A$55 - $A$56)) + ((DM$55 + DM$56)/2 * ($A$56-$A$55)) + ((DM$56 + DM$57)/2 * ($A$57 - $A$56)) + ((DM$57+DM$58)/2 * ($A$58-$A$57)) + ((DM$58 + DM$59)/2 * ($A$59-$A$58)) + ((DM$59 + DM$60)/2 * ($A$60 - $A$59)) + ((DM$60+DM$61)/2 * ($A$61-$A$60)) + ((DM$61 + DM$62)/2 * ($A$62-$A$61)) + ((DM$62 + DM$63)/2 * ($A$63 - $A$62))  + ((DM$63 + DM$64)/2 * ($A$64-$A$63)) + ((DM$64 + DM$65)/2 * ($A$65 - $A$64)) + ((DM$65+ DM$66)/2 * ($A$66-$A$65)) + ((DM$66 + DM$67)/2 * ($A$67 - $A$66)) + ((DM$67+DM$68)/2 * ($A$68-$A$67)) + ((DM$68 + DM$69)/2 * ($A$69-$A$68)) + ((DM$69 + DM$70)/2 * ($A$70 - $A$69)) + ((DM$70+DM$71)/2 * ($A$71-$A$70)) + ((DM$71 + DM$72)/2 * ($A$72-$A$71)) + ((DM$72 + DM$73)/2 * ($A$73 - $A$72))  + ((DM$73 + DM$74)/2 * ($A$74-$A$73)) + ((DM$74 + DM$75)/2 * ($A$75 - $A$74)) + ((DM$75+ DM$76)/2 * ($A$76-$A$75)) + ((DM$76 + DM$77)/2 * ($A$77 - $A$76))  + ((DM$77 + DM$78)/2 * ($A$78-$A$77)) + ((DM$78 + DM$79)/2 * ($A$79 - $A$78))  + ((DM$79 + DM$80)/2 * ($A$80-$A$79)) + ((DM$80 + DM$81)/2 * ($A$81 - $A$80)) + ((DM$81+ DM$82)/2 * ($A$82-$A$81)) + ((DM$82 + DM$83)/2 * ($A$83 - $A$82))  + ((DM$83 + DM$84)/2 * ($A$84-$A$83)) + ((DM$84 + DM$85)/2 * ($A$85 - $A$84)) + ((DM$85 + DM$86)/2 * ($A$86 - $A$85))  + ((DM$86 + DM$87)/2 * ($A$87-$A$86)) + ((DM$87 + DM$88)/2 * ($A$88 - $A$87)) + ((DM$88 + DM$89)/2 * ($A$89 - $A$88))  + ((DM$89 + DM$90)/2 * ($A$90-$A$89)) + ((DM$90 + DM$91)/2 * ($A$91 - $A$90)) + ((DM$91 + DM$92)/2 * ($A$92 - $A$91)) + ((DM$92 + DM$93)/2 * ($A$93 - $A$92))+ ((DM$93 + DM$94)/2 * ($A$94 - $A$93)) + ((DM$94 + DM$95)/2 * ($A$95 - $A$94)) + ((DM$95 + DM$96)/2 * ($A$96 - $A$95)) + ((DM$96 + DM$97)/2 * ($A$97 - $A$96)) + ((DM$97 + DM$98)/2 * ($A$98 - $A$97)) + ((DM$98 + DM$99)/2 * ($A$99 - $A$98)) + ((DM$99 + DM$100)/2 * ($A$100 - $A$99)) + ((DM$100 + DM$101)/2 * ($A$101 - $A$100)) + ((DM$101 + DM$102)/2 * ($A$102 - $A$101)) + ((DM$102 + DM$103)/2 * ($A$103 - $A$102)) + ((DM$103 + DM$104)/2 * ($A$104 - $A$103)) + ((DM$104 + DM$105)/2 * ($A$105 - $A$104)) + ((DM$105 + DM$106)/2 * ($A$106 - $A$105)) + ((DM$106 + DM$107)/2 * ($A$107 - $A$106)) + ((DM$107 + DM$108)/2 * ($A$108 - $A$107)) + ((DM$108 + DM$109)/2 * ($A$109 - $A$108)) + ((DM$109 + DM$110)/2 * ($A$110 - $A$109))</f>
        <v>1593.0555555555561</v>
      </c>
      <c r="DO116" s="206">
        <f>((DO$2+DO$3)/2 * ($A$3-$A$2)) + ((DO$3 + DO$4)/2 * ($A$4-$A$3)) + ((DO$4 + DO$5)/2 * ($BA$5 - $A$4)) + ((DO$5+DO$6)/2 * ($A$6-$A$5)) + ((DO$6 + DO$7)/2 * ($A$7-$A$6)) + ((DO$7 + DO$8)/2 * ($A$8 - $A$7)) + ((DO$8+DO$9)/2 * ($A$9-$A$8)) + ((DO$9 + DO$10)/2 * ($A$10-$A$9)) + ((DO$10 + DO$11)/2 * ($A$11 - $A$10))  + ((DO$11 + DO$12)/2 * ($A$12-$A$11)) + ((DO$12 + DO$13)/2 * ($A$13 - $A$12)) + ((DO$13+ DO$14)/2 * ($A$14-$A$13)) + ((DO$16 + DO$15)/2 * ($A$15 - $A$14)) + ((DO$15+DO$16)/2 * ($A$16 - $A$15)) + ((DO$16 + DO$17)/2 * ($A$17-$A$16)) + ((DO$17 + DO$18)/2 * ($A$18 - $A$17)) + ((DO$18+DO$19)/2 * ($A$19-$A$18)) + ((DO$19 + DO$20)/2 * ($A$20-$A$19)) + ((DO$20 + DO$21)/2 * ($A$21 - $A$20)) + ((DO$21+DO$22)/2 * ($A$22-$A$21)) + ((DO$23 + DO$22)/2 * ($A$23-$A$22)) + ((DO$23 + DO$24)/2 * ($A$24 - $A$23))  + ((DO$24 + DO$25)/2 * ($A$25-$A$24)) + ((DO$25 + DO$26)/2 * ($A$26 - $A$25)) + ((DO$26+ DO$27)/2 * ($A$27-$A$26)) + ((DO$27 + DO$28)/2 * ($A$28 - $A$27)) + ((DO$28+DO$29)/2 * ($A$29-$A$28)) + ((DO$29 + DO$30)/2 * ($A$30-$A$29)) + ((DO$30 + DO$31)/2 * ($A$31 - $A$30)) + ((DO$31+DO$32)/2 * ($A$32-$A$31)) + ((DO$32 + DO$33)/2 * ($A$33-$A$32)) + ((DO$729+ DO$34)/2 * ($A$34 - $A$33)) + ((DO$34+DO$35)/2 * ($A$35-$A$34)) + ((DO$35 + DO$36)/2 * ($A$36-$A$35)) + ((DO$36 + DO$37)/2 * ($A$37 - $A$36))  + ((DO$37 + DO$38)/2 * ($A$38-$A$37)) + ((DO$38 + DO$39)/2 * ($A$39 - $A$38)) + ((DO$39+ DO$40)/2 * ($A$40-$A$39)) + ((DO$40 + DO$41)/2 * ($A$41 - $A$40)) + ((DO$41+DO$42)/2 * ($A$42 - $A$41)) + ((DO$42 + DO$43)/2 * ($A$43-$A$42)) + ((DO$43 + DO$44)/2 * ($A$44 - $A$43)) + ((DO$44+DO$45)/2 * ($A$45-$A$44)) + ((DO$45 + DO$46)/2 * ($A$46-$A$45)) + ((DO$46 + DO$47)/2 * ($A$47 - $A$46)) + ((DO$47+DO$48)/2 * ($A$48-$A$47)) + ((DO$48 + DO$49)/2 * ($A$49-$A$48)) + ((DO$49 + DO$50)/2 * ($A$50 - $A$49))  + ((DO$50 + DO$51)/2 * ($A$51-$A$50)) + ((DO$51 + DO$52)/2 * ($A$52 - $A$51)) + ((DO$52+ DO$53)/2 * ($A$53-$A$52)) + ((DO$53 + DO$54)/2 * ($A$54 - $A$53)) +  ((DO$54+DO$55)/2 * ($A$55 - $A$56)) + ((DO$55 + DO$56)/2 * ($A$56-$A$55)) + ((DO$56 + DO$57)/2 * ($A$57 - $A$56)) + ((DO$57+DO$58)/2 * ($A$58-$A$57)) + ((DO$58 + DO$59)/2 * ($A$59-$A$58)) + ((DO$59 + DO$60)/2 * ($A$60 - $A$59)) + ((DO$60+DO$61)/2 * ($A$61-$A$60)) + ((DO$61 + DO$62)/2 * ($A$62-$A$61)) + ((DO$62 + DO$63)/2 * ($A$63 - $A$62))  + ((DO$63 + DO$64)/2 * ($A$64-$A$63)) + ((DO$64 + DO$65)/2 * ($A$65 - $A$64)) + ((DO$65+ DO$66)/2 * ($A$66-$A$65)) + ((DO$66 + DO$67)/2 * ($A$67 - $A$66)) + ((DO$67+DO$68)/2 * ($A$68-$A$67)) + ((DO$68 + DO$69)/2 * ($A$69-$A$68)) + ((DO$69 + DO$70)/2 * ($A$70 - $A$69)) + ((DO$70+DO$71)/2 * ($A$71-$A$70)) + ((DO$71 + DO$72)/2 * ($A$72-$A$71)) + ((DO$72 + DO$73)/2 * ($A$73 - $A$72))  + ((DO$73 + DO$74)/2 * ($A$74-$A$73)) + ((DO$74 + DO$75)/2 * ($A$75 - $A$74)) + ((DO$75+ DO$76)/2 * ($A$76-$A$75)) + ((DO$76 + DO$77)/2 * ($A$77 - $A$76))  + ((DO$77 + DO$78)/2 * ($A$78-$A$77)) + ((DO$78 + DO$79)/2 * ($A$79 - $A$78))  + ((DO$79 + DO$80)/2 * ($A$80-$A$79)) + ((DO$80 + DO$81)/2 * ($A$81 - $A$80)) + ((DO$81+ DO$82)/2 * ($A$82-$A$81)) + ((DO$82 + DO$83)/2 * ($A$83 - $A$82))  + ((DO$83 + DO$84)/2 * ($A$84-$A$83)) + ((DO$84 + DO$85)/2 * ($A$85 - $A$84)) + ((DO$85 + DO$86)/2 * ($A$86 - $A$85))  + ((DO$86 + DO$87)/2 * ($A$87-$A$86)) + ((DO$87 + DO$88)/2 * ($A$88 - $A$87)) + ((DO$88 + DO$89)/2 * ($A$89 - $A$88))  + ((DO$89 + DO$90)/2 * ($A$90-$A$89)) + ((DO$90 + DO$91)/2 * ($A$91 - $A$90)) + ((DO$91 + DO$92)/2 * ($A$92 - $A$91)) + ((DO$92 + DO$93)/2 * ($A$93 - $A$92))+ ((DO$93 + DO$94)/2 * ($A$94 - $A$93)) + ((DO$94 + DO$95)/2 * ($A$95 - $A$94)) + ((DO$95 + DO$96)/2 * ($A$96 - $A$95)) + ((DO$96 + DO$97)/2 * ($A$97 - $A$96)) + ((DO$97 + DO$98)/2 * ($A$98 - $A$97)) + ((DO$98 + DO$99)/2 * ($A$99 - $A$98)) + ((DO$99 + DO$100)/2 * ($A$100 - $A$99)) + ((DO$100 + DO$101)/2 * ($A$101 - $A$100)) + ((DO$101 + DO$102)/2 * ($A$102 - $A$101)) + ((DO$102 + DO$103)/2 * ($A$103 - $A$102)) + ((DO$103 + DO$104)/2 * ($A$104 - $A$103)) + ((DO$104 + DO$105)/2 * ($A$105 - $A$104)) + ((DO$105 + DO$106)/2 * ($A$106 - $A$105)) + ((DO$106 + DO$107)/2 * ($A$107 - $A$106)) + ((DO$107 + DO$108)/2 * ($A$108 - $A$107)) + ((DO$108 + DO$109)/2 * ($A$109 - $A$108)) + ((DO$109 + DO$110)/2 * ($A$110 - $A$109))</f>
        <v>1798.0555555555559</v>
      </c>
      <c r="DQ116" s="206">
        <f>((DQ$2+DQ$3)/2 * ($A$3-$A$2)) + ((DQ$3 + DQ$4)/2 * ($A$4-$A$3)) + ((DQ$4 + DQ$5)/2 * ($BA$5 - $A$4)) + ((DQ$5+DQ$6)/2 * ($A$6-$A$5)) + ((DQ$6 + DQ$7)/2 * ($A$7-$A$6)) + ((DQ$7 + DQ$8)/2 * ($A$8 - $A$7)) + ((DQ$8+DQ$9)/2 * ($A$9-$A$8)) + ((DQ$9 + DQ$10)/2 * ($A$10-$A$9)) + ((DQ$10 + DQ$11)/2 * ($A$11 - $A$10))  + ((DQ$11 + DQ$12)/2 * ($A$12-$A$11)) + ((DQ$12 + DQ$13)/2 * ($A$13 - $A$12)) + ((DQ$13+ DQ$14)/2 * ($A$14-$A$13)) + ((DQ$16 + DQ$15)/2 * ($A$15 - $A$14)) + ((DQ$15+DQ$16)/2 * ($A$16 - $A$15)) + ((DQ$16 + DQ$17)/2 * ($A$17-$A$16)) + ((DQ$17 + DQ$18)/2 * ($A$18 - $A$17)) + ((DQ$18+DQ$19)/2 * ($A$19-$A$18)) + ((DQ$19 + DQ$20)/2 * ($A$20-$A$19)) + ((DQ$20 + DQ$21)/2 * ($A$21 - $A$20)) + ((DQ$21+DQ$22)/2 * ($A$22-$A$21)) + ((DQ$23 + DQ$22)/2 * ($A$23-$A$22)) + ((DQ$23 + DQ$24)/2 * ($A$24 - $A$23))  + ((DQ$24 + DQ$25)/2 * ($A$25-$A$24)) + ((DQ$25 + DQ$26)/2 * ($A$26 - $A$25)) + ((DQ$26+ DQ$27)/2 * ($A$27-$A$26)) + ((DQ$27 + DQ$28)/2 * ($A$28 - $A$27)) + ((DQ$28+DQ$29)/2 * ($A$29-$A$28)) + ((DQ$29 + DQ$30)/2 * ($A$30-$A$29)) + ((DQ$30 + DQ$31)/2 * ($A$31 - $A$30)) + ((DQ$31+DQ$32)/2 * ($A$32-$A$31)) + ((DQ$32 + DQ$33)/2 * ($A$33-$A$32)) + ((DQ$729+ DQ$34)/2 * ($A$34 - $A$33)) + ((DQ$34+DQ$35)/2 * ($A$35-$A$34)) + ((DQ$35 + DQ$36)/2 * ($A$36-$A$35)) + ((DQ$36 + DQ$37)/2 * ($A$37 - $A$36))  + ((DQ$37 + DQ$38)/2 * ($A$38-$A$37)) + ((DQ$38 + DQ$39)/2 * ($A$39 - $A$38)) + ((DQ$39+ DQ$40)/2 * ($A$40-$A$39)) + ((DQ$40 + DQ$41)/2 * ($A$41 - $A$40)) + ((DQ$41+DQ$42)/2 * ($A$42 - $A$41)) + ((DQ$42 + DQ$43)/2 * ($A$43-$A$42)) + ((DQ$43 + DQ$44)/2 * ($A$44 - $A$43)) + ((DQ$44+DQ$45)/2 * ($A$45-$A$44)) + ((DQ$45 + DQ$46)/2 * ($A$46-$A$45)) + ((DQ$46 + DQ$47)/2 * ($A$47 - $A$46)) + ((DQ$47+DQ$48)/2 * ($A$48-$A$47)) + ((DQ$48 + DQ$49)/2 * ($A$49-$A$48)) + ((DQ$49 + DQ$50)/2 * ($A$50 - $A$49))  + ((DQ$50 + DQ$51)/2 * ($A$51-$A$50)) + ((DQ$51 + DQ$52)/2 * ($A$52 - $A$51)) + ((DQ$52+ DQ$53)/2 * ($A$53-$A$52)) + ((DQ$53 + DQ$54)/2 * ($A$54 - $A$53)) +  ((DQ$54+DQ$55)/2 * ($A$55 - $A$56)) + ((DQ$55 + DQ$56)/2 * ($A$56-$A$55)) + ((DQ$56 + DQ$57)/2 * ($A$57 - $A$56)) + ((DQ$57+DQ$58)/2 * ($A$58-$A$57)) + ((DQ$58 + DQ$59)/2 * ($A$59-$A$58)) + ((DQ$59 + DQ$60)/2 * ($A$60 - $A$59)) + ((DQ$60+DQ$61)/2 * ($A$61-$A$60)) + ((DQ$61 + DQ$62)/2 * ($A$62-$A$61)) + ((DQ$62 + DQ$63)/2 * ($A$63 - $A$62))  + ((DQ$63 + DQ$64)/2 * ($A$64-$A$63)) + ((DQ$64 + DQ$65)/2 * ($A$65 - $A$64)) + ((DQ$65+ DQ$66)/2 * ($A$66-$A$65)) + ((DQ$66 + DQ$67)/2 * ($A$67 - $A$66)) + ((DQ$67+DQ$68)/2 * ($A$68-$A$67)) + ((DQ$68 + DQ$69)/2 * ($A$69-$A$68)) + ((DQ$69 + DQ$70)/2 * ($A$70 - $A$69)) + ((DQ$70+DQ$71)/2 * ($A$71-$A$70)) + ((DQ$71 + DQ$72)/2 * ($A$72-$A$71)) + ((DQ$72 + DQ$73)/2 * ($A$73 - $A$72))  + ((DQ$73 + DQ$74)/2 * ($A$74-$A$73)) + ((DQ$74 + DQ$75)/2 * ($A$75 - $A$74)) + ((DQ$75+ DQ$76)/2 * ($A$76-$A$75)) + ((DQ$76 + DQ$77)/2 * ($A$77 - $A$76))  + ((DQ$77 + DQ$78)/2 * ($A$78-$A$77)) + ((DQ$78 + DQ$79)/2 * ($A$79 - $A$78))  + ((DQ$79 + DQ$80)/2 * ($A$80-$A$79)) + ((DQ$80 + DQ$81)/2 * ($A$81 - $A$80)) + ((DQ$81+ DQ$82)/2 * ($A$82-$A$81)) + ((DQ$82 + DQ$83)/2 * ($A$83 - $A$82))  + ((DQ$83 + DQ$84)/2 * ($A$84-$A$83)) + ((DQ$84 + DQ$85)/2 * ($A$85 - $A$84)) + ((DQ$85 + DQ$86)/2 * ($A$86 - $A$85))  + ((DQ$86 + DQ$87)/2 * ($A$87-$A$86)) + ((DQ$87 + DQ$88)/2 * ($A$88 - $A$87)) + ((DQ$88 + DQ$89)/2 * ($A$89 - $A$88))  + ((DQ$89 + DQ$90)/2 * ($A$90-$A$89)) + ((DQ$90 + DQ$91)/2 * ($A$91 - $A$90)) + ((DQ$91 + DQ$92)/2 * ($A$92 - $A$91)) + ((DQ$92 + DQ$93)/2 * ($A$93 - $A$92))+ ((DQ$93 + DQ$94)/2 * ($A$94 - $A$93)) + ((DQ$94 + DQ$95)/2 * ($A$95 - $A$94)) + ((DQ$95 + DQ$96)/2 * ($A$96 - $A$95)) + ((DQ$96 + DQ$97)/2 * ($A$97 - $A$96)) + ((DQ$97 + DQ$98)/2 * ($A$98 - $A$97)) + ((DQ$98 + DQ$99)/2 * ($A$99 - $A$98)) + ((DQ$99 + DQ$100)/2 * ($A$100 - $A$99)) + ((DQ$100 + DQ$101)/2 * ($A$101 - $A$100)) + ((DQ$101 + DQ$102)/2 * ($A$102 - $A$101)) + ((DQ$102 + DQ$103)/2 * ($A$103 - $A$102)) + ((DQ$103 + DQ$104)/2 * ($A$104 - $A$103)) + ((DQ$104 + DQ$105)/2 * ($A$105 - $A$104)) + ((DQ$105 + DQ$106)/2 * ($A$106 - $A$105)) + ((DQ$106 + DQ$107)/2 * ($A$107 - $A$106)) + ((DQ$107 + DQ$108)/2 * ($A$108 - $A$107)) + ((DQ$108 + DQ$109)/2 * ($A$109 - $A$108)) + ((DQ$109 + DQ$110)/2 * ($A$110 - $A$109))</f>
        <v>1217.3611111111111</v>
      </c>
      <c r="DS116" s="206">
        <f>((DS$2+DS$3)/2 * ($A$3-$A$2)) + ((DS$3 + DS$4)/2 * ($A$4-$A$3)) + ((DS$4 + DS$5)/2 * ($BA$5 - $A$4)) + ((DS$5+DS$6)/2 * ($A$6-$A$5)) + ((DS$6 + DS$7)/2 * ($A$7-$A$6)) + ((DS$7 + DS$8)/2 * ($A$8 - $A$7)) + ((DS$8+DS$9)/2 * ($A$9-$A$8)) + ((DS$9 + DS$10)/2 * ($A$10-$A$9)) + ((DS$10 + DS$11)/2 * ($A$11 - $A$10))  + ((DS$11 + DS$12)/2 * ($A$12-$A$11)) + ((DS$12 + DS$13)/2 * ($A$13 - $A$12)) + ((DS$13+ DS$14)/2 * ($A$14-$A$13)) + ((DS$16 + DS$15)/2 * ($A$15 - $A$14)) + ((DS$15+DS$16)/2 * ($A$16 - $A$15)) + ((DS$16 + DS$17)/2 * ($A$17-$A$16)) + ((DS$17 + DS$18)/2 * ($A$18 - $A$17)) + ((DS$18+DS$19)/2 * ($A$19-$A$18)) + ((DS$19 + DS$20)/2 * ($A$20-$A$19)) + ((DS$20 + DS$21)/2 * ($A$21 - $A$20)) + ((DS$21+DS$22)/2 * ($A$22-$A$21)) + ((DS$23 + DS$22)/2 * ($A$23-$A$22)) + ((DS$23 + DS$24)/2 * ($A$24 - $A$23))  + ((DS$24 + DS$25)/2 * ($A$25-$A$24)) + ((DS$25 + DS$26)/2 * ($A$26 - $A$25)) + ((DS$26+ DS$27)/2 * ($A$27-$A$26)) + ((DS$27 + DS$28)/2 * ($A$28 - $A$27)) + ((DS$28+DS$29)/2 * ($A$29-$A$28)) + ((DS$29 + DS$30)/2 * ($A$30-$A$29)) + ((DS$30 + DS$31)/2 * ($A$31 - $A$30)) + ((DS$31+DS$32)/2 * ($A$32-$A$31)) + ((DS$32 + DS$33)/2 * ($A$33-$A$32)) + ((DS$729+ DS$34)/2 * ($A$34 - $A$33)) + ((DS$34+DS$35)/2 * ($A$35-$A$34)) + ((DS$35 + DS$36)/2 * ($A$36-$A$35)) + ((DS$36 + DS$37)/2 * ($A$37 - $A$36))  + ((DS$37 + DS$38)/2 * ($A$38-$A$37)) + ((DS$38 + DS$39)/2 * ($A$39 - $A$38)) + ((DS$39+ DS$40)/2 * ($A$40-$A$39)) + ((DS$40 + DS$41)/2 * ($A$41 - $A$40)) + ((DS$41+DS$42)/2 * ($A$42 - $A$41)) + ((DS$42 + DS$43)/2 * ($A$43-$A$42)) + ((DS$43 + DS$44)/2 * ($A$44 - $A$43)) + ((DS$44+DS$45)/2 * ($A$45-$A$44)) + ((DS$45 + DS$46)/2 * ($A$46-$A$45)) + ((DS$46 + DS$47)/2 * ($A$47 - $A$46)) + ((DS$47+DS$48)/2 * ($A$48-$A$47)) + ((DS$48 + DS$49)/2 * ($A$49-$A$48)) + ((DS$49 + DS$50)/2 * ($A$50 - $A$49))  + ((DS$50 + DS$51)/2 * ($A$51-$A$50)) + ((DS$51 + DS$52)/2 * ($A$52 - $A$51)) + ((DS$52+ DS$53)/2 * ($A$53-$A$52)) + ((DS$53 + DS$54)/2 * ($A$54 - $A$53)) +  ((DS$54+DS$55)/2 * ($A$55 - $A$56)) + ((DS$55 + DS$56)/2 * ($A$56-$A$55)) + ((DS$56 + DS$57)/2 * ($A$57 - $A$56)) + ((DS$57+DS$58)/2 * ($A$58-$A$57)) + ((DS$58 + DS$59)/2 * ($A$59-$A$58)) + ((DS$59 + DS$60)/2 * ($A$60 - $A$59)) + ((DS$60+DS$61)/2 * ($A$61-$A$60)) + ((DS$61 + DS$62)/2 * ($A$62-$A$61)) + ((DS$62 + DS$63)/2 * ($A$63 - $A$62))  + ((DS$63 + DS$64)/2 * ($A$64-$A$63)) + ((DS$64 + DS$65)/2 * ($A$65 - $A$64)) + ((DS$65+ DS$66)/2 * ($A$66-$A$65)) + ((DS$66 + DS$67)/2 * ($A$67 - $A$66)) + ((DS$67+DS$68)/2 * ($A$68-$A$67)) + ((DS$68 + DS$69)/2 * ($A$69-$A$68)) + ((DS$69 + DS$70)/2 * ($A$70 - $A$69)) + ((DS$70+DS$71)/2 * ($A$71-$A$70)) + ((DS$71 + DS$72)/2 * ($A$72-$A$71)) + ((DS$72 + DS$73)/2 * ($A$73 - $A$72))  + ((DS$73 + DS$74)/2 * ($A$74-$A$73)) + ((DS$74 + DS$75)/2 * ($A$75 - $A$74)) + ((DS$75+ DS$76)/2 * ($A$76-$A$75)) + ((DS$76 + DS$77)/2 * ($A$77 - $A$76))  + ((DS$77 + DS$78)/2 * ($A$78-$A$77)) + ((DS$78 + DS$79)/2 * ($A$79 - $A$78))  + ((DS$79 + DS$80)/2 * ($A$80-$A$79)) + ((DS$80 + DS$81)/2 * ($A$81 - $A$80)) + ((DS$81+ DS$82)/2 * ($A$82-$A$81)) + ((DS$82 + DS$83)/2 * ($A$83 - $A$82))  + ((DS$83 + DS$84)/2 * ($A$84-$A$83)) + ((DS$84 + DS$85)/2 * ($A$85 - $A$84)) + ((DS$85 + DS$86)/2 * ($A$86 - $A$85))  + ((DS$86 + DS$87)/2 * ($A$87-$A$86)) + ((DS$87 + DS$88)/2 * ($A$88 - $A$87)) + ((DS$88 + DS$89)/2 * ($A$89 - $A$88))  + ((DS$89 + DS$90)/2 * ($A$90-$A$89)) + ((DS$90 + DS$91)/2 * ($A$91 - $A$90)) + ((DS$91 + DS$92)/2 * ($A$92 - $A$91)) + ((DS$92 + DS$93)/2 * ($A$93 - $A$92))+ ((DS$93 + DS$94)/2 * ($A$94 - $A$93)) + ((DS$94 + DS$95)/2 * ($A$95 - $A$94)) + ((DS$95 + DS$96)/2 * ($A$96 - $A$95)) + ((DS$96 + DS$97)/2 * ($A$97 - $A$96)) + ((DS$97 + DS$98)/2 * ($A$98 - $A$97)) + ((DS$98 + DS$99)/2 * ($A$99 - $A$98)) + ((DS$99 + DS$100)/2 * ($A$100 - $A$99)) + ((DS$100 + DS$101)/2 * ($A$101 - $A$100)) + ((DS$101 + DS$102)/2 * ($A$102 - $A$101)) + ((DS$102 + DS$103)/2 * ($A$103 - $A$102)) + ((DS$103 + DS$104)/2 * ($A$104 - $A$103)) + ((DS$104 + DS$105)/2 * ($A$105 - $A$104)) + ((DS$105 + DS$106)/2 * ($A$106 - $A$105)) + ((DS$106 + DS$107)/2 * ($A$107 - $A$106)) + ((DS$107 + DS$108)/2 * ($A$108 - $A$107)) + ((DS$108 + DS$109)/2 * ($A$109 - $A$108)) + ((DS$109 + DS$110)/2 * ($A$110 - $A$109))</f>
        <v>3244.3055555555561</v>
      </c>
    </row>
    <row r="117" spans="1:125" ht="68" x14ac:dyDescent="0.2">
      <c r="A117" s="232" t="s">
        <v>187</v>
      </c>
      <c r="B117" s="217">
        <f>((B69 - B22) / ($A$49 - $A22))</f>
        <v>0</v>
      </c>
      <c r="C117" s="217">
        <f>SLOPE(C35:C59,  $A35:$A$59)</f>
        <v>5.2942754919499124E-2</v>
      </c>
      <c r="E117" s="217">
        <f>SLOPE(E43:E59,  $A43:$A$59)</f>
        <v>6.4901960784313747E-2</v>
      </c>
      <c r="G117" s="217">
        <f>SLOPE(G39:G59,  $A39:$A$59)</f>
        <v>7.9142758382302114E-2</v>
      </c>
      <c r="I117" s="217">
        <f>SLOPE(I26:I59,  $A26:$A$59)</f>
        <v>9.8585850261650662E-2</v>
      </c>
      <c r="K117" s="217">
        <f>SLOPE(K37:K59,  $A37:$A$59)</f>
        <v>7.1014310426167654E-2</v>
      </c>
      <c r="M117" s="217">
        <f>SLOPE(M32:M59,  $A32:$A$59)</f>
        <v>-1.6091954022988523E-3</v>
      </c>
      <c r="O117" s="217">
        <f>SLOPE(O30:O59,  $A30:$A$59)</f>
        <v>4.5742502124903869E-2</v>
      </c>
      <c r="Q117" s="217" t="e">
        <f>SLOPE(Q59,  $A59:$A$59)</f>
        <v>#DIV/0!</v>
      </c>
      <c r="S117" s="217" t="e">
        <f>SLOPE(S59,  $A59:$A$59)</f>
        <v>#DIV/0!</v>
      </c>
      <c r="U117" s="217">
        <f>SLOPE(U22:U59,  $A22:$A$59)</f>
        <v>1.2137509923753608E-2</v>
      </c>
      <c r="W117" s="217">
        <f>SLOPE(W18:W59,  $A18:$A$59)</f>
        <v>3.5403493232806574E-2</v>
      </c>
      <c r="Y117" s="217">
        <f>SLOPE(Y46:Y59,  $A46:$A$59)</f>
        <v>1.0857142857142853E-2</v>
      </c>
      <c r="AA117" s="217">
        <f>SLOPE(AA49:AA59,  $A49:$A$59)</f>
        <v>4.7272727272727272E-2</v>
      </c>
      <c r="AE117" s="217">
        <f>SLOPE(AE16:AE59,  $A16:$A$59)</f>
        <v>2.6908894490457334E-2</v>
      </c>
      <c r="AG117" s="217">
        <f>SLOPE(AG2:AG59,  $A2:$A$59)</f>
        <v>2.5246391492030885E-2</v>
      </c>
      <c r="AI117" s="217">
        <f>SLOPE(AI57:AI59,  $A57:$A$59)</f>
        <v>0.05</v>
      </c>
      <c r="AK117" s="217">
        <f>SLOPE(AK14:AK59,  $A14:$A$59)</f>
        <v>3.3456016014804621E-2</v>
      </c>
      <c r="AM117" s="217">
        <f>SLOPE(AM13:AM59,  $A13:$A$59)</f>
        <v>1.9255177144552178E-2</v>
      </c>
      <c r="AO117" s="217" t="e">
        <f>SLOPE(AO59, $A$59)</f>
        <v>#DIV/0!</v>
      </c>
      <c r="AQ117" s="217" t="e">
        <f>SLOPE(AQ59,  $A$59)</f>
        <v>#DIV/0!</v>
      </c>
      <c r="AU117" s="217">
        <f>SLOPE(AU11:AU59,  $A11:$A$59)</f>
        <v>2.5547411926786067E-2</v>
      </c>
      <c r="AW117" s="217">
        <f>SLOPE(AW23:AW59,  $A23:$A$59)</f>
        <v>3.5975914161668489E-2</v>
      </c>
      <c r="AY117" s="217">
        <f>SLOPE(AY11:AY59,  $A11:$A$59)</f>
        <v>3.8967762251525297E-2</v>
      </c>
      <c r="BA117" s="217">
        <f>SLOPE(BA12:BA59,  $A12:$A$59)</f>
        <v>5.5847950221493865E-2</v>
      </c>
      <c r="BC117" s="217">
        <f>SLOPE(BC40:BC59,  $A40:$A$59)</f>
        <v>5.4479225953329553E-2</v>
      </c>
      <c r="BE117" s="217" t="e">
        <f>SLOPE(BE59,  $A$59)</f>
        <v>#DIV/0!</v>
      </c>
      <c r="BG117" s="217">
        <f>SLOPE(BG37:BG59,  $A37:$A$59)</f>
        <v>5.0444252240918384E-2</v>
      </c>
      <c r="BI117" s="217">
        <f>SLOPE(BI26:BI59,  $A26:$A$59)</f>
        <v>5.4633812682846429E-2</v>
      </c>
      <c r="BK117" s="217">
        <f>SLOPE(BK14:BK59,  $A14:$A$59)</f>
        <v>4.6477827109695856E-2</v>
      </c>
      <c r="BM117" s="217" t="e">
        <f>SLOPE(BM59,  $A$59)</f>
        <v>#DIV/0!</v>
      </c>
      <c r="BO117" s="217">
        <f>SLOPE(BO54:BO59,  $A54:$A$59)</f>
        <v>8.571428571428551E-3</v>
      </c>
      <c r="BQ117" s="217">
        <f>SLOPE(BQ26:BQ59,  $A26:$A$59)</f>
        <v>6.1990028431332167E-2</v>
      </c>
      <c r="BS117" s="217">
        <f>SLOPE(BS57:BS59,  $A57:$A$59)</f>
        <v>9.9999999999999638E-3</v>
      </c>
      <c r="BU117" s="217">
        <f>SLOPE(BU24:BU59,  $A24:$A$59)</f>
        <v>6.0180180180180183E-2</v>
      </c>
      <c r="BW117" s="217">
        <f>SLOPE(BW17:BW59,  $A17:$A$59)</f>
        <v>5.8344223861091588E-2</v>
      </c>
      <c r="BY117" s="217">
        <f>SLOPE(BY38:BY59,  $A38:$A$59)</f>
        <v>3.9031082935137427E-2</v>
      </c>
      <c r="CA117" s="217">
        <f>SLOPE(CA17:CA59,  $A17:$A$59)</f>
        <v>3.706113362185022E-2</v>
      </c>
      <c r="CC117" s="217">
        <f>SLOPE(CC14:CC59,  $A14:$A$59)</f>
        <v>4.0621279621211544E-2</v>
      </c>
      <c r="CE117" s="217">
        <f>SLOPE(CE24:CE59,  $A24:$A$59)</f>
        <v>4.0635372214319586E-2</v>
      </c>
      <c r="CI117" s="217">
        <f>SLOPE(CI43:CI59,  $A43:$A$59)</f>
        <v>2.9950980392156868E-2</v>
      </c>
      <c r="CK117" s="217">
        <f>SLOPE(CK23:CK59,  $A23:$A$59)</f>
        <v>2.4770202647549418E-2</v>
      </c>
      <c r="CY117" s="217">
        <f>SLOPE(CY58:CY59,  $A58:$A$59)</f>
        <v>1.1111111111111072E-2</v>
      </c>
      <c r="DA117" s="217">
        <f>SLOPE(DA11:DA59,  $A11:$A$59)</f>
        <v>1.1137177720921076E-2</v>
      </c>
      <c r="DC117" s="217">
        <f>SLOPE(DC48:DC59,  $A48:$A$59)</f>
        <v>4.6620046620046617E-2</v>
      </c>
      <c r="DE117" s="217">
        <v>0</v>
      </c>
      <c r="DG117" s="217">
        <f>SLOPE(DG55:DG59,  $A55:$A$59)</f>
        <v>4.4444444444444467E-2</v>
      </c>
      <c r="DI117" s="217">
        <f>SLOPE(DI22:DI59,  $A22:$A$59)</f>
        <v>9.8663275569835091E-3</v>
      </c>
      <c r="DK117" s="217" t="e">
        <f>SLOPE(DK59,  $A$59)</f>
        <v>#DIV/0!</v>
      </c>
      <c r="DM117" s="217">
        <f>SLOPE(DM16:DM59,  $A16:$A$59)</f>
        <v>1.8285253204230523E-2</v>
      </c>
      <c r="DO117" s="217">
        <f>SLOPE(DO17:DO59,  $A17:$A$59)</f>
        <v>1.2941084616299531E-2</v>
      </c>
      <c r="DQ117" s="217" t="e">
        <f>SLOPE(DQ59,  $A$59)</f>
        <v>#DIV/0!</v>
      </c>
      <c r="DS117" s="217">
        <f>SLOPE(DS12:DS59,  $A12:$A$59)</f>
        <v>3.4685499058380427E-2</v>
      </c>
    </row>
    <row r="118" spans="1:125" ht="34" x14ac:dyDescent="0.2">
      <c r="A118" s="219" t="s">
        <v>190</v>
      </c>
      <c r="B118" s="220"/>
    </row>
    <row r="119" spans="1:125" ht="68" x14ac:dyDescent="0.2">
      <c r="A119" s="232" t="s">
        <v>188</v>
      </c>
      <c r="B119" s="217">
        <f>((B92 - B$49) / (A92 - $A$49))</f>
        <v>0</v>
      </c>
      <c r="C119" s="217">
        <f>SLOPE(C59:$C83, $A$59:$A83)</f>
        <v>2.0015384615384612E-2</v>
      </c>
      <c r="E119" s="217">
        <f>SLOPE($E59:E91, $A$59:$A91)</f>
        <v>-2.4124024116874091E-2</v>
      </c>
      <c r="G119" s="217">
        <f>SLOPE($G59:G88, $A$59:$A88)</f>
        <v>1.0305229826058039E-2</v>
      </c>
      <c r="I119" s="217">
        <f>SLOPE($I59:I76, $A$59:$A76)</f>
        <v>-2.5180598555211577E-2</v>
      </c>
      <c r="K119" s="217">
        <f>SLOPE($K59:K87, $A$59:$A87)</f>
        <v>-4.5789649974878589E-2</v>
      </c>
      <c r="M119" s="217">
        <f>SLOPE($M59:M62, $A$59:$A62)</f>
        <v>-2.000000000000007E-2</v>
      </c>
      <c r="O119" s="217">
        <f>SLOPE($O59:O78, $A$59:$A78)</f>
        <v>-4.9082706766917276E-2</v>
      </c>
      <c r="Q119" s="217">
        <f>SLOPE($Q59:Q108, $A$59:$A108)</f>
        <v>-6.2619986558969378E-3</v>
      </c>
      <c r="S119" s="217">
        <f>SLOPE($S59:S107, $A$59:$A107)</f>
        <v>-2.3995329670329663E-2</v>
      </c>
      <c r="T119" s="217"/>
      <c r="U119" s="217">
        <f>SLOPE($U59:U70, $A$59:$A70)</f>
        <v>-1.3286713286713294E-2</v>
      </c>
      <c r="W119" s="217">
        <f>SLOPE($W59:W66, $A$59:$A66)</f>
        <v>-3.7857142857142874E-2</v>
      </c>
      <c r="Y119" s="217">
        <f>SLOPE($Y59:Y94, $A$59:$A94)</f>
        <v>2.9713529713529686E-3</v>
      </c>
      <c r="AA119" s="217">
        <f>SLOPE($AA59:AA94, $A$59:$A94)</f>
        <v>-3.1327051327051318E-2</v>
      </c>
      <c r="AE119" s="217">
        <f>SLOPE($AE59:AE64, $A$59:$A64)</f>
        <v>-1.7142857142857165E-2</v>
      </c>
      <c r="AG119" s="217">
        <f>SLOPE($AG59:AG62, $A$59:$A62)</f>
        <v>-0.12800000000000006</v>
      </c>
      <c r="AI119" s="217">
        <f>SLOPE($AI59:AI105, $A$59:$A105)</f>
        <v>-3.4934952499120361E-2</v>
      </c>
      <c r="AK119" s="217">
        <f>SLOPE($AK59:AK62, $A$59:$A62)</f>
        <v>-2.0000000000000035E-2</v>
      </c>
      <c r="AM119" s="217">
        <f>SLOPE($AM59:AM61, $A$59:$A61)</f>
        <v>-7.0000000000000104E-2</v>
      </c>
      <c r="AO119" s="217">
        <f>SLOPE($AO59:AO63, $A$59:$A63)</f>
        <v>-2.4000000000000021E-2</v>
      </c>
      <c r="AQ119" s="217">
        <f>SLOPE($AQ$59:AQ$107, $A$59:$A107)</f>
        <v>-5.6961538461538447E-3</v>
      </c>
      <c r="AU119" s="217" t="e">
        <f>SLOPE($AU59:AU59, $A$59:$A59)</f>
        <v>#DIV/0!</v>
      </c>
      <c r="AW119" s="217">
        <f>SLOPE(AW$59:AW$71, $A$59:$A71)</f>
        <v>-2.131868131868133E-2</v>
      </c>
      <c r="AY119" s="217" t="e">
        <f>SLOPE(AY$59:AY$59, $A$59:$A59)</f>
        <v>#DIV/0!</v>
      </c>
      <c r="BA119" s="217" t="e">
        <f>SLOPE(BA$59:BA$59, $A$59:$A59)</f>
        <v>#DIV/0!</v>
      </c>
      <c r="BC119" s="217" t="e">
        <f>SLOPE(BC$59:BC$59, $A$59:$A59)</f>
        <v>#DIV/0!</v>
      </c>
      <c r="BE119" s="217">
        <f>SLOPE(BE$59:BE$107, $A$59:$A107)</f>
        <v>-1.9011813186813185E-2</v>
      </c>
      <c r="BG119" s="217">
        <f>SLOPE(BG$59:BG$85, $A$59:$A85)</f>
        <v>-7.9609279609279601E-3</v>
      </c>
      <c r="BI119" s="217">
        <f>SLOPE(BI$59:BI$74, $A$59:$A74)</f>
        <v>-5.9588235294117657E-2</v>
      </c>
      <c r="BK119" s="217">
        <f>SLOPE(BK$59:BK$62, $A$59:$A62)</f>
        <v>-5.0000000000000107E-2</v>
      </c>
      <c r="BM119" s="217">
        <f>SLOPE(BM$59:BM$107, $A$59:$A107)</f>
        <v>-2.4049725274725271E-2</v>
      </c>
      <c r="BO119" s="217">
        <f>SLOPE(BO$59:BO$102, $A$59:$A102)</f>
        <v>-8.1014623578263261E-3</v>
      </c>
      <c r="BQ119" s="217">
        <f>SLOPE(BQ$59:BQ$74, $A$59:$A74)</f>
        <v>-2.3235294117647299E-3</v>
      </c>
      <c r="BS119" s="217">
        <f>SLOPE(BS$59:BS$105, $A$59:$A105)</f>
        <v>-7.5741680401488947E-3</v>
      </c>
      <c r="BU119" s="217">
        <f>SLOPE(BU$59:BU$72, $A$59:$A72)</f>
        <v>-0.04</v>
      </c>
      <c r="BW119" s="217">
        <f>SLOPE(BW$59:BW$65, $A$59:$A65)</f>
        <v>-9.2857142857142874E-2</v>
      </c>
      <c r="BY119" s="217">
        <f>SLOPE(BY$59:BY$86, $A$59:$A86)</f>
        <v>-1.1018062397372739E-2</v>
      </c>
      <c r="CA119" s="217">
        <f>SLOPE(CA$59:CA$66, $A$59:$A66)</f>
        <v>-9.0476190476190439E-3</v>
      </c>
      <c r="CC119" s="217">
        <f>SLOPE(CC$59:CC$62, $A$59:$A62)</f>
        <v>-1.2000000000000064E-2</v>
      </c>
      <c r="CE119" s="217">
        <f>SLOPE(CE$59:CE$60, $A$59:$A60)</f>
        <v>0</v>
      </c>
      <c r="CI119" s="217">
        <f>SLOPE(CI$59:CI$91, $A$59:$A91)</f>
        <v>-3.3281286233284385E-2</v>
      </c>
      <c r="CK119" s="217">
        <f>SLOPE(CK$59:CK$71, $A$59:$A71)</f>
        <v>-1.1758241758241758E-2</v>
      </c>
      <c r="CY119" s="217">
        <f>SLOPE(CY$59:CY106, $A$59:$A106)</f>
        <v>-1.3961572386327932E-2</v>
      </c>
      <c r="DA119" s="217" t="e">
        <f>SLOPE(DA$59:DA59, $A$59:$A59)</f>
        <v>#DIV/0!</v>
      </c>
      <c r="DC119" s="217">
        <f>SLOPE(DC$59:DC97, $A$59:$A97)</f>
        <v>-1.2279951431575984E-2</v>
      </c>
      <c r="DE119" s="217">
        <v>0</v>
      </c>
      <c r="DG119" s="217">
        <f>SLOPE(DG$59:DG90, $A$59:$A90)</f>
        <v>-1.5024519860109798E-2</v>
      </c>
      <c r="DH119" s="217"/>
      <c r="DI119" s="217">
        <f>SLOPE(DI$59:DI70, $A$59:$A70)</f>
        <v>-2.7894327894327896E-2</v>
      </c>
      <c r="DK119" s="217">
        <f>SLOPE(DK$59:DK107, $A$59:$A107)</f>
        <v>-2.5336080586080584E-2</v>
      </c>
      <c r="DM119" s="217">
        <f>SLOPE(DM$59:DM64, $A$59:$A64)</f>
        <v>5.0793650793651123E-3</v>
      </c>
      <c r="DO119" s="217">
        <f>SLOPE(DO$59:DO65, $A$59:$A65)</f>
        <v>-4.2857142857142885E-2</v>
      </c>
      <c r="DQ119" s="217">
        <f>SLOPE(DQ$59:DQ107, $A$59:$A107)</f>
        <v>-7.5876068376068331E-3</v>
      </c>
      <c r="DS119" s="217">
        <f>SLOPE(DS$59:DS60, $A$59:$A60)</f>
        <v>1.1111111111110716E-2</v>
      </c>
    </row>
    <row r="120" spans="1:125" ht="34" x14ac:dyDescent="0.2">
      <c r="A120" s="219" t="s">
        <v>189</v>
      </c>
      <c r="B120" s="220"/>
    </row>
    <row r="121" spans="1:125" ht="34" x14ac:dyDescent="0.2">
      <c r="A121" s="188" t="s">
        <v>51</v>
      </c>
      <c r="B121" s="218">
        <f>(B$40-B32)</f>
        <v>0</v>
      </c>
      <c r="C121" s="218">
        <f>(C$59-C35)</f>
        <v>5.8999999999999995</v>
      </c>
      <c r="E121" s="218">
        <f>(E$59-E43)</f>
        <v>3.8000000000000007</v>
      </c>
      <c r="G121" s="218">
        <f>(G$59-G39)</f>
        <v>6.7</v>
      </c>
      <c r="I121" s="218">
        <f>(I$59-I26)</f>
        <v>14</v>
      </c>
      <c r="K121" s="218">
        <f>(K$59-K37)</f>
        <v>7</v>
      </c>
      <c r="M121" s="218">
        <f>(M$59-M32)</f>
        <v>1</v>
      </c>
      <c r="O121" s="218">
        <f>(O$59-O30)</f>
        <v>4.4999999999999991</v>
      </c>
      <c r="Q121" s="218">
        <f>(Q$59-Q59)</f>
        <v>0</v>
      </c>
      <c r="S121" s="218">
        <f>(S$59-S59)</f>
        <v>0</v>
      </c>
      <c r="U121" s="218">
        <f>(U$59-U22)</f>
        <v>2.2000000000000011</v>
      </c>
      <c r="W121" s="218">
        <f>(W$59-W18)</f>
        <v>6.8000000000000007</v>
      </c>
      <c r="Y121" s="218">
        <f>(Y$59-Y46)</f>
        <v>0.59999999999999964</v>
      </c>
      <c r="AA121" s="218">
        <f>(AA$59-AA49)</f>
        <v>2.2000000000000011</v>
      </c>
      <c r="AE121" s="218">
        <f>(AE$59-AE16)</f>
        <v>3.9000000000000004</v>
      </c>
      <c r="AG121" s="218">
        <f>(AG$59-AG2)</f>
        <v>7.8000000000000007</v>
      </c>
      <c r="AI121" s="218">
        <f>(AI$59-AI57)</f>
        <v>0.5</v>
      </c>
      <c r="AK121" s="218">
        <f>(AK$59-AK14)</f>
        <v>7.4</v>
      </c>
      <c r="AM121" s="218">
        <f>(AM$59-AM13)</f>
        <v>5.3000000000000007</v>
      </c>
      <c r="AO121" s="218">
        <f>(AO$59-AO59)</f>
        <v>0</v>
      </c>
      <c r="AQ121" s="218">
        <f>(AQ$59-AQ16)</f>
        <v>10.8</v>
      </c>
      <c r="AS121" s="218"/>
      <c r="AU121" s="218">
        <f>(AU$59-AU11)</f>
        <v>5.0000000000000009</v>
      </c>
      <c r="AW121" s="218">
        <f>(AW$59-AW23)</f>
        <v>5.5000000000000009</v>
      </c>
      <c r="AY121" s="218">
        <f>(AY$59-AY11)</f>
        <v>8.1999999999999993</v>
      </c>
      <c r="BA121" s="218">
        <f>(BA$59-BA12)</f>
        <v>11.7</v>
      </c>
      <c r="BC121" s="218">
        <f>(BC$59-BC40)</f>
        <v>4.8000000000000007</v>
      </c>
      <c r="BE121" s="218">
        <f>(BE$59-BE59)</f>
        <v>0</v>
      </c>
      <c r="BG121" s="218">
        <f>(BG$59-BG37)</f>
        <v>6.3</v>
      </c>
      <c r="BI121" s="218">
        <f>(BI$59-BI26)</f>
        <v>8.6000000000000014</v>
      </c>
      <c r="BK121" s="218">
        <f>(BK$59-BK14)</f>
        <v>10.5</v>
      </c>
      <c r="BM121" s="218">
        <f>(BM$59-BM59)</f>
        <v>0</v>
      </c>
      <c r="BO121" s="218">
        <f>(BO$59-BO54)</f>
        <v>9.9999999999999645E-2</v>
      </c>
      <c r="BQ121" s="218">
        <f>(BQ$59-BQ26)</f>
        <v>9.8000000000000007</v>
      </c>
      <c r="BS121" s="218">
        <f>(BS$59-BS57)</f>
        <v>9.9999999999999645E-2</v>
      </c>
      <c r="BU121" s="218">
        <f>(BU$59-BU24)</f>
        <v>8.2999999999999989</v>
      </c>
      <c r="BW121" s="218">
        <f>(BW$59-BW17)</f>
        <v>12.100000000000001</v>
      </c>
      <c r="BY121" s="218">
        <f>(BY$59-BY38)</f>
        <v>3.4999999999999991</v>
      </c>
      <c r="CA121" s="218">
        <f>(CA$59-CA17)</f>
        <v>7.3999999999999995</v>
      </c>
      <c r="CC121" s="218">
        <f>(CC$59-CC14)</f>
        <v>7.6000000000000005</v>
      </c>
      <c r="CE121" s="218">
        <f>(CE$59-CE24)</f>
        <v>5.7999999999999989</v>
      </c>
      <c r="CI121" s="218">
        <f>(CI$59-CI43)</f>
        <v>2.6999999999999993</v>
      </c>
      <c r="CK121" s="218">
        <f>(CK$59-CK23)</f>
        <v>3.5</v>
      </c>
      <c r="CY121" s="218">
        <f>(CY$59-CY58)</f>
        <v>5.5555555555555358E-2</v>
      </c>
      <c r="DA121" s="218">
        <f>(DA$59-DA11)</f>
        <v>4.6666666666666679</v>
      </c>
      <c r="DC121" s="218">
        <f>(DC$59-DC48)</f>
        <v>3</v>
      </c>
      <c r="DE121" s="218">
        <f>(DE$59-DE24)</f>
        <v>0</v>
      </c>
      <c r="DG121" s="218">
        <f>(DG$59-DG55)</f>
        <v>0.77777777777777857</v>
      </c>
      <c r="DI121" s="218">
        <f>(DI$59-DI22)</f>
        <v>1.1111111111111107</v>
      </c>
      <c r="DK121" s="218">
        <f>(DK$59-DK59)</f>
        <v>0</v>
      </c>
      <c r="DM121" s="218">
        <f>(DM$59-DM16)</f>
        <v>3.3888888888888884</v>
      </c>
      <c r="DO121" s="218">
        <f>(DO$59-DO17)</f>
        <v>3.5</v>
      </c>
      <c r="DQ121" s="218">
        <f>(DQ$59-DQ59)</f>
        <v>0</v>
      </c>
      <c r="DS121" s="218">
        <f>(DS$59-DS12)</f>
        <v>10.277777777777779</v>
      </c>
    </row>
    <row r="122" spans="1:125" ht="34" x14ac:dyDescent="0.2">
      <c r="A122" s="188" t="s">
        <v>50</v>
      </c>
      <c r="B122" s="218" t="e">
        <f>(B$40-#REF!)</f>
        <v>#REF!</v>
      </c>
      <c r="C122" s="218">
        <f>(C83-C$59)</f>
        <v>1.4000000000000004</v>
      </c>
      <c r="E122" s="218">
        <f>(E91-E$59)</f>
        <v>-4.2000000000000011</v>
      </c>
      <c r="G122" s="218">
        <f>(G88-G$59)</f>
        <v>1</v>
      </c>
      <c r="I122" s="218">
        <f>(I76-I$59)</f>
        <v>-2.9000000000000021</v>
      </c>
      <c r="K122" s="218">
        <f>(K87-K$59)</f>
        <v>-6.2000000000000011</v>
      </c>
      <c r="M122" s="218">
        <f>(M62-M$59)</f>
        <v>-0.30000000000000071</v>
      </c>
      <c r="O122" s="218">
        <f>(O78-O$59)</f>
        <v>-3.5</v>
      </c>
      <c r="Q122" s="218">
        <f>(Q108-Q$59)</f>
        <v>-0.89999999999999947</v>
      </c>
      <c r="S122" s="218">
        <f>(S108-S$59)</f>
        <v>-12.7</v>
      </c>
      <c r="T122" s="218"/>
      <c r="U122" s="218">
        <f>(U70-U$59)</f>
        <v>-0.70000000000000107</v>
      </c>
      <c r="W122" s="218">
        <f>(W66-W$59)</f>
        <v>-1.4000000000000004</v>
      </c>
      <c r="Y122" s="218">
        <f>(Y94-Y$59)</f>
        <v>9.9999999999999645E-2</v>
      </c>
      <c r="AA122" s="218">
        <f>(AA94-AA$59)</f>
        <v>-5.4</v>
      </c>
      <c r="AE122" s="218">
        <f>(AE94-AE$59)</f>
        <v>-10</v>
      </c>
      <c r="AG122" s="218">
        <f>(AG62-AG$59)</f>
        <v>-1.9000000000000004</v>
      </c>
      <c r="AI122" s="218">
        <f>(AI105-AI$59)</f>
        <v>-5.3</v>
      </c>
      <c r="AK122" s="218">
        <f>(AK62-AK$59)</f>
        <v>-0.30000000000000071</v>
      </c>
      <c r="AM122" s="218">
        <f>(AM61-AM$59)</f>
        <v>-0.70000000000000107</v>
      </c>
      <c r="AO122" s="218">
        <f>(AO63-AO$59)</f>
        <v>-0.5</v>
      </c>
      <c r="AQ122" s="218">
        <f>(AQ94-AQ$59)</f>
        <v>-2.7000000000000011</v>
      </c>
      <c r="AU122" s="218">
        <f>(AU59-AU$59)</f>
        <v>0</v>
      </c>
      <c r="AW122" s="218">
        <f>(AW71-AW$59)</f>
        <v>-1.4000000000000004</v>
      </c>
      <c r="AY122" s="218">
        <f>(AY59-AY$59)</f>
        <v>0</v>
      </c>
      <c r="BA122" s="218">
        <f>(BA59-BA$59)</f>
        <v>0</v>
      </c>
      <c r="BC122" s="218">
        <f>(BC59-BC$59)</f>
        <v>0</v>
      </c>
      <c r="BE122" s="218">
        <f>(BE107-BE$59)</f>
        <v>-4.6999999999999993</v>
      </c>
      <c r="BG122" s="218">
        <f>(BG85-BG$59)</f>
        <v>-1.5</v>
      </c>
      <c r="BI122" s="218">
        <f>(BI74-BI$59)</f>
        <v>-3.8000000000000007</v>
      </c>
      <c r="BK122" s="218">
        <f>(BK62-BK$59)</f>
        <v>-0.60000000000000142</v>
      </c>
      <c r="BM122" s="218">
        <f>(BM107-BM$59)</f>
        <v>-7</v>
      </c>
      <c r="BO122" s="218">
        <f>(BO102-BO$59)</f>
        <v>-2.2999999999999989</v>
      </c>
      <c r="BQ122" s="218">
        <f>(BQ74-BQ$59)</f>
        <v>-1.0000000000000018</v>
      </c>
      <c r="BS122" s="218">
        <f>(BS105-BS$59)</f>
        <v>-2.0999999999999996</v>
      </c>
      <c r="BU122" s="218">
        <f>(BU72-BU$59)</f>
        <v>-2.5999999999999996</v>
      </c>
      <c r="BW122" s="218">
        <f>(BW65-BW$59)</f>
        <v>-2.4000000000000004</v>
      </c>
      <c r="BY122" s="218">
        <f>(BY86-BY$59)</f>
        <v>-0.39999999999999858</v>
      </c>
      <c r="CA122" s="218">
        <f>(CA66-CA$59)</f>
        <v>-0.40000000000000036</v>
      </c>
      <c r="CC122" s="218">
        <f>(CC62-CC$59)</f>
        <v>-0.20000000000000107</v>
      </c>
      <c r="CE122" s="218">
        <f>(CE60-CE$59)</f>
        <v>0</v>
      </c>
      <c r="CI122" s="218">
        <f>(CI91-CI$59)</f>
        <v>-4.4000000000000004</v>
      </c>
      <c r="CK122" s="218">
        <f>(CK71-CK$59)</f>
        <v>-1</v>
      </c>
      <c r="CY122" s="218">
        <f>(CY106-CY$59)</f>
        <v>-4.8888888888888893</v>
      </c>
      <c r="DA122" s="218">
        <f>(DA59-DA$59)</f>
        <v>0</v>
      </c>
      <c r="DC122" s="218">
        <f>(DC97-DC$59)</f>
        <v>-3.2222222222222232</v>
      </c>
      <c r="DE122" s="218">
        <f>(DE91-DE$59)</f>
        <v>0</v>
      </c>
      <c r="DG122" s="218">
        <f>(DG90-DG$59)</f>
        <v>-2.3888888888888893</v>
      </c>
      <c r="DI122" s="218">
        <f>(DI70-DI$59)</f>
        <v>-1.5555555555555554</v>
      </c>
      <c r="DK122" s="218">
        <f>(DK107-DK$59)</f>
        <v>-6.3888888888888893</v>
      </c>
      <c r="DM122" s="218">
        <f>(DM64-DM$59)</f>
        <v>0.22222222222222321</v>
      </c>
      <c r="DO122" s="218">
        <f>(DO65-DO$59)</f>
        <v>-1.2777777777777786</v>
      </c>
      <c r="DQ122" s="218">
        <f>(DQ107-DQ$59)</f>
        <v>-1.666666666666667</v>
      </c>
      <c r="DS122" s="218">
        <f>(DS60-DS$59)</f>
        <v>5.5555555555553582E-2</v>
      </c>
    </row>
    <row r="123" spans="1:125" ht="34" x14ac:dyDescent="0.2">
      <c r="A123" s="232" t="s">
        <v>191</v>
      </c>
      <c r="B123" s="194">
        <f>(B$49)</f>
        <v>0</v>
      </c>
      <c r="C123" s="194">
        <f>(C$59)</f>
        <v>11.6</v>
      </c>
      <c r="E123" s="194">
        <f>(E$59)</f>
        <v>17.600000000000001</v>
      </c>
      <c r="G123" s="194">
        <f>(G$59)</f>
        <v>11.9</v>
      </c>
      <c r="I123" s="194">
        <f>(I$59)</f>
        <v>19.3</v>
      </c>
      <c r="K123" s="194">
        <f>(K$59)</f>
        <v>17.8</v>
      </c>
      <c r="M123" s="194">
        <f>(M$59)</f>
        <v>9.3000000000000007</v>
      </c>
      <c r="O123" s="194">
        <f>(O$59)</f>
        <v>12.2</v>
      </c>
      <c r="Q123" s="194">
        <f>(Q$59)</f>
        <v>7.8</v>
      </c>
      <c r="S123" s="194">
        <f>(S$59)</f>
        <v>12.7</v>
      </c>
      <c r="U123" s="194">
        <f>(U$59)</f>
        <v>9.8000000000000007</v>
      </c>
      <c r="W123" s="194">
        <f>(W$59)</f>
        <v>12.4</v>
      </c>
      <c r="Y123" s="194">
        <f>(Y$59)</f>
        <v>8.1</v>
      </c>
      <c r="AA123" s="194">
        <f>(AA$59)</f>
        <v>17.3</v>
      </c>
      <c r="AE123" s="194">
        <f>(AE$59)</f>
        <v>10</v>
      </c>
      <c r="AG123" s="194">
        <f>(AG$59)</f>
        <v>13.8</v>
      </c>
      <c r="AI123" s="194">
        <f>(AI$59)</f>
        <v>13.1</v>
      </c>
      <c r="AK123" s="194">
        <f>(AK$59)</f>
        <v>12.5</v>
      </c>
      <c r="AM123" s="194">
        <f>(AM$59)</f>
        <v>13.3</v>
      </c>
      <c r="AO123" s="194">
        <f>(AO$59)</f>
        <v>10.7</v>
      </c>
      <c r="AQ123" s="194">
        <f>(AQ$59)</f>
        <v>10.8</v>
      </c>
      <c r="AU123" s="194">
        <f>(AU$59)</f>
        <v>11.3</v>
      </c>
      <c r="AW123" s="194">
        <f>(AW$59)</f>
        <v>9.8000000000000007</v>
      </c>
      <c r="AY123" s="194">
        <f>(AY$59)</f>
        <v>16</v>
      </c>
      <c r="BA123" s="194">
        <f>(BA$59)</f>
        <v>20.9</v>
      </c>
      <c r="BC123" s="194">
        <f>(BC$59)</f>
        <v>14.5</v>
      </c>
      <c r="BE123" s="194">
        <f>(BE$59)</f>
        <v>9.1</v>
      </c>
      <c r="BG123" s="194">
        <f>(BG$59)</f>
        <v>10.6</v>
      </c>
      <c r="BI123" s="194">
        <f>(BI$59)</f>
        <v>14.3</v>
      </c>
      <c r="BK123" s="194">
        <f>(BK$59)</f>
        <v>16.3</v>
      </c>
      <c r="BM123" s="194">
        <f>(BM$59)</f>
        <v>12.9</v>
      </c>
      <c r="BO123" s="194">
        <f>(BO$59)</f>
        <v>12.7</v>
      </c>
      <c r="BQ123" s="194">
        <f>(BQ$59)</f>
        <v>16.600000000000001</v>
      </c>
      <c r="BS123" s="194">
        <f>(BS$59)</f>
        <v>10.6</v>
      </c>
      <c r="BU123" s="194">
        <f>(BU$59)</f>
        <v>13.7</v>
      </c>
      <c r="BW123" s="194">
        <f>(BW$59)</f>
        <v>15.9</v>
      </c>
      <c r="BY123" s="194">
        <f>(BY$59)</f>
        <v>9.1999999999999993</v>
      </c>
      <c r="CA123" s="194">
        <f>(CA$59)</f>
        <v>14.1</v>
      </c>
      <c r="CC123" s="194">
        <f>(CC$59)</f>
        <v>13.8</v>
      </c>
      <c r="CE123" s="194">
        <f>(CE$59)</f>
        <v>11.7</v>
      </c>
      <c r="CG123" s="194"/>
      <c r="CI123" s="194">
        <f>(CI$59)</f>
        <v>11.5</v>
      </c>
      <c r="CK123" s="194">
        <f>(CK$59)</f>
        <v>10.1</v>
      </c>
      <c r="CY123" s="194">
        <f>(CY$59)</f>
        <v>11</v>
      </c>
      <c r="DA123" s="194">
        <f>(DA$59)</f>
        <v>17.055555555555557</v>
      </c>
      <c r="DC123" s="194">
        <f>(DC$59)</f>
        <v>14.833333333333334</v>
      </c>
      <c r="DE123" s="194">
        <f>(DE$59)</f>
        <v>0</v>
      </c>
      <c r="DG123" s="194">
        <f>(DG$59)</f>
        <v>11.777777777777779</v>
      </c>
      <c r="DI123" s="194">
        <f>(DI$59)</f>
        <v>11.055555555555555</v>
      </c>
      <c r="DK123" s="194">
        <f>(DK$59)</f>
        <v>12.444444444444445</v>
      </c>
      <c r="DM123" s="194">
        <f>(DM$59)</f>
        <v>9.5555555555555554</v>
      </c>
      <c r="DO123" s="194">
        <f>(DO$59)</f>
        <v>12.777777777777779</v>
      </c>
      <c r="DQ123" s="194">
        <f>(DQ$59)</f>
        <v>6.8888888888888893</v>
      </c>
      <c r="DS123" s="194">
        <f>(DS$59)</f>
        <v>17.777777777777779</v>
      </c>
    </row>
    <row r="124" spans="1:125" ht="34" x14ac:dyDescent="0.2">
      <c r="A124" s="232" t="s">
        <v>193</v>
      </c>
      <c r="B124" s="194">
        <f>(B32)</f>
        <v>0</v>
      </c>
    </row>
    <row r="125" spans="1:125" ht="85" x14ac:dyDescent="0.2">
      <c r="A125" s="232" t="s">
        <v>192</v>
      </c>
      <c r="B125" s="194">
        <v>0</v>
      </c>
      <c r="BC125" s="66"/>
      <c r="BI125" s="66"/>
    </row>
    <row r="126" spans="1:125" ht="17" x14ac:dyDescent="0.2">
      <c r="A126" s="232" t="s">
        <v>184</v>
      </c>
      <c r="B126" s="66">
        <f>($A$49-$A44)</f>
        <v>25</v>
      </c>
      <c r="C126" s="66">
        <f>($A$59-$A35)</f>
        <v>125</v>
      </c>
      <c r="E126" s="66">
        <f>($A$59-$A43)</f>
        <v>80</v>
      </c>
      <c r="G126" s="66">
        <f>($A$59-$A39)</f>
        <v>105</v>
      </c>
      <c r="I126" s="66">
        <f>($A$59-$A26)</f>
        <v>170</v>
      </c>
      <c r="K126" s="66">
        <f>($A$59-$A37)</f>
        <v>115</v>
      </c>
      <c r="M126" s="66">
        <f>($A$59-$A32)</f>
        <v>140</v>
      </c>
      <c r="O126" s="66">
        <f>($A$59-$A30)</f>
        <v>150</v>
      </c>
      <c r="Q126" s="66">
        <f>($A$59-$A59)</f>
        <v>0</v>
      </c>
      <c r="S126" s="66">
        <f>($A$59-$A59)</f>
        <v>0</v>
      </c>
      <c r="U126" s="66">
        <f>($A$59-$A22)</f>
        <v>190</v>
      </c>
      <c r="W126" s="66">
        <f>($A$59-$A18)</f>
        <v>210</v>
      </c>
      <c r="Y126" s="66">
        <f>($A$59-$A46)</f>
        <v>65</v>
      </c>
      <c r="AA126" s="66">
        <f>($A$59-$A49)</f>
        <v>50</v>
      </c>
      <c r="AE126" s="66">
        <f>($A$59-$A16)</f>
        <v>220</v>
      </c>
      <c r="AG126" s="66">
        <f>($A$59-$A2)</f>
        <v>290</v>
      </c>
      <c r="AI126" s="66">
        <f>($A$59-$A57)</f>
        <v>10</v>
      </c>
      <c r="AK126" s="66">
        <f>($A$59-$A14)</f>
        <v>230</v>
      </c>
      <c r="AM126" s="66">
        <f>($A$59-$A13)</f>
        <v>235</v>
      </c>
      <c r="AO126" s="66">
        <f>($A$59-$A59)</f>
        <v>0</v>
      </c>
      <c r="AQ126" s="66">
        <f>($A$59-$A59)</f>
        <v>0</v>
      </c>
      <c r="AU126" s="66">
        <f>($A$59-$A11)</f>
        <v>245</v>
      </c>
      <c r="AW126" s="66">
        <f>($A$59-$A23)</f>
        <v>185</v>
      </c>
      <c r="AY126" s="66">
        <f>($A$59-$A11)</f>
        <v>245</v>
      </c>
      <c r="BA126" s="66">
        <f>($A$59-$A12)</f>
        <v>240</v>
      </c>
      <c r="BC126" s="66">
        <f>($A$59-$A40)</f>
        <v>100</v>
      </c>
      <c r="BE126" s="66">
        <f>($A$59-$A59)</f>
        <v>0</v>
      </c>
      <c r="BG126" s="66">
        <f>($A$59-$A37)</f>
        <v>115</v>
      </c>
      <c r="BI126" s="66">
        <f>($A$59-$A26)</f>
        <v>170</v>
      </c>
      <c r="BK126" s="66">
        <f>($A$59-$A14)</f>
        <v>230</v>
      </c>
      <c r="BM126" s="66">
        <f>($A$59-$A59)</f>
        <v>0</v>
      </c>
      <c r="BO126" s="66">
        <f>($A$59-$A54)</f>
        <v>25</v>
      </c>
      <c r="BQ126" s="66">
        <f>($A$59-$A26)</f>
        <v>170</v>
      </c>
      <c r="BS126" s="66">
        <f>($A$59-$A57)</f>
        <v>10</v>
      </c>
      <c r="BU126" s="66">
        <f>($A$59-$A24)</f>
        <v>180</v>
      </c>
      <c r="BW126" s="66">
        <f>($A$59-$A17)</f>
        <v>215</v>
      </c>
      <c r="BY126" s="66">
        <f>($A$59-$A38)</f>
        <v>110</v>
      </c>
      <c r="CA126" s="66">
        <f>($A$59-$A17)</f>
        <v>215</v>
      </c>
      <c r="CC126" s="66">
        <f>($A$59-$A14)</f>
        <v>230</v>
      </c>
      <c r="CE126" s="66">
        <f>($A$59-$A24)</f>
        <v>180</v>
      </c>
      <c r="CI126" s="66">
        <f>($A$59-$A43)</f>
        <v>80</v>
      </c>
      <c r="CK126" s="66">
        <f>($A$59-$A23)</f>
        <v>185</v>
      </c>
      <c r="CY126" s="66">
        <f>($A$59-$A58)</f>
        <v>5</v>
      </c>
      <c r="DA126" s="66">
        <f>($A$59-$A10)</f>
        <v>250</v>
      </c>
      <c r="DC126" s="66">
        <f>($A$59-$A48)</f>
        <v>55</v>
      </c>
      <c r="DE126" s="66">
        <v>0</v>
      </c>
      <c r="DG126" s="66">
        <f>($A$59-$A55)</f>
        <v>20</v>
      </c>
      <c r="DI126" s="66">
        <f>($A$59-$A22)</f>
        <v>190</v>
      </c>
      <c r="DK126" s="66">
        <f>($A$59-$A59)</f>
        <v>0</v>
      </c>
      <c r="DM126" s="66">
        <f>($A$59-$A16)</f>
        <v>220</v>
      </c>
      <c r="DO126" s="66">
        <f>($A$59-$A17)</f>
        <v>215</v>
      </c>
      <c r="DQ126" s="66">
        <f>($A$59-$A59)</f>
        <v>0</v>
      </c>
      <c r="DS126" s="66">
        <f>($A$59-$A12)</f>
        <v>240</v>
      </c>
    </row>
    <row r="127" spans="1:125" ht="34" x14ac:dyDescent="0.2">
      <c r="A127" s="232" t="s">
        <v>185</v>
      </c>
      <c r="B127" s="66">
        <f>($A92-$A$49)</f>
        <v>220</v>
      </c>
      <c r="C127" s="66">
        <f>($A83-$A$59)</f>
        <v>120</v>
      </c>
      <c r="E127" s="66">
        <f>($A91-$A$59)</f>
        <v>165</v>
      </c>
      <c r="G127" s="66">
        <f>($A88-$A$59)</f>
        <v>150</v>
      </c>
      <c r="I127" s="66">
        <f>($A76-$A$59)</f>
        <v>85</v>
      </c>
      <c r="J127" s="66"/>
      <c r="K127" s="66">
        <f>($A87-$A$59)</f>
        <v>145</v>
      </c>
      <c r="M127" s="66">
        <f>($A62-$A$59)</f>
        <v>15</v>
      </c>
      <c r="O127" s="66">
        <f>($A78-$A$59)</f>
        <v>95</v>
      </c>
      <c r="Q127" s="66">
        <f>($A108-$A$59)</f>
        <v>250</v>
      </c>
      <c r="S127" s="66">
        <f>($A107-$A$59)</f>
        <v>245</v>
      </c>
      <c r="U127" s="66">
        <f>($A70-$A$59)</f>
        <v>55</v>
      </c>
      <c r="W127" s="66">
        <f>($A66-$A$59)</f>
        <v>35</v>
      </c>
      <c r="Y127" s="66">
        <f>($A94-$A$59)</f>
        <v>180</v>
      </c>
      <c r="AA127" s="66">
        <f>($A94-$A$59)</f>
        <v>180</v>
      </c>
      <c r="AE127" s="66">
        <f>($A64-$A$59)</f>
        <v>25</v>
      </c>
      <c r="AG127" s="66">
        <f>($A62-$A$59)</f>
        <v>15</v>
      </c>
      <c r="AI127" s="66">
        <f>($A105-$A$59)</f>
        <v>235</v>
      </c>
      <c r="AK127" s="66">
        <f>($A62-$A$59)</f>
        <v>15</v>
      </c>
      <c r="AM127" s="66">
        <f>($A61-$A$59)</f>
        <v>10</v>
      </c>
      <c r="AO127" s="66">
        <f>($A63-$A$59)</f>
        <v>20</v>
      </c>
      <c r="AQ127" s="66">
        <f>($A107-$A$59)</f>
        <v>245</v>
      </c>
      <c r="AU127" s="66">
        <f>($A59-$A$59)</f>
        <v>0</v>
      </c>
      <c r="AW127" s="66">
        <f>($A71-$A$59)</f>
        <v>60</v>
      </c>
      <c r="AY127" s="66">
        <f>($A59-$A$59)</f>
        <v>0</v>
      </c>
      <c r="BA127" s="66">
        <f>($A59-$A$59)</f>
        <v>0</v>
      </c>
      <c r="BC127" s="66">
        <f>($A59-$A$59)</f>
        <v>0</v>
      </c>
      <c r="BE127" s="66">
        <f>($A107-$A$59)</f>
        <v>245</v>
      </c>
      <c r="BG127" s="66">
        <f>($A85-$A$59)</f>
        <v>130</v>
      </c>
      <c r="BI127" s="66">
        <f>($A74-$A$59)</f>
        <v>75</v>
      </c>
      <c r="BK127" s="66">
        <f>($A62-$A$59)</f>
        <v>15</v>
      </c>
      <c r="BM127" s="66">
        <f>($A107-$A$59)</f>
        <v>245</v>
      </c>
      <c r="BO127" s="66">
        <f>($A102-$A$59)</f>
        <v>220</v>
      </c>
      <c r="BQ127" s="66">
        <f>($A74-$A$59)</f>
        <v>75</v>
      </c>
      <c r="BS127" s="66">
        <f>($A105-$A$59)</f>
        <v>235</v>
      </c>
      <c r="BU127" s="66">
        <f>($A72-$A$59)</f>
        <v>65</v>
      </c>
      <c r="BW127" s="66">
        <f>($A65-$A$59)</f>
        <v>30</v>
      </c>
      <c r="BY127" s="66">
        <f>($A86-$A$59)</f>
        <v>135</v>
      </c>
      <c r="CA127" s="66">
        <f>($A66-$A$59)</f>
        <v>35</v>
      </c>
      <c r="CC127" s="66">
        <f>($A62-$A$59)</f>
        <v>15</v>
      </c>
      <c r="CE127" s="66">
        <f>($A60-$A$59)</f>
        <v>5</v>
      </c>
      <c r="CI127" s="66">
        <f>($A91-$A$59)</f>
        <v>165</v>
      </c>
      <c r="CK127" s="66">
        <f>($A71-$A$59)</f>
        <v>60</v>
      </c>
      <c r="CY127" s="66">
        <f>($A106-$A$59)</f>
        <v>240</v>
      </c>
      <c r="DA127" s="66">
        <f>($A59-$A$59)</f>
        <v>0</v>
      </c>
      <c r="DC127" s="66">
        <f>($A97-$A$59)</f>
        <v>195</v>
      </c>
      <c r="DE127" s="66">
        <v>0</v>
      </c>
      <c r="DG127" s="66">
        <f>($A90-$A$59)</f>
        <v>160</v>
      </c>
      <c r="DI127" s="66">
        <f>($A70-$A$59)</f>
        <v>55</v>
      </c>
      <c r="DK127" s="66">
        <f>($A107-$A$59)</f>
        <v>245</v>
      </c>
      <c r="DM127" s="66">
        <f>($A64-$A$59)</f>
        <v>25</v>
      </c>
      <c r="DO127" s="66">
        <f>($A65-$A$59)</f>
        <v>30</v>
      </c>
      <c r="DQ127" s="66">
        <f>($A107-$A$59)</f>
        <v>245</v>
      </c>
      <c r="DS127" s="66">
        <f>($A60-$A$59)</f>
        <v>5</v>
      </c>
    </row>
    <row r="128" spans="1:125" ht="17" x14ac:dyDescent="0.2">
      <c r="A128" s="188" t="s">
        <v>186</v>
      </c>
      <c r="B128" s="66">
        <f>($A92-$A$24)</f>
        <v>350</v>
      </c>
      <c r="C128" s="66">
        <f>($A82-$A$14)</f>
        <v>345</v>
      </c>
      <c r="E128" s="66">
        <f>($A91-$A$43)</f>
        <v>245</v>
      </c>
      <c r="G128" s="66">
        <f>($A88-$A$39)</f>
        <v>255</v>
      </c>
      <c r="I128" s="66">
        <f>($A76-$A$26)</f>
        <v>255</v>
      </c>
      <c r="K128" s="66">
        <f>($A87-$A$37)</f>
        <v>260</v>
      </c>
      <c r="M128" s="66">
        <f>($A62-$A$32)</f>
        <v>155</v>
      </c>
      <c r="O128" s="66">
        <f>($A78-$A$30)</f>
        <v>245</v>
      </c>
      <c r="Q128" s="66">
        <f>($A108-$A$59)</f>
        <v>250</v>
      </c>
      <c r="S128" s="66">
        <f>($A91-$A$43)</f>
        <v>245</v>
      </c>
      <c r="U128" s="66">
        <f>($A70-$A$22)</f>
        <v>245</v>
      </c>
      <c r="W128" s="66">
        <f>($A66-$A$18)</f>
        <v>245</v>
      </c>
      <c r="Y128" s="66">
        <f>($A94-$A$46)</f>
        <v>245</v>
      </c>
      <c r="AA128" s="66">
        <f>($A94-$A$46)</f>
        <v>245</v>
      </c>
      <c r="AE128" s="66">
        <f>($A64-$A$16)</f>
        <v>245</v>
      </c>
      <c r="AG128" s="66">
        <f>($A62-$A$2)</f>
        <v>305</v>
      </c>
      <c r="AI128" s="66">
        <f>($A105-$A$57)</f>
        <v>245</v>
      </c>
      <c r="AK128" s="66">
        <f>($A62-$A$14)</f>
        <v>245</v>
      </c>
      <c r="AM128" s="66">
        <f>($A61-$A$13)</f>
        <v>245</v>
      </c>
      <c r="AO128" s="66">
        <f>($A63-$A$59)</f>
        <v>20</v>
      </c>
      <c r="AQ128" s="66">
        <f>($A107-$A$59)</f>
        <v>245</v>
      </c>
      <c r="AU128" s="66">
        <f>($A59-$A$11)</f>
        <v>245</v>
      </c>
      <c r="AW128" s="66">
        <f>($A71-$A$23)</f>
        <v>245</v>
      </c>
      <c r="AY128" s="66">
        <f>($A59-$A$11)</f>
        <v>245</v>
      </c>
      <c r="BA128" s="66">
        <f>($A59-$A$12)</f>
        <v>240</v>
      </c>
      <c r="BC128" s="66">
        <f>($A59-$A$40)</f>
        <v>100</v>
      </c>
      <c r="BE128" s="66">
        <f>($A107-$A$59)</f>
        <v>245</v>
      </c>
      <c r="BG128" s="66">
        <f>($A85-$A$37)</f>
        <v>245</v>
      </c>
      <c r="BI128" s="66">
        <f>($A74-$A$26)</f>
        <v>245</v>
      </c>
      <c r="BK128" s="66">
        <f>($A62-$A$14)</f>
        <v>245</v>
      </c>
      <c r="BM128" s="66">
        <f>($A107-$A$59)</f>
        <v>245</v>
      </c>
      <c r="BO128" s="66">
        <f>($A102-$A$54)</f>
        <v>245</v>
      </c>
      <c r="BQ128" s="66">
        <f>($A74-$A$26)</f>
        <v>245</v>
      </c>
      <c r="BS128" s="66">
        <f>($A105-$A$57)</f>
        <v>245</v>
      </c>
      <c r="BU128" s="66">
        <f>($A72-$A$24)</f>
        <v>245</v>
      </c>
      <c r="BW128" s="66">
        <f>($A65-$A$17)</f>
        <v>245</v>
      </c>
      <c r="BY128" s="66">
        <f>($A86-$A$38)</f>
        <v>245</v>
      </c>
      <c r="CA128" s="66">
        <f>($A66-$A$17)</f>
        <v>250</v>
      </c>
      <c r="CC128" s="66">
        <f>($A62-$A$14)</f>
        <v>245</v>
      </c>
      <c r="CE128" s="66">
        <f>($A60-$A$24)</f>
        <v>185</v>
      </c>
      <c r="CI128" s="66">
        <f>($A91-$A$43)</f>
        <v>245</v>
      </c>
      <c r="CK128" s="66">
        <f>($A71-$A$23)</f>
        <v>245</v>
      </c>
      <c r="CY128" s="66">
        <f>($A106-$A$58)</f>
        <v>245</v>
      </c>
      <c r="DA128" s="66">
        <f>($A59-$A$11)</f>
        <v>245</v>
      </c>
      <c r="DC128" s="66">
        <f>($A97-$A$48)</f>
        <v>250</v>
      </c>
      <c r="DE128" s="66">
        <v>0</v>
      </c>
      <c r="DG128" s="66">
        <f>($A90-$A$55)</f>
        <v>180</v>
      </c>
      <c r="DI128" s="66">
        <f>($A70-$A$22)</f>
        <v>245</v>
      </c>
      <c r="DK128" s="66">
        <f>($A107-$A$59)</f>
        <v>245</v>
      </c>
      <c r="DM128" s="66">
        <f>($A64-$A16)</f>
        <v>245</v>
      </c>
      <c r="DO128" s="66">
        <f>($A65-$A$17)</f>
        <v>245</v>
      </c>
      <c r="DQ128" s="66">
        <f>($A107-$A$59)</f>
        <v>245</v>
      </c>
      <c r="DS128" s="66">
        <f>($A60-$A$12)</f>
        <v>245</v>
      </c>
    </row>
    <row r="129" spans="1:119" x14ac:dyDescent="0.2">
      <c r="A129"/>
      <c r="B129" s="206"/>
    </row>
    <row r="130" spans="1:119" ht="17" x14ac:dyDescent="0.2">
      <c r="A130" s="188" t="s">
        <v>199</v>
      </c>
      <c r="B130" s="206" t="e">
        <f>DELTA(B22:B69)</f>
        <v>#VALUE!</v>
      </c>
      <c r="C130" s="206">
        <f>VAR(C2:C59)</f>
        <v>4.5269333333333277</v>
      </c>
      <c r="E130" s="206">
        <f>VAR(E2:E59)</f>
        <v>3.0884558823528891</v>
      </c>
      <c r="G130" s="206">
        <f>VAR(G2:G59)</f>
        <v>7.7284761904762034</v>
      </c>
      <c r="I130" s="206">
        <f>VAR(I2:I59)</f>
        <v>28.320151515151476</v>
      </c>
      <c r="K130" s="206">
        <f>VAR(K2:K59)</f>
        <v>7.4540711462450417</v>
      </c>
      <c r="M130" s="206">
        <f>VAR(M2:M59)</f>
        <v>0.94111111111111412</v>
      </c>
      <c r="O130" s="206">
        <f>VAR(O2:O59)</f>
        <v>5.152137931034523</v>
      </c>
      <c r="Q130" s="206" t="e">
        <f>VAR(Q2:Q59)</f>
        <v>#DIV/0!</v>
      </c>
      <c r="S130" s="206" t="e">
        <f>VAR(S2:S59)</f>
        <v>#DIV/0!</v>
      </c>
      <c r="U130" s="206">
        <f>VAR(U2:U59)</f>
        <v>0.70555476529163474</v>
      </c>
      <c r="W130" s="206">
        <f>VAR(W2:W59)</f>
        <v>6.5951509872242156</v>
      </c>
      <c r="Y130" s="206">
        <f>VAR(Y2:Y59)</f>
        <v>6.2472527472527448E-2</v>
      </c>
      <c r="AA130" s="206">
        <f>VAR(AA2:AA59)</f>
        <v>0.80763636363636349</v>
      </c>
      <c r="AE130" s="206">
        <f>VAR(AE2:AE59)</f>
        <v>3.8122621564482255</v>
      </c>
      <c r="AG130" s="206">
        <f>VAR(AG2:AG59)</f>
        <v>6.0145462794918645</v>
      </c>
      <c r="AI130" s="206">
        <f>VAR(AI2:AI59)</f>
        <v>7.0000000000000034E-2</v>
      </c>
      <c r="AK130" s="206">
        <f>VAR(AK2:AK59)</f>
        <v>7.0136038647343106</v>
      </c>
      <c r="AM130" s="206">
        <f>VAR(AM2:AM59)</f>
        <v>4.4516836262720041</v>
      </c>
      <c r="AO130" s="206" t="e">
        <f>VAR(AO2:AO59)</f>
        <v>#DIV/0!</v>
      </c>
      <c r="AQ130" s="206" t="e">
        <f>VAR(AQ2:AQ59)</f>
        <v>#DIV/0!</v>
      </c>
      <c r="AU130" s="206">
        <f>VAR(AU2:AU59)</f>
        <v>4.4662925170067922</v>
      </c>
      <c r="AW130" s="206">
        <f>VAR(AW2:AW59)</f>
        <v>4.2686936936936997</v>
      </c>
      <c r="AY130" s="206">
        <f>VAR(AY2:AY59)</f>
        <v>8.6931377551020432</v>
      </c>
      <c r="BA130" s="206">
        <f>VAR(BA2:BA59)</f>
        <v>17.175527482269512</v>
      </c>
      <c r="BC130" s="206">
        <f>VAR(BC2:BC59)</f>
        <v>3.3211578947368587</v>
      </c>
      <c r="BE130" s="206" t="e">
        <f>VAR(BE2:BE59)</f>
        <v>#DIV/0!</v>
      </c>
      <c r="BG130" s="206">
        <f>VAR(BG2:BG59)</f>
        <v>3.7293675889328082</v>
      </c>
      <c r="BI130" s="206">
        <f>VAR(BI2:BI59)</f>
        <v>9.5464973262032107</v>
      </c>
      <c r="BK130" s="206">
        <f>VAR(BK2:BK59)</f>
        <v>12.537159420289886</v>
      </c>
      <c r="BM130" s="206" t="e">
        <f>VAR(BM2:BM59)</f>
        <v>#DIV/0!</v>
      </c>
      <c r="BO130" s="206">
        <f>VAR(BO2:BO59)</f>
        <v>3.366666666666665E-2</v>
      </c>
      <c r="BQ130" s="206">
        <f>VAR(BQ2:BQ59)</f>
        <v>10.829991087344036</v>
      </c>
      <c r="BS130" s="206">
        <f>VAR(BS2:BS59)</f>
        <v>9.9999999999999291E-3</v>
      </c>
      <c r="BU130" s="206">
        <f>VAR(BU2:BU59)</f>
        <v>11.959325396825443</v>
      </c>
      <c r="BW130" s="206">
        <f>VAR(BW2:BW59)</f>
        <v>15.067286821705455</v>
      </c>
      <c r="BY130" s="206">
        <f>VAR(BY2:BY59)</f>
        <v>1.9133333333333471</v>
      </c>
      <c r="CA130" s="206">
        <f>VAR(CA2:CA59)</f>
        <v>6.493986710963414</v>
      </c>
      <c r="CC130" s="206">
        <f>VAR(CC2:CC59)</f>
        <v>8.3497632850241441</v>
      </c>
      <c r="CE130" s="206">
        <f>VAR(CE2:CE59)</f>
        <v>5.3413571428571363</v>
      </c>
      <c r="CI130" s="206">
        <f>VAR(CI2:CI59)</f>
        <v>0.68867647058823545</v>
      </c>
      <c r="CJ130" s="206"/>
      <c r="CK130" s="206">
        <f>VAR(CK2:CK59)</f>
        <v>2.3815465465465371</v>
      </c>
      <c r="CY130" s="206">
        <f>VAR(CY2:CY59)</f>
        <v>1.5432098765431989E-3</v>
      </c>
      <c r="DA130" s="206">
        <f>VAR(DA2:DA59)</f>
        <v>2.7166923868312174</v>
      </c>
      <c r="DC130" s="206">
        <f>VAR(DC2:DC59)</f>
        <v>0.76533857089412638</v>
      </c>
      <c r="DE130" s="206" t="e">
        <f>VAR(DE2:DE59)</f>
        <v>#DIV/0!</v>
      </c>
      <c r="DG130" s="206">
        <f>VAR(DG2:DG59)</f>
        <v>0.13209876543209884</v>
      </c>
      <c r="DI130" s="206">
        <f>VAR(DI2:DI59)</f>
        <v>3.6610404263913283</v>
      </c>
      <c r="DK130" s="206" t="e">
        <f>VAR(DK2:DK59)</f>
        <v>#DIV/0!</v>
      </c>
      <c r="DM130" s="206">
        <f>VAR(DM2:DM59)</f>
        <v>2.2661172447994358</v>
      </c>
      <c r="DO130" s="206">
        <f>VAR(DO2:DO59)</f>
        <v>8.2829115568133602</v>
      </c>
    </row>
    <row r="131" spans="1:119" ht="17" x14ac:dyDescent="0.2">
      <c r="A131" s="188" t="s">
        <v>200</v>
      </c>
      <c r="B131" s="206" t="e">
        <f>DELTA(B69:B105)</f>
        <v>#VALUE!</v>
      </c>
      <c r="C131" s="206">
        <f>VAR(C59:C106)</f>
        <v>0.66923333333333312</v>
      </c>
      <c r="E131" s="206">
        <f>VAR(E59:E106)</f>
        <v>1.4998484848484852</v>
      </c>
      <c r="G131" s="206">
        <f>VAR(G59:G106)</f>
        <v>1.5213333333333672</v>
      </c>
      <c r="I131" s="206">
        <f>VAR(I59:I106)</f>
        <v>0.67163398692810505</v>
      </c>
      <c r="K131" s="206">
        <f>VAR(K59:K106)</f>
        <v>3.9967733990147929</v>
      </c>
      <c r="M131" s="206">
        <f>VAR(M59:M106)</f>
        <v>2.0000000000000098E-2</v>
      </c>
      <c r="O131" s="206">
        <f>VAR(O59:O106)</f>
        <v>2.2420000000000098</v>
      </c>
      <c r="Q131" s="206">
        <f>VAR(Q59:Q106)</f>
        <v>0.598080673758838</v>
      </c>
      <c r="S131" s="206">
        <f>VAR(S59:S106)</f>
        <v>3.9578014184397112</v>
      </c>
      <c r="U131" s="206">
        <f>VAR(U59:U106)</f>
        <v>0.10454545454545462</v>
      </c>
      <c r="W131" s="206">
        <f>VAR(W59:W106)</f>
        <v>0.23267857142857151</v>
      </c>
      <c r="Y131" s="206">
        <f>VAR(Y59:Y106)</f>
        <v>0.13665873015873001</v>
      </c>
      <c r="AA131" s="206">
        <f>VAR(AA59:AA106)</f>
        <v>2.9684444444446072</v>
      </c>
      <c r="AE131" s="206">
        <f>VAR(AE59:AE106)</f>
        <v>2.6666666666666738E-2</v>
      </c>
      <c r="AG131" s="206">
        <f>VAR(AG59:AG106)</f>
        <v>0.68666666666666709</v>
      </c>
      <c r="AI131" s="206">
        <f>VAR(AI59:AI106)</f>
        <v>7.4320629047178359</v>
      </c>
      <c r="AK131" s="206">
        <f>VAR(AK59:AK106)</f>
        <v>2.0000000000000098E-2</v>
      </c>
      <c r="AM131" s="206">
        <f>VAR(AM59:AM106)</f>
        <v>0.1233333333333337</v>
      </c>
      <c r="AO131" s="206">
        <f>VAR(AO59:AO106)</f>
        <v>4.2999999999999976E-2</v>
      </c>
      <c r="AQ131" s="206">
        <f>VAR(AQ59:AQ106)</f>
        <v>0.56410904255319116</v>
      </c>
      <c r="AU131" s="206" t="e">
        <f>VAR(AU59:AU106)</f>
        <v>#DIV/0!</v>
      </c>
      <c r="AW131" s="206">
        <f>VAR(AW59:AW106)</f>
        <v>0.19897435897435914</v>
      </c>
      <c r="AY131" s="206" t="e">
        <f>VAR(AY59:AY106)</f>
        <v>#DIV/0!</v>
      </c>
      <c r="BA131" s="206" t="e">
        <f>VAR(BA59:BA106)</f>
        <v>#DIV/0!</v>
      </c>
      <c r="BC131" s="206" t="e">
        <f>VAR(BC59:BC106)</f>
        <v>#DIV/0!</v>
      </c>
      <c r="BE131" s="206">
        <f>VAR(BE59:BE106)</f>
        <v>2.5092021276595284</v>
      </c>
      <c r="BG131" s="206">
        <f>VAR(BG59:BG106)</f>
        <v>0.18153846153846157</v>
      </c>
      <c r="BI131" s="206">
        <f>VAR(BI59:BI106)</f>
        <v>2.1678333333333284</v>
      </c>
      <c r="BK131" s="206">
        <f>VAR(BK59:BK106)</f>
        <v>0.16250000000000039</v>
      </c>
      <c r="BM131" s="206">
        <f>VAR(BM59:BM106)</f>
        <v>3.6110638297872781</v>
      </c>
      <c r="BO131" s="206">
        <f>VAR(BO59:BO106)</f>
        <v>0.36623150105708235</v>
      </c>
      <c r="BQ131" s="206">
        <f>VAR(BQ59:BQ106)</f>
        <v>0.12562500000000013</v>
      </c>
      <c r="BS131" s="206">
        <f>VAR(BS59:BS106)</f>
        <v>0.89433857539320938</v>
      </c>
      <c r="BU131" s="206">
        <f>VAR(BU59:BU106)</f>
        <v>0.7426373626373628</v>
      </c>
      <c r="BW131" s="206">
        <f>VAR(BW59:BW106)</f>
        <v>1.0490476190476197</v>
      </c>
      <c r="BY131" s="206">
        <f>VAR(BY59:BY106)</f>
        <v>0.59813492063492057</v>
      </c>
      <c r="CA131" s="206">
        <f>VAR(CA59:CA106)</f>
        <v>2.2142857142857152E-2</v>
      </c>
      <c r="CC131" s="206">
        <f>VAR(CC59:CC106)</f>
        <v>6.6666666666667374E-3</v>
      </c>
      <c r="CE131" s="206">
        <f>VAR(CE59:CE106)</f>
        <v>0</v>
      </c>
      <c r="CI131" s="206">
        <f>VAR(CI59:CI106)</f>
        <v>2.800909090909073</v>
      </c>
      <c r="CJ131" s="206"/>
      <c r="CK131" s="206">
        <f>VAR(CK59:CK106)</f>
        <v>6.243589743589744E-2</v>
      </c>
      <c r="CY131" s="206">
        <f>VAR(CY59:CY106)</f>
        <v>1.4955660077926718</v>
      </c>
      <c r="DA131" s="206" t="e">
        <f>VAR(DA59:DA106)</f>
        <v>#DIV/0!</v>
      </c>
      <c r="DC131" s="206">
        <f>VAR(DC59:DC106)</f>
        <v>1.18888805584712</v>
      </c>
      <c r="DE131" s="206" t="e">
        <f>VAR(DE59:DE106)</f>
        <v>#DIV/0!</v>
      </c>
      <c r="DG131" s="206">
        <f>VAR(DG59:DG106)</f>
        <v>0.57068896853843076</v>
      </c>
      <c r="DI131" s="206">
        <f>VAR(DI59:DI106)</f>
        <v>0.28862701084923298</v>
      </c>
      <c r="DK131" s="206">
        <f>VAR(DK59:DK106)</f>
        <v>4.7541357477453241</v>
      </c>
      <c r="DM131" s="206">
        <f>VAR(DM59:DM106)</f>
        <v>9.465020576131751E-3</v>
      </c>
      <c r="DO131" s="206">
        <f>VAR(DO59:DO106)</f>
        <v>0.27204585537918885</v>
      </c>
    </row>
  </sheetData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767A7-65AE-A14E-9EAA-BD10E0A746BF}">
  <dimension ref="A1:BA157"/>
  <sheetViews>
    <sheetView workbookViewId="0">
      <selection activeCell="Z23" sqref="Z23"/>
    </sheetView>
  </sheetViews>
  <sheetFormatPr baseColWidth="10" defaultRowHeight="16" x14ac:dyDescent="0.2"/>
  <sheetData>
    <row r="1" spans="1:53" ht="51" x14ac:dyDescent="0.2">
      <c r="C1" s="326" t="s">
        <v>97</v>
      </c>
      <c r="D1" s="327" t="s">
        <v>82</v>
      </c>
      <c r="E1" s="327" t="s">
        <v>69</v>
      </c>
      <c r="F1" s="327" t="s">
        <v>76</v>
      </c>
      <c r="G1" s="327" t="s">
        <v>63</v>
      </c>
      <c r="H1" s="327" t="s">
        <v>102</v>
      </c>
      <c r="I1" s="327" t="s">
        <v>81</v>
      </c>
      <c r="J1" s="327" t="s">
        <v>68</v>
      </c>
      <c r="K1" s="327" t="s">
        <v>135</v>
      </c>
      <c r="L1" s="327" t="s">
        <v>105</v>
      </c>
      <c r="M1" s="327" t="s">
        <v>98</v>
      </c>
      <c r="N1" s="327" t="s">
        <v>119</v>
      </c>
      <c r="O1" s="327" t="s">
        <v>92</v>
      </c>
      <c r="P1" s="327" t="s">
        <v>100</v>
      </c>
      <c r="Q1" s="327" t="s">
        <v>75</v>
      </c>
      <c r="R1" s="327" t="s">
        <v>99</v>
      </c>
      <c r="S1" s="327" t="s">
        <v>74</v>
      </c>
      <c r="T1" s="327" t="s">
        <v>65</v>
      </c>
      <c r="U1" s="327" t="s">
        <v>64</v>
      </c>
      <c r="V1" s="327" t="s">
        <v>109</v>
      </c>
      <c r="W1" s="327" t="s">
        <v>79</v>
      </c>
      <c r="X1" s="327" t="s">
        <v>91</v>
      </c>
      <c r="Y1" s="327" t="s">
        <v>80</v>
      </c>
      <c r="Z1" s="327" t="s">
        <v>73</v>
      </c>
      <c r="AA1" s="327" t="s">
        <v>87</v>
      </c>
      <c r="AB1" s="327" t="s">
        <v>266</v>
      </c>
      <c r="AC1" s="327" t="s">
        <v>107</v>
      </c>
      <c r="AD1" s="327" t="s">
        <v>104</v>
      </c>
      <c r="AE1" s="327" t="s">
        <v>96</v>
      </c>
      <c r="AF1" s="327" t="s">
        <v>118</v>
      </c>
      <c r="AG1" s="327" t="s">
        <v>86</v>
      </c>
      <c r="AH1" s="327" t="s">
        <v>94</v>
      </c>
      <c r="AI1" s="327" t="s">
        <v>263</v>
      </c>
      <c r="AJ1" s="327" t="s">
        <v>85</v>
      </c>
      <c r="AK1" s="327" t="s">
        <v>95</v>
      </c>
      <c r="AL1" s="327" t="s">
        <v>66</v>
      </c>
      <c r="AM1" s="327" t="s">
        <v>121</v>
      </c>
      <c r="AN1" s="327" t="s">
        <v>78</v>
      </c>
      <c r="AO1" s="327" t="s">
        <v>117</v>
      </c>
      <c r="AP1" s="327" t="s">
        <v>72</v>
      </c>
      <c r="AQ1" s="327" t="s">
        <v>116</v>
      </c>
      <c r="AR1" s="327" t="s">
        <v>268</v>
      </c>
      <c r="AS1" s="327" t="s">
        <v>146</v>
      </c>
      <c r="AT1" s="327" t="s">
        <v>145</v>
      </c>
      <c r="AU1" s="327" t="s">
        <v>143</v>
      </c>
      <c r="AV1" s="327" t="s">
        <v>142</v>
      </c>
      <c r="AW1" s="327" t="s">
        <v>141</v>
      </c>
      <c r="AX1" s="327" t="s">
        <v>140</v>
      </c>
      <c r="AY1" s="327" t="s">
        <v>139</v>
      </c>
      <c r="AZ1" s="327" t="s">
        <v>138</v>
      </c>
      <c r="BA1" s="328" t="s">
        <v>122</v>
      </c>
    </row>
    <row r="2" spans="1:53" ht="51" x14ac:dyDescent="0.2">
      <c r="A2" s="437" t="s">
        <v>97</v>
      </c>
      <c r="B2" s="329" t="s">
        <v>293</v>
      </c>
      <c r="C2" s="330">
        <v>1</v>
      </c>
      <c r="D2" s="331" t="s">
        <v>1617</v>
      </c>
      <c r="E2" s="331" t="s">
        <v>1150</v>
      </c>
      <c r="F2" s="331" t="s">
        <v>1160</v>
      </c>
      <c r="G2" s="331" t="s">
        <v>1294</v>
      </c>
      <c r="H2" s="332">
        <v>0.20970897563194549</v>
      </c>
      <c r="I2" s="331" t="s">
        <v>1624</v>
      </c>
      <c r="J2" s="331" t="s">
        <v>1625</v>
      </c>
      <c r="K2" s="331" t="s">
        <v>1626</v>
      </c>
      <c r="L2" s="331" t="s">
        <v>1175</v>
      </c>
      <c r="M2" s="332">
        <v>0.25927805829069461</v>
      </c>
      <c r="N2" s="332">
        <v>-0.21899992613372649</v>
      </c>
      <c r="O2" s="331" t="s">
        <v>1627</v>
      </c>
      <c r="P2" s="331" t="s">
        <v>1501</v>
      </c>
      <c r="Q2" s="331" t="s">
        <v>1232</v>
      </c>
      <c r="R2" s="331" t="s">
        <v>1628</v>
      </c>
      <c r="S2" s="331" t="s">
        <v>1280</v>
      </c>
      <c r="T2" s="331" t="s">
        <v>1238</v>
      </c>
      <c r="U2" s="331" t="s">
        <v>1247</v>
      </c>
      <c r="V2" s="331" t="s">
        <v>1629</v>
      </c>
      <c r="W2" s="331" t="s">
        <v>1384</v>
      </c>
      <c r="X2" s="331" t="s">
        <v>1423</v>
      </c>
      <c r="Y2" s="331" t="s">
        <v>1479</v>
      </c>
      <c r="Z2" s="331" t="s">
        <v>1261</v>
      </c>
      <c r="AA2" s="331" t="s">
        <v>1175</v>
      </c>
      <c r="AB2" s="331" t="s">
        <v>1630</v>
      </c>
      <c r="AC2" s="331" t="s">
        <v>1182</v>
      </c>
      <c r="AD2" s="331" t="s">
        <v>1150</v>
      </c>
      <c r="AE2" s="331" t="s">
        <v>1253</v>
      </c>
      <c r="AF2" s="331" t="s">
        <v>1631</v>
      </c>
      <c r="AG2" s="331" t="s">
        <v>1632</v>
      </c>
      <c r="AH2" s="331" t="s">
        <v>1296</v>
      </c>
      <c r="AI2" s="331" t="s">
        <v>1633</v>
      </c>
      <c r="AJ2" s="331" t="s">
        <v>1229</v>
      </c>
      <c r="AK2" s="331" t="s">
        <v>1440</v>
      </c>
      <c r="AL2" s="331" t="s">
        <v>1634</v>
      </c>
      <c r="AM2" s="331" t="s">
        <v>1635</v>
      </c>
      <c r="AN2" s="331" t="s">
        <v>1165</v>
      </c>
      <c r="AO2" s="331" t="s">
        <v>1366</v>
      </c>
      <c r="AP2" s="332">
        <v>9.650950593525014E-3</v>
      </c>
      <c r="AQ2" s="331" t="s">
        <v>1434</v>
      </c>
      <c r="AR2" s="331" t="s">
        <v>1636</v>
      </c>
      <c r="AS2" s="331" t="s">
        <v>1286</v>
      </c>
      <c r="AT2" s="332">
        <v>-0.22054103868594505</v>
      </c>
      <c r="AU2" s="331" t="s">
        <v>1637</v>
      </c>
      <c r="AV2" s="331" t="s">
        <v>1259</v>
      </c>
      <c r="AW2" s="331" t="s">
        <v>1631</v>
      </c>
      <c r="AX2" s="331" t="s">
        <v>1291</v>
      </c>
      <c r="AY2" s="331" t="s">
        <v>1191</v>
      </c>
      <c r="AZ2" s="331" t="s">
        <v>1638</v>
      </c>
      <c r="BA2" s="333" t="s">
        <v>1283</v>
      </c>
    </row>
    <row r="3" spans="1:53" ht="34" x14ac:dyDescent="0.2">
      <c r="A3" s="434"/>
      <c r="B3" s="334" t="s">
        <v>683</v>
      </c>
      <c r="C3" s="335"/>
      <c r="D3" s="336">
        <v>2.5836983989060342E-5</v>
      </c>
      <c r="E3" s="336">
        <v>4.8908168699064275E-15</v>
      </c>
      <c r="F3" s="336">
        <v>3.3284296360160153E-17</v>
      </c>
      <c r="G3" s="336">
        <v>1.8280897216876701E-6</v>
      </c>
      <c r="H3" s="336">
        <v>0.28414725963815518</v>
      </c>
      <c r="I3" s="336">
        <v>7.3315108555208931E-3</v>
      </c>
      <c r="J3" s="336">
        <v>1.1624264597876174E-7</v>
      </c>
      <c r="K3" s="336">
        <v>1.302758761541139E-9</v>
      </c>
      <c r="L3" s="336">
        <v>3.6385334077473454E-20</v>
      </c>
      <c r="M3" s="336">
        <v>0.15186250607731658</v>
      </c>
      <c r="N3" s="336">
        <v>0.18649748017718451</v>
      </c>
      <c r="O3" s="336">
        <v>1.7987025927807206E-2</v>
      </c>
      <c r="P3" s="336">
        <v>3.2980267536168994E-8</v>
      </c>
      <c r="Q3" s="336">
        <v>2.2343578477962112E-15</v>
      </c>
      <c r="R3" s="336">
        <v>2.2338518802155139E-2</v>
      </c>
      <c r="S3" s="336">
        <v>1.4547677335070969E-3</v>
      </c>
      <c r="T3" s="336">
        <v>4.2826201773539508E-19</v>
      </c>
      <c r="U3" s="336">
        <v>6.2579097955168944E-3</v>
      </c>
      <c r="V3" s="336">
        <v>7.8504180375591592E-8</v>
      </c>
      <c r="W3" s="336">
        <v>8.7453137568051856E-12</v>
      </c>
      <c r="X3" s="336">
        <v>7.5094961314159067E-9</v>
      </c>
      <c r="Y3" s="336">
        <v>1.0533902656530498E-4</v>
      </c>
      <c r="Z3" s="336">
        <v>2.6611031677167644E-13</v>
      </c>
      <c r="AA3" s="336">
        <v>2.6095697126739353E-11</v>
      </c>
      <c r="AB3" s="336">
        <v>1.1019016792366721E-10</v>
      </c>
      <c r="AC3" s="336">
        <v>1.1514178630595755E-22</v>
      </c>
      <c r="AD3" s="336">
        <v>1.861702384815679E-13</v>
      </c>
      <c r="AE3" s="336">
        <v>8.9374904838701499E-18</v>
      </c>
      <c r="AF3" s="336">
        <v>3.3272288823496172E-8</v>
      </c>
      <c r="AG3" s="336">
        <v>1.6805529423921494E-10</v>
      </c>
      <c r="AH3" s="336">
        <v>5.2024069028607935E-16</v>
      </c>
      <c r="AI3" s="336">
        <v>1.6006228825190665E-10</v>
      </c>
      <c r="AJ3" s="336">
        <v>4.6647179779722018E-7</v>
      </c>
      <c r="AK3" s="336">
        <v>3.542494696285664E-8</v>
      </c>
      <c r="AL3" s="336">
        <v>7.7834750532226344E-3</v>
      </c>
      <c r="AM3" s="336">
        <v>6.8829712930506922E-8</v>
      </c>
      <c r="AN3" s="336">
        <v>9.8326668107265848E-11</v>
      </c>
      <c r="AO3" s="336">
        <v>1.4134982352269521E-11</v>
      </c>
      <c r="AP3" s="336">
        <v>0.95224603592200086</v>
      </c>
      <c r="AQ3" s="336">
        <v>6.3243413801059379E-9</v>
      </c>
      <c r="AR3" s="336">
        <v>2.2200457957988716E-2</v>
      </c>
      <c r="AS3" s="336">
        <v>6.0225635907960682E-20</v>
      </c>
      <c r="AT3" s="336">
        <v>0.19617375142075799</v>
      </c>
      <c r="AU3" s="336">
        <v>3.017710638220365E-7</v>
      </c>
      <c r="AV3" s="336">
        <v>1.8168337850332254E-16</v>
      </c>
      <c r="AW3" s="336">
        <v>3.2542835493311783E-8</v>
      </c>
      <c r="AX3" s="336">
        <v>1.6643940888855767E-22</v>
      </c>
      <c r="AY3" s="336">
        <v>1.4727401704055384E-21</v>
      </c>
      <c r="AZ3" s="336">
        <v>9.5120810435259465E-9</v>
      </c>
      <c r="BA3" s="337">
        <v>2.4190383660256564E-8</v>
      </c>
    </row>
    <row r="4" spans="1:53" ht="17" x14ac:dyDescent="0.2">
      <c r="A4" s="433"/>
      <c r="B4" s="338" t="s">
        <v>684</v>
      </c>
      <c r="C4" s="339">
        <v>49</v>
      </c>
      <c r="D4" s="340">
        <v>41</v>
      </c>
      <c r="E4" s="340">
        <v>45</v>
      </c>
      <c r="F4" s="340">
        <v>42</v>
      </c>
      <c r="G4" s="340">
        <v>47</v>
      </c>
      <c r="H4" s="340">
        <v>28</v>
      </c>
      <c r="I4" s="340">
        <v>44</v>
      </c>
      <c r="J4" s="340">
        <v>25</v>
      </c>
      <c r="K4" s="340">
        <v>25</v>
      </c>
      <c r="L4" s="340">
        <v>36</v>
      </c>
      <c r="M4" s="340">
        <v>32</v>
      </c>
      <c r="N4" s="340">
        <v>38</v>
      </c>
      <c r="O4" s="340">
        <v>35</v>
      </c>
      <c r="P4" s="340">
        <v>30</v>
      </c>
      <c r="Q4" s="340">
        <v>28</v>
      </c>
      <c r="R4" s="340">
        <v>27</v>
      </c>
      <c r="S4" s="340">
        <v>28</v>
      </c>
      <c r="T4" s="340">
        <v>27</v>
      </c>
      <c r="U4" s="340">
        <v>5</v>
      </c>
      <c r="V4" s="340">
        <v>25</v>
      </c>
      <c r="W4" s="340">
        <v>25</v>
      </c>
      <c r="X4" s="340">
        <v>37</v>
      </c>
      <c r="Y4" s="340">
        <v>25</v>
      </c>
      <c r="Z4" s="340">
        <v>25</v>
      </c>
      <c r="AA4" s="340">
        <v>20</v>
      </c>
      <c r="AB4" s="340">
        <v>25</v>
      </c>
      <c r="AC4" s="340">
        <v>47</v>
      </c>
      <c r="AD4" s="340">
        <v>40</v>
      </c>
      <c r="AE4" s="340">
        <v>28</v>
      </c>
      <c r="AF4" s="340">
        <v>25</v>
      </c>
      <c r="AG4" s="340">
        <v>30</v>
      </c>
      <c r="AH4" s="340">
        <v>40</v>
      </c>
      <c r="AI4" s="340">
        <v>27</v>
      </c>
      <c r="AJ4" s="340">
        <v>38</v>
      </c>
      <c r="AK4" s="340">
        <v>31</v>
      </c>
      <c r="AL4" s="340">
        <v>46</v>
      </c>
      <c r="AM4" s="340">
        <v>32</v>
      </c>
      <c r="AN4" s="340">
        <v>28</v>
      </c>
      <c r="AO4" s="340">
        <v>26</v>
      </c>
      <c r="AP4" s="340">
        <v>41</v>
      </c>
      <c r="AQ4" s="340">
        <v>37</v>
      </c>
      <c r="AR4" s="340">
        <v>26</v>
      </c>
      <c r="AS4" s="340">
        <v>25</v>
      </c>
      <c r="AT4" s="340">
        <v>36</v>
      </c>
      <c r="AU4" s="340">
        <v>29</v>
      </c>
      <c r="AV4" s="340">
        <v>36</v>
      </c>
      <c r="AW4" s="340">
        <v>25</v>
      </c>
      <c r="AX4" s="340">
        <v>30</v>
      </c>
      <c r="AY4" s="340">
        <v>31</v>
      </c>
      <c r="AZ4" s="340">
        <v>25</v>
      </c>
      <c r="BA4" s="341">
        <v>26</v>
      </c>
    </row>
    <row r="5" spans="1:53" ht="51" x14ac:dyDescent="0.2">
      <c r="A5" s="433" t="s">
        <v>82</v>
      </c>
      <c r="B5" s="334" t="s">
        <v>293</v>
      </c>
      <c r="C5" s="342" t="s">
        <v>1617</v>
      </c>
      <c r="D5" s="343">
        <v>1</v>
      </c>
      <c r="E5" s="344" t="s">
        <v>1639</v>
      </c>
      <c r="F5" s="344" t="s">
        <v>1142</v>
      </c>
      <c r="G5" s="344" t="s">
        <v>1209</v>
      </c>
      <c r="H5" s="336">
        <v>0.30023023484616596</v>
      </c>
      <c r="I5" s="336">
        <v>0.27517410670634096</v>
      </c>
      <c r="J5" s="344" t="s">
        <v>1367</v>
      </c>
      <c r="K5" s="344" t="s">
        <v>1258</v>
      </c>
      <c r="L5" s="344" t="s">
        <v>1290</v>
      </c>
      <c r="M5" s="344" t="s">
        <v>1640</v>
      </c>
      <c r="N5" s="336">
        <v>1.6538866613379787E-2</v>
      </c>
      <c r="O5" s="344" t="s">
        <v>1467</v>
      </c>
      <c r="P5" s="344" t="s">
        <v>1193</v>
      </c>
      <c r="Q5" s="344" t="s">
        <v>1257</v>
      </c>
      <c r="R5" s="344" t="s">
        <v>1306</v>
      </c>
      <c r="S5" s="344" t="s">
        <v>1641</v>
      </c>
      <c r="T5" s="344" t="s">
        <v>1291</v>
      </c>
      <c r="U5" s="336">
        <v>0.37741470621203299</v>
      </c>
      <c r="V5" s="344" t="s">
        <v>1288</v>
      </c>
      <c r="W5" s="344" t="s">
        <v>1491</v>
      </c>
      <c r="X5" s="344" t="s">
        <v>1431</v>
      </c>
      <c r="Y5" s="336">
        <v>0.32889316079434033</v>
      </c>
      <c r="Z5" s="344" t="s">
        <v>1202</v>
      </c>
      <c r="AA5" s="344" t="s">
        <v>1422</v>
      </c>
      <c r="AB5" s="344" t="s">
        <v>1163</v>
      </c>
      <c r="AC5" s="344" t="s">
        <v>1642</v>
      </c>
      <c r="AD5" s="344" t="s">
        <v>1230</v>
      </c>
      <c r="AE5" s="344" t="s">
        <v>1202</v>
      </c>
      <c r="AF5" s="344" t="s">
        <v>1160</v>
      </c>
      <c r="AG5" s="344" t="s">
        <v>1358</v>
      </c>
      <c r="AH5" s="344" t="s">
        <v>1365</v>
      </c>
      <c r="AI5" s="344" t="s">
        <v>1275</v>
      </c>
      <c r="AJ5" s="344" t="s">
        <v>1639</v>
      </c>
      <c r="AK5" s="344" t="s">
        <v>1643</v>
      </c>
      <c r="AL5" s="344" t="s">
        <v>1620</v>
      </c>
      <c r="AM5" s="344" t="s">
        <v>1440</v>
      </c>
      <c r="AN5" s="344" t="s">
        <v>1402</v>
      </c>
      <c r="AO5" s="344" t="s">
        <v>1315</v>
      </c>
      <c r="AP5" s="344" t="s">
        <v>1311</v>
      </c>
      <c r="AQ5" s="344" t="s">
        <v>1320</v>
      </c>
      <c r="AR5" s="344" t="s">
        <v>1170</v>
      </c>
      <c r="AS5" s="344" t="s">
        <v>1382</v>
      </c>
      <c r="AT5" s="344" t="s">
        <v>1425</v>
      </c>
      <c r="AU5" s="344" t="s">
        <v>1160</v>
      </c>
      <c r="AV5" s="344" t="s">
        <v>1204</v>
      </c>
      <c r="AW5" s="344" t="s">
        <v>1296</v>
      </c>
      <c r="AX5" s="344" t="s">
        <v>1292</v>
      </c>
      <c r="AY5" s="344" t="s">
        <v>1208</v>
      </c>
      <c r="AZ5" s="344" t="s">
        <v>1562</v>
      </c>
      <c r="BA5" s="345" t="s">
        <v>1568</v>
      </c>
    </row>
    <row r="6" spans="1:53" ht="34" x14ac:dyDescent="0.2">
      <c r="A6" s="434"/>
      <c r="B6" s="334" t="s">
        <v>683</v>
      </c>
      <c r="C6" s="346">
        <v>2.5836983989060342E-5</v>
      </c>
      <c r="D6" s="347"/>
      <c r="E6" s="336">
        <v>3.6559507787962891E-6</v>
      </c>
      <c r="F6" s="336">
        <v>8.9983907786966057E-14</v>
      </c>
      <c r="G6" s="336">
        <v>3.8201826813013022E-21</v>
      </c>
      <c r="H6" s="336">
        <v>0.19839648555058348</v>
      </c>
      <c r="I6" s="336">
        <v>0.10430999613713997</v>
      </c>
      <c r="J6" s="336">
        <v>2.9957826148983295E-10</v>
      </c>
      <c r="K6" s="336">
        <v>3.4397739657441828E-18</v>
      </c>
      <c r="L6" s="336">
        <v>4.6478618717960827E-13</v>
      </c>
      <c r="M6" s="336">
        <v>1.7642819907207626E-2</v>
      </c>
      <c r="N6" s="336">
        <v>0.91312920771111017</v>
      </c>
      <c r="O6" s="336">
        <v>3.065431591895871E-14</v>
      </c>
      <c r="P6" s="336">
        <v>5.5707831470625735E-14</v>
      </c>
      <c r="Q6" s="336">
        <v>5.378800566813435E-7</v>
      </c>
      <c r="R6" s="336">
        <v>1.4054621097414483E-9</v>
      </c>
      <c r="S6" s="336">
        <v>6.0728838562352616E-4</v>
      </c>
      <c r="T6" s="336">
        <v>3.8042451449023769E-14</v>
      </c>
      <c r="U6" s="336">
        <v>0.53112590946327254</v>
      </c>
      <c r="V6" s="336">
        <v>7.8195241679620068E-15</v>
      </c>
      <c r="W6" s="336">
        <v>1.9451398388905134E-4</v>
      </c>
      <c r="X6" s="336">
        <v>2.1774358482043565E-4</v>
      </c>
      <c r="Y6" s="336">
        <v>0.19740134549846111</v>
      </c>
      <c r="Z6" s="336">
        <v>6.5938767708319374E-7</v>
      </c>
      <c r="AA6" s="336">
        <v>1.6640046748596115E-10</v>
      </c>
      <c r="AB6" s="336">
        <v>2.6320952529849129E-16</v>
      </c>
      <c r="AC6" s="336">
        <v>2.4339616115174948E-9</v>
      </c>
      <c r="AD6" s="336">
        <v>2.3920997615868281E-11</v>
      </c>
      <c r="AE6" s="336">
        <v>4.5763854992922632E-8</v>
      </c>
      <c r="AF6" s="336">
        <v>1.2842169916302902E-13</v>
      </c>
      <c r="AG6" s="336">
        <v>5.167409244320248E-16</v>
      </c>
      <c r="AH6" s="336">
        <v>2.7171678643881786E-14</v>
      </c>
      <c r="AI6" s="336">
        <v>1.8860246217036239E-8</v>
      </c>
      <c r="AJ6" s="336">
        <v>2.3128046849345475E-4</v>
      </c>
      <c r="AK6" s="336">
        <v>4.2353982206930589E-2</v>
      </c>
      <c r="AL6" s="336">
        <v>2.1850883488783372E-4</v>
      </c>
      <c r="AM6" s="336">
        <v>1.7201942851444322E-6</v>
      </c>
      <c r="AN6" s="336">
        <v>1.6040043125695549E-6</v>
      </c>
      <c r="AO6" s="336">
        <v>1.3457315142837511E-5</v>
      </c>
      <c r="AP6" s="336">
        <v>1.0136110915131322E-9</v>
      </c>
      <c r="AQ6" s="336">
        <v>1.5841206328982902E-6</v>
      </c>
      <c r="AR6" s="336">
        <v>3.4712723266759156E-3</v>
      </c>
      <c r="AS6" s="336">
        <v>7.6258328431888896E-10</v>
      </c>
      <c r="AT6" s="336">
        <v>6.2012999253502585E-10</v>
      </c>
      <c r="AU6" s="336">
        <v>8.4630769191538118E-15</v>
      </c>
      <c r="AV6" s="336">
        <v>2.6255337454151674E-8</v>
      </c>
      <c r="AW6" s="336">
        <v>2.4026809265258155E-13</v>
      </c>
      <c r="AX6" s="336">
        <v>1.0897445637035066E-9</v>
      </c>
      <c r="AY6" s="336">
        <v>5.6162036515604455E-12</v>
      </c>
      <c r="AZ6" s="336">
        <v>3.6781289078426784E-13</v>
      </c>
      <c r="BA6" s="337">
        <v>6.1505218806222591E-3</v>
      </c>
    </row>
    <row r="7" spans="1:53" ht="17" x14ac:dyDescent="0.2">
      <c r="A7" s="433"/>
      <c r="B7" s="338" t="s">
        <v>684</v>
      </c>
      <c r="C7" s="339">
        <v>41</v>
      </c>
      <c r="D7" s="340">
        <v>49</v>
      </c>
      <c r="E7" s="340">
        <v>46</v>
      </c>
      <c r="F7" s="340">
        <v>34</v>
      </c>
      <c r="G7" s="340">
        <v>45</v>
      </c>
      <c r="H7" s="340">
        <v>20</v>
      </c>
      <c r="I7" s="340">
        <v>36</v>
      </c>
      <c r="J7" s="340">
        <v>33</v>
      </c>
      <c r="K7" s="340">
        <v>33</v>
      </c>
      <c r="L7" s="340">
        <v>28</v>
      </c>
      <c r="M7" s="340">
        <v>24</v>
      </c>
      <c r="N7" s="340">
        <v>46</v>
      </c>
      <c r="O7" s="340">
        <v>43</v>
      </c>
      <c r="P7" s="340">
        <v>22</v>
      </c>
      <c r="Q7" s="340">
        <v>20</v>
      </c>
      <c r="R7" s="340">
        <v>35</v>
      </c>
      <c r="S7" s="340">
        <v>20</v>
      </c>
      <c r="T7" s="340">
        <v>19</v>
      </c>
      <c r="U7" s="340">
        <v>5</v>
      </c>
      <c r="V7" s="340">
        <v>33</v>
      </c>
      <c r="W7" s="340">
        <v>17</v>
      </c>
      <c r="X7" s="340">
        <v>29</v>
      </c>
      <c r="Y7" s="340">
        <v>17</v>
      </c>
      <c r="Z7" s="340">
        <v>17</v>
      </c>
      <c r="AA7" s="340">
        <v>17</v>
      </c>
      <c r="AB7" s="340">
        <v>33</v>
      </c>
      <c r="AC7" s="340">
        <v>43</v>
      </c>
      <c r="AD7" s="340">
        <v>32</v>
      </c>
      <c r="AE7" s="340">
        <v>20</v>
      </c>
      <c r="AF7" s="340">
        <v>33</v>
      </c>
      <c r="AG7" s="340">
        <v>38</v>
      </c>
      <c r="AH7" s="340">
        <v>32</v>
      </c>
      <c r="AI7" s="340">
        <v>35</v>
      </c>
      <c r="AJ7" s="340">
        <v>30</v>
      </c>
      <c r="AK7" s="340">
        <v>23</v>
      </c>
      <c r="AL7" s="340">
        <v>44</v>
      </c>
      <c r="AM7" s="340">
        <v>24</v>
      </c>
      <c r="AN7" s="340">
        <v>20</v>
      </c>
      <c r="AO7" s="340">
        <v>18</v>
      </c>
      <c r="AP7" s="340">
        <v>49</v>
      </c>
      <c r="AQ7" s="340">
        <v>29</v>
      </c>
      <c r="AR7" s="340">
        <v>34</v>
      </c>
      <c r="AS7" s="340">
        <v>17</v>
      </c>
      <c r="AT7" s="340">
        <v>44</v>
      </c>
      <c r="AU7" s="340">
        <v>36</v>
      </c>
      <c r="AV7" s="340">
        <v>28</v>
      </c>
      <c r="AW7" s="340">
        <v>33</v>
      </c>
      <c r="AX7" s="340">
        <v>22</v>
      </c>
      <c r="AY7" s="340">
        <v>23</v>
      </c>
      <c r="AZ7" s="340">
        <v>33</v>
      </c>
      <c r="BA7" s="341">
        <v>18</v>
      </c>
    </row>
    <row r="8" spans="1:53" ht="51" x14ac:dyDescent="0.2">
      <c r="A8" s="433" t="s">
        <v>69</v>
      </c>
      <c r="B8" s="334" t="s">
        <v>293</v>
      </c>
      <c r="C8" s="342" t="s">
        <v>1150</v>
      </c>
      <c r="D8" s="344" t="s">
        <v>1639</v>
      </c>
      <c r="E8" s="343">
        <v>1</v>
      </c>
      <c r="F8" s="344" t="s">
        <v>1160</v>
      </c>
      <c r="G8" s="344" t="s">
        <v>1477</v>
      </c>
      <c r="H8" s="336">
        <v>0.33642244655654724</v>
      </c>
      <c r="I8" s="344" t="s">
        <v>1505</v>
      </c>
      <c r="J8" s="336">
        <v>4.6290344256670078E-2</v>
      </c>
      <c r="K8" s="344" t="s">
        <v>1644</v>
      </c>
      <c r="L8" s="344" t="s">
        <v>1590</v>
      </c>
      <c r="M8" s="336">
        <v>0.32357675056654106</v>
      </c>
      <c r="N8" s="344" t="s">
        <v>1407</v>
      </c>
      <c r="O8" s="336">
        <v>-0.14862963100740248</v>
      </c>
      <c r="P8" s="344" t="s">
        <v>1292</v>
      </c>
      <c r="Q8" s="344" t="s">
        <v>1358</v>
      </c>
      <c r="R8" s="344" t="s">
        <v>1645</v>
      </c>
      <c r="S8" s="344" t="s">
        <v>1646</v>
      </c>
      <c r="T8" s="344" t="s">
        <v>1509</v>
      </c>
      <c r="U8" s="344" t="s">
        <v>1191</v>
      </c>
      <c r="V8" s="336">
        <v>-0.33298506057776145</v>
      </c>
      <c r="W8" s="344" t="s">
        <v>1195</v>
      </c>
      <c r="X8" s="344" t="s">
        <v>1642</v>
      </c>
      <c r="Y8" s="344" t="s">
        <v>1647</v>
      </c>
      <c r="Z8" s="344" t="s">
        <v>1443</v>
      </c>
      <c r="AA8" s="344" t="s">
        <v>1446</v>
      </c>
      <c r="AB8" s="336">
        <v>-0.2145407057301231</v>
      </c>
      <c r="AC8" s="344" t="s">
        <v>1333</v>
      </c>
      <c r="AD8" s="344" t="s">
        <v>1152</v>
      </c>
      <c r="AE8" s="344" t="s">
        <v>1571</v>
      </c>
      <c r="AF8" s="336">
        <v>-0.11576750638637881</v>
      </c>
      <c r="AG8" s="336">
        <v>-8.9231975532879454E-2</v>
      </c>
      <c r="AH8" s="344" t="s">
        <v>1210</v>
      </c>
      <c r="AI8" s="336">
        <v>0.29187108770630704</v>
      </c>
      <c r="AJ8" s="344" t="s">
        <v>1648</v>
      </c>
      <c r="AK8" s="344" t="s">
        <v>1441</v>
      </c>
      <c r="AL8" s="344" t="s">
        <v>1649</v>
      </c>
      <c r="AM8" s="344" t="s">
        <v>1275</v>
      </c>
      <c r="AN8" s="344" t="s">
        <v>1203</v>
      </c>
      <c r="AO8" s="344" t="s">
        <v>1429</v>
      </c>
      <c r="AP8" s="336">
        <v>-1.7493156439909743E-2</v>
      </c>
      <c r="AQ8" s="344" t="s">
        <v>1184</v>
      </c>
      <c r="AR8" s="344" t="s">
        <v>1548</v>
      </c>
      <c r="AS8" s="344" t="s">
        <v>1243</v>
      </c>
      <c r="AT8" s="336">
        <v>0.17051422763592025</v>
      </c>
      <c r="AU8" s="336">
        <v>-7.5361802138142323E-2</v>
      </c>
      <c r="AV8" s="344" t="s">
        <v>1571</v>
      </c>
      <c r="AW8" s="336">
        <v>-4.2369128352831742E-2</v>
      </c>
      <c r="AX8" s="344" t="s">
        <v>1376</v>
      </c>
      <c r="AY8" s="344" t="s">
        <v>1238</v>
      </c>
      <c r="AZ8" s="336">
        <v>-0.17153668733071067</v>
      </c>
      <c r="BA8" s="345" t="s">
        <v>1301</v>
      </c>
    </row>
    <row r="9" spans="1:53" ht="34" x14ac:dyDescent="0.2">
      <c r="A9" s="434"/>
      <c r="B9" s="334" t="s">
        <v>683</v>
      </c>
      <c r="C9" s="346">
        <v>4.8908168699064275E-15</v>
      </c>
      <c r="D9" s="336">
        <v>3.6559507787962891E-6</v>
      </c>
      <c r="E9" s="347"/>
      <c r="F9" s="336">
        <v>1.3517812470878007E-15</v>
      </c>
      <c r="G9" s="336">
        <v>1.3185330343254084E-6</v>
      </c>
      <c r="H9" s="336">
        <v>0.10796669185767518</v>
      </c>
      <c r="I9" s="336">
        <v>3.4552571977084934E-3</v>
      </c>
      <c r="J9" s="336">
        <v>0.8080834420234545</v>
      </c>
      <c r="K9" s="336">
        <v>4.2492406576476981E-2</v>
      </c>
      <c r="L9" s="336">
        <v>7.7860306370073557E-17</v>
      </c>
      <c r="M9" s="336">
        <v>9.3020220613134266E-2</v>
      </c>
      <c r="N9" s="336">
        <v>1.1602197239799193E-3</v>
      </c>
      <c r="O9" s="336">
        <v>0.36003072986094742</v>
      </c>
      <c r="P9" s="336">
        <v>2.3007942745249796E-11</v>
      </c>
      <c r="Q9" s="336">
        <v>2.7869715332531497E-10</v>
      </c>
      <c r="R9" s="336">
        <v>2.0471380472111454E-4</v>
      </c>
      <c r="S9" s="336">
        <v>4.7868026623508848E-5</v>
      </c>
      <c r="T9" s="336">
        <v>5.0085256332617909E-23</v>
      </c>
      <c r="U9" s="336">
        <v>3.5280186814403806E-3</v>
      </c>
      <c r="V9" s="336">
        <v>7.2169967164681964E-2</v>
      </c>
      <c r="W9" s="336">
        <v>1.9333677144139861E-6</v>
      </c>
      <c r="X9" s="336">
        <v>2.2851039676565569E-7</v>
      </c>
      <c r="Y9" s="336">
        <v>2.0394574919588227E-2</v>
      </c>
      <c r="Z9" s="336">
        <v>3.2943109929236182E-8</v>
      </c>
      <c r="AA9" s="336">
        <v>3.0871317338547358E-14</v>
      </c>
      <c r="AB9" s="336">
        <v>0.25492232688838745</v>
      </c>
      <c r="AC9" s="336">
        <v>8.6261714002827968E-17</v>
      </c>
      <c r="AD9" s="336">
        <v>4.6019138612186494E-17</v>
      </c>
      <c r="AE9" s="336">
        <v>5.5381501196355447E-10</v>
      </c>
      <c r="AF9" s="336">
        <v>0.54239491366688819</v>
      </c>
      <c r="AG9" s="336">
        <v>0.61022641847933634</v>
      </c>
      <c r="AH9" s="336">
        <v>5.6689304853586338E-15</v>
      </c>
      <c r="AI9" s="336">
        <v>0.10503931661609323</v>
      </c>
      <c r="AJ9" s="336">
        <v>3.6899736790214262E-7</v>
      </c>
      <c r="AK9" s="336">
        <v>1.5790852309670458E-4</v>
      </c>
      <c r="AL9" s="336">
        <v>2.5833828188083378E-6</v>
      </c>
      <c r="AM9" s="336">
        <v>6.5508332858392711E-7</v>
      </c>
      <c r="AN9" s="336">
        <v>6.9655591841284767E-7</v>
      </c>
      <c r="AO9" s="336">
        <v>1.2743158399947474E-6</v>
      </c>
      <c r="AP9" s="336">
        <v>0.90813763322155816</v>
      </c>
      <c r="AQ9" s="336">
        <v>5.7521452320754796E-11</v>
      </c>
      <c r="AR9" s="336">
        <v>7.199853480143693E-4</v>
      </c>
      <c r="AS9" s="336">
        <v>2.6698588079550199E-15</v>
      </c>
      <c r="AT9" s="336">
        <v>0.28647387125070639</v>
      </c>
      <c r="AU9" s="336">
        <v>0.67185921208999533</v>
      </c>
      <c r="AV9" s="336">
        <v>3.5778568732662258E-13</v>
      </c>
      <c r="AW9" s="336">
        <v>0.82407719719563199</v>
      </c>
      <c r="AX9" s="336">
        <v>2.7083133763743167E-13</v>
      </c>
      <c r="AY9" s="336">
        <v>5.9513900665000821E-19</v>
      </c>
      <c r="AZ9" s="336">
        <v>0.3647420780692161</v>
      </c>
      <c r="BA9" s="337">
        <v>6.6059452471153453E-5</v>
      </c>
    </row>
    <row r="10" spans="1:53" ht="17" x14ac:dyDescent="0.2">
      <c r="A10" s="433"/>
      <c r="B10" s="338" t="s">
        <v>684</v>
      </c>
      <c r="C10" s="339">
        <v>45</v>
      </c>
      <c r="D10" s="340">
        <v>46</v>
      </c>
      <c r="E10" s="340">
        <v>50</v>
      </c>
      <c r="F10" s="340">
        <v>38</v>
      </c>
      <c r="G10" s="340">
        <v>49</v>
      </c>
      <c r="H10" s="340">
        <v>24</v>
      </c>
      <c r="I10" s="340">
        <v>40</v>
      </c>
      <c r="J10" s="340">
        <v>30</v>
      </c>
      <c r="K10" s="340">
        <v>30</v>
      </c>
      <c r="L10" s="340">
        <v>32</v>
      </c>
      <c r="M10" s="340">
        <v>28</v>
      </c>
      <c r="N10" s="340">
        <v>43</v>
      </c>
      <c r="O10" s="340">
        <v>40</v>
      </c>
      <c r="P10" s="340">
        <v>26</v>
      </c>
      <c r="Q10" s="340">
        <v>24</v>
      </c>
      <c r="R10" s="340">
        <v>32</v>
      </c>
      <c r="S10" s="340">
        <v>24</v>
      </c>
      <c r="T10" s="340">
        <v>23</v>
      </c>
      <c r="U10" s="340">
        <v>5</v>
      </c>
      <c r="V10" s="340">
        <v>30</v>
      </c>
      <c r="W10" s="340">
        <v>21</v>
      </c>
      <c r="X10" s="340">
        <v>33</v>
      </c>
      <c r="Y10" s="340">
        <v>21</v>
      </c>
      <c r="Z10" s="340">
        <v>21</v>
      </c>
      <c r="AA10" s="340">
        <v>20</v>
      </c>
      <c r="AB10" s="340">
        <v>30</v>
      </c>
      <c r="AC10" s="340">
        <v>47</v>
      </c>
      <c r="AD10" s="340">
        <v>36</v>
      </c>
      <c r="AE10" s="340">
        <v>24</v>
      </c>
      <c r="AF10" s="340">
        <v>30</v>
      </c>
      <c r="AG10" s="340">
        <v>35</v>
      </c>
      <c r="AH10" s="340">
        <v>36</v>
      </c>
      <c r="AI10" s="340">
        <v>32</v>
      </c>
      <c r="AJ10" s="340">
        <v>34</v>
      </c>
      <c r="AK10" s="340">
        <v>27</v>
      </c>
      <c r="AL10" s="340">
        <v>48</v>
      </c>
      <c r="AM10" s="340">
        <v>28</v>
      </c>
      <c r="AN10" s="340">
        <v>24</v>
      </c>
      <c r="AO10" s="340">
        <v>22</v>
      </c>
      <c r="AP10" s="340">
        <v>46</v>
      </c>
      <c r="AQ10" s="340">
        <v>33</v>
      </c>
      <c r="AR10" s="340">
        <v>31</v>
      </c>
      <c r="AS10" s="340">
        <v>21</v>
      </c>
      <c r="AT10" s="340">
        <v>41</v>
      </c>
      <c r="AU10" s="340">
        <v>34</v>
      </c>
      <c r="AV10" s="340">
        <v>32</v>
      </c>
      <c r="AW10" s="340">
        <v>30</v>
      </c>
      <c r="AX10" s="340">
        <v>26</v>
      </c>
      <c r="AY10" s="340">
        <v>27</v>
      </c>
      <c r="AZ10" s="340">
        <v>30</v>
      </c>
      <c r="BA10" s="341">
        <v>22</v>
      </c>
    </row>
    <row r="11" spans="1:53" ht="51" x14ac:dyDescent="0.2">
      <c r="A11" s="433" t="s">
        <v>76</v>
      </c>
      <c r="B11" s="334" t="s">
        <v>293</v>
      </c>
      <c r="C11" s="342" t="s">
        <v>1160</v>
      </c>
      <c r="D11" s="344" t="s">
        <v>1142</v>
      </c>
      <c r="E11" s="344" t="s">
        <v>1160</v>
      </c>
      <c r="F11" s="343">
        <v>1</v>
      </c>
      <c r="G11" s="344" t="s">
        <v>1167</v>
      </c>
      <c r="H11" s="336">
        <v>6.302402558959011E-2</v>
      </c>
      <c r="I11" s="344" t="s">
        <v>1215</v>
      </c>
      <c r="J11" s="344" t="s">
        <v>1592</v>
      </c>
      <c r="K11" s="344" t="s">
        <v>1204</v>
      </c>
      <c r="L11" s="344" t="s">
        <v>1362</v>
      </c>
      <c r="M11" s="344" t="s">
        <v>1313</v>
      </c>
      <c r="N11" s="344" t="s">
        <v>1650</v>
      </c>
      <c r="O11" s="344" t="s">
        <v>1651</v>
      </c>
      <c r="P11" s="344" t="s">
        <v>1436</v>
      </c>
      <c r="Q11" s="344" t="s">
        <v>1652</v>
      </c>
      <c r="R11" s="336">
        <v>0.33022622241404653</v>
      </c>
      <c r="S11" s="344" t="s">
        <v>1251</v>
      </c>
      <c r="T11" s="344" t="s">
        <v>1274</v>
      </c>
      <c r="U11" s="336">
        <v>0.79610003532625895</v>
      </c>
      <c r="V11" s="344" t="s">
        <v>1501</v>
      </c>
      <c r="W11" s="344" t="s">
        <v>1364</v>
      </c>
      <c r="X11" s="344" t="s">
        <v>1288</v>
      </c>
      <c r="Y11" s="344" t="s">
        <v>1218</v>
      </c>
      <c r="Z11" s="344" t="s">
        <v>1190</v>
      </c>
      <c r="AA11" s="344" t="s">
        <v>1543</v>
      </c>
      <c r="AB11" s="344" t="s">
        <v>1420</v>
      </c>
      <c r="AC11" s="344" t="s">
        <v>1296</v>
      </c>
      <c r="AD11" s="344" t="s">
        <v>1227</v>
      </c>
      <c r="AE11" s="344" t="s">
        <v>1282</v>
      </c>
      <c r="AF11" s="344" t="s">
        <v>1440</v>
      </c>
      <c r="AG11" s="344" t="s">
        <v>1356</v>
      </c>
      <c r="AH11" s="344" t="s">
        <v>1182</v>
      </c>
      <c r="AI11" s="344" t="s">
        <v>1653</v>
      </c>
      <c r="AJ11" s="344" t="s">
        <v>1394</v>
      </c>
      <c r="AK11" s="344" t="s">
        <v>1333</v>
      </c>
      <c r="AL11" s="344" t="s">
        <v>1456</v>
      </c>
      <c r="AM11" s="344" t="s">
        <v>1434</v>
      </c>
      <c r="AN11" s="344" t="s">
        <v>1374</v>
      </c>
      <c r="AO11" s="344" t="s">
        <v>1442</v>
      </c>
      <c r="AP11" s="344" t="s">
        <v>1654</v>
      </c>
      <c r="AQ11" s="344" t="s">
        <v>1381</v>
      </c>
      <c r="AR11" s="344" t="s">
        <v>1408</v>
      </c>
      <c r="AS11" s="344" t="s">
        <v>1295</v>
      </c>
      <c r="AT11" s="344" t="s">
        <v>1311</v>
      </c>
      <c r="AU11" s="344" t="s">
        <v>1186</v>
      </c>
      <c r="AV11" s="344" t="s">
        <v>1189</v>
      </c>
      <c r="AW11" s="344" t="s">
        <v>1275</v>
      </c>
      <c r="AX11" s="344" t="s">
        <v>1652</v>
      </c>
      <c r="AY11" s="344" t="s">
        <v>1287</v>
      </c>
      <c r="AZ11" s="344" t="s">
        <v>1467</v>
      </c>
      <c r="BA11" s="345" t="s">
        <v>1230</v>
      </c>
    </row>
    <row r="12" spans="1:53" ht="34" x14ac:dyDescent="0.2">
      <c r="A12" s="434"/>
      <c r="B12" s="334" t="s">
        <v>683</v>
      </c>
      <c r="C12" s="346">
        <v>3.3284296360160153E-17</v>
      </c>
      <c r="D12" s="336">
        <v>8.9983907786966057E-14</v>
      </c>
      <c r="E12" s="336">
        <v>1.3517812470878007E-15</v>
      </c>
      <c r="F12" s="347"/>
      <c r="G12" s="336">
        <v>8.8403211249592631E-15</v>
      </c>
      <c r="H12" s="336">
        <v>0.7362541589410746</v>
      </c>
      <c r="I12" s="336">
        <v>3.0862034283062844E-12</v>
      </c>
      <c r="J12" s="336">
        <v>4.5078517852083519E-5</v>
      </c>
      <c r="K12" s="336">
        <v>1.4316817716274911E-5</v>
      </c>
      <c r="L12" s="336">
        <v>6.053944237193344E-23</v>
      </c>
      <c r="M12" s="336">
        <v>1.7578125126333912E-5</v>
      </c>
      <c r="N12" s="336">
        <v>3.7235092146288576E-2</v>
      </c>
      <c r="O12" s="336">
        <v>1.9615659844727578E-5</v>
      </c>
      <c r="P12" s="336">
        <v>7.2009853131718689E-10</v>
      </c>
      <c r="Q12" s="336">
        <v>5.3219774109161334E-29</v>
      </c>
      <c r="R12" s="336">
        <v>0.15503104102532636</v>
      </c>
      <c r="S12" s="336">
        <v>3.7312054660793649E-4</v>
      </c>
      <c r="T12" s="336">
        <v>9.7828601189366247E-16</v>
      </c>
      <c r="U12" s="336">
        <v>0.10708024472385466</v>
      </c>
      <c r="V12" s="336">
        <v>3.3118569840340025E-5</v>
      </c>
      <c r="W12" s="336">
        <v>2.5795462775497927E-22</v>
      </c>
      <c r="X12" s="336">
        <v>1.5462893718085176E-20</v>
      </c>
      <c r="Y12" s="336">
        <v>3.8172790675087997E-9</v>
      </c>
      <c r="Z12" s="336">
        <v>8.4387435515982032E-23</v>
      </c>
      <c r="AA12" s="336">
        <v>3.2993510535695353E-7</v>
      </c>
      <c r="AB12" s="336">
        <v>5.0320906173553464E-5</v>
      </c>
      <c r="AC12" s="336">
        <v>5.5360214367978267E-16</v>
      </c>
      <c r="AD12" s="336">
        <v>5.4362361867772049E-29</v>
      </c>
      <c r="AE12" s="336">
        <v>2.5306681155167414E-37</v>
      </c>
      <c r="AF12" s="336">
        <v>4.8696019495207927E-5</v>
      </c>
      <c r="AG12" s="336">
        <v>1.9824619986579801E-5</v>
      </c>
      <c r="AH12" s="336">
        <v>1.5447175942394122E-23</v>
      </c>
      <c r="AI12" s="336">
        <v>1.1460543610209702E-5</v>
      </c>
      <c r="AJ12" s="336">
        <v>1.2828865418397712E-16</v>
      </c>
      <c r="AK12" s="336">
        <v>2.0077960630968791E-14</v>
      </c>
      <c r="AL12" s="336">
        <v>1.4652241060133091E-11</v>
      </c>
      <c r="AM12" s="336">
        <v>8.0248240444644687E-10</v>
      </c>
      <c r="AN12" s="336">
        <v>5.6254468928249765E-21</v>
      </c>
      <c r="AO12" s="336">
        <v>1.4823035108257946E-28</v>
      </c>
      <c r="AP12" s="336">
        <v>1.3122116502615312E-6</v>
      </c>
      <c r="AQ12" s="336">
        <v>4.2900435464669537E-10</v>
      </c>
      <c r="AR12" s="336">
        <v>1.5729206386451548E-3</v>
      </c>
      <c r="AS12" s="336">
        <v>6.6523812824806208E-10</v>
      </c>
      <c r="AT12" s="336">
        <v>3.9777678049476638E-6</v>
      </c>
      <c r="AU12" s="336">
        <v>9.3360479383062419E-8</v>
      </c>
      <c r="AV12" s="336">
        <v>2.4496710047567745E-11</v>
      </c>
      <c r="AW12" s="336">
        <v>1.0209837865801207E-4</v>
      </c>
      <c r="AX12" s="336">
        <v>2.9964693056897249E-30</v>
      </c>
      <c r="AY12" s="336">
        <v>4.0108598371336735E-13</v>
      </c>
      <c r="AZ12" s="336">
        <v>2.4963598573776271E-6</v>
      </c>
      <c r="BA12" s="337">
        <v>2.1601208795664433E-12</v>
      </c>
    </row>
    <row r="13" spans="1:53" ht="17" x14ac:dyDescent="0.2">
      <c r="A13" s="433"/>
      <c r="B13" s="338" t="s">
        <v>684</v>
      </c>
      <c r="C13" s="339">
        <v>42</v>
      </c>
      <c r="D13" s="340">
        <v>34</v>
      </c>
      <c r="E13" s="340">
        <v>38</v>
      </c>
      <c r="F13" s="340">
        <v>51</v>
      </c>
      <c r="G13" s="340">
        <v>40</v>
      </c>
      <c r="H13" s="340">
        <v>31</v>
      </c>
      <c r="I13" s="340">
        <v>47</v>
      </c>
      <c r="J13" s="340">
        <v>18</v>
      </c>
      <c r="K13" s="340">
        <v>18</v>
      </c>
      <c r="L13" s="340">
        <v>45</v>
      </c>
      <c r="M13" s="340">
        <v>41</v>
      </c>
      <c r="N13" s="340">
        <v>31</v>
      </c>
      <c r="O13" s="340">
        <v>28</v>
      </c>
      <c r="P13" s="340">
        <v>39</v>
      </c>
      <c r="Q13" s="340">
        <v>37</v>
      </c>
      <c r="R13" s="340">
        <v>20</v>
      </c>
      <c r="S13" s="340">
        <v>37</v>
      </c>
      <c r="T13" s="340">
        <v>36</v>
      </c>
      <c r="U13" s="340">
        <v>5</v>
      </c>
      <c r="V13" s="340">
        <v>18</v>
      </c>
      <c r="W13" s="340">
        <v>34</v>
      </c>
      <c r="X13" s="340">
        <v>46</v>
      </c>
      <c r="Y13" s="340">
        <v>34</v>
      </c>
      <c r="Z13" s="340">
        <v>34</v>
      </c>
      <c r="AA13" s="340">
        <v>20</v>
      </c>
      <c r="AB13" s="340">
        <v>18</v>
      </c>
      <c r="AC13" s="340">
        <v>40</v>
      </c>
      <c r="AD13" s="340">
        <v>49</v>
      </c>
      <c r="AE13" s="340">
        <v>37</v>
      </c>
      <c r="AF13" s="340">
        <v>18</v>
      </c>
      <c r="AG13" s="340">
        <v>23</v>
      </c>
      <c r="AH13" s="340">
        <v>49</v>
      </c>
      <c r="AI13" s="340">
        <v>20</v>
      </c>
      <c r="AJ13" s="340">
        <v>47</v>
      </c>
      <c r="AK13" s="340">
        <v>40</v>
      </c>
      <c r="AL13" s="340">
        <v>39</v>
      </c>
      <c r="AM13" s="340">
        <v>41</v>
      </c>
      <c r="AN13" s="340">
        <v>37</v>
      </c>
      <c r="AO13" s="340">
        <v>35</v>
      </c>
      <c r="AP13" s="340">
        <v>34</v>
      </c>
      <c r="AQ13" s="340">
        <v>46</v>
      </c>
      <c r="AR13" s="340">
        <v>19</v>
      </c>
      <c r="AS13" s="340">
        <v>34</v>
      </c>
      <c r="AT13" s="340">
        <v>29</v>
      </c>
      <c r="AU13" s="340">
        <v>22</v>
      </c>
      <c r="AV13" s="340">
        <v>45</v>
      </c>
      <c r="AW13" s="340">
        <v>18</v>
      </c>
      <c r="AX13" s="340">
        <v>39</v>
      </c>
      <c r="AY13" s="340">
        <v>40</v>
      </c>
      <c r="AZ13" s="340">
        <v>18</v>
      </c>
      <c r="BA13" s="341">
        <v>35</v>
      </c>
    </row>
    <row r="14" spans="1:53" ht="51" x14ac:dyDescent="0.2">
      <c r="A14" s="433" t="s">
        <v>63</v>
      </c>
      <c r="B14" s="334" t="s">
        <v>293</v>
      </c>
      <c r="C14" s="342" t="s">
        <v>1294</v>
      </c>
      <c r="D14" s="344" t="s">
        <v>1209</v>
      </c>
      <c r="E14" s="344" t="s">
        <v>1477</v>
      </c>
      <c r="F14" s="344" t="s">
        <v>1167</v>
      </c>
      <c r="G14" s="343">
        <v>1</v>
      </c>
      <c r="H14" s="336">
        <v>0.32028437669161014</v>
      </c>
      <c r="I14" s="344" t="s">
        <v>1596</v>
      </c>
      <c r="J14" s="344" t="s">
        <v>1163</v>
      </c>
      <c r="K14" s="344" t="s">
        <v>1190</v>
      </c>
      <c r="L14" s="344" t="s">
        <v>1382</v>
      </c>
      <c r="M14" s="336">
        <v>0.21583990917120532</v>
      </c>
      <c r="N14" s="344" t="s">
        <v>1655</v>
      </c>
      <c r="O14" s="344" t="s">
        <v>1343</v>
      </c>
      <c r="P14" s="344" t="s">
        <v>1157</v>
      </c>
      <c r="Q14" s="344" t="s">
        <v>1216</v>
      </c>
      <c r="R14" s="344" t="s">
        <v>1549</v>
      </c>
      <c r="S14" s="344" t="s">
        <v>1539</v>
      </c>
      <c r="T14" s="344" t="s">
        <v>1489</v>
      </c>
      <c r="U14" s="336">
        <v>0.71950811182414787</v>
      </c>
      <c r="V14" s="344" t="s">
        <v>1417</v>
      </c>
      <c r="W14" s="344" t="s">
        <v>1333</v>
      </c>
      <c r="X14" s="344" t="s">
        <v>1275</v>
      </c>
      <c r="Y14" s="344" t="s">
        <v>1237</v>
      </c>
      <c r="Z14" s="344" t="s">
        <v>1443</v>
      </c>
      <c r="AA14" s="344" t="s">
        <v>1193</v>
      </c>
      <c r="AB14" s="344" t="s">
        <v>1238</v>
      </c>
      <c r="AC14" s="344" t="s">
        <v>1450</v>
      </c>
      <c r="AD14" s="344" t="s">
        <v>1417</v>
      </c>
      <c r="AE14" s="344" t="s">
        <v>1366</v>
      </c>
      <c r="AF14" s="344" t="s">
        <v>1243</v>
      </c>
      <c r="AG14" s="344" t="s">
        <v>1362</v>
      </c>
      <c r="AH14" s="344" t="s">
        <v>1150</v>
      </c>
      <c r="AI14" s="344" t="s">
        <v>1155</v>
      </c>
      <c r="AJ14" s="344" t="s">
        <v>1148</v>
      </c>
      <c r="AK14" s="344" t="s">
        <v>1654</v>
      </c>
      <c r="AL14" s="344" t="s">
        <v>1352</v>
      </c>
      <c r="AM14" s="344" t="s">
        <v>1352</v>
      </c>
      <c r="AN14" s="344" t="s">
        <v>1211</v>
      </c>
      <c r="AO14" s="344" t="s">
        <v>1139</v>
      </c>
      <c r="AP14" s="344" t="s">
        <v>1195</v>
      </c>
      <c r="AQ14" s="344" t="s">
        <v>1394</v>
      </c>
      <c r="AR14" s="344" t="s">
        <v>1580</v>
      </c>
      <c r="AS14" s="344" t="s">
        <v>1489</v>
      </c>
      <c r="AT14" s="344" t="s">
        <v>1399</v>
      </c>
      <c r="AU14" s="344" t="s">
        <v>1422</v>
      </c>
      <c r="AV14" s="344" t="s">
        <v>1259</v>
      </c>
      <c r="AW14" s="344" t="s">
        <v>1253</v>
      </c>
      <c r="AX14" s="344" t="s">
        <v>1382</v>
      </c>
      <c r="AY14" s="344" t="s">
        <v>1652</v>
      </c>
      <c r="AZ14" s="344" t="s">
        <v>1374</v>
      </c>
      <c r="BA14" s="345" t="s">
        <v>1440</v>
      </c>
    </row>
    <row r="15" spans="1:53" ht="34" x14ac:dyDescent="0.2">
      <c r="A15" s="434"/>
      <c r="B15" s="334" t="s">
        <v>683</v>
      </c>
      <c r="C15" s="346">
        <v>1.8280897216876701E-6</v>
      </c>
      <c r="D15" s="336">
        <v>3.8201826813013022E-21</v>
      </c>
      <c r="E15" s="336">
        <v>1.3185330343254084E-6</v>
      </c>
      <c r="F15" s="336">
        <v>8.8403211249592631E-15</v>
      </c>
      <c r="G15" s="347"/>
      <c r="H15" s="336">
        <v>0.11067524944444909</v>
      </c>
      <c r="I15" s="336">
        <v>5.7925830606374416E-7</v>
      </c>
      <c r="J15" s="336">
        <v>2.2094323147258143E-14</v>
      </c>
      <c r="K15" s="336">
        <v>2.6762264608906111E-19</v>
      </c>
      <c r="L15" s="336">
        <v>1.0756025419114798E-19</v>
      </c>
      <c r="M15" s="336">
        <v>0.25198716483323952</v>
      </c>
      <c r="N15" s="336">
        <v>8.5387797878171846E-3</v>
      </c>
      <c r="O15" s="336">
        <v>1.2855585161316392E-17</v>
      </c>
      <c r="P15" s="336">
        <v>1.3124116679739348E-9</v>
      </c>
      <c r="Q15" s="336">
        <v>1.1550055541492085E-11</v>
      </c>
      <c r="R15" s="336">
        <v>5.5267883450054512E-6</v>
      </c>
      <c r="S15" s="336">
        <v>1.933090607463127E-4</v>
      </c>
      <c r="T15" s="336">
        <v>3.6113132532608696E-23</v>
      </c>
      <c r="U15" s="336">
        <v>0.17062406129403374</v>
      </c>
      <c r="V15" s="336">
        <v>1.4852535813294658E-16</v>
      </c>
      <c r="W15" s="336">
        <v>1.5255023863581986E-8</v>
      </c>
      <c r="X15" s="336">
        <v>1.8753087729117131E-8</v>
      </c>
      <c r="Y15" s="336">
        <v>3.8138593367333181E-3</v>
      </c>
      <c r="Z15" s="336">
        <v>6.3300349273956245E-9</v>
      </c>
      <c r="AA15" s="336">
        <v>1.0168600167203239E-12</v>
      </c>
      <c r="AB15" s="336">
        <v>1.9051165862635797E-20</v>
      </c>
      <c r="AC15" s="336">
        <v>3.8957231607636852E-10</v>
      </c>
      <c r="AD15" s="336">
        <v>9.965976074172815E-22</v>
      </c>
      <c r="AE15" s="336">
        <v>1.3263731387760383E-11</v>
      </c>
      <c r="AF15" s="336">
        <v>3.7220415044621277E-21</v>
      </c>
      <c r="AG15" s="336">
        <v>1.6055466763867854E-17</v>
      </c>
      <c r="AH15" s="336">
        <v>7.6065926738262187E-13</v>
      </c>
      <c r="AI15" s="336">
        <v>1.4743356386780226E-9</v>
      </c>
      <c r="AJ15" s="336">
        <v>6.1520842163031986E-8</v>
      </c>
      <c r="AK15" s="336">
        <v>8.8950791408290647E-6</v>
      </c>
      <c r="AL15" s="336">
        <v>1.1576800046711866E-10</v>
      </c>
      <c r="AM15" s="336">
        <v>7.4532102143977655E-7</v>
      </c>
      <c r="AN15" s="336">
        <v>6.4330639334291515E-8</v>
      </c>
      <c r="AO15" s="336">
        <v>5.0070496054229634E-8</v>
      </c>
      <c r="AP15" s="336">
        <v>5.4813707170051472E-13</v>
      </c>
      <c r="AQ15" s="336">
        <v>1.5576446997549036E-12</v>
      </c>
      <c r="AR15" s="336">
        <v>6.9605219032757332E-4</v>
      </c>
      <c r="AS15" s="336">
        <v>5.2871464472370437E-21</v>
      </c>
      <c r="AT15" s="336">
        <v>5.9979250541458659E-17</v>
      </c>
      <c r="AU15" s="336">
        <v>2.6730382805844195E-20</v>
      </c>
      <c r="AV15" s="336">
        <v>1.4087521835614361E-15</v>
      </c>
      <c r="AW15" s="336">
        <v>2.6017311623309729E-18</v>
      </c>
      <c r="AX15" s="336">
        <v>4.1561331825704862E-16</v>
      </c>
      <c r="AY15" s="336">
        <v>1.2831422580535088E-22</v>
      </c>
      <c r="AZ15" s="336">
        <v>1.6121264593655714E-16</v>
      </c>
      <c r="BA15" s="337">
        <v>1.7296223765921872E-6</v>
      </c>
    </row>
    <row r="16" spans="1:53" ht="17" x14ac:dyDescent="0.2">
      <c r="A16" s="433"/>
      <c r="B16" s="338" t="s">
        <v>684</v>
      </c>
      <c r="C16" s="339">
        <v>47</v>
      </c>
      <c r="D16" s="340">
        <v>45</v>
      </c>
      <c r="E16" s="340">
        <v>49</v>
      </c>
      <c r="F16" s="340">
        <v>40</v>
      </c>
      <c r="G16" s="340">
        <v>51</v>
      </c>
      <c r="H16" s="340">
        <v>26</v>
      </c>
      <c r="I16" s="340">
        <v>42</v>
      </c>
      <c r="J16" s="340">
        <v>29</v>
      </c>
      <c r="K16" s="340">
        <v>29</v>
      </c>
      <c r="L16" s="340">
        <v>34</v>
      </c>
      <c r="M16" s="340">
        <v>30</v>
      </c>
      <c r="N16" s="340">
        <v>42</v>
      </c>
      <c r="O16" s="340">
        <v>39</v>
      </c>
      <c r="P16" s="340">
        <v>28</v>
      </c>
      <c r="Q16" s="340">
        <v>26</v>
      </c>
      <c r="R16" s="340">
        <v>31</v>
      </c>
      <c r="S16" s="340">
        <v>26</v>
      </c>
      <c r="T16" s="340">
        <v>25</v>
      </c>
      <c r="U16" s="340">
        <v>5</v>
      </c>
      <c r="V16" s="340">
        <v>29</v>
      </c>
      <c r="W16" s="340">
        <v>23</v>
      </c>
      <c r="X16" s="340">
        <v>35</v>
      </c>
      <c r="Y16" s="340">
        <v>23</v>
      </c>
      <c r="Z16" s="340">
        <v>23</v>
      </c>
      <c r="AA16" s="340">
        <v>20</v>
      </c>
      <c r="AB16" s="340">
        <v>29</v>
      </c>
      <c r="AC16" s="340">
        <v>49</v>
      </c>
      <c r="AD16" s="340">
        <v>38</v>
      </c>
      <c r="AE16" s="340">
        <v>26</v>
      </c>
      <c r="AF16" s="340">
        <v>29</v>
      </c>
      <c r="AG16" s="340">
        <v>34</v>
      </c>
      <c r="AH16" s="340">
        <v>38</v>
      </c>
      <c r="AI16" s="340">
        <v>31</v>
      </c>
      <c r="AJ16" s="340">
        <v>36</v>
      </c>
      <c r="AK16" s="340">
        <v>29</v>
      </c>
      <c r="AL16" s="340">
        <v>49</v>
      </c>
      <c r="AM16" s="340">
        <v>30</v>
      </c>
      <c r="AN16" s="340">
        <v>26</v>
      </c>
      <c r="AO16" s="340">
        <v>24</v>
      </c>
      <c r="AP16" s="340">
        <v>45</v>
      </c>
      <c r="AQ16" s="340">
        <v>35</v>
      </c>
      <c r="AR16" s="340">
        <v>30</v>
      </c>
      <c r="AS16" s="340">
        <v>23</v>
      </c>
      <c r="AT16" s="340">
        <v>40</v>
      </c>
      <c r="AU16" s="340">
        <v>33</v>
      </c>
      <c r="AV16" s="340">
        <v>34</v>
      </c>
      <c r="AW16" s="340">
        <v>29</v>
      </c>
      <c r="AX16" s="340">
        <v>28</v>
      </c>
      <c r="AY16" s="340">
        <v>29</v>
      </c>
      <c r="AZ16" s="340">
        <v>29</v>
      </c>
      <c r="BA16" s="341">
        <v>24</v>
      </c>
    </row>
    <row r="17" spans="1:53" ht="51" x14ac:dyDescent="0.2">
      <c r="A17" s="433" t="s">
        <v>102</v>
      </c>
      <c r="B17" s="334" t="s">
        <v>293</v>
      </c>
      <c r="C17" s="346">
        <v>0.20970897563194549</v>
      </c>
      <c r="D17" s="336">
        <v>0.30023023484616596</v>
      </c>
      <c r="E17" s="336">
        <v>0.33642244655654724</v>
      </c>
      <c r="F17" s="336">
        <v>6.302402558959011E-2</v>
      </c>
      <c r="G17" s="336">
        <v>0.32028437669161014</v>
      </c>
      <c r="H17" s="343">
        <v>1</v>
      </c>
      <c r="I17" s="336">
        <v>1.1911274057230907E-2</v>
      </c>
      <c r="J17" s="336">
        <v>0.6454972243679008</v>
      </c>
      <c r="K17" s="336">
        <v>0.76980035891950349</v>
      </c>
      <c r="L17" s="336">
        <v>0.22098678630581578</v>
      </c>
      <c r="M17" s="336">
        <v>-9.55584729250821E-2</v>
      </c>
      <c r="N17" s="344" t="s">
        <v>1656</v>
      </c>
      <c r="O17" s="344" t="s">
        <v>1657</v>
      </c>
      <c r="P17" s="336">
        <v>-2.9924857555117933E-2</v>
      </c>
      <c r="Q17" s="336">
        <v>7.1280526468401453E-2</v>
      </c>
      <c r="R17" s="344" t="s">
        <v>1658</v>
      </c>
      <c r="S17" s="336">
        <v>0.32451451917303015</v>
      </c>
      <c r="T17" s="336">
        <v>0.14210917979633322</v>
      </c>
      <c r="U17" s="336">
        <v>0.7637626158259766</v>
      </c>
      <c r="V17" s="344" t="s">
        <v>1659</v>
      </c>
      <c r="W17" s="336">
        <v>-4.459035738537076E-2</v>
      </c>
      <c r="X17" s="336">
        <v>1.7309714693149552E-2</v>
      </c>
      <c r="Y17" s="336">
        <v>-9.4668353781747885E-2</v>
      </c>
      <c r="Z17" s="336">
        <v>-8.1985724210307337E-2</v>
      </c>
      <c r="AA17" s="336">
        <v>0.33170203305846763</v>
      </c>
      <c r="AB17" s="336">
        <v>0.85039040552437595</v>
      </c>
      <c r="AC17" s="336">
        <v>0.3447257152775447</v>
      </c>
      <c r="AD17" s="336">
        <v>0.16171815919558952</v>
      </c>
      <c r="AE17" s="336">
        <v>0.10000853068846016</v>
      </c>
      <c r="AF17" s="336">
        <v>0.85428214297033112</v>
      </c>
      <c r="AG17" s="336">
        <v>0.1933161504391667</v>
      </c>
      <c r="AH17" s="336">
        <v>3.0104408979075496E-3</v>
      </c>
      <c r="AI17" s="336">
        <v>0.34389281572133512</v>
      </c>
      <c r="AJ17" s="336">
        <v>-4.6408587962903897E-2</v>
      </c>
      <c r="AK17" s="336">
        <v>2.3863594945620643E-2</v>
      </c>
      <c r="AL17" s="336">
        <v>0.22469139861724136</v>
      </c>
      <c r="AM17" s="336">
        <v>-5.1169448895695462E-2</v>
      </c>
      <c r="AN17" s="336">
        <v>6.1605070472178025E-3</v>
      </c>
      <c r="AO17" s="336">
        <v>-3.6504166253615508E-2</v>
      </c>
      <c r="AP17" s="344" t="s">
        <v>1609</v>
      </c>
      <c r="AQ17" s="336">
        <v>6.2442837621777278E-3</v>
      </c>
      <c r="AR17" s="336">
        <v>0.47847133369733902</v>
      </c>
      <c r="AS17" s="336">
        <v>8.4961820915686409E-2</v>
      </c>
      <c r="AT17" s="344" t="s">
        <v>1660</v>
      </c>
      <c r="AU17" s="344" t="s">
        <v>1543</v>
      </c>
      <c r="AV17" s="336">
        <v>0.13728969668259383</v>
      </c>
      <c r="AW17" s="336">
        <v>0.9492481892299488</v>
      </c>
      <c r="AX17" s="336">
        <v>0.10572039796519955</v>
      </c>
      <c r="AY17" s="336">
        <v>0.18389014277968574</v>
      </c>
      <c r="AZ17" s="336">
        <v>0.75388211926943982</v>
      </c>
      <c r="BA17" s="337">
        <v>5.2915670371464739E-2</v>
      </c>
    </row>
    <row r="18" spans="1:53" ht="34" x14ac:dyDescent="0.2">
      <c r="A18" s="434"/>
      <c r="B18" s="334" t="s">
        <v>683</v>
      </c>
      <c r="C18" s="346">
        <v>0.28414725963815518</v>
      </c>
      <c r="D18" s="336">
        <v>0.19839648555058348</v>
      </c>
      <c r="E18" s="336">
        <v>0.10796669185767518</v>
      </c>
      <c r="F18" s="336">
        <v>0.7362541589410746</v>
      </c>
      <c r="G18" s="336">
        <v>0.11067524944444909</v>
      </c>
      <c r="H18" s="347"/>
      <c r="I18" s="336">
        <v>0.94929195315379922</v>
      </c>
      <c r="J18" s="336">
        <v>0.35450277563209909</v>
      </c>
      <c r="K18" s="336">
        <v>0.23019964108049651</v>
      </c>
      <c r="L18" s="336">
        <v>0.2322123066657503</v>
      </c>
      <c r="M18" s="336">
        <v>0.60910196271790462</v>
      </c>
      <c r="N18" s="336">
        <v>2.1937745068566258E-2</v>
      </c>
      <c r="O18" s="336">
        <v>4.5514482044323845E-2</v>
      </c>
      <c r="P18" s="336">
        <v>0.87303610616061922</v>
      </c>
      <c r="Q18" s="336">
        <v>0.70316667155738322</v>
      </c>
      <c r="R18" s="336">
        <v>1.9979171248607121E-2</v>
      </c>
      <c r="S18" s="336">
        <v>7.4891608671890528E-2</v>
      </c>
      <c r="T18" s="336">
        <v>0.45379425765603332</v>
      </c>
      <c r="U18" s="336">
        <v>0.2362373841740234</v>
      </c>
      <c r="V18" s="336">
        <v>1.5268072165338542E-2</v>
      </c>
      <c r="W18" s="336">
        <v>0.82174254363755683</v>
      </c>
      <c r="X18" s="336">
        <v>0.92636225356002644</v>
      </c>
      <c r="Y18" s="336">
        <v>0.63181228650361843</v>
      </c>
      <c r="Z18" s="336">
        <v>0.67832641218086565</v>
      </c>
      <c r="AA18" s="336">
        <v>0.15308341878137818</v>
      </c>
      <c r="AB18" s="336">
        <v>0.14960959447562405</v>
      </c>
      <c r="AC18" s="336">
        <v>8.4593885033073704E-2</v>
      </c>
      <c r="AD18" s="336">
        <v>0.3847659452087584</v>
      </c>
      <c r="AE18" s="336">
        <v>0.59245155447932052</v>
      </c>
      <c r="AF18" s="336">
        <v>0.14571785702966888</v>
      </c>
      <c r="AG18" s="336">
        <v>0.61823883598442597</v>
      </c>
      <c r="AH18" s="336">
        <v>0.98717644976465724</v>
      </c>
      <c r="AI18" s="336">
        <v>0.50449554870722835</v>
      </c>
      <c r="AJ18" s="336">
        <v>0.8042063098133404</v>
      </c>
      <c r="AK18" s="336">
        <v>0.89860424554963181</v>
      </c>
      <c r="AL18" s="336">
        <v>0.28022112963464263</v>
      </c>
      <c r="AM18" s="336">
        <v>0.78456826426448856</v>
      </c>
      <c r="AN18" s="336">
        <v>0.97376155000251952</v>
      </c>
      <c r="AO18" s="336">
        <v>0.85087958487390991</v>
      </c>
      <c r="AP18" s="336">
        <v>2.1026233598346395E-2</v>
      </c>
      <c r="AQ18" s="336">
        <v>0.97340485776714836</v>
      </c>
      <c r="AR18" s="336">
        <v>0.41490809943398843</v>
      </c>
      <c r="AS18" s="336">
        <v>0.66729946686977382</v>
      </c>
      <c r="AT18" s="336">
        <v>1.2823191162254935E-2</v>
      </c>
      <c r="AU18" s="336">
        <v>4.0010442890392513E-3</v>
      </c>
      <c r="AV18" s="336">
        <v>0.46143703776004974</v>
      </c>
      <c r="AW18" s="336">
        <v>5.0751810770051198E-2</v>
      </c>
      <c r="AX18" s="336">
        <v>0.57137522752918268</v>
      </c>
      <c r="AY18" s="336">
        <v>0.32204679229367167</v>
      </c>
      <c r="AZ18" s="336">
        <v>0.24611788073056029</v>
      </c>
      <c r="BA18" s="337">
        <v>0.7851484880202676</v>
      </c>
    </row>
    <row r="19" spans="1:53" ht="17" x14ac:dyDescent="0.2">
      <c r="A19" s="433"/>
      <c r="B19" s="338" t="s">
        <v>684</v>
      </c>
      <c r="C19" s="339">
        <v>28</v>
      </c>
      <c r="D19" s="340">
        <v>20</v>
      </c>
      <c r="E19" s="340">
        <v>24</v>
      </c>
      <c r="F19" s="340">
        <v>31</v>
      </c>
      <c r="G19" s="340">
        <v>26</v>
      </c>
      <c r="H19" s="340">
        <v>31</v>
      </c>
      <c r="I19" s="340">
        <v>31</v>
      </c>
      <c r="J19" s="340">
        <v>4</v>
      </c>
      <c r="K19" s="340">
        <v>4</v>
      </c>
      <c r="L19" s="340">
        <v>31</v>
      </c>
      <c r="M19" s="340">
        <v>31</v>
      </c>
      <c r="N19" s="340">
        <v>17</v>
      </c>
      <c r="O19" s="340">
        <v>14</v>
      </c>
      <c r="P19" s="340">
        <v>31</v>
      </c>
      <c r="Q19" s="340">
        <v>31</v>
      </c>
      <c r="R19" s="340">
        <v>6</v>
      </c>
      <c r="S19" s="340">
        <v>31</v>
      </c>
      <c r="T19" s="340">
        <v>30</v>
      </c>
      <c r="U19" s="340">
        <v>4</v>
      </c>
      <c r="V19" s="340">
        <v>4</v>
      </c>
      <c r="W19" s="340">
        <v>28</v>
      </c>
      <c r="X19" s="340">
        <v>31</v>
      </c>
      <c r="Y19" s="340">
        <v>28</v>
      </c>
      <c r="Z19" s="340">
        <v>28</v>
      </c>
      <c r="AA19" s="340">
        <v>20</v>
      </c>
      <c r="AB19" s="340">
        <v>4</v>
      </c>
      <c r="AC19" s="340">
        <v>26</v>
      </c>
      <c r="AD19" s="340">
        <v>31</v>
      </c>
      <c r="AE19" s="340">
        <v>31</v>
      </c>
      <c r="AF19" s="340">
        <v>4</v>
      </c>
      <c r="AG19" s="340">
        <v>9</v>
      </c>
      <c r="AH19" s="340">
        <v>31</v>
      </c>
      <c r="AI19" s="340">
        <v>6</v>
      </c>
      <c r="AJ19" s="340">
        <v>31</v>
      </c>
      <c r="AK19" s="340">
        <v>31</v>
      </c>
      <c r="AL19" s="340">
        <v>25</v>
      </c>
      <c r="AM19" s="340">
        <v>31</v>
      </c>
      <c r="AN19" s="340">
        <v>31</v>
      </c>
      <c r="AO19" s="340">
        <v>29</v>
      </c>
      <c r="AP19" s="340">
        <v>20</v>
      </c>
      <c r="AQ19" s="340">
        <v>31</v>
      </c>
      <c r="AR19" s="340">
        <v>5</v>
      </c>
      <c r="AS19" s="340">
        <v>28</v>
      </c>
      <c r="AT19" s="340">
        <v>15</v>
      </c>
      <c r="AU19" s="340">
        <v>8</v>
      </c>
      <c r="AV19" s="340">
        <v>31</v>
      </c>
      <c r="AW19" s="340">
        <v>4</v>
      </c>
      <c r="AX19" s="340">
        <v>31</v>
      </c>
      <c r="AY19" s="340">
        <v>31</v>
      </c>
      <c r="AZ19" s="340">
        <v>4</v>
      </c>
      <c r="BA19" s="341">
        <v>29</v>
      </c>
    </row>
    <row r="20" spans="1:53" ht="51" x14ac:dyDescent="0.2">
      <c r="A20" s="433" t="s">
        <v>81</v>
      </c>
      <c r="B20" s="334" t="s">
        <v>293</v>
      </c>
      <c r="C20" s="342" t="s">
        <v>1624</v>
      </c>
      <c r="D20" s="336">
        <v>0.27517410670634096</v>
      </c>
      <c r="E20" s="344" t="s">
        <v>1505</v>
      </c>
      <c r="F20" s="344" t="s">
        <v>1215</v>
      </c>
      <c r="G20" s="344" t="s">
        <v>1596</v>
      </c>
      <c r="H20" s="336">
        <v>1.1911274057230907E-2</v>
      </c>
      <c r="I20" s="343">
        <v>1</v>
      </c>
      <c r="J20" s="344" t="s">
        <v>1190</v>
      </c>
      <c r="K20" s="344" t="s">
        <v>1180</v>
      </c>
      <c r="L20" s="344" t="s">
        <v>1298</v>
      </c>
      <c r="M20" s="344" t="s">
        <v>1661</v>
      </c>
      <c r="N20" s="344" t="s">
        <v>1475</v>
      </c>
      <c r="O20" s="344" t="s">
        <v>1188</v>
      </c>
      <c r="P20" s="344" t="s">
        <v>1662</v>
      </c>
      <c r="Q20" s="344" t="s">
        <v>1152</v>
      </c>
      <c r="R20" s="336">
        <v>0.12912646082418194</v>
      </c>
      <c r="S20" s="336">
        <v>0.32936912198965185</v>
      </c>
      <c r="T20" s="344" t="s">
        <v>1392</v>
      </c>
      <c r="U20" s="336">
        <v>0.64699663922063266</v>
      </c>
      <c r="V20" s="344" t="s">
        <v>1451</v>
      </c>
      <c r="W20" s="344" t="s">
        <v>1484</v>
      </c>
      <c r="X20" s="344" t="s">
        <v>1399</v>
      </c>
      <c r="Y20" s="344" t="s">
        <v>1396</v>
      </c>
      <c r="Z20" s="344" t="s">
        <v>1183</v>
      </c>
      <c r="AA20" s="344" t="s">
        <v>1663</v>
      </c>
      <c r="AB20" s="344" t="s">
        <v>1208</v>
      </c>
      <c r="AC20" s="344" t="s">
        <v>1500</v>
      </c>
      <c r="AD20" s="344" t="s">
        <v>1225</v>
      </c>
      <c r="AE20" s="344" t="s">
        <v>1175</v>
      </c>
      <c r="AF20" s="344" t="s">
        <v>1285</v>
      </c>
      <c r="AG20" s="344" t="s">
        <v>1239</v>
      </c>
      <c r="AH20" s="344" t="s">
        <v>1197</v>
      </c>
      <c r="AI20" s="344" t="s">
        <v>1360</v>
      </c>
      <c r="AJ20" s="344" t="s">
        <v>1435</v>
      </c>
      <c r="AK20" s="344" t="s">
        <v>1399</v>
      </c>
      <c r="AL20" s="344" t="s">
        <v>1288</v>
      </c>
      <c r="AM20" s="344" t="s">
        <v>1396</v>
      </c>
      <c r="AN20" s="344" t="s">
        <v>1258</v>
      </c>
      <c r="AO20" s="344" t="s">
        <v>1247</v>
      </c>
      <c r="AP20" s="344" t="s">
        <v>1664</v>
      </c>
      <c r="AQ20" s="344" t="s">
        <v>1591</v>
      </c>
      <c r="AR20" s="344" t="s">
        <v>1290</v>
      </c>
      <c r="AS20" s="344" t="s">
        <v>1606</v>
      </c>
      <c r="AT20" s="344" t="s">
        <v>1437</v>
      </c>
      <c r="AU20" s="344" t="s">
        <v>1209</v>
      </c>
      <c r="AV20" s="344" t="s">
        <v>1295</v>
      </c>
      <c r="AW20" s="344" t="s">
        <v>1652</v>
      </c>
      <c r="AX20" s="344" t="s">
        <v>1358</v>
      </c>
      <c r="AY20" s="344" t="s">
        <v>1392</v>
      </c>
      <c r="AZ20" s="344" t="s">
        <v>1216</v>
      </c>
      <c r="BA20" s="345" t="s">
        <v>1141</v>
      </c>
    </row>
    <row r="21" spans="1:53" ht="34" x14ac:dyDescent="0.2">
      <c r="A21" s="434"/>
      <c r="B21" s="334" t="s">
        <v>683</v>
      </c>
      <c r="C21" s="346">
        <v>7.3315108555208931E-3</v>
      </c>
      <c r="D21" s="336">
        <v>0.10430999613713997</v>
      </c>
      <c r="E21" s="336">
        <v>3.4552571977084934E-3</v>
      </c>
      <c r="F21" s="336">
        <v>3.0862034283062844E-12</v>
      </c>
      <c r="G21" s="336">
        <v>5.7925830606374416E-7</v>
      </c>
      <c r="H21" s="336">
        <v>0.94929195315379922</v>
      </c>
      <c r="I21" s="347"/>
      <c r="J21" s="336">
        <v>2.0342212815584807E-13</v>
      </c>
      <c r="K21" s="336">
        <v>1.5307858398409098E-10</v>
      </c>
      <c r="L21" s="336">
        <v>5.3940699683002682E-11</v>
      </c>
      <c r="M21" s="336">
        <v>8.8112229922936384E-3</v>
      </c>
      <c r="N21" s="336">
        <v>5.1773916325676534E-7</v>
      </c>
      <c r="O21" s="336">
        <v>1.0492014338786118E-5</v>
      </c>
      <c r="P21" s="336">
        <v>4.4992763292240516E-7</v>
      </c>
      <c r="Q21" s="336">
        <v>1.0385882138971978E-15</v>
      </c>
      <c r="R21" s="336">
        <v>0.5668411859484489</v>
      </c>
      <c r="S21" s="336">
        <v>6.1243243756491594E-2</v>
      </c>
      <c r="T21" s="336">
        <v>1.8988780737458613E-8</v>
      </c>
      <c r="U21" s="336">
        <v>0.23798569977381839</v>
      </c>
      <c r="V21" s="336">
        <v>6.1490850477215456E-7</v>
      </c>
      <c r="W21" s="336">
        <v>1.1992324971477742E-13</v>
      </c>
      <c r="X21" s="336">
        <v>8.1770371807383588E-18</v>
      </c>
      <c r="Y21" s="336">
        <v>1.5783967392212742E-7</v>
      </c>
      <c r="Z21" s="336">
        <v>4.8950528800149245E-15</v>
      </c>
      <c r="AA21" s="336">
        <v>1.0156686628217538E-3</v>
      </c>
      <c r="AB21" s="336">
        <v>1.9314119589207726E-10</v>
      </c>
      <c r="AC21" s="336">
        <v>7.3328415369841218E-3</v>
      </c>
      <c r="AD21" s="336">
        <v>7.9715387393717277E-16</v>
      </c>
      <c r="AE21" s="336">
        <v>1.4607408654204329E-18</v>
      </c>
      <c r="AF21" s="336">
        <v>7.716660866150107E-13</v>
      </c>
      <c r="AG21" s="336">
        <v>1.4026704154513594E-14</v>
      </c>
      <c r="AH21" s="336">
        <v>2.7240914019077043E-10</v>
      </c>
      <c r="AI21" s="336">
        <v>6.0496915678919629E-15</v>
      </c>
      <c r="AJ21" s="336">
        <v>5.5064053065459732E-14</v>
      </c>
      <c r="AK21" s="336">
        <v>2.8611104929681258E-15</v>
      </c>
      <c r="AL21" s="336">
        <v>2.6201215373779429E-18</v>
      </c>
      <c r="AM21" s="336">
        <v>4.0683850247210593E-9</v>
      </c>
      <c r="AN21" s="336">
        <v>2.8657451922661168E-18</v>
      </c>
      <c r="AO21" s="336">
        <v>2.7591405312597085E-19</v>
      </c>
      <c r="AP21" s="336">
        <v>5.3654689584667754E-5</v>
      </c>
      <c r="AQ21" s="336">
        <v>6.4555556292122632E-7</v>
      </c>
      <c r="AR21" s="336">
        <v>6.6274759391538532E-10</v>
      </c>
      <c r="AS21" s="336">
        <v>1.0808634933530765E-6</v>
      </c>
      <c r="AT21" s="336">
        <v>1.8434281406484656E-5</v>
      </c>
      <c r="AU21" s="336">
        <v>1.7959160612789872E-11</v>
      </c>
      <c r="AV21" s="336">
        <v>8.8975824598062552E-12</v>
      </c>
      <c r="AW21" s="336">
        <v>1.4268975777787304E-15</v>
      </c>
      <c r="AX21" s="336">
        <v>8.0007005578595576E-15</v>
      </c>
      <c r="AY21" s="336">
        <v>2.1495590062780083E-9</v>
      </c>
      <c r="AZ21" s="336">
        <v>4.6221202208658231E-9</v>
      </c>
      <c r="BA21" s="337">
        <v>7.8452019137282918E-10</v>
      </c>
    </row>
    <row r="22" spans="1:53" ht="17" x14ac:dyDescent="0.2">
      <c r="A22" s="433"/>
      <c r="B22" s="338" t="s">
        <v>684</v>
      </c>
      <c r="C22" s="339">
        <v>44</v>
      </c>
      <c r="D22" s="340">
        <v>36</v>
      </c>
      <c r="E22" s="340">
        <v>40</v>
      </c>
      <c r="F22" s="340">
        <v>47</v>
      </c>
      <c r="G22" s="340">
        <v>42</v>
      </c>
      <c r="H22" s="340">
        <v>31</v>
      </c>
      <c r="I22" s="340">
        <v>49</v>
      </c>
      <c r="J22" s="340">
        <v>20</v>
      </c>
      <c r="K22" s="340">
        <v>20</v>
      </c>
      <c r="L22" s="340">
        <v>41</v>
      </c>
      <c r="M22" s="340">
        <v>37</v>
      </c>
      <c r="N22" s="340">
        <v>33</v>
      </c>
      <c r="O22" s="340">
        <v>30</v>
      </c>
      <c r="P22" s="340">
        <v>35</v>
      </c>
      <c r="Q22" s="340">
        <v>33</v>
      </c>
      <c r="R22" s="340">
        <v>22</v>
      </c>
      <c r="S22" s="340">
        <v>33</v>
      </c>
      <c r="T22" s="340">
        <v>32</v>
      </c>
      <c r="U22" s="340">
        <v>5</v>
      </c>
      <c r="V22" s="340">
        <v>20</v>
      </c>
      <c r="W22" s="340">
        <v>30</v>
      </c>
      <c r="X22" s="340">
        <v>42</v>
      </c>
      <c r="Y22" s="340">
        <v>30</v>
      </c>
      <c r="Z22" s="340">
        <v>30</v>
      </c>
      <c r="AA22" s="340">
        <v>20</v>
      </c>
      <c r="AB22" s="340">
        <v>20</v>
      </c>
      <c r="AC22" s="340">
        <v>42</v>
      </c>
      <c r="AD22" s="340">
        <v>45</v>
      </c>
      <c r="AE22" s="340">
        <v>33</v>
      </c>
      <c r="AF22" s="340">
        <v>20</v>
      </c>
      <c r="AG22" s="340">
        <v>25</v>
      </c>
      <c r="AH22" s="340">
        <v>45</v>
      </c>
      <c r="AI22" s="340">
        <v>22</v>
      </c>
      <c r="AJ22" s="340">
        <v>43</v>
      </c>
      <c r="AK22" s="340">
        <v>36</v>
      </c>
      <c r="AL22" s="340">
        <v>41</v>
      </c>
      <c r="AM22" s="340">
        <v>37</v>
      </c>
      <c r="AN22" s="340">
        <v>33</v>
      </c>
      <c r="AO22" s="340">
        <v>31</v>
      </c>
      <c r="AP22" s="340">
        <v>36</v>
      </c>
      <c r="AQ22" s="340">
        <v>42</v>
      </c>
      <c r="AR22" s="340">
        <v>21</v>
      </c>
      <c r="AS22" s="340">
        <v>30</v>
      </c>
      <c r="AT22" s="340">
        <v>31</v>
      </c>
      <c r="AU22" s="340">
        <v>24</v>
      </c>
      <c r="AV22" s="340">
        <v>41</v>
      </c>
      <c r="AW22" s="340">
        <v>20</v>
      </c>
      <c r="AX22" s="340">
        <v>35</v>
      </c>
      <c r="AY22" s="340">
        <v>36</v>
      </c>
      <c r="AZ22" s="340">
        <v>20</v>
      </c>
      <c r="BA22" s="341">
        <v>31</v>
      </c>
    </row>
    <row r="23" spans="1:53" ht="51" x14ac:dyDescent="0.2">
      <c r="A23" s="433" t="s">
        <v>68</v>
      </c>
      <c r="B23" s="334" t="s">
        <v>293</v>
      </c>
      <c r="C23" s="342" t="s">
        <v>1625</v>
      </c>
      <c r="D23" s="344" t="s">
        <v>1367</v>
      </c>
      <c r="E23" s="336">
        <v>4.6290344256670078E-2</v>
      </c>
      <c r="F23" s="344" t="s">
        <v>1592</v>
      </c>
      <c r="G23" s="344" t="s">
        <v>1163</v>
      </c>
      <c r="H23" s="336">
        <v>0.6454972243679008</v>
      </c>
      <c r="I23" s="344" t="s">
        <v>1190</v>
      </c>
      <c r="J23" s="343">
        <v>1</v>
      </c>
      <c r="K23" s="344" t="s">
        <v>1351</v>
      </c>
      <c r="L23" s="344" t="s">
        <v>1241</v>
      </c>
      <c r="M23" s="344" t="s">
        <v>1365</v>
      </c>
      <c r="N23" s="336">
        <v>2.8813878979714058E-2</v>
      </c>
      <c r="O23" s="344" t="s">
        <v>1269</v>
      </c>
      <c r="P23" s="344" t="s">
        <v>1665</v>
      </c>
      <c r="Q23" s="336">
        <v>0.68301160632080826</v>
      </c>
      <c r="R23" s="344" t="s">
        <v>1302</v>
      </c>
      <c r="S23" s="336">
        <v>0.64549722436790313</v>
      </c>
      <c r="T23" s="336">
        <v>0.40389034790077871</v>
      </c>
      <c r="U23" s="336">
        <v>0.77765876962502378</v>
      </c>
      <c r="V23" s="344" t="s">
        <v>1508</v>
      </c>
      <c r="W23" s="344" t="s">
        <v>1666</v>
      </c>
      <c r="X23" s="344" t="s">
        <v>1384</v>
      </c>
      <c r="Y23" s="344" t="s">
        <v>1666</v>
      </c>
      <c r="Z23" s="344" t="s">
        <v>1666</v>
      </c>
      <c r="AA23" s="344" t="s">
        <v>1666</v>
      </c>
      <c r="AB23" s="344" t="s">
        <v>1156</v>
      </c>
      <c r="AC23" s="344" t="s">
        <v>1667</v>
      </c>
      <c r="AD23" s="344" t="s">
        <v>1376</v>
      </c>
      <c r="AE23" s="336">
        <v>0.22645540682891888</v>
      </c>
      <c r="AF23" s="344" t="s">
        <v>1269</v>
      </c>
      <c r="AG23" s="344" t="s">
        <v>1384</v>
      </c>
      <c r="AH23" s="336">
        <v>0.16281456270137271</v>
      </c>
      <c r="AI23" s="344" t="s">
        <v>1543</v>
      </c>
      <c r="AJ23" s="344" t="s">
        <v>1232</v>
      </c>
      <c r="AK23" s="344" t="s">
        <v>1550</v>
      </c>
      <c r="AL23" s="344" t="s">
        <v>1668</v>
      </c>
      <c r="AM23" s="344" t="s">
        <v>1669</v>
      </c>
      <c r="AN23" s="336">
        <v>0.89442719099991552</v>
      </c>
      <c r="AO23" s="344" t="s">
        <v>1666</v>
      </c>
      <c r="AP23" s="344" t="s">
        <v>1145</v>
      </c>
      <c r="AQ23" s="344" t="s">
        <v>1167</v>
      </c>
      <c r="AR23" s="344" t="s">
        <v>1581</v>
      </c>
      <c r="AS23" s="344" t="s">
        <v>1666</v>
      </c>
      <c r="AT23" s="344" t="s">
        <v>1250</v>
      </c>
      <c r="AU23" s="344" t="s">
        <v>1297</v>
      </c>
      <c r="AV23" s="344" t="s">
        <v>1384</v>
      </c>
      <c r="AW23" s="344" t="s">
        <v>1267</v>
      </c>
      <c r="AX23" s="336">
        <v>-0.54030127321570443</v>
      </c>
      <c r="AY23" s="344" t="s">
        <v>1240</v>
      </c>
      <c r="AZ23" s="344" t="s">
        <v>1362</v>
      </c>
      <c r="BA23" s="345" t="s">
        <v>1670</v>
      </c>
    </row>
    <row r="24" spans="1:53" ht="34" x14ac:dyDescent="0.2">
      <c r="A24" s="434"/>
      <c r="B24" s="334" t="s">
        <v>683</v>
      </c>
      <c r="C24" s="346">
        <v>1.1624264597876174E-7</v>
      </c>
      <c r="D24" s="336">
        <v>2.9957826148983295E-10</v>
      </c>
      <c r="E24" s="336">
        <v>0.8080834420234545</v>
      </c>
      <c r="F24" s="336">
        <v>4.5078517852083519E-5</v>
      </c>
      <c r="G24" s="336">
        <v>2.2094323147258143E-14</v>
      </c>
      <c r="H24" s="336">
        <v>0.35450277563209909</v>
      </c>
      <c r="I24" s="336">
        <v>2.0342212815584807E-13</v>
      </c>
      <c r="J24" s="347"/>
      <c r="K24" s="336">
        <v>1.2450837367485115E-14</v>
      </c>
      <c r="L24" s="336">
        <v>1.8382101563069672E-3</v>
      </c>
      <c r="M24" s="336">
        <v>9.3243634379601707E-4</v>
      </c>
      <c r="N24" s="336">
        <v>0.86751452705731802</v>
      </c>
      <c r="O24" s="336">
        <v>2.2851057158316482E-11</v>
      </c>
      <c r="P24" s="336">
        <v>1.12096625193745E-2</v>
      </c>
      <c r="Q24" s="336">
        <v>0.31698839367919174</v>
      </c>
      <c r="R24" s="336">
        <v>1.5053082930523984E-7</v>
      </c>
      <c r="S24" s="336">
        <v>0.35450277563209687</v>
      </c>
      <c r="T24" s="336">
        <v>0.73531545216869743</v>
      </c>
      <c r="U24" s="336">
        <v>0.12156858804919335</v>
      </c>
      <c r="V24" s="336">
        <v>1.0079033181415111E-13</v>
      </c>
      <c r="W24" s="344"/>
      <c r="X24" s="336">
        <v>2.9822970482250915E-6</v>
      </c>
      <c r="Y24" s="344"/>
      <c r="Z24" s="344"/>
      <c r="AA24" s="344"/>
      <c r="AB24" s="336">
        <v>7.1462165022698572E-17</v>
      </c>
      <c r="AC24" s="336">
        <v>1.5470109551505792E-5</v>
      </c>
      <c r="AD24" s="336">
        <v>2.604422662026989E-8</v>
      </c>
      <c r="AE24" s="336">
        <v>0.77354459317108104</v>
      </c>
      <c r="AF24" s="336">
        <v>3.342733351185084E-15</v>
      </c>
      <c r="AG24" s="336">
        <v>2.1255809225517446E-20</v>
      </c>
      <c r="AH24" s="336">
        <v>0.54685992292750807</v>
      </c>
      <c r="AI24" s="336">
        <v>4.3226740722341382E-16</v>
      </c>
      <c r="AJ24" s="336">
        <v>1.0104867291245177E-7</v>
      </c>
      <c r="AK24" s="336">
        <v>1.6924639512760254E-3</v>
      </c>
      <c r="AL24" s="336">
        <v>8.7452114500231901E-8</v>
      </c>
      <c r="AM24" s="336">
        <v>2.0783183208103087E-2</v>
      </c>
      <c r="AN24" s="336">
        <v>0.10557280900008448</v>
      </c>
      <c r="AO24" s="344"/>
      <c r="AP24" s="336">
        <v>1.964229578422352E-11</v>
      </c>
      <c r="AQ24" s="336">
        <v>3.8940571613223927E-5</v>
      </c>
      <c r="AR24" s="336">
        <v>7.2367550640222591E-7</v>
      </c>
      <c r="AS24" s="344"/>
      <c r="AT24" s="336">
        <v>4.0525245895253169E-15</v>
      </c>
      <c r="AU24" s="336">
        <v>4.679601572180188E-17</v>
      </c>
      <c r="AV24" s="336">
        <v>9.1184799661423562E-6</v>
      </c>
      <c r="AW24" s="336">
        <v>2.4009830559268067E-22</v>
      </c>
      <c r="AX24" s="336">
        <v>0.26841194061476054</v>
      </c>
      <c r="AY24" s="336">
        <v>1.5780809581682233E-3</v>
      </c>
      <c r="AZ24" s="336">
        <v>4.9870350919243447E-25</v>
      </c>
      <c r="BA24" s="345"/>
    </row>
    <row r="25" spans="1:53" ht="17" x14ac:dyDescent="0.2">
      <c r="A25" s="433"/>
      <c r="B25" s="338" t="s">
        <v>684</v>
      </c>
      <c r="C25" s="339">
        <v>25</v>
      </c>
      <c r="D25" s="340">
        <v>33</v>
      </c>
      <c r="E25" s="340">
        <v>30</v>
      </c>
      <c r="F25" s="340">
        <v>18</v>
      </c>
      <c r="G25" s="340">
        <v>29</v>
      </c>
      <c r="H25" s="340">
        <v>4</v>
      </c>
      <c r="I25" s="340">
        <v>20</v>
      </c>
      <c r="J25" s="340">
        <v>50</v>
      </c>
      <c r="K25" s="340">
        <v>49</v>
      </c>
      <c r="L25" s="340">
        <v>12</v>
      </c>
      <c r="M25" s="340">
        <v>8</v>
      </c>
      <c r="N25" s="340">
        <v>36</v>
      </c>
      <c r="O25" s="340">
        <v>36</v>
      </c>
      <c r="P25" s="340">
        <v>6</v>
      </c>
      <c r="Q25" s="340">
        <v>4</v>
      </c>
      <c r="R25" s="340">
        <v>47</v>
      </c>
      <c r="S25" s="340">
        <v>4</v>
      </c>
      <c r="T25" s="340">
        <v>3</v>
      </c>
      <c r="U25" s="340">
        <v>5</v>
      </c>
      <c r="V25" s="340">
        <v>49</v>
      </c>
      <c r="W25" s="340">
        <v>1</v>
      </c>
      <c r="X25" s="340">
        <v>13</v>
      </c>
      <c r="Y25" s="340">
        <v>1</v>
      </c>
      <c r="Z25" s="340">
        <v>1</v>
      </c>
      <c r="AA25" s="340">
        <v>1</v>
      </c>
      <c r="AB25" s="340">
        <v>49</v>
      </c>
      <c r="AC25" s="340">
        <v>27</v>
      </c>
      <c r="AD25" s="340">
        <v>16</v>
      </c>
      <c r="AE25" s="340">
        <v>4</v>
      </c>
      <c r="AF25" s="340">
        <v>49</v>
      </c>
      <c r="AG25" s="340">
        <v>44</v>
      </c>
      <c r="AH25" s="340">
        <v>16</v>
      </c>
      <c r="AI25" s="340">
        <v>47</v>
      </c>
      <c r="AJ25" s="340">
        <v>14</v>
      </c>
      <c r="AK25" s="340">
        <v>7</v>
      </c>
      <c r="AL25" s="340">
        <v>28</v>
      </c>
      <c r="AM25" s="340">
        <v>8</v>
      </c>
      <c r="AN25" s="340">
        <v>4</v>
      </c>
      <c r="AO25" s="340">
        <v>2</v>
      </c>
      <c r="AP25" s="340">
        <v>33</v>
      </c>
      <c r="AQ25" s="340">
        <v>13</v>
      </c>
      <c r="AR25" s="340">
        <v>48</v>
      </c>
      <c r="AS25" s="340">
        <v>1</v>
      </c>
      <c r="AT25" s="340">
        <v>39</v>
      </c>
      <c r="AU25" s="340">
        <v>32</v>
      </c>
      <c r="AV25" s="340">
        <v>12</v>
      </c>
      <c r="AW25" s="340">
        <v>49</v>
      </c>
      <c r="AX25" s="340">
        <v>6</v>
      </c>
      <c r="AY25" s="340">
        <v>7</v>
      </c>
      <c r="AZ25" s="340">
        <v>49</v>
      </c>
      <c r="BA25" s="341">
        <v>2</v>
      </c>
    </row>
    <row r="26" spans="1:53" ht="51" x14ac:dyDescent="0.2">
      <c r="A26" s="433" t="s">
        <v>135</v>
      </c>
      <c r="B26" s="334" t="s">
        <v>293</v>
      </c>
      <c r="C26" s="342" t="s">
        <v>1626</v>
      </c>
      <c r="D26" s="344" t="s">
        <v>1258</v>
      </c>
      <c r="E26" s="344" t="s">
        <v>1644</v>
      </c>
      <c r="F26" s="344" t="s">
        <v>1204</v>
      </c>
      <c r="G26" s="344" t="s">
        <v>1190</v>
      </c>
      <c r="H26" s="336">
        <v>0.76980035891950349</v>
      </c>
      <c r="I26" s="344" t="s">
        <v>1180</v>
      </c>
      <c r="J26" s="344" t="s">
        <v>1351</v>
      </c>
      <c r="K26" s="343">
        <v>1</v>
      </c>
      <c r="L26" s="344" t="s">
        <v>1325</v>
      </c>
      <c r="M26" s="344" t="s">
        <v>1269</v>
      </c>
      <c r="N26" s="336">
        <v>-0.29958269783471753</v>
      </c>
      <c r="O26" s="344" t="s">
        <v>1198</v>
      </c>
      <c r="P26" s="344" t="s">
        <v>1671</v>
      </c>
      <c r="Q26" s="336">
        <v>0.93606281425607873</v>
      </c>
      <c r="R26" s="344" t="s">
        <v>1470</v>
      </c>
      <c r="S26" s="336">
        <v>0.76980035891950016</v>
      </c>
      <c r="T26" s="336">
        <v>0.98060857232612808</v>
      </c>
      <c r="U26" s="344" t="s">
        <v>1672</v>
      </c>
      <c r="V26" s="344" t="s">
        <v>1594</v>
      </c>
      <c r="W26" s="344" t="s">
        <v>1666</v>
      </c>
      <c r="X26" s="344" t="s">
        <v>1290</v>
      </c>
      <c r="Y26" s="344" t="s">
        <v>1666</v>
      </c>
      <c r="Z26" s="344" t="s">
        <v>1666</v>
      </c>
      <c r="AA26" s="344" t="s">
        <v>1666</v>
      </c>
      <c r="AB26" s="344" t="s">
        <v>1243</v>
      </c>
      <c r="AC26" s="344" t="s">
        <v>1174</v>
      </c>
      <c r="AD26" s="344" t="s">
        <v>1365</v>
      </c>
      <c r="AE26" s="336">
        <v>0.94522340927808912</v>
      </c>
      <c r="AF26" s="344" t="s">
        <v>1198</v>
      </c>
      <c r="AG26" s="344" t="s">
        <v>1366</v>
      </c>
      <c r="AH26" s="336">
        <v>0.21354187465644539</v>
      </c>
      <c r="AI26" s="344" t="s">
        <v>1673</v>
      </c>
      <c r="AJ26" s="344" t="s">
        <v>1376</v>
      </c>
      <c r="AK26" s="344" t="s">
        <v>1674</v>
      </c>
      <c r="AL26" s="344" t="s">
        <v>1324</v>
      </c>
      <c r="AM26" s="336">
        <v>0.60293810781151624</v>
      </c>
      <c r="AN26" s="336">
        <v>0.83333333333333448</v>
      </c>
      <c r="AO26" s="344" t="s">
        <v>1666</v>
      </c>
      <c r="AP26" s="344" t="s">
        <v>1652</v>
      </c>
      <c r="AQ26" s="344" t="s">
        <v>1343</v>
      </c>
      <c r="AR26" s="344" t="s">
        <v>1488</v>
      </c>
      <c r="AS26" s="344" t="s">
        <v>1666</v>
      </c>
      <c r="AT26" s="344" t="s">
        <v>1423</v>
      </c>
      <c r="AU26" s="344" t="s">
        <v>1198</v>
      </c>
      <c r="AV26" s="344" t="s">
        <v>1209</v>
      </c>
      <c r="AW26" s="344" t="s">
        <v>1198</v>
      </c>
      <c r="AX26" s="336">
        <v>-0.37665141695988263</v>
      </c>
      <c r="AY26" s="344" t="s">
        <v>1675</v>
      </c>
      <c r="AZ26" s="344" t="s">
        <v>1240</v>
      </c>
      <c r="BA26" s="345" t="s">
        <v>1670</v>
      </c>
    </row>
    <row r="27" spans="1:53" ht="34" x14ac:dyDescent="0.2">
      <c r="A27" s="434"/>
      <c r="B27" s="334" t="s">
        <v>683</v>
      </c>
      <c r="C27" s="346">
        <v>1.302758761541139E-9</v>
      </c>
      <c r="D27" s="336">
        <v>3.4397739657441828E-18</v>
      </c>
      <c r="E27" s="336">
        <v>4.2492406576476981E-2</v>
      </c>
      <c r="F27" s="336">
        <v>1.4316817716274911E-5</v>
      </c>
      <c r="G27" s="336">
        <v>2.6762264608906111E-19</v>
      </c>
      <c r="H27" s="336">
        <v>0.23019964108049651</v>
      </c>
      <c r="I27" s="336">
        <v>1.5307858398409098E-10</v>
      </c>
      <c r="J27" s="336">
        <v>1.2450837367485115E-14</v>
      </c>
      <c r="K27" s="347"/>
      <c r="L27" s="336">
        <v>4.0760444565002898E-3</v>
      </c>
      <c r="M27" s="336">
        <v>6.4615285387030659E-3</v>
      </c>
      <c r="N27" s="336">
        <v>7.5884305870880034E-2</v>
      </c>
      <c r="O27" s="336">
        <v>4.7988767101035833E-20</v>
      </c>
      <c r="P27" s="336">
        <v>3.538530988935143E-2</v>
      </c>
      <c r="Q27" s="336">
        <v>6.3937185743921265E-2</v>
      </c>
      <c r="R27" s="336">
        <v>1.2195304209224028E-13</v>
      </c>
      <c r="S27" s="336">
        <v>0.23019964108049984</v>
      </c>
      <c r="T27" s="336">
        <v>0.12557532786197556</v>
      </c>
      <c r="U27" s="336">
        <v>1.1280239943186806E-2</v>
      </c>
      <c r="V27" s="336">
        <v>2.780910933956974E-13</v>
      </c>
      <c r="W27" s="344"/>
      <c r="X27" s="336">
        <v>3.3596103549431187E-6</v>
      </c>
      <c r="Y27" s="344"/>
      <c r="Z27" s="344"/>
      <c r="AA27" s="344"/>
      <c r="AB27" s="336">
        <v>8.8659134641874119E-36</v>
      </c>
      <c r="AC27" s="336">
        <v>3.3361777998865426E-5</v>
      </c>
      <c r="AD27" s="336">
        <v>2.3310351408189258E-7</v>
      </c>
      <c r="AE27" s="336">
        <v>5.4776590721910878E-2</v>
      </c>
      <c r="AF27" s="336">
        <v>3.5453386589874931E-27</v>
      </c>
      <c r="AG27" s="336">
        <v>3.1099819690173121E-19</v>
      </c>
      <c r="AH27" s="336">
        <v>0.42713504246124812</v>
      </c>
      <c r="AI27" s="336">
        <v>2.0496269543942323E-9</v>
      </c>
      <c r="AJ27" s="336">
        <v>2.7146433977005193E-7</v>
      </c>
      <c r="AK27" s="336">
        <v>1.0531577251390324E-2</v>
      </c>
      <c r="AL27" s="336">
        <v>1.9877132018531704E-3</v>
      </c>
      <c r="AM27" s="336">
        <v>0.11359596134814114</v>
      </c>
      <c r="AN27" s="336">
        <v>0.16666666666666552</v>
      </c>
      <c r="AO27" s="344"/>
      <c r="AP27" s="336">
        <v>1.2993489907245919E-25</v>
      </c>
      <c r="AQ27" s="336">
        <v>4.2467613120819165E-6</v>
      </c>
      <c r="AR27" s="336">
        <v>1.7523428138806976E-6</v>
      </c>
      <c r="AS27" s="344"/>
      <c r="AT27" s="336">
        <v>2.8816950194066719E-9</v>
      </c>
      <c r="AU27" s="336">
        <v>8.16526799166975E-18</v>
      </c>
      <c r="AV27" s="336">
        <v>7.5467266066177439E-6</v>
      </c>
      <c r="AW27" s="336">
        <v>3.7277302542716106E-27</v>
      </c>
      <c r="AX27" s="336">
        <v>0.46173994411461372</v>
      </c>
      <c r="AY27" s="336">
        <v>3.5907860898890656E-2</v>
      </c>
      <c r="AZ27" s="336">
        <v>8.0851396464617444E-24</v>
      </c>
      <c r="BA27" s="345"/>
    </row>
    <row r="28" spans="1:53" ht="17" x14ac:dyDescent="0.2">
      <c r="A28" s="433"/>
      <c r="B28" s="338" t="s">
        <v>684</v>
      </c>
      <c r="C28" s="339">
        <v>25</v>
      </c>
      <c r="D28" s="340">
        <v>33</v>
      </c>
      <c r="E28" s="340">
        <v>30</v>
      </c>
      <c r="F28" s="340">
        <v>18</v>
      </c>
      <c r="G28" s="340">
        <v>29</v>
      </c>
      <c r="H28" s="340">
        <v>4</v>
      </c>
      <c r="I28" s="340">
        <v>20</v>
      </c>
      <c r="J28" s="340">
        <v>49</v>
      </c>
      <c r="K28" s="340">
        <v>49</v>
      </c>
      <c r="L28" s="340">
        <v>12</v>
      </c>
      <c r="M28" s="340">
        <v>8</v>
      </c>
      <c r="N28" s="340">
        <v>36</v>
      </c>
      <c r="O28" s="340">
        <v>36</v>
      </c>
      <c r="P28" s="340">
        <v>6</v>
      </c>
      <c r="Q28" s="340">
        <v>4</v>
      </c>
      <c r="R28" s="340">
        <v>47</v>
      </c>
      <c r="S28" s="340">
        <v>4</v>
      </c>
      <c r="T28" s="340">
        <v>3</v>
      </c>
      <c r="U28" s="340">
        <v>5</v>
      </c>
      <c r="V28" s="340">
        <v>49</v>
      </c>
      <c r="W28" s="340">
        <v>1</v>
      </c>
      <c r="X28" s="340">
        <v>13</v>
      </c>
      <c r="Y28" s="340">
        <v>1</v>
      </c>
      <c r="Z28" s="340">
        <v>1</v>
      </c>
      <c r="AA28" s="340">
        <v>1</v>
      </c>
      <c r="AB28" s="340">
        <v>49</v>
      </c>
      <c r="AC28" s="340">
        <v>27</v>
      </c>
      <c r="AD28" s="340">
        <v>16</v>
      </c>
      <c r="AE28" s="340">
        <v>4</v>
      </c>
      <c r="AF28" s="340">
        <v>49</v>
      </c>
      <c r="AG28" s="340">
        <v>44</v>
      </c>
      <c r="AH28" s="340">
        <v>16</v>
      </c>
      <c r="AI28" s="340">
        <v>47</v>
      </c>
      <c r="AJ28" s="340">
        <v>14</v>
      </c>
      <c r="AK28" s="340">
        <v>7</v>
      </c>
      <c r="AL28" s="340">
        <v>28</v>
      </c>
      <c r="AM28" s="340">
        <v>8</v>
      </c>
      <c r="AN28" s="340">
        <v>4</v>
      </c>
      <c r="AO28" s="340">
        <v>2</v>
      </c>
      <c r="AP28" s="340">
        <v>33</v>
      </c>
      <c r="AQ28" s="340">
        <v>13</v>
      </c>
      <c r="AR28" s="340">
        <v>48</v>
      </c>
      <c r="AS28" s="340">
        <v>1</v>
      </c>
      <c r="AT28" s="340">
        <v>39</v>
      </c>
      <c r="AU28" s="340">
        <v>32</v>
      </c>
      <c r="AV28" s="340">
        <v>12</v>
      </c>
      <c r="AW28" s="340">
        <v>49</v>
      </c>
      <c r="AX28" s="340">
        <v>6</v>
      </c>
      <c r="AY28" s="340">
        <v>7</v>
      </c>
      <c r="AZ28" s="340">
        <v>49</v>
      </c>
      <c r="BA28" s="341">
        <v>2</v>
      </c>
    </row>
    <row r="29" spans="1:53" ht="51" x14ac:dyDescent="0.2">
      <c r="A29" s="433" t="s">
        <v>105</v>
      </c>
      <c r="B29" s="334" t="s">
        <v>293</v>
      </c>
      <c r="C29" s="342" t="s">
        <v>1175</v>
      </c>
      <c r="D29" s="344" t="s">
        <v>1290</v>
      </c>
      <c r="E29" s="344" t="s">
        <v>1590</v>
      </c>
      <c r="F29" s="344" t="s">
        <v>1362</v>
      </c>
      <c r="G29" s="344" t="s">
        <v>1382</v>
      </c>
      <c r="H29" s="336">
        <v>0.22098678630581578</v>
      </c>
      <c r="I29" s="344" t="s">
        <v>1298</v>
      </c>
      <c r="J29" s="344" t="s">
        <v>1241</v>
      </c>
      <c r="K29" s="344" t="s">
        <v>1325</v>
      </c>
      <c r="L29" s="343">
        <v>1</v>
      </c>
      <c r="M29" s="344" t="s">
        <v>1617</v>
      </c>
      <c r="N29" s="344" t="s">
        <v>1339</v>
      </c>
      <c r="O29" s="344" t="s">
        <v>1169</v>
      </c>
      <c r="P29" s="344" t="s">
        <v>1662</v>
      </c>
      <c r="Q29" s="344" t="s">
        <v>1160</v>
      </c>
      <c r="R29" s="344" t="s">
        <v>1676</v>
      </c>
      <c r="S29" s="344" t="s">
        <v>1505</v>
      </c>
      <c r="T29" s="344" t="s">
        <v>1584</v>
      </c>
      <c r="U29" s="336">
        <v>-2.6958193300861612E-2</v>
      </c>
      <c r="V29" s="336">
        <v>0.45486057318203477</v>
      </c>
      <c r="W29" s="344" t="s">
        <v>1257</v>
      </c>
      <c r="X29" s="344" t="s">
        <v>1222</v>
      </c>
      <c r="Y29" s="344" t="s">
        <v>1226</v>
      </c>
      <c r="Z29" s="344" t="s">
        <v>1269</v>
      </c>
      <c r="AA29" s="344" t="s">
        <v>1247</v>
      </c>
      <c r="AB29" s="344" t="s">
        <v>1380</v>
      </c>
      <c r="AC29" s="344" t="s">
        <v>1193</v>
      </c>
      <c r="AD29" s="344" t="s">
        <v>1220</v>
      </c>
      <c r="AE29" s="344" t="s">
        <v>1358</v>
      </c>
      <c r="AF29" s="344" t="s">
        <v>1677</v>
      </c>
      <c r="AG29" s="336">
        <v>0.3423614740043634</v>
      </c>
      <c r="AH29" s="344" t="s">
        <v>1219</v>
      </c>
      <c r="AI29" s="344" t="s">
        <v>1281</v>
      </c>
      <c r="AJ29" s="344" t="s">
        <v>1147</v>
      </c>
      <c r="AK29" s="344" t="s">
        <v>1380</v>
      </c>
      <c r="AL29" s="344" t="s">
        <v>1206</v>
      </c>
      <c r="AM29" s="344" t="s">
        <v>1308</v>
      </c>
      <c r="AN29" s="344" t="s">
        <v>1351</v>
      </c>
      <c r="AO29" s="344" t="s">
        <v>1493</v>
      </c>
      <c r="AP29" s="344" t="s">
        <v>1232</v>
      </c>
      <c r="AQ29" s="344" t="s">
        <v>1648</v>
      </c>
      <c r="AR29" s="344" t="s">
        <v>1678</v>
      </c>
      <c r="AS29" s="344" t="s">
        <v>1653</v>
      </c>
      <c r="AT29" s="344" t="s">
        <v>1220</v>
      </c>
      <c r="AU29" s="344" t="s">
        <v>1679</v>
      </c>
      <c r="AV29" s="344" t="s">
        <v>1386</v>
      </c>
      <c r="AW29" s="344" t="s">
        <v>1305</v>
      </c>
      <c r="AX29" s="344" t="s">
        <v>1376</v>
      </c>
      <c r="AY29" s="344" t="s">
        <v>1195</v>
      </c>
      <c r="AZ29" s="344" t="s">
        <v>1475</v>
      </c>
      <c r="BA29" s="345" t="s">
        <v>1432</v>
      </c>
    </row>
    <row r="30" spans="1:53" ht="34" x14ac:dyDescent="0.2">
      <c r="A30" s="434"/>
      <c r="B30" s="334" t="s">
        <v>683</v>
      </c>
      <c r="C30" s="346">
        <v>3.6385334077473454E-20</v>
      </c>
      <c r="D30" s="336">
        <v>4.6478618717960827E-13</v>
      </c>
      <c r="E30" s="336">
        <v>7.7860306370073557E-17</v>
      </c>
      <c r="F30" s="336">
        <v>6.053944237193344E-23</v>
      </c>
      <c r="G30" s="336">
        <v>1.0756025419114798E-19</v>
      </c>
      <c r="H30" s="336">
        <v>0.2322123066657503</v>
      </c>
      <c r="I30" s="336">
        <v>5.3940699683002682E-11</v>
      </c>
      <c r="J30" s="336">
        <v>1.8382101563069672E-3</v>
      </c>
      <c r="K30" s="336">
        <v>4.0760444565002898E-3</v>
      </c>
      <c r="L30" s="347"/>
      <c r="M30" s="336">
        <v>9.7466106841047011E-6</v>
      </c>
      <c r="N30" s="336">
        <v>4.0710432425824228E-2</v>
      </c>
      <c r="O30" s="336">
        <v>2.4709548259044059E-6</v>
      </c>
      <c r="P30" s="336">
        <v>1.7931953337563252E-8</v>
      </c>
      <c r="Q30" s="336">
        <v>9.4900002634273011E-17</v>
      </c>
      <c r="R30" s="336">
        <v>1.5759834833758327E-2</v>
      </c>
      <c r="S30" s="336">
        <v>3.0566902348280987E-3</v>
      </c>
      <c r="T30" s="336">
        <v>4.2492453596603603E-17</v>
      </c>
      <c r="U30" s="336">
        <v>0.96567992017810023</v>
      </c>
      <c r="V30" s="336">
        <v>0.13735086965283555</v>
      </c>
      <c r="W30" s="336">
        <v>1.0487572628674781E-12</v>
      </c>
      <c r="X30" s="336">
        <v>1.2046446585239163E-14</v>
      </c>
      <c r="Y30" s="336">
        <v>3.4383574589756996E-7</v>
      </c>
      <c r="Z30" s="336">
        <v>5.7411978937600284E-12</v>
      </c>
      <c r="AA30" s="336">
        <v>1.6575371453140503E-12</v>
      </c>
      <c r="AB30" s="336">
        <v>7.6243887762598613E-3</v>
      </c>
      <c r="AC30" s="336">
        <v>1.2469921741231041E-21</v>
      </c>
      <c r="AD30" s="336">
        <v>4.6872338818489925E-22</v>
      </c>
      <c r="AE30" s="336">
        <v>3.1416172897920687E-17</v>
      </c>
      <c r="AF30" s="336">
        <v>4.2550359350981802E-3</v>
      </c>
      <c r="AG30" s="336">
        <v>0.1785771710391309</v>
      </c>
      <c r="AH30" s="336">
        <v>4.9657117402397356E-17</v>
      </c>
      <c r="AI30" s="336">
        <v>8.1854504010716971E-3</v>
      </c>
      <c r="AJ30" s="336">
        <v>3.5112162457377233E-14</v>
      </c>
      <c r="AK30" s="336">
        <v>2.6321062797675789E-8</v>
      </c>
      <c r="AL30" s="336">
        <v>9.5770875778700567E-9</v>
      </c>
      <c r="AM30" s="336">
        <v>5.5431581337290076E-7</v>
      </c>
      <c r="AN30" s="336">
        <v>2.4625794805428851E-12</v>
      </c>
      <c r="AO30" s="336">
        <v>2.0387341786747156E-15</v>
      </c>
      <c r="AP30" s="336">
        <v>2.4591069632888341E-15</v>
      </c>
      <c r="AQ30" s="336">
        <v>1.022838547208765E-9</v>
      </c>
      <c r="AR30" s="336">
        <v>9.7085241775459203E-3</v>
      </c>
      <c r="AS30" s="336">
        <v>4.3742433699394244E-10</v>
      </c>
      <c r="AT30" s="336">
        <v>1.9040163392867442E-11</v>
      </c>
      <c r="AU30" s="336">
        <v>1.5761123809722877E-3</v>
      </c>
      <c r="AV30" s="336">
        <v>1.6178313793573698E-8</v>
      </c>
      <c r="AW30" s="336">
        <v>7.4077191066455059E-3</v>
      </c>
      <c r="AX30" s="336">
        <v>8.3721149379392437E-22</v>
      </c>
      <c r="AY30" s="336">
        <v>9.7604380183839207E-13</v>
      </c>
      <c r="AZ30" s="336">
        <v>4.9483067819676005E-3</v>
      </c>
      <c r="BA30" s="337">
        <v>7.7480115952501082E-11</v>
      </c>
    </row>
    <row r="31" spans="1:53" ht="17" x14ac:dyDescent="0.2">
      <c r="A31" s="433"/>
      <c r="B31" s="338" t="s">
        <v>684</v>
      </c>
      <c r="C31" s="339">
        <v>36</v>
      </c>
      <c r="D31" s="340">
        <v>28</v>
      </c>
      <c r="E31" s="340">
        <v>32</v>
      </c>
      <c r="F31" s="340">
        <v>45</v>
      </c>
      <c r="G31" s="340">
        <v>34</v>
      </c>
      <c r="H31" s="340">
        <v>31</v>
      </c>
      <c r="I31" s="340">
        <v>41</v>
      </c>
      <c r="J31" s="340">
        <v>12</v>
      </c>
      <c r="K31" s="340">
        <v>12</v>
      </c>
      <c r="L31" s="340">
        <v>49</v>
      </c>
      <c r="M31" s="340">
        <v>45</v>
      </c>
      <c r="N31" s="340">
        <v>25</v>
      </c>
      <c r="O31" s="340">
        <v>22</v>
      </c>
      <c r="P31" s="340">
        <v>43</v>
      </c>
      <c r="Q31" s="340">
        <v>41</v>
      </c>
      <c r="R31" s="340">
        <v>14</v>
      </c>
      <c r="S31" s="340">
        <v>41</v>
      </c>
      <c r="T31" s="340">
        <v>40</v>
      </c>
      <c r="U31" s="340">
        <v>5</v>
      </c>
      <c r="V31" s="340">
        <v>12</v>
      </c>
      <c r="W31" s="340">
        <v>38</v>
      </c>
      <c r="X31" s="340">
        <v>48</v>
      </c>
      <c r="Y31" s="340">
        <v>38</v>
      </c>
      <c r="Z31" s="340">
        <v>38</v>
      </c>
      <c r="AA31" s="340">
        <v>20</v>
      </c>
      <c r="AB31" s="340">
        <v>12</v>
      </c>
      <c r="AC31" s="340">
        <v>34</v>
      </c>
      <c r="AD31" s="340">
        <v>45</v>
      </c>
      <c r="AE31" s="340">
        <v>41</v>
      </c>
      <c r="AF31" s="340">
        <v>12</v>
      </c>
      <c r="AG31" s="340">
        <v>17</v>
      </c>
      <c r="AH31" s="340">
        <v>45</v>
      </c>
      <c r="AI31" s="340">
        <v>14</v>
      </c>
      <c r="AJ31" s="340">
        <v>47</v>
      </c>
      <c r="AK31" s="340">
        <v>44</v>
      </c>
      <c r="AL31" s="340">
        <v>33</v>
      </c>
      <c r="AM31" s="340">
        <v>45</v>
      </c>
      <c r="AN31" s="340">
        <v>41</v>
      </c>
      <c r="AO31" s="340">
        <v>37</v>
      </c>
      <c r="AP31" s="340">
        <v>28</v>
      </c>
      <c r="AQ31" s="340">
        <v>48</v>
      </c>
      <c r="AR31" s="340">
        <v>13</v>
      </c>
      <c r="AS31" s="340">
        <v>38</v>
      </c>
      <c r="AT31" s="340">
        <v>23</v>
      </c>
      <c r="AU31" s="340">
        <v>16</v>
      </c>
      <c r="AV31" s="340">
        <v>49</v>
      </c>
      <c r="AW31" s="340">
        <v>12</v>
      </c>
      <c r="AX31" s="340">
        <v>43</v>
      </c>
      <c r="AY31" s="340">
        <v>44</v>
      </c>
      <c r="AZ31" s="340">
        <v>12</v>
      </c>
      <c r="BA31" s="341">
        <v>39</v>
      </c>
    </row>
    <row r="32" spans="1:53" ht="51" x14ac:dyDescent="0.2">
      <c r="A32" s="433" t="s">
        <v>98</v>
      </c>
      <c r="B32" s="334" t="s">
        <v>293</v>
      </c>
      <c r="C32" s="346">
        <v>0.25927805829069461</v>
      </c>
      <c r="D32" s="344" t="s">
        <v>1640</v>
      </c>
      <c r="E32" s="336">
        <v>0.32357675056654106</v>
      </c>
      <c r="F32" s="344" t="s">
        <v>1313</v>
      </c>
      <c r="G32" s="336">
        <v>0.21583990917120532</v>
      </c>
      <c r="H32" s="336">
        <v>-9.55584729250821E-2</v>
      </c>
      <c r="I32" s="344" t="s">
        <v>1661</v>
      </c>
      <c r="J32" s="344" t="s">
        <v>1365</v>
      </c>
      <c r="K32" s="344" t="s">
        <v>1269</v>
      </c>
      <c r="L32" s="344" t="s">
        <v>1617</v>
      </c>
      <c r="M32" s="343">
        <v>1</v>
      </c>
      <c r="N32" s="344" t="s">
        <v>1616</v>
      </c>
      <c r="O32" s="344" t="s">
        <v>1680</v>
      </c>
      <c r="P32" s="344" t="s">
        <v>1198</v>
      </c>
      <c r="Q32" s="344" t="s">
        <v>1408</v>
      </c>
      <c r="R32" s="344" t="s">
        <v>1440</v>
      </c>
      <c r="S32" s="344" t="s">
        <v>1292</v>
      </c>
      <c r="T32" s="344" t="s">
        <v>1681</v>
      </c>
      <c r="U32" s="336">
        <v>0.81984479017617773</v>
      </c>
      <c r="V32" s="344" t="s">
        <v>1682</v>
      </c>
      <c r="W32" s="344" t="s">
        <v>1503</v>
      </c>
      <c r="X32" s="344" t="s">
        <v>1427</v>
      </c>
      <c r="Y32" s="344" t="s">
        <v>1182</v>
      </c>
      <c r="Z32" s="344" t="s">
        <v>1295</v>
      </c>
      <c r="AA32" s="336">
        <v>0.39787488880117888</v>
      </c>
      <c r="AB32" s="344" t="s">
        <v>1230</v>
      </c>
      <c r="AC32" s="336">
        <v>0.3179001342968103</v>
      </c>
      <c r="AD32" s="344" t="s">
        <v>1335</v>
      </c>
      <c r="AE32" s="344" t="s">
        <v>1361</v>
      </c>
      <c r="AF32" s="344" t="s">
        <v>1401</v>
      </c>
      <c r="AG32" s="344" t="s">
        <v>1683</v>
      </c>
      <c r="AH32" s="344" t="s">
        <v>1277</v>
      </c>
      <c r="AI32" s="344" t="s">
        <v>1232</v>
      </c>
      <c r="AJ32" s="344" t="s">
        <v>1456</v>
      </c>
      <c r="AK32" s="344" t="s">
        <v>1292</v>
      </c>
      <c r="AL32" s="336">
        <v>-5.3961463425526747E-2</v>
      </c>
      <c r="AM32" s="344" t="s">
        <v>1382</v>
      </c>
      <c r="AN32" s="344" t="s">
        <v>1555</v>
      </c>
      <c r="AO32" s="344" t="s">
        <v>1363</v>
      </c>
      <c r="AP32" s="344" t="s">
        <v>1684</v>
      </c>
      <c r="AQ32" s="344" t="s">
        <v>1550</v>
      </c>
      <c r="AR32" s="344" t="s">
        <v>1362</v>
      </c>
      <c r="AS32" s="336">
        <v>0.26253707187786496</v>
      </c>
      <c r="AT32" s="344" t="s">
        <v>1488</v>
      </c>
      <c r="AU32" s="344" t="s">
        <v>1358</v>
      </c>
      <c r="AV32" s="336">
        <v>-4.9639290706630437E-2</v>
      </c>
      <c r="AW32" s="344" t="s">
        <v>1227</v>
      </c>
      <c r="AX32" s="344" t="s">
        <v>1553</v>
      </c>
      <c r="AY32" s="336">
        <v>0.14028070365881609</v>
      </c>
      <c r="AZ32" s="344" t="s">
        <v>1333</v>
      </c>
      <c r="BA32" s="345" t="s">
        <v>1379</v>
      </c>
    </row>
    <row r="33" spans="1:53" ht="34" x14ac:dyDescent="0.2">
      <c r="A33" s="434"/>
      <c r="B33" s="334" t="s">
        <v>683</v>
      </c>
      <c r="C33" s="346">
        <v>0.15186250607731658</v>
      </c>
      <c r="D33" s="336">
        <v>1.7642819907207626E-2</v>
      </c>
      <c r="E33" s="336">
        <v>9.3020220613134266E-2</v>
      </c>
      <c r="F33" s="336">
        <v>1.7578125126333912E-5</v>
      </c>
      <c r="G33" s="336">
        <v>0.25198716483323952</v>
      </c>
      <c r="H33" s="336">
        <v>0.60910196271790462</v>
      </c>
      <c r="I33" s="336">
        <v>8.8112229922936384E-3</v>
      </c>
      <c r="J33" s="336">
        <v>9.3243634379601707E-4</v>
      </c>
      <c r="K33" s="336">
        <v>6.4615285387030659E-3</v>
      </c>
      <c r="L33" s="336">
        <v>9.7466106841047011E-6</v>
      </c>
      <c r="M33" s="347"/>
      <c r="N33" s="336">
        <v>3.3746494131363532E-3</v>
      </c>
      <c r="O33" s="336">
        <v>2.0355622866968222E-5</v>
      </c>
      <c r="P33" s="336">
        <v>4.0943318198543343E-26</v>
      </c>
      <c r="Q33" s="336">
        <v>4.1380935054264287E-7</v>
      </c>
      <c r="R33" s="336">
        <v>4.5505950748393042E-3</v>
      </c>
      <c r="S33" s="336">
        <v>2.2239698929337612E-19</v>
      </c>
      <c r="T33" s="336">
        <v>4.5980999401700818E-4</v>
      </c>
      <c r="U33" s="336">
        <v>8.9269961948796314E-2</v>
      </c>
      <c r="V33" s="336">
        <v>2.3907371469413526E-2</v>
      </c>
      <c r="W33" s="336">
        <v>1.1886270091612529E-7</v>
      </c>
      <c r="X33" s="336">
        <v>1.0584838440292034E-11</v>
      </c>
      <c r="Y33" s="336">
        <v>2.7654383540818064E-20</v>
      </c>
      <c r="Z33" s="336">
        <v>5.0104418008754039E-12</v>
      </c>
      <c r="AA33" s="336">
        <v>8.2326736470587317E-2</v>
      </c>
      <c r="AB33" s="336">
        <v>3.6594106704254219E-3</v>
      </c>
      <c r="AC33" s="336">
        <v>8.6904755896617836E-2</v>
      </c>
      <c r="AD33" s="336">
        <v>3.0292921645618589E-4</v>
      </c>
      <c r="AE33" s="336">
        <v>1.8895570772744453E-7</v>
      </c>
      <c r="AF33" s="336">
        <v>1.8378291711472088E-3</v>
      </c>
      <c r="AG33" s="336">
        <v>1.6260039372763494E-2</v>
      </c>
      <c r="AH33" s="336">
        <v>1.586192265192768E-11</v>
      </c>
      <c r="AI33" s="336">
        <v>1.5393136031237411E-5</v>
      </c>
      <c r="AJ33" s="336">
        <v>1.1929382220225726E-12</v>
      </c>
      <c r="AK33" s="336">
        <v>1.3221189912290305E-20</v>
      </c>
      <c r="AL33" s="336">
        <v>0.78100351078108232</v>
      </c>
      <c r="AM33" s="336">
        <v>3.773699907804544E-28</v>
      </c>
      <c r="AN33" s="336">
        <v>3.0226637186342539E-13</v>
      </c>
      <c r="AO33" s="336">
        <v>5.6544545400949529E-6</v>
      </c>
      <c r="AP33" s="336">
        <v>1.034799619802618E-2</v>
      </c>
      <c r="AQ33" s="336">
        <v>4.0326502817037327E-21</v>
      </c>
      <c r="AR33" s="336">
        <v>9.724805460308925E-5</v>
      </c>
      <c r="AS33" s="336">
        <v>9.3016471720345231E-2</v>
      </c>
      <c r="AT33" s="336">
        <v>3.9552230694432115E-3</v>
      </c>
      <c r="AU33" s="336">
        <v>2.4991443791500119E-5</v>
      </c>
      <c r="AV33" s="336">
        <v>0.74607447270449034</v>
      </c>
      <c r="AW33" s="336">
        <v>1.0661071721779656E-4</v>
      </c>
      <c r="AX33" s="336">
        <v>2.3669097462172175E-6</v>
      </c>
      <c r="AY33" s="336">
        <v>0.34161050204173216</v>
      </c>
      <c r="AZ33" s="336">
        <v>3.2110223630215963E-3</v>
      </c>
      <c r="BA33" s="337">
        <v>2.2426079621783136E-4</v>
      </c>
    </row>
    <row r="34" spans="1:53" ht="17" x14ac:dyDescent="0.2">
      <c r="A34" s="433"/>
      <c r="B34" s="338" t="s">
        <v>684</v>
      </c>
      <c r="C34" s="339">
        <v>32</v>
      </c>
      <c r="D34" s="340">
        <v>24</v>
      </c>
      <c r="E34" s="340">
        <v>28</v>
      </c>
      <c r="F34" s="340">
        <v>41</v>
      </c>
      <c r="G34" s="340">
        <v>30</v>
      </c>
      <c r="H34" s="340">
        <v>31</v>
      </c>
      <c r="I34" s="340">
        <v>37</v>
      </c>
      <c r="J34" s="340">
        <v>8</v>
      </c>
      <c r="K34" s="340">
        <v>8</v>
      </c>
      <c r="L34" s="340">
        <v>45</v>
      </c>
      <c r="M34" s="340">
        <v>49</v>
      </c>
      <c r="N34" s="340">
        <v>21</v>
      </c>
      <c r="O34" s="340">
        <v>18</v>
      </c>
      <c r="P34" s="340">
        <v>47</v>
      </c>
      <c r="Q34" s="340">
        <v>45</v>
      </c>
      <c r="R34" s="340">
        <v>10</v>
      </c>
      <c r="S34" s="340">
        <v>45</v>
      </c>
      <c r="T34" s="340">
        <v>44</v>
      </c>
      <c r="U34" s="340">
        <v>5</v>
      </c>
      <c r="V34" s="340">
        <v>8</v>
      </c>
      <c r="W34" s="340">
        <v>42</v>
      </c>
      <c r="X34" s="340">
        <v>44</v>
      </c>
      <c r="Y34" s="340">
        <v>42</v>
      </c>
      <c r="Z34" s="340">
        <v>42</v>
      </c>
      <c r="AA34" s="340">
        <v>20</v>
      </c>
      <c r="AB34" s="340">
        <v>8</v>
      </c>
      <c r="AC34" s="340">
        <v>30</v>
      </c>
      <c r="AD34" s="340">
        <v>41</v>
      </c>
      <c r="AE34" s="340">
        <v>45</v>
      </c>
      <c r="AF34" s="340">
        <v>8</v>
      </c>
      <c r="AG34" s="340">
        <v>13</v>
      </c>
      <c r="AH34" s="340">
        <v>41</v>
      </c>
      <c r="AI34" s="340">
        <v>10</v>
      </c>
      <c r="AJ34" s="340">
        <v>43</v>
      </c>
      <c r="AK34" s="340">
        <v>48</v>
      </c>
      <c r="AL34" s="340">
        <v>29</v>
      </c>
      <c r="AM34" s="340">
        <v>49</v>
      </c>
      <c r="AN34" s="340">
        <v>45</v>
      </c>
      <c r="AO34" s="340">
        <v>37</v>
      </c>
      <c r="AP34" s="340">
        <v>24</v>
      </c>
      <c r="AQ34" s="340">
        <v>44</v>
      </c>
      <c r="AR34" s="340">
        <v>9</v>
      </c>
      <c r="AS34" s="340">
        <v>42</v>
      </c>
      <c r="AT34" s="340">
        <v>19</v>
      </c>
      <c r="AU34" s="340">
        <v>12</v>
      </c>
      <c r="AV34" s="340">
        <v>45</v>
      </c>
      <c r="AW34" s="340">
        <v>8</v>
      </c>
      <c r="AX34" s="340">
        <v>47</v>
      </c>
      <c r="AY34" s="340">
        <v>48</v>
      </c>
      <c r="AZ34" s="340">
        <v>8</v>
      </c>
      <c r="BA34" s="341">
        <v>40</v>
      </c>
    </row>
    <row r="35" spans="1:53" ht="51" x14ac:dyDescent="0.2">
      <c r="A35" s="433" t="s">
        <v>119</v>
      </c>
      <c r="B35" s="334" t="s">
        <v>293</v>
      </c>
      <c r="C35" s="346">
        <v>-0.21899992613372649</v>
      </c>
      <c r="D35" s="336">
        <v>1.6538866613379787E-2</v>
      </c>
      <c r="E35" s="344" t="s">
        <v>1407</v>
      </c>
      <c r="F35" s="344" t="s">
        <v>1650</v>
      </c>
      <c r="G35" s="344" t="s">
        <v>1655</v>
      </c>
      <c r="H35" s="344" t="s">
        <v>1656</v>
      </c>
      <c r="I35" s="344" t="s">
        <v>1475</v>
      </c>
      <c r="J35" s="336">
        <v>2.8813878979714058E-2</v>
      </c>
      <c r="K35" s="336">
        <v>-0.29958269783471753</v>
      </c>
      <c r="L35" s="344" t="s">
        <v>1339</v>
      </c>
      <c r="M35" s="344" t="s">
        <v>1616</v>
      </c>
      <c r="N35" s="343">
        <v>1</v>
      </c>
      <c r="O35" s="344" t="s">
        <v>1685</v>
      </c>
      <c r="P35" s="344" t="s">
        <v>1217</v>
      </c>
      <c r="Q35" s="344" t="s">
        <v>1668</v>
      </c>
      <c r="R35" s="344" t="s">
        <v>1686</v>
      </c>
      <c r="S35" s="344" t="s">
        <v>1425</v>
      </c>
      <c r="T35" s="344" t="s">
        <v>1443</v>
      </c>
      <c r="U35" s="344" t="s">
        <v>1687</v>
      </c>
      <c r="V35" s="336">
        <v>-0.32110860028154459</v>
      </c>
      <c r="W35" s="344" t="s">
        <v>1214</v>
      </c>
      <c r="X35" s="344" t="s">
        <v>1206</v>
      </c>
      <c r="Y35" s="336">
        <v>0.47568013978082291</v>
      </c>
      <c r="Z35" s="344" t="s">
        <v>1262</v>
      </c>
      <c r="AA35" s="344" t="s">
        <v>1182</v>
      </c>
      <c r="AB35" s="336">
        <v>-0.19993897663004589</v>
      </c>
      <c r="AC35" s="336">
        <v>8.9493028458877064E-2</v>
      </c>
      <c r="AD35" s="344" t="s">
        <v>1688</v>
      </c>
      <c r="AE35" s="344" t="s">
        <v>1372</v>
      </c>
      <c r="AF35" s="336">
        <v>-0.11651370465917815</v>
      </c>
      <c r="AG35" s="336">
        <v>-2.8244817967585212E-2</v>
      </c>
      <c r="AH35" s="336">
        <v>0.23874755421777913</v>
      </c>
      <c r="AI35" s="336">
        <v>0.1951680180725785</v>
      </c>
      <c r="AJ35" s="344" t="s">
        <v>1383</v>
      </c>
      <c r="AK35" s="344" t="s">
        <v>1689</v>
      </c>
      <c r="AL35" s="344" t="s">
        <v>1450</v>
      </c>
      <c r="AM35" s="344" t="s">
        <v>1530</v>
      </c>
      <c r="AN35" s="344" t="s">
        <v>1275</v>
      </c>
      <c r="AO35" s="344" t="s">
        <v>1432</v>
      </c>
      <c r="AP35" s="336">
        <v>-0.10228768330163608</v>
      </c>
      <c r="AQ35" s="344" t="s">
        <v>1596</v>
      </c>
      <c r="AR35" s="336">
        <v>9.8806361601517595E-2</v>
      </c>
      <c r="AS35" s="344" t="s">
        <v>1266</v>
      </c>
      <c r="AT35" s="344" t="s">
        <v>1690</v>
      </c>
      <c r="AU35" s="336">
        <v>0.18229055937826122</v>
      </c>
      <c r="AV35" s="344" t="s">
        <v>1691</v>
      </c>
      <c r="AW35" s="336">
        <v>-0.11686575281990866</v>
      </c>
      <c r="AX35" s="344" t="s">
        <v>1398</v>
      </c>
      <c r="AY35" s="344" t="s">
        <v>1491</v>
      </c>
      <c r="AZ35" s="336">
        <v>-0.10688510150707452</v>
      </c>
      <c r="BA35" s="337">
        <v>0.40406539624326548</v>
      </c>
    </row>
    <row r="36" spans="1:53" ht="34" x14ac:dyDescent="0.2">
      <c r="A36" s="434"/>
      <c r="B36" s="334" t="s">
        <v>683</v>
      </c>
      <c r="C36" s="346">
        <v>0.18649748017718451</v>
      </c>
      <c r="D36" s="336">
        <v>0.91312920771111017</v>
      </c>
      <c r="E36" s="336">
        <v>1.1602197239799193E-3</v>
      </c>
      <c r="F36" s="336">
        <v>3.7235092146288576E-2</v>
      </c>
      <c r="G36" s="336">
        <v>8.5387797878171846E-3</v>
      </c>
      <c r="H36" s="336">
        <v>2.1937745068566258E-2</v>
      </c>
      <c r="I36" s="336">
        <v>5.1773916325676534E-7</v>
      </c>
      <c r="J36" s="336">
        <v>0.86751452705731802</v>
      </c>
      <c r="K36" s="336">
        <v>7.5884305870880034E-2</v>
      </c>
      <c r="L36" s="336">
        <v>4.0710432425824228E-2</v>
      </c>
      <c r="M36" s="336">
        <v>3.3746494131363532E-3</v>
      </c>
      <c r="N36" s="347"/>
      <c r="O36" s="336">
        <v>4.5812853115733916E-2</v>
      </c>
      <c r="P36" s="336">
        <v>2.8990603976822602E-7</v>
      </c>
      <c r="Q36" s="336">
        <v>5.3789602863032718E-5</v>
      </c>
      <c r="R36" s="336">
        <v>1.185777995774172E-4</v>
      </c>
      <c r="S36" s="336">
        <v>2.5069674074704211E-4</v>
      </c>
      <c r="T36" s="336">
        <v>2.3408570646848244E-6</v>
      </c>
      <c r="U36" s="336">
        <v>1.644877156381408E-2</v>
      </c>
      <c r="V36" s="336">
        <v>5.6188344087905649E-2</v>
      </c>
      <c r="W36" s="336">
        <v>8.6359744555476927E-3</v>
      </c>
      <c r="X36" s="336">
        <v>4.6591632640742348E-7</v>
      </c>
      <c r="Y36" s="336">
        <v>8.5577881104213688E-2</v>
      </c>
      <c r="Z36" s="336">
        <v>9.5941654872979085E-7</v>
      </c>
      <c r="AA36" s="336">
        <v>5.9622925744846016E-7</v>
      </c>
      <c r="AB36" s="336">
        <v>0.24234407789456153</v>
      </c>
      <c r="AC36" s="336">
        <v>0.58289594957716651</v>
      </c>
      <c r="AD36" s="336">
        <v>1.2941629318630212E-4</v>
      </c>
      <c r="AE36" s="336">
        <v>9.0860097416502261E-6</v>
      </c>
      <c r="AF36" s="336">
        <v>0.4985830248082127</v>
      </c>
      <c r="AG36" s="336">
        <v>0.86084633273767608</v>
      </c>
      <c r="AH36" s="336">
        <v>0.21229747574080551</v>
      </c>
      <c r="AI36" s="336">
        <v>0.24029870771771328</v>
      </c>
      <c r="AJ36" s="336">
        <v>6.1881353801548801E-6</v>
      </c>
      <c r="AK36" s="336">
        <v>1.0601732684054632E-2</v>
      </c>
      <c r="AL36" s="336">
        <v>1.2553615364472693E-8</v>
      </c>
      <c r="AM36" s="336">
        <v>5.8650158792640421E-3</v>
      </c>
      <c r="AN36" s="336">
        <v>1.7125602941673771E-4</v>
      </c>
      <c r="AO36" s="336">
        <v>1.3900370143453782E-4</v>
      </c>
      <c r="AP36" s="336">
        <v>0.49876510348239667</v>
      </c>
      <c r="AQ36" s="336">
        <v>1.175461596806969E-4</v>
      </c>
      <c r="AR36" s="336">
        <v>0.56069200852997192</v>
      </c>
      <c r="AS36" s="336">
        <v>1.1830883957524718E-5</v>
      </c>
      <c r="AT36" s="336">
        <v>3.6641066147751263E-2</v>
      </c>
      <c r="AU36" s="336">
        <v>0.2872875166558857</v>
      </c>
      <c r="AV36" s="336">
        <v>8.0667181924971637E-4</v>
      </c>
      <c r="AW36" s="336">
        <v>0.49727739063723486</v>
      </c>
      <c r="AX36" s="336">
        <v>3.2544127663200028E-4</v>
      </c>
      <c r="AY36" s="336">
        <v>4.2573180182666504E-5</v>
      </c>
      <c r="AZ36" s="336">
        <v>0.53495554479345242</v>
      </c>
      <c r="BA36" s="337">
        <v>0.13524432506877967</v>
      </c>
    </row>
    <row r="37" spans="1:53" ht="17" x14ac:dyDescent="0.2">
      <c r="A37" s="433"/>
      <c r="B37" s="338" t="s">
        <v>684</v>
      </c>
      <c r="C37" s="339">
        <v>38</v>
      </c>
      <c r="D37" s="340">
        <v>46</v>
      </c>
      <c r="E37" s="340">
        <v>43</v>
      </c>
      <c r="F37" s="340">
        <v>31</v>
      </c>
      <c r="G37" s="340">
        <v>42</v>
      </c>
      <c r="H37" s="340">
        <v>17</v>
      </c>
      <c r="I37" s="340">
        <v>33</v>
      </c>
      <c r="J37" s="340">
        <v>36</v>
      </c>
      <c r="K37" s="340">
        <v>36</v>
      </c>
      <c r="L37" s="340">
        <v>25</v>
      </c>
      <c r="M37" s="340">
        <v>21</v>
      </c>
      <c r="N37" s="340">
        <v>49</v>
      </c>
      <c r="O37" s="340">
        <v>46</v>
      </c>
      <c r="P37" s="340">
        <v>19</v>
      </c>
      <c r="Q37" s="340">
        <v>17</v>
      </c>
      <c r="R37" s="340">
        <v>38</v>
      </c>
      <c r="S37" s="340">
        <v>17</v>
      </c>
      <c r="T37" s="340">
        <v>16</v>
      </c>
      <c r="U37" s="340">
        <v>5</v>
      </c>
      <c r="V37" s="340">
        <v>36</v>
      </c>
      <c r="W37" s="340">
        <v>14</v>
      </c>
      <c r="X37" s="340">
        <v>26</v>
      </c>
      <c r="Y37" s="340">
        <v>14</v>
      </c>
      <c r="Z37" s="340">
        <v>14</v>
      </c>
      <c r="AA37" s="340">
        <v>14</v>
      </c>
      <c r="AB37" s="340">
        <v>36</v>
      </c>
      <c r="AC37" s="340">
        <v>40</v>
      </c>
      <c r="AD37" s="340">
        <v>29</v>
      </c>
      <c r="AE37" s="340">
        <v>17</v>
      </c>
      <c r="AF37" s="340">
        <v>36</v>
      </c>
      <c r="AG37" s="340">
        <v>41</v>
      </c>
      <c r="AH37" s="340">
        <v>29</v>
      </c>
      <c r="AI37" s="340">
        <v>38</v>
      </c>
      <c r="AJ37" s="340">
        <v>27</v>
      </c>
      <c r="AK37" s="340">
        <v>20</v>
      </c>
      <c r="AL37" s="340">
        <v>41</v>
      </c>
      <c r="AM37" s="340">
        <v>21</v>
      </c>
      <c r="AN37" s="340">
        <v>17</v>
      </c>
      <c r="AO37" s="340">
        <v>15</v>
      </c>
      <c r="AP37" s="340">
        <v>46</v>
      </c>
      <c r="AQ37" s="340">
        <v>26</v>
      </c>
      <c r="AR37" s="340">
        <v>37</v>
      </c>
      <c r="AS37" s="340">
        <v>14</v>
      </c>
      <c r="AT37" s="340">
        <v>47</v>
      </c>
      <c r="AU37" s="340">
        <v>36</v>
      </c>
      <c r="AV37" s="340">
        <v>25</v>
      </c>
      <c r="AW37" s="340">
        <v>36</v>
      </c>
      <c r="AX37" s="340">
        <v>19</v>
      </c>
      <c r="AY37" s="340">
        <v>20</v>
      </c>
      <c r="AZ37" s="340">
        <v>36</v>
      </c>
      <c r="BA37" s="341">
        <v>15</v>
      </c>
    </row>
    <row r="38" spans="1:53" ht="51" x14ac:dyDescent="0.2">
      <c r="A38" s="433" t="s">
        <v>92</v>
      </c>
      <c r="B38" s="334" t="s">
        <v>293</v>
      </c>
      <c r="C38" s="342" t="s">
        <v>1627</v>
      </c>
      <c r="D38" s="344" t="s">
        <v>1467</v>
      </c>
      <c r="E38" s="336">
        <v>-0.14862963100740248</v>
      </c>
      <c r="F38" s="344" t="s">
        <v>1651</v>
      </c>
      <c r="G38" s="344" t="s">
        <v>1343</v>
      </c>
      <c r="H38" s="344" t="s">
        <v>1657</v>
      </c>
      <c r="I38" s="344" t="s">
        <v>1188</v>
      </c>
      <c r="J38" s="344" t="s">
        <v>1269</v>
      </c>
      <c r="K38" s="344" t="s">
        <v>1198</v>
      </c>
      <c r="L38" s="344" t="s">
        <v>1169</v>
      </c>
      <c r="M38" s="344" t="s">
        <v>1680</v>
      </c>
      <c r="N38" s="344" t="s">
        <v>1685</v>
      </c>
      <c r="O38" s="343">
        <v>1</v>
      </c>
      <c r="P38" s="344" t="s">
        <v>1435</v>
      </c>
      <c r="Q38" s="344" t="s">
        <v>1692</v>
      </c>
      <c r="R38" s="344" t="s">
        <v>1467</v>
      </c>
      <c r="S38" s="344" t="s">
        <v>1333</v>
      </c>
      <c r="T38" s="344" t="s">
        <v>1206</v>
      </c>
      <c r="U38" s="336">
        <v>0.84638036707475472</v>
      </c>
      <c r="V38" s="344" t="s">
        <v>1232</v>
      </c>
      <c r="W38" s="336">
        <v>0.26538819933512392</v>
      </c>
      <c r="X38" s="344" t="s">
        <v>1529</v>
      </c>
      <c r="Y38" s="344" t="s">
        <v>1526</v>
      </c>
      <c r="Z38" s="344" t="s">
        <v>1141</v>
      </c>
      <c r="AA38" s="344" t="s">
        <v>1443</v>
      </c>
      <c r="AB38" s="344" t="s">
        <v>1183</v>
      </c>
      <c r="AC38" s="336">
        <v>0.21986829173561503</v>
      </c>
      <c r="AD38" s="344" t="s">
        <v>1501</v>
      </c>
      <c r="AE38" s="344" t="s">
        <v>1274</v>
      </c>
      <c r="AF38" s="344" t="s">
        <v>1292</v>
      </c>
      <c r="AG38" s="344" t="s">
        <v>1443</v>
      </c>
      <c r="AH38" s="344" t="s">
        <v>1416</v>
      </c>
      <c r="AI38" s="344" t="s">
        <v>1326</v>
      </c>
      <c r="AJ38" s="344" t="s">
        <v>1196</v>
      </c>
      <c r="AK38" s="336">
        <v>0.44234540730585503</v>
      </c>
      <c r="AL38" s="344" t="s">
        <v>1693</v>
      </c>
      <c r="AM38" s="344" t="s">
        <v>1414</v>
      </c>
      <c r="AN38" s="344" t="s">
        <v>1679</v>
      </c>
      <c r="AO38" s="344" t="s">
        <v>1586</v>
      </c>
      <c r="AP38" s="344" t="s">
        <v>1374</v>
      </c>
      <c r="AQ38" s="344" t="s">
        <v>1694</v>
      </c>
      <c r="AR38" s="344" t="s">
        <v>1695</v>
      </c>
      <c r="AS38" s="344" t="s">
        <v>1278</v>
      </c>
      <c r="AT38" s="344" t="s">
        <v>1408</v>
      </c>
      <c r="AU38" s="344" t="s">
        <v>1240</v>
      </c>
      <c r="AV38" s="344" t="s">
        <v>1596</v>
      </c>
      <c r="AW38" s="344" t="s">
        <v>1288</v>
      </c>
      <c r="AX38" s="344" t="s">
        <v>1383</v>
      </c>
      <c r="AY38" s="344" t="s">
        <v>1161</v>
      </c>
      <c r="AZ38" s="344" t="s">
        <v>1210</v>
      </c>
      <c r="BA38" s="337">
        <v>0.25003998720204834</v>
      </c>
    </row>
    <row r="39" spans="1:53" ht="34" x14ac:dyDescent="0.2">
      <c r="A39" s="434"/>
      <c r="B39" s="334" t="s">
        <v>683</v>
      </c>
      <c r="C39" s="346">
        <v>1.7987025927807206E-2</v>
      </c>
      <c r="D39" s="336">
        <v>3.065431591895871E-14</v>
      </c>
      <c r="E39" s="336">
        <v>0.36003072986094742</v>
      </c>
      <c r="F39" s="336">
        <v>1.9615659844727578E-5</v>
      </c>
      <c r="G39" s="336">
        <v>1.2855585161316392E-17</v>
      </c>
      <c r="H39" s="336">
        <v>4.5514482044323845E-2</v>
      </c>
      <c r="I39" s="336">
        <v>1.0492014338786118E-5</v>
      </c>
      <c r="J39" s="336">
        <v>2.2851057158316482E-11</v>
      </c>
      <c r="K39" s="336">
        <v>4.7988767101035833E-20</v>
      </c>
      <c r="L39" s="336">
        <v>2.4709548259044059E-6</v>
      </c>
      <c r="M39" s="336">
        <v>2.0355622866968222E-5</v>
      </c>
      <c r="N39" s="336">
        <v>4.5812853115733916E-2</v>
      </c>
      <c r="O39" s="347"/>
      <c r="P39" s="336">
        <v>1.3594071963688842E-5</v>
      </c>
      <c r="Q39" s="336">
        <v>1.4003928291301506E-2</v>
      </c>
      <c r="R39" s="336">
        <v>1.1618362794605798E-12</v>
      </c>
      <c r="S39" s="336">
        <v>2.2871508064934726E-5</v>
      </c>
      <c r="T39" s="336">
        <v>7.5446154745344E-4</v>
      </c>
      <c r="U39" s="336">
        <v>7.0588592438539613E-2</v>
      </c>
      <c r="V39" s="336">
        <v>1.0807414979343292E-19</v>
      </c>
      <c r="W39" s="336">
        <v>0.43027656746605603</v>
      </c>
      <c r="X39" s="336">
        <v>7.5586340183089219E-4</v>
      </c>
      <c r="Y39" s="336">
        <v>8.9307525837738315E-3</v>
      </c>
      <c r="Z39" s="336">
        <v>7.416085010159846E-4</v>
      </c>
      <c r="AA39" s="336">
        <v>1.7737837244599303E-4</v>
      </c>
      <c r="AB39" s="336">
        <v>5.3947469702033628E-18</v>
      </c>
      <c r="AC39" s="336">
        <v>0.1910186360059182</v>
      </c>
      <c r="AD39" s="336">
        <v>3.4299092033688436E-7</v>
      </c>
      <c r="AE39" s="336">
        <v>2.2694793653400698E-6</v>
      </c>
      <c r="AF39" s="336">
        <v>1.4453302097663835E-15</v>
      </c>
      <c r="AG39" s="336">
        <v>1.7838775056721964E-15</v>
      </c>
      <c r="AH39" s="336">
        <v>2.6602270681663717E-3</v>
      </c>
      <c r="AI39" s="336">
        <v>2.7143962188982643E-9</v>
      </c>
      <c r="AJ39" s="336">
        <v>6.919616400904901E-4</v>
      </c>
      <c r="AK39" s="336">
        <v>7.5410355526448938E-2</v>
      </c>
      <c r="AL39" s="336">
        <v>2.2694123891889047E-5</v>
      </c>
      <c r="AM39" s="336">
        <v>5.1822402554171617E-5</v>
      </c>
      <c r="AN39" s="336">
        <v>3.5810865069045264E-3</v>
      </c>
      <c r="AO39" s="336">
        <v>9.9197978150414269E-5</v>
      </c>
      <c r="AP39" s="336">
        <v>2.870439354643004E-24</v>
      </c>
      <c r="AQ39" s="336">
        <v>4.5090292092713771E-2</v>
      </c>
      <c r="AR39" s="336">
        <v>5.3831077036397701E-5</v>
      </c>
      <c r="AS39" s="336">
        <v>3.4917001546077463E-4</v>
      </c>
      <c r="AT39" s="336">
        <v>2.9179227766823323E-7</v>
      </c>
      <c r="AU39" s="336">
        <v>1.4020187435199721E-17</v>
      </c>
      <c r="AV39" s="336">
        <v>4.4377426105243945E-4</v>
      </c>
      <c r="AW39" s="336">
        <v>3.7083006160650714E-16</v>
      </c>
      <c r="AX39" s="336">
        <v>7.8084392878017162E-4</v>
      </c>
      <c r="AY39" s="336">
        <v>7.0181872848643491E-4</v>
      </c>
      <c r="AZ39" s="336">
        <v>5.8099850507428227E-15</v>
      </c>
      <c r="BA39" s="337">
        <v>0.43316001967033557</v>
      </c>
    </row>
    <row r="40" spans="1:53" ht="17" x14ac:dyDescent="0.2">
      <c r="A40" s="433"/>
      <c r="B40" s="338" t="s">
        <v>684</v>
      </c>
      <c r="C40" s="339">
        <v>35</v>
      </c>
      <c r="D40" s="340">
        <v>43</v>
      </c>
      <c r="E40" s="340">
        <v>40</v>
      </c>
      <c r="F40" s="340">
        <v>28</v>
      </c>
      <c r="G40" s="340">
        <v>39</v>
      </c>
      <c r="H40" s="340">
        <v>14</v>
      </c>
      <c r="I40" s="340">
        <v>30</v>
      </c>
      <c r="J40" s="340">
        <v>36</v>
      </c>
      <c r="K40" s="340">
        <v>36</v>
      </c>
      <c r="L40" s="340">
        <v>22</v>
      </c>
      <c r="M40" s="340">
        <v>18</v>
      </c>
      <c r="N40" s="340">
        <v>46</v>
      </c>
      <c r="O40" s="340">
        <v>46</v>
      </c>
      <c r="P40" s="340">
        <v>16</v>
      </c>
      <c r="Q40" s="340">
        <v>14</v>
      </c>
      <c r="R40" s="340">
        <v>38</v>
      </c>
      <c r="S40" s="340">
        <v>14</v>
      </c>
      <c r="T40" s="340">
        <v>13</v>
      </c>
      <c r="U40" s="340">
        <v>5</v>
      </c>
      <c r="V40" s="340">
        <v>36</v>
      </c>
      <c r="W40" s="340">
        <v>11</v>
      </c>
      <c r="X40" s="340">
        <v>23</v>
      </c>
      <c r="Y40" s="340">
        <v>11</v>
      </c>
      <c r="Z40" s="340">
        <v>11</v>
      </c>
      <c r="AA40" s="340">
        <v>11</v>
      </c>
      <c r="AB40" s="340">
        <v>36</v>
      </c>
      <c r="AC40" s="340">
        <v>37</v>
      </c>
      <c r="AD40" s="340">
        <v>26</v>
      </c>
      <c r="AE40" s="340">
        <v>14</v>
      </c>
      <c r="AF40" s="340">
        <v>36</v>
      </c>
      <c r="AG40" s="340">
        <v>41</v>
      </c>
      <c r="AH40" s="340">
        <v>26</v>
      </c>
      <c r="AI40" s="340">
        <v>38</v>
      </c>
      <c r="AJ40" s="340">
        <v>24</v>
      </c>
      <c r="AK40" s="340">
        <v>17</v>
      </c>
      <c r="AL40" s="340">
        <v>38</v>
      </c>
      <c r="AM40" s="340">
        <v>18</v>
      </c>
      <c r="AN40" s="340">
        <v>14</v>
      </c>
      <c r="AO40" s="340">
        <v>12</v>
      </c>
      <c r="AP40" s="340">
        <v>43</v>
      </c>
      <c r="AQ40" s="340">
        <v>23</v>
      </c>
      <c r="AR40" s="340">
        <v>37</v>
      </c>
      <c r="AS40" s="340">
        <v>11</v>
      </c>
      <c r="AT40" s="340">
        <v>46</v>
      </c>
      <c r="AU40" s="340">
        <v>36</v>
      </c>
      <c r="AV40" s="340">
        <v>22</v>
      </c>
      <c r="AW40" s="340">
        <v>36</v>
      </c>
      <c r="AX40" s="340">
        <v>16</v>
      </c>
      <c r="AY40" s="340">
        <v>17</v>
      </c>
      <c r="AZ40" s="340">
        <v>36</v>
      </c>
      <c r="BA40" s="341">
        <v>12</v>
      </c>
    </row>
    <row r="41" spans="1:53" ht="51" x14ac:dyDescent="0.2">
      <c r="A41" s="433" t="s">
        <v>100</v>
      </c>
      <c r="B41" s="334" t="s">
        <v>293</v>
      </c>
      <c r="C41" s="342" t="s">
        <v>1501</v>
      </c>
      <c r="D41" s="344" t="s">
        <v>1193</v>
      </c>
      <c r="E41" s="344" t="s">
        <v>1292</v>
      </c>
      <c r="F41" s="344" t="s">
        <v>1436</v>
      </c>
      <c r="G41" s="344" t="s">
        <v>1157</v>
      </c>
      <c r="H41" s="336">
        <v>-2.9924857555117933E-2</v>
      </c>
      <c r="I41" s="344" t="s">
        <v>1662</v>
      </c>
      <c r="J41" s="344" t="s">
        <v>1665</v>
      </c>
      <c r="K41" s="344" t="s">
        <v>1671</v>
      </c>
      <c r="L41" s="344" t="s">
        <v>1662</v>
      </c>
      <c r="M41" s="344" t="s">
        <v>1198</v>
      </c>
      <c r="N41" s="344" t="s">
        <v>1217</v>
      </c>
      <c r="O41" s="344" t="s">
        <v>1435</v>
      </c>
      <c r="P41" s="343">
        <v>1</v>
      </c>
      <c r="Q41" s="344" t="s">
        <v>1592</v>
      </c>
      <c r="R41" s="344" t="s">
        <v>1480</v>
      </c>
      <c r="S41" s="344" t="s">
        <v>1456</v>
      </c>
      <c r="T41" s="344" t="s">
        <v>1554</v>
      </c>
      <c r="U41" s="336">
        <v>0.79520622556445786</v>
      </c>
      <c r="V41" s="344" t="s">
        <v>1191</v>
      </c>
      <c r="W41" s="344" t="s">
        <v>1508</v>
      </c>
      <c r="X41" s="344" t="s">
        <v>1259</v>
      </c>
      <c r="Y41" s="344" t="s">
        <v>1267</v>
      </c>
      <c r="Z41" s="344" t="s">
        <v>1358</v>
      </c>
      <c r="AA41" s="344" t="s">
        <v>1571</v>
      </c>
      <c r="AB41" s="344" t="s">
        <v>1238</v>
      </c>
      <c r="AC41" s="344" t="s">
        <v>1269</v>
      </c>
      <c r="AD41" s="344" t="s">
        <v>1646</v>
      </c>
      <c r="AE41" s="344" t="s">
        <v>1653</v>
      </c>
      <c r="AF41" s="344" t="s">
        <v>1185</v>
      </c>
      <c r="AG41" s="336">
        <v>0.32320843255204978</v>
      </c>
      <c r="AH41" s="344" t="s">
        <v>1382</v>
      </c>
      <c r="AI41" s="344" t="s">
        <v>1165</v>
      </c>
      <c r="AJ41" s="344" t="s">
        <v>1492</v>
      </c>
      <c r="AK41" s="344" t="s">
        <v>1216</v>
      </c>
      <c r="AL41" s="344" t="s">
        <v>1696</v>
      </c>
      <c r="AM41" s="344" t="s">
        <v>1220</v>
      </c>
      <c r="AN41" s="344" t="s">
        <v>1259</v>
      </c>
      <c r="AO41" s="344" t="s">
        <v>1169</v>
      </c>
      <c r="AP41" s="344" t="s">
        <v>1484</v>
      </c>
      <c r="AQ41" s="344" t="s">
        <v>1185</v>
      </c>
      <c r="AR41" s="344" t="s">
        <v>1358</v>
      </c>
      <c r="AS41" s="344" t="s">
        <v>1697</v>
      </c>
      <c r="AT41" s="344" t="s">
        <v>1288</v>
      </c>
      <c r="AU41" s="344" t="s">
        <v>1360</v>
      </c>
      <c r="AV41" s="336">
        <v>0.1190939084164529</v>
      </c>
      <c r="AW41" s="344" t="s">
        <v>1243</v>
      </c>
      <c r="AX41" s="344" t="s">
        <v>1494</v>
      </c>
      <c r="AY41" s="344" t="s">
        <v>1698</v>
      </c>
      <c r="AZ41" s="344" t="s">
        <v>1290</v>
      </c>
      <c r="BA41" s="345" t="s">
        <v>1411</v>
      </c>
    </row>
    <row r="42" spans="1:53" ht="34" x14ac:dyDescent="0.2">
      <c r="A42" s="434"/>
      <c r="B42" s="334" t="s">
        <v>683</v>
      </c>
      <c r="C42" s="346">
        <v>3.2980267536168994E-8</v>
      </c>
      <c r="D42" s="336">
        <v>5.5707831470625735E-14</v>
      </c>
      <c r="E42" s="336">
        <v>2.3007942745249796E-11</v>
      </c>
      <c r="F42" s="336">
        <v>7.2009853131718689E-10</v>
      </c>
      <c r="G42" s="336">
        <v>1.3124116679739348E-9</v>
      </c>
      <c r="H42" s="336">
        <v>0.87303610616061922</v>
      </c>
      <c r="I42" s="336">
        <v>4.4992763292240516E-7</v>
      </c>
      <c r="J42" s="336">
        <v>1.12096625193745E-2</v>
      </c>
      <c r="K42" s="336">
        <v>3.538530988935143E-2</v>
      </c>
      <c r="L42" s="336">
        <v>1.7931953337563252E-8</v>
      </c>
      <c r="M42" s="336">
        <v>4.0943318198543343E-26</v>
      </c>
      <c r="N42" s="336">
        <v>2.8990603976822602E-7</v>
      </c>
      <c r="O42" s="336">
        <v>1.3594071963688842E-5</v>
      </c>
      <c r="P42" s="347"/>
      <c r="Q42" s="336">
        <v>4.6697704702914828E-12</v>
      </c>
      <c r="R42" s="336">
        <v>1.1385150086324768E-4</v>
      </c>
      <c r="S42" s="336">
        <v>9.5292407759164576E-14</v>
      </c>
      <c r="T42" s="336">
        <v>1.030307058381498E-6</v>
      </c>
      <c r="U42" s="336">
        <v>0.10776961145861506</v>
      </c>
      <c r="V42" s="336">
        <v>6.6518570793161816E-4</v>
      </c>
      <c r="W42" s="336">
        <v>2.0930985516905867E-12</v>
      </c>
      <c r="X42" s="336">
        <v>3.6962750176093211E-19</v>
      </c>
      <c r="Y42" s="336">
        <v>4.6582008679955383E-20</v>
      </c>
      <c r="Z42" s="336">
        <v>1.9092783893530968E-18</v>
      </c>
      <c r="AA42" s="336">
        <v>2.1466748205174549E-8</v>
      </c>
      <c r="AB42" s="336">
        <v>5.933791086059619E-4</v>
      </c>
      <c r="AC42" s="336">
        <v>5.2807394123383699E-9</v>
      </c>
      <c r="AD42" s="336">
        <v>1.1948796691468409E-7</v>
      </c>
      <c r="AE42" s="336">
        <v>2.6786116241096687E-12</v>
      </c>
      <c r="AF42" s="336">
        <v>1.6353250004277184E-3</v>
      </c>
      <c r="AG42" s="336">
        <v>0.3322931610717772</v>
      </c>
      <c r="AH42" s="336">
        <v>1.8184689867020609E-22</v>
      </c>
      <c r="AI42" s="336">
        <v>2.5450242804406086E-3</v>
      </c>
      <c r="AJ42" s="336">
        <v>1.2543382620370637E-20</v>
      </c>
      <c r="AK42" s="336">
        <v>3.9096932034414342E-21</v>
      </c>
      <c r="AL42" s="336">
        <v>1.8037089588312708E-4</v>
      </c>
      <c r="AM42" s="336">
        <v>1.938874293605447E-23</v>
      </c>
      <c r="AN42" s="336">
        <v>2.8500374827337125E-21</v>
      </c>
      <c r="AO42" s="336">
        <v>3.5513041279991477E-10</v>
      </c>
      <c r="AP42" s="336">
        <v>4.4639182198608432E-10</v>
      </c>
      <c r="AQ42" s="336">
        <v>1.8568330989983437E-25</v>
      </c>
      <c r="AR42" s="336">
        <v>3.5657446423461754E-3</v>
      </c>
      <c r="AS42" s="336">
        <v>5.7454290635522232E-3</v>
      </c>
      <c r="AT42" s="336">
        <v>7.9071678614853744E-8</v>
      </c>
      <c r="AU42" s="336">
        <v>1.1361311435095774E-6</v>
      </c>
      <c r="AV42" s="336">
        <v>0.4468650587060139</v>
      </c>
      <c r="AW42" s="336">
        <v>4.9559785305595548E-4</v>
      </c>
      <c r="AX42" s="336">
        <v>9.6135479638351239E-11</v>
      </c>
      <c r="AY42" s="336">
        <v>4.2071207143056601E-2</v>
      </c>
      <c r="AZ42" s="336">
        <v>6.5434602327035336E-3</v>
      </c>
      <c r="BA42" s="337">
        <v>1.5611807273397372E-4</v>
      </c>
    </row>
    <row r="43" spans="1:53" ht="17" x14ac:dyDescent="0.2">
      <c r="A43" s="433"/>
      <c r="B43" s="338" t="s">
        <v>684</v>
      </c>
      <c r="C43" s="339">
        <v>30</v>
      </c>
      <c r="D43" s="340">
        <v>22</v>
      </c>
      <c r="E43" s="340">
        <v>26</v>
      </c>
      <c r="F43" s="340">
        <v>39</v>
      </c>
      <c r="G43" s="340">
        <v>28</v>
      </c>
      <c r="H43" s="340">
        <v>31</v>
      </c>
      <c r="I43" s="340">
        <v>35</v>
      </c>
      <c r="J43" s="340">
        <v>6</v>
      </c>
      <c r="K43" s="340">
        <v>6</v>
      </c>
      <c r="L43" s="340">
        <v>43</v>
      </c>
      <c r="M43" s="340">
        <v>47</v>
      </c>
      <c r="N43" s="340">
        <v>19</v>
      </c>
      <c r="O43" s="340">
        <v>16</v>
      </c>
      <c r="P43" s="340">
        <v>49</v>
      </c>
      <c r="Q43" s="340">
        <v>47</v>
      </c>
      <c r="R43" s="340">
        <v>8</v>
      </c>
      <c r="S43" s="340">
        <v>47</v>
      </c>
      <c r="T43" s="340">
        <v>46</v>
      </c>
      <c r="U43" s="340">
        <v>5</v>
      </c>
      <c r="V43" s="340">
        <v>6</v>
      </c>
      <c r="W43" s="340">
        <v>44</v>
      </c>
      <c r="X43" s="340">
        <v>42</v>
      </c>
      <c r="Y43" s="340">
        <v>44</v>
      </c>
      <c r="Z43" s="340">
        <v>44</v>
      </c>
      <c r="AA43" s="340">
        <v>20</v>
      </c>
      <c r="AB43" s="340">
        <v>6</v>
      </c>
      <c r="AC43" s="340">
        <v>28</v>
      </c>
      <c r="AD43" s="340">
        <v>39</v>
      </c>
      <c r="AE43" s="340">
        <v>47</v>
      </c>
      <c r="AF43" s="340">
        <v>6</v>
      </c>
      <c r="AG43" s="340">
        <v>11</v>
      </c>
      <c r="AH43" s="340">
        <v>39</v>
      </c>
      <c r="AI43" s="340">
        <v>8</v>
      </c>
      <c r="AJ43" s="340">
        <v>41</v>
      </c>
      <c r="AK43" s="340">
        <v>48</v>
      </c>
      <c r="AL43" s="340">
        <v>27</v>
      </c>
      <c r="AM43" s="340">
        <v>48</v>
      </c>
      <c r="AN43" s="340">
        <v>47</v>
      </c>
      <c r="AO43" s="340">
        <v>37</v>
      </c>
      <c r="AP43" s="340">
        <v>22</v>
      </c>
      <c r="AQ43" s="340">
        <v>42</v>
      </c>
      <c r="AR43" s="340">
        <v>7</v>
      </c>
      <c r="AS43" s="340">
        <v>44</v>
      </c>
      <c r="AT43" s="340">
        <v>17</v>
      </c>
      <c r="AU43" s="340">
        <v>10</v>
      </c>
      <c r="AV43" s="340">
        <v>43</v>
      </c>
      <c r="AW43" s="340">
        <v>6</v>
      </c>
      <c r="AX43" s="340">
        <v>49</v>
      </c>
      <c r="AY43" s="340">
        <v>48</v>
      </c>
      <c r="AZ43" s="340">
        <v>6</v>
      </c>
      <c r="BA43" s="341">
        <v>42</v>
      </c>
    </row>
    <row r="44" spans="1:53" ht="51" x14ac:dyDescent="0.2">
      <c r="A44" s="433" t="s">
        <v>75</v>
      </c>
      <c r="B44" s="334" t="s">
        <v>293</v>
      </c>
      <c r="C44" s="342" t="s">
        <v>1232</v>
      </c>
      <c r="D44" s="344" t="s">
        <v>1257</v>
      </c>
      <c r="E44" s="344" t="s">
        <v>1358</v>
      </c>
      <c r="F44" s="344" t="s">
        <v>1652</v>
      </c>
      <c r="G44" s="344" t="s">
        <v>1216</v>
      </c>
      <c r="H44" s="336">
        <v>7.1280526468401453E-2</v>
      </c>
      <c r="I44" s="344" t="s">
        <v>1152</v>
      </c>
      <c r="J44" s="336">
        <v>0.68301160632080826</v>
      </c>
      <c r="K44" s="336">
        <v>0.93606281425607873</v>
      </c>
      <c r="L44" s="344" t="s">
        <v>1160</v>
      </c>
      <c r="M44" s="344" t="s">
        <v>1408</v>
      </c>
      <c r="N44" s="344" t="s">
        <v>1668</v>
      </c>
      <c r="O44" s="344" t="s">
        <v>1692</v>
      </c>
      <c r="P44" s="344" t="s">
        <v>1592</v>
      </c>
      <c r="Q44" s="343">
        <v>1</v>
      </c>
      <c r="R44" s="336">
        <v>0.36569420453843304</v>
      </c>
      <c r="S44" s="344" t="s">
        <v>1699</v>
      </c>
      <c r="T44" s="344" t="s">
        <v>1571</v>
      </c>
      <c r="U44" s="336">
        <v>0.93104865340482434</v>
      </c>
      <c r="V44" s="336">
        <v>0.88230621339329274</v>
      </c>
      <c r="W44" s="344" t="s">
        <v>1185</v>
      </c>
      <c r="X44" s="344" t="s">
        <v>1329</v>
      </c>
      <c r="Y44" s="344" t="s">
        <v>1430</v>
      </c>
      <c r="Z44" s="344" t="s">
        <v>1550</v>
      </c>
      <c r="AA44" s="344" t="s">
        <v>1219</v>
      </c>
      <c r="AB44" s="344" t="s">
        <v>1700</v>
      </c>
      <c r="AC44" s="344" t="s">
        <v>1273</v>
      </c>
      <c r="AD44" s="344" t="s">
        <v>1284</v>
      </c>
      <c r="AE44" s="344" t="s">
        <v>1510</v>
      </c>
      <c r="AF44" s="344" t="s">
        <v>1701</v>
      </c>
      <c r="AG44" s="336">
        <v>0.17567567567567444</v>
      </c>
      <c r="AH44" s="344" t="s">
        <v>1493</v>
      </c>
      <c r="AI44" s="336">
        <v>0.79941730391311605</v>
      </c>
      <c r="AJ44" s="344" t="s">
        <v>1577</v>
      </c>
      <c r="AK44" s="344" t="s">
        <v>1309</v>
      </c>
      <c r="AL44" s="344" t="s">
        <v>1227</v>
      </c>
      <c r="AM44" s="344" t="s">
        <v>1187</v>
      </c>
      <c r="AN44" s="344" t="s">
        <v>1152</v>
      </c>
      <c r="AO44" s="344" t="s">
        <v>1360</v>
      </c>
      <c r="AP44" s="344" t="s">
        <v>1344</v>
      </c>
      <c r="AQ44" s="344" t="s">
        <v>1330</v>
      </c>
      <c r="AR44" s="344" t="s">
        <v>1702</v>
      </c>
      <c r="AS44" s="344" t="s">
        <v>1436</v>
      </c>
      <c r="AT44" s="344" t="s">
        <v>1224</v>
      </c>
      <c r="AU44" s="336">
        <v>0.19533830239354594</v>
      </c>
      <c r="AV44" s="344" t="s">
        <v>1581</v>
      </c>
      <c r="AW44" s="344" t="s">
        <v>1703</v>
      </c>
      <c r="AX44" s="344" t="s">
        <v>1285</v>
      </c>
      <c r="AY44" s="344" t="s">
        <v>1174</v>
      </c>
      <c r="AZ44" s="336">
        <v>0.93089703667730017</v>
      </c>
      <c r="BA44" s="345" t="s">
        <v>1704</v>
      </c>
    </row>
    <row r="45" spans="1:53" ht="34" x14ac:dyDescent="0.2">
      <c r="A45" s="434"/>
      <c r="B45" s="334" t="s">
        <v>683</v>
      </c>
      <c r="C45" s="346">
        <v>2.2343578477962112E-15</v>
      </c>
      <c r="D45" s="336">
        <v>5.378800566813435E-7</v>
      </c>
      <c r="E45" s="336">
        <v>2.7869715332531497E-10</v>
      </c>
      <c r="F45" s="336">
        <v>5.3219774109161334E-29</v>
      </c>
      <c r="G45" s="336">
        <v>1.1550055541492085E-11</v>
      </c>
      <c r="H45" s="336">
        <v>0.70316667155738322</v>
      </c>
      <c r="I45" s="336">
        <v>1.0385882138971978E-15</v>
      </c>
      <c r="J45" s="336">
        <v>0.31698839367919174</v>
      </c>
      <c r="K45" s="336">
        <v>6.3937185743921265E-2</v>
      </c>
      <c r="L45" s="336">
        <v>9.4900002634273011E-17</v>
      </c>
      <c r="M45" s="336">
        <v>4.1380935054264287E-7</v>
      </c>
      <c r="N45" s="336">
        <v>5.3789602863032718E-5</v>
      </c>
      <c r="O45" s="336">
        <v>1.4003928291301506E-2</v>
      </c>
      <c r="P45" s="336">
        <v>4.6697704702914828E-12</v>
      </c>
      <c r="Q45" s="347"/>
      <c r="R45" s="336">
        <v>0.47591124781023997</v>
      </c>
      <c r="S45" s="336">
        <v>3.0147031356100761E-6</v>
      </c>
      <c r="T45" s="336">
        <v>7.7888633787530452E-20</v>
      </c>
      <c r="U45" s="336">
        <v>6.8951346595175655E-2</v>
      </c>
      <c r="V45" s="336">
        <v>0.11769378660670737</v>
      </c>
      <c r="W45" s="336">
        <v>1.2576682969299461E-29</v>
      </c>
      <c r="X45" s="336">
        <v>2.1869399842710409E-17</v>
      </c>
      <c r="Y45" s="336">
        <v>4.2164840747171027E-11</v>
      </c>
      <c r="Z45" s="336">
        <v>6.4101656403715105E-23</v>
      </c>
      <c r="AA45" s="336">
        <v>7.4411387809090296E-8</v>
      </c>
      <c r="AB45" s="336">
        <v>2.0365346349864755E-2</v>
      </c>
      <c r="AC45" s="336">
        <v>1.5695943967493522E-8</v>
      </c>
      <c r="AD45" s="336">
        <v>2.0804392651884787E-24</v>
      </c>
      <c r="AE45" s="336">
        <v>1.8767673955702013E-36</v>
      </c>
      <c r="AF45" s="336">
        <v>2.2314276802048449E-2</v>
      </c>
      <c r="AG45" s="336">
        <v>0.65119324863310768</v>
      </c>
      <c r="AH45" s="336">
        <v>2.081119824630381E-15</v>
      </c>
      <c r="AI45" s="336">
        <v>5.6315063229670136E-2</v>
      </c>
      <c r="AJ45" s="336">
        <v>1.2146361501859718E-13</v>
      </c>
      <c r="AK45" s="336">
        <v>5.9172502830033309E-12</v>
      </c>
      <c r="AL45" s="336">
        <v>8.2531511424753132E-15</v>
      </c>
      <c r="AM45" s="336">
        <v>4.7070215476371021E-9</v>
      </c>
      <c r="AN45" s="336">
        <v>4.4663346538712465E-23</v>
      </c>
      <c r="AO45" s="336">
        <v>4.9494561221282149E-25</v>
      </c>
      <c r="AP45" s="336">
        <v>1.5272308828616273E-4</v>
      </c>
      <c r="AQ45" s="336">
        <v>7.7969529153858759E-10</v>
      </c>
      <c r="AR45" s="336">
        <v>1.0302968791048049E-2</v>
      </c>
      <c r="AS45" s="336">
        <v>3.5304512528301242E-12</v>
      </c>
      <c r="AT45" s="336">
        <v>5.6505395599471958E-3</v>
      </c>
      <c r="AU45" s="336">
        <v>0.64295094847749945</v>
      </c>
      <c r="AV45" s="336">
        <v>4.9744562427644301E-6</v>
      </c>
      <c r="AW45" s="336">
        <v>1.6123257438960259E-3</v>
      </c>
      <c r="AX45" s="336">
        <v>3.5416473714445566E-30</v>
      </c>
      <c r="AY45" s="336">
        <v>3.3122237342202684E-8</v>
      </c>
      <c r="AZ45" s="336">
        <v>6.9102963322699829E-2</v>
      </c>
      <c r="BA45" s="337">
        <v>1.1176413664916157E-5</v>
      </c>
    </row>
    <row r="46" spans="1:53" ht="17" x14ac:dyDescent="0.2">
      <c r="A46" s="433"/>
      <c r="B46" s="338" t="s">
        <v>684</v>
      </c>
      <c r="C46" s="339">
        <v>28</v>
      </c>
      <c r="D46" s="340">
        <v>20</v>
      </c>
      <c r="E46" s="340">
        <v>24</v>
      </c>
      <c r="F46" s="340">
        <v>37</v>
      </c>
      <c r="G46" s="340">
        <v>26</v>
      </c>
      <c r="H46" s="340">
        <v>31</v>
      </c>
      <c r="I46" s="340">
        <v>33</v>
      </c>
      <c r="J46" s="340">
        <v>4</v>
      </c>
      <c r="K46" s="340">
        <v>4</v>
      </c>
      <c r="L46" s="340">
        <v>41</v>
      </c>
      <c r="M46" s="340">
        <v>45</v>
      </c>
      <c r="N46" s="340">
        <v>17</v>
      </c>
      <c r="O46" s="340">
        <v>14</v>
      </c>
      <c r="P46" s="340">
        <v>47</v>
      </c>
      <c r="Q46" s="340">
        <v>61</v>
      </c>
      <c r="R46" s="340">
        <v>6</v>
      </c>
      <c r="S46" s="340">
        <v>49</v>
      </c>
      <c r="T46" s="340">
        <v>49</v>
      </c>
      <c r="U46" s="340">
        <v>4</v>
      </c>
      <c r="V46" s="340">
        <v>4</v>
      </c>
      <c r="W46" s="340">
        <v>49</v>
      </c>
      <c r="X46" s="340">
        <v>40</v>
      </c>
      <c r="Y46" s="340">
        <v>49</v>
      </c>
      <c r="Z46" s="340">
        <v>48</v>
      </c>
      <c r="AA46" s="340">
        <v>20</v>
      </c>
      <c r="AB46" s="340">
        <v>4</v>
      </c>
      <c r="AC46" s="340">
        <v>26</v>
      </c>
      <c r="AD46" s="340">
        <v>37</v>
      </c>
      <c r="AE46" s="340">
        <v>49</v>
      </c>
      <c r="AF46" s="340">
        <v>4</v>
      </c>
      <c r="AG46" s="340">
        <v>9</v>
      </c>
      <c r="AH46" s="340">
        <v>37</v>
      </c>
      <c r="AI46" s="340">
        <v>6</v>
      </c>
      <c r="AJ46" s="340">
        <v>39</v>
      </c>
      <c r="AK46" s="340">
        <v>46</v>
      </c>
      <c r="AL46" s="340">
        <v>25</v>
      </c>
      <c r="AM46" s="340">
        <v>46</v>
      </c>
      <c r="AN46" s="340">
        <v>49</v>
      </c>
      <c r="AO46" s="340">
        <v>37</v>
      </c>
      <c r="AP46" s="340">
        <v>20</v>
      </c>
      <c r="AQ46" s="340">
        <v>40</v>
      </c>
      <c r="AR46" s="340">
        <v>5</v>
      </c>
      <c r="AS46" s="340">
        <v>49</v>
      </c>
      <c r="AT46" s="340">
        <v>15</v>
      </c>
      <c r="AU46" s="340">
        <v>8</v>
      </c>
      <c r="AV46" s="340">
        <v>41</v>
      </c>
      <c r="AW46" s="340">
        <v>4</v>
      </c>
      <c r="AX46" s="340">
        <v>47</v>
      </c>
      <c r="AY46" s="340">
        <v>46</v>
      </c>
      <c r="AZ46" s="340">
        <v>4</v>
      </c>
      <c r="BA46" s="341">
        <v>46</v>
      </c>
    </row>
    <row r="47" spans="1:53" ht="51" x14ac:dyDescent="0.2">
      <c r="A47" s="433" t="s">
        <v>99</v>
      </c>
      <c r="B47" s="334" t="s">
        <v>293</v>
      </c>
      <c r="C47" s="342" t="s">
        <v>1628</v>
      </c>
      <c r="D47" s="344" t="s">
        <v>1306</v>
      </c>
      <c r="E47" s="344" t="s">
        <v>1645</v>
      </c>
      <c r="F47" s="336">
        <v>0.33022622241404653</v>
      </c>
      <c r="G47" s="344" t="s">
        <v>1549</v>
      </c>
      <c r="H47" s="344" t="s">
        <v>1658</v>
      </c>
      <c r="I47" s="336">
        <v>0.12912646082418194</v>
      </c>
      <c r="J47" s="344" t="s">
        <v>1302</v>
      </c>
      <c r="K47" s="344" t="s">
        <v>1470</v>
      </c>
      <c r="L47" s="344" t="s">
        <v>1676</v>
      </c>
      <c r="M47" s="344" t="s">
        <v>1440</v>
      </c>
      <c r="N47" s="344" t="s">
        <v>1686</v>
      </c>
      <c r="O47" s="344" t="s">
        <v>1467</v>
      </c>
      <c r="P47" s="344" t="s">
        <v>1480</v>
      </c>
      <c r="Q47" s="336">
        <v>0.36569420453843304</v>
      </c>
      <c r="R47" s="343">
        <v>1</v>
      </c>
      <c r="S47" s="344" t="s">
        <v>1705</v>
      </c>
      <c r="T47" s="336">
        <v>0.67180605479710687</v>
      </c>
      <c r="U47" s="336">
        <v>0.7478292284427619</v>
      </c>
      <c r="V47" s="344" t="s">
        <v>1270</v>
      </c>
      <c r="W47" s="336">
        <v>0.92201794777473556</v>
      </c>
      <c r="X47" s="344" t="s">
        <v>1491</v>
      </c>
      <c r="Y47" s="336">
        <v>0.91480740425107376</v>
      </c>
      <c r="Z47" s="336">
        <v>0.88845855310368183</v>
      </c>
      <c r="AA47" s="336">
        <v>0.7997867519620907</v>
      </c>
      <c r="AB47" s="344" t="s">
        <v>1385</v>
      </c>
      <c r="AC47" s="344" t="s">
        <v>1336</v>
      </c>
      <c r="AD47" s="336">
        <v>0.13192629439495948</v>
      </c>
      <c r="AE47" s="336">
        <v>0.66966200800772935</v>
      </c>
      <c r="AF47" s="344" t="s">
        <v>1192</v>
      </c>
      <c r="AG47" s="344" t="s">
        <v>1270</v>
      </c>
      <c r="AH47" s="336">
        <v>0.43403540857620371</v>
      </c>
      <c r="AI47" s="344" t="s">
        <v>1597</v>
      </c>
      <c r="AJ47" s="336">
        <v>0.25990010981607198</v>
      </c>
      <c r="AK47" s="344" t="s">
        <v>1422</v>
      </c>
      <c r="AL47" s="336">
        <v>0.12257463259188782</v>
      </c>
      <c r="AM47" s="336">
        <v>0.42252483321575951</v>
      </c>
      <c r="AN47" s="336">
        <v>0.7202756364623234</v>
      </c>
      <c r="AO47" s="344" t="s">
        <v>1706</v>
      </c>
      <c r="AP47" s="344" t="s">
        <v>1594</v>
      </c>
      <c r="AQ47" s="344" t="s">
        <v>1707</v>
      </c>
      <c r="AR47" s="344" t="s">
        <v>1477</v>
      </c>
      <c r="AS47" s="336">
        <v>0.98432413828808885</v>
      </c>
      <c r="AT47" s="344" t="s">
        <v>1708</v>
      </c>
      <c r="AU47" s="344" t="s">
        <v>1159</v>
      </c>
      <c r="AV47" s="344" t="s">
        <v>1242</v>
      </c>
      <c r="AW47" s="344" t="s">
        <v>1494</v>
      </c>
      <c r="AX47" s="336">
        <v>-0.363499837870848</v>
      </c>
      <c r="AY47" s="344" t="s">
        <v>1220</v>
      </c>
      <c r="AZ47" s="344" t="s">
        <v>1648</v>
      </c>
      <c r="BA47" s="345" t="s">
        <v>1573</v>
      </c>
    </row>
    <row r="48" spans="1:53" ht="34" x14ac:dyDescent="0.2">
      <c r="A48" s="434"/>
      <c r="B48" s="334" t="s">
        <v>683</v>
      </c>
      <c r="C48" s="346">
        <v>2.2338518802155139E-2</v>
      </c>
      <c r="D48" s="336">
        <v>1.4054621097414483E-9</v>
      </c>
      <c r="E48" s="336">
        <v>2.0471380472111454E-4</v>
      </c>
      <c r="F48" s="336">
        <v>0.15503104102532636</v>
      </c>
      <c r="G48" s="336">
        <v>5.5267883450054512E-6</v>
      </c>
      <c r="H48" s="336">
        <v>1.9979171248607121E-2</v>
      </c>
      <c r="I48" s="336">
        <v>0.5668411859484489</v>
      </c>
      <c r="J48" s="336">
        <v>1.5053082930523984E-7</v>
      </c>
      <c r="K48" s="336">
        <v>1.2195304209224028E-13</v>
      </c>
      <c r="L48" s="336">
        <v>1.5759834833758327E-2</v>
      </c>
      <c r="M48" s="336">
        <v>4.5505950748393042E-3</v>
      </c>
      <c r="N48" s="336">
        <v>1.185777995774172E-4</v>
      </c>
      <c r="O48" s="336">
        <v>1.1618362794605798E-12</v>
      </c>
      <c r="P48" s="336">
        <v>1.1385150086324768E-4</v>
      </c>
      <c r="Q48" s="336">
        <v>0.47591124781023997</v>
      </c>
      <c r="R48" s="347"/>
      <c r="S48" s="336">
        <v>1.4930588257395431E-2</v>
      </c>
      <c r="T48" s="336">
        <v>0.21423978202229776</v>
      </c>
      <c r="U48" s="336">
        <v>0.14612516298789868</v>
      </c>
      <c r="V48" s="336">
        <v>1.2608660088458471E-8</v>
      </c>
      <c r="W48" s="336">
        <v>0.25307890954649137</v>
      </c>
      <c r="X48" s="336">
        <v>5.433009274345708E-4</v>
      </c>
      <c r="Y48" s="336">
        <v>0.26468454783130291</v>
      </c>
      <c r="Z48" s="336">
        <v>0.3035535116956386</v>
      </c>
      <c r="AA48" s="336">
        <v>0.40989173901268805</v>
      </c>
      <c r="AB48" s="336">
        <v>5.7239910184492477E-11</v>
      </c>
      <c r="AC48" s="336">
        <v>5.4914074316989517E-7</v>
      </c>
      <c r="AD48" s="336">
        <v>0.6017932129618413</v>
      </c>
      <c r="AE48" s="336">
        <v>0.14566101587088434</v>
      </c>
      <c r="AF48" s="336">
        <v>9.4423273334244742E-11</v>
      </c>
      <c r="AG48" s="336">
        <v>1.8469619054061018E-8</v>
      </c>
      <c r="AH48" s="336">
        <v>7.1912193803631785E-2</v>
      </c>
      <c r="AI48" s="336">
        <v>1.3695508182787134E-3</v>
      </c>
      <c r="AJ48" s="336">
        <v>0.33099336888539121</v>
      </c>
      <c r="AK48" s="336">
        <v>1.6527601084135248E-5</v>
      </c>
      <c r="AL48" s="336">
        <v>0.51874463852499741</v>
      </c>
      <c r="AM48" s="336">
        <v>0.22381110294378795</v>
      </c>
      <c r="AN48" s="336">
        <v>0.10642496228358442</v>
      </c>
      <c r="AO48" s="336">
        <v>4.0240081133831929E-2</v>
      </c>
      <c r="AP48" s="336">
        <v>1.0384446557830656E-9</v>
      </c>
      <c r="AQ48" s="336">
        <v>1.9148407299114413E-2</v>
      </c>
      <c r="AR48" s="336">
        <v>1.6769790030002896E-6</v>
      </c>
      <c r="AS48" s="336">
        <v>0.11287033095824683</v>
      </c>
      <c r="AT48" s="336">
        <v>1.2208263806676285E-2</v>
      </c>
      <c r="AU48" s="336">
        <v>2.1531076197789278E-7</v>
      </c>
      <c r="AV48" s="336">
        <v>6.6016951478434628E-4</v>
      </c>
      <c r="AW48" s="336">
        <v>2.5569084659048149E-10</v>
      </c>
      <c r="AX48" s="336">
        <v>0.37609544946024198</v>
      </c>
      <c r="AY48" s="336">
        <v>1.4867961425359786E-4</v>
      </c>
      <c r="AZ48" s="336">
        <v>1.4939718159195091E-9</v>
      </c>
      <c r="BA48" s="337">
        <v>3.3905243922786044E-3</v>
      </c>
    </row>
    <row r="49" spans="1:53" ht="17" x14ac:dyDescent="0.2">
      <c r="A49" s="433"/>
      <c r="B49" s="338" t="s">
        <v>684</v>
      </c>
      <c r="C49" s="339">
        <v>27</v>
      </c>
      <c r="D49" s="340">
        <v>35</v>
      </c>
      <c r="E49" s="340">
        <v>32</v>
      </c>
      <c r="F49" s="340">
        <v>20</v>
      </c>
      <c r="G49" s="340">
        <v>31</v>
      </c>
      <c r="H49" s="340">
        <v>6</v>
      </c>
      <c r="I49" s="340">
        <v>22</v>
      </c>
      <c r="J49" s="340">
        <v>47</v>
      </c>
      <c r="K49" s="340">
        <v>47</v>
      </c>
      <c r="L49" s="340">
        <v>14</v>
      </c>
      <c r="M49" s="340">
        <v>10</v>
      </c>
      <c r="N49" s="340">
        <v>38</v>
      </c>
      <c r="O49" s="340">
        <v>38</v>
      </c>
      <c r="P49" s="340">
        <v>8</v>
      </c>
      <c r="Q49" s="340">
        <v>6</v>
      </c>
      <c r="R49" s="340">
        <v>49</v>
      </c>
      <c r="S49" s="340">
        <v>6</v>
      </c>
      <c r="T49" s="340">
        <v>5</v>
      </c>
      <c r="U49" s="340">
        <v>5</v>
      </c>
      <c r="V49" s="340">
        <v>47</v>
      </c>
      <c r="W49" s="340">
        <v>3</v>
      </c>
      <c r="X49" s="340">
        <v>15</v>
      </c>
      <c r="Y49" s="340">
        <v>3</v>
      </c>
      <c r="Z49" s="340">
        <v>3</v>
      </c>
      <c r="AA49" s="340">
        <v>3</v>
      </c>
      <c r="AB49" s="340">
        <v>47</v>
      </c>
      <c r="AC49" s="340">
        <v>29</v>
      </c>
      <c r="AD49" s="340">
        <v>18</v>
      </c>
      <c r="AE49" s="340">
        <v>6</v>
      </c>
      <c r="AF49" s="340">
        <v>47</v>
      </c>
      <c r="AG49" s="340">
        <v>46</v>
      </c>
      <c r="AH49" s="340">
        <v>18</v>
      </c>
      <c r="AI49" s="340">
        <v>49</v>
      </c>
      <c r="AJ49" s="340">
        <v>16</v>
      </c>
      <c r="AK49" s="340">
        <v>9</v>
      </c>
      <c r="AL49" s="340">
        <v>30</v>
      </c>
      <c r="AM49" s="340">
        <v>10</v>
      </c>
      <c r="AN49" s="340">
        <v>6</v>
      </c>
      <c r="AO49" s="340">
        <v>4</v>
      </c>
      <c r="AP49" s="340">
        <v>35</v>
      </c>
      <c r="AQ49" s="340">
        <v>15</v>
      </c>
      <c r="AR49" s="340">
        <v>48</v>
      </c>
      <c r="AS49" s="340">
        <v>3</v>
      </c>
      <c r="AT49" s="340">
        <v>41</v>
      </c>
      <c r="AU49" s="340">
        <v>34</v>
      </c>
      <c r="AV49" s="340">
        <v>14</v>
      </c>
      <c r="AW49" s="340">
        <v>47</v>
      </c>
      <c r="AX49" s="340">
        <v>8</v>
      </c>
      <c r="AY49" s="340">
        <v>9</v>
      </c>
      <c r="AZ49" s="340">
        <v>47</v>
      </c>
      <c r="BA49" s="341">
        <v>4</v>
      </c>
    </row>
    <row r="50" spans="1:53" ht="51" x14ac:dyDescent="0.2">
      <c r="A50" s="433" t="s">
        <v>74</v>
      </c>
      <c r="B50" s="334" t="s">
        <v>293</v>
      </c>
      <c r="C50" s="342" t="s">
        <v>1280</v>
      </c>
      <c r="D50" s="344" t="s">
        <v>1641</v>
      </c>
      <c r="E50" s="344" t="s">
        <v>1646</v>
      </c>
      <c r="F50" s="344" t="s">
        <v>1251</v>
      </c>
      <c r="G50" s="344" t="s">
        <v>1539</v>
      </c>
      <c r="H50" s="336">
        <v>0.32451451917303015</v>
      </c>
      <c r="I50" s="336">
        <v>0.32936912198965185</v>
      </c>
      <c r="J50" s="336">
        <v>0.64549722436790313</v>
      </c>
      <c r="K50" s="336">
        <v>0.76980035891950016</v>
      </c>
      <c r="L50" s="344" t="s">
        <v>1505</v>
      </c>
      <c r="M50" s="344" t="s">
        <v>1292</v>
      </c>
      <c r="N50" s="344" t="s">
        <v>1425</v>
      </c>
      <c r="O50" s="344" t="s">
        <v>1333</v>
      </c>
      <c r="P50" s="344" t="s">
        <v>1456</v>
      </c>
      <c r="Q50" s="344" t="s">
        <v>1699</v>
      </c>
      <c r="R50" s="344" t="s">
        <v>1705</v>
      </c>
      <c r="S50" s="343">
        <v>1</v>
      </c>
      <c r="T50" s="344" t="s">
        <v>1655</v>
      </c>
      <c r="U50" s="336">
        <v>0.7637626158259746</v>
      </c>
      <c r="V50" s="344" t="s">
        <v>1659</v>
      </c>
      <c r="W50" s="344" t="s">
        <v>1591</v>
      </c>
      <c r="X50" s="344" t="s">
        <v>1188</v>
      </c>
      <c r="Y50" s="344" t="s">
        <v>1401</v>
      </c>
      <c r="Z50" s="344" t="s">
        <v>1271</v>
      </c>
      <c r="AA50" s="344" t="s">
        <v>1487</v>
      </c>
      <c r="AB50" s="336">
        <v>0.85039040552437373</v>
      </c>
      <c r="AC50" s="344" t="s">
        <v>1279</v>
      </c>
      <c r="AD50" s="344" t="s">
        <v>1512</v>
      </c>
      <c r="AE50" s="344" t="s">
        <v>1265</v>
      </c>
      <c r="AF50" s="336">
        <v>0.85428214297032934</v>
      </c>
      <c r="AG50" s="336">
        <v>0.21029461884413853</v>
      </c>
      <c r="AH50" s="344" t="s">
        <v>1415</v>
      </c>
      <c r="AI50" s="336">
        <v>0.73403178456650053</v>
      </c>
      <c r="AJ50" s="344" t="s">
        <v>1557</v>
      </c>
      <c r="AK50" s="344" t="s">
        <v>1584</v>
      </c>
      <c r="AL50" s="336">
        <v>0.39540823715501389</v>
      </c>
      <c r="AM50" s="344" t="s">
        <v>1201</v>
      </c>
      <c r="AN50" s="344" t="s">
        <v>1330</v>
      </c>
      <c r="AO50" s="344" t="s">
        <v>1379</v>
      </c>
      <c r="AP50" s="344" t="s">
        <v>1635</v>
      </c>
      <c r="AQ50" s="344" t="s">
        <v>1615</v>
      </c>
      <c r="AR50" s="336">
        <v>0.6897740849642634</v>
      </c>
      <c r="AS50" s="336">
        <v>0.21609301372385842</v>
      </c>
      <c r="AT50" s="344" t="s">
        <v>1184</v>
      </c>
      <c r="AU50" s="344" t="s">
        <v>1297</v>
      </c>
      <c r="AV50" s="336">
        <v>-0.1426058458680064</v>
      </c>
      <c r="AW50" s="336">
        <v>0.94924818922994747</v>
      </c>
      <c r="AX50" s="344" t="s">
        <v>1348</v>
      </c>
      <c r="AY50" s="336">
        <v>-3.2494495570324399E-3</v>
      </c>
      <c r="AZ50" s="336">
        <v>0.75388211926943649</v>
      </c>
      <c r="BA50" s="345" t="s">
        <v>1518</v>
      </c>
    </row>
    <row r="51" spans="1:53" ht="34" x14ac:dyDescent="0.2">
      <c r="A51" s="434"/>
      <c r="B51" s="334" t="s">
        <v>683</v>
      </c>
      <c r="C51" s="346">
        <v>1.4547677335070969E-3</v>
      </c>
      <c r="D51" s="336">
        <v>6.0728838562352616E-4</v>
      </c>
      <c r="E51" s="336">
        <v>4.7868026623508848E-5</v>
      </c>
      <c r="F51" s="336">
        <v>3.7312054660793649E-4</v>
      </c>
      <c r="G51" s="336">
        <v>1.933090607463127E-4</v>
      </c>
      <c r="H51" s="336">
        <v>7.4891608671890528E-2</v>
      </c>
      <c r="I51" s="336">
        <v>6.1243243756491594E-2</v>
      </c>
      <c r="J51" s="336">
        <v>0.35450277563209687</v>
      </c>
      <c r="K51" s="336">
        <v>0.23019964108049984</v>
      </c>
      <c r="L51" s="336">
        <v>3.0566902348280987E-3</v>
      </c>
      <c r="M51" s="336">
        <v>2.2239698929337612E-19</v>
      </c>
      <c r="N51" s="336">
        <v>2.5069674074704211E-4</v>
      </c>
      <c r="O51" s="336">
        <v>2.2871508064934726E-5</v>
      </c>
      <c r="P51" s="336">
        <v>9.5292407759164576E-14</v>
      </c>
      <c r="Q51" s="336">
        <v>3.0147031356100761E-6</v>
      </c>
      <c r="R51" s="336">
        <v>1.4930588257395431E-2</v>
      </c>
      <c r="S51" s="347"/>
      <c r="T51" s="336">
        <v>4.7906688465123226E-3</v>
      </c>
      <c r="U51" s="336">
        <v>0.2362373841740254</v>
      </c>
      <c r="V51" s="336">
        <v>1.5268072165337543E-2</v>
      </c>
      <c r="W51" s="336">
        <v>1.7768331639322999E-7</v>
      </c>
      <c r="X51" s="336">
        <v>2.6874740129751928E-7</v>
      </c>
      <c r="Y51" s="336">
        <v>3.3757428780593229E-18</v>
      </c>
      <c r="Z51" s="336">
        <v>2.3363180032811038E-11</v>
      </c>
      <c r="AA51" s="336">
        <v>5.4226165764250777E-4</v>
      </c>
      <c r="AB51" s="336">
        <v>0.14960959447562627</v>
      </c>
      <c r="AC51" s="336">
        <v>5.2461221273526164E-6</v>
      </c>
      <c r="AD51" s="336">
        <v>1.2443854637712894E-3</v>
      </c>
      <c r="AE51" s="336">
        <v>2.3440822170668475E-7</v>
      </c>
      <c r="AF51" s="336">
        <v>0.14571785702967077</v>
      </c>
      <c r="AG51" s="336">
        <v>0.58706701065675737</v>
      </c>
      <c r="AH51" s="336">
        <v>1.0269189060807651E-6</v>
      </c>
      <c r="AI51" s="336">
        <v>9.6701462451424372E-2</v>
      </c>
      <c r="AJ51" s="336">
        <v>1.1453113851732136E-6</v>
      </c>
      <c r="AK51" s="336">
        <v>1.2727050870364173E-19</v>
      </c>
      <c r="AL51" s="336">
        <v>5.041870904417186E-2</v>
      </c>
      <c r="AM51" s="336">
        <v>5.1687146200711332E-23</v>
      </c>
      <c r="AN51" s="336">
        <v>7.3515576215293611E-12</v>
      </c>
      <c r="AO51" s="336">
        <v>3.9426532077803221E-4</v>
      </c>
      <c r="AP51" s="336">
        <v>3.2040061265750995E-5</v>
      </c>
      <c r="AQ51" s="336">
        <v>3.9615067284401658E-10</v>
      </c>
      <c r="AR51" s="336">
        <v>0.19748320828834129</v>
      </c>
      <c r="AS51" s="336">
        <v>0.14919387097424602</v>
      </c>
      <c r="AT51" s="336">
        <v>2.6393542024661018E-5</v>
      </c>
      <c r="AU51" s="336">
        <v>2.5480954753911674E-4</v>
      </c>
      <c r="AV51" s="336">
        <v>0.37376543585814659</v>
      </c>
      <c r="AW51" s="336">
        <v>5.075181077005253E-2</v>
      </c>
      <c r="AX51" s="336">
        <v>3.0312911416784051E-4</v>
      </c>
      <c r="AY51" s="336">
        <v>0.98290076305537355</v>
      </c>
      <c r="AZ51" s="336">
        <v>0.24611788073056351</v>
      </c>
      <c r="BA51" s="337">
        <v>3.0139288324458098E-9</v>
      </c>
    </row>
    <row r="52" spans="1:53" ht="17" x14ac:dyDescent="0.2">
      <c r="A52" s="433"/>
      <c r="B52" s="338" t="s">
        <v>684</v>
      </c>
      <c r="C52" s="339">
        <v>28</v>
      </c>
      <c r="D52" s="340">
        <v>20</v>
      </c>
      <c r="E52" s="340">
        <v>24</v>
      </c>
      <c r="F52" s="340">
        <v>37</v>
      </c>
      <c r="G52" s="340">
        <v>26</v>
      </c>
      <c r="H52" s="340">
        <v>31</v>
      </c>
      <c r="I52" s="340">
        <v>33</v>
      </c>
      <c r="J52" s="340">
        <v>4</v>
      </c>
      <c r="K52" s="340">
        <v>4</v>
      </c>
      <c r="L52" s="340">
        <v>41</v>
      </c>
      <c r="M52" s="340">
        <v>45</v>
      </c>
      <c r="N52" s="340">
        <v>17</v>
      </c>
      <c r="O52" s="340">
        <v>14</v>
      </c>
      <c r="P52" s="340">
        <v>47</v>
      </c>
      <c r="Q52" s="340">
        <v>49</v>
      </c>
      <c r="R52" s="340">
        <v>6</v>
      </c>
      <c r="S52" s="340">
        <v>49</v>
      </c>
      <c r="T52" s="340">
        <v>48</v>
      </c>
      <c r="U52" s="340">
        <v>4</v>
      </c>
      <c r="V52" s="340">
        <v>4</v>
      </c>
      <c r="W52" s="340">
        <v>46</v>
      </c>
      <c r="X52" s="340">
        <v>40</v>
      </c>
      <c r="Y52" s="340">
        <v>46</v>
      </c>
      <c r="Z52" s="340">
        <v>46</v>
      </c>
      <c r="AA52" s="340">
        <v>20</v>
      </c>
      <c r="AB52" s="340">
        <v>4</v>
      </c>
      <c r="AC52" s="340">
        <v>26</v>
      </c>
      <c r="AD52" s="340">
        <v>37</v>
      </c>
      <c r="AE52" s="340">
        <v>49</v>
      </c>
      <c r="AF52" s="340">
        <v>4</v>
      </c>
      <c r="AG52" s="340">
        <v>9</v>
      </c>
      <c r="AH52" s="340">
        <v>37</v>
      </c>
      <c r="AI52" s="340">
        <v>6</v>
      </c>
      <c r="AJ52" s="340">
        <v>39</v>
      </c>
      <c r="AK52" s="340">
        <v>46</v>
      </c>
      <c r="AL52" s="340">
        <v>25</v>
      </c>
      <c r="AM52" s="340">
        <v>46</v>
      </c>
      <c r="AN52" s="340">
        <v>49</v>
      </c>
      <c r="AO52" s="340">
        <v>37</v>
      </c>
      <c r="AP52" s="340">
        <v>20</v>
      </c>
      <c r="AQ52" s="340">
        <v>40</v>
      </c>
      <c r="AR52" s="340">
        <v>5</v>
      </c>
      <c r="AS52" s="340">
        <v>46</v>
      </c>
      <c r="AT52" s="340">
        <v>15</v>
      </c>
      <c r="AU52" s="340">
        <v>8</v>
      </c>
      <c r="AV52" s="340">
        <v>41</v>
      </c>
      <c r="AW52" s="340">
        <v>4</v>
      </c>
      <c r="AX52" s="340">
        <v>47</v>
      </c>
      <c r="AY52" s="340">
        <v>46</v>
      </c>
      <c r="AZ52" s="340">
        <v>4</v>
      </c>
      <c r="BA52" s="341">
        <v>44</v>
      </c>
    </row>
    <row r="53" spans="1:53" ht="51" x14ac:dyDescent="0.2">
      <c r="A53" s="433" t="s">
        <v>65</v>
      </c>
      <c r="B53" s="334" t="s">
        <v>293</v>
      </c>
      <c r="C53" s="342" t="s">
        <v>1238</v>
      </c>
      <c r="D53" s="344" t="s">
        <v>1291</v>
      </c>
      <c r="E53" s="344" t="s">
        <v>1509</v>
      </c>
      <c r="F53" s="344" t="s">
        <v>1274</v>
      </c>
      <c r="G53" s="344" t="s">
        <v>1489</v>
      </c>
      <c r="H53" s="336">
        <v>0.14210917979633322</v>
      </c>
      <c r="I53" s="344" t="s">
        <v>1392</v>
      </c>
      <c r="J53" s="336">
        <v>0.40389034790077871</v>
      </c>
      <c r="K53" s="336">
        <v>0.98060857232612808</v>
      </c>
      <c r="L53" s="344" t="s">
        <v>1584</v>
      </c>
      <c r="M53" s="344" t="s">
        <v>1681</v>
      </c>
      <c r="N53" s="344" t="s">
        <v>1443</v>
      </c>
      <c r="O53" s="344" t="s">
        <v>1206</v>
      </c>
      <c r="P53" s="344" t="s">
        <v>1554</v>
      </c>
      <c r="Q53" s="344" t="s">
        <v>1571</v>
      </c>
      <c r="R53" s="336">
        <v>0.67180605479710687</v>
      </c>
      <c r="S53" s="344" t="s">
        <v>1655</v>
      </c>
      <c r="T53" s="343">
        <v>1</v>
      </c>
      <c r="U53" s="336">
        <v>0.98031561806323941</v>
      </c>
      <c r="V53" s="336">
        <v>0.82199493652678668</v>
      </c>
      <c r="W53" s="344" t="s">
        <v>1570</v>
      </c>
      <c r="X53" s="344" t="s">
        <v>1425</v>
      </c>
      <c r="Y53" s="344" t="s">
        <v>1170</v>
      </c>
      <c r="Z53" s="344" t="s">
        <v>1648</v>
      </c>
      <c r="AA53" s="344" t="s">
        <v>1285</v>
      </c>
      <c r="AB53" s="336">
        <v>0.99661589554012397</v>
      </c>
      <c r="AC53" s="344" t="s">
        <v>1329</v>
      </c>
      <c r="AD53" s="344" t="s">
        <v>1480</v>
      </c>
      <c r="AE53" s="344" t="s">
        <v>1289</v>
      </c>
      <c r="AF53" s="344" t="s">
        <v>1709</v>
      </c>
      <c r="AG53" s="336">
        <v>0.24056261216234365</v>
      </c>
      <c r="AH53" s="344" t="s">
        <v>1242</v>
      </c>
      <c r="AI53" s="336">
        <v>0.75724018541853522</v>
      </c>
      <c r="AJ53" s="344" t="s">
        <v>1413</v>
      </c>
      <c r="AK53" s="344" t="s">
        <v>1568</v>
      </c>
      <c r="AL53" s="344" t="s">
        <v>1146</v>
      </c>
      <c r="AM53" s="344" t="s">
        <v>1368</v>
      </c>
      <c r="AN53" s="344" t="s">
        <v>1522</v>
      </c>
      <c r="AO53" s="344" t="s">
        <v>1139</v>
      </c>
      <c r="AP53" s="344" t="s">
        <v>1266</v>
      </c>
      <c r="AQ53" s="344" t="s">
        <v>1332</v>
      </c>
      <c r="AR53" s="336">
        <v>0.85176244780102828</v>
      </c>
      <c r="AS53" s="344" t="s">
        <v>1258</v>
      </c>
      <c r="AT53" s="344" t="s">
        <v>1142</v>
      </c>
      <c r="AU53" s="344" t="s">
        <v>1154</v>
      </c>
      <c r="AV53" s="344" t="s">
        <v>1359</v>
      </c>
      <c r="AW53" s="336">
        <v>0.9631231373018605</v>
      </c>
      <c r="AX53" s="344" t="s">
        <v>1482</v>
      </c>
      <c r="AY53" s="344" t="s">
        <v>1435</v>
      </c>
      <c r="AZ53" s="336">
        <v>0.99093755199670996</v>
      </c>
      <c r="BA53" s="345" t="s">
        <v>1710</v>
      </c>
    </row>
    <row r="54" spans="1:53" ht="34" x14ac:dyDescent="0.2">
      <c r="A54" s="434"/>
      <c r="B54" s="334" t="s">
        <v>683</v>
      </c>
      <c r="C54" s="346">
        <v>4.2826201773539508E-19</v>
      </c>
      <c r="D54" s="336">
        <v>3.8042451449023769E-14</v>
      </c>
      <c r="E54" s="336">
        <v>5.0085256332617909E-23</v>
      </c>
      <c r="F54" s="336">
        <v>9.7828601189366247E-16</v>
      </c>
      <c r="G54" s="336">
        <v>3.6113132532608696E-23</v>
      </c>
      <c r="H54" s="336">
        <v>0.45379425765603332</v>
      </c>
      <c r="I54" s="336">
        <v>1.8988780737458613E-8</v>
      </c>
      <c r="J54" s="336">
        <v>0.73531545216869743</v>
      </c>
      <c r="K54" s="336">
        <v>0.12557532786197556</v>
      </c>
      <c r="L54" s="336">
        <v>4.2492453596603603E-17</v>
      </c>
      <c r="M54" s="336">
        <v>4.5980999401700818E-4</v>
      </c>
      <c r="N54" s="336">
        <v>2.3408570646848244E-6</v>
      </c>
      <c r="O54" s="336">
        <v>7.5446154745344E-4</v>
      </c>
      <c r="P54" s="336">
        <v>1.030307058381498E-6</v>
      </c>
      <c r="Q54" s="336">
        <v>7.7888633787530452E-20</v>
      </c>
      <c r="R54" s="336">
        <v>0.21423978202229776</v>
      </c>
      <c r="S54" s="336">
        <v>4.7906688465123226E-3</v>
      </c>
      <c r="T54" s="347"/>
      <c r="U54" s="336">
        <v>0.12652344220041989</v>
      </c>
      <c r="V54" s="336">
        <v>0.38572226615497984</v>
      </c>
      <c r="W54" s="336">
        <v>5.9464237172422102E-13</v>
      </c>
      <c r="X54" s="336">
        <v>6.5028859590275734E-9</v>
      </c>
      <c r="Y54" s="336">
        <v>5.2211443703267183E-4</v>
      </c>
      <c r="Z54" s="336">
        <v>1.5439096251913599E-9</v>
      </c>
      <c r="AA54" s="336">
        <v>6.4265997848782936E-13</v>
      </c>
      <c r="AB54" s="336">
        <v>5.2388932821646583E-2</v>
      </c>
      <c r="AC54" s="336">
        <v>5.1888723879711668E-11</v>
      </c>
      <c r="AD54" s="336">
        <v>4.046822554018794E-21</v>
      </c>
      <c r="AE54" s="336">
        <v>1.2056307266258085E-17</v>
      </c>
      <c r="AF54" s="336">
        <v>3.8868963864332362E-2</v>
      </c>
      <c r="AG54" s="336">
        <v>0.56604479677917641</v>
      </c>
      <c r="AH54" s="336">
        <v>6.3925053501886527E-9</v>
      </c>
      <c r="AI54" s="336">
        <v>0.13823427555731505</v>
      </c>
      <c r="AJ54" s="336">
        <v>2.1656010379522304E-7</v>
      </c>
      <c r="AK54" s="336">
        <v>5.6975854794643323E-6</v>
      </c>
      <c r="AL54" s="336">
        <v>7.6501529993321669E-8</v>
      </c>
      <c r="AM54" s="336">
        <v>1.9168174061413347E-4</v>
      </c>
      <c r="AN54" s="336">
        <v>6.4384037058519938E-10</v>
      </c>
      <c r="AO54" s="336">
        <v>5.2146092181122574E-12</v>
      </c>
      <c r="AP54" s="336">
        <v>1.5874888424800899E-7</v>
      </c>
      <c r="AQ54" s="336">
        <v>6.1140758795064578E-6</v>
      </c>
      <c r="AR54" s="336">
        <v>0.14823755219897172</v>
      </c>
      <c r="AS54" s="336">
        <v>8.1805285634948605E-26</v>
      </c>
      <c r="AT54" s="336">
        <v>6.3578389885748676E-6</v>
      </c>
      <c r="AU54" s="336">
        <v>5.4787765509723037E-3</v>
      </c>
      <c r="AV54" s="336">
        <v>4.6186035132151508E-8</v>
      </c>
      <c r="AW54" s="336">
        <v>0.17342665114532241</v>
      </c>
      <c r="AX54" s="336">
        <v>6.9139763661050452E-25</v>
      </c>
      <c r="AY54" s="336">
        <v>1.4274486020511787E-14</v>
      </c>
      <c r="AZ54" s="336">
        <v>8.5772172809235769E-2</v>
      </c>
      <c r="BA54" s="337">
        <v>1.1393310184434459E-2</v>
      </c>
    </row>
    <row r="55" spans="1:53" ht="17" x14ac:dyDescent="0.2">
      <c r="A55" s="433"/>
      <c r="B55" s="338" t="s">
        <v>684</v>
      </c>
      <c r="C55" s="339">
        <v>27</v>
      </c>
      <c r="D55" s="340">
        <v>19</v>
      </c>
      <c r="E55" s="340">
        <v>23</v>
      </c>
      <c r="F55" s="340">
        <v>36</v>
      </c>
      <c r="G55" s="340">
        <v>25</v>
      </c>
      <c r="H55" s="340">
        <v>30</v>
      </c>
      <c r="I55" s="340">
        <v>32</v>
      </c>
      <c r="J55" s="340">
        <v>3</v>
      </c>
      <c r="K55" s="340">
        <v>3</v>
      </c>
      <c r="L55" s="340">
        <v>40</v>
      </c>
      <c r="M55" s="340">
        <v>44</v>
      </c>
      <c r="N55" s="340">
        <v>16</v>
      </c>
      <c r="O55" s="340">
        <v>13</v>
      </c>
      <c r="P55" s="340">
        <v>46</v>
      </c>
      <c r="Q55" s="340">
        <v>49</v>
      </c>
      <c r="R55" s="340">
        <v>5</v>
      </c>
      <c r="S55" s="340">
        <v>48</v>
      </c>
      <c r="T55" s="340">
        <v>49</v>
      </c>
      <c r="U55" s="340">
        <v>3</v>
      </c>
      <c r="V55" s="340">
        <v>3</v>
      </c>
      <c r="W55" s="340">
        <v>47</v>
      </c>
      <c r="X55" s="340">
        <v>39</v>
      </c>
      <c r="Y55" s="340">
        <v>47</v>
      </c>
      <c r="Z55" s="340">
        <v>47</v>
      </c>
      <c r="AA55" s="340">
        <v>20</v>
      </c>
      <c r="AB55" s="340">
        <v>3</v>
      </c>
      <c r="AC55" s="340">
        <v>25</v>
      </c>
      <c r="AD55" s="340">
        <v>36</v>
      </c>
      <c r="AE55" s="340">
        <v>48</v>
      </c>
      <c r="AF55" s="340">
        <v>3</v>
      </c>
      <c r="AG55" s="340">
        <v>8</v>
      </c>
      <c r="AH55" s="340">
        <v>36</v>
      </c>
      <c r="AI55" s="340">
        <v>5</v>
      </c>
      <c r="AJ55" s="340">
        <v>38</v>
      </c>
      <c r="AK55" s="340">
        <v>45</v>
      </c>
      <c r="AL55" s="340">
        <v>24</v>
      </c>
      <c r="AM55" s="340">
        <v>45</v>
      </c>
      <c r="AN55" s="340">
        <v>48</v>
      </c>
      <c r="AO55" s="340">
        <v>37</v>
      </c>
      <c r="AP55" s="340">
        <v>19</v>
      </c>
      <c r="AQ55" s="340">
        <v>39</v>
      </c>
      <c r="AR55" s="340">
        <v>4</v>
      </c>
      <c r="AS55" s="340">
        <v>47</v>
      </c>
      <c r="AT55" s="340">
        <v>14</v>
      </c>
      <c r="AU55" s="340">
        <v>7</v>
      </c>
      <c r="AV55" s="340">
        <v>40</v>
      </c>
      <c r="AW55" s="340">
        <v>3</v>
      </c>
      <c r="AX55" s="340">
        <v>46</v>
      </c>
      <c r="AY55" s="340">
        <v>45</v>
      </c>
      <c r="AZ55" s="340">
        <v>3</v>
      </c>
      <c r="BA55" s="341">
        <v>45</v>
      </c>
    </row>
    <row r="56" spans="1:53" ht="51" x14ac:dyDescent="0.2">
      <c r="A56" s="433" t="s">
        <v>64</v>
      </c>
      <c r="B56" s="334" t="s">
        <v>293</v>
      </c>
      <c r="C56" s="342" t="s">
        <v>1247</v>
      </c>
      <c r="D56" s="336">
        <v>0.37741470621203299</v>
      </c>
      <c r="E56" s="344" t="s">
        <v>1191</v>
      </c>
      <c r="F56" s="336">
        <v>0.79610003532625895</v>
      </c>
      <c r="G56" s="336">
        <v>0.71950811182414787</v>
      </c>
      <c r="H56" s="336">
        <v>0.7637626158259766</v>
      </c>
      <c r="I56" s="336">
        <v>0.64699663922063266</v>
      </c>
      <c r="J56" s="336">
        <v>0.77765876962502378</v>
      </c>
      <c r="K56" s="344" t="s">
        <v>1672</v>
      </c>
      <c r="L56" s="336">
        <v>-2.6958193300861612E-2</v>
      </c>
      <c r="M56" s="336">
        <v>0.81984479017617773</v>
      </c>
      <c r="N56" s="344" t="s">
        <v>1687</v>
      </c>
      <c r="O56" s="336">
        <v>0.84638036707475472</v>
      </c>
      <c r="P56" s="336">
        <v>0.79520622556445786</v>
      </c>
      <c r="Q56" s="336">
        <v>0.93104865340482434</v>
      </c>
      <c r="R56" s="336">
        <v>0.7478292284427619</v>
      </c>
      <c r="S56" s="336">
        <v>0.7637626158259746</v>
      </c>
      <c r="T56" s="336">
        <v>0.98031561806323941</v>
      </c>
      <c r="U56" s="343">
        <v>1</v>
      </c>
      <c r="V56" s="336">
        <v>0.70986289689890725</v>
      </c>
      <c r="W56" s="344" t="s">
        <v>1666</v>
      </c>
      <c r="X56" s="336">
        <v>0.85701061772260212</v>
      </c>
      <c r="Y56" s="344" t="s">
        <v>1666</v>
      </c>
      <c r="Z56" s="344" t="s">
        <v>1666</v>
      </c>
      <c r="AA56" s="344" t="s">
        <v>1666</v>
      </c>
      <c r="AB56" s="336">
        <v>0.85323390050956582</v>
      </c>
      <c r="AC56" s="336">
        <v>0.74518078927771747</v>
      </c>
      <c r="AD56" s="336">
        <v>0.24041118447297549</v>
      </c>
      <c r="AE56" s="336">
        <v>0.80383695246849984</v>
      </c>
      <c r="AF56" s="344" t="s">
        <v>1711</v>
      </c>
      <c r="AG56" s="336">
        <v>0.78030730651482583</v>
      </c>
      <c r="AH56" s="336">
        <v>0.82254083580903714</v>
      </c>
      <c r="AI56" s="344" t="s">
        <v>1712</v>
      </c>
      <c r="AJ56" s="336">
        <v>0.79520622556445908</v>
      </c>
      <c r="AK56" s="336">
        <v>0.75452531139282442</v>
      </c>
      <c r="AL56" s="336">
        <v>0.81085282595484076</v>
      </c>
      <c r="AM56" s="344" t="s">
        <v>1666</v>
      </c>
      <c r="AN56" s="336">
        <v>0.9449111825230706</v>
      </c>
      <c r="AO56" s="344" t="s">
        <v>1666</v>
      </c>
      <c r="AP56" s="336">
        <v>-0.42534286483680567</v>
      </c>
      <c r="AQ56" s="344" t="s">
        <v>1395</v>
      </c>
      <c r="AR56" s="344" t="s">
        <v>1713</v>
      </c>
      <c r="AS56" s="344" t="s">
        <v>1666</v>
      </c>
      <c r="AT56" s="336">
        <v>0.83775130111800977</v>
      </c>
      <c r="AU56" s="336">
        <v>0.8241542042395229</v>
      </c>
      <c r="AV56" s="336">
        <v>0.86653192548516977</v>
      </c>
      <c r="AW56" s="344" t="s">
        <v>1714</v>
      </c>
      <c r="AX56" s="336">
        <v>0.17049858486762087</v>
      </c>
      <c r="AY56" s="336">
        <v>0.45487178933546318</v>
      </c>
      <c r="AZ56" s="344" t="s">
        <v>1672</v>
      </c>
      <c r="BA56" s="345" t="s">
        <v>1670</v>
      </c>
    </row>
    <row r="57" spans="1:53" ht="34" x14ac:dyDescent="0.2">
      <c r="A57" s="434"/>
      <c r="B57" s="334" t="s">
        <v>683</v>
      </c>
      <c r="C57" s="346">
        <v>6.2579097955168944E-3</v>
      </c>
      <c r="D57" s="336">
        <v>0.53112590946327254</v>
      </c>
      <c r="E57" s="336">
        <v>3.5280186814403806E-3</v>
      </c>
      <c r="F57" s="336">
        <v>0.10708024472385466</v>
      </c>
      <c r="G57" s="336">
        <v>0.17062406129403374</v>
      </c>
      <c r="H57" s="336">
        <v>0.2362373841740234</v>
      </c>
      <c r="I57" s="336">
        <v>0.23798569977381839</v>
      </c>
      <c r="J57" s="336">
        <v>0.12156858804919335</v>
      </c>
      <c r="K57" s="336">
        <v>1.1280239943186806E-2</v>
      </c>
      <c r="L57" s="336">
        <v>0.96567992017810023</v>
      </c>
      <c r="M57" s="336">
        <v>8.9269961948796314E-2</v>
      </c>
      <c r="N57" s="336">
        <v>1.644877156381408E-2</v>
      </c>
      <c r="O57" s="336">
        <v>7.0588592438539613E-2</v>
      </c>
      <c r="P57" s="336">
        <v>0.10776961145861506</v>
      </c>
      <c r="Q57" s="336">
        <v>6.8951346595175655E-2</v>
      </c>
      <c r="R57" s="336">
        <v>0.14612516298789868</v>
      </c>
      <c r="S57" s="336">
        <v>0.2362373841740254</v>
      </c>
      <c r="T57" s="336">
        <v>0.12652344220041989</v>
      </c>
      <c r="U57" s="347"/>
      <c r="V57" s="336">
        <v>0.179213586348485</v>
      </c>
      <c r="W57" s="344"/>
      <c r="X57" s="336">
        <v>6.3496270162859469E-2</v>
      </c>
      <c r="Y57" s="344"/>
      <c r="Z57" s="344"/>
      <c r="AA57" s="344"/>
      <c r="AB57" s="336">
        <v>6.5989188854195246E-2</v>
      </c>
      <c r="AC57" s="336">
        <v>0.14836888517058427</v>
      </c>
      <c r="AD57" s="336">
        <v>0.69687372724295948</v>
      </c>
      <c r="AE57" s="336">
        <v>0.19616304753150016</v>
      </c>
      <c r="AF57" s="336">
        <v>1.2041078236066403E-2</v>
      </c>
      <c r="AG57" s="336">
        <v>0.1194540571784825</v>
      </c>
      <c r="AH57" s="336">
        <v>8.7311087658198366E-2</v>
      </c>
      <c r="AI57" s="336">
        <v>2.937049488130003E-2</v>
      </c>
      <c r="AJ57" s="336">
        <v>0.10776961145861411</v>
      </c>
      <c r="AK57" s="336">
        <v>0.14049738765933634</v>
      </c>
      <c r="AL57" s="336">
        <v>9.5898347559193131E-2</v>
      </c>
      <c r="AM57" s="344"/>
      <c r="AN57" s="336">
        <v>5.5088817476929397E-2</v>
      </c>
      <c r="AO57" s="344"/>
      <c r="AP57" s="336">
        <v>0.47524086489182948</v>
      </c>
      <c r="AQ57" s="336">
        <v>7.4351289035820842E-3</v>
      </c>
      <c r="AR57" s="336">
        <v>1.9192639643394824E-2</v>
      </c>
      <c r="AS57" s="344"/>
      <c r="AT57" s="336">
        <v>7.6514414471030801E-2</v>
      </c>
      <c r="AU57" s="336">
        <v>8.6145250712810581E-2</v>
      </c>
      <c r="AV57" s="336">
        <v>5.7346707016079197E-2</v>
      </c>
      <c r="AW57" s="336">
        <v>3.9243826356216621E-2</v>
      </c>
      <c r="AX57" s="336">
        <v>0.78397086496451696</v>
      </c>
      <c r="AY57" s="336">
        <v>0.44148235276378212</v>
      </c>
      <c r="AZ57" s="336">
        <v>1.1375151596323485E-2</v>
      </c>
      <c r="BA57" s="345"/>
    </row>
    <row r="58" spans="1:53" ht="17" x14ac:dyDescent="0.2">
      <c r="A58" s="433"/>
      <c r="B58" s="338" t="s">
        <v>684</v>
      </c>
      <c r="C58" s="339">
        <v>5</v>
      </c>
      <c r="D58" s="340">
        <v>5</v>
      </c>
      <c r="E58" s="340">
        <v>5</v>
      </c>
      <c r="F58" s="340">
        <v>5</v>
      </c>
      <c r="G58" s="340">
        <v>5</v>
      </c>
      <c r="H58" s="340">
        <v>4</v>
      </c>
      <c r="I58" s="340">
        <v>5</v>
      </c>
      <c r="J58" s="340">
        <v>5</v>
      </c>
      <c r="K58" s="340">
        <v>5</v>
      </c>
      <c r="L58" s="340">
        <v>5</v>
      </c>
      <c r="M58" s="340">
        <v>5</v>
      </c>
      <c r="N58" s="340">
        <v>5</v>
      </c>
      <c r="O58" s="340">
        <v>5</v>
      </c>
      <c r="P58" s="340">
        <v>5</v>
      </c>
      <c r="Q58" s="340">
        <v>4</v>
      </c>
      <c r="R58" s="340">
        <v>5</v>
      </c>
      <c r="S58" s="340">
        <v>4</v>
      </c>
      <c r="T58" s="340">
        <v>3</v>
      </c>
      <c r="U58" s="340">
        <v>5</v>
      </c>
      <c r="V58" s="340">
        <v>5</v>
      </c>
      <c r="W58" s="340">
        <v>1</v>
      </c>
      <c r="X58" s="340">
        <v>5</v>
      </c>
      <c r="Y58" s="340">
        <v>1</v>
      </c>
      <c r="Z58" s="340">
        <v>1</v>
      </c>
      <c r="AA58" s="340">
        <v>1</v>
      </c>
      <c r="AB58" s="340">
        <v>5</v>
      </c>
      <c r="AC58" s="340">
        <v>5</v>
      </c>
      <c r="AD58" s="340">
        <v>5</v>
      </c>
      <c r="AE58" s="340">
        <v>4</v>
      </c>
      <c r="AF58" s="340">
        <v>5</v>
      </c>
      <c r="AG58" s="340">
        <v>5</v>
      </c>
      <c r="AH58" s="340">
        <v>5</v>
      </c>
      <c r="AI58" s="340">
        <v>5</v>
      </c>
      <c r="AJ58" s="340">
        <v>5</v>
      </c>
      <c r="AK58" s="340">
        <v>5</v>
      </c>
      <c r="AL58" s="340">
        <v>5</v>
      </c>
      <c r="AM58" s="340">
        <v>5</v>
      </c>
      <c r="AN58" s="340">
        <v>4</v>
      </c>
      <c r="AO58" s="340">
        <v>2</v>
      </c>
      <c r="AP58" s="340">
        <v>5</v>
      </c>
      <c r="AQ58" s="340">
        <v>5</v>
      </c>
      <c r="AR58" s="340">
        <v>5</v>
      </c>
      <c r="AS58" s="340">
        <v>1</v>
      </c>
      <c r="AT58" s="340">
        <v>5</v>
      </c>
      <c r="AU58" s="340">
        <v>5</v>
      </c>
      <c r="AV58" s="340">
        <v>5</v>
      </c>
      <c r="AW58" s="340">
        <v>5</v>
      </c>
      <c r="AX58" s="340">
        <v>5</v>
      </c>
      <c r="AY58" s="340">
        <v>5</v>
      </c>
      <c r="AZ58" s="340">
        <v>5</v>
      </c>
      <c r="BA58" s="341">
        <v>2</v>
      </c>
    </row>
    <row r="59" spans="1:53" ht="51" x14ac:dyDescent="0.2">
      <c r="A59" s="433" t="s">
        <v>109</v>
      </c>
      <c r="B59" s="334" t="s">
        <v>293</v>
      </c>
      <c r="C59" s="342" t="s">
        <v>1629</v>
      </c>
      <c r="D59" s="344" t="s">
        <v>1288</v>
      </c>
      <c r="E59" s="336">
        <v>-0.33298506057776145</v>
      </c>
      <c r="F59" s="344" t="s">
        <v>1501</v>
      </c>
      <c r="G59" s="344" t="s">
        <v>1417</v>
      </c>
      <c r="H59" s="344" t="s">
        <v>1659</v>
      </c>
      <c r="I59" s="344" t="s">
        <v>1451</v>
      </c>
      <c r="J59" s="344" t="s">
        <v>1508</v>
      </c>
      <c r="K59" s="344" t="s">
        <v>1594</v>
      </c>
      <c r="L59" s="336">
        <v>0.45486057318203477</v>
      </c>
      <c r="M59" s="344" t="s">
        <v>1682</v>
      </c>
      <c r="N59" s="336">
        <v>-0.32110860028154459</v>
      </c>
      <c r="O59" s="344" t="s">
        <v>1232</v>
      </c>
      <c r="P59" s="344" t="s">
        <v>1191</v>
      </c>
      <c r="Q59" s="336">
        <v>0.88230621339329274</v>
      </c>
      <c r="R59" s="344" t="s">
        <v>1270</v>
      </c>
      <c r="S59" s="344" t="s">
        <v>1659</v>
      </c>
      <c r="T59" s="336">
        <v>0.82199493652678668</v>
      </c>
      <c r="U59" s="336">
        <v>0.70986289689890725</v>
      </c>
      <c r="V59" s="343">
        <v>1</v>
      </c>
      <c r="W59" s="344" t="s">
        <v>1666</v>
      </c>
      <c r="X59" s="344" t="s">
        <v>1421</v>
      </c>
      <c r="Y59" s="344" t="s">
        <v>1666</v>
      </c>
      <c r="Z59" s="344" t="s">
        <v>1666</v>
      </c>
      <c r="AA59" s="344" t="s">
        <v>1666</v>
      </c>
      <c r="AB59" s="344" t="s">
        <v>1414</v>
      </c>
      <c r="AC59" s="344" t="s">
        <v>1305</v>
      </c>
      <c r="AD59" s="344" t="s">
        <v>1159</v>
      </c>
      <c r="AE59" s="336">
        <v>0.43903074237232592</v>
      </c>
      <c r="AF59" s="344" t="s">
        <v>1226</v>
      </c>
      <c r="AG59" s="344" t="s">
        <v>1199</v>
      </c>
      <c r="AH59" s="336">
        <v>0.39574478401483032</v>
      </c>
      <c r="AI59" s="344" t="s">
        <v>1272</v>
      </c>
      <c r="AJ59" s="344" t="s">
        <v>1352</v>
      </c>
      <c r="AK59" s="344" t="s">
        <v>1185</v>
      </c>
      <c r="AL59" s="344" t="s">
        <v>1715</v>
      </c>
      <c r="AM59" s="336">
        <v>0.27327573769237584</v>
      </c>
      <c r="AN59" s="336">
        <v>0.85280286542243888</v>
      </c>
      <c r="AO59" s="344" t="s">
        <v>1666</v>
      </c>
      <c r="AP59" s="344" t="s">
        <v>1482</v>
      </c>
      <c r="AQ59" s="344" t="s">
        <v>1269</v>
      </c>
      <c r="AR59" s="344" t="s">
        <v>1547</v>
      </c>
      <c r="AS59" s="344" t="s">
        <v>1666</v>
      </c>
      <c r="AT59" s="344" t="s">
        <v>1311</v>
      </c>
      <c r="AU59" s="344" t="s">
        <v>1175</v>
      </c>
      <c r="AV59" s="344" t="s">
        <v>1716</v>
      </c>
      <c r="AW59" s="344" t="s">
        <v>1218</v>
      </c>
      <c r="AX59" s="336">
        <v>-0.3696455503803675</v>
      </c>
      <c r="AY59" s="344" t="s">
        <v>1717</v>
      </c>
      <c r="AZ59" s="344" t="s">
        <v>1289</v>
      </c>
      <c r="BA59" s="345" t="s">
        <v>1666</v>
      </c>
    </row>
    <row r="60" spans="1:53" ht="34" x14ac:dyDescent="0.2">
      <c r="A60" s="434"/>
      <c r="B60" s="334" t="s">
        <v>683</v>
      </c>
      <c r="C60" s="346">
        <v>7.8504180375591592E-8</v>
      </c>
      <c r="D60" s="336">
        <v>7.8195241679620068E-15</v>
      </c>
      <c r="E60" s="336">
        <v>7.2169967164681964E-2</v>
      </c>
      <c r="F60" s="336">
        <v>3.3118569840340025E-5</v>
      </c>
      <c r="G60" s="336">
        <v>1.4852535813294658E-16</v>
      </c>
      <c r="H60" s="336">
        <v>1.5268072165338542E-2</v>
      </c>
      <c r="I60" s="336">
        <v>6.1490850477215456E-7</v>
      </c>
      <c r="J60" s="336">
        <v>1.0079033181415111E-13</v>
      </c>
      <c r="K60" s="336">
        <v>2.780910933956974E-13</v>
      </c>
      <c r="L60" s="336">
        <v>0.13735086965283555</v>
      </c>
      <c r="M60" s="336">
        <v>2.3907371469413526E-2</v>
      </c>
      <c r="N60" s="336">
        <v>5.6188344087905649E-2</v>
      </c>
      <c r="O60" s="336">
        <v>1.0807414979343292E-19</v>
      </c>
      <c r="P60" s="336">
        <v>6.6518570793161816E-4</v>
      </c>
      <c r="Q60" s="336">
        <v>0.11769378660670737</v>
      </c>
      <c r="R60" s="336">
        <v>1.2608660088458471E-8</v>
      </c>
      <c r="S60" s="336">
        <v>1.5268072165337543E-2</v>
      </c>
      <c r="T60" s="336">
        <v>0.38572226615497984</v>
      </c>
      <c r="U60" s="336">
        <v>0.179213586348485</v>
      </c>
      <c r="V60" s="347"/>
      <c r="W60" s="344"/>
      <c r="X60" s="336">
        <v>8.8457954047629225E-5</v>
      </c>
      <c r="Y60" s="344"/>
      <c r="Z60" s="344"/>
      <c r="AA60" s="344"/>
      <c r="AB60" s="336">
        <v>2.5399258146769541E-12</v>
      </c>
      <c r="AC60" s="336">
        <v>1.7541588562308245E-5</v>
      </c>
      <c r="AD60" s="336">
        <v>6.9373200103884139E-4</v>
      </c>
      <c r="AE60" s="336">
        <v>0.56096925762767413</v>
      </c>
      <c r="AF60" s="336">
        <v>5.3709751299658114E-9</v>
      </c>
      <c r="AG60" s="336">
        <v>2.0654904164767455E-11</v>
      </c>
      <c r="AH60" s="336">
        <v>0.12918771046907163</v>
      </c>
      <c r="AI60" s="336">
        <v>6.3231292408579468E-10</v>
      </c>
      <c r="AJ60" s="336">
        <v>1.3233459039011183E-3</v>
      </c>
      <c r="AK60" s="336">
        <v>3.8450142920193943E-4</v>
      </c>
      <c r="AL60" s="336">
        <v>1.4352212067267071E-3</v>
      </c>
      <c r="AM60" s="336">
        <v>0.51254662828605646</v>
      </c>
      <c r="AN60" s="336">
        <v>0.14719713457756112</v>
      </c>
      <c r="AO60" s="344"/>
      <c r="AP60" s="336">
        <v>7.5688546590143994E-18</v>
      </c>
      <c r="AQ60" s="336">
        <v>1.7302618894591819E-4</v>
      </c>
      <c r="AR60" s="336">
        <v>1.3817066716132481E-2</v>
      </c>
      <c r="AS60" s="344"/>
      <c r="AT60" s="336">
        <v>5.9494980810436701E-8</v>
      </c>
      <c r="AU60" s="336">
        <v>4.719851261786924E-18</v>
      </c>
      <c r="AV60" s="336">
        <v>2.5181988431262771E-2</v>
      </c>
      <c r="AW60" s="336">
        <v>8.0548917129988416E-13</v>
      </c>
      <c r="AX60" s="336">
        <v>0.47078545790495441</v>
      </c>
      <c r="AY60" s="336">
        <v>4.6722095136704042E-2</v>
      </c>
      <c r="AZ60" s="336">
        <v>5.4711345195795001E-18</v>
      </c>
      <c r="BA60" s="345"/>
    </row>
    <row r="61" spans="1:53" ht="17" x14ac:dyDescent="0.2">
      <c r="A61" s="433"/>
      <c r="B61" s="338" t="s">
        <v>684</v>
      </c>
      <c r="C61" s="339">
        <v>25</v>
      </c>
      <c r="D61" s="340">
        <v>33</v>
      </c>
      <c r="E61" s="340">
        <v>30</v>
      </c>
      <c r="F61" s="340">
        <v>18</v>
      </c>
      <c r="G61" s="340">
        <v>29</v>
      </c>
      <c r="H61" s="340">
        <v>4</v>
      </c>
      <c r="I61" s="340">
        <v>20</v>
      </c>
      <c r="J61" s="340">
        <v>49</v>
      </c>
      <c r="K61" s="340">
        <v>49</v>
      </c>
      <c r="L61" s="340">
        <v>12</v>
      </c>
      <c r="M61" s="340">
        <v>8</v>
      </c>
      <c r="N61" s="340">
        <v>36</v>
      </c>
      <c r="O61" s="340">
        <v>36</v>
      </c>
      <c r="P61" s="340">
        <v>6</v>
      </c>
      <c r="Q61" s="340">
        <v>4</v>
      </c>
      <c r="R61" s="340">
        <v>47</v>
      </c>
      <c r="S61" s="340">
        <v>4</v>
      </c>
      <c r="T61" s="340">
        <v>3</v>
      </c>
      <c r="U61" s="340">
        <v>5</v>
      </c>
      <c r="V61" s="340">
        <v>49</v>
      </c>
      <c r="W61" s="340">
        <v>1</v>
      </c>
      <c r="X61" s="340">
        <v>13</v>
      </c>
      <c r="Y61" s="340">
        <v>1</v>
      </c>
      <c r="Z61" s="340">
        <v>1</v>
      </c>
      <c r="AA61" s="340">
        <v>1</v>
      </c>
      <c r="AB61" s="340">
        <v>49</v>
      </c>
      <c r="AC61" s="340">
        <v>27</v>
      </c>
      <c r="AD61" s="340">
        <v>16</v>
      </c>
      <c r="AE61" s="340">
        <v>4</v>
      </c>
      <c r="AF61" s="340">
        <v>49</v>
      </c>
      <c r="AG61" s="340">
        <v>44</v>
      </c>
      <c r="AH61" s="340">
        <v>16</v>
      </c>
      <c r="AI61" s="340">
        <v>47</v>
      </c>
      <c r="AJ61" s="340">
        <v>14</v>
      </c>
      <c r="AK61" s="340">
        <v>7</v>
      </c>
      <c r="AL61" s="340">
        <v>28</v>
      </c>
      <c r="AM61" s="340">
        <v>8</v>
      </c>
      <c r="AN61" s="340">
        <v>4</v>
      </c>
      <c r="AO61" s="340">
        <v>2</v>
      </c>
      <c r="AP61" s="340">
        <v>33</v>
      </c>
      <c r="AQ61" s="340">
        <v>13</v>
      </c>
      <c r="AR61" s="340">
        <v>48</v>
      </c>
      <c r="AS61" s="340">
        <v>1</v>
      </c>
      <c r="AT61" s="340">
        <v>39</v>
      </c>
      <c r="AU61" s="340">
        <v>32</v>
      </c>
      <c r="AV61" s="340">
        <v>12</v>
      </c>
      <c r="AW61" s="340">
        <v>49</v>
      </c>
      <c r="AX61" s="340">
        <v>6</v>
      </c>
      <c r="AY61" s="340">
        <v>7</v>
      </c>
      <c r="AZ61" s="340">
        <v>49</v>
      </c>
      <c r="BA61" s="341">
        <v>2</v>
      </c>
    </row>
    <row r="62" spans="1:53" ht="51" x14ac:dyDescent="0.2">
      <c r="A62" s="433" t="s">
        <v>79</v>
      </c>
      <c r="B62" s="334" t="s">
        <v>293</v>
      </c>
      <c r="C62" s="342" t="s">
        <v>1384</v>
      </c>
      <c r="D62" s="344" t="s">
        <v>1491</v>
      </c>
      <c r="E62" s="344" t="s">
        <v>1195</v>
      </c>
      <c r="F62" s="344" t="s">
        <v>1364</v>
      </c>
      <c r="G62" s="344" t="s">
        <v>1333</v>
      </c>
      <c r="H62" s="336">
        <v>-4.459035738537076E-2</v>
      </c>
      <c r="I62" s="344" t="s">
        <v>1484</v>
      </c>
      <c r="J62" s="344" t="s">
        <v>1666</v>
      </c>
      <c r="K62" s="344" t="s">
        <v>1666</v>
      </c>
      <c r="L62" s="344" t="s">
        <v>1257</v>
      </c>
      <c r="M62" s="344" t="s">
        <v>1503</v>
      </c>
      <c r="N62" s="344" t="s">
        <v>1214</v>
      </c>
      <c r="O62" s="336">
        <v>0.26538819933512392</v>
      </c>
      <c r="P62" s="344" t="s">
        <v>1508</v>
      </c>
      <c r="Q62" s="344" t="s">
        <v>1185</v>
      </c>
      <c r="R62" s="336">
        <v>0.92201794777473556</v>
      </c>
      <c r="S62" s="344" t="s">
        <v>1591</v>
      </c>
      <c r="T62" s="344" t="s">
        <v>1570</v>
      </c>
      <c r="U62" s="344" t="s">
        <v>1666</v>
      </c>
      <c r="V62" s="344" t="s">
        <v>1666</v>
      </c>
      <c r="W62" s="343">
        <v>1</v>
      </c>
      <c r="X62" s="344" t="s">
        <v>1216</v>
      </c>
      <c r="Y62" s="344" t="s">
        <v>1321</v>
      </c>
      <c r="Z62" s="344" t="s">
        <v>1239</v>
      </c>
      <c r="AA62" s="344" t="s">
        <v>1434</v>
      </c>
      <c r="AB62" s="344" t="s">
        <v>1666</v>
      </c>
      <c r="AC62" s="344" t="s">
        <v>1432</v>
      </c>
      <c r="AD62" s="344" t="s">
        <v>1247</v>
      </c>
      <c r="AE62" s="344" t="s">
        <v>1190</v>
      </c>
      <c r="AF62" s="344" t="s">
        <v>1666</v>
      </c>
      <c r="AG62" s="344" t="s">
        <v>1718</v>
      </c>
      <c r="AH62" s="344" t="s">
        <v>1234</v>
      </c>
      <c r="AI62" s="336">
        <v>0.44353276257274399</v>
      </c>
      <c r="AJ62" s="344" t="s">
        <v>1145</v>
      </c>
      <c r="AK62" s="344" t="s">
        <v>1273</v>
      </c>
      <c r="AL62" s="344" t="s">
        <v>1652</v>
      </c>
      <c r="AM62" s="344" t="s">
        <v>1390</v>
      </c>
      <c r="AN62" s="344" t="s">
        <v>1382</v>
      </c>
      <c r="AO62" s="344" t="s">
        <v>1193</v>
      </c>
      <c r="AP62" s="344" t="s">
        <v>1459</v>
      </c>
      <c r="AQ62" s="344" t="s">
        <v>1199</v>
      </c>
      <c r="AR62" s="344" t="s">
        <v>1719</v>
      </c>
      <c r="AS62" s="344" t="s">
        <v>1149</v>
      </c>
      <c r="AT62" s="344" t="s">
        <v>1369</v>
      </c>
      <c r="AU62" s="344" t="s">
        <v>1720</v>
      </c>
      <c r="AV62" s="344" t="s">
        <v>1721</v>
      </c>
      <c r="AW62" s="344" t="s">
        <v>1666</v>
      </c>
      <c r="AX62" s="344" t="s">
        <v>1376</v>
      </c>
      <c r="AY62" s="344" t="s">
        <v>1588</v>
      </c>
      <c r="AZ62" s="344" t="s">
        <v>1666</v>
      </c>
      <c r="BA62" s="345" t="s">
        <v>1691</v>
      </c>
    </row>
    <row r="63" spans="1:53" ht="34" x14ac:dyDescent="0.2">
      <c r="A63" s="434"/>
      <c r="B63" s="334" t="s">
        <v>683</v>
      </c>
      <c r="C63" s="346">
        <v>8.7453137568051856E-12</v>
      </c>
      <c r="D63" s="336">
        <v>1.9451398388905134E-4</v>
      </c>
      <c r="E63" s="336">
        <v>1.9333677144139861E-6</v>
      </c>
      <c r="F63" s="336">
        <v>2.5795462775497927E-22</v>
      </c>
      <c r="G63" s="336">
        <v>1.5255023863581986E-8</v>
      </c>
      <c r="H63" s="336">
        <v>0.82174254363755683</v>
      </c>
      <c r="I63" s="336">
        <v>1.1992324971477742E-13</v>
      </c>
      <c r="J63" s="344"/>
      <c r="K63" s="344"/>
      <c r="L63" s="336">
        <v>1.0487572628674781E-12</v>
      </c>
      <c r="M63" s="336">
        <v>1.1886270091612529E-7</v>
      </c>
      <c r="N63" s="336">
        <v>8.6359744555476927E-3</v>
      </c>
      <c r="O63" s="336">
        <v>0.43027656746605603</v>
      </c>
      <c r="P63" s="336">
        <v>2.0930985516905867E-12</v>
      </c>
      <c r="Q63" s="336">
        <v>1.2576682969299461E-29</v>
      </c>
      <c r="R63" s="336">
        <v>0.25307890954649137</v>
      </c>
      <c r="S63" s="336">
        <v>1.7768331639322999E-7</v>
      </c>
      <c r="T63" s="336">
        <v>5.9464237172422102E-13</v>
      </c>
      <c r="U63" s="344"/>
      <c r="V63" s="344"/>
      <c r="W63" s="347"/>
      <c r="X63" s="336">
        <v>2.2192284689316771E-16</v>
      </c>
      <c r="Y63" s="336">
        <v>4.2256496033044561E-13</v>
      </c>
      <c r="Z63" s="336">
        <v>9.617953000999353E-28</v>
      </c>
      <c r="AA63" s="336">
        <v>3.4001865976082728E-5</v>
      </c>
      <c r="AB63" s="344"/>
      <c r="AC63" s="336">
        <v>1.0884361926874079E-6</v>
      </c>
      <c r="AD63" s="336">
        <v>2.8160878503719307E-21</v>
      </c>
      <c r="AE63" s="336">
        <v>5.8274035275520177E-31</v>
      </c>
      <c r="AF63" s="344"/>
      <c r="AG63" s="336">
        <v>1.2784146092085391E-2</v>
      </c>
      <c r="AH63" s="336">
        <v>3.8143153164282496E-13</v>
      </c>
      <c r="AI63" s="336">
        <v>0.70744996120350101</v>
      </c>
      <c r="AJ63" s="336">
        <v>2.0325337796791266E-12</v>
      </c>
      <c r="AK63" s="336">
        <v>1.1550244672137509E-13</v>
      </c>
      <c r="AL63" s="336">
        <v>6.495928147619315E-17</v>
      </c>
      <c r="AM63" s="336">
        <v>3.3406331421340011E-10</v>
      </c>
      <c r="AN63" s="336">
        <v>2.0783839880897952E-26</v>
      </c>
      <c r="AO63" s="336">
        <v>6.5382421772943876E-23</v>
      </c>
      <c r="AP63" s="336">
        <v>1.3315992166113069E-3</v>
      </c>
      <c r="AQ63" s="336">
        <v>1.0103615996083055E-9</v>
      </c>
      <c r="AR63" s="344"/>
      <c r="AS63" s="336">
        <v>2.1097292213019076E-9</v>
      </c>
      <c r="AT63" s="336">
        <v>3.2417740265461808E-3</v>
      </c>
      <c r="AU63" s="336">
        <v>4.4999903203726599E-2</v>
      </c>
      <c r="AV63" s="336">
        <v>8.6665366040990927E-4</v>
      </c>
      <c r="AW63" s="344"/>
      <c r="AX63" s="336">
        <v>2.5613974781407706E-22</v>
      </c>
      <c r="AY63" s="336">
        <v>1.0628786815249098E-4</v>
      </c>
      <c r="AZ63" s="344"/>
      <c r="BA63" s="337">
        <v>4.3288400608226113E-6</v>
      </c>
    </row>
    <row r="64" spans="1:53" ht="17" x14ac:dyDescent="0.2">
      <c r="A64" s="433"/>
      <c r="B64" s="338" t="s">
        <v>684</v>
      </c>
      <c r="C64" s="339">
        <v>25</v>
      </c>
      <c r="D64" s="340">
        <v>17</v>
      </c>
      <c r="E64" s="340">
        <v>21</v>
      </c>
      <c r="F64" s="340">
        <v>34</v>
      </c>
      <c r="G64" s="340">
        <v>23</v>
      </c>
      <c r="H64" s="340">
        <v>28</v>
      </c>
      <c r="I64" s="340">
        <v>30</v>
      </c>
      <c r="J64" s="340">
        <v>1</v>
      </c>
      <c r="K64" s="340">
        <v>1</v>
      </c>
      <c r="L64" s="340">
        <v>38</v>
      </c>
      <c r="M64" s="340">
        <v>42</v>
      </c>
      <c r="N64" s="340">
        <v>14</v>
      </c>
      <c r="O64" s="340">
        <v>11</v>
      </c>
      <c r="P64" s="340">
        <v>44</v>
      </c>
      <c r="Q64" s="340">
        <v>49</v>
      </c>
      <c r="R64" s="340">
        <v>3</v>
      </c>
      <c r="S64" s="340">
        <v>46</v>
      </c>
      <c r="T64" s="340">
        <v>47</v>
      </c>
      <c r="U64" s="340">
        <v>1</v>
      </c>
      <c r="V64" s="340">
        <v>1</v>
      </c>
      <c r="W64" s="340">
        <v>49</v>
      </c>
      <c r="X64" s="340">
        <v>37</v>
      </c>
      <c r="Y64" s="340">
        <v>49</v>
      </c>
      <c r="Z64" s="340">
        <v>48</v>
      </c>
      <c r="AA64" s="340">
        <v>20</v>
      </c>
      <c r="AB64" s="340">
        <v>1</v>
      </c>
      <c r="AC64" s="340">
        <v>23</v>
      </c>
      <c r="AD64" s="340">
        <v>34</v>
      </c>
      <c r="AE64" s="340">
        <v>46</v>
      </c>
      <c r="AF64" s="340">
        <v>1</v>
      </c>
      <c r="AG64" s="340">
        <v>6</v>
      </c>
      <c r="AH64" s="340">
        <v>34</v>
      </c>
      <c r="AI64" s="340">
        <v>3</v>
      </c>
      <c r="AJ64" s="340">
        <v>36</v>
      </c>
      <c r="AK64" s="340">
        <v>43</v>
      </c>
      <c r="AL64" s="340">
        <v>22</v>
      </c>
      <c r="AM64" s="340">
        <v>43</v>
      </c>
      <c r="AN64" s="340">
        <v>46</v>
      </c>
      <c r="AO64" s="340">
        <v>36</v>
      </c>
      <c r="AP64" s="340">
        <v>17</v>
      </c>
      <c r="AQ64" s="340">
        <v>37</v>
      </c>
      <c r="AR64" s="340">
        <v>2</v>
      </c>
      <c r="AS64" s="340">
        <v>49</v>
      </c>
      <c r="AT64" s="340">
        <v>12</v>
      </c>
      <c r="AU64" s="340">
        <v>5</v>
      </c>
      <c r="AV64" s="340">
        <v>38</v>
      </c>
      <c r="AW64" s="340">
        <v>1</v>
      </c>
      <c r="AX64" s="340">
        <v>44</v>
      </c>
      <c r="AY64" s="340">
        <v>43</v>
      </c>
      <c r="AZ64" s="340">
        <v>1</v>
      </c>
      <c r="BA64" s="341">
        <v>45</v>
      </c>
    </row>
    <row r="65" spans="1:53" ht="51" x14ac:dyDescent="0.2">
      <c r="A65" s="433" t="s">
        <v>91</v>
      </c>
      <c r="B65" s="334" t="s">
        <v>293</v>
      </c>
      <c r="C65" s="342" t="s">
        <v>1423</v>
      </c>
      <c r="D65" s="344" t="s">
        <v>1431</v>
      </c>
      <c r="E65" s="344" t="s">
        <v>1642</v>
      </c>
      <c r="F65" s="344" t="s">
        <v>1288</v>
      </c>
      <c r="G65" s="344" t="s">
        <v>1275</v>
      </c>
      <c r="H65" s="336">
        <v>1.7309714693149552E-2</v>
      </c>
      <c r="I65" s="344" t="s">
        <v>1399</v>
      </c>
      <c r="J65" s="344" t="s">
        <v>1384</v>
      </c>
      <c r="K65" s="344" t="s">
        <v>1290</v>
      </c>
      <c r="L65" s="344" t="s">
        <v>1222</v>
      </c>
      <c r="M65" s="344" t="s">
        <v>1427</v>
      </c>
      <c r="N65" s="344" t="s">
        <v>1206</v>
      </c>
      <c r="O65" s="344" t="s">
        <v>1529</v>
      </c>
      <c r="P65" s="344" t="s">
        <v>1259</v>
      </c>
      <c r="Q65" s="344" t="s">
        <v>1329</v>
      </c>
      <c r="R65" s="344" t="s">
        <v>1491</v>
      </c>
      <c r="S65" s="344" t="s">
        <v>1188</v>
      </c>
      <c r="T65" s="344" t="s">
        <v>1425</v>
      </c>
      <c r="U65" s="336">
        <v>0.85701061772260212</v>
      </c>
      <c r="V65" s="344" t="s">
        <v>1421</v>
      </c>
      <c r="W65" s="344" t="s">
        <v>1216</v>
      </c>
      <c r="X65" s="343">
        <v>1</v>
      </c>
      <c r="Y65" s="344" t="s">
        <v>1417</v>
      </c>
      <c r="Z65" s="344" t="s">
        <v>1238</v>
      </c>
      <c r="AA65" s="344" t="s">
        <v>1275</v>
      </c>
      <c r="AB65" s="344" t="s">
        <v>1343</v>
      </c>
      <c r="AC65" s="344" t="s">
        <v>1148</v>
      </c>
      <c r="AD65" s="344" t="s">
        <v>1157</v>
      </c>
      <c r="AE65" s="344" t="s">
        <v>1365</v>
      </c>
      <c r="AF65" s="344" t="s">
        <v>1374</v>
      </c>
      <c r="AG65" s="344" t="s">
        <v>1157</v>
      </c>
      <c r="AH65" s="344" t="s">
        <v>1284</v>
      </c>
      <c r="AI65" s="344" t="s">
        <v>1421</v>
      </c>
      <c r="AJ65" s="344" t="s">
        <v>1652</v>
      </c>
      <c r="AK65" s="344" t="s">
        <v>1175</v>
      </c>
      <c r="AL65" s="344" t="s">
        <v>1292</v>
      </c>
      <c r="AM65" s="344" t="s">
        <v>1153</v>
      </c>
      <c r="AN65" s="344" t="s">
        <v>1722</v>
      </c>
      <c r="AO65" s="344" t="s">
        <v>1395</v>
      </c>
      <c r="AP65" s="344" t="s">
        <v>1723</v>
      </c>
      <c r="AQ65" s="344" t="s">
        <v>1493</v>
      </c>
      <c r="AR65" s="344" t="s">
        <v>1230</v>
      </c>
      <c r="AS65" s="344" t="s">
        <v>1158</v>
      </c>
      <c r="AT65" s="344" t="s">
        <v>1246</v>
      </c>
      <c r="AU65" s="344" t="s">
        <v>1482</v>
      </c>
      <c r="AV65" s="344" t="s">
        <v>1724</v>
      </c>
      <c r="AW65" s="344" t="s">
        <v>1267</v>
      </c>
      <c r="AX65" s="344" t="s">
        <v>1289</v>
      </c>
      <c r="AY65" s="344" t="s">
        <v>1533</v>
      </c>
      <c r="AZ65" s="344" t="s">
        <v>1247</v>
      </c>
      <c r="BA65" s="345" t="s">
        <v>1192</v>
      </c>
    </row>
    <row r="66" spans="1:53" ht="34" x14ac:dyDescent="0.2">
      <c r="A66" s="434"/>
      <c r="B66" s="334" t="s">
        <v>683</v>
      </c>
      <c r="C66" s="346">
        <v>7.5094961314159067E-9</v>
      </c>
      <c r="D66" s="336">
        <v>2.1774358482043565E-4</v>
      </c>
      <c r="E66" s="336">
        <v>2.2851039676565569E-7</v>
      </c>
      <c r="F66" s="336">
        <v>1.5462893718085176E-20</v>
      </c>
      <c r="G66" s="336">
        <v>1.8753087729117131E-8</v>
      </c>
      <c r="H66" s="336">
        <v>0.92636225356002644</v>
      </c>
      <c r="I66" s="336">
        <v>8.1770371807383588E-18</v>
      </c>
      <c r="J66" s="336">
        <v>2.9822970482250915E-6</v>
      </c>
      <c r="K66" s="336">
        <v>3.3596103549431187E-6</v>
      </c>
      <c r="L66" s="336">
        <v>1.2046446585239163E-14</v>
      </c>
      <c r="M66" s="336">
        <v>1.0584838440292034E-11</v>
      </c>
      <c r="N66" s="336">
        <v>4.6591632640742348E-7</v>
      </c>
      <c r="O66" s="336">
        <v>7.5586340183089219E-4</v>
      </c>
      <c r="P66" s="336">
        <v>3.6962750176093211E-19</v>
      </c>
      <c r="Q66" s="336">
        <v>2.1869399842710409E-17</v>
      </c>
      <c r="R66" s="336">
        <v>5.433009274345708E-4</v>
      </c>
      <c r="S66" s="336">
        <v>2.6874740129751928E-7</v>
      </c>
      <c r="T66" s="336">
        <v>6.5028859590275734E-9</v>
      </c>
      <c r="U66" s="336">
        <v>6.3496270162859469E-2</v>
      </c>
      <c r="V66" s="336">
        <v>8.8457954047629225E-5</v>
      </c>
      <c r="W66" s="336">
        <v>2.2192284689316771E-16</v>
      </c>
      <c r="X66" s="347"/>
      <c r="Y66" s="336">
        <v>3.8529228450913417E-21</v>
      </c>
      <c r="Z66" s="336">
        <v>3.8403825334269394E-26</v>
      </c>
      <c r="AA66" s="336">
        <v>3.6542605909397054E-5</v>
      </c>
      <c r="AB66" s="336">
        <v>4.2165306421525999E-6</v>
      </c>
      <c r="AC66" s="336">
        <v>1.0018548280903031E-7</v>
      </c>
      <c r="AD66" s="336">
        <v>2.5056925906694895E-15</v>
      </c>
      <c r="AE66" s="336">
        <v>9.5607844493073821E-18</v>
      </c>
      <c r="AF66" s="336">
        <v>1.9875313483679218E-7</v>
      </c>
      <c r="AG66" s="336">
        <v>2.2666029461320515E-6</v>
      </c>
      <c r="AH66" s="336">
        <v>1.8729266892799245E-30</v>
      </c>
      <c r="AI66" s="336">
        <v>1.9495378383586761E-5</v>
      </c>
      <c r="AJ66" s="336">
        <v>3.5279483150833569E-37</v>
      </c>
      <c r="AK66" s="336">
        <v>3.9018682558058994E-24</v>
      </c>
      <c r="AL66" s="336">
        <v>1.0723785936426973E-14</v>
      </c>
      <c r="AM66" s="336">
        <v>1.1798912346052311E-18</v>
      </c>
      <c r="AN66" s="336">
        <v>1.9218309348503907E-35</v>
      </c>
      <c r="AO66" s="336">
        <v>4.3214995551299611E-22</v>
      </c>
      <c r="AP66" s="336">
        <v>7.9349265340143685E-5</v>
      </c>
      <c r="AQ66" s="336">
        <v>3.0796244162949778E-20</v>
      </c>
      <c r="AR66" s="336">
        <v>2.8543108353094825E-5</v>
      </c>
      <c r="AS66" s="336">
        <v>8.9830173366332478E-5</v>
      </c>
      <c r="AT66" s="336">
        <v>2.5982525392651643E-3</v>
      </c>
      <c r="AU66" s="336">
        <v>2.7547213194677505E-9</v>
      </c>
      <c r="AV66" s="336">
        <v>9.7622288065457282E-4</v>
      </c>
      <c r="AW66" s="336">
        <v>3.5798210944525829E-6</v>
      </c>
      <c r="AX66" s="336">
        <v>1.4807813729985405E-15</v>
      </c>
      <c r="AY66" s="336">
        <v>3.4040871262211153E-5</v>
      </c>
      <c r="AZ66" s="336">
        <v>3.9941042373970347E-8</v>
      </c>
      <c r="BA66" s="337">
        <v>7.0245263169595712E-9</v>
      </c>
    </row>
    <row r="67" spans="1:53" ht="17" x14ac:dyDescent="0.2">
      <c r="A67" s="433"/>
      <c r="B67" s="338" t="s">
        <v>684</v>
      </c>
      <c r="C67" s="339">
        <v>37</v>
      </c>
      <c r="D67" s="340">
        <v>29</v>
      </c>
      <c r="E67" s="340">
        <v>33</v>
      </c>
      <c r="F67" s="340">
        <v>46</v>
      </c>
      <c r="G67" s="340">
        <v>35</v>
      </c>
      <c r="H67" s="340">
        <v>31</v>
      </c>
      <c r="I67" s="340">
        <v>42</v>
      </c>
      <c r="J67" s="340">
        <v>13</v>
      </c>
      <c r="K67" s="340">
        <v>13</v>
      </c>
      <c r="L67" s="340">
        <v>48</v>
      </c>
      <c r="M67" s="340">
        <v>44</v>
      </c>
      <c r="N67" s="340">
        <v>26</v>
      </c>
      <c r="O67" s="340">
        <v>23</v>
      </c>
      <c r="P67" s="340">
        <v>42</v>
      </c>
      <c r="Q67" s="340">
        <v>40</v>
      </c>
      <c r="R67" s="340">
        <v>15</v>
      </c>
      <c r="S67" s="340">
        <v>40</v>
      </c>
      <c r="T67" s="340">
        <v>39</v>
      </c>
      <c r="U67" s="340">
        <v>5</v>
      </c>
      <c r="V67" s="340">
        <v>13</v>
      </c>
      <c r="W67" s="340">
        <v>37</v>
      </c>
      <c r="X67" s="340">
        <v>49</v>
      </c>
      <c r="Y67" s="340">
        <v>37</v>
      </c>
      <c r="Z67" s="340">
        <v>37</v>
      </c>
      <c r="AA67" s="340">
        <v>20</v>
      </c>
      <c r="AB67" s="340">
        <v>13</v>
      </c>
      <c r="AC67" s="340">
        <v>35</v>
      </c>
      <c r="AD67" s="340">
        <v>46</v>
      </c>
      <c r="AE67" s="340">
        <v>40</v>
      </c>
      <c r="AF67" s="340">
        <v>13</v>
      </c>
      <c r="AG67" s="340">
        <v>18</v>
      </c>
      <c r="AH67" s="340">
        <v>46</v>
      </c>
      <c r="AI67" s="340">
        <v>15</v>
      </c>
      <c r="AJ67" s="340">
        <v>48</v>
      </c>
      <c r="AK67" s="340">
        <v>43</v>
      </c>
      <c r="AL67" s="340">
        <v>34</v>
      </c>
      <c r="AM67" s="340">
        <v>44</v>
      </c>
      <c r="AN67" s="340">
        <v>40</v>
      </c>
      <c r="AO67" s="340">
        <v>37</v>
      </c>
      <c r="AP67" s="340">
        <v>29</v>
      </c>
      <c r="AQ67" s="340">
        <v>49</v>
      </c>
      <c r="AR67" s="340">
        <v>14</v>
      </c>
      <c r="AS67" s="340">
        <v>37</v>
      </c>
      <c r="AT67" s="340">
        <v>24</v>
      </c>
      <c r="AU67" s="340">
        <v>17</v>
      </c>
      <c r="AV67" s="340">
        <v>48</v>
      </c>
      <c r="AW67" s="340">
        <v>13</v>
      </c>
      <c r="AX67" s="340">
        <v>42</v>
      </c>
      <c r="AY67" s="340">
        <v>43</v>
      </c>
      <c r="AZ67" s="340">
        <v>13</v>
      </c>
      <c r="BA67" s="341">
        <v>38</v>
      </c>
    </row>
    <row r="68" spans="1:53" ht="51" x14ac:dyDescent="0.2">
      <c r="A68" s="433" t="s">
        <v>80</v>
      </c>
      <c r="B68" s="334" t="s">
        <v>293</v>
      </c>
      <c r="C68" s="342" t="s">
        <v>1479</v>
      </c>
      <c r="D68" s="336">
        <v>0.32889316079434033</v>
      </c>
      <c r="E68" s="344" t="s">
        <v>1647</v>
      </c>
      <c r="F68" s="344" t="s">
        <v>1218</v>
      </c>
      <c r="G68" s="344" t="s">
        <v>1237</v>
      </c>
      <c r="H68" s="336">
        <v>-9.4668353781747885E-2</v>
      </c>
      <c r="I68" s="344" t="s">
        <v>1396</v>
      </c>
      <c r="J68" s="344" t="s">
        <v>1666</v>
      </c>
      <c r="K68" s="344" t="s">
        <v>1666</v>
      </c>
      <c r="L68" s="344" t="s">
        <v>1226</v>
      </c>
      <c r="M68" s="344" t="s">
        <v>1182</v>
      </c>
      <c r="N68" s="336">
        <v>0.47568013978082291</v>
      </c>
      <c r="O68" s="344" t="s">
        <v>1526</v>
      </c>
      <c r="P68" s="344" t="s">
        <v>1267</v>
      </c>
      <c r="Q68" s="344" t="s">
        <v>1430</v>
      </c>
      <c r="R68" s="336">
        <v>0.91480740425107376</v>
      </c>
      <c r="S68" s="344" t="s">
        <v>1401</v>
      </c>
      <c r="T68" s="344" t="s">
        <v>1170</v>
      </c>
      <c r="U68" s="344" t="s">
        <v>1666</v>
      </c>
      <c r="V68" s="344" t="s">
        <v>1666</v>
      </c>
      <c r="W68" s="344" t="s">
        <v>1321</v>
      </c>
      <c r="X68" s="344" t="s">
        <v>1417</v>
      </c>
      <c r="Y68" s="343">
        <v>1</v>
      </c>
      <c r="Z68" s="344" t="s">
        <v>1290</v>
      </c>
      <c r="AA68" s="344" t="s">
        <v>1318</v>
      </c>
      <c r="AB68" s="344" t="s">
        <v>1666</v>
      </c>
      <c r="AC68" s="344" t="s">
        <v>1648</v>
      </c>
      <c r="AD68" s="344" t="s">
        <v>1679</v>
      </c>
      <c r="AE68" s="344" t="s">
        <v>1189</v>
      </c>
      <c r="AF68" s="344" t="s">
        <v>1666</v>
      </c>
      <c r="AG68" s="336">
        <v>0.70659742993645125</v>
      </c>
      <c r="AH68" s="344" t="s">
        <v>1227</v>
      </c>
      <c r="AI68" s="336">
        <v>0.42712109808862608</v>
      </c>
      <c r="AJ68" s="344" t="s">
        <v>1193</v>
      </c>
      <c r="AK68" s="344" t="s">
        <v>1446</v>
      </c>
      <c r="AL68" s="344" t="s">
        <v>1342</v>
      </c>
      <c r="AM68" s="344" t="s">
        <v>1243</v>
      </c>
      <c r="AN68" s="344" t="s">
        <v>1262</v>
      </c>
      <c r="AO68" s="344" t="s">
        <v>1467</v>
      </c>
      <c r="AP68" s="344" t="s">
        <v>1502</v>
      </c>
      <c r="AQ68" s="344" t="s">
        <v>1220</v>
      </c>
      <c r="AR68" s="344" t="s">
        <v>1719</v>
      </c>
      <c r="AS68" s="344" t="s">
        <v>1424</v>
      </c>
      <c r="AT68" s="344" t="s">
        <v>1725</v>
      </c>
      <c r="AU68" s="344" t="s">
        <v>1722</v>
      </c>
      <c r="AV68" s="336">
        <v>2.789049682310903E-2</v>
      </c>
      <c r="AW68" s="344" t="s">
        <v>1666</v>
      </c>
      <c r="AX68" s="344" t="s">
        <v>1726</v>
      </c>
      <c r="AY68" s="336">
        <v>5.2287042346870205E-2</v>
      </c>
      <c r="AZ68" s="344" t="s">
        <v>1666</v>
      </c>
      <c r="BA68" s="345" t="s">
        <v>1436</v>
      </c>
    </row>
    <row r="69" spans="1:53" ht="34" x14ac:dyDescent="0.2">
      <c r="A69" s="434"/>
      <c r="B69" s="334" t="s">
        <v>683</v>
      </c>
      <c r="C69" s="346">
        <v>1.0533902656530498E-4</v>
      </c>
      <c r="D69" s="336">
        <v>0.19740134549846111</v>
      </c>
      <c r="E69" s="336">
        <v>2.0394574919588227E-2</v>
      </c>
      <c r="F69" s="336">
        <v>3.8172790675087997E-9</v>
      </c>
      <c r="G69" s="336">
        <v>3.8138593367333181E-3</v>
      </c>
      <c r="H69" s="336">
        <v>0.63181228650361843</v>
      </c>
      <c r="I69" s="336">
        <v>1.5783967392212742E-7</v>
      </c>
      <c r="J69" s="344"/>
      <c r="K69" s="344"/>
      <c r="L69" s="336">
        <v>3.4383574589756996E-7</v>
      </c>
      <c r="M69" s="336">
        <v>2.7654383540818064E-20</v>
      </c>
      <c r="N69" s="336">
        <v>8.5577881104213688E-2</v>
      </c>
      <c r="O69" s="336">
        <v>8.9307525837738315E-3</v>
      </c>
      <c r="P69" s="336">
        <v>4.6582008679955383E-20</v>
      </c>
      <c r="Q69" s="336">
        <v>4.2164840747171027E-11</v>
      </c>
      <c r="R69" s="336">
        <v>0.26468454783130291</v>
      </c>
      <c r="S69" s="336">
        <v>3.3757428780593229E-18</v>
      </c>
      <c r="T69" s="336">
        <v>5.2211443703267183E-4</v>
      </c>
      <c r="U69" s="344"/>
      <c r="V69" s="344"/>
      <c r="W69" s="336">
        <v>4.2256496033044561E-13</v>
      </c>
      <c r="X69" s="336">
        <v>3.8529228450913417E-21</v>
      </c>
      <c r="Y69" s="347"/>
      <c r="Z69" s="336">
        <v>5.3620073328847417E-22</v>
      </c>
      <c r="AA69" s="336">
        <v>9.3339431823324069E-3</v>
      </c>
      <c r="AB69" s="344"/>
      <c r="AC69" s="336">
        <v>4.0652545204399344E-5</v>
      </c>
      <c r="AD69" s="336">
        <v>1.4482500202226438E-6</v>
      </c>
      <c r="AE69" s="336">
        <v>1.4332139328763417E-11</v>
      </c>
      <c r="AF69" s="344"/>
      <c r="AG69" s="336">
        <v>0.11649881206460688</v>
      </c>
      <c r="AH69" s="336">
        <v>3.4727518509231328E-20</v>
      </c>
      <c r="AI69" s="336">
        <v>0.71905559948831244</v>
      </c>
      <c r="AJ69" s="336">
        <v>5.9876995010840368E-23</v>
      </c>
      <c r="AK69" s="336">
        <v>1.0065674962360146E-30</v>
      </c>
      <c r="AL69" s="336">
        <v>2.8028583566439328E-4</v>
      </c>
      <c r="AM69" s="336">
        <v>1.6924605521949327E-31</v>
      </c>
      <c r="AN69" s="336">
        <v>1.7046618553623875E-21</v>
      </c>
      <c r="AO69" s="336">
        <v>4.7856870762111139E-12</v>
      </c>
      <c r="AP69" s="336">
        <v>4.0220034434768496E-3</v>
      </c>
      <c r="AQ69" s="336">
        <v>3.5467071088695736E-18</v>
      </c>
      <c r="AR69" s="344"/>
      <c r="AS69" s="336">
        <v>2.3365125999732436E-2</v>
      </c>
      <c r="AT69" s="336">
        <v>1.98493126289386E-2</v>
      </c>
      <c r="AU69" s="336">
        <v>7.8101300245197731E-4</v>
      </c>
      <c r="AV69" s="336">
        <v>0.86798582071488006</v>
      </c>
      <c r="AW69" s="344"/>
      <c r="AX69" s="336">
        <v>8.5173905858047152E-7</v>
      </c>
      <c r="AY69" s="336">
        <v>0.73913909877585904</v>
      </c>
      <c r="AZ69" s="344"/>
      <c r="BA69" s="337">
        <v>2.8085611681875655E-11</v>
      </c>
    </row>
    <row r="70" spans="1:53" ht="17" x14ac:dyDescent="0.2">
      <c r="A70" s="433"/>
      <c r="B70" s="338" t="s">
        <v>684</v>
      </c>
      <c r="C70" s="339">
        <v>25</v>
      </c>
      <c r="D70" s="340">
        <v>17</v>
      </c>
      <c r="E70" s="340">
        <v>21</v>
      </c>
      <c r="F70" s="340">
        <v>34</v>
      </c>
      <c r="G70" s="340">
        <v>23</v>
      </c>
      <c r="H70" s="340">
        <v>28</v>
      </c>
      <c r="I70" s="340">
        <v>30</v>
      </c>
      <c r="J70" s="340">
        <v>1</v>
      </c>
      <c r="K70" s="340">
        <v>1</v>
      </c>
      <c r="L70" s="340">
        <v>38</v>
      </c>
      <c r="M70" s="340">
        <v>42</v>
      </c>
      <c r="N70" s="340">
        <v>14</v>
      </c>
      <c r="O70" s="340">
        <v>11</v>
      </c>
      <c r="P70" s="340">
        <v>44</v>
      </c>
      <c r="Q70" s="340">
        <v>49</v>
      </c>
      <c r="R70" s="340">
        <v>3</v>
      </c>
      <c r="S70" s="340">
        <v>46</v>
      </c>
      <c r="T70" s="340">
        <v>47</v>
      </c>
      <c r="U70" s="340">
        <v>1</v>
      </c>
      <c r="V70" s="340">
        <v>1</v>
      </c>
      <c r="W70" s="340">
        <v>49</v>
      </c>
      <c r="X70" s="340">
        <v>37</v>
      </c>
      <c r="Y70" s="340">
        <v>49</v>
      </c>
      <c r="Z70" s="340">
        <v>48</v>
      </c>
      <c r="AA70" s="340">
        <v>20</v>
      </c>
      <c r="AB70" s="340">
        <v>1</v>
      </c>
      <c r="AC70" s="340">
        <v>23</v>
      </c>
      <c r="AD70" s="340">
        <v>34</v>
      </c>
      <c r="AE70" s="340">
        <v>46</v>
      </c>
      <c r="AF70" s="340">
        <v>1</v>
      </c>
      <c r="AG70" s="340">
        <v>6</v>
      </c>
      <c r="AH70" s="340">
        <v>34</v>
      </c>
      <c r="AI70" s="340">
        <v>3</v>
      </c>
      <c r="AJ70" s="340">
        <v>36</v>
      </c>
      <c r="AK70" s="340">
        <v>43</v>
      </c>
      <c r="AL70" s="340">
        <v>22</v>
      </c>
      <c r="AM70" s="340">
        <v>43</v>
      </c>
      <c r="AN70" s="340">
        <v>46</v>
      </c>
      <c r="AO70" s="340">
        <v>36</v>
      </c>
      <c r="AP70" s="340">
        <v>17</v>
      </c>
      <c r="AQ70" s="340">
        <v>37</v>
      </c>
      <c r="AR70" s="340">
        <v>2</v>
      </c>
      <c r="AS70" s="340">
        <v>49</v>
      </c>
      <c r="AT70" s="340">
        <v>12</v>
      </c>
      <c r="AU70" s="340">
        <v>5</v>
      </c>
      <c r="AV70" s="340">
        <v>38</v>
      </c>
      <c r="AW70" s="340">
        <v>1</v>
      </c>
      <c r="AX70" s="340">
        <v>44</v>
      </c>
      <c r="AY70" s="340">
        <v>43</v>
      </c>
      <c r="AZ70" s="340">
        <v>1</v>
      </c>
      <c r="BA70" s="341">
        <v>45</v>
      </c>
    </row>
    <row r="71" spans="1:53" ht="51" x14ac:dyDescent="0.2">
      <c r="A71" s="433" t="s">
        <v>73</v>
      </c>
      <c r="B71" s="334" t="s">
        <v>293</v>
      </c>
      <c r="C71" s="342" t="s">
        <v>1261</v>
      </c>
      <c r="D71" s="344" t="s">
        <v>1202</v>
      </c>
      <c r="E71" s="344" t="s">
        <v>1443</v>
      </c>
      <c r="F71" s="344" t="s">
        <v>1190</v>
      </c>
      <c r="G71" s="344" t="s">
        <v>1443</v>
      </c>
      <c r="H71" s="336">
        <v>-8.1985724210307337E-2</v>
      </c>
      <c r="I71" s="344" t="s">
        <v>1183</v>
      </c>
      <c r="J71" s="344" t="s">
        <v>1666</v>
      </c>
      <c r="K71" s="344" t="s">
        <v>1666</v>
      </c>
      <c r="L71" s="344" t="s">
        <v>1269</v>
      </c>
      <c r="M71" s="344" t="s">
        <v>1295</v>
      </c>
      <c r="N71" s="344" t="s">
        <v>1262</v>
      </c>
      <c r="O71" s="344" t="s">
        <v>1141</v>
      </c>
      <c r="P71" s="344" t="s">
        <v>1358</v>
      </c>
      <c r="Q71" s="344" t="s">
        <v>1550</v>
      </c>
      <c r="R71" s="336">
        <v>0.88845855310368183</v>
      </c>
      <c r="S71" s="344" t="s">
        <v>1271</v>
      </c>
      <c r="T71" s="344" t="s">
        <v>1648</v>
      </c>
      <c r="U71" s="344" t="s">
        <v>1666</v>
      </c>
      <c r="V71" s="344" t="s">
        <v>1666</v>
      </c>
      <c r="W71" s="344" t="s">
        <v>1239</v>
      </c>
      <c r="X71" s="344" t="s">
        <v>1238</v>
      </c>
      <c r="Y71" s="344" t="s">
        <v>1290</v>
      </c>
      <c r="Z71" s="343">
        <v>1</v>
      </c>
      <c r="AA71" s="344" t="s">
        <v>1289</v>
      </c>
      <c r="AB71" s="344" t="s">
        <v>1666</v>
      </c>
      <c r="AC71" s="344" t="s">
        <v>1399</v>
      </c>
      <c r="AD71" s="344" t="s">
        <v>1262</v>
      </c>
      <c r="AE71" s="344" t="s">
        <v>1175</v>
      </c>
      <c r="AF71" s="344" t="s">
        <v>1666</v>
      </c>
      <c r="AG71" s="336">
        <v>0.50843756336125456</v>
      </c>
      <c r="AH71" s="344" t="s">
        <v>1247</v>
      </c>
      <c r="AI71" s="336">
        <v>0.37115374447904281</v>
      </c>
      <c r="AJ71" s="344" t="s">
        <v>1180</v>
      </c>
      <c r="AK71" s="344" t="s">
        <v>1492</v>
      </c>
      <c r="AL71" s="344" t="s">
        <v>1297</v>
      </c>
      <c r="AM71" s="344" t="s">
        <v>1234</v>
      </c>
      <c r="AN71" s="344" t="s">
        <v>1489</v>
      </c>
      <c r="AO71" s="344" t="s">
        <v>1360</v>
      </c>
      <c r="AP71" s="344" t="s">
        <v>1194</v>
      </c>
      <c r="AQ71" s="344" t="s">
        <v>1543</v>
      </c>
      <c r="AR71" s="344" t="s">
        <v>1719</v>
      </c>
      <c r="AS71" s="344" t="s">
        <v>1649</v>
      </c>
      <c r="AT71" s="344" t="s">
        <v>1405</v>
      </c>
      <c r="AU71" s="344" t="s">
        <v>1200</v>
      </c>
      <c r="AV71" s="344" t="s">
        <v>1727</v>
      </c>
      <c r="AW71" s="344" t="s">
        <v>1666</v>
      </c>
      <c r="AX71" s="344" t="s">
        <v>1186</v>
      </c>
      <c r="AY71" s="344" t="s">
        <v>1403</v>
      </c>
      <c r="AZ71" s="344" t="s">
        <v>1666</v>
      </c>
      <c r="BA71" s="345" t="s">
        <v>1538</v>
      </c>
    </row>
    <row r="72" spans="1:53" ht="34" x14ac:dyDescent="0.2">
      <c r="A72" s="434"/>
      <c r="B72" s="334" t="s">
        <v>683</v>
      </c>
      <c r="C72" s="346">
        <v>2.6611031677167644E-13</v>
      </c>
      <c r="D72" s="336">
        <v>6.5938767708319374E-7</v>
      </c>
      <c r="E72" s="336">
        <v>3.2943109929236182E-8</v>
      </c>
      <c r="F72" s="336">
        <v>8.4387435515982032E-23</v>
      </c>
      <c r="G72" s="336">
        <v>6.3300349273956245E-9</v>
      </c>
      <c r="H72" s="336">
        <v>0.67832641218086565</v>
      </c>
      <c r="I72" s="336">
        <v>4.8950528800149245E-15</v>
      </c>
      <c r="J72" s="344"/>
      <c r="K72" s="344"/>
      <c r="L72" s="336">
        <v>5.7411978937600284E-12</v>
      </c>
      <c r="M72" s="336">
        <v>5.0104418008754039E-12</v>
      </c>
      <c r="N72" s="336">
        <v>9.5941654872979085E-7</v>
      </c>
      <c r="O72" s="336">
        <v>7.416085010159846E-4</v>
      </c>
      <c r="P72" s="336">
        <v>1.9092783893530968E-18</v>
      </c>
      <c r="Q72" s="336">
        <v>6.4101656403715105E-23</v>
      </c>
      <c r="R72" s="336">
        <v>0.3035535116956386</v>
      </c>
      <c r="S72" s="336">
        <v>2.3363180032811038E-11</v>
      </c>
      <c r="T72" s="336">
        <v>1.5439096251913599E-9</v>
      </c>
      <c r="U72" s="344"/>
      <c r="V72" s="344"/>
      <c r="W72" s="336">
        <v>9.617953000999353E-28</v>
      </c>
      <c r="X72" s="336">
        <v>3.8403825334269394E-26</v>
      </c>
      <c r="Y72" s="336">
        <v>5.3620073328847417E-22</v>
      </c>
      <c r="Z72" s="347"/>
      <c r="AA72" s="336">
        <v>1.0504680636337388E-7</v>
      </c>
      <c r="AB72" s="344"/>
      <c r="AC72" s="336">
        <v>6.2330044416714423E-10</v>
      </c>
      <c r="AD72" s="336">
        <v>5.2082182948806183E-16</v>
      </c>
      <c r="AE72" s="336">
        <v>9.2225606848548087E-26</v>
      </c>
      <c r="AF72" s="344"/>
      <c r="AG72" s="336">
        <v>0.30306143592070561</v>
      </c>
      <c r="AH72" s="336">
        <v>3.651579763428338E-21</v>
      </c>
      <c r="AI72" s="336">
        <v>0.75792456335264813</v>
      </c>
      <c r="AJ72" s="336">
        <v>1.0698598626297531E-18</v>
      </c>
      <c r="AK72" s="336">
        <v>1.1827187420123987E-21</v>
      </c>
      <c r="AL72" s="336">
        <v>7.9801734036206417E-12</v>
      </c>
      <c r="AM72" s="336">
        <v>1.7502451378726644E-16</v>
      </c>
      <c r="AN72" s="336">
        <v>3.5771057356242447E-42</v>
      </c>
      <c r="AO72" s="336">
        <v>3.0116963701950797E-24</v>
      </c>
      <c r="AP72" s="336">
        <v>2.2604474142444066E-7</v>
      </c>
      <c r="AQ72" s="336">
        <v>8.7985316810680785E-13</v>
      </c>
      <c r="AR72" s="344"/>
      <c r="AS72" s="336">
        <v>2.5539181193266032E-6</v>
      </c>
      <c r="AT72" s="336">
        <v>2.6318920908433976E-7</v>
      </c>
      <c r="AU72" s="336">
        <v>2.1357104050153458E-3</v>
      </c>
      <c r="AV72" s="336">
        <v>2.7993499631677271E-2</v>
      </c>
      <c r="AW72" s="344"/>
      <c r="AX72" s="336">
        <v>7.2546617652223088E-15</v>
      </c>
      <c r="AY72" s="336">
        <v>1.1127065819721987E-2</v>
      </c>
      <c r="AZ72" s="344"/>
      <c r="BA72" s="337">
        <v>1.1191427747008409E-7</v>
      </c>
    </row>
    <row r="73" spans="1:53" ht="17" x14ac:dyDescent="0.2">
      <c r="A73" s="433"/>
      <c r="B73" s="338" t="s">
        <v>684</v>
      </c>
      <c r="C73" s="339">
        <v>25</v>
      </c>
      <c r="D73" s="340">
        <v>17</v>
      </c>
      <c r="E73" s="340">
        <v>21</v>
      </c>
      <c r="F73" s="340">
        <v>34</v>
      </c>
      <c r="G73" s="340">
        <v>23</v>
      </c>
      <c r="H73" s="340">
        <v>28</v>
      </c>
      <c r="I73" s="340">
        <v>30</v>
      </c>
      <c r="J73" s="340">
        <v>1</v>
      </c>
      <c r="K73" s="340">
        <v>1</v>
      </c>
      <c r="L73" s="340">
        <v>38</v>
      </c>
      <c r="M73" s="340">
        <v>42</v>
      </c>
      <c r="N73" s="340">
        <v>14</v>
      </c>
      <c r="O73" s="340">
        <v>11</v>
      </c>
      <c r="P73" s="340">
        <v>44</v>
      </c>
      <c r="Q73" s="340">
        <v>48</v>
      </c>
      <c r="R73" s="340">
        <v>3</v>
      </c>
      <c r="S73" s="340">
        <v>46</v>
      </c>
      <c r="T73" s="340">
        <v>47</v>
      </c>
      <c r="U73" s="340">
        <v>1</v>
      </c>
      <c r="V73" s="340">
        <v>1</v>
      </c>
      <c r="W73" s="340">
        <v>48</v>
      </c>
      <c r="X73" s="340">
        <v>37</v>
      </c>
      <c r="Y73" s="340">
        <v>48</v>
      </c>
      <c r="Z73" s="340">
        <v>48</v>
      </c>
      <c r="AA73" s="340">
        <v>20</v>
      </c>
      <c r="AB73" s="340">
        <v>1</v>
      </c>
      <c r="AC73" s="340">
        <v>23</v>
      </c>
      <c r="AD73" s="340">
        <v>34</v>
      </c>
      <c r="AE73" s="340">
        <v>46</v>
      </c>
      <c r="AF73" s="340">
        <v>1</v>
      </c>
      <c r="AG73" s="340">
        <v>6</v>
      </c>
      <c r="AH73" s="340">
        <v>34</v>
      </c>
      <c r="AI73" s="340">
        <v>3</v>
      </c>
      <c r="AJ73" s="340">
        <v>36</v>
      </c>
      <c r="AK73" s="340">
        <v>43</v>
      </c>
      <c r="AL73" s="340">
        <v>22</v>
      </c>
      <c r="AM73" s="340">
        <v>43</v>
      </c>
      <c r="AN73" s="340">
        <v>46</v>
      </c>
      <c r="AO73" s="340">
        <v>36</v>
      </c>
      <c r="AP73" s="340">
        <v>17</v>
      </c>
      <c r="AQ73" s="340">
        <v>37</v>
      </c>
      <c r="AR73" s="340">
        <v>2</v>
      </c>
      <c r="AS73" s="340">
        <v>48</v>
      </c>
      <c r="AT73" s="340">
        <v>12</v>
      </c>
      <c r="AU73" s="340">
        <v>5</v>
      </c>
      <c r="AV73" s="340">
        <v>38</v>
      </c>
      <c r="AW73" s="340">
        <v>1</v>
      </c>
      <c r="AX73" s="340">
        <v>44</v>
      </c>
      <c r="AY73" s="340">
        <v>43</v>
      </c>
      <c r="AZ73" s="340">
        <v>1</v>
      </c>
      <c r="BA73" s="341">
        <v>45</v>
      </c>
    </row>
    <row r="74" spans="1:53" ht="51" x14ac:dyDescent="0.2">
      <c r="A74" s="433" t="s">
        <v>87</v>
      </c>
      <c r="B74" s="334" t="s">
        <v>293</v>
      </c>
      <c r="C74" s="342" t="s">
        <v>1175</v>
      </c>
      <c r="D74" s="344" t="s">
        <v>1422</v>
      </c>
      <c r="E74" s="344" t="s">
        <v>1446</v>
      </c>
      <c r="F74" s="344" t="s">
        <v>1543</v>
      </c>
      <c r="G74" s="344" t="s">
        <v>1193</v>
      </c>
      <c r="H74" s="336">
        <v>0.33170203305846763</v>
      </c>
      <c r="I74" s="344" t="s">
        <v>1663</v>
      </c>
      <c r="J74" s="344" t="s">
        <v>1666</v>
      </c>
      <c r="K74" s="344" t="s">
        <v>1666</v>
      </c>
      <c r="L74" s="344" t="s">
        <v>1247</v>
      </c>
      <c r="M74" s="336">
        <v>0.39787488880117888</v>
      </c>
      <c r="N74" s="344" t="s">
        <v>1182</v>
      </c>
      <c r="O74" s="344" t="s">
        <v>1443</v>
      </c>
      <c r="P74" s="344" t="s">
        <v>1571</v>
      </c>
      <c r="Q74" s="344" t="s">
        <v>1219</v>
      </c>
      <c r="R74" s="336">
        <v>0.7997867519620907</v>
      </c>
      <c r="S74" s="344" t="s">
        <v>1487</v>
      </c>
      <c r="T74" s="344" t="s">
        <v>1285</v>
      </c>
      <c r="U74" s="344" t="s">
        <v>1666</v>
      </c>
      <c r="V74" s="344" t="s">
        <v>1666</v>
      </c>
      <c r="W74" s="344" t="s">
        <v>1434</v>
      </c>
      <c r="X74" s="344" t="s">
        <v>1275</v>
      </c>
      <c r="Y74" s="344" t="s">
        <v>1318</v>
      </c>
      <c r="Z74" s="344" t="s">
        <v>1289</v>
      </c>
      <c r="AA74" s="343">
        <v>1</v>
      </c>
      <c r="AB74" s="344" t="s">
        <v>1666</v>
      </c>
      <c r="AC74" s="344" t="s">
        <v>1376</v>
      </c>
      <c r="AD74" s="344" t="s">
        <v>1250</v>
      </c>
      <c r="AE74" s="344" t="s">
        <v>1156</v>
      </c>
      <c r="AF74" s="344" t="s">
        <v>1666</v>
      </c>
      <c r="AG74" s="336">
        <v>0.43224841959460419</v>
      </c>
      <c r="AH74" s="344" t="s">
        <v>1220</v>
      </c>
      <c r="AI74" s="336">
        <v>0.2116036847575786</v>
      </c>
      <c r="AJ74" s="344" t="s">
        <v>1192</v>
      </c>
      <c r="AK74" s="344" t="s">
        <v>1589</v>
      </c>
      <c r="AL74" s="344" t="s">
        <v>1506</v>
      </c>
      <c r="AM74" s="344" t="s">
        <v>1648</v>
      </c>
      <c r="AN74" s="344" t="s">
        <v>1381</v>
      </c>
      <c r="AO74" s="344" t="s">
        <v>1263</v>
      </c>
      <c r="AP74" s="344" t="s">
        <v>1185</v>
      </c>
      <c r="AQ74" s="344" t="s">
        <v>1234</v>
      </c>
      <c r="AR74" s="344" t="s">
        <v>1719</v>
      </c>
      <c r="AS74" s="344" t="s">
        <v>1247</v>
      </c>
      <c r="AT74" s="344" t="s">
        <v>1239</v>
      </c>
      <c r="AU74" s="344" t="s">
        <v>1247</v>
      </c>
      <c r="AV74" s="344" t="s">
        <v>1283</v>
      </c>
      <c r="AW74" s="344" t="s">
        <v>1666</v>
      </c>
      <c r="AX74" s="344" t="s">
        <v>1328</v>
      </c>
      <c r="AY74" s="344" t="s">
        <v>1343</v>
      </c>
      <c r="AZ74" s="344" t="s">
        <v>1666</v>
      </c>
      <c r="BA74" s="345" t="s">
        <v>1591</v>
      </c>
    </row>
    <row r="75" spans="1:53" ht="34" x14ac:dyDescent="0.2">
      <c r="A75" s="434"/>
      <c r="B75" s="334" t="s">
        <v>683</v>
      </c>
      <c r="C75" s="346">
        <v>2.6095697126739353E-11</v>
      </c>
      <c r="D75" s="336">
        <v>1.6640046748596115E-10</v>
      </c>
      <c r="E75" s="336">
        <v>3.0871317338547358E-14</v>
      </c>
      <c r="F75" s="336">
        <v>3.2993510535695353E-7</v>
      </c>
      <c r="G75" s="336">
        <v>1.0168600167203239E-12</v>
      </c>
      <c r="H75" s="336">
        <v>0.15308341878137818</v>
      </c>
      <c r="I75" s="336">
        <v>1.0156686628217538E-3</v>
      </c>
      <c r="J75" s="344"/>
      <c r="K75" s="344"/>
      <c r="L75" s="336">
        <v>1.6575371453140503E-12</v>
      </c>
      <c r="M75" s="336">
        <v>8.2326736470587317E-2</v>
      </c>
      <c r="N75" s="336">
        <v>5.9622925744846016E-7</v>
      </c>
      <c r="O75" s="336">
        <v>1.7737837244599303E-4</v>
      </c>
      <c r="P75" s="336">
        <v>2.1466748205174549E-8</v>
      </c>
      <c r="Q75" s="336">
        <v>7.4411387809090296E-8</v>
      </c>
      <c r="R75" s="336">
        <v>0.40989173901268805</v>
      </c>
      <c r="S75" s="336">
        <v>5.4226165764250777E-4</v>
      </c>
      <c r="T75" s="336">
        <v>6.4265997848782936E-13</v>
      </c>
      <c r="U75" s="344"/>
      <c r="V75" s="344"/>
      <c r="W75" s="336">
        <v>3.4001865976082728E-5</v>
      </c>
      <c r="X75" s="336">
        <v>3.6542605909397054E-5</v>
      </c>
      <c r="Y75" s="336">
        <v>9.3339431823324069E-3</v>
      </c>
      <c r="Z75" s="336">
        <v>1.0504680636337388E-7</v>
      </c>
      <c r="AA75" s="347"/>
      <c r="AB75" s="344"/>
      <c r="AC75" s="336">
        <v>2.3953335674154084E-10</v>
      </c>
      <c r="AD75" s="336">
        <v>4.9509222202599655E-8</v>
      </c>
      <c r="AE75" s="336">
        <v>2.9281288511583813E-7</v>
      </c>
      <c r="AF75" s="344"/>
      <c r="AG75" s="336">
        <v>0.39200773619296014</v>
      </c>
      <c r="AH75" s="336">
        <v>6.1284638638018759E-10</v>
      </c>
      <c r="AI75" s="336">
        <v>0.86426279066969758</v>
      </c>
      <c r="AJ75" s="336">
        <v>4.8190966121369386E-5</v>
      </c>
      <c r="AK75" s="336">
        <v>1.2566711782954379E-3</v>
      </c>
      <c r="AL75" s="336">
        <v>1.2062249889646789E-4</v>
      </c>
      <c r="AM75" s="336">
        <v>1.4948761601719912E-4</v>
      </c>
      <c r="AN75" s="336">
        <v>7.4790033781201937E-5</v>
      </c>
      <c r="AO75" s="336">
        <v>2.5287103382954524E-5</v>
      </c>
      <c r="AP75" s="336">
        <v>2.3602720229047154E-10</v>
      </c>
      <c r="AQ75" s="336">
        <v>6.0450076993839017E-8</v>
      </c>
      <c r="AR75" s="344"/>
      <c r="AS75" s="336">
        <v>1.5519553015566054E-12</v>
      </c>
      <c r="AT75" s="336">
        <v>5.2500630125508486E-7</v>
      </c>
      <c r="AU75" s="336">
        <v>6.1743174146987505E-3</v>
      </c>
      <c r="AV75" s="336">
        <v>1.5172704580149716E-6</v>
      </c>
      <c r="AW75" s="344"/>
      <c r="AX75" s="336">
        <v>1.9389174447159163E-7</v>
      </c>
      <c r="AY75" s="336">
        <v>2.9039839806139153E-9</v>
      </c>
      <c r="AZ75" s="344"/>
      <c r="BA75" s="337">
        <v>9.2595789754155132E-4</v>
      </c>
    </row>
    <row r="76" spans="1:53" ht="17" x14ac:dyDescent="0.2">
      <c r="A76" s="433"/>
      <c r="B76" s="338" t="s">
        <v>684</v>
      </c>
      <c r="C76" s="339">
        <v>20</v>
      </c>
      <c r="D76" s="340">
        <v>17</v>
      </c>
      <c r="E76" s="340">
        <v>20</v>
      </c>
      <c r="F76" s="340">
        <v>20</v>
      </c>
      <c r="G76" s="340">
        <v>20</v>
      </c>
      <c r="H76" s="340">
        <v>20</v>
      </c>
      <c r="I76" s="340">
        <v>20</v>
      </c>
      <c r="J76" s="340">
        <v>1</v>
      </c>
      <c r="K76" s="340">
        <v>1</v>
      </c>
      <c r="L76" s="340">
        <v>20</v>
      </c>
      <c r="M76" s="340">
        <v>20</v>
      </c>
      <c r="N76" s="340">
        <v>14</v>
      </c>
      <c r="O76" s="340">
        <v>11</v>
      </c>
      <c r="P76" s="340">
        <v>20</v>
      </c>
      <c r="Q76" s="340">
        <v>20</v>
      </c>
      <c r="R76" s="340">
        <v>3</v>
      </c>
      <c r="S76" s="340">
        <v>20</v>
      </c>
      <c r="T76" s="340">
        <v>20</v>
      </c>
      <c r="U76" s="340">
        <v>1</v>
      </c>
      <c r="V76" s="340">
        <v>1</v>
      </c>
      <c r="W76" s="340">
        <v>20</v>
      </c>
      <c r="X76" s="340">
        <v>20</v>
      </c>
      <c r="Y76" s="340">
        <v>20</v>
      </c>
      <c r="Z76" s="340">
        <v>20</v>
      </c>
      <c r="AA76" s="340">
        <v>20</v>
      </c>
      <c r="AB76" s="340">
        <v>1</v>
      </c>
      <c r="AC76" s="340">
        <v>20</v>
      </c>
      <c r="AD76" s="340">
        <v>20</v>
      </c>
      <c r="AE76" s="340">
        <v>20</v>
      </c>
      <c r="AF76" s="340">
        <v>1</v>
      </c>
      <c r="AG76" s="340">
        <v>6</v>
      </c>
      <c r="AH76" s="340">
        <v>20</v>
      </c>
      <c r="AI76" s="340">
        <v>3</v>
      </c>
      <c r="AJ76" s="340">
        <v>20</v>
      </c>
      <c r="AK76" s="340">
        <v>20</v>
      </c>
      <c r="AL76" s="340">
        <v>20</v>
      </c>
      <c r="AM76" s="340">
        <v>20</v>
      </c>
      <c r="AN76" s="340">
        <v>20</v>
      </c>
      <c r="AO76" s="340">
        <v>20</v>
      </c>
      <c r="AP76" s="340">
        <v>17</v>
      </c>
      <c r="AQ76" s="340">
        <v>20</v>
      </c>
      <c r="AR76" s="340">
        <v>2</v>
      </c>
      <c r="AS76" s="340">
        <v>20</v>
      </c>
      <c r="AT76" s="340">
        <v>12</v>
      </c>
      <c r="AU76" s="340">
        <v>5</v>
      </c>
      <c r="AV76" s="340">
        <v>20</v>
      </c>
      <c r="AW76" s="340">
        <v>1</v>
      </c>
      <c r="AX76" s="340">
        <v>20</v>
      </c>
      <c r="AY76" s="340">
        <v>20</v>
      </c>
      <c r="AZ76" s="340">
        <v>1</v>
      </c>
      <c r="BA76" s="341">
        <v>20</v>
      </c>
    </row>
    <row r="77" spans="1:53" ht="51" x14ac:dyDescent="0.2">
      <c r="A77" s="433" t="s">
        <v>266</v>
      </c>
      <c r="B77" s="334" t="s">
        <v>293</v>
      </c>
      <c r="C77" s="342" t="s">
        <v>1630</v>
      </c>
      <c r="D77" s="344" t="s">
        <v>1163</v>
      </c>
      <c r="E77" s="336">
        <v>-0.2145407057301231</v>
      </c>
      <c r="F77" s="344" t="s">
        <v>1420</v>
      </c>
      <c r="G77" s="344" t="s">
        <v>1238</v>
      </c>
      <c r="H77" s="336">
        <v>0.85039040552437595</v>
      </c>
      <c r="I77" s="344" t="s">
        <v>1208</v>
      </c>
      <c r="J77" s="344" t="s">
        <v>1156</v>
      </c>
      <c r="K77" s="344" t="s">
        <v>1243</v>
      </c>
      <c r="L77" s="344" t="s">
        <v>1380</v>
      </c>
      <c r="M77" s="344" t="s">
        <v>1230</v>
      </c>
      <c r="N77" s="336">
        <v>-0.19993897663004589</v>
      </c>
      <c r="O77" s="344" t="s">
        <v>1183</v>
      </c>
      <c r="P77" s="344" t="s">
        <v>1238</v>
      </c>
      <c r="Q77" s="344" t="s">
        <v>1700</v>
      </c>
      <c r="R77" s="344" t="s">
        <v>1385</v>
      </c>
      <c r="S77" s="336">
        <v>0.85039040552437373</v>
      </c>
      <c r="T77" s="336">
        <v>0.99661589554012397</v>
      </c>
      <c r="U77" s="336">
        <v>0.85323390050956582</v>
      </c>
      <c r="V77" s="344" t="s">
        <v>1414</v>
      </c>
      <c r="W77" s="344" t="s">
        <v>1666</v>
      </c>
      <c r="X77" s="344" t="s">
        <v>1343</v>
      </c>
      <c r="Y77" s="344" t="s">
        <v>1666</v>
      </c>
      <c r="Z77" s="344" t="s">
        <v>1666</v>
      </c>
      <c r="AA77" s="344" t="s">
        <v>1666</v>
      </c>
      <c r="AB77" s="343">
        <v>1</v>
      </c>
      <c r="AC77" s="344" t="s">
        <v>1438</v>
      </c>
      <c r="AD77" s="344" t="s">
        <v>1288</v>
      </c>
      <c r="AE77" s="336">
        <v>0.86704100497178294</v>
      </c>
      <c r="AF77" s="344" t="s">
        <v>1191</v>
      </c>
      <c r="AG77" s="344" t="s">
        <v>1262</v>
      </c>
      <c r="AH77" s="336">
        <v>0.15243368134774238</v>
      </c>
      <c r="AI77" s="344" t="s">
        <v>1218</v>
      </c>
      <c r="AJ77" s="344" t="s">
        <v>1395</v>
      </c>
      <c r="AK77" s="344" t="s">
        <v>1446</v>
      </c>
      <c r="AL77" s="344" t="s">
        <v>1331</v>
      </c>
      <c r="AM77" s="336">
        <v>0.59683041377076063</v>
      </c>
      <c r="AN77" s="336">
        <v>0.92057461789832362</v>
      </c>
      <c r="AO77" s="344" t="s">
        <v>1666</v>
      </c>
      <c r="AP77" s="344" t="s">
        <v>1395</v>
      </c>
      <c r="AQ77" s="344" t="s">
        <v>1274</v>
      </c>
      <c r="AR77" s="344" t="s">
        <v>1179</v>
      </c>
      <c r="AS77" s="344" t="s">
        <v>1666</v>
      </c>
      <c r="AT77" s="344" t="s">
        <v>1222</v>
      </c>
      <c r="AU77" s="344" t="s">
        <v>1480</v>
      </c>
      <c r="AV77" s="344" t="s">
        <v>1257</v>
      </c>
      <c r="AW77" s="344" t="s">
        <v>1191</v>
      </c>
      <c r="AX77" s="336">
        <v>-0.55517040762261038</v>
      </c>
      <c r="AY77" s="344" t="s">
        <v>1401</v>
      </c>
      <c r="AZ77" s="344" t="s">
        <v>1261</v>
      </c>
      <c r="BA77" s="345" t="s">
        <v>1670</v>
      </c>
    </row>
    <row r="78" spans="1:53" ht="34" x14ac:dyDescent="0.2">
      <c r="A78" s="434"/>
      <c r="B78" s="334" t="s">
        <v>683</v>
      </c>
      <c r="C78" s="346">
        <v>1.1019016792366721E-10</v>
      </c>
      <c r="D78" s="336">
        <v>2.6320952529849129E-16</v>
      </c>
      <c r="E78" s="336">
        <v>0.25492232688838745</v>
      </c>
      <c r="F78" s="336">
        <v>5.0320906173553464E-5</v>
      </c>
      <c r="G78" s="336">
        <v>1.9051165862635797E-20</v>
      </c>
      <c r="H78" s="336">
        <v>0.14960959447562405</v>
      </c>
      <c r="I78" s="336">
        <v>1.9314119589207726E-10</v>
      </c>
      <c r="J78" s="336">
        <v>7.1462165022698572E-17</v>
      </c>
      <c r="K78" s="336">
        <v>8.8659134641874119E-36</v>
      </c>
      <c r="L78" s="336">
        <v>7.6243887762598613E-3</v>
      </c>
      <c r="M78" s="336">
        <v>3.6594106704254219E-3</v>
      </c>
      <c r="N78" s="336">
        <v>0.24234407789456153</v>
      </c>
      <c r="O78" s="336">
        <v>5.3947469702033628E-18</v>
      </c>
      <c r="P78" s="336">
        <v>5.933791086059619E-4</v>
      </c>
      <c r="Q78" s="336">
        <v>2.0365346349864755E-2</v>
      </c>
      <c r="R78" s="336">
        <v>5.7239910184492477E-11</v>
      </c>
      <c r="S78" s="336">
        <v>0.14960959447562627</v>
      </c>
      <c r="T78" s="336">
        <v>5.2388932821646583E-2</v>
      </c>
      <c r="U78" s="336">
        <v>6.5989188854195246E-2</v>
      </c>
      <c r="V78" s="336">
        <v>2.5399258146769541E-12</v>
      </c>
      <c r="W78" s="344"/>
      <c r="X78" s="336">
        <v>4.2165306421525999E-6</v>
      </c>
      <c r="Y78" s="344"/>
      <c r="Z78" s="344"/>
      <c r="AA78" s="344"/>
      <c r="AB78" s="347"/>
      <c r="AC78" s="336">
        <v>6.7476215668048296E-5</v>
      </c>
      <c r="AD78" s="336">
        <v>2.2654257778543207E-7</v>
      </c>
      <c r="AE78" s="336">
        <v>0.13295899502821706</v>
      </c>
      <c r="AF78" s="336">
        <v>5.4714381742134298E-34</v>
      </c>
      <c r="AG78" s="336">
        <v>1.5276481651005034E-20</v>
      </c>
      <c r="AH78" s="336">
        <v>0.57303648814982178</v>
      </c>
      <c r="AI78" s="336">
        <v>2.3596333181653301E-12</v>
      </c>
      <c r="AJ78" s="336">
        <v>1.9911138607866153E-8</v>
      </c>
      <c r="AK78" s="336">
        <v>9.4638661002730684E-5</v>
      </c>
      <c r="AL78" s="336">
        <v>4.2202148719279113E-5</v>
      </c>
      <c r="AM78" s="336">
        <v>0.11828871193357102</v>
      </c>
      <c r="AN78" s="336">
        <v>7.9425382101676378E-2</v>
      </c>
      <c r="AO78" s="344"/>
      <c r="AP78" s="336">
        <v>8.9153909298290481E-20</v>
      </c>
      <c r="AQ78" s="336">
        <v>6.4424988677407176E-6</v>
      </c>
      <c r="AR78" s="336">
        <v>1.7358618884529303E-7</v>
      </c>
      <c r="AS78" s="344"/>
      <c r="AT78" s="336">
        <v>4.8555553513167864E-12</v>
      </c>
      <c r="AU78" s="336">
        <v>7.1739826654536989E-19</v>
      </c>
      <c r="AV78" s="336">
        <v>2.206994599192456E-4</v>
      </c>
      <c r="AW78" s="336">
        <v>6.2612119451715617E-34</v>
      </c>
      <c r="AX78" s="336">
        <v>0.25280008495525608</v>
      </c>
      <c r="AY78" s="336">
        <v>4.6572991949283627E-3</v>
      </c>
      <c r="AZ78" s="336">
        <v>9.0143808123864046E-26</v>
      </c>
      <c r="BA78" s="345"/>
    </row>
    <row r="79" spans="1:53" ht="17" x14ac:dyDescent="0.2">
      <c r="A79" s="433"/>
      <c r="B79" s="338" t="s">
        <v>684</v>
      </c>
      <c r="C79" s="339">
        <v>25</v>
      </c>
      <c r="D79" s="340">
        <v>33</v>
      </c>
      <c r="E79" s="340">
        <v>30</v>
      </c>
      <c r="F79" s="340">
        <v>18</v>
      </c>
      <c r="G79" s="340">
        <v>29</v>
      </c>
      <c r="H79" s="340">
        <v>4</v>
      </c>
      <c r="I79" s="340">
        <v>20</v>
      </c>
      <c r="J79" s="340">
        <v>49</v>
      </c>
      <c r="K79" s="340">
        <v>49</v>
      </c>
      <c r="L79" s="340">
        <v>12</v>
      </c>
      <c r="M79" s="340">
        <v>8</v>
      </c>
      <c r="N79" s="340">
        <v>36</v>
      </c>
      <c r="O79" s="340">
        <v>36</v>
      </c>
      <c r="P79" s="340">
        <v>6</v>
      </c>
      <c r="Q79" s="340">
        <v>4</v>
      </c>
      <c r="R79" s="340">
        <v>47</v>
      </c>
      <c r="S79" s="340">
        <v>4</v>
      </c>
      <c r="T79" s="340">
        <v>3</v>
      </c>
      <c r="U79" s="340">
        <v>5</v>
      </c>
      <c r="V79" s="340">
        <v>49</v>
      </c>
      <c r="W79" s="340">
        <v>1</v>
      </c>
      <c r="X79" s="340">
        <v>13</v>
      </c>
      <c r="Y79" s="340">
        <v>1</v>
      </c>
      <c r="Z79" s="340">
        <v>1</v>
      </c>
      <c r="AA79" s="340">
        <v>1</v>
      </c>
      <c r="AB79" s="340">
        <v>49</v>
      </c>
      <c r="AC79" s="340">
        <v>27</v>
      </c>
      <c r="AD79" s="340">
        <v>16</v>
      </c>
      <c r="AE79" s="340">
        <v>4</v>
      </c>
      <c r="AF79" s="340">
        <v>49</v>
      </c>
      <c r="AG79" s="340">
        <v>44</v>
      </c>
      <c r="AH79" s="340">
        <v>16</v>
      </c>
      <c r="AI79" s="340">
        <v>47</v>
      </c>
      <c r="AJ79" s="340">
        <v>14</v>
      </c>
      <c r="AK79" s="340">
        <v>7</v>
      </c>
      <c r="AL79" s="340">
        <v>28</v>
      </c>
      <c r="AM79" s="340">
        <v>8</v>
      </c>
      <c r="AN79" s="340">
        <v>4</v>
      </c>
      <c r="AO79" s="340">
        <v>2</v>
      </c>
      <c r="AP79" s="340">
        <v>33</v>
      </c>
      <c r="AQ79" s="340">
        <v>13</v>
      </c>
      <c r="AR79" s="340">
        <v>48</v>
      </c>
      <c r="AS79" s="340">
        <v>1</v>
      </c>
      <c r="AT79" s="340">
        <v>39</v>
      </c>
      <c r="AU79" s="340">
        <v>32</v>
      </c>
      <c r="AV79" s="340">
        <v>12</v>
      </c>
      <c r="AW79" s="340">
        <v>49</v>
      </c>
      <c r="AX79" s="340">
        <v>6</v>
      </c>
      <c r="AY79" s="340">
        <v>7</v>
      </c>
      <c r="AZ79" s="340">
        <v>49</v>
      </c>
      <c r="BA79" s="341">
        <v>2</v>
      </c>
    </row>
    <row r="80" spans="1:53" ht="51" x14ac:dyDescent="0.2">
      <c r="A80" s="433" t="s">
        <v>107</v>
      </c>
      <c r="B80" s="334" t="s">
        <v>293</v>
      </c>
      <c r="C80" s="342" t="s">
        <v>1182</v>
      </c>
      <c r="D80" s="344" t="s">
        <v>1642</v>
      </c>
      <c r="E80" s="344" t="s">
        <v>1333</v>
      </c>
      <c r="F80" s="344" t="s">
        <v>1296</v>
      </c>
      <c r="G80" s="344" t="s">
        <v>1450</v>
      </c>
      <c r="H80" s="336">
        <v>0.3447257152775447</v>
      </c>
      <c r="I80" s="344" t="s">
        <v>1500</v>
      </c>
      <c r="J80" s="344" t="s">
        <v>1667</v>
      </c>
      <c r="K80" s="344" t="s">
        <v>1174</v>
      </c>
      <c r="L80" s="344" t="s">
        <v>1193</v>
      </c>
      <c r="M80" s="336">
        <v>0.3179001342968103</v>
      </c>
      <c r="N80" s="336">
        <v>8.9493028458877064E-2</v>
      </c>
      <c r="O80" s="336">
        <v>0.21986829173561503</v>
      </c>
      <c r="P80" s="344" t="s">
        <v>1269</v>
      </c>
      <c r="Q80" s="344" t="s">
        <v>1273</v>
      </c>
      <c r="R80" s="344" t="s">
        <v>1336</v>
      </c>
      <c r="S80" s="344" t="s">
        <v>1279</v>
      </c>
      <c r="T80" s="344" t="s">
        <v>1329</v>
      </c>
      <c r="U80" s="336">
        <v>0.74518078927771747</v>
      </c>
      <c r="V80" s="344" t="s">
        <v>1305</v>
      </c>
      <c r="W80" s="344" t="s">
        <v>1432</v>
      </c>
      <c r="X80" s="344" t="s">
        <v>1148</v>
      </c>
      <c r="Y80" s="344" t="s">
        <v>1648</v>
      </c>
      <c r="Z80" s="344" t="s">
        <v>1399</v>
      </c>
      <c r="AA80" s="344" t="s">
        <v>1376</v>
      </c>
      <c r="AB80" s="344" t="s">
        <v>1438</v>
      </c>
      <c r="AC80" s="343">
        <v>1</v>
      </c>
      <c r="AD80" s="344" t="s">
        <v>1467</v>
      </c>
      <c r="AE80" s="344" t="s">
        <v>1274</v>
      </c>
      <c r="AF80" s="344" t="s">
        <v>1667</v>
      </c>
      <c r="AG80" s="336">
        <v>7.6045703148440766E-2</v>
      </c>
      <c r="AH80" s="344" t="s">
        <v>1399</v>
      </c>
      <c r="AI80" s="344" t="s">
        <v>1223</v>
      </c>
      <c r="AJ80" s="344" t="s">
        <v>1728</v>
      </c>
      <c r="AK80" s="344" t="s">
        <v>1344</v>
      </c>
      <c r="AL80" s="344" t="s">
        <v>1729</v>
      </c>
      <c r="AM80" s="344" t="s">
        <v>1321</v>
      </c>
      <c r="AN80" s="344" t="s">
        <v>1570</v>
      </c>
      <c r="AO80" s="344" t="s">
        <v>1345</v>
      </c>
      <c r="AP80" s="344" t="s">
        <v>1730</v>
      </c>
      <c r="AQ80" s="344" t="s">
        <v>1229</v>
      </c>
      <c r="AR80" s="344" t="s">
        <v>1574</v>
      </c>
      <c r="AS80" s="344" t="s">
        <v>1163</v>
      </c>
      <c r="AT80" s="336">
        <v>0.30349994311284156</v>
      </c>
      <c r="AU80" s="344" t="s">
        <v>1574</v>
      </c>
      <c r="AV80" s="344" t="s">
        <v>1156</v>
      </c>
      <c r="AW80" s="344" t="s">
        <v>1679</v>
      </c>
      <c r="AX80" s="344" t="s">
        <v>1329</v>
      </c>
      <c r="AY80" s="344" t="s">
        <v>1584</v>
      </c>
      <c r="AZ80" s="344" t="s">
        <v>1450</v>
      </c>
      <c r="BA80" s="345" t="s">
        <v>1166</v>
      </c>
    </row>
    <row r="81" spans="1:53" ht="34" x14ac:dyDescent="0.2">
      <c r="A81" s="434"/>
      <c r="B81" s="334" t="s">
        <v>683</v>
      </c>
      <c r="C81" s="346">
        <v>1.1514178630595755E-22</v>
      </c>
      <c r="D81" s="336">
        <v>2.4339616115174948E-9</v>
      </c>
      <c r="E81" s="336">
        <v>8.6261714002827968E-17</v>
      </c>
      <c r="F81" s="336">
        <v>5.5360214367978267E-16</v>
      </c>
      <c r="G81" s="336">
        <v>3.8957231607636852E-10</v>
      </c>
      <c r="H81" s="336">
        <v>8.4593885033073704E-2</v>
      </c>
      <c r="I81" s="336">
        <v>7.3328415369841218E-3</v>
      </c>
      <c r="J81" s="336">
        <v>1.5470109551505792E-5</v>
      </c>
      <c r="K81" s="336">
        <v>3.3361777998865426E-5</v>
      </c>
      <c r="L81" s="336">
        <v>1.2469921741231041E-21</v>
      </c>
      <c r="M81" s="336">
        <v>8.6904755896617836E-2</v>
      </c>
      <c r="N81" s="336">
        <v>0.58289594957716651</v>
      </c>
      <c r="O81" s="336">
        <v>0.1910186360059182</v>
      </c>
      <c r="P81" s="336">
        <v>5.2807394123383699E-9</v>
      </c>
      <c r="Q81" s="336">
        <v>1.5695943967493522E-8</v>
      </c>
      <c r="R81" s="336">
        <v>5.4914074316989517E-7</v>
      </c>
      <c r="S81" s="336">
        <v>5.2461221273526164E-6</v>
      </c>
      <c r="T81" s="336">
        <v>5.1888723879711668E-11</v>
      </c>
      <c r="U81" s="336">
        <v>0.14836888517058427</v>
      </c>
      <c r="V81" s="336">
        <v>1.7541588562308245E-5</v>
      </c>
      <c r="W81" s="336">
        <v>1.0884361926874079E-6</v>
      </c>
      <c r="X81" s="336">
        <v>1.0018548280903031E-7</v>
      </c>
      <c r="Y81" s="336">
        <v>4.0652545204399344E-5</v>
      </c>
      <c r="Z81" s="336">
        <v>6.2330044416714423E-10</v>
      </c>
      <c r="AA81" s="336">
        <v>2.3953335674154084E-10</v>
      </c>
      <c r="AB81" s="336">
        <v>6.7476215668048296E-5</v>
      </c>
      <c r="AC81" s="347"/>
      <c r="AD81" s="336">
        <v>1.1676943154496476E-12</v>
      </c>
      <c r="AE81" s="336">
        <v>1.5655942709784013E-11</v>
      </c>
      <c r="AF81" s="336">
        <v>1.5770778988244196E-5</v>
      </c>
      <c r="AG81" s="336">
        <v>0.6791199858609589</v>
      </c>
      <c r="AH81" s="336">
        <v>4.2693662459023578E-16</v>
      </c>
      <c r="AI81" s="336">
        <v>1.6772987681688762E-3</v>
      </c>
      <c r="AJ81" s="336">
        <v>2.0577257816737169E-6</v>
      </c>
      <c r="AK81" s="336">
        <v>3.2032808535034694E-6</v>
      </c>
      <c r="AL81" s="336">
        <v>1.3221599577226665E-4</v>
      </c>
      <c r="AM81" s="336">
        <v>2.2915409211768886E-8</v>
      </c>
      <c r="AN81" s="336">
        <v>1.6320241106037584E-7</v>
      </c>
      <c r="AO81" s="336">
        <v>7.096869799836174E-8</v>
      </c>
      <c r="AP81" s="336">
        <v>3.4610464180553288E-2</v>
      </c>
      <c r="AQ81" s="336">
        <v>1.3627856408771241E-6</v>
      </c>
      <c r="AR81" s="336">
        <v>9.22979064498387E-3</v>
      </c>
      <c r="AS81" s="336">
        <v>1.6054312382037111E-11</v>
      </c>
      <c r="AT81" s="336">
        <v>6.3973528481249098E-2</v>
      </c>
      <c r="AU81" s="336">
        <v>5.8730638425751767E-3</v>
      </c>
      <c r="AV81" s="336">
        <v>6.1343396380285996E-12</v>
      </c>
      <c r="AW81" s="336">
        <v>2.1205324537397445E-5</v>
      </c>
      <c r="AX81" s="336">
        <v>2.6740323875418189E-12</v>
      </c>
      <c r="AY81" s="336">
        <v>1.540241654142375E-12</v>
      </c>
      <c r="AZ81" s="336">
        <v>5.648671910161451E-6</v>
      </c>
      <c r="BA81" s="337">
        <v>2.319086906253935E-5</v>
      </c>
    </row>
    <row r="82" spans="1:53" ht="17" x14ac:dyDescent="0.2">
      <c r="A82" s="433"/>
      <c r="B82" s="338" t="s">
        <v>684</v>
      </c>
      <c r="C82" s="339">
        <v>47</v>
      </c>
      <c r="D82" s="340">
        <v>43</v>
      </c>
      <c r="E82" s="340">
        <v>47</v>
      </c>
      <c r="F82" s="340">
        <v>40</v>
      </c>
      <c r="G82" s="340">
        <v>49</v>
      </c>
      <c r="H82" s="340">
        <v>26</v>
      </c>
      <c r="I82" s="340">
        <v>42</v>
      </c>
      <c r="J82" s="340">
        <v>27</v>
      </c>
      <c r="K82" s="340">
        <v>27</v>
      </c>
      <c r="L82" s="340">
        <v>34</v>
      </c>
      <c r="M82" s="340">
        <v>30</v>
      </c>
      <c r="N82" s="340">
        <v>40</v>
      </c>
      <c r="O82" s="340">
        <v>37</v>
      </c>
      <c r="P82" s="340">
        <v>28</v>
      </c>
      <c r="Q82" s="340">
        <v>26</v>
      </c>
      <c r="R82" s="340">
        <v>29</v>
      </c>
      <c r="S82" s="340">
        <v>26</v>
      </c>
      <c r="T82" s="340">
        <v>25</v>
      </c>
      <c r="U82" s="340">
        <v>5</v>
      </c>
      <c r="V82" s="340">
        <v>27</v>
      </c>
      <c r="W82" s="340">
        <v>23</v>
      </c>
      <c r="X82" s="340">
        <v>35</v>
      </c>
      <c r="Y82" s="340">
        <v>23</v>
      </c>
      <c r="Z82" s="340">
        <v>23</v>
      </c>
      <c r="AA82" s="340">
        <v>20</v>
      </c>
      <c r="AB82" s="340">
        <v>27</v>
      </c>
      <c r="AC82" s="340">
        <v>49</v>
      </c>
      <c r="AD82" s="340">
        <v>38</v>
      </c>
      <c r="AE82" s="340">
        <v>26</v>
      </c>
      <c r="AF82" s="340">
        <v>27</v>
      </c>
      <c r="AG82" s="340">
        <v>32</v>
      </c>
      <c r="AH82" s="340">
        <v>38</v>
      </c>
      <c r="AI82" s="340">
        <v>29</v>
      </c>
      <c r="AJ82" s="340">
        <v>36</v>
      </c>
      <c r="AK82" s="340">
        <v>29</v>
      </c>
      <c r="AL82" s="340">
        <v>48</v>
      </c>
      <c r="AM82" s="340">
        <v>30</v>
      </c>
      <c r="AN82" s="340">
        <v>26</v>
      </c>
      <c r="AO82" s="340">
        <v>24</v>
      </c>
      <c r="AP82" s="340">
        <v>43</v>
      </c>
      <c r="AQ82" s="340">
        <v>35</v>
      </c>
      <c r="AR82" s="340">
        <v>28</v>
      </c>
      <c r="AS82" s="340">
        <v>23</v>
      </c>
      <c r="AT82" s="340">
        <v>38</v>
      </c>
      <c r="AU82" s="340">
        <v>31</v>
      </c>
      <c r="AV82" s="340">
        <v>34</v>
      </c>
      <c r="AW82" s="340">
        <v>27</v>
      </c>
      <c r="AX82" s="340">
        <v>28</v>
      </c>
      <c r="AY82" s="340">
        <v>29</v>
      </c>
      <c r="AZ82" s="340">
        <v>27</v>
      </c>
      <c r="BA82" s="341">
        <v>24</v>
      </c>
    </row>
    <row r="83" spans="1:53" ht="51" x14ac:dyDescent="0.2">
      <c r="A83" s="433" t="s">
        <v>104</v>
      </c>
      <c r="B83" s="334" t="s">
        <v>293</v>
      </c>
      <c r="C83" s="342" t="s">
        <v>1150</v>
      </c>
      <c r="D83" s="344" t="s">
        <v>1230</v>
      </c>
      <c r="E83" s="344" t="s">
        <v>1152</v>
      </c>
      <c r="F83" s="344" t="s">
        <v>1227</v>
      </c>
      <c r="G83" s="344" t="s">
        <v>1417</v>
      </c>
      <c r="H83" s="336">
        <v>0.16171815919558952</v>
      </c>
      <c r="I83" s="344" t="s">
        <v>1225</v>
      </c>
      <c r="J83" s="344" t="s">
        <v>1376</v>
      </c>
      <c r="K83" s="344" t="s">
        <v>1365</v>
      </c>
      <c r="L83" s="344" t="s">
        <v>1220</v>
      </c>
      <c r="M83" s="344" t="s">
        <v>1335</v>
      </c>
      <c r="N83" s="344" t="s">
        <v>1688</v>
      </c>
      <c r="O83" s="344" t="s">
        <v>1501</v>
      </c>
      <c r="P83" s="344" t="s">
        <v>1646</v>
      </c>
      <c r="Q83" s="344" t="s">
        <v>1284</v>
      </c>
      <c r="R83" s="336">
        <v>0.13192629439495948</v>
      </c>
      <c r="S83" s="344" t="s">
        <v>1512</v>
      </c>
      <c r="T83" s="344" t="s">
        <v>1480</v>
      </c>
      <c r="U83" s="336">
        <v>0.24041118447297549</v>
      </c>
      <c r="V83" s="344" t="s">
        <v>1159</v>
      </c>
      <c r="W83" s="344" t="s">
        <v>1247</v>
      </c>
      <c r="X83" s="344" t="s">
        <v>1157</v>
      </c>
      <c r="Y83" s="344" t="s">
        <v>1679</v>
      </c>
      <c r="Z83" s="344" t="s">
        <v>1262</v>
      </c>
      <c r="AA83" s="344" t="s">
        <v>1250</v>
      </c>
      <c r="AB83" s="344" t="s">
        <v>1288</v>
      </c>
      <c r="AC83" s="344" t="s">
        <v>1467</v>
      </c>
      <c r="AD83" s="343">
        <v>1</v>
      </c>
      <c r="AE83" s="344" t="s">
        <v>1286</v>
      </c>
      <c r="AF83" s="344" t="s">
        <v>1290</v>
      </c>
      <c r="AG83" s="344" t="s">
        <v>1287</v>
      </c>
      <c r="AH83" s="344" t="s">
        <v>1435</v>
      </c>
      <c r="AI83" s="344" t="s">
        <v>1193</v>
      </c>
      <c r="AJ83" s="344" t="s">
        <v>1249</v>
      </c>
      <c r="AK83" s="344" t="s">
        <v>1501</v>
      </c>
      <c r="AL83" s="344" t="s">
        <v>1152</v>
      </c>
      <c r="AM83" s="344" t="s">
        <v>1188</v>
      </c>
      <c r="AN83" s="344" t="s">
        <v>1496</v>
      </c>
      <c r="AO83" s="344" t="s">
        <v>1261</v>
      </c>
      <c r="AP83" s="344" t="s">
        <v>1451</v>
      </c>
      <c r="AQ83" s="344" t="s">
        <v>1459</v>
      </c>
      <c r="AR83" s="344" t="s">
        <v>1190</v>
      </c>
      <c r="AS83" s="344" t="s">
        <v>1493</v>
      </c>
      <c r="AT83" s="344" t="s">
        <v>1262</v>
      </c>
      <c r="AU83" s="344" t="s">
        <v>1278</v>
      </c>
      <c r="AV83" s="344" t="s">
        <v>1435</v>
      </c>
      <c r="AW83" s="344" t="s">
        <v>1198</v>
      </c>
      <c r="AX83" s="344" t="s">
        <v>1722</v>
      </c>
      <c r="AY83" s="344" t="s">
        <v>1384</v>
      </c>
      <c r="AZ83" s="344" t="s">
        <v>1400</v>
      </c>
      <c r="BA83" s="345" t="s">
        <v>1571</v>
      </c>
    </row>
    <row r="84" spans="1:53" ht="34" x14ac:dyDescent="0.2">
      <c r="A84" s="434"/>
      <c r="B84" s="334" t="s">
        <v>683</v>
      </c>
      <c r="C84" s="346">
        <v>1.861702384815679E-13</v>
      </c>
      <c r="D84" s="336">
        <v>2.3920997615868281E-11</v>
      </c>
      <c r="E84" s="336">
        <v>4.6019138612186494E-17</v>
      </c>
      <c r="F84" s="336">
        <v>5.4362361867772049E-29</v>
      </c>
      <c r="G84" s="336">
        <v>9.965976074172815E-22</v>
      </c>
      <c r="H84" s="336">
        <v>0.3847659452087584</v>
      </c>
      <c r="I84" s="336">
        <v>7.9715387393717277E-16</v>
      </c>
      <c r="J84" s="336">
        <v>2.604422662026989E-8</v>
      </c>
      <c r="K84" s="336">
        <v>2.3310351408189258E-7</v>
      </c>
      <c r="L84" s="336">
        <v>4.6872338818489925E-22</v>
      </c>
      <c r="M84" s="336">
        <v>3.0292921645618589E-4</v>
      </c>
      <c r="N84" s="336">
        <v>1.2941629318630212E-4</v>
      </c>
      <c r="O84" s="336">
        <v>3.4299092033688436E-7</v>
      </c>
      <c r="P84" s="336">
        <v>1.1948796691468409E-7</v>
      </c>
      <c r="Q84" s="336">
        <v>2.0804392651884787E-24</v>
      </c>
      <c r="R84" s="336">
        <v>0.6017932129618413</v>
      </c>
      <c r="S84" s="336">
        <v>1.2443854637712894E-3</v>
      </c>
      <c r="T84" s="336">
        <v>4.046822554018794E-21</v>
      </c>
      <c r="U84" s="336">
        <v>0.69687372724295948</v>
      </c>
      <c r="V84" s="336">
        <v>6.9373200103884139E-4</v>
      </c>
      <c r="W84" s="336">
        <v>2.8160878503719307E-21</v>
      </c>
      <c r="X84" s="336">
        <v>2.5056925906694895E-15</v>
      </c>
      <c r="Y84" s="336">
        <v>1.4482500202226438E-6</v>
      </c>
      <c r="Z84" s="336">
        <v>5.2082182948806183E-16</v>
      </c>
      <c r="AA84" s="336">
        <v>4.9509222202599655E-8</v>
      </c>
      <c r="AB84" s="336">
        <v>2.2654257778543207E-7</v>
      </c>
      <c r="AC84" s="336">
        <v>1.1676943154496476E-12</v>
      </c>
      <c r="AD84" s="347"/>
      <c r="AE84" s="336">
        <v>4.0792293851859903E-29</v>
      </c>
      <c r="AF84" s="336">
        <v>1.3406981400061282E-7</v>
      </c>
      <c r="AG84" s="336">
        <v>3.3504986175417135E-7</v>
      </c>
      <c r="AH84" s="336">
        <v>8.2526524790334681E-16</v>
      </c>
      <c r="AI84" s="336">
        <v>1.6642929059915727E-11</v>
      </c>
      <c r="AJ84" s="336">
        <v>4.8921223715794251E-13</v>
      </c>
      <c r="AK84" s="336">
        <v>1.1176287502719888E-10</v>
      </c>
      <c r="AL84" s="336">
        <v>1.3980380610105823E-17</v>
      </c>
      <c r="AM84" s="336">
        <v>1.9447804665418312E-7</v>
      </c>
      <c r="AN84" s="336">
        <v>1.1722738377856773E-14</v>
      </c>
      <c r="AO84" s="336">
        <v>1.3705101459470714E-18</v>
      </c>
      <c r="AP84" s="336">
        <v>1.0474047810182243E-10</v>
      </c>
      <c r="AQ84" s="336">
        <v>2.8578965598410417E-8</v>
      </c>
      <c r="AR84" s="336">
        <v>2.6635352212853741E-11</v>
      </c>
      <c r="AS84" s="336">
        <v>3.1611352837991453E-14</v>
      </c>
      <c r="AT84" s="336">
        <v>8.8378306019960693E-13</v>
      </c>
      <c r="AU84" s="336">
        <v>3.0703297670764808E-7</v>
      </c>
      <c r="AV84" s="336">
        <v>1.4061121897950254E-14</v>
      </c>
      <c r="AW84" s="336">
        <v>5.2459714415265242E-9</v>
      </c>
      <c r="AX84" s="336">
        <v>2.0776773559808117E-34</v>
      </c>
      <c r="AY84" s="336">
        <v>1.5108631268556588E-18</v>
      </c>
      <c r="AZ84" s="336">
        <v>5.2132064750415573E-6</v>
      </c>
      <c r="BA84" s="337">
        <v>2.7670805774375892E-14</v>
      </c>
    </row>
    <row r="85" spans="1:53" ht="17" x14ac:dyDescent="0.2">
      <c r="A85" s="433"/>
      <c r="B85" s="338" t="s">
        <v>684</v>
      </c>
      <c r="C85" s="339">
        <v>40</v>
      </c>
      <c r="D85" s="340">
        <v>32</v>
      </c>
      <c r="E85" s="340">
        <v>36</v>
      </c>
      <c r="F85" s="340">
        <v>49</v>
      </c>
      <c r="G85" s="340">
        <v>38</v>
      </c>
      <c r="H85" s="340">
        <v>31</v>
      </c>
      <c r="I85" s="340">
        <v>45</v>
      </c>
      <c r="J85" s="340">
        <v>16</v>
      </c>
      <c r="K85" s="340">
        <v>16</v>
      </c>
      <c r="L85" s="340">
        <v>45</v>
      </c>
      <c r="M85" s="340">
        <v>41</v>
      </c>
      <c r="N85" s="340">
        <v>29</v>
      </c>
      <c r="O85" s="340">
        <v>26</v>
      </c>
      <c r="P85" s="340">
        <v>39</v>
      </c>
      <c r="Q85" s="340">
        <v>37</v>
      </c>
      <c r="R85" s="340">
        <v>18</v>
      </c>
      <c r="S85" s="340">
        <v>37</v>
      </c>
      <c r="T85" s="340">
        <v>36</v>
      </c>
      <c r="U85" s="340">
        <v>5</v>
      </c>
      <c r="V85" s="340">
        <v>16</v>
      </c>
      <c r="W85" s="340">
        <v>34</v>
      </c>
      <c r="X85" s="340">
        <v>46</v>
      </c>
      <c r="Y85" s="340">
        <v>34</v>
      </c>
      <c r="Z85" s="340">
        <v>34</v>
      </c>
      <c r="AA85" s="340">
        <v>20</v>
      </c>
      <c r="AB85" s="340">
        <v>16</v>
      </c>
      <c r="AC85" s="340">
        <v>38</v>
      </c>
      <c r="AD85" s="340">
        <v>49</v>
      </c>
      <c r="AE85" s="340">
        <v>37</v>
      </c>
      <c r="AF85" s="340">
        <v>16</v>
      </c>
      <c r="AG85" s="340">
        <v>21</v>
      </c>
      <c r="AH85" s="340">
        <v>49</v>
      </c>
      <c r="AI85" s="340">
        <v>18</v>
      </c>
      <c r="AJ85" s="340">
        <v>47</v>
      </c>
      <c r="AK85" s="340">
        <v>40</v>
      </c>
      <c r="AL85" s="340">
        <v>37</v>
      </c>
      <c r="AM85" s="340">
        <v>41</v>
      </c>
      <c r="AN85" s="340">
        <v>37</v>
      </c>
      <c r="AO85" s="340">
        <v>35</v>
      </c>
      <c r="AP85" s="340">
        <v>32</v>
      </c>
      <c r="AQ85" s="340">
        <v>46</v>
      </c>
      <c r="AR85" s="340">
        <v>17</v>
      </c>
      <c r="AS85" s="340">
        <v>34</v>
      </c>
      <c r="AT85" s="340">
        <v>27</v>
      </c>
      <c r="AU85" s="340">
        <v>20</v>
      </c>
      <c r="AV85" s="340">
        <v>45</v>
      </c>
      <c r="AW85" s="340">
        <v>16</v>
      </c>
      <c r="AX85" s="340">
        <v>39</v>
      </c>
      <c r="AY85" s="340">
        <v>40</v>
      </c>
      <c r="AZ85" s="340">
        <v>16</v>
      </c>
      <c r="BA85" s="341">
        <v>35</v>
      </c>
    </row>
    <row r="86" spans="1:53" ht="51" x14ac:dyDescent="0.2">
      <c r="A86" s="433" t="s">
        <v>96</v>
      </c>
      <c r="B86" s="334" t="s">
        <v>293</v>
      </c>
      <c r="C86" s="342" t="s">
        <v>1253</v>
      </c>
      <c r="D86" s="344" t="s">
        <v>1202</v>
      </c>
      <c r="E86" s="344" t="s">
        <v>1571</v>
      </c>
      <c r="F86" s="344" t="s">
        <v>1282</v>
      </c>
      <c r="G86" s="344" t="s">
        <v>1366</v>
      </c>
      <c r="H86" s="336">
        <v>0.10000853068846016</v>
      </c>
      <c r="I86" s="344" t="s">
        <v>1175</v>
      </c>
      <c r="J86" s="336">
        <v>0.22645540682891888</v>
      </c>
      <c r="K86" s="336">
        <v>0.94522340927808912</v>
      </c>
      <c r="L86" s="344" t="s">
        <v>1358</v>
      </c>
      <c r="M86" s="344" t="s">
        <v>1361</v>
      </c>
      <c r="N86" s="344" t="s">
        <v>1372</v>
      </c>
      <c r="O86" s="344" t="s">
        <v>1274</v>
      </c>
      <c r="P86" s="344" t="s">
        <v>1653</v>
      </c>
      <c r="Q86" s="344" t="s">
        <v>1510</v>
      </c>
      <c r="R86" s="336">
        <v>0.66966200800772935</v>
      </c>
      <c r="S86" s="344" t="s">
        <v>1265</v>
      </c>
      <c r="T86" s="344" t="s">
        <v>1289</v>
      </c>
      <c r="U86" s="336">
        <v>0.80383695246849984</v>
      </c>
      <c r="V86" s="336">
        <v>0.43903074237232592</v>
      </c>
      <c r="W86" s="344" t="s">
        <v>1190</v>
      </c>
      <c r="X86" s="344" t="s">
        <v>1365</v>
      </c>
      <c r="Y86" s="344" t="s">
        <v>1189</v>
      </c>
      <c r="Z86" s="344" t="s">
        <v>1175</v>
      </c>
      <c r="AA86" s="344" t="s">
        <v>1156</v>
      </c>
      <c r="AB86" s="336">
        <v>0.86704100497178294</v>
      </c>
      <c r="AC86" s="344" t="s">
        <v>1274</v>
      </c>
      <c r="AD86" s="344" t="s">
        <v>1286</v>
      </c>
      <c r="AE86" s="343">
        <v>1</v>
      </c>
      <c r="AF86" s="336">
        <v>0.81095835753351675</v>
      </c>
      <c r="AG86" s="336">
        <v>0.30460384954008557</v>
      </c>
      <c r="AH86" s="344" t="s">
        <v>1250</v>
      </c>
      <c r="AI86" s="336">
        <v>0.64226162893325711</v>
      </c>
      <c r="AJ86" s="344" t="s">
        <v>1236</v>
      </c>
      <c r="AK86" s="344" t="s">
        <v>1582</v>
      </c>
      <c r="AL86" s="344" t="s">
        <v>1480</v>
      </c>
      <c r="AM86" s="344" t="s">
        <v>1279</v>
      </c>
      <c r="AN86" s="344" t="s">
        <v>1590</v>
      </c>
      <c r="AO86" s="344" t="s">
        <v>1191</v>
      </c>
      <c r="AP86" s="344" t="s">
        <v>1333</v>
      </c>
      <c r="AQ86" s="344" t="s">
        <v>1458</v>
      </c>
      <c r="AR86" s="336">
        <v>0.77197535319849786</v>
      </c>
      <c r="AS86" s="344" t="s">
        <v>1330</v>
      </c>
      <c r="AT86" s="344" t="s">
        <v>1584</v>
      </c>
      <c r="AU86" s="344" t="s">
        <v>1455</v>
      </c>
      <c r="AV86" s="344" t="s">
        <v>1581</v>
      </c>
      <c r="AW86" s="336">
        <v>0.78995037340496688</v>
      </c>
      <c r="AX86" s="344" t="s">
        <v>1480</v>
      </c>
      <c r="AY86" s="344" t="s">
        <v>1596</v>
      </c>
      <c r="AZ86" s="336">
        <v>0.93734590796766315</v>
      </c>
      <c r="BA86" s="345" t="s">
        <v>1693</v>
      </c>
    </row>
    <row r="87" spans="1:53" ht="34" x14ac:dyDescent="0.2">
      <c r="A87" s="434"/>
      <c r="B87" s="334" t="s">
        <v>683</v>
      </c>
      <c r="C87" s="346">
        <v>8.9374904838701499E-18</v>
      </c>
      <c r="D87" s="336">
        <v>4.5763854992922632E-8</v>
      </c>
      <c r="E87" s="336">
        <v>5.5381501196355447E-10</v>
      </c>
      <c r="F87" s="336">
        <v>2.5306681155167414E-37</v>
      </c>
      <c r="G87" s="336">
        <v>1.3263731387760383E-11</v>
      </c>
      <c r="H87" s="336">
        <v>0.59245155447932052</v>
      </c>
      <c r="I87" s="336">
        <v>1.4607408654204329E-18</v>
      </c>
      <c r="J87" s="336">
        <v>0.77354459317108104</v>
      </c>
      <c r="K87" s="336">
        <v>5.4776590721910878E-2</v>
      </c>
      <c r="L87" s="336">
        <v>3.1416172897920687E-17</v>
      </c>
      <c r="M87" s="336">
        <v>1.8895570772744453E-7</v>
      </c>
      <c r="N87" s="336">
        <v>9.0860097416502261E-6</v>
      </c>
      <c r="O87" s="336">
        <v>2.2694793653400698E-6</v>
      </c>
      <c r="P87" s="336">
        <v>2.6786116241096687E-12</v>
      </c>
      <c r="Q87" s="336">
        <v>1.8767673955702013E-36</v>
      </c>
      <c r="R87" s="336">
        <v>0.14566101587088434</v>
      </c>
      <c r="S87" s="336">
        <v>2.3440822170668475E-7</v>
      </c>
      <c r="T87" s="336">
        <v>1.2056307266258085E-17</v>
      </c>
      <c r="U87" s="336">
        <v>0.19616304753150016</v>
      </c>
      <c r="V87" s="336">
        <v>0.56096925762767413</v>
      </c>
      <c r="W87" s="336">
        <v>5.8274035275520177E-31</v>
      </c>
      <c r="X87" s="336">
        <v>9.5607844493073821E-18</v>
      </c>
      <c r="Y87" s="336">
        <v>1.4332139328763417E-11</v>
      </c>
      <c r="Z87" s="336">
        <v>9.2225606848548087E-26</v>
      </c>
      <c r="AA87" s="336">
        <v>2.9281288511583813E-7</v>
      </c>
      <c r="AB87" s="336">
        <v>0.13295899502821706</v>
      </c>
      <c r="AC87" s="336">
        <v>1.5655942709784013E-11</v>
      </c>
      <c r="AD87" s="336">
        <v>4.0792293851859903E-29</v>
      </c>
      <c r="AE87" s="347"/>
      <c r="AF87" s="336">
        <v>0.18904164246648325</v>
      </c>
      <c r="AG87" s="336">
        <v>0.4254646230631105</v>
      </c>
      <c r="AH87" s="336">
        <v>2.1090613201484231E-14</v>
      </c>
      <c r="AI87" s="336">
        <v>0.16907401756759863</v>
      </c>
      <c r="AJ87" s="336">
        <v>2.5424190148378963E-13</v>
      </c>
      <c r="AK87" s="336">
        <v>1.2203710018960573E-13</v>
      </c>
      <c r="AL87" s="336">
        <v>1.1033711231287204E-14</v>
      </c>
      <c r="AM87" s="336">
        <v>5.7928297011872698E-10</v>
      </c>
      <c r="AN87" s="336">
        <v>1.6744736340647769E-25</v>
      </c>
      <c r="AO87" s="336">
        <v>1.2300032048535498E-25</v>
      </c>
      <c r="AP87" s="336">
        <v>1.7629439953024146E-7</v>
      </c>
      <c r="AQ87" s="336">
        <v>8.4858117252947747E-9</v>
      </c>
      <c r="AR87" s="336">
        <v>0.12614326547288637</v>
      </c>
      <c r="AS87" s="336">
        <v>3.4147790705436005E-11</v>
      </c>
      <c r="AT87" s="336">
        <v>1.0973080406847385E-6</v>
      </c>
      <c r="AU87" s="336">
        <v>2.5883373284216033E-3</v>
      </c>
      <c r="AV87" s="336">
        <v>5.0091524421747703E-6</v>
      </c>
      <c r="AW87" s="336">
        <v>0.21004962659503312</v>
      </c>
      <c r="AX87" s="336">
        <v>1.6216502615769342E-27</v>
      </c>
      <c r="AY87" s="336">
        <v>1.5588531858610192E-7</v>
      </c>
      <c r="AZ87" s="336">
        <v>6.265409203233685E-2</v>
      </c>
      <c r="BA87" s="337">
        <v>4.616028841766621E-6</v>
      </c>
    </row>
    <row r="88" spans="1:53" ht="17" x14ac:dyDescent="0.2">
      <c r="A88" s="433"/>
      <c r="B88" s="338" t="s">
        <v>684</v>
      </c>
      <c r="C88" s="339">
        <v>28</v>
      </c>
      <c r="D88" s="340">
        <v>20</v>
      </c>
      <c r="E88" s="340">
        <v>24</v>
      </c>
      <c r="F88" s="340">
        <v>37</v>
      </c>
      <c r="G88" s="340">
        <v>26</v>
      </c>
      <c r="H88" s="340">
        <v>31</v>
      </c>
      <c r="I88" s="340">
        <v>33</v>
      </c>
      <c r="J88" s="340">
        <v>4</v>
      </c>
      <c r="K88" s="340">
        <v>4</v>
      </c>
      <c r="L88" s="340">
        <v>41</v>
      </c>
      <c r="M88" s="340">
        <v>45</v>
      </c>
      <c r="N88" s="340">
        <v>17</v>
      </c>
      <c r="O88" s="340">
        <v>14</v>
      </c>
      <c r="P88" s="340">
        <v>47</v>
      </c>
      <c r="Q88" s="340">
        <v>49</v>
      </c>
      <c r="R88" s="340">
        <v>6</v>
      </c>
      <c r="S88" s="340">
        <v>49</v>
      </c>
      <c r="T88" s="340">
        <v>48</v>
      </c>
      <c r="U88" s="340">
        <v>4</v>
      </c>
      <c r="V88" s="340">
        <v>4</v>
      </c>
      <c r="W88" s="340">
        <v>46</v>
      </c>
      <c r="X88" s="340">
        <v>40</v>
      </c>
      <c r="Y88" s="340">
        <v>46</v>
      </c>
      <c r="Z88" s="340">
        <v>46</v>
      </c>
      <c r="AA88" s="340">
        <v>20</v>
      </c>
      <c r="AB88" s="340">
        <v>4</v>
      </c>
      <c r="AC88" s="340">
        <v>26</v>
      </c>
      <c r="AD88" s="340">
        <v>37</v>
      </c>
      <c r="AE88" s="340">
        <v>49</v>
      </c>
      <c r="AF88" s="340">
        <v>4</v>
      </c>
      <c r="AG88" s="340">
        <v>9</v>
      </c>
      <c r="AH88" s="340">
        <v>37</v>
      </c>
      <c r="AI88" s="340">
        <v>6</v>
      </c>
      <c r="AJ88" s="340">
        <v>39</v>
      </c>
      <c r="AK88" s="340">
        <v>46</v>
      </c>
      <c r="AL88" s="340">
        <v>25</v>
      </c>
      <c r="AM88" s="340">
        <v>46</v>
      </c>
      <c r="AN88" s="340">
        <v>49</v>
      </c>
      <c r="AO88" s="340">
        <v>37</v>
      </c>
      <c r="AP88" s="340">
        <v>20</v>
      </c>
      <c r="AQ88" s="340">
        <v>40</v>
      </c>
      <c r="AR88" s="340">
        <v>5</v>
      </c>
      <c r="AS88" s="340">
        <v>46</v>
      </c>
      <c r="AT88" s="340">
        <v>15</v>
      </c>
      <c r="AU88" s="340">
        <v>8</v>
      </c>
      <c r="AV88" s="340">
        <v>41</v>
      </c>
      <c r="AW88" s="340">
        <v>4</v>
      </c>
      <c r="AX88" s="340">
        <v>47</v>
      </c>
      <c r="AY88" s="340">
        <v>46</v>
      </c>
      <c r="AZ88" s="340">
        <v>4</v>
      </c>
      <c r="BA88" s="341">
        <v>44</v>
      </c>
    </row>
    <row r="89" spans="1:53" ht="51" x14ac:dyDescent="0.2">
      <c r="A89" s="433" t="s">
        <v>118</v>
      </c>
      <c r="B89" s="334" t="s">
        <v>293</v>
      </c>
      <c r="C89" s="342" t="s">
        <v>1631</v>
      </c>
      <c r="D89" s="344" t="s">
        <v>1160</v>
      </c>
      <c r="E89" s="336">
        <v>-0.11576750638637881</v>
      </c>
      <c r="F89" s="344" t="s">
        <v>1440</v>
      </c>
      <c r="G89" s="344" t="s">
        <v>1243</v>
      </c>
      <c r="H89" s="336">
        <v>0.85428214297033112</v>
      </c>
      <c r="I89" s="344" t="s">
        <v>1285</v>
      </c>
      <c r="J89" s="344" t="s">
        <v>1269</v>
      </c>
      <c r="K89" s="344" t="s">
        <v>1198</v>
      </c>
      <c r="L89" s="344" t="s">
        <v>1677</v>
      </c>
      <c r="M89" s="344" t="s">
        <v>1401</v>
      </c>
      <c r="N89" s="336">
        <v>-0.11651370465917815</v>
      </c>
      <c r="O89" s="344" t="s">
        <v>1292</v>
      </c>
      <c r="P89" s="344" t="s">
        <v>1185</v>
      </c>
      <c r="Q89" s="344" t="s">
        <v>1701</v>
      </c>
      <c r="R89" s="344" t="s">
        <v>1192</v>
      </c>
      <c r="S89" s="336">
        <v>0.85428214297032934</v>
      </c>
      <c r="T89" s="344" t="s">
        <v>1709</v>
      </c>
      <c r="U89" s="344" t="s">
        <v>1711</v>
      </c>
      <c r="V89" s="344" t="s">
        <v>1226</v>
      </c>
      <c r="W89" s="344" t="s">
        <v>1666</v>
      </c>
      <c r="X89" s="344" t="s">
        <v>1374</v>
      </c>
      <c r="Y89" s="344" t="s">
        <v>1666</v>
      </c>
      <c r="Z89" s="344" t="s">
        <v>1666</v>
      </c>
      <c r="AA89" s="344" t="s">
        <v>1666</v>
      </c>
      <c r="AB89" s="344" t="s">
        <v>1191</v>
      </c>
      <c r="AC89" s="344" t="s">
        <v>1667</v>
      </c>
      <c r="AD89" s="344" t="s">
        <v>1290</v>
      </c>
      <c r="AE89" s="336">
        <v>0.81095835753351675</v>
      </c>
      <c r="AF89" s="343">
        <v>1</v>
      </c>
      <c r="AG89" s="344" t="s">
        <v>1590</v>
      </c>
      <c r="AH89" s="336">
        <v>0.17795205340591333</v>
      </c>
      <c r="AI89" s="344" t="s">
        <v>1326</v>
      </c>
      <c r="AJ89" s="344" t="s">
        <v>1374</v>
      </c>
      <c r="AK89" s="344" t="s">
        <v>1227</v>
      </c>
      <c r="AL89" s="344" t="s">
        <v>1413</v>
      </c>
      <c r="AM89" s="336">
        <v>0.65564493360174703</v>
      </c>
      <c r="AN89" s="344" t="s">
        <v>1731</v>
      </c>
      <c r="AO89" s="344" t="s">
        <v>1666</v>
      </c>
      <c r="AP89" s="344" t="s">
        <v>1260</v>
      </c>
      <c r="AQ89" s="344" t="s">
        <v>1267</v>
      </c>
      <c r="AR89" s="344" t="s">
        <v>1300</v>
      </c>
      <c r="AS89" s="344" t="s">
        <v>1666</v>
      </c>
      <c r="AT89" s="344" t="s">
        <v>1372</v>
      </c>
      <c r="AU89" s="344" t="s">
        <v>1732</v>
      </c>
      <c r="AV89" s="344" t="s">
        <v>1216</v>
      </c>
      <c r="AW89" s="344" t="s">
        <v>1284</v>
      </c>
      <c r="AX89" s="336">
        <v>-0.60450292310957032</v>
      </c>
      <c r="AY89" s="344" t="s">
        <v>1234</v>
      </c>
      <c r="AZ89" s="344" t="s">
        <v>1571</v>
      </c>
      <c r="BA89" s="345" t="s">
        <v>1670</v>
      </c>
    </row>
    <row r="90" spans="1:53" ht="34" x14ac:dyDescent="0.2">
      <c r="A90" s="434"/>
      <c r="B90" s="334" t="s">
        <v>683</v>
      </c>
      <c r="C90" s="346">
        <v>3.3272288823496172E-8</v>
      </c>
      <c r="D90" s="336">
        <v>1.2842169916302902E-13</v>
      </c>
      <c r="E90" s="336">
        <v>0.54239491366688819</v>
      </c>
      <c r="F90" s="336">
        <v>4.8696019495207927E-5</v>
      </c>
      <c r="G90" s="336">
        <v>3.7220415044621277E-21</v>
      </c>
      <c r="H90" s="336">
        <v>0.14571785702966888</v>
      </c>
      <c r="I90" s="336">
        <v>7.716660866150107E-13</v>
      </c>
      <c r="J90" s="336">
        <v>3.342733351185084E-15</v>
      </c>
      <c r="K90" s="336">
        <v>3.5453386589874931E-27</v>
      </c>
      <c r="L90" s="336">
        <v>4.2550359350981802E-3</v>
      </c>
      <c r="M90" s="336">
        <v>1.8378291711472088E-3</v>
      </c>
      <c r="N90" s="336">
        <v>0.4985830248082127</v>
      </c>
      <c r="O90" s="336">
        <v>1.4453302097663835E-15</v>
      </c>
      <c r="P90" s="336">
        <v>1.6353250004277184E-3</v>
      </c>
      <c r="Q90" s="336">
        <v>2.2314276802048449E-2</v>
      </c>
      <c r="R90" s="336">
        <v>9.4423273334244742E-11</v>
      </c>
      <c r="S90" s="336">
        <v>0.14571785702967077</v>
      </c>
      <c r="T90" s="336">
        <v>3.8868963864332362E-2</v>
      </c>
      <c r="U90" s="336">
        <v>1.2041078236066403E-2</v>
      </c>
      <c r="V90" s="336">
        <v>5.3709751299658114E-9</v>
      </c>
      <c r="W90" s="344"/>
      <c r="X90" s="336">
        <v>1.9875313483679218E-7</v>
      </c>
      <c r="Y90" s="344"/>
      <c r="Z90" s="344"/>
      <c r="AA90" s="344"/>
      <c r="AB90" s="336">
        <v>5.4714381742134298E-34</v>
      </c>
      <c r="AC90" s="336">
        <v>1.5770778988244196E-5</v>
      </c>
      <c r="AD90" s="336">
        <v>1.3406981400061282E-7</v>
      </c>
      <c r="AE90" s="336">
        <v>0.18904164246648325</v>
      </c>
      <c r="AF90" s="347"/>
      <c r="AG90" s="336">
        <v>5.4755187819384333E-23</v>
      </c>
      <c r="AH90" s="336">
        <v>0.50966300583839108</v>
      </c>
      <c r="AI90" s="336">
        <v>2.8818217106509012E-11</v>
      </c>
      <c r="AJ90" s="336">
        <v>5.6202529591089259E-8</v>
      </c>
      <c r="AK90" s="336">
        <v>4.2508886322737419E-4</v>
      </c>
      <c r="AL90" s="336">
        <v>1.11031815908083E-5</v>
      </c>
      <c r="AM90" s="336">
        <v>7.7535231835965293E-2</v>
      </c>
      <c r="AN90" s="336">
        <v>4.2572892243661342E-2</v>
      </c>
      <c r="AO90" s="344"/>
      <c r="AP90" s="336">
        <v>8.6778316169874244E-16</v>
      </c>
      <c r="AQ90" s="336">
        <v>3.5715222701561782E-6</v>
      </c>
      <c r="AR90" s="336">
        <v>4.0713488881011838E-11</v>
      </c>
      <c r="AS90" s="344"/>
      <c r="AT90" s="336">
        <v>2.0466376480389746E-12</v>
      </c>
      <c r="AU90" s="336">
        <v>4.8933203985918233E-22</v>
      </c>
      <c r="AV90" s="336">
        <v>1.5165589344630265E-5</v>
      </c>
      <c r="AW90" s="336">
        <v>2.069652156951255E-32</v>
      </c>
      <c r="AX90" s="336">
        <v>0.20369548815103711</v>
      </c>
      <c r="AY90" s="336">
        <v>5.6222055605231348E-3</v>
      </c>
      <c r="AZ90" s="336">
        <v>8.4388923990154272E-20</v>
      </c>
      <c r="BA90" s="345"/>
    </row>
    <row r="91" spans="1:53" ht="17" x14ac:dyDescent="0.2">
      <c r="A91" s="433"/>
      <c r="B91" s="338" t="s">
        <v>684</v>
      </c>
      <c r="C91" s="339">
        <v>25</v>
      </c>
      <c r="D91" s="340">
        <v>33</v>
      </c>
      <c r="E91" s="340">
        <v>30</v>
      </c>
      <c r="F91" s="340">
        <v>18</v>
      </c>
      <c r="G91" s="340">
        <v>29</v>
      </c>
      <c r="H91" s="340">
        <v>4</v>
      </c>
      <c r="I91" s="340">
        <v>20</v>
      </c>
      <c r="J91" s="340">
        <v>49</v>
      </c>
      <c r="K91" s="340">
        <v>49</v>
      </c>
      <c r="L91" s="340">
        <v>12</v>
      </c>
      <c r="M91" s="340">
        <v>8</v>
      </c>
      <c r="N91" s="340">
        <v>36</v>
      </c>
      <c r="O91" s="340">
        <v>36</v>
      </c>
      <c r="P91" s="340">
        <v>6</v>
      </c>
      <c r="Q91" s="340">
        <v>4</v>
      </c>
      <c r="R91" s="340">
        <v>47</v>
      </c>
      <c r="S91" s="340">
        <v>4</v>
      </c>
      <c r="T91" s="340">
        <v>3</v>
      </c>
      <c r="U91" s="340">
        <v>5</v>
      </c>
      <c r="V91" s="340">
        <v>49</v>
      </c>
      <c r="W91" s="340">
        <v>1</v>
      </c>
      <c r="X91" s="340">
        <v>13</v>
      </c>
      <c r="Y91" s="340">
        <v>1</v>
      </c>
      <c r="Z91" s="340">
        <v>1</v>
      </c>
      <c r="AA91" s="340">
        <v>1</v>
      </c>
      <c r="AB91" s="340">
        <v>49</v>
      </c>
      <c r="AC91" s="340">
        <v>27</v>
      </c>
      <c r="AD91" s="340">
        <v>16</v>
      </c>
      <c r="AE91" s="340">
        <v>4</v>
      </c>
      <c r="AF91" s="340">
        <v>49</v>
      </c>
      <c r="AG91" s="340">
        <v>44</v>
      </c>
      <c r="AH91" s="340">
        <v>16</v>
      </c>
      <c r="AI91" s="340">
        <v>47</v>
      </c>
      <c r="AJ91" s="340">
        <v>14</v>
      </c>
      <c r="AK91" s="340">
        <v>7</v>
      </c>
      <c r="AL91" s="340">
        <v>28</v>
      </c>
      <c r="AM91" s="340">
        <v>8</v>
      </c>
      <c r="AN91" s="340">
        <v>4</v>
      </c>
      <c r="AO91" s="340">
        <v>2</v>
      </c>
      <c r="AP91" s="340">
        <v>33</v>
      </c>
      <c r="AQ91" s="340">
        <v>13</v>
      </c>
      <c r="AR91" s="340">
        <v>48</v>
      </c>
      <c r="AS91" s="340">
        <v>1</v>
      </c>
      <c r="AT91" s="340">
        <v>39</v>
      </c>
      <c r="AU91" s="340">
        <v>32</v>
      </c>
      <c r="AV91" s="340">
        <v>12</v>
      </c>
      <c r="AW91" s="340">
        <v>49</v>
      </c>
      <c r="AX91" s="340">
        <v>6</v>
      </c>
      <c r="AY91" s="340">
        <v>7</v>
      </c>
      <c r="AZ91" s="340">
        <v>49</v>
      </c>
      <c r="BA91" s="341">
        <v>2</v>
      </c>
    </row>
    <row r="92" spans="1:53" ht="51" x14ac:dyDescent="0.2">
      <c r="A92" s="433" t="s">
        <v>86</v>
      </c>
      <c r="B92" s="334" t="s">
        <v>293</v>
      </c>
      <c r="C92" s="342" t="s">
        <v>1632</v>
      </c>
      <c r="D92" s="344" t="s">
        <v>1358</v>
      </c>
      <c r="E92" s="336">
        <v>-8.9231975532879454E-2</v>
      </c>
      <c r="F92" s="344" t="s">
        <v>1356</v>
      </c>
      <c r="G92" s="344" t="s">
        <v>1362</v>
      </c>
      <c r="H92" s="336">
        <v>0.1933161504391667</v>
      </c>
      <c r="I92" s="344" t="s">
        <v>1239</v>
      </c>
      <c r="J92" s="344" t="s">
        <v>1384</v>
      </c>
      <c r="K92" s="344" t="s">
        <v>1366</v>
      </c>
      <c r="L92" s="336">
        <v>0.3423614740043634</v>
      </c>
      <c r="M92" s="344" t="s">
        <v>1683</v>
      </c>
      <c r="N92" s="336">
        <v>-2.8244817967585212E-2</v>
      </c>
      <c r="O92" s="344" t="s">
        <v>1443</v>
      </c>
      <c r="P92" s="336">
        <v>0.32320843255204978</v>
      </c>
      <c r="Q92" s="336">
        <v>0.17567567567567444</v>
      </c>
      <c r="R92" s="344" t="s">
        <v>1270</v>
      </c>
      <c r="S92" s="336">
        <v>0.21029461884413853</v>
      </c>
      <c r="T92" s="336">
        <v>0.24056261216234365</v>
      </c>
      <c r="U92" s="336">
        <v>0.78030730651482583</v>
      </c>
      <c r="V92" s="344" t="s">
        <v>1199</v>
      </c>
      <c r="W92" s="344" t="s">
        <v>1718</v>
      </c>
      <c r="X92" s="344" t="s">
        <v>1157</v>
      </c>
      <c r="Y92" s="336">
        <v>0.70659742993645125</v>
      </c>
      <c r="Z92" s="336">
        <v>0.50843756336125456</v>
      </c>
      <c r="AA92" s="336">
        <v>0.43224841959460419</v>
      </c>
      <c r="AB92" s="344" t="s">
        <v>1262</v>
      </c>
      <c r="AC92" s="336">
        <v>7.6045703148440766E-2</v>
      </c>
      <c r="AD92" s="344" t="s">
        <v>1287</v>
      </c>
      <c r="AE92" s="336">
        <v>0.30460384954008557</v>
      </c>
      <c r="AF92" s="344" t="s">
        <v>1590</v>
      </c>
      <c r="AG92" s="343">
        <v>1</v>
      </c>
      <c r="AH92" s="336">
        <v>0.10159269509314124</v>
      </c>
      <c r="AI92" s="344" t="s">
        <v>1432</v>
      </c>
      <c r="AJ92" s="344" t="s">
        <v>1180</v>
      </c>
      <c r="AK92" s="344" t="s">
        <v>1733</v>
      </c>
      <c r="AL92" s="344" t="s">
        <v>1494</v>
      </c>
      <c r="AM92" s="336">
        <v>0.3264254113737724</v>
      </c>
      <c r="AN92" s="336">
        <v>0.2626128657194472</v>
      </c>
      <c r="AO92" s="336">
        <v>0.29297753469478721</v>
      </c>
      <c r="AP92" s="344" t="s">
        <v>1571</v>
      </c>
      <c r="AQ92" s="344" t="s">
        <v>1496</v>
      </c>
      <c r="AR92" s="344" t="s">
        <v>1301</v>
      </c>
      <c r="AS92" s="336">
        <v>0.36317483457197797</v>
      </c>
      <c r="AT92" s="344" t="s">
        <v>1176</v>
      </c>
      <c r="AU92" s="344" t="s">
        <v>1256</v>
      </c>
      <c r="AV92" s="344" t="s">
        <v>1372</v>
      </c>
      <c r="AW92" s="344" t="s">
        <v>1260</v>
      </c>
      <c r="AX92" s="336">
        <v>-4.5420380637506752E-2</v>
      </c>
      <c r="AY92" s="336">
        <v>0.4004909956781994</v>
      </c>
      <c r="AZ92" s="344" t="s">
        <v>1160</v>
      </c>
      <c r="BA92" s="337">
        <v>0.41255430119569397</v>
      </c>
    </row>
    <row r="93" spans="1:53" ht="34" x14ac:dyDescent="0.2">
      <c r="A93" s="434"/>
      <c r="B93" s="334" t="s">
        <v>683</v>
      </c>
      <c r="C93" s="346">
        <v>1.6805529423921494E-10</v>
      </c>
      <c r="D93" s="336">
        <v>5.167409244320248E-16</v>
      </c>
      <c r="E93" s="336">
        <v>0.61022641847933634</v>
      </c>
      <c r="F93" s="336">
        <v>1.9824619986579801E-5</v>
      </c>
      <c r="G93" s="336">
        <v>1.6055466763867854E-17</v>
      </c>
      <c r="H93" s="336">
        <v>0.61823883598442597</v>
      </c>
      <c r="I93" s="336">
        <v>1.4026704154513594E-14</v>
      </c>
      <c r="J93" s="336">
        <v>2.1255809225517446E-20</v>
      </c>
      <c r="K93" s="336">
        <v>3.1099819690173121E-19</v>
      </c>
      <c r="L93" s="336">
        <v>0.1785771710391309</v>
      </c>
      <c r="M93" s="336">
        <v>1.6260039372763494E-2</v>
      </c>
      <c r="N93" s="336">
        <v>0.86084633273767608</v>
      </c>
      <c r="O93" s="336">
        <v>1.7838775056721964E-15</v>
      </c>
      <c r="P93" s="336">
        <v>0.3322931610717772</v>
      </c>
      <c r="Q93" s="336">
        <v>0.65119324863310768</v>
      </c>
      <c r="R93" s="336">
        <v>1.8469619054061018E-8</v>
      </c>
      <c r="S93" s="336">
        <v>0.58706701065675737</v>
      </c>
      <c r="T93" s="336">
        <v>0.56604479677917641</v>
      </c>
      <c r="U93" s="336">
        <v>0.1194540571784825</v>
      </c>
      <c r="V93" s="336">
        <v>2.0654904164767455E-11</v>
      </c>
      <c r="W93" s="336">
        <v>1.2784146092085391E-2</v>
      </c>
      <c r="X93" s="336">
        <v>2.2666029461320515E-6</v>
      </c>
      <c r="Y93" s="336">
        <v>0.11649881206460688</v>
      </c>
      <c r="Z93" s="336">
        <v>0.30306143592070561</v>
      </c>
      <c r="AA93" s="336">
        <v>0.39200773619296014</v>
      </c>
      <c r="AB93" s="336">
        <v>1.5276481651005034E-20</v>
      </c>
      <c r="AC93" s="336">
        <v>0.6791199858609589</v>
      </c>
      <c r="AD93" s="336">
        <v>3.3504986175417135E-7</v>
      </c>
      <c r="AE93" s="336">
        <v>0.4254646230631105</v>
      </c>
      <c r="AF93" s="336">
        <v>5.4755187819384333E-23</v>
      </c>
      <c r="AG93" s="347"/>
      <c r="AH93" s="336">
        <v>0.66125180460742872</v>
      </c>
      <c r="AI93" s="336">
        <v>1.1938079829260531E-12</v>
      </c>
      <c r="AJ93" s="336">
        <v>4.9787322460720155E-10</v>
      </c>
      <c r="AK93" s="336">
        <v>1.7885065657773213E-2</v>
      </c>
      <c r="AL93" s="336">
        <v>1.5750513817120977E-7</v>
      </c>
      <c r="AM93" s="336">
        <v>0.27636388845173604</v>
      </c>
      <c r="AN93" s="336">
        <v>0.49480972898070297</v>
      </c>
      <c r="AO93" s="336">
        <v>0.52369442823156409</v>
      </c>
      <c r="AP93" s="336">
        <v>1.6091116846821803E-15</v>
      </c>
      <c r="AQ93" s="336">
        <v>2.3157417701867746E-7</v>
      </c>
      <c r="AR93" s="336">
        <v>3.9579971978118588E-9</v>
      </c>
      <c r="AS93" s="336">
        <v>0.47918839495357446</v>
      </c>
      <c r="AT93" s="336">
        <v>4.556149150507376E-12</v>
      </c>
      <c r="AU93" s="336">
        <v>2.211839816417291E-19</v>
      </c>
      <c r="AV93" s="336">
        <v>9.0132643258553523E-6</v>
      </c>
      <c r="AW93" s="336">
        <v>6.7653208297130353E-21</v>
      </c>
      <c r="AX93" s="336">
        <v>0.8945059664627637</v>
      </c>
      <c r="AY93" s="336">
        <v>0.19701629980301633</v>
      </c>
      <c r="AZ93" s="336">
        <v>6.560282659756347E-18</v>
      </c>
      <c r="BA93" s="337">
        <v>0.35767412370467616</v>
      </c>
    </row>
    <row r="94" spans="1:53" ht="17" x14ac:dyDescent="0.2">
      <c r="A94" s="433"/>
      <c r="B94" s="338" t="s">
        <v>684</v>
      </c>
      <c r="C94" s="339">
        <v>30</v>
      </c>
      <c r="D94" s="340">
        <v>38</v>
      </c>
      <c r="E94" s="340">
        <v>35</v>
      </c>
      <c r="F94" s="340">
        <v>23</v>
      </c>
      <c r="G94" s="340">
        <v>34</v>
      </c>
      <c r="H94" s="340">
        <v>9</v>
      </c>
      <c r="I94" s="340">
        <v>25</v>
      </c>
      <c r="J94" s="340">
        <v>44</v>
      </c>
      <c r="K94" s="340">
        <v>44</v>
      </c>
      <c r="L94" s="340">
        <v>17</v>
      </c>
      <c r="M94" s="340">
        <v>13</v>
      </c>
      <c r="N94" s="340">
        <v>41</v>
      </c>
      <c r="O94" s="340">
        <v>41</v>
      </c>
      <c r="P94" s="340">
        <v>11</v>
      </c>
      <c r="Q94" s="340">
        <v>9</v>
      </c>
      <c r="R94" s="340">
        <v>46</v>
      </c>
      <c r="S94" s="340">
        <v>9</v>
      </c>
      <c r="T94" s="340">
        <v>8</v>
      </c>
      <c r="U94" s="340">
        <v>5</v>
      </c>
      <c r="V94" s="340">
        <v>44</v>
      </c>
      <c r="W94" s="340">
        <v>6</v>
      </c>
      <c r="X94" s="340">
        <v>18</v>
      </c>
      <c r="Y94" s="340">
        <v>6</v>
      </c>
      <c r="Z94" s="340">
        <v>6</v>
      </c>
      <c r="AA94" s="340">
        <v>6</v>
      </c>
      <c r="AB94" s="340">
        <v>44</v>
      </c>
      <c r="AC94" s="340">
        <v>32</v>
      </c>
      <c r="AD94" s="340">
        <v>21</v>
      </c>
      <c r="AE94" s="340">
        <v>9</v>
      </c>
      <c r="AF94" s="340">
        <v>44</v>
      </c>
      <c r="AG94" s="340">
        <v>49</v>
      </c>
      <c r="AH94" s="340">
        <v>21</v>
      </c>
      <c r="AI94" s="340">
        <v>46</v>
      </c>
      <c r="AJ94" s="340">
        <v>19</v>
      </c>
      <c r="AK94" s="340">
        <v>12</v>
      </c>
      <c r="AL94" s="340">
        <v>33</v>
      </c>
      <c r="AM94" s="340">
        <v>13</v>
      </c>
      <c r="AN94" s="340">
        <v>9</v>
      </c>
      <c r="AO94" s="340">
        <v>7</v>
      </c>
      <c r="AP94" s="340">
        <v>38</v>
      </c>
      <c r="AQ94" s="340">
        <v>18</v>
      </c>
      <c r="AR94" s="340">
        <v>45</v>
      </c>
      <c r="AS94" s="340">
        <v>6</v>
      </c>
      <c r="AT94" s="340">
        <v>44</v>
      </c>
      <c r="AU94" s="340">
        <v>36</v>
      </c>
      <c r="AV94" s="340">
        <v>17</v>
      </c>
      <c r="AW94" s="340">
        <v>44</v>
      </c>
      <c r="AX94" s="340">
        <v>11</v>
      </c>
      <c r="AY94" s="340">
        <v>12</v>
      </c>
      <c r="AZ94" s="340">
        <v>44</v>
      </c>
      <c r="BA94" s="341">
        <v>7</v>
      </c>
    </row>
    <row r="95" spans="1:53" ht="51" x14ac:dyDescent="0.2">
      <c r="A95" s="433" t="s">
        <v>94</v>
      </c>
      <c r="B95" s="334" t="s">
        <v>293</v>
      </c>
      <c r="C95" s="342" t="s">
        <v>1296</v>
      </c>
      <c r="D95" s="344" t="s">
        <v>1365</v>
      </c>
      <c r="E95" s="344" t="s">
        <v>1210</v>
      </c>
      <c r="F95" s="344" t="s">
        <v>1182</v>
      </c>
      <c r="G95" s="344" t="s">
        <v>1150</v>
      </c>
      <c r="H95" s="336">
        <v>3.0104408979075496E-3</v>
      </c>
      <c r="I95" s="344" t="s">
        <v>1197</v>
      </c>
      <c r="J95" s="336">
        <v>0.16281456270137271</v>
      </c>
      <c r="K95" s="336">
        <v>0.21354187465644539</v>
      </c>
      <c r="L95" s="344" t="s">
        <v>1219</v>
      </c>
      <c r="M95" s="344" t="s">
        <v>1277</v>
      </c>
      <c r="N95" s="336">
        <v>0.23874755421777913</v>
      </c>
      <c r="O95" s="344" t="s">
        <v>1416</v>
      </c>
      <c r="P95" s="344" t="s">
        <v>1382</v>
      </c>
      <c r="Q95" s="344" t="s">
        <v>1493</v>
      </c>
      <c r="R95" s="336">
        <v>0.43403540857620371</v>
      </c>
      <c r="S95" s="344" t="s">
        <v>1415</v>
      </c>
      <c r="T95" s="344" t="s">
        <v>1242</v>
      </c>
      <c r="U95" s="336">
        <v>0.82254083580903714</v>
      </c>
      <c r="V95" s="336">
        <v>0.39574478401483032</v>
      </c>
      <c r="W95" s="344" t="s">
        <v>1234</v>
      </c>
      <c r="X95" s="344" t="s">
        <v>1284</v>
      </c>
      <c r="Y95" s="344" t="s">
        <v>1227</v>
      </c>
      <c r="Z95" s="344" t="s">
        <v>1247</v>
      </c>
      <c r="AA95" s="344" t="s">
        <v>1220</v>
      </c>
      <c r="AB95" s="336">
        <v>0.15243368134774238</v>
      </c>
      <c r="AC95" s="344" t="s">
        <v>1399</v>
      </c>
      <c r="AD95" s="344" t="s">
        <v>1435</v>
      </c>
      <c r="AE95" s="344" t="s">
        <v>1250</v>
      </c>
      <c r="AF95" s="336">
        <v>0.17795205340591333</v>
      </c>
      <c r="AG95" s="336">
        <v>0.10159269509314124</v>
      </c>
      <c r="AH95" s="343">
        <v>1</v>
      </c>
      <c r="AI95" s="336">
        <v>0.13118412551903821</v>
      </c>
      <c r="AJ95" s="344" t="s">
        <v>1395</v>
      </c>
      <c r="AK95" s="344" t="s">
        <v>1232</v>
      </c>
      <c r="AL95" s="344" t="s">
        <v>1197</v>
      </c>
      <c r="AM95" s="344" t="s">
        <v>1240</v>
      </c>
      <c r="AN95" s="344" t="s">
        <v>1191</v>
      </c>
      <c r="AO95" s="344" t="s">
        <v>1208</v>
      </c>
      <c r="AP95" s="344" t="s">
        <v>1667</v>
      </c>
      <c r="AQ95" s="344" t="s">
        <v>1493</v>
      </c>
      <c r="AR95" s="336">
        <v>6.0633596267184391E-2</v>
      </c>
      <c r="AS95" s="344" t="s">
        <v>1734</v>
      </c>
      <c r="AT95" s="344" t="s">
        <v>1546</v>
      </c>
      <c r="AU95" s="336">
        <v>0.32055588896020792</v>
      </c>
      <c r="AV95" s="344" t="s">
        <v>1735</v>
      </c>
      <c r="AW95" s="336">
        <v>0.14034193432937156</v>
      </c>
      <c r="AX95" s="344" t="s">
        <v>1266</v>
      </c>
      <c r="AY95" s="344" t="s">
        <v>1572</v>
      </c>
      <c r="AZ95" s="336">
        <v>0.28555586223707258</v>
      </c>
      <c r="BA95" s="345" t="s">
        <v>1356</v>
      </c>
    </row>
    <row r="96" spans="1:53" ht="34" x14ac:dyDescent="0.2">
      <c r="A96" s="434"/>
      <c r="B96" s="334" t="s">
        <v>683</v>
      </c>
      <c r="C96" s="346">
        <v>5.2024069028607935E-16</v>
      </c>
      <c r="D96" s="336">
        <v>2.7171678643881786E-14</v>
      </c>
      <c r="E96" s="336">
        <v>5.6689304853586338E-15</v>
      </c>
      <c r="F96" s="336">
        <v>1.5447175942394122E-23</v>
      </c>
      <c r="G96" s="336">
        <v>7.6065926738262187E-13</v>
      </c>
      <c r="H96" s="336">
        <v>0.98717644976465724</v>
      </c>
      <c r="I96" s="336">
        <v>2.7240914019077043E-10</v>
      </c>
      <c r="J96" s="336">
        <v>0.54685992292750807</v>
      </c>
      <c r="K96" s="336">
        <v>0.42713504246124812</v>
      </c>
      <c r="L96" s="336">
        <v>4.9657117402397356E-17</v>
      </c>
      <c r="M96" s="336">
        <v>1.586192265192768E-11</v>
      </c>
      <c r="N96" s="336">
        <v>0.21229747574080551</v>
      </c>
      <c r="O96" s="336">
        <v>2.6602270681663717E-3</v>
      </c>
      <c r="P96" s="336">
        <v>1.8184689867020609E-22</v>
      </c>
      <c r="Q96" s="336">
        <v>2.081119824630381E-15</v>
      </c>
      <c r="R96" s="336">
        <v>7.1912193803631785E-2</v>
      </c>
      <c r="S96" s="336">
        <v>1.0269189060807651E-6</v>
      </c>
      <c r="T96" s="336">
        <v>6.3925053501886527E-9</v>
      </c>
      <c r="U96" s="336">
        <v>8.7311087658198366E-2</v>
      </c>
      <c r="V96" s="336">
        <v>0.12918771046907163</v>
      </c>
      <c r="W96" s="336">
        <v>3.8143153164282496E-13</v>
      </c>
      <c r="X96" s="336">
        <v>1.8729266892799245E-30</v>
      </c>
      <c r="Y96" s="336">
        <v>3.4727518509231328E-20</v>
      </c>
      <c r="Z96" s="336">
        <v>3.651579763428338E-21</v>
      </c>
      <c r="AA96" s="336">
        <v>6.1284638638018759E-10</v>
      </c>
      <c r="AB96" s="336">
        <v>0.57303648814982178</v>
      </c>
      <c r="AC96" s="336">
        <v>4.2693662459023578E-16</v>
      </c>
      <c r="AD96" s="336">
        <v>8.2526524790334681E-16</v>
      </c>
      <c r="AE96" s="336">
        <v>2.1090613201484231E-14</v>
      </c>
      <c r="AF96" s="336">
        <v>0.50966300583839108</v>
      </c>
      <c r="AG96" s="336">
        <v>0.66125180460742872</v>
      </c>
      <c r="AH96" s="347"/>
      <c r="AI96" s="336">
        <v>0.60385691485764725</v>
      </c>
      <c r="AJ96" s="336">
        <v>5.3046096795926161E-28</v>
      </c>
      <c r="AK96" s="336">
        <v>7.5902277233423966E-22</v>
      </c>
      <c r="AL96" s="336">
        <v>1.2770698460773058E-8</v>
      </c>
      <c r="AM96" s="336">
        <v>5.273395041217282E-20</v>
      </c>
      <c r="AN96" s="336">
        <v>9.2321815000831087E-26</v>
      </c>
      <c r="AO96" s="336">
        <v>3.9824283119475738E-18</v>
      </c>
      <c r="AP96" s="336">
        <v>2.1501816050676185E-6</v>
      </c>
      <c r="AQ96" s="336">
        <v>4.7214022492817154E-19</v>
      </c>
      <c r="AR96" s="336">
        <v>0.81718412273131469</v>
      </c>
      <c r="AS96" s="336">
        <v>1.6604240657468351E-4</v>
      </c>
      <c r="AT96" s="336">
        <v>5.8824664811820413E-4</v>
      </c>
      <c r="AU96" s="336">
        <v>0.16821901097749123</v>
      </c>
      <c r="AV96" s="336">
        <v>6.2532793014489718E-5</v>
      </c>
      <c r="AW96" s="336">
        <v>0.60417315337354915</v>
      </c>
      <c r="AX96" s="336">
        <v>6.2026073867412713E-15</v>
      </c>
      <c r="AY96" s="336">
        <v>3.1196945225278046E-6</v>
      </c>
      <c r="AZ96" s="336">
        <v>0.28367774064830853</v>
      </c>
      <c r="BA96" s="337">
        <v>7.917100260379159E-8</v>
      </c>
    </row>
    <row r="97" spans="1:53" ht="17" x14ac:dyDescent="0.2">
      <c r="A97" s="433"/>
      <c r="B97" s="338" t="s">
        <v>684</v>
      </c>
      <c r="C97" s="339">
        <v>40</v>
      </c>
      <c r="D97" s="340">
        <v>32</v>
      </c>
      <c r="E97" s="340">
        <v>36</v>
      </c>
      <c r="F97" s="340">
        <v>49</v>
      </c>
      <c r="G97" s="340">
        <v>38</v>
      </c>
      <c r="H97" s="340">
        <v>31</v>
      </c>
      <c r="I97" s="340">
        <v>45</v>
      </c>
      <c r="J97" s="340">
        <v>16</v>
      </c>
      <c r="K97" s="340">
        <v>16</v>
      </c>
      <c r="L97" s="340">
        <v>45</v>
      </c>
      <c r="M97" s="340">
        <v>41</v>
      </c>
      <c r="N97" s="340">
        <v>29</v>
      </c>
      <c r="O97" s="340">
        <v>26</v>
      </c>
      <c r="P97" s="340">
        <v>39</v>
      </c>
      <c r="Q97" s="340">
        <v>37</v>
      </c>
      <c r="R97" s="340">
        <v>18</v>
      </c>
      <c r="S97" s="340">
        <v>37</v>
      </c>
      <c r="T97" s="340">
        <v>36</v>
      </c>
      <c r="U97" s="340">
        <v>5</v>
      </c>
      <c r="V97" s="340">
        <v>16</v>
      </c>
      <c r="W97" s="340">
        <v>34</v>
      </c>
      <c r="X97" s="340">
        <v>46</v>
      </c>
      <c r="Y97" s="340">
        <v>34</v>
      </c>
      <c r="Z97" s="340">
        <v>34</v>
      </c>
      <c r="AA97" s="340">
        <v>20</v>
      </c>
      <c r="AB97" s="340">
        <v>16</v>
      </c>
      <c r="AC97" s="340">
        <v>38</v>
      </c>
      <c r="AD97" s="340">
        <v>49</v>
      </c>
      <c r="AE97" s="340">
        <v>37</v>
      </c>
      <c r="AF97" s="340">
        <v>16</v>
      </c>
      <c r="AG97" s="340">
        <v>21</v>
      </c>
      <c r="AH97" s="340">
        <v>49</v>
      </c>
      <c r="AI97" s="340">
        <v>18</v>
      </c>
      <c r="AJ97" s="340">
        <v>47</v>
      </c>
      <c r="AK97" s="340">
        <v>40</v>
      </c>
      <c r="AL97" s="340">
        <v>37</v>
      </c>
      <c r="AM97" s="340">
        <v>41</v>
      </c>
      <c r="AN97" s="340">
        <v>37</v>
      </c>
      <c r="AO97" s="340">
        <v>35</v>
      </c>
      <c r="AP97" s="340">
        <v>32</v>
      </c>
      <c r="AQ97" s="340">
        <v>46</v>
      </c>
      <c r="AR97" s="340">
        <v>17</v>
      </c>
      <c r="AS97" s="340">
        <v>34</v>
      </c>
      <c r="AT97" s="340">
        <v>27</v>
      </c>
      <c r="AU97" s="340">
        <v>20</v>
      </c>
      <c r="AV97" s="340">
        <v>45</v>
      </c>
      <c r="AW97" s="340">
        <v>16</v>
      </c>
      <c r="AX97" s="340">
        <v>39</v>
      </c>
      <c r="AY97" s="340">
        <v>40</v>
      </c>
      <c r="AZ97" s="340">
        <v>16</v>
      </c>
      <c r="BA97" s="341">
        <v>35</v>
      </c>
    </row>
    <row r="98" spans="1:53" ht="51" x14ac:dyDescent="0.2">
      <c r="A98" s="433" t="s">
        <v>263</v>
      </c>
      <c r="B98" s="334" t="s">
        <v>293</v>
      </c>
      <c r="C98" s="342" t="s">
        <v>1633</v>
      </c>
      <c r="D98" s="344" t="s">
        <v>1275</v>
      </c>
      <c r="E98" s="336">
        <v>0.29187108770630704</v>
      </c>
      <c r="F98" s="344" t="s">
        <v>1653</v>
      </c>
      <c r="G98" s="344" t="s">
        <v>1155</v>
      </c>
      <c r="H98" s="336">
        <v>0.34389281572133512</v>
      </c>
      <c r="I98" s="344" t="s">
        <v>1360</v>
      </c>
      <c r="J98" s="344" t="s">
        <v>1543</v>
      </c>
      <c r="K98" s="344" t="s">
        <v>1673</v>
      </c>
      <c r="L98" s="344" t="s">
        <v>1281</v>
      </c>
      <c r="M98" s="344" t="s">
        <v>1232</v>
      </c>
      <c r="N98" s="336">
        <v>0.1951680180725785</v>
      </c>
      <c r="O98" s="344" t="s">
        <v>1326</v>
      </c>
      <c r="P98" s="344" t="s">
        <v>1165</v>
      </c>
      <c r="Q98" s="336">
        <v>0.79941730391311605</v>
      </c>
      <c r="R98" s="344" t="s">
        <v>1597</v>
      </c>
      <c r="S98" s="336">
        <v>0.73403178456650053</v>
      </c>
      <c r="T98" s="336">
        <v>0.75724018541853522</v>
      </c>
      <c r="U98" s="344" t="s">
        <v>1712</v>
      </c>
      <c r="V98" s="344" t="s">
        <v>1272</v>
      </c>
      <c r="W98" s="336">
        <v>0.44353276257274399</v>
      </c>
      <c r="X98" s="344" t="s">
        <v>1421</v>
      </c>
      <c r="Y98" s="336">
        <v>0.42712109808862608</v>
      </c>
      <c r="Z98" s="336">
        <v>0.37115374447904281</v>
      </c>
      <c r="AA98" s="336">
        <v>0.2116036847575786</v>
      </c>
      <c r="AB98" s="344" t="s">
        <v>1218</v>
      </c>
      <c r="AC98" s="344" t="s">
        <v>1223</v>
      </c>
      <c r="AD98" s="344" t="s">
        <v>1193</v>
      </c>
      <c r="AE98" s="336">
        <v>0.64226162893325711</v>
      </c>
      <c r="AF98" s="344" t="s">
        <v>1326</v>
      </c>
      <c r="AG98" s="344" t="s">
        <v>1432</v>
      </c>
      <c r="AH98" s="336">
        <v>0.13118412551903821</v>
      </c>
      <c r="AI98" s="343">
        <v>1</v>
      </c>
      <c r="AJ98" s="344" t="s">
        <v>1652</v>
      </c>
      <c r="AK98" s="344" t="s">
        <v>1216</v>
      </c>
      <c r="AL98" s="344" t="s">
        <v>1343</v>
      </c>
      <c r="AM98" s="344" t="s">
        <v>1736</v>
      </c>
      <c r="AN98" s="336">
        <v>0.20751433915982551</v>
      </c>
      <c r="AO98" s="336">
        <v>0.42640143271122083</v>
      </c>
      <c r="AP98" s="344" t="s">
        <v>1737</v>
      </c>
      <c r="AQ98" s="344" t="s">
        <v>1236</v>
      </c>
      <c r="AR98" s="344" t="s">
        <v>1533</v>
      </c>
      <c r="AS98" s="336">
        <v>0.62861855709370995</v>
      </c>
      <c r="AT98" s="344" t="s">
        <v>1250</v>
      </c>
      <c r="AU98" s="344" t="s">
        <v>1295</v>
      </c>
      <c r="AV98" s="344" t="s">
        <v>1167</v>
      </c>
      <c r="AW98" s="344" t="s">
        <v>1402</v>
      </c>
      <c r="AX98" s="336">
        <v>-0.50174520600425532</v>
      </c>
      <c r="AY98" s="344" t="s">
        <v>1421</v>
      </c>
      <c r="AZ98" s="344" t="s">
        <v>1618</v>
      </c>
      <c r="BA98" s="337">
        <v>0.57250257407667315</v>
      </c>
    </row>
    <row r="99" spans="1:53" ht="34" x14ac:dyDescent="0.2">
      <c r="A99" s="434"/>
      <c r="B99" s="334" t="s">
        <v>683</v>
      </c>
      <c r="C99" s="346">
        <v>1.6006228825190665E-10</v>
      </c>
      <c r="D99" s="336">
        <v>1.8860246217036239E-8</v>
      </c>
      <c r="E99" s="336">
        <v>0.10503931661609323</v>
      </c>
      <c r="F99" s="336">
        <v>1.1460543610209702E-5</v>
      </c>
      <c r="G99" s="336">
        <v>1.4743356386780226E-9</v>
      </c>
      <c r="H99" s="336">
        <v>0.50449554870722835</v>
      </c>
      <c r="I99" s="336">
        <v>6.0496915678919629E-15</v>
      </c>
      <c r="J99" s="336">
        <v>4.3226740722341382E-16</v>
      </c>
      <c r="K99" s="336">
        <v>2.0496269543942323E-9</v>
      </c>
      <c r="L99" s="336">
        <v>8.1854504010716971E-3</v>
      </c>
      <c r="M99" s="336">
        <v>1.5393136031237411E-5</v>
      </c>
      <c r="N99" s="336">
        <v>0.24029870771771328</v>
      </c>
      <c r="O99" s="336">
        <v>2.7143962188982643E-9</v>
      </c>
      <c r="P99" s="336">
        <v>2.5450242804406086E-3</v>
      </c>
      <c r="Q99" s="336">
        <v>5.6315063229670136E-2</v>
      </c>
      <c r="R99" s="336">
        <v>1.3695508182787134E-3</v>
      </c>
      <c r="S99" s="336">
        <v>9.6701462451424372E-2</v>
      </c>
      <c r="T99" s="336">
        <v>0.13823427555731505</v>
      </c>
      <c r="U99" s="336">
        <v>2.937049488130003E-2</v>
      </c>
      <c r="V99" s="336">
        <v>6.3231292408579468E-10</v>
      </c>
      <c r="W99" s="336">
        <v>0.70744996120350101</v>
      </c>
      <c r="X99" s="336">
        <v>1.9495378383586761E-5</v>
      </c>
      <c r="Y99" s="336">
        <v>0.71905559948831244</v>
      </c>
      <c r="Z99" s="336">
        <v>0.75792456335264813</v>
      </c>
      <c r="AA99" s="336">
        <v>0.86426279066969758</v>
      </c>
      <c r="AB99" s="336">
        <v>2.3596333181653301E-12</v>
      </c>
      <c r="AC99" s="336">
        <v>1.6772987681688762E-3</v>
      </c>
      <c r="AD99" s="336">
        <v>1.6642929059915727E-11</v>
      </c>
      <c r="AE99" s="336">
        <v>0.16907401756759863</v>
      </c>
      <c r="AF99" s="336">
        <v>2.8818217106509012E-11</v>
      </c>
      <c r="AG99" s="336">
        <v>1.1938079829260531E-12</v>
      </c>
      <c r="AH99" s="336">
        <v>0.60385691485764725</v>
      </c>
      <c r="AI99" s="347"/>
      <c r="AJ99" s="336">
        <v>2.6307389043618521E-12</v>
      </c>
      <c r="AK99" s="336">
        <v>3.3421737053282842E-4</v>
      </c>
      <c r="AL99" s="336">
        <v>1.0507778201956434E-13</v>
      </c>
      <c r="AM99" s="336">
        <v>2.6266661172909229E-2</v>
      </c>
      <c r="AN99" s="336">
        <v>0.69319650334741878</v>
      </c>
      <c r="AO99" s="336">
        <v>0.57359856728877923</v>
      </c>
      <c r="AP99" s="336">
        <v>4.5201586315030145E-8</v>
      </c>
      <c r="AQ99" s="336">
        <v>1.7671769463254717E-5</v>
      </c>
      <c r="AR99" s="336">
        <v>1.1042012619830445E-5</v>
      </c>
      <c r="AS99" s="336">
        <v>0.56724138261525636</v>
      </c>
      <c r="AT99" s="336">
        <v>7.3367362238917824E-16</v>
      </c>
      <c r="AU99" s="336">
        <v>6.886852830061833E-10</v>
      </c>
      <c r="AV99" s="336">
        <v>1.6875942002979368E-5</v>
      </c>
      <c r="AW99" s="336">
        <v>2.029241749790562E-14</v>
      </c>
      <c r="AX99" s="336">
        <v>0.20519488777225828</v>
      </c>
      <c r="AY99" s="336">
        <v>2.0214094981842808E-3</v>
      </c>
      <c r="AZ99" s="336">
        <v>1.3082069181769305E-13</v>
      </c>
      <c r="BA99" s="337">
        <v>0.42749742592332685</v>
      </c>
    </row>
    <row r="100" spans="1:53" ht="17" x14ac:dyDescent="0.2">
      <c r="A100" s="433"/>
      <c r="B100" s="338" t="s">
        <v>684</v>
      </c>
      <c r="C100" s="339">
        <v>27</v>
      </c>
      <c r="D100" s="340">
        <v>35</v>
      </c>
      <c r="E100" s="340">
        <v>32</v>
      </c>
      <c r="F100" s="340">
        <v>20</v>
      </c>
      <c r="G100" s="340">
        <v>31</v>
      </c>
      <c r="H100" s="340">
        <v>6</v>
      </c>
      <c r="I100" s="340">
        <v>22</v>
      </c>
      <c r="J100" s="340">
        <v>47</v>
      </c>
      <c r="K100" s="340">
        <v>47</v>
      </c>
      <c r="L100" s="340">
        <v>14</v>
      </c>
      <c r="M100" s="340">
        <v>10</v>
      </c>
      <c r="N100" s="340">
        <v>38</v>
      </c>
      <c r="O100" s="340">
        <v>38</v>
      </c>
      <c r="P100" s="340">
        <v>8</v>
      </c>
      <c r="Q100" s="340">
        <v>6</v>
      </c>
      <c r="R100" s="340">
        <v>49</v>
      </c>
      <c r="S100" s="340">
        <v>6</v>
      </c>
      <c r="T100" s="340">
        <v>5</v>
      </c>
      <c r="U100" s="340">
        <v>5</v>
      </c>
      <c r="V100" s="340">
        <v>47</v>
      </c>
      <c r="W100" s="340">
        <v>3</v>
      </c>
      <c r="X100" s="340">
        <v>15</v>
      </c>
      <c r="Y100" s="340">
        <v>3</v>
      </c>
      <c r="Z100" s="340">
        <v>3</v>
      </c>
      <c r="AA100" s="340">
        <v>3</v>
      </c>
      <c r="AB100" s="340">
        <v>47</v>
      </c>
      <c r="AC100" s="340">
        <v>29</v>
      </c>
      <c r="AD100" s="340">
        <v>18</v>
      </c>
      <c r="AE100" s="340">
        <v>6</v>
      </c>
      <c r="AF100" s="340">
        <v>47</v>
      </c>
      <c r="AG100" s="340">
        <v>46</v>
      </c>
      <c r="AH100" s="340">
        <v>18</v>
      </c>
      <c r="AI100" s="340">
        <v>49</v>
      </c>
      <c r="AJ100" s="340">
        <v>16</v>
      </c>
      <c r="AK100" s="340">
        <v>9</v>
      </c>
      <c r="AL100" s="340">
        <v>30</v>
      </c>
      <c r="AM100" s="340">
        <v>10</v>
      </c>
      <c r="AN100" s="340">
        <v>6</v>
      </c>
      <c r="AO100" s="340">
        <v>4</v>
      </c>
      <c r="AP100" s="340">
        <v>35</v>
      </c>
      <c r="AQ100" s="340">
        <v>15</v>
      </c>
      <c r="AR100" s="340">
        <v>48</v>
      </c>
      <c r="AS100" s="340">
        <v>3</v>
      </c>
      <c r="AT100" s="340">
        <v>41</v>
      </c>
      <c r="AU100" s="340">
        <v>34</v>
      </c>
      <c r="AV100" s="340">
        <v>14</v>
      </c>
      <c r="AW100" s="340">
        <v>47</v>
      </c>
      <c r="AX100" s="340">
        <v>8</v>
      </c>
      <c r="AY100" s="340">
        <v>9</v>
      </c>
      <c r="AZ100" s="340">
        <v>47</v>
      </c>
      <c r="BA100" s="341">
        <v>4</v>
      </c>
    </row>
    <row r="101" spans="1:53" ht="51" x14ac:dyDescent="0.2">
      <c r="A101" s="433" t="s">
        <v>85</v>
      </c>
      <c r="B101" s="334" t="s">
        <v>293</v>
      </c>
      <c r="C101" s="342" t="s">
        <v>1229</v>
      </c>
      <c r="D101" s="344" t="s">
        <v>1639</v>
      </c>
      <c r="E101" s="344" t="s">
        <v>1648</v>
      </c>
      <c r="F101" s="344" t="s">
        <v>1394</v>
      </c>
      <c r="G101" s="344" t="s">
        <v>1148</v>
      </c>
      <c r="H101" s="336">
        <v>-4.6408587962903897E-2</v>
      </c>
      <c r="I101" s="344" t="s">
        <v>1435</v>
      </c>
      <c r="J101" s="344" t="s">
        <v>1232</v>
      </c>
      <c r="K101" s="344" t="s">
        <v>1376</v>
      </c>
      <c r="L101" s="344" t="s">
        <v>1147</v>
      </c>
      <c r="M101" s="344" t="s">
        <v>1456</v>
      </c>
      <c r="N101" s="344" t="s">
        <v>1383</v>
      </c>
      <c r="O101" s="344" t="s">
        <v>1196</v>
      </c>
      <c r="P101" s="344" t="s">
        <v>1492</v>
      </c>
      <c r="Q101" s="344" t="s">
        <v>1577</v>
      </c>
      <c r="R101" s="336">
        <v>0.25990010981607198</v>
      </c>
      <c r="S101" s="344" t="s">
        <v>1557</v>
      </c>
      <c r="T101" s="344" t="s">
        <v>1413</v>
      </c>
      <c r="U101" s="336">
        <v>0.79520622556445908</v>
      </c>
      <c r="V101" s="344" t="s">
        <v>1352</v>
      </c>
      <c r="W101" s="344" t="s">
        <v>1145</v>
      </c>
      <c r="X101" s="344" t="s">
        <v>1652</v>
      </c>
      <c r="Y101" s="344" t="s">
        <v>1193</v>
      </c>
      <c r="Z101" s="344" t="s">
        <v>1180</v>
      </c>
      <c r="AA101" s="344" t="s">
        <v>1192</v>
      </c>
      <c r="AB101" s="344" t="s">
        <v>1395</v>
      </c>
      <c r="AC101" s="344" t="s">
        <v>1728</v>
      </c>
      <c r="AD101" s="344" t="s">
        <v>1249</v>
      </c>
      <c r="AE101" s="344" t="s">
        <v>1236</v>
      </c>
      <c r="AF101" s="344" t="s">
        <v>1374</v>
      </c>
      <c r="AG101" s="344" t="s">
        <v>1180</v>
      </c>
      <c r="AH101" s="344" t="s">
        <v>1395</v>
      </c>
      <c r="AI101" s="344" t="s">
        <v>1652</v>
      </c>
      <c r="AJ101" s="343">
        <v>1</v>
      </c>
      <c r="AK101" s="344" t="s">
        <v>1240</v>
      </c>
      <c r="AL101" s="344" t="s">
        <v>1225</v>
      </c>
      <c r="AM101" s="344" t="s">
        <v>1288</v>
      </c>
      <c r="AN101" s="344" t="s">
        <v>1193</v>
      </c>
      <c r="AO101" s="344" t="s">
        <v>1262</v>
      </c>
      <c r="AP101" s="344" t="s">
        <v>1503</v>
      </c>
      <c r="AQ101" s="344" t="s">
        <v>1262</v>
      </c>
      <c r="AR101" s="344" t="s">
        <v>1732</v>
      </c>
      <c r="AS101" s="344" t="s">
        <v>1738</v>
      </c>
      <c r="AT101" s="344" t="s">
        <v>1522</v>
      </c>
      <c r="AU101" s="344" t="s">
        <v>1266</v>
      </c>
      <c r="AV101" s="344" t="s">
        <v>1264</v>
      </c>
      <c r="AW101" s="344" t="s">
        <v>1193</v>
      </c>
      <c r="AX101" s="344" t="s">
        <v>1739</v>
      </c>
      <c r="AY101" s="344" t="s">
        <v>1740</v>
      </c>
      <c r="AZ101" s="344" t="s">
        <v>1577</v>
      </c>
      <c r="BA101" s="345" t="s">
        <v>1426</v>
      </c>
    </row>
    <row r="102" spans="1:53" ht="34" x14ac:dyDescent="0.2">
      <c r="A102" s="434"/>
      <c r="B102" s="334" t="s">
        <v>683</v>
      </c>
      <c r="C102" s="346">
        <v>4.6647179779722018E-7</v>
      </c>
      <c r="D102" s="336">
        <v>2.3128046849345475E-4</v>
      </c>
      <c r="E102" s="336">
        <v>3.6899736790214262E-7</v>
      </c>
      <c r="F102" s="336">
        <v>1.2828865418397712E-16</v>
      </c>
      <c r="G102" s="336">
        <v>6.1520842163031986E-8</v>
      </c>
      <c r="H102" s="336">
        <v>0.8042063098133404</v>
      </c>
      <c r="I102" s="336">
        <v>5.5064053065459732E-14</v>
      </c>
      <c r="J102" s="336">
        <v>1.0104867291245177E-7</v>
      </c>
      <c r="K102" s="336">
        <v>2.7146433977005193E-7</v>
      </c>
      <c r="L102" s="336">
        <v>3.5112162457377233E-14</v>
      </c>
      <c r="M102" s="336">
        <v>1.1929382220225726E-12</v>
      </c>
      <c r="N102" s="336">
        <v>6.1881353801548801E-6</v>
      </c>
      <c r="O102" s="336">
        <v>6.919616400904901E-4</v>
      </c>
      <c r="P102" s="336">
        <v>1.2543382620370637E-20</v>
      </c>
      <c r="Q102" s="336">
        <v>1.2146361501859718E-13</v>
      </c>
      <c r="R102" s="336">
        <v>0.33099336888539121</v>
      </c>
      <c r="S102" s="336">
        <v>1.1453113851732136E-6</v>
      </c>
      <c r="T102" s="336">
        <v>2.1656010379522304E-7</v>
      </c>
      <c r="U102" s="336">
        <v>0.10776961145861411</v>
      </c>
      <c r="V102" s="336">
        <v>1.3233459039011183E-3</v>
      </c>
      <c r="W102" s="336">
        <v>2.0325337796791266E-12</v>
      </c>
      <c r="X102" s="336">
        <v>3.5279483150833569E-37</v>
      </c>
      <c r="Y102" s="336">
        <v>5.9876995010840368E-23</v>
      </c>
      <c r="Z102" s="336">
        <v>1.0698598626297531E-18</v>
      </c>
      <c r="AA102" s="336">
        <v>4.8190966121369386E-5</v>
      </c>
      <c r="AB102" s="336">
        <v>1.9911138607866153E-8</v>
      </c>
      <c r="AC102" s="336">
        <v>2.0577257816737169E-6</v>
      </c>
      <c r="AD102" s="336">
        <v>4.8921223715794251E-13</v>
      </c>
      <c r="AE102" s="336">
        <v>2.5424190148378963E-13</v>
      </c>
      <c r="AF102" s="336">
        <v>5.6202529591089259E-8</v>
      </c>
      <c r="AG102" s="336">
        <v>4.9787322460720155E-10</v>
      </c>
      <c r="AH102" s="336">
        <v>5.3046096795926161E-28</v>
      </c>
      <c r="AI102" s="336">
        <v>2.6307389043618521E-12</v>
      </c>
      <c r="AJ102" s="347"/>
      <c r="AK102" s="336">
        <v>1.791692282780606E-20</v>
      </c>
      <c r="AL102" s="336">
        <v>2.0025526604991621E-12</v>
      </c>
      <c r="AM102" s="336">
        <v>3.7412548942393701E-19</v>
      </c>
      <c r="AN102" s="336">
        <v>6.3520999369798089E-25</v>
      </c>
      <c r="AO102" s="336">
        <v>2.5441879842224926E-17</v>
      </c>
      <c r="AP102" s="336">
        <v>9.6353596745523707E-6</v>
      </c>
      <c r="AQ102" s="336">
        <v>2.8695074138642032E-22</v>
      </c>
      <c r="AR102" s="336">
        <v>3.0177242302023862E-10</v>
      </c>
      <c r="AS102" s="336">
        <v>1.118698779224853E-3</v>
      </c>
      <c r="AT102" s="336">
        <v>1.3738269714218497E-5</v>
      </c>
      <c r="AU102" s="336">
        <v>3.641202387895386E-7</v>
      </c>
      <c r="AV102" s="336">
        <v>2.2138180440335665E-3</v>
      </c>
      <c r="AW102" s="336">
        <v>6.3701563217281093E-9</v>
      </c>
      <c r="AX102" s="336">
        <v>2.7452764471596131E-13</v>
      </c>
      <c r="AY102" s="336">
        <v>1.0579834268506986E-4</v>
      </c>
      <c r="AZ102" s="336">
        <v>3.0500313111475369E-5</v>
      </c>
      <c r="BA102" s="337">
        <v>4.3064319291386282E-7</v>
      </c>
    </row>
    <row r="103" spans="1:53" ht="17" x14ac:dyDescent="0.2">
      <c r="A103" s="433"/>
      <c r="B103" s="338" t="s">
        <v>684</v>
      </c>
      <c r="C103" s="339">
        <v>38</v>
      </c>
      <c r="D103" s="340">
        <v>30</v>
      </c>
      <c r="E103" s="340">
        <v>34</v>
      </c>
      <c r="F103" s="340">
        <v>47</v>
      </c>
      <c r="G103" s="340">
        <v>36</v>
      </c>
      <c r="H103" s="340">
        <v>31</v>
      </c>
      <c r="I103" s="340">
        <v>43</v>
      </c>
      <c r="J103" s="340">
        <v>14</v>
      </c>
      <c r="K103" s="340">
        <v>14</v>
      </c>
      <c r="L103" s="340">
        <v>47</v>
      </c>
      <c r="M103" s="340">
        <v>43</v>
      </c>
      <c r="N103" s="340">
        <v>27</v>
      </c>
      <c r="O103" s="340">
        <v>24</v>
      </c>
      <c r="P103" s="340">
        <v>41</v>
      </c>
      <c r="Q103" s="340">
        <v>39</v>
      </c>
      <c r="R103" s="340">
        <v>16</v>
      </c>
      <c r="S103" s="340">
        <v>39</v>
      </c>
      <c r="T103" s="340">
        <v>38</v>
      </c>
      <c r="U103" s="340">
        <v>5</v>
      </c>
      <c r="V103" s="340">
        <v>14</v>
      </c>
      <c r="W103" s="340">
        <v>36</v>
      </c>
      <c r="X103" s="340">
        <v>48</v>
      </c>
      <c r="Y103" s="340">
        <v>36</v>
      </c>
      <c r="Z103" s="340">
        <v>36</v>
      </c>
      <c r="AA103" s="340">
        <v>20</v>
      </c>
      <c r="AB103" s="340">
        <v>14</v>
      </c>
      <c r="AC103" s="340">
        <v>36</v>
      </c>
      <c r="AD103" s="340">
        <v>47</v>
      </c>
      <c r="AE103" s="340">
        <v>39</v>
      </c>
      <c r="AF103" s="340">
        <v>14</v>
      </c>
      <c r="AG103" s="340">
        <v>19</v>
      </c>
      <c r="AH103" s="340">
        <v>47</v>
      </c>
      <c r="AI103" s="340">
        <v>16</v>
      </c>
      <c r="AJ103" s="340">
        <v>49</v>
      </c>
      <c r="AK103" s="340">
        <v>42</v>
      </c>
      <c r="AL103" s="340">
        <v>35</v>
      </c>
      <c r="AM103" s="340">
        <v>43</v>
      </c>
      <c r="AN103" s="340">
        <v>39</v>
      </c>
      <c r="AO103" s="340">
        <v>37</v>
      </c>
      <c r="AP103" s="340">
        <v>30</v>
      </c>
      <c r="AQ103" s="340">
        <v>48</v>
      </c>
      <c r="AR103" s="340">
        <v>15</v>
      </c>
      <c r="AS103" s="340">
        <v>36</v>
      </c>
      <c r="AT103" s="340">
        <v>25</v>
      </c>
      <c r="AU103" s="340">
        <v>18</v>
      </c>
      <c r="AV103" s="340">
        <v>47</v>
      </c>
      <c r="AW103" s="340">
        <v>14</v>
      </c>
      <c r="AX103" s="340">
        <v>41</v>
      </c>
      <c r="AY103" s="340">
        <v>42</v>
      </c>
      <c r="AZ103" s="340">
        <v>14</v>
      </c>
      <c r="BA103" s="341">
        <v>37</v>
      </c>
    </row>
    <row r="104" spans="1:53" ht="51" x14ac:dyDescent="0.2">
      <c r="A104" s="433" t="s">
        <v>95</v>
      </c>
      <c r="B104" s="334" t="s">
        <v>293</v>
      </c>
      <c r="C104" s="342" t="s">
        <v>1440</v>
      </c>
      <c r="D104" s="344" t="s">
        <v>1643</v>
      </c>
      <c r="E104" s="344" t="s">
        <v>1441</v>
      </c>
      <c r="F104" s="344" t="s">
        <v>1333</v>
      </c>
      <c r="G104" s="344" t="s">
        <v>1654</v>
      </c>
      <c r="H104" s="336">
        <v>2.3863594945620643E-2</v>
      </c>
      <c r="I104" s="344" t="s">
        <v>1399</v>
      </c>
      <c r="J104" s="344" t="s">
        <v>1550</v>
      </c>
      <c r="K104" s="344" t="s">
        <v>1674</v>
      </c>
      <c r="L104" s="344" t="s">
        <v>1380</v>
      </c>
      <c r="M104" s="344" t="s">
        <v>1292</v>
      </c>
      <c r="N104" s="344" t="s">
        <v>1689</v>
      </c>
      <c r="O104" s="336">
        <v>0.44234540730585503</v>
      </c>
      <c r="P104" s="344" t="s">
        <v>1216</v>
      </c>
      <c r="Q104" s="344" t="s">
        <v>1309</v>
      </c>
      <c r="R104" s="344" t="s">
        <v>1422</v>
      </c>
      <c r="S104" s="344" t="s">
        <v>1584</v>
      </c>
      <c r="T104" s="344" t="s">
        <v>1568</v>
      </c>
      <c r="U104" s="336">
        <v>0.75452531139282442</v>
      </c>
      <c r="V104" s="344" t="s">
        <v>1185</v>
      </c>
      <c r="W104" s="344" t="s">
        <v>1273</v>
      </c>
      <c r="X104" s="344" t="s">
        <v>1175</v>
      </c>
      <c r="Y104" s="344" t="s">
        <v>1446</v>
      </c>
      <c r="Z104" s="344" t="s">
        <v>1492</v>
      </c>
      <c r="AA104" s="344" t="s">
        <v>1589</v>
      </c>
      <c r="AB104" s="344" t="s">
        <v>1446</v>
      </c>
      <c r="AC104" s="344" t="s">
        <v>1344</v>
      </c>
      <c r="AD104" s="344" t="s">
        <v>1501</v>
      </c>
      <c r="AE104" s="344" t="s">
        <v>1582</v>
      </c>
      <c r="AF104" s="344" t="s">
        <v>1227</v>
      </c>
      <c r="AG104" s="344" t="s">
        <v>1733</v>
      </c>
      <c r="AH104" s="344" t="s">
        <v>1232</v>
      </c>
      <c r="AI104" s="344" t="s">
        <v>1216</v>
      </c>
      <c r="AJ104" s="344" t="s">
        <v>1240</v>
      </c>
      <c r="AK104" s="343">
        <v>1</v>
      </c>
      <c r="AL104" s="344" t="s">
        <v>1401</v>
      </c>
      <c r="AM104" s="344" t="s">
        <v>1243</v>
      </c>
      <c r="AN104" s="344" t="s">
        <v>1376</v>
      </c>
      <c r="AO104" s="344" t="s">
        <v>1401</v>
      </c>
      <c r="AP104" s="344" t="s">
        <v>1741</v>
      </c>
      <c r="AQ104" s="344" t="s">
        <v>1274</v>
      </c>
      <c r="AR104" s="344" t="s">
        <v>1455</v>
      </c>
      <c r="AS104" s="344" t="s">
        <v>1742</v>
      </c>
      <c r="AT104" s="336">
        <v>0.26044598872469937</v>
      </c>
      <c r="AU104" s="344" t="s">
        <v>1225</v>
      </c>
      <c r="AV104" s="336">
        <v>0.23467663944696862</v>
      </c>
      <c r="AW104" s="344" t="s">
        <v>1446</v>
      </c>
      <c r="AX104" s="344" t="s">
        <v>1743</v>
      </c>
      <c r="AY104" s="336">
        <v>0.26561387562849698</v>
      </c>
      <c r="AZ104" s="344" t="s">
        <v>1262</v>
      </c>
      <c r="BA104" s="345" t="s">
        <v>1450</v>
      </c>
    </row>
    <row r="105" spans="1:53" ht="34" x14ac:dyDescent="0.2">
      <c r="A105" s="434"/>
      <c r="B105" s="334" t="s">
        <v>683</v>
      </c>
      <c r="C105" s="346">
        <v>3.542494696285664E-8</v>
      </c>
      <c r="D105" s="336">
        <v>4.2353982206930589E-2</v>
      </c>
      <c r="E105" s="336">
        <v>1.5790852309670458E-4</v>
      </c>
      <c r="F105" s="336">
        <v>2.0077960630968791E-14</v>
      </c>
      <c r="G105" s="336">
        <v>8.8950791408290647E-6</v>
      </c>
      <c r="H105" s="336">
        <v>0.89860424554963181</v>
      </c>
      <c r="I105" s="336">
        <v>2.8611104929681258E-15</v>
      </c>
      <c r="J105" s="336">
        <v>1.6924639512760254E-3</v>
      </c>
      <c r="K105" s="336">
        <v>1.0531577251390324E-2</v>
      </c>
      <c r="L105" s="336">
        <v>2.6321062797675789E-8</v>
      </c>
      <c r="M105" s="336">
        <v>1.3221189912290305E-20</v>
      </c>
      <c r="N105" s="336">
        <v>1.0601732684054632E-2</v>
      </c>
      <c r="O105" s="336">
        <v>7.5410355526448938E-2</v>
      </c>
      <c r="P105" s="336">
        <v>3.9096932034414342E-21</v>
      </c>
      <c r="Q105" s="336">
        <v>5.9172502830033309E-12</v>
      </c>
      <c r="R105" s="336">
        <v>1.6527601084135248E-5</v>
      </c>
      <c r="S105" s="336">
        <v>1.2727050870364173E-19</v>
      </c>
      <c r="T105" s="336">
        <v>5.6975854794643323E-6</v>
      </c>
      <c r="U105" s="336">
        <v>0.14049738765933634</v>
      </c>
      <c r="V105" s="336">
        <v>3.8450142920193943E-4</v>
      </c>
      <c r="W105" s="336">
        <v>1.1550244672137509E-13</v>
      </c>
      <c r="X105" s="336">
        <v>3.9018682558058994E-24</v>
      </c>
      <c r="Y105" s="336">
        <v>1.0065674962360146E-30</v>
      </c>
      <c r="Z105" s="336">
        <v>1.1827187420123987E-21</v>
      </c>
      <c r="AA105" s="336">
        <v>1.2566711782954379E-3</v>
      </c>
      <c r="AB105" s="336">
        <v>9.4638661002730684E-5</v>
      </c>
      <c r="AC105" s="336">
        <v>3.2032808535034694E-6</v>
      </c>
      <c r="AD105" s="336">
        <v>1.1176287502719888E-10</v>
      </c>
      <c r="AE105" s="336">
        <v>1.2203710018960573E-13</v>
      </c>
      <c r="AF105" s="336">
        <v>4.2508886322737419E-4</v>
      </c>
      <c r="AG105" s="336">
        <v>1.7885065657773213E-2</v>
      </c>
      <c r="AH105" s="336">
        <v>7.5902277233423966E-22</v>
      </c>
      <c r="AI105" s="336">
        <v>3.3421737053282842E-4</v>
      </c>
      <c r="AJ105" s="336">
        <v>1.791692282780606E-20</v>
      </c>
      <c r="AK105" s="347"/>
      <c r="AL105" s="336">
        <v>2.6313754120579526E-11</v>
      </c>
      <c r="AM105" s="336">
        <v>8.3676500041227248E-36</v>
      </c>
      <c r="AN105" s="336">
        <v>2.4755456071006543E-23</v>
      </c>
      <c r="AO105" s="336">
        <v>8.8156304180545633E-15</v>
      </c>
      <c r="AP105" s="336">
        <v>3.1220355789115393E-2</v>
      </c>
      <c r="AQ105" s="336">
        <v>1.1274349847148471E-18</v>
      </c>
      <c r="AR105" s="336">
        <v>2.5927848643562757E-3</v>
      </c>
      <c r="AS105" s="336">
        <v>3.5774466540765501E-3</v>
      </c>
      <c r="AT105" s="336">
        <v>0.29657611338971801</v>
      </c>
      <c r="AU105" s="336">
        <v>3.018397760151163E-4</v>
      </c>
      <c r="AV105" s="336">
        <v>0.12518779179170386</v>
      </c>
      <c r="AW105" s="336">
        <v>9.9980925459687198E-5</v>
      </c>
      <c r="AX105" s="336">
        <v>2.9800907845402918E-9</v>
      </c>
      <c r="AY105" s="336">
        <v>6.5097627584986301E-2</v>
      </c>
      <c r="AZ105" s="336">
        <v>1.9631681452384865E-3</v>
      </c>
      <c r="BA105" s="337">
        <v>1.3031561697139121E-8</v>
      </c>
    </row>
    <row r="106" spans="1:53" ht="17" x14ac:dyDescent="0.2">
      <c r="A106" s="433"/>
      <c r="B106" s="338" t="s">
        <v>684</v>
      </c>
      <c r="C106" s="339">
        <v>31</v>
      </c>
      <c r="D106" s="340">
        <v>23</v>
      </c>
      <c r="E106" s="340">
        <v>27</v>
      </c>
      <c r="F106" s="340">
        <v>40</v>
      </c>
      <c r="G106" s="340">
        <v>29</v>
      </c>
      <c r="H106" s="340">
        <v>31</v>
      </c>
      <c r="I106" s="340">
        <v>36</v>
      </c>
      <c r="J106" s="340">
        <v>7</v>
      </c>
      <c r="K106" s="340">
        <v>7</v>
      </c>
      <c r="L106" s="340">
        <v>44</v>
      </c>
      <c r="M106" s="340">
        <v>48</v>
      </c>
      <c r="N106" s="340">
        <v>20</v>
      </c>
      <c r="O106" s="340">
        <v>17</v>
      </c>
      <c r="P106" s="340">
        <v>48</v>
      </c>
      <c r="Q106" s="340">
        <v>46</v>
      </c>
      <c r="R106" s="340">
        <v>9</v>
      </c>
      <c r="S106" s="340">
        <v>46</v>
      </c>
      <c r="T106" s="340">
        <v>45</v>
      </c>
      <c r="U106" s="340">
        <v>5</v>
      </c>
      <c r="V106" s="340">
        <v>7</v>
      </c>
      <c r="W106" s="340">
        <v>43</v>
      </c>
      <c r="X106" s="340">
        <v>43</v>
      </c>
      <c r="Y106" s="340">
        <v>43</v>
      </c>
      <c r="Z106" s="340">
        <v>43</v>
      </c>
      <c r="AA106" s="340">
        <v>20</v>
      </c>
      <c r="AB106" s="340">
        <v>7</v>
      </c>
      <c r="AC106" s="340">
        <v>29</v>
      </c>
      <c r="AD106" s="340">
        <v>40</v>
      </c>
      <c r="AE106" s="340">
        <v>46</v>
      </c>
      <c r="AF106" s="340">
        <v>7</v>
      </c>
      <c r="AG106" s="340">
        <v>12</v>
      </c>
      <c r="AH106" s="340">
        <v>40</v>
      </c>
      <c r="AI106" s="340">
        <v>9</v>
      </c>
      <c r="AJ106" s="340">
        <v>42</v>
      </c>
      <c r="AK106" s="340">
        <v>49</v>
      </c>
      <c r="AL106" s="340">
        <v>28</v>
      </c>
      <c r="AM106" s="340">
        <v>49</v>
      </c>
      <c r="AN106" s="340">
        <v>46</v>
      </c>
      <c r="AO106" s="340">
        <v>37</v>
      </c>
      <c r="AP106" s="340">
        <v>23</v>
      </c>
      <c r="AQ106" s="340">
        <v>43</v>
      </c>
      <c r="AR106" s="340">
        <v>8</v>
      </c>
      <c r="AS106" s="340">
        <v>43</v>
      </c>
      <c r="AT106" s="340">
        <v>18</v>
      </c>
      <c r="AU106" s="340">
        <v>11</v>
      </c>
      <c r="AV106" s="340">
        <v>44</v>
      </c>
      <c r="AW106" s="340">
        <v>7</v>
      </c>
      <c r="AX106" s="340">
        <v>48</v>
      </c>
      <c r="AY106" s="340">
        <v>49</v>
      </c>
      <c r="AZ106" s="340">
        <v>7</v>
      </c>
      <c r="BA106" s="341">
        <v>41</v>
      </c>
    </row>
    <row r="107" spans="1:53" ht="51" x14ac:dyDescent="0.2">
      <c r="A107" s="433" t="s">
        <v>66</v>
      </c>
      <c r="B107" s="334" t="s">
        <v>293</v>
      </c>
      <c r="C107" s="342" t="s">
        <v>1634</v>
      </c>
      <c r="D107" s="344" t="s">
        <v>1620</v>
      </c>
      <c r="E107" s="344" t="s">
        <v>1649</v>
      </c>
      <c r="F107" s="344" t="s">
        <v>1456</v>
      </c>
      <c r="G107" s="344" t="s">
        <v>1352</v>
      </c>
      <c r="H107" s="336">
        <v>0.22469139861724136</v>
      </c>
      <c r="I107" s="344" t="s">
        <v>1288</v>
      </c>
      <c r="J107" s="344" t="s">
        <v>1668</v>
      </c>
      <c r="K107" s="344" t="s">
        <v>1324</v>
      </c>
      <c r="L107" s="344" t="s">
        <v>1206</v>
      </c>
      <c r="M107" s="336">
        <v>-5.3961463425526747E-2</v>
      </c>
      <c r="N107" s="344" t="s">
        <v>1450</v>
      </c>
      <c r="O107" s="344" t="s">
        <v>1693</v>
      </c>
      <c r="P107" s="344" t="s">
        <v>1696</v>
      </c>
      <c r="Q107" s="344" t="s">
        <v>1227</v>
      </c>
      <c r="R107" s="336">
        <v>0.12257463259188782</v>
      </c>
      <c r="S107" s="336">
        <v>0.39540823715501389</v>
      </c>
      <c r="T107" s="344" t="s">
        <v>1146</v>
      </c>
      <c r="U107" s="336">
        <v>0.81085282595484076</v>
      </c>
      <c r="V107" s="344" t="s">
        <v>1715</v>
      </c>
      <c r="W107" s="344" t="s">
        <v>1652</v>
      </c>
      <c r="X107" s="344" t="s">
        <v>1292</v>
      </c>
      <c r="Y107" s="344" t="s">
        <v>1342</v>
      </c>
      <c r="Z107" s="344" t="s">
        <v>1297</v>
      </c>
      <c r="AA107" s="344" t="s">
        <v>1506</v>
      </c>
      <c r="AB107" s="344" t="s">
        <v>1331</v>
      </c>
      <c r="AC107" s="344" t="s">
        <v>1729</v>
      </c>
      <c r="AD107" s="344" t="s">
        <v>1152</v>
      </c>
      <c r="AE107" s="344" t="s">
        <v>1480</v>
      </c>
      <c r="AF107" s="344" t="s">
        <v>1413</v>
      </c>
      <c r="AG107" s="344" t="s">
        <v>1494</v>
      </c>
      <c r="AH107" s="344" t="s">
        <v>1197</v>
      </c>
      <c r="AI107" s="344" t="s">
        <v>1343</v>
      </c>
      <c r="AJ107" s="344" t="s">
        <v>1225</v>
      </c>
      <c r="AK107" s="344" t="s">
        <v>1401</v>
      </c>
      <c r="AL107" s="343">
        <v>1</v>
      </c>
      <c r="AM107" s="344" t="s">
        <v>1139</v>
      </c>
      <c r="AN107" s="344" t="s">
        <v>1191</v>
      </c>
      <c r="AO107" s="344" t="s">
        <v>1200</v>
      </c>
      <c r="AP107" s="344" t="s">
        <v>1744</v>
      </c>
      <c r="AQ107" s="344" t="s">
        <v>1402</v>
      </c>
      <c r="AR107" s="344" t="s">
        <v>1320</v>
      </c>
      <c r="AS107" s="344" t="s">
        <v>1328</v>
      </c>
      <c r="AT107" s="344" t="s">
        <v>1662</v>
      </c>
      <c r="AU107" s="344" t="s">
        <v>1651</v>
      </c>
      <c r="AV107" s="344" t="s">
        <v>1405</v>
      </c>
      <c r="AW107" s="344" t="s">
        <v>1491</v>
      </c>
      <c r="AX107" s="344" t="s">
        <v>1232</v>
      </c>
      <c r="AY107" s="344" t="s">
        <v>1153</v>
      </c>
      <c r="AZ107" s="344" t="s">
        <v>1449</v>
      </c>
      <c r="BA107" s="345" t="s">
        <v>1234</v>
      </c>
    </row>
    <row r="108" spans="1:53" ht="34" x14ac:dyDescent="0.2">
      <c r="A108" s="434"/>
      <c r="B108" s="334" t="s">
        <v>683</v>
      </c>
      <c r="C108" s="346">
        <v>7.7834750532226344E-3</v>
      </c>
      <c r="D108" s="336">
        <v>2.1850883488783372E-4</v>
      </c>
      <c r="E108" s="336">
        <v>2.5833828188083378E-6</v>
      </c>
      <c r="F108" s="336">
        <v>1.4652241060133091E-11</v>
      </c>
      <c r="G108" s="336">
        <v>1.1576800046711866E-10</v>
      </c>
      <c r="H108" s="336">
        <v>0.28022112963464263</v>
      </c>
      <c r="I108" s="336">
        <v>2.6201215373779429E-18</v>
      </c>
      <c r="J108" s="336">
        <v>8.7452114500231901E-8</v>
      </c>
      <c r="K108" s="336">
        <v>1.9877132018531704E-3</v>
      </c>
      <c r="L108" s="336">
        <v>9.5770875778700567E-9</v>
      </c>
      <c r="M108" s="336">
        <v>0.78100351078108232</v>
      </c>
      <c r="N108" s="336">
        <v>1.2553615364472693E-8</v>
      </c>
      <c r="O108" s="336">
        <v>2.2694123891889047E-5</v>
      </c>
      <c r="P108" s="336">
        <v>1.8037089588312708E-4</v>
      </c>
      <c r="Q108" s="336">
        <v>8.2531511424753132E-15</v>
      </c>
      <c r="R108" s="336">
        <v>0.51874463852499741</v>
      </c>
      <c r="S108" s="336">
        <v>5.041870904417186E-2</v>
      </c>
      <c r="T108" s="336">
        <v>7.6501529993321669E-8</v>
      </c>
      <c r="U108" s="336">
        <v>9.5898347559193131E-2</v>
      </c>
      <c r="V108" s="336">
        <v>1.4352212067267071E-3</v>
      </c>
      <c r="W108" s="336">
        <v>6.495928147619315E-17</v>
      </c>
      <c r="X108" s="336">
        <v>1.0723785936426973E-14</v>
      </c>
      <c r="Y108" s="336">
        <v>2.8028583566439328E-4</v>
      </c>
      <c r="Z108" s="336">
        <v>7.9801734036206417E-12</v>
      </c>
      <c r="AA108" s="336">
        <v>1.2062249889646789E-4</v>
      </c>
      <c r="AB108" s="336">
        <v>4.2202148719279113E-5</v>
      </c>
      <c r="AC108" s="336">
        <v>1.3221599577226665E-4</v>
      </c>
      <c r="AD108" s="336">
        <v>1.3980380610105823E-17</v>
      </c>
      <c r="AE108" s="336">
        <v>1.1033711231287204E-14</v>
      </c>
      <c r="AF108" s="336">
        <v>1.11031815908083E-5</v>
      </c>
      <c r="AG108" s="336">
        <v>1.5750513817120977E-7</v>
      </c>
      <c r="AH108" s="336">
        <v>1.2770698460773058E-8</v>
      </c>
      <c r="AI108" s="336">
        <v>1.0507778201956434E-13</v>
      </c>
      <c r="AJ108" s="336">
        <v>2.0025526604991621E-12</v>
      </c>
      <c r="AK108" s="336">
        <v>2.6313754120579526E-11</v>
      </c>
      <c r="AL108" s="347"/>
      <c r="AM108" s="336">
        <v>1.4131669687126099E-9</v>
      </c>
      <c r="AN108" s="336">
        <v>2.1729166769160738E-17</v>
      </c>
      <c r="AO108" s="336">
        <v>1.3632797010628966E-17</v>
      </c>
      <c r="AP108" s="336">
        <v>1.4679858527726417E-4</v>
      </c>
      <c r="AQ108" s="336">
        <v>1.1918479223527681E-10</v>
      </c>
      <c r="AR108" s="336">
        <v>1.5809259851982115E-6</v>
      </c>
      <c r="AS108" s="336">
        <v>3.8291003246977827E-8</v>
      </c>
      <c r="AT108" s="336">
        <v>9.0412655232547823E-8</v>
      </c>
      <c r="AU108" s="336">
        <v>4.4473281603334178E-6</v>
      </c>
      <c r="AV108" s="336">
        <v>3.4582386147349754E-20</v>
      </c>
      <c r="AW108" s="336">
        <v>7.8296335548416235E-7</v>
      </c>
      <c r="AX108" s="336">
        <v>9.141519476969252E-15</v>
      </c>
      <c r="AY108" s="336">
        <v>4.6632554008358275E-12</v>
      </c>
      <c r="AZ108" s="336">
        <v>8.1016787024448743E-5</v>
      </c>
      <c r="BA108" s="337">
        <v>4.6598356013401672E-9</v>
      </c>
    </row>
    <row r="109" spans="1:53" ht="17" x14ac:dyDescent="0.2">
      <c r="A109" s="433"/>
      <c r="B109" s="338" t="s">
        <v>684</v>
      </c>
      <c r="C109" s="339">
        <v>46</v>
      </c>
      <c r="D109" s="340">
        <v>44</v>
      </c>
      <c r="E109" s="340">
        <v>48</v>
      </c>
      <c r="F109" s="340">
        <v>39</v>
      </c>
      <c r="G109" s="340">
        <v>49</v>
      </c>
      <c r="H109" s="340">
        <v>25</v>
      </c>
      <c r="I109" s="340">
        <v>41</v>
      </c>
      <c r="J109" s="340">
        <v>28</v>
      </c>
      <c r="K109" s="340">
        <v>28</v>
      </c>
      <c r="L109" s="340">
        <v>33</v>
      </c>
      <c r="M109" s="340">
        <v>29</v>
      </c>
      <c r="N109" s="340">
        <v>41</v>
      </c>
      <c r="O109" s="340">
        <v>38</v>
      </c>
      <c r="P109" s="340">
        <v>27</v>
      </c>
      <c r="Q109" s="340">
        <v>25</v>
      </c>
      <c r="R109" s="340">
        <v>30</v>
      </c>
      <c r="S109" s="340">
        <v>25</v>
      </c>
      <c r="T109" s="340">
        <v>24</v>
      </c>
      <c r="U109" s="340">
        <v>5</v>
      </c>
      <c r="V109" s="340">
        <v>28</v>
      </c>
      <c r="W109" s="340">
        <v>22</v>
      </c>
      <c r="X109" s="340">
        <v>34</v>
      </c>
      <c r="Y109" s="340">
        <v>22</v>
      </c>
      <c r="Z109" s="340">
        <v>22</v>
      </c>
      <c r="AA109" s="340">
        <v>20</v>
      </c>
      <c r="AB109" s="340">
        <v>28</v>
      </c>
      <c r="AC109" s="340">
        <v>48</v>
      </c>
      <c r="AD109" s="340">
        <v>37</v>
      </c>
      <c r="AE109" s="340">
        <v>25</v>
      </c>
      <c r="AF109" s="340">
        <v>28</v>
      </c>
      <c r="AG109" s="340">
        <v>33</v>
      </c>
      <c r="AH109" s="340">
        <v>37</v>
      </c>
      <c r="AI109" s="340">
        <v>30</v>
      </c>
      <c r="AJ109" s="340">
        <v>35</v>
      </c>
      <c r="AK109" s="340">
        <v>28</v>
      </c>
      <c r="AL109" s="340">
        <v>49</v>
      </c>
      <c r="AM109" s="340">
        <v>29</v>
      </c>
      <c r="AN109" s="340">
        <v>25</v>
      </c>
      <c r="AO109" s="340">
        <v>23</v>
      </c>
      <c r="AP109" s="340">
        <v>44</v>
      </c>
      <c r="AQ109" s="340">
        <v>34</v>
      </c>
      <c r="AR109" s="340">
        <v>29</v>
      </c>
      <c r="AS109" s="340">
        <v>22</v>
      </c>
      <c r="AT109" s="340">
        <v>39</v>
      </c>
      <c r="AU109" s="340">
        <v>32</v>
      </c>
      <c r="AV109" s="340">
        <v>33</v>
      </c>
      <c r="AW109" s="340">
        <v>28</v>
      </c>
      <c r="AX109" s="340">
        <v>27</v>
      </c>
      <c r="AY109" s="340">
        <v>28</v>
      </c>
      <c r="AZ109" s="340">
        <v>28</v>
      </c>
      <c r="BA109" s="341">
        <v>23</v>
      </c>
    </row>
    <row r="110" spans="1:53" ht="51" x14ac:dyDescent="0.2">
      <c r="A110" s="433" t="s">
        <v>121</v>
      </c>
      <c r="B110" s="334" t="s">
        <v>293</v>
      </c>
      <c r="C110" s="342" t="s">
        <v>1635</v>
      </c>
      <c r="D110" s="344" t="s">
        <v>1440</v>
      </c>
      <c r="E110" s="344" t="s">
        <v>1275</v>
      </c>
      <c r="F110" s="344" t="s">
        <v>1434</v>
      </c>
      <c r="G110" s="344" t="s">
        <v>1352</v>
      </c>
      <c r="H110" s="336">
        <v>-5.1169448895695462E-2</v>
      </c>
      <c r="I110" s="344" t="s">
        <v>1396</v>
      </c>
      <c r="J110" s="344" t="s">
        <v>1669</v>
      </c>
      <c r="K110" s="336">
        <v>0.60293810781151624</v>
      </c>
      <c r="L110" s="344" t="s">
        <v>1308</v>
      </c>
      <c r="M110" s="344" t="s">
        <v>1382</v>
      </c>
      <c r="N110" s="344" t="s">
        <v>1530</v>
      </c>
      <c r="O110" s="344" t="s">
        <v>1414</v>
      </c>
      <c r="P110" s="344" t="s">
        <v>1220</v>
      </c>
      <c r="Q110" s="344" t="s">
        <v>1187</v>
      </c>
      <c r="R110" s="336">
        <v>0.42252483321575951</v>
      </c>
      <c r="S110" s="344" t="s">
        <v>1201</v>
      </c>
      <c r="T110" s="344" t="s">
        <v>1368</v>
      </c>
      <c r="U110" s="344" t="s">
        <v>1666</v>
      </c>
      <c r="V110" s="336">
        <v>0.27327573769237584</v>
      </c>
      <c r="W110" s="344" t="s">
        <v>1390</v>
      </c>
      <c r="X110" s="344" t="s">
        <v>1153</v>
      </c>
      <c r="Y110" s="344" t="s">
        <v>1243</v>
      </c>
      <c r="Z110" s="344" t="s">
        <v>1234</v>
      </c>
      <c r="AA110" s="344" t="s">
        <v>1648</v>
      </c>
      <c r="AB110" s="336">
        <v>0.59683041377076063</v>
      </c>
      <c r="AC110" s="344" t="s">
        <v>1321</v>
      </c>
      <c r="AD110" s="344" t="s">
        <v>1188</v>
      </c>
      <c r="AE110" s="344" t="s">
        <v>1279</v>
      </c>
      <c r="AF110" s="336">
        <v>0.65564493360174703</v>
      </c>
      <c r="AG110" s="336">
        <v>0.3264254113737724</v>
      </c>
      <c r="AH110" s="344" t="s">
        <v>1240</v>
      </c>
      <c r="AI110" s="344" t="s">
        <v>1736</v>
      </c>
      <c r="AJ110" s="344" t="s">
        <v>1288</v>
      </c>
      <c r="AK110" s="344" t="s">
        <v>1243</v>
      </c>
      <c r="AL110" s="344" t="s">
        <v>1139</v>
      </c>
      <c r="AM110" s="343">
        <v>1</v>
      </c>
      <c r="AN110" s="344" t="s">
        <v>1562</v>
      </c>
      <c r="AO110" s="344" t="s">
        <v>1205</v>
      </c>
      <c r="AP110" s="344" t="s">
        <v>1184</v>
      </c>
      <c r="AQ110" s="344" t="s">
        <v>1180</v>
      </c>
      <c r="AR110" s="336">
        <v>0.6422805587198035</v>
      </c>
      <c r="AS110" s="344" t="s">
        <v>1177</v>
      </c>
      <c r="AT110" s="344" t="s">
        <v>1373</v>
      </c>
      <c r="AU110" s="344" t="s">
        <v>1745</v>
      </c>
      <c r="AV110" s="336">
        <v>7.6457245127621018E-2</v>
      </c>
      <c r="AW110" s="344" t="s">
        <v>1746</v>
      </c>
      <c r="AX110" s="344" t="s">
        <v>1723</v>
      </c>
      <c r="AY110" s="336">
        <v>0.16550117939303746</v>
      </c>
      <c r="AZ110" s="336">
        <v>0.62437272129366739</v>
      </c>
      <c r="BA110" s="345" t="s">
        <v>1557</v>
      </c>
    </row>
    <row r="111" spans="1:53" ht="34" x14ac:dyDescent="0.2">
      <c r="A111" s="434"/>
      <c r="B111" s="334" t="s">
        <v>683</v>
      </c>
      <c r="C111" s="346">
        <v>6.8829712930506922E-8</v>
      </c>
      <c r="D111" s="336">
        <v>1.7201942851444322E-6</v>
      </c>
      <c r="E111" s="336">
        <v>6.5508332858392711E-7</v>
      </c>
      <c r="F111" s="336">
        <v>8.0248240444644687E-10</v>
      </c>
      <c r="G111" s="336">
        <v>7.4532102143977655E-7</v>
      </c>
      <c r="H111" s="336">
        <v>0.78456826426448856</v>
      </c>
      <c r="I111" s="336">
        <v>4.0683850247210593E-9</v>
      </c>
      <c r="J111" s="336">
        <v>2.0783183208103087E-2</v>
      </c>
      <c r="K111" s="336">
        <v>0.11359596134814114</v>
      </c>
      <c r="L111" s="336">
        <v>5.5431581337290076E-7</v>
      </c>
      <c r="M111" s="336">
        <v>3.773699907804544E-28</v>
      </c>
      <c r="N111" s="336">
        <v>5.8650158792640421E-3</v>
      </c>
      <c r="O111" s="336">
        <v>5.1822402554171617E-5</v>
      </c>
      <c r="P111" s="336">
        <v>1.938874293605447E-23</v>
      </c>
      <c r="Q111" s="336">
        <v>4.7070215476371021E-9</v>
      </c>
      <c r="R111" s="336">
        <v>0.22381110294378795</v>
      </c>
      <c r="S111" s="336">
        <v>5.1687146200711332E-23</v>
      </c>
      <c r="T111" s="336">
        <v>1.9168174061413347E-4</v>
      </c>
      <c r="U111" s="344"/>
      <c r="V111" s="336">
        <v>0.51254662828605646</v>
      </c>
      <c r="W111" s="336">
        <v>3.3406331421340011E-10</v>
      </c>
      <c r="X111" s="336">
        <v>1.1798912346052311E-18</v>
      </c>
      <c r="Y111" s="336">
        <v>1.6924605521949327E-31</v>
      </c>
      <c r="Z111" s="336">
        <v>1.7502451378726644E-16</v>
      </c>
      <c r="AA111" s="336">
        <v>1.4948761601719912E-4</v>
      </c>
      <c r="AB111" s="336">
        <v>0.11828871193357102</v>
      </c>
      <c r="AC111" s="336">
        <v>2.2915409211768886E-8</v>
      </c>
      <c r="AD111" s="336">
        <v>1.9447804665418312E-7</v>
      </c>
      <c r="AE111" s="336">
        <v>5.7928297011872698E-10</v>
      </c>
      <c r="AF111" s="336">
        <v>7.7535231835965293E-2</v>
      </c>
      <c r="AG111" s="336">
        <v>0.27636388845173604</v>
      </c>
      <c r="AH111" s="336">
        <v>5.273395041217282E-20</v>
      </c>
      <c r="AI111" s="336">
        <v>2.6266661172909229E-2</v>
      </c>
      <c r="AJ111" s="336">
        <v>3.7412548942393701E-19</v>
      </c>
      <c r="AK111" s="336">
        <v>8.3676500041227248E-36</v>
      </c>
      <c r="AL111" s="336">
        <v>1.4131669687126099E-9</v>
      </c>
      <c r="AM111" s="347"/>
      <c r="AN111" s="336">
        <v>3.6875873388079986E-18</v>
      </c>
      <c r="AO111" s="336">
        <v>2.2378925966146567E-9</v>
      </c>
      <c r="AP111" s="336">
        <v>3.5601560507645601E-8</v>
      </c>
      <c r="AQ111" s="336">
        <v>8.8766182013721889E-23</v>
      </c>
      <c r="AR111" s="336">
        <v>6.2145656032961107E-2</v>
      </c>
      <c r="AS111" s="336">
        <v>3.8635627341917569E-2</v>
      </c>
      <c r="AT111" s="336">
        <v>5.0284651529357978E-6</v>
      </c>
      <c r="AU111" s="336">
        <v>1.8954971917857576E-2</v>
      </c>
      <c r="AV111" s="336">
        <v>0.61764574499346458</v>
      </c>
      <c r="AW111" s="336">
        <v>4.7874009727602397E-2</v>
      </c>
      <c r="AX111" s="336">
        <v>2.360317012244864E-7</v>
      </c>
      <c r="AY111" s="336">
        <v>0.25576434119229274</v>
      </c>
      <c r="AZ111" s="336">
        <v>9.7975304571959923E-2</v>
      </c>
      <c r="BA111" s="337">
        <v>5.6643799710180338E-7</v>
      </c>
    </row>
    <row r="112" spans="1:53" ht="17" x14ac:dyDescent="0.2">
      <c r="A112" s="433"/>
      <c r="B112" s="338" t="s">
        <v>684</v>
      </c>
      <c r="C112" s="339">
        <v>32</v>
      </c>
      <c r="D112" s="340">
        <v>24</v>
      </c>
      <c r="E112" s="340">
        <v>28</v>
      </c>
      <c r="F112" s="340">
        <v>41</v>
      </c>
      <c r="G112" s="340">
        <v>30</v>
      </c>
      <c r="H112" s="340">
        <v>31</v>
      </c>
      <c r="I112" s="340">
        <v>37</v>
      </c>
      <c r="J112" s="340">
        <v>8</v>
      </c>
      <c r="K112" s="340">
        <v>8</v>
      </c>
      <c r="L112" s="340">
        <v>45</v>
      </c>
      <c r="M112" s="340">
        <v>49</v>
      </c>
      <c r="N112" s="340">
        <v>21</v>
      </c>
      <c r="O112" s="340">
        <v>18</v>
      </c>
      <c r="P112" s="340">
        <v>48</v>
      </c>
      <c r="Q112" s="340">
        <v>46</v>
      </c>
      <c r="R112" s="340">
        <v>10</v>
      </c>
      <c r="S112" s="340">
        <v>46</v>
      </c>
      <c r="T112" s="340">
        <v>45</v>
      </c>
      <c r="U112" s="340">
        <v>5</v>
      </c>
      <c r="V112" s="340">
        <v>8</v>
      </c>
      <c r="W112" s="340">
        <v>43</v>
      </c>
      <c r="X112" s="340">
        <v>44</v>
      </c>
      <c r="Y112" s="340">
        <v>43</v>
      </c>
      <c r="Z112" s="340">
        <v>43</v>
      </c>
      <c r="AA112" s="340">
        <v>20</v>
      </c>
      <c r="AB112" s="340">
        <v>8</v>
      </c>
      <c r="AC112" s="340">
        <v>30</v>
      </c>
      <c r="AD112" s="340">
        <v>41</v>
      </c>
      <c r="AE112" s="340">
        <v>46</v>
      </c>
      <c r="AF112" s="340">
        <v>8</v>
      </c>
      <c r="AG112" s="340">
        <v>13</v>
      </c>
      <c r="AH112" s="340">
        <v>41</v>
      </c>
      <c r="AI112" s="340">
        <v>10</v>
      </c>
      <c r="AJ112" s="340">
        <v>43</v>
      </c>
      <c r="AK112" s="340">
        <v>49</v>
      </c>
      <c r="AL112" s="340">
        <v>29</v>
      </c>
      <c r="AM112" s="340">
        <v>50</v>
      </c>
      <c r="AN112" s="340">
        <v>46</v>
      </c>
      <c r="AO112" s="340">
        <v>37</v>
      </c>
      <c r="AP112" s="340">
        <v>24</v>
      </c>
      <c r="AQ112" s="340">
        <v>44</v>
      </c>
      <c r="AR112" s="340">
        <v>9</v>
      </c>
      <c r="AS112" s="340">
        <v>43</v>
      </c>
      <c r="AT112" s="340">
        <v>19</v>
      </c>
      <c r="AU112" s="340">
        <v>12</v>
      </c>
      <c r="AV112" s="340">
        <v>45</v>
      </c>
      <c r="AW112" s="340">
        <v>8</v>
      </c>
      <c r="AX112" s="340">
        <v>48</v>
      </c>
      <c r="AY112" s="340">
        <v>49</v>
      </c>
      <c r="AZ112" s="340">
        <v>8</v>
      </c>
      <c r="BA112" s="341">
        <v>41</v>
      </c>
    </row>
    <row r="113" spans="1:53" ht="51" x14ac:dyDescent="0.2">
      <c r="A113" s="433" t="s">
        <v>78</v>
      </c>
      <c r="B113" s="334" t="s">
        <v>293</v>
      </c>
      <c r="C113" s="342" t="s">
        <v>1165</v>
      </c>
      <c r="D113" s="344" t="s">
        <v>1402</v>
      </c>
      <c r="E113" s="344" t="s">
        <v>1203</v>
      </c>
      <c r="F113" s="344" t="s">
        <v>1374</v>
      </c>
      <c r="G113" s="344" t="s">
        <v>1211</v>
      </c>
      <c r="H113" s="336">
        <v>6.1605070472178025E-3</v>
      </c>
      <c r="I113" s="344" t="s">
        <v>1258</v>
      </c>
      <c r="J113" s="336">
        <v>0.89442719099991552</v>
      </c>
      <c r="K113" s="336">
        <v>0.83333333333333448</v>
      </c>
      <c r="L113" s="344" t="s">
        <v>1351</v>
      </c>
      <c r="M113" s="344" t="s">
        <v>1555</v>
      </c>
      <c r="N113" s="344" t="s">
        <v>1275</v>
      </c>
      <c r="O113" s="344" t="s">
        <v>1679</v>
      </c>
      <c r="P113" s="344" t="s">
        <v>1259</v>
      </c>
      <c r="Q113" s="344" t="s">
        <v>1152</v>
      </c>
      <c r="R113" s="336">
        <v>0.7202756364623234</v>
      </c>
      <c r="S113" s="344" t="s">
        <v>1330</v>
      </c>
      <c r="T113" s="344" t="s">
        <v>1522</v>
      </c>
      <c r="U113" s="336">
        <v>0.9449111825230706</v>
      </c>
      <c r="V113" s="336">
        <v>0.85280286542243888</v>
      </c>
      <c r="W113" s="344" t="s">
        <v>1382</v>
      </c>
      <c r="X113" s="344" t="s">
        <v>1722</v>
      </c>
      <c r="Y113" s="344" t="s">
        <v>1262</v>
      </c>
      <c r="Z113" s="344" t="s">
        <v>1489</v>
      </c>
      <c r="AA113" s="344" t="s">
        <v>1381</v>
      </c>
      <c r="AB113" s="336">
        <v>0.92057461789832362</v>
      </c>
      <c r="AC113" s="344" t="s">
        <v>1570</v>
      </c>
      <c r="AD113" s="344" t="s">
        <v>1496</v>
      </c>
      <c r="AE113" s="344" t="s">
        <v>1590</v>
      </c>
      <c r="AF113" s="344" t="s">
        <v>1731</v>
      </c>
      <c r="AG113" s="336">
        <v>0.2626128657194472</v>
      </c>
      <c r="AH113" s="344" t="s">
        <v>1191</v>
      </c>
      <c r="AI113" s="336">
        <v>0.20751433915982551</v>
      </c>
      <c r="AJ113" s="344" t="s">
        <v>1193</v>
      </c>
      <c r="AK113" s="344" t="s">
        <v>1376</v>
      </c>
      <c r="AL113" s="344" t="s">
        <v>1191</v>
      </c>
      <c r="AM113" s="344" t="s">
        <v>1562</v>
      </c>
      <c r="AN113" s="343">
        <v>1</v>
      </c>
      <c r="AO113" s="344" t="s">
        <v>1360</v>
      </c>
      <c r="AP113" s="344" t="s">
        <v>1491</v>
      </c>
      <c r="AQ113" s="344" t="s">
        <v>1154</v>
      </c>
      <c r="AR113" s="336">
        <v>0.8271164498555329</v>
      </c>
      <c r="AS113" s="344" t="s">
        <v>1580</v>
      </c>
      <c r="AT113" s="344" t="s">
        <v>1278</v>
      </c>
      <c r="AU113" s="336">
        <v>0.67519649888410882</v>
      </c>
      <c r="AV113" s="344" t="s">
        <v>1747</v>
      </c>
      <c r="AW113" s="336">
        <v>0.91766293548224653</v>
      </c>
      <c r="AX113" s="344" t="s">
        <v>1230</v>
      </c>
      <c r="AY113" s="344" t="s">
        <v>1748</v>
      </c>
      <c r="AZ113" s="336">
        <v>0.84490490990682732</v>
      </c>
      <c r="BA113" s="345" t="s">
        <v>1437</v>
      </c>
    </row>
    <row r="114" spans="1:53" ht="34" x14ac:dyDescent="0.2">
      <c r="A114" s="434"/>
      <c r="B114" s="334" t="s">
        <v>683</v>
      </c>
      <c r="C114" s="346">
        <v>9.8326668107265848E-11</v>
      </c>
      <c r="D114" s="336">
        <v>1.6040043125695549E-6</v>
      </c>
      <c r="E114" s="336">
        <v>6.9655591841284767E-7</v>
      </c>
      <c r="F114" s="336">
        <v>5.6254468928249765E-21</v>
      </c>
      <c r="G114" s="336">
        <v>6.4330639334291515E-8</v>
      </c>
      <c r="H114" s="336">
        <v>0.97376155000251952</v>
      </c>
      <c r="I114" s="336">
        <v>2.8657451922661168E-18</v>
      </c>
      <c r="J114" s="336">
        <v>0.10557280900008448</v>
      </c>
      <c r="K114" s="336">
        <v>0.16666666666666552</v>
      </c>
      <c r="L114" s="336">
        <v>2.4625794805428851E-12</v>
      </c>
      <c r="M114" s="336">
        <v>3.0226637186342539E-13</v>
      </c>
      <c r="N114" s="336">
        <v>1.7125602941673771E-4</v>
      </c>
      <c r="O114" s="336">
        <v>3.5810865069045264E-3</v>
      </c>
      <c r="P114" s="336">
        <v>2.8500374827337125E-21</v>
      </c>
      <c r="Q114" s="336">
        <v>4.4663346538712465E-23</v>
      </c>
      <c r="R114" s="336">
        <v>0.10642496228358442</v>
      </c>
      <c r="S114" s="336">
        <v>7.3515576215293611E-12</v>
      </c>
      <c r="T114" s="336">
        <v>6.4384037058519938E-10</v>
      </c>
      <c r="U114" s="336">
        <v>5.5088817476929397E-2</v>
      </c>
      <c r="V114" s="336">
        <v>0.14719713457756112</v>
      </c>
      <c r="W114" s="336">
        <v>2.0783839880897952E-26</v>
      </c>
      <c r="X114" s="336">
        <v>1.9218309348503907E-35</v>
      </c>
      <c r="Y114" s="336">
        <v>1.7046618553623875E-21</v>
      </c>
      <c r="Z114" s="336">
        <v>3.5771057356242447E-42</v>
      </c>
      <c r="AA114" s="336">
        <v>7.4790033781201937E-5</v>
      </c>
      <c r="AB114" s="336">
        <v>7.9425382101676378E-2</v>
      </c>
      <c r="AC114" s="336">
        <v>1.6320241106037584E-7</v>
      </c>
      <c r="AD114" s="336">
        <v>1.1722738377856773E-14</v>
      </c>
      <c r="AE114" s="336">
        <v>1.6744736340647769E-25</v>
      </c>
      <c r="AF114" s="336">
        <v>4.2572892243661342E-2</v>
      </c>
      <c r="AG114" s="336">
        <v>0.49480972898070297</v>
      </c>
      <c r="AH114" s="336">
        <v>9.2321815000831087E-26</v>
      </c>
      <c r="AI114" s="336">
        <v>0.69319650334741878</v>
      </c>
      <c r="AJ114" s="336">
        <v>6.3520999369798089E-25</v>
      </c>
      <c r="AK114" s="336">
        <v>2.4755456071006543E-23</v>
      </c>
      <c r="AL114" s="336">
        <v>2.1729166769160738E-17</v>
      </c>
      <c r="AM114" s="336">
        <v>3.6875873388079986E-18</v>
      </c>
      <c r="AN114" s="347"/>
      <c r="AO114" s="336">
        <v>3.0916325626016165E-25</v>
      </c>
      <c r="AP114" s="336">
        <v>4.2826715903673006E-5</v>
      </c>
      <c r="AQ114" s="336">
        <v>2.0111255992002785E-15</v>
      </c>
      <c r="AR114" s="336">
        <v>8.4017278844599655E-2</v>
      </c>
      <c r="AS114" s="336">
        <v>2.0457253785225085E-5</v>
      </c>
      <c r="AT114" s="336">
        <v>1.5034688696033702E-5</v>
      </c>
      <c r="AU114" s="336">
        <v>6.6152196431659149E-2</v>
      </c>
      <c r="AV114" s="336">
        <v>1.0087363022099749E-2</v>
      </c>
      <c r="AW114" s="336">
        <v>8.2337064517753467E-2</v>
      </c>
      <c r="AX114" s="336">
        <v>2.0869728261840173E-16</v>
      </c>
      <c r="AY114" s="336">
        <v>1.5940377093329756E-3</v>
      </c>
      <c r="AZ114" s="336">
        <v>0.15509509009317268</v>
      </c>
      <c r="BA114" s="337">
        <v>2.3204137323301181E-7</v>
      </c>
    </row>
    <row r="115" spans="1:53" ht="17" x14ac:dyDescent="0.2">
      <c r="A115" s="433"/>
      <c r="B115" s="338" t="s">
        <v>684</v>
      </c>
      <c r="C115" s="339">
        <v>28</v>
      </c>
      <c r="D115" s="340">
        <v>20</v>
      </c>
      <c r="E115" s="340">
        <v>24</v>
      </c>
      <c r="F115" s="340">
        <v>37</v>
      </c>
      <c r="G115" s="340">
        <v>26</v>
      </c>
      <c r="H115" s="340">
        <v>31</v>
      </c>
      <c r="I115" s="340">
        <v>33</v>
      </c>
      <c r="J115" s="340">
        <v>4</v>
      </c>
      <c r="K115" s="340">
        <v>4</v>
      </c>
      <c r="L115" s="340">
        <v>41</v>
      </c>
      <c r="M115" s="340">
        <v>45</v>
      </c>
      <c r="N115" s="340">
        <v>17</v>
      </c>
      <c r="O115" s="340">
        <v>14</v>
      </c>
      <c r="P115" s="340">
        <v>47</v>
      </c>
      <c r="Q115" s="340">
        <v>49</v>
      </c>
      <c r="R115" s="340">
        <v>6</v>
      </c>
      <c r="S115" s="340">
        <v>49</v>
      </c>
      <c r="T115" s="340">
        <v>48</v>
      </c>
      <c r="U115" s="340">
        <v>4</v>
      </c>
      <c r="V115" s="340">
        <v>4</v>
      </c>
      <c r="W115" s="340">
        <v>46</v>
      </c>
      <c r="X115" s="340">
        <v>40</v>
      </c>
      <c r="Y115" s="340">
        <v>46</v>
      </c>
      <c r="Z115" s="340">
        <v>46</v>
      </c>
      <c r="AA115" s="340">
        <v>20</v>
      </c>
      <c r="AB115" s="340">
        <v>4</v>
      </c>
      <c r="AC115" s="340">
        <v>26</v>
      </c>
      <c r="AD115" s="340">
        <v>37</v>
      </c>
      <c r="AE115" s="340">
        <v>49</v>
      </c>
      <c r="AF115" s="340">
        <v>4</v>
      </c>
      <c r="AG115" s="340">
        <v>9</v>
      </c>
      <c r="AH115" s="340">
        <v>37</v>
      </c>
      <c r="AI115" s="340">
        <v>6</v>
      </c>
      <c r="AJ115" s="340">
        <v>39</v>
      </c>
      <c r="AK115" s="340">
        <v>46</v>
      </c>
      <c r="AL115" s="340">
        <v>25</v>
      </c>
      <c r="AM115" s="340">
        <v>46</v>
      </c>
      <c r="AN115" s="340">
        <v>49</v>
      </c>
      <c r="AO115" s="340">
        <v>37</v>
      </c>
      <c r="AP115" s="340">
        <v>20</v>
      </c>
      <c r="AQ115" s="340">
        <v>40</v>
      </c>
      <c r="AR115" s="340">
        <v>5</v>
      </c>
      <c r="AS115" s="340">
        <v>46</v>
      </c>
      <c r="AT115" s="340">
        <v>15</v>
      </c>
      <c r="AU115" s="340">
        <v>8</v>
      </c>
      <c r="AV115" s="340">
        <v>41</v>
      </c>
      <c r="AW115" s="340">
        <v>4</v>
      </c>
      <c r="AX115" s="340">
        <v>47</v>
      </c>
      <c r="AY115" s="340">
        <v>46</v>
      </c>
      <c r="AZ115" s="340">
        <v>4</v>
      </c>
      <c r="BA115" s="341">
        <v>44</v>
      </c>
    </row>
    <row r="116" spans="1:53" ht="51" x14ac:dyDescent="0.2">
      <c r="A116" s="433" t="s">
        <v>117</v>
      </c>
      <c r="B116" s="334" t="s">
        <v>293</v>
      </c>
      <c r="C116" s="342" t="s">
        <v>1366</v>
      </c>
      <c r="D116" s="344" t="s">
        <v>1315</v>
      </c>
      <c r="E116" s="344" t="s">
        <v>1429</v>
      </c>
      <c r="F116" s="344" t="s">
        <v>1442</v>
      </c>
      <c r="G116" s="344" t="s">
        <v>1139</v>
      </c>
      <c r="H116" s="336">
        <v>-3.6504166253615508E-2</v>
      </c>
      <c r="I116" s="344" t="s">
        <v>1247</v>
      </c>
      <c r="J116" s="344" t="s">
        <v>1666</v>
      </c>
      <c r="K116" s="344" t="s">
        <v>1666</v>
      </c>
      <c r="L116" s="344" t="s">
        <v>1493</v>
      </c>
      <c r="M116" s="344" t="s">
        <v>1363</v>
      </c>
      <c r="N116" s="344" t="s">
        <v>1432</v>
      </c>
      <c r="O116" s="344" t="s">
        <v>1586</v>
      </c>
      <c r="P116" s="344" t="s">
        <v>1169</v>
      </c>
      <c r="Q116" s="344" t="s">
        <v>1360</v>
      </c>
      <c r="R116" s="344" t="s">
        <v>1706</v>
      </c>
      <c r="S116" s="344" t="s">
        <v>1379</v>
      </c>
      <c r="T116" s="344" t="s">
        <v>1139</v>
      </c>
      <c r="U116" s="344" t="s">
        <v>1666</v>
      </c>
      <c r="V116" s="344" t="s">
        <v>1666</v>
      </c>
      <c r="W116" s="344" t="s">
        <v>1193</v>
      </c>
      <c r="X116" s="344" t="s">
        <v>1395</v>
      </c>
      <c r="Y116" s="344" t="s">
        <v>1467</v>
      </c>
      <c r="Z116" s="344" t="s">
        <v>1360</v>
      </c>
      <c r="AA116" s="344" t="s">
        <v>1263</v>
      </c>
      <c r="AB116" s="344" t="s">
        <v>1666</v>
      </c>
      <c r="AC116" s="344" t="s">
        <v>1345</v>
      </c>
      <c r="AD116" s="344" t="s">
        <v>1261</v>
      </c>
      <c r="AE116" s="344" t="s">
        <v>1191</v>
      </c>
      <c r="AF116" s="344" t="s">
        <v>1666</v>
      </c>
      <c r="AG116" s="336">
        <v>0.29297753469478721</v>
      </c>
      <c r="AH116" s="344" t="s">
        <v>1208</v>
      </c>
      <c r="AI116" s="336">
        <v>0.42640143271122083</v>
      </c>
      <c r="AJ116" s="344" t="s">
        <v>1262</v>
      </c>
      <c r="AK116" s="344" t="s">
        <v>1401</v>
      </c>
      <c r="AL116" s="344" t="s">
        <v>1200</v>
      </c>
      <c r="AM116" s="344" t="s">
        <v>1205</v>
      </c>
      <c r="AN116" s="344" t="s">
        <v>1360</v>
      </c>
      <c r="AO116" s="343">
        <v>1</v>
      </c>
      <c r="AP116" s="344" t="s">
        <v>1271</v>
      </c>
      <c r="AQ116" s="344" t="s">
        <v>1653</v>
      </c>
      <c r="AR116" s="336">
        <v>-0.32732683535398976</v>
      </c>
      <c r="AS116" s="344" t="s">
        <v>1166</v>
      </c>
      <c r="AT116" s="344" t="s">
        <v>1492</v>
      </c>
      <c r="AU116" s="344" t="s">
        <v>1722</v>
      </c>
      <c r="AV116" s="344" t="s">
        <v>1599</v>
      </c>
      <c r="AW116" s="344" t="s">
        <v>1666</v>
      </c>
      <c r="AX116" s="344" t="s">
        <v>1405</v>
      </c>
      <c r="AY116" s="344" t="s">
        <v>1549</v>
      </c>
      <c r="AZ116" s="344" t="s">
        <v>1666</v>
      </c>
      <c r="BA116" s="345" t="s">
        <v>1156</v>
      </c>
    </row>
    <row r="117" spans="1:53" ht="34" x14ac:dyDescent="0.2">
      <c r="A117" s="434"/>
      <c r="B117" s="334" t="s">
        <v>683</v>
      </c>
      <c r="C117" s="346">
        <v>1.4134982352269521E-11</v>
      </c>
      <c r="D117" s="336">
        <v>1.3457315142837511E-5</v>
      </c>
      <c r="E117" s="336">
        <v>1.2743158399947474E-6</v>
      </c>
      <c r="F117" s="336">
        <v>1.4823035108257946E-28</v>
      </c>
      <c r="G117" s="336">
        <v>5.0070496054229634E-8</v>
      </c>
      <c r="H117" s="336">
        <v>0.85087958487390991</v>
      </c>
      <c r="I117" s="336">
        <v>2.7591405312597085E-19</v>
      </c>
      <c r="J117" s="344"/>
      <c r="K117" s="344"/>
      <c r="L117" s="336">
        <v>2.0387341786747156E-15</v>
      </c>
      <c r="M117" s="336">
        <v>5.6544545400949529E-6</v>
      </c>
      <c r="N117" s="336">
        <v>1.3900370143453782E-4</v>
      </c>
      <c r="O117" s="336">
        <v>9.9197978150414269E-5</v>
      </c>
      <c r="P117" s="336">
        <v>3.5513041279991477E-10</v>
      </c>
      <c r="Q117" s="336">
        <v>4.9494561221282149E-25</v>
      </c>
      <c r="R117" s="336">
        <v>4.0240081133831929E-2</v>
      </c>
      <c r="S117" s="336">
        <v>3.9426532077803221E-4</v>
      </c>
      <c r="T117" s="336">
        <v>5.2146092181122574E-12</v>
      </c>
      <c r="U117" s="344"/>
      <c r="V117" s="344"/>
      <c r="W117" s="336">
        <v>6.5382421772943876E-23</v>
      </c>
      <c r="X117" s="336">
        <v>4.3214995551299611E-22</v>
      </c>
      <c r="Y117" s="336">
        <v>4.7856870762111139E-12</v>
      </c>
      <c r="Z117" s="336">
        <v>3.0116963701950797E-24</v>
      </c>
      <c r="AA117" s="336">
        <v>2.5287103382954524E-5</v>
      </c>
      <c r="AB117" s="344"/>
      <c r="AC117" s="336">
        <v>7.096869799836174E-8</v>
      </c>
      <c r="AD117" s="336">
        <v>1.3705101459470714E-18</v>
      </c>
      <c r="AE117" s="336">
        <v>1.2300032048535498E-25</v>
      </c>
      <c r="AF117" s="344"/>
      <c r="AG117" s="336">
        <v>0.52369442823156409</v>
      </c>
      <c r="AH117" s="336">
        <v>3.9824283119475738E-18</v>
      </c>
      <c r="AI117" s="336">
        <v>0.57359856728877923</v>
      </c>
      <c r="AJ117" s="336">
        <v>2.5441879842224926E-17</v>
      </c>
      <c r="AK117" s="336">
        <v>8.8156304180545633E-15</v>
      </c>
      <c r="AL117" s="336">
        <v>1.3632797010628966E-17</v>
      </c>
      <c r="AM117" s="336">
        <v>2.2378925966146567E-9</v>
      </c>
      <c r="AN117" s="336">
        <v>3.0916325626016165E-25</v>
      </c>
      <c r="AO117" s="347"/>
      <c r="AP117" s="336">
        <v>6.5012880840668898E-5</v>
      </c>
      <c r="AQ117" s="336">
        <v>7.2684998124568752E-10</v>
      </c>
      <c r="AR117" s="336">
        <v>0.78770438499034257</v>
      </c>
      <c r="AS117" s="336">
        <v>1.304006112732385E-7</v>
      </c>
      <c r="AT117" s="336">
        <v>1.0184501068281493E-6</v>
      </c>
      <c r="AU117" s="336">
        <v>9.0874698817906398E-5</v>
      </c>
      <c r="AV117" s="336">
        <v>5.5320727590109268E-5</v>
      </c>
      <c r="AW117" s="344"/>
      <c r="AX117" s="336">
        <v>1.2123213839414622E-22</v>
      </c>
      <c r="AY117" s="336">
        <v>5.5608962713394388E-7</v>
      </c>
      <c r="AZ117" s="344"/>
      <c r="BA117" s="337">
        <v>6.6610985774055543E-13</v>
      </c>
    </row>
    <row r="118" spans="1:53" ht="17" x14ac:dyDescent="0.2">
      <c r="A118" s="433"/>
      <c r="B118" s="338" t="s">
        <v>684</v>
      </c>
      <c r="C118" s="339">
        <v>26</v>
      </c>
      <c r="D118" s="340">
        <v>18</v>
      </c>
      <c r="E118" s="340">
        <v>22</v>
      </c>
      <c r="F118" s="340">
        <v>35</v>
      </c>
      <c r="G118" s="340">
        <v>24</v>
      </c>
      <c r="H118" s="340">
        <v>29</v>
      </c>
      <c r="I118" s="340">
        <v>31</v>
      </c>
      <c r="J118" s="340">
        <v>2</v>
      </c>
      <c r="K118" s="340">
        <v>2</v>
      </c>
      <c r="L118" s="340">
        <v>37</v>
      </c>
      <c r="M118" s="340">
        <v>37</v>
      </c>
      <c r="N118" s="340">
        <v>15</v>
      </c>
      <c r="O118" s="340">
        <v>12</v>
      </c>
      <c r="P118" s="340">
        <v>37</v>
      </c>
      <c r="Q118" s="340">
        <v>37</v>
      </c>
      <c r="R118" s="340">
        <v>4</v>
      </c>
      <c r="S118" s="340">
        <v>37</v>
      </c>
      <c r="T118" s="340">
        <v>37</v>
      </c>
      <c r="U118" s="340">
        <v>2</v>
      </c>
      <c r="V118" s="340">
        <v>2</v>
      </c>
      <c r="W118" s="340">
        <v>36</v>
      </c>
      <c r="X118" s="340">
        <v>37</v>
      </c>
      <c r="Y118" s="340">
        <v>36</v>
      </c>
      <c r="Z118" s="340">
        <v>36</v>
      </c>
      <c r="AA118" s="340">
        <v>20</v>
      </c>
      <c r="AB118" s="340">
        <v>2</v>
      </c>
      <c r="AC118" s="340">
        <v>24</v>
      </c>
      <c r="AD118" s="340">
        <v>35</v>
      </c>
      <c r="AE118" s="340">
        <v>37</v>
      </c>
      <c r="AF118" s="340">
        <v>2</v>
      </c>
      <c r="AG118" s="340">
        <v>7</v>
      </c>
      <c r="AH118" s="340">
        <v>35</v>
      </c>
      <c r="AI118" s="340">
        <v>4</v>
      </c>
      <c r="AJ118" s="340">
        <v>37</v>
      </c>
      <c r="AK118" s="340">
        <v>37</v>
      </c>
      <c r="AL118" s="340">
        <v>23</v>
      </c>
      <c r="AM118" s="340">
        <v>37</v>
      </c>
      <c r="AN118" s="340">
        <v>37</v>
      </c>
      <c r="AO118" s="340">
        <v>37</v>
      </c>
      <c r="AP118" s="340">
        <v>18</v>
      </c>
      <c r="AQ118" s="340">
        <v>37</v>
      </c>
      <c r="AR118" s="340">
        <v>3</v>
      </c>
      <c r="AS118" s="340">
        <v>36</v>
      </c>
      <c r="AT118" s="340">
        <v>13</v>
      </c>
      <c r="AU118" s="340">
        <v>6</v>
      </c>
      <c r="AV118" s="340">
        <v>37</v>
      </c>
      <c r="AW118" s="340">
        <v>2</v>
      </c>
      <c r="AX118" s="340">
        <v>37</v>
      </c>
      <c r="AY118" s="340">
        <v>37</v>
      </c>
      <c r="AZ118" s="340">
        <v>2</v>
      </c>
      <c r="BA118" s="341">
        <v>37</v>
      </c>
    </row>
    <row r="119" spans="1:53" ht="51" x14ac:dyDescent="0.2">
      <c r="A119" s="433" t="s">
        <v>72</v>
      </c>
      <c r="B119" s="334" t="s">
        <v>293</v>
      </c>
      <c r="C119" s="346">
        <v>9.650950593525014E-3</v>
      </c>
      <c r="D119" s="344" t="s">
        <v>1311</v>
      </c>
      <c r="E119" s="336">
        <v>-1.7493156439909743E-2</v>
      </c>
      <c r="F119" s="344" t="s">
        <v>1654</v>
      </c>
      <c r="G119" s="344" t="s">
        <v>1195</v>
      </c>
      <c r="H119" s="344" t="s">
        <v>1609</v>
      </c>
      <c r="I119" s="344" t="s">
        <v>1664</v>
      </c>
      <c r="J119" s="344" t="s">
        <v>1145</v>
      </c>
      <c r="K119" s="344" t="s">
        <v>1652</v>
      </c>
      <c r="L119" s="344" t="s">
        <v>1232</v>
      </c>
      <c r="M119" s="344" t="s">
        <v>1684</v>
      </c>
      <c r="N119" s="336">
        <v>-0.10228768330163608</v>
      </c>
      <c r="O119" s="344" t="s">
        <v>1374</v>
      </c>
      <c r="P119" s="344" t="s">
        <v>1484</v>
      </c>
      <c r="Q119" s="344" t="s">
        <v>1344</v>
      </c>
      <c r="R119" s="344" t="s">
        <v>1594</v>
      </c>
      <c r="S119" s="344" t="s">
        <v>1635</v>
      </c>
      <c r="T119" s="344" t="s">
        <v>1266</v>
      </c>
      <c r="U119" s="336">
        <v>-0.42534286483680567</v>
      </c>
      <c r="V119" s="344" t="s">
        <v>1482</v>
      </c>
      <c r="W119" s="344" t="s">
        <v>1459</v>
      </c>
      <c r="X119" s="344" t="s">
        <v>1723</v>
      </c>
      <c r="Y119" s="344" t="s">
        <v>1502</v>
      </c>
      <c r="Z119" s="344" t="s">
        <v>1194</v>
      </c>
      <c r="AA119" s="344" t="s">
        <v>1185</v>
      </c>
      <c r="AB119" s="344" t="s">
        <v>1395</v>
      </c>
      <c r="AC119" s="344" t="s">
        <v>1730</v>
      </c>
      <c r="AD119" s="344" t="s">
        <v>1451</v>
      </c>
      <c r="AE119" s="344" t="s">
        <v>1333</v>
      </c>
      <c r="AF119" s="344" t="s">
        <v>1260</v>
      </c>
      <c r="AG119" s="344" t="s">
        <v>1571</v>
      </c>
      <c r="AH119" s="344" t="s">
        <v>1667</v>
      </c>
      <c r="AI119" s="344" t="s">
        <v>1737</v>
      </c>
      <c r="AJ119" s="344" t="s">
        <v>1503</v>
      </c>
      <c r="AK119" s="344" t="s">
        <v>1741</v>
      </c>
      <c r="AL119" s="344" t="s">
        <v>1744</v>
      </c>
      <c r="AM119" s="344" t="s">
        <v>1184</v>
      </c>
      <c r="AN119" s="344" t="s">
        <v>1491</v>
      </c>
      <c r="AO119" s="344" t="s">
        <v>1271</v>
      </c>
      <c r="AP119" s="343">
        <v>1</v>
      </c>
      <c r="AQ119" s="344" t="s">
        <v>1554</v>
      </c>
      <c r="AR119" s="344" t="s">
        <v>1749</v>
      </c>
      <c r="AS119" s="344" t="s">
        <v>1268</v>
      </c>
      <c r="AT119" s="344" t="s">
        <v>1315</v>
      </c>
      <c r="AU119" s="344" t="s">
        <v>1288</v>
      </c>
      <c r="AV119" s="344" t="s">
        <v>1369</v>
      </c>
      <c r="AW119" s="344" t="s">
        <v>1365</v>
      </c>
      <c r="AX119" s="344" t="s">
        <v>1402</v>
      </c>
      <c r="AY119" s="344" t="s">
        <v>1345</v>
      </c>
      <c r="AZ119" s="344" t="s">
        <v>1484</v>
      </c>
      <c r="BA119" s="345" t="s">
        <v>1158</v>
      </c>
    </row>
    <row r="120" spans="1:53" ht="34" x14ac:dyDescent="0.2">
      <c r="A120" s="434"/>
      <c r="B120" s="334" t="s">
        <v>683</v>
      </c>
      <c r="C120" s="346">
        <v>0.95224603592200086</v>
      </c>
      <c r="D120" s="336">
        <v>1.0136110915131322E-9</v>
      </c>
      <c r="E120" s="336">
        <v>0.90813763322155816</v>
      </c>
      <c r="F120" s="336">
        <v>1.3122116502615312E-6</v>
      </c>
      <c r="G120" s="336">
        <v>5.4813707170051472E-13</v>
      </c>
      <c r="H120" s="336">
        <v>2.1026233598346395E-2</v>
      </c>
      <c r="I120" s="336">
        <v>5.3654689584667754E-5</v>
      </c>
      <c r="J120" s="336">
        <v>1.964229578422352E-11</v>
      </c>
      <c r="K120" s="336">
        <v>1.2993489907245919E-25</v>
      </c>
      <c r="L120" s="336">
        <v>2.4591069632888341E-15</v>
      </c>
      <c r="M120" s="336">
        <v>1.034799619802618E-2</v>
      </c>
      <c r="N120" s="336">
        <v>0.49876510348239667</v>
      </c>
      <c r="O120" s="336">
        <v>2.870439354643004E-24</v>
      </c>
      <c r="P120" s="336">
        <v>4.4639182198608432E-10</v>
      </c>
      <c r="Q120" s="336">
        <v>1.5272308828616273E-4</v>
      </c>
      <c r="R120" s="336">
        <v>1.0384446557830656E-9</v>
      </c>
      <c r="S120" s="336">
        <v>3.2040061265750995E-5</v>
      </c>
      <c r="T120" s="336">
        <v>1.5874888424800899E-7</v>
      </c>
      <c r="U120" s="336">
        <v>0.47524086489182948</v>
      </c>
      <c r="V120" s="336">
        <v>7.5688546590143994E-18</v>
      </c>
      <c r="W120" s="336">
        <v>1.3315992166113069E-3</v>
      </c>
      <c r="X120" s="336">
        <v>7.9349265340143685E-5</v>
      </c>
      <c r="Y120" s="336">
        <v>4.0220034434768496E-3</v>
      </c>
      <c r="Z120" s="336">
        <v>2.2604474142444066E-7</v>
      </c>
      <c r="AA120" s="336">
        <v>2.3602720229047154E-10</v>
      </c>
      <c r="AB120" s="336">
        <v>8.9153909298290481E-20</v>
      </c>
      <c r="AC120" s="336">
        <v>3.4610464180553288E-2</v>
      </c>
      <c r="AD120" s="336">
        <v>1.0474047810182243E-10</v>
      </c>
      <c r="AE120" s="336">
        <v>1.7629439953024146E-7</v>
      </c>
      <c r="AF120" s="336">
        <v>8.6778316169874244E-16</v>
      </c>
      <c r="AG120" s="336">
        <v>1.6091116846821803E-15</v>
      </c>
      <c r="AH120" s="336">
        <v>2.1501816050676185E-6</v>
      </c>
      <c r="AI120" s="336">
        <v>4.5201586315030145E-8</v>
      </c>
      <c r="AJ120" s="336">
        <v>9.6353596745523707E-6</v>
      </c>
      <c r="AK120" s="336">
        <v>3.1220355789115393E-2</v>
      </c>
      <c r="AL120" s="336">
        <v>1.4679858527726417E-4</v>
      </c>
      <c r="AM120" s="336">
        <v>3.5601560507645601E-8</v>
      </c>
      <c r="AN120" s="336">
        <v>4.2826715903673006E-5</v>
      </c>
      <c r="AO120" s="336">
        <v>6.5012880840668898E-5</v>
      </c>
      <c r="AP120" s="347"/>
      <c r="AQ120" s="336">
        <v>1.351179460656561E-4</v>
      </c>
      <c r="AR120" s="336">
        <v>6.3234218709022454E-3</v>
      </c>
      <c r="AS120" s="336">
        <v>3.0321900108730047E-7</v>
      </c>
      <c r="AT120" s="336">
        <v>1.1267571684959741E-12</v>
      </c>
      <c r="AU120" s="336">
        <v>4.1596148222627995E-16</v>
      </c>
      <c r="AV120" s="336">
        <v>1.5080791193276209E-6</v>
      </c>
      <c r="AW120" s="336">
        <v>9.2920063956680011E-15</v>
      </c>
      <c r="AX120" s="336">
        <v>3.9332617506744662E-7</v>
      </c>
      <c r="AY120" s="336">
        <v>1.429826390991349E-7</v>
      </c>
      <c r="AZ120" s="336">
        <v>5.8880020365581429E-15</v>
      </c>
      <c r="BA120" s="337">
        <v>8.5600187114246735E-3</v>
      </c>
    </row>
    <row r="121" spans="1:53" ht="17" x14ac:dyDescent="0.2">
      <c r="A121" s="433"/>
      <c r="B121" s="338" t="s">
        <v>684</v>
      </c>
      <c r="C121" s="339">
        <v>41</v>
      </c>
      <c r="D121" s="340">
        <v>49</v>
      </c>
      <c r="E121" s="340">
        <v>46</v>
      </c>
      <c r="F121" s="340">
        <v>34</v>
      </c>
      <c r="G121" s="340">
        <v>45</v>
      </c>
      <c r="H121" s="340">
        <v>20</v>
      </c>
      <c r="I121" s="340">
        <v>36</v>
      </c>
      <c r="J121" s="340">
        <v>33</v>
      </c>
      <c r="K121" s="340">
        <v>33</v>
      </c>
      <c r="L121" s="340">
        <v>28</v>
      </c>
      <c r="M121" s="340">
        <v>24</v>
      </c>
      <c r="N121" s="340">
        <v>46</v>
      </c>
      <c r="O121" s="340">
        <v>43</v>
      </c>
      <c r="P121" s="340">
        <v>22</v>
      </c>
      <c r="Q121" s="340">
        <v>20</v>
      </c>
      <c r="R121" s="340">
        <v>35</v>
      </c>
      <c r="S121" s="340">
        <v>20</v>
      </c>
      <c r="T121" s="340">
        <v>19</v>
      </c>
      <c r="U121" s="340">
        <v>5</v>
      </c>
      <c r="V121" s="340">
        <v>33</v>
      </c>
      <c r="W121" s="340">
        <v>17</v>
      </c>
      <c r="X121" s="340">
        <v>29</v>
      </c>
      <c r="Y121" s="340">
        <v>17</v>
      </c>
      <c r="Z121" s="340">
        <v>17</v>
      </c>
      <c r="AA121" s="340">
        <v>17</v>
      </c>
      <c r="AB121" s="340">
        <v>33</v>
      </c>
      <c r="AC121" s="340">
        <v>43</v>
      </c>
      <c r="AD121" s="340">
        <v>32</v>
      </c>
      <c r="AE121" s="340">
        <v>20</v>
      </c>
      <c r="AF121" s="340">
        <v>33</v>
      </c>
      <c r="AG121" s="340">
        <v>38</v>
      </c>
      <c r="AH121" s="340">
        <v>32</v>
      </c>
      <c r="AI121" s="340">
        <v>35</v>
      </c>
      <c r="AJ121" s="340">
        <v>30</v>
      </c>
      <c r="AK121" s="340">
        <v>23</v>
      </c>
      <c r="AL121" s="340">
        <v>44</v>
      </c>
      <c r="AM121" s="340">
        <v>24</v>
      </c>
      <c r="AN121" s="340">
        <v>20</v>
      </c>
      <c r="AO121" s="340">
        <v>18</v>
      </c>
      <c r="AP121" s="340">
        <v>49</v>
      </c>
      <c r="AQ121" s="340">
        <v>29</v>
      </c>
      <c r="AR121" s="340">
        <v>34</v>
      </c>
      <c r="AS121" s="340">
        <v>17</v>
      </c>
      <c r="AT121" s="340">
        <v>44</v>
      </c>
      <c r="AU121" s="340">
        <v>36</v>
      </c>
      <c r="AV121" s="340">
        <v>28</v>
      </c>
      <c r="AW121" s="340">
        <v>33</v>
      </c>
      <c r="AX121" s="340">
        <v>22</v>
      </c>
      <c r="AY121" s="340">
        <v>23</v>
      </c>
      <c r="AZ121" s="340">
        <v>33</v>
      </c>
      <c r="BA121" s="341">
        <v>18</v>
      </c>
    </row>
    <row r="122" spans="1:53" ht="51" x14ac:dyDescent="0.2">
      <c r="A122" s="433" t="s">
        <v>116</v>
      </c>
      <c r="B122" s="334" t="s">
        <v>293</v>
      </c>
      <c r="C122" s="342" t="s">
        <v>1434</v>
      </c>
      <c r="D122" s="344" t="s">
        <v>1320</v>
      </c>
      <c r="E122" s="344" t="s">
        <v>1184</v>
      </c>
      <c r="F122" s="344" t="s">
        <v>1381</v>
      </c>
      <c r="G122" s="344" t="s">
        <v>1394</v>
      </c>
      <c r="H122" s="336">
        <v>6.2442837621777278E-3</v>
      </c>
      <c r="I122" s="344" t="s">
        <v>1591</v>
      </c>
      <c r="J122" s="344" t="s">
        <v>1167</v>
      </c>
      <c r="K122" s="344" t="s">
        <v>1343</v>
      </c>
      <c r="L122" s="344" t="s">
        <v>1648</v>
      </c>
      <c r="M122" s="344" t="s">
        <v>1550</v>
      </c>
      <c r="N122" s="344" t="s">
        <v>1596</v>
      </c>
      <c r="O122" s="344" t="s">
        <v>1694</v>
      </c>
      <c r="P122" s="344" t="s">
        <v>1185</v>
      </c>
      <c r="Q122" s="344" t="s">
        <v>1330</v>
      </c>
      <c r="R122" s="344" t="s">
        <v>1707</v>
      </c>
      <c r="S122" s="344" t="s">
        <v>1615</v>
      </c>
      <c r="T122" s="344" t="s">
        <v>1332</v>
      </c>
      <c r="U122" s="344" t="s">
        <v>1395</v>
      </c>
      <c r="V122" s="344" t="s">
        <v>1269</v>
      </c>
      <c r="W122" s="344" t="s">
        <v>1199</v>
      </c>
      <c r="X122" s="344" t="s">
        <v>1493</v>
      </c>
      <c r="Y122" s="344" t="s">
        <v>1220</v>
      </c>
      <c r="Z122" s="344" t="s">
        <v>1543</v>
      </c>
      <c r="AA122" s="344" t="s">
        <v>1234</v>
      </c>
      <c r="AB122" s="344" t="s">
        <v>1274</v>
      </c>
      <c r="AC122" s="344" t="s">
        <v>1229</v>
      </c>
      <c r="AD122" s="344" t="s">
        <v>1459</v>
      </c>
      <c r="AE122" s="344" t="s">
        <v>1458</v>
      </c>
      <c r="AF122" s="344" t="s">
        <v>1267</v>
      </c>
      <c r="AG122" s="344" t="s">
        <v>1496</v>
      </c>
      <c r="AH122" s="344" t="s">
        <v>1493</v>
      </c>
      <c r="AI122" s="344" t="s">
        <v>1236</v>
      </c>
      <c r="AJ122" s="344" t="s">
        <v>1262</v>
      </c>
      <c r="AK122" s="344" t="s">
        <v>1274</v>
      </c>
      <c r="AL122" s="344" t="s">
        <v>1402</v>
      </c>
      <c r="AM122" s="344" t="s">
        <v>1180</v>
      </c>
      <c r="AN122" s="344" t="s">
        <v>1154</v>
      </c>
      <c r="AO122" s="344" t="s">
        <v>1653</v>
      </c>
      <c r="AP122" s="344" t="s">
        <v>1554</v>
      </c>
      <c r="AQ122" s="343">
        <v>1</v>
      </c>
      <c r="AR122" s="344" t="s">
        <v>1496</v>
      </c>
      <c r="AS122" s="344" t="s">
        <v>1466</v>
      </c>
      <c r="AT122" s="344" t="s">
        <v>1750</v>
      </c>
      <c r="AU122" s="344" t="s">
        <v>1739</v>
      </c>
      <c r="AV122" s="336">
        <v>0.22717272155740661</v>
      </c>
      <c r="AW122" s="344" t="s">
        <v>1366</v>
      </c>
      <c r="AX122" s="344" t="s">
        <v>1276</v>
      </c>
      <c r="AY122" s="344" t="s">
        <v>1751</v>
      </c>
      <c r="AZ122" s="344" t="s">
        <v>1142</v>
      </c>
      <c r="BA122" s="345" t="s">
        <v>1463</v>
      </c>
    </row>
    <row r="123" spans="1:53" ht="34" x14ac:dyDescent="0.2">
      <c r="A123" s="434"/>
      <c r="B123" s="334" t="s">
        <v>683</v>
      </c>
      <c r="C123" s="346">
        <v>6.3243413801059379E-9</v>
      </c>
      <c r="D123" s="336">
        <v>1.5841206328982902E-6</v>
      </c>
      <c r="E123" s="336">
        <v>5.7521452320754796E-11</v>
      </c>
      <c r="F123" s="336">
        <v>4.2900435464669537E-10</v>
      </c>
      <c r="G123" s="336">
        <v>1.5576446997549036E-12</v>
      </c>
      <c r="H123" s="336">
        <v>0.97340485776714836</v>
      </c>
      <c r="I123" s="336">
        <v>6.4555556292122632E-7</v>
      </c>
      <c r="J123" s="336">
        <v>3.8940571613223927E-5</v>
      </c>
      <c r="K123" s="336">
        <v>4.2467613120819165E-6</v>
      </c>
      <c r="L123" s="336">
        <v>1.022838547208765E-9</v>
      </c>
      <c r="M123" s="336">
        <v>4.0326502817037327E-21</v>
      </c>
      <c r="N123" s="336">
        <v>1.175461596806969E-4</v>
      </c>
      <c r="O123" s="336">
        <v>4.5090292092713771E-2</v>
      </c>
      <c r="P123" s="336">
        <v>1.8568330989983437E-25</v>
      </c>
      <c r="Q123" s="336">
        <v>7.7969529153858759E-10</v>
      </c>
      <c r="R123" s="336">
        <v>1.9148407299114413E-2</v>
      </c>
      <c r="S123" s="336">
        <v>3.9615067284401658E-10</v>
      </c>
      <c r="T123" s="336">
        <v>6.1140758795064578E-6</v>
      </c>
      <c r="U123" s="336">
        <v>7.4351289035820842E-3</v>
      </c>
      <c r="V123" s="336">
        <v>1.7302618894591819E-4</v>
      </c>
      <c r="W123" s="336">
        <v>1.0103615996083055E-9</v>
      </c>
      <c r="X123" s="336">
        <v>3.0796244162949778E-20</v>
      </c>
      <c r="Y123" s="336">
        <v>3.5467071088695736E-18</v>
      </c>
      <c r="Z123" s="336">
        <v>8.7985316810680785E-13</v>
      </c>
      <c r="AA123" s="336">
        <v>6.0450076993839017E-8</v>
      </c>
      <c r="AB123" s="336">
        <v>6.4424988677407176E-6</v>
      </c>
      <c r="AC123" s="336">
        <v>1.3627856408771241E-6</v>
      </c>
      <c r="AD123" s="336">
        <v>2.8578965598410417E-8</v>
      </c>
      <c r="AE123" s="336">
        <v>8.4858117252947747E-9</v>
      </c>
      <c r="AF123" s="336">
        <v>3.5715222701561782E-6</v>
      </c>
      <c r="AG123" s="336">
        <v>2.3157417701867746E-7</v>
      </c>
      <c r="AH123" s="336">
        <v>4.7214022492817154E-19</v>
      </c>
      <c r="AI123" s="336">
        <v>1.7671769463254717E-5</v>
      </c>
      <c r="AJ123" s="336">
        <v>2.8695074138642032E-22</v>
      </c>
      <c r="AK123" s="336">
        <v>1.1274349847148471E-18</v>
      </c>
      <c r="AL123" s="336">
        <v>1.1918479223527681E-10</v>
      </c>
      <c r="AM123" s="336">
        <v>8.8766182013721889E-23</v>
      </c>
      <c r="AN123" s="336">
        <v>2.0111255992002785E-15</v>
      </c>
      <c r="AO123" s="336">
        <v>7.2684998124568752E-10</v>
      </c>
      <c r="AP123" s="336">
        <v>1.351179460656561E-4</v>
      </c>
      <c r="AQ123" s="347"/>
      <c r="AR123" s="336">
        <v>8.1921195832566242E-6</v>
      </c>
      <c r="AS123" s="336">
        <v>9.3208714882825061E-3</v>
      </c>
      <c r="AT123" s="336">
        <v>4.3147406266190024E-3</v>
      </c>
      <c r="AU123" s="336">
        <v>6.857207020623998E-6</v>
      </c>
      <c r="AV123" s="336">
        <v>0.12047300703076139</v>
      </c>
      <c r="AW123" s="336">
        <v>6.0790046655287536E-6</v>
      </c>
      <c r="AX123" s="336">
        <v>1.3887540977549279E-9</v>
      </c>
      <c r="AY123" s="336">
        <v>4.9895933826635801E-3</v>
      </c>
      <c r="AZ123" s="336">
        <v>1.6228547391387431E-5</v>
      </c>
      <c r="BA123" s="337">
        <v>1.0838679464511661E-5</v>
      </c>
    </row>
    <row r="124" spans="1:53" ht="17" x14ac:dyDescent="0.2">
      <c r="A124" s="433"/>
      <c r="B124" s="338" t="s">
        <v>684</v>
      </c>
      <c r="C124" s="339">
        <v>37</v>
      </c>
      <c r="D124" s="340">
        <v>29</v>
      </c>
      <c r="E124" s="340">
        <v>33</v>
      </c>
      <c r="F124" s="340">
        <v>46</v>
      </c>
      <c r="G124" s="340">
        <v>35</v>
      </c>
      <c r="H124" s="340">
        <v>31</v>
      </c>
      <c r="I124" s="340">
        <v>42</v>
      </c>
      <c r="J124" s="340">
        <v>13</v>
      </c>
      <c r="K124" s="340">
        <v>13</v>
      </c>
      <c r="L124" s="340">
        <v>48</v>
      </c>
      <c r="M124" s="340">
        <v>44</v>
      </c>
      <c r="N124" s="340">
        <v>26</v>
      </c>
      <c r="O124" s="340">
        <v>23</v>
      </c>
      <c r="P124" s="340">
        <v>42</v>
      </c>
      <c r="Q124" s="340">
        <v>40</v>
      </c>
      <c r="R124" s="340">
        <v>15</v>
      </c>
      <c r="S124" s="340">
        <v>40</v>
      </c>
      <c r="T124" s="340">
        <v>39</v>
      </c>
      <c r="U124" s="340">
        <v>5</v>
      </c>
      <c r="V124" s="340">
        <v>13</v>
      </c>
      <c r="W124" s="340">
        <v>37</v>
      </c>
      <c r="X124" s="340">
        <v>49</v>
      </c>
      <c r="Y124" s="340">
        <v>37</v>
      </c>
      <c r="Z124" s="340">
        <v>37</v>
      </c>
      <c r="AA124" s="340">
        <v>20</v>
      </c>
      <c r="AB124" s="340">
        <v>13</v>
      </c>
      <c r="AC124" s="340">
        <v>35</v>
      </c>
      <c r="AD124" s="340">
        <v>46</v>
      </c>
      <c r="AE124" s="340">
        <v>40</v>
      </c>
      <c r="AF124" s="340">
        <v>13</v>
      </c>
      <c r="AG124" s="340">
        <v>18</v>
      </c>
      <c r="AH124" s="340">
        <v>46</v>
      </c>
      <c r="AI124" s="340">
        <v>15</v>
      </c>
      <c r="AJ124" s="340">
        <v>48</v>
      </c>
      <c r="AK124" s="340">
        <v>43</v>
      </c>
      <c r="AL124" s="340">
        <v>34</v>
      </c>
      <c r="AM124" s="340">
        <v>44</v>
      </c>
      <c r="AN124" s="340">
        <v>40</v>
      </c>
      <c r="AO124" s="340">
        <v>37</v>
      </c>
      <c r="AP124" s="340">
        <v>29</v>
      </c>
      <c r="AQ124" s="340">
        <v>49</v>
      </c>
      <c r="AR124" s="340">
        <v>14</v>
      </c>
      <c r="AS124" s="340">
        <v>37</v>
      </c>
      <c r="AT124" s="340">
        <v>24</v>
      </c>
      <c r="AU124" s="340">
        <v>17</v>
      </c>
      <c r="AV124" s="340">
        <v>48</v>
      </c>
      <c r="AW124" s="340">
        <v>13</v>
      </c>
      <c r="AX124" s="340">
        <v>42</v>
      </c>
      <c r="AY124" s="340">
        <v>43</v>
      </c>
      <c r="AZ124" s="340">
        <v>13</v>
      </c>
      <c r="BA124" s="341">
        <v>38</v>
      </c>
    </row>
    <row r="125" spans="1:53" ht="51" x14ac:dyDescent="0.2">
      <c r="A125" s="433" t="s">
        <v>268</v>
      </c>
      <c r="B125" s="334" t="s">
        <v>293</v>
      </c>
      <c r="C125" s="342" t="s">
        <v>1636</v>
      </c>
      <c r="D125" s="344" t="s">
        <v>1170</v>
      </c>
      <c r="E125" s="344" t="s">
        <v>1548</v>
      </c>
      <c r="F125" s="344" t="s">
        <v>1408</v>
      </c>
      <c r="G125" s="344" t="s">
        <v>1580</v>
      </c>
      <c r="H125" s="336">
        <v>0.47847133369733902</v>
      </c>
      <c r="I125" s="344" t="s">
        <v>1290</v>
      </c>
      <c r="J125" s="344" t="s">
        <v>1581</v>
      </c>
      <c r="K125" s="344" t="s">
        <v>1488</v>
      </c>
      <c r="L125" s="344" t="s">
        <v>1678</v>
      </c>
      <c r="M125" s="344" t="s">
        <v>1362</v>
      </c>
      <c r="N125" s="336">
        <v>9.8806361601517595E-2</v>
      </c>
      <c r="O125" s="344" t="s">
        <v>1695</v>
      </c>
      <c r="P125" s="344" t="s">
        <v>1358</v>
      </c>
      <c r="Q125" s="344" t="s">
        <v>1702</v>
      </c>
      <c r="R125" s="344" t="s">
        <v>1477</v>
      </c>
      <c r="S125" s="336">
        <v>0.6897740849642634</v>
      </c>
      <c r="T125" s="336">
        <v>0.85176244780102828</v>
      </c>
      <c r="U125" s="344" t="s">
        <v>1713</v>
      </c>
      <c r="V125" s="344" t="s">
        <v>1547</v>
      </c>
      <c r="W125" s="344" t="s">
        <v>1719</v>
      </c>
      <c r="X125" s="344" t="s">
        <v>1230</v>
      </c>
      <c r="Y125" s="344" t="s">
        <v>1719</v>
      </c>
      <c r="Z125" s="344" t="s">
        <v>1719</v>
      </c>
      <c r="AA125" s="344" t="s">
        <v>1719</v>
      </c>
      <c r="AB125" s="344" t="s">
        <v>1179</v>
      </c>
      <c r="AC125" s="344" t="s">
        <v>1574</v>
      </c>
      <c r="AD125" s="344" t="s">
        <v>1190</v>
      </c>
      <c r="AE125" s="336">
        <v>0.77197535319849786</v>
      </c>
      <c r="AF125" s="344" t="s">
        <v>1300</v>
      </c>
      <c r="AG125" s="344" t="s">
        <v>1301</v>
      </c>
      <c r="AH125" s="336">
        <v>6.0633596267184391E-2</v>
      </c>
      <c r="AI125" s="344" t="s">
        <v>1533</v>
      </c>
      <c r="AJ125" s="344" t="s">
        <v>1732</v>
      </c>
      <c r="AK125" s="344" t="s">
        <v>1455</v>
      </c>
      <c r="AL125" s="344" t="s">
        <v>1320</v>
      </c>
      <c r="AM125" s="336">
        <v>0.6422805587198035</v>
      </c>
      <c r="AN125" s="336">
        <v>0.8271164498555329</v>
      </c>
      <c r="AO125" s="336">
        <v>-0.32732683535398976</v>
      </c>
      <c r="AP125" s="344" t="s">
        <v>1749</v>
      </c>
      <c r="AQ125" s="344" t="s">
        <v>1496</v>
      </c>
      <c r="AR125" s="343">
        <v>1</v>
      </c>
      <c r="AS125" s="344" t="s">
        <v>1719</v>
      </c>
      <c r="AT125" s="344" t="s">
        <v>1457</v>
      </c>
      <c r="AU125" s="344" t="s">
        <v>1317</v>
      </c>
      <c r="AV125" s="344" t="s">
        <v>1234</v>
      </c>
      <c r="AW125" s="344" t="s">
        <v>1311</v>
      </c>
      <c r="AX125" s="336">
        <v>-0.60955695340392502</v>
      </c>
      <c r="AY125" s="344" t="s">
        <v>1195</v>
      </c>
      <c r="AZ125" s="344" t="s">
        <v>1246</v>
      </c>
      <c r="BA125" s="337">
        <v>-0.43355498476205762</v>
      </c>
    </row>
    <row r="126" spans="1:53" ht="34" x14ac:dyDescent="0.2">
      <c r="A126" s="434"/>
      <c r="B126" s="334" t="s">
        <v>683</v>
      </c>
      <c r="C126" s="346">
        <v>2.2200457957988716E-2</v>
      </c>
      <c r="D126" s="336">
        <v>3.4712723266759156E-3</v>
      </c>
      <c r="E126" s="336">
        <v>7.199853480143693E-4</v>
      </c>
      <c r="F126" s="336">
        <v>1.5729206386451548E-3</v>
      </c>
      <c r="G126" s="336">
        <v>6.9605219032757332E-4</v>
      </c>
      <c r="H126" s="336">
        <v>0.41490809943398843</v>
      </c>
      <c r="I126" s="336">
        <v>6.6274759391538532E-10</v>
      </c>
      <c r="J126" s="336">
        <v>7.2367550640222591E-7</v>
      </c>
      <c r="K126" s="336">
        <v>1.7523428138806976E-6</v>
      </c>
      <c r="L126" s="336">
        <v>9.7085241775459203E-3</v>
      </c>
      <c r="M126" s="336">
        <v>9.724805460308925E-5</v>
      </c>
      <c r="N126" s="336">
        <v>0.56069200852997192</v>
      </c>
      <c r="O126" s="336">
        <v>5.3831077036397701E-5</v>
      </c>
      <c r="P126" s="336">
        <v>3.5657446423461754E-3</v>
      </c>
      <c r="Q126" s="336">
        <v>1.0302968791048049E-2</v>
      </c>
      <c r="R126" s="336">
        <v>1.6769790030002896E-6</v>
      </c>
      <c r="S126" s="336">
        <v>0.19748320828834129</v>
      </c>
      <c r="T126" s="336">
        <v>0.14823755219897172</v>
      </c>
      <c r="U126" s="336">
        <v>1.9192639643394824E-2</v>
      </c>
      <c r="V126" s="336">
        <v>1.3817066716132481E-2</v>
      </c>
      <c r="W126" s="344"/>
      <c r="X126" s="336">
        <v>2.8543108353094825E-5</v>
      </c>
      <c r="Y126" s="344"/>
      <c r="Z126" s="344"/>
      <c r="AA126" s="344"/>
      <c r="AB126" s="336">
        <v>1.7358618884529303E-7</v>
      </c>
      <c r="AC126" s="336">
        <v>9.22979064498387E-3</v>
      </c>
      <c r="AD126" s="336">
        <v>2.6635352212853741E-11</v>
      </c>
      <c r="AE126" s="336">
        <v>0.12614326547288637</v>
      </c>
      <c r="AF126" s="336">
        <v>4.0713488881011838E-11</v>
      </c>
      <c r="AG126" s="336">
        <v>3.9579971978118588E-9</v>
      </c>
      <c r="AH126" s="336">
        <v>0.81718412273131469</v>
      </c>
      <c r="AI126" s="336">
        <v>1.1042012619830445E-5</v>
      </c>
      <c r="AJ126" s="336">
        <v>3.0177242302023862E-10</v>
      </c>
      <c r="AK126" s="336">
        <v>2.5927848643562757E-3</v>
      </c>
      <c r="AL126" s="336">
        <v>1.5809259851982115E-6</v>
      </c>
      <c r="AM126" s="336">
        <v>6.2145656032961107E-2</v>
      </c>
      <c r="AN126" s="336">
        <v>8.4017278844599655E-2</v>
      </c>
      <c r="AO126" s="336">
        <v>0.78770438499034257</v>
      </c>
      <c r="AP126" s="336">
        <v>6.3234218709022454E-3</v>
      </c>
      <c r="AQ126" s="336">
        <v>8.1921195832566242E-6</v>
      </c>
      <c r="AR126" s="347"/>
      <c r="AS126" s="344"/>
      <c r="AT126" s="336">
        <v>2.9487132711803328E-4</v>
      </c>
      <c r="AU126" s="336">
        <v>1.8775661985255814E-4</v>
      </c>
      <c r="AV126" s="336">
        <v>2.5894772201536279E-5</v>
      </c>
      <c r="AW126" s="336">
        <v>1.4877405109761387E-9</v>
      </c>
      <c r="AX126" s="336">
        <v>0.14618225851061098</v>
      </c>
      <c r="AY126" s="336">
        <v>9.0162466213492935E-3</v>
      </c>
      <c r="AZ126" s="336">
        <v>1.2175596514362587E-5</v>
      </c>
      <c r="BA126" s="337">
        <v>0.7145179899500177</v>
      </c>
    </row>
    <row r="127" spans="1:53" ht="17" x14ac:dyDescent="0.2">
      <c r="A127" s="433"/>
      <c r="B127" s="338" t="s">
        <v>684</v>
      </c>
      <c r="C127" s="339">
        <v>26</v>
      </c>
      <c r="D127" s="340">
        <v>34</v>
      </c>
      <c r="E127" s="340">
        <v>31</v>
      </c>
      <c r="F127" s="340">
        <v>19</v>
      </c>
      <c r="G127" s="340">
        <v>30</v>
      </c>
      <c r="H127" s="340">
        <v>5</v>
      </c>
      <c r="I127" s="340">
        <v>21</v>
      </c>
      <c r="J127" s="340">
        <v>48</v>
      </c>
      <c r="K127" s="340">
        <v>48</v>
      </c>
      <c r="L127" s="340">
        <v>13</v>
      </c>
      <c r="M127" s="340">
        <v>9</v>
      </c>
      <c r="N127" s="340">
        <v>37</v>
      </c>
      <c r="O127" s="340">
        <v>37</v>
      </c>
      <c r="P127" s="340">
        <v>7</v>
      </c>
      <c r="Q127" s="340">
        <v>5</v>
      </c>
      <c r="R127" s="340">
        <v>48</v>
      </c>
      <c r="S127" s="340">
        <v>5</v>
      </c>
      <c r="T127" s="340">
        <v>4</v>
      </c>
      <c r="U127" s="340">
        <v>5</v>
      </c>
      <c r="V127" s="340">
        <v>48</v>
      </c>
      <c r="W127" s="340">
        <v>2</v>
      </c>
      <c r="X127" s="340">
        <v>14</v>
      </c>
      <c r="Y127" s="340">
        <v>2</v>
      </c>
      <c r="Z127" s="340">
        <v>2</v>
      </c>
      <c r="AA127" s="340">
        <v>2</v>
      </c>
      <c r="AB127" s="340">
        <v>48</v>
      </c>
      <c r="AC127" s="340">
        <v>28</v>
      </c>
      <c r="AD127" s="340">
        <v>17</v>
      </c>
      <c r="AE127" s="340">
        <v>5</v>
      </c>
      <c r="AF127" s="340">
        <v>48</v>
      </c>
      <c r="AG127" s="340">
        <v>45</v>
      </c>
      <c r="AH127" s="340">
        <v>17</v>
      </c>
      <c r="AI127" s="340">
        <v>48</v>
      </c>
      <c r="AJ127" s="340">
        <v>15</v>
      </c>
      <c r="AK127" s="340">
        <v>8</v>
      </c>
      <c r="AL127" s="340">
        <v>29</v>
      </c>
      <c r="AM127" s="340">
        <v>9</v>
      </c>
      <c r="AN127" s="340">
        <v>5</v>
      </c>
      <c r="AO127" s="340">
        <v>3</v>
      </c>
      <c r="AP127" s="340">
        <v>34</v>
      </c>
      <c r="AQ127" s="340">
        <v>14</v>
      </c>
      <c r="AR127" s="340">
        <v>49</v>
      </c>
      <c r="AS127" s="340">
        <v>2</v>
      </c>
      <c r="AT127" s="340">
        <v>40</v>
      </c>
      <c r="AU127" s="340">
        <v>33</v>
      </c>
      <c r="AV127" s="340">
        <v>13</v>
      </c>
      <c r="AW127" s="340">
        <v>48</v>
      </c>
      <c r="AX127" s="340">
        <v>7</v>
      </c>
      <c r="AY127" s="340">
        <v>8</v>
      </c>
      <c r="AZ127" s="340">
        <v>48</v>
      </c>
      <c r="BA127" s="341">
        <v>3</v>
      </c>
    </row>
    <row r="128" spans="1:53" ht="51" x14ac:dyDescent="0.2">
      <c r="A128" s="433" t="s">
        <v>146</v>
      </c>
      <c r="B128" s="334" t="s">
        <v>293</v>
      </c>
      <c r="C128" s="342" t="s">
        <v>1286</v>
      </c>
      <c r="D128" s="344" t="s">
        <v>1382</v>
      </c>
      <c r="E128" s="344" t="s">
        <v>1243</v>
      </c>
      <c r="F128" s="344" t="s">
        <v>1295</v>
      </c>
      <c r="G128" s="344" t="s">
        <v>1489</v>
      </c>
      <c r="H128" s="336">
        <v>8.4961820915686409E-2</v>
      </c>
      <c r="I128" s="344" t="s">
        <v>1606</v>
      </c>
      <c r="J128" s="344" t="s">
        <v>1666</v>
      </c>
      <c r="K128" s="344" t="s">
        <v>1666</v>
      </c>
      <c r="L128" s="344" t="s">
        <v>1653</v>
      </c>
      <c r="M128" s="336">
        <v>0.26253707187786496</v>
      </c>
      <c r="N128" s="344" t="s">
        <v>1266</v>
      </c>
      <c r="O128" s="344" t="s">
        <v>1278</v>
      </c>
      <c r="P128" s="344" t="s">
        <v>1697</v>
      </c>
      <c r="Q128" s="344" t="s">
        <v>1436</v>
      </c>
      <c r="R128" s="336">
        <v>0.98432413828808885</v>
      </c>
      <c r="S128" s="336">
        <v>0.21609301372385842</v>
      </c>
      <c r="T128" s="344" t="s">
        <v>1258</v>
      </c>
      <c r="U128" s="344" t="s">
        <v>1666</v>
      </c>
      <c r="V128" s="344" t="s">
        <v>1666</v>
      </c>
      <c r="W128" s="344" t="s">
        <v>1149</v>
      </c>
      <c r="X128" s="344" t="s">
        <v>1158</v>
      </c>
      <c r="Y128" s="344" t="s">
        <v>1424</v>
      </c>
      <c r="Z128" s="344" t="s">
        <v>1649</v>
      </c>
      <c r="AA128" s="344" t="s">
        <v>1247</v>
      </c>
      <c r="AB128" s="344" t="s">
        <v>1666</v>
      </c>
      <c r="AC128" s="344" t="s">
        <v>1163</v>
      </c>
      <c r="AD128" s="344" t="s">
        <v>1493</v>
      </c>
      <c r="AE128" s="344" t="s">
        <v>1330</v>
      </c>
      <c r="AF128" s="344" t="s">
        <v>1666</v>
      </c>
      <c r="AG128" s="336">
        <v>0.36317483457197797</v>
      </c>
      <c r="AH128" s="344" t="s">
        <v>1734</v>
      </c>
      <c r="AI128" s="336">
        <v>0.62861855709370995</v>
      </c>
      <c r="AJ128" s="344" t="s">
        <v>1738</v>
      </c>
      <c r="AK128" s="344" t="s">
        <v>1742</v>
      </c>
      <c r="AL128" s="344" t="s">
        <v>1328</v>
      </c>
      <c r="AM128" s="344" t="s">
        <v>1177</v>
      </c>
      <c r="AN128" s="344" t="s">
        <v>1580</v>
      </c>
      <c r="AO128" s="344" t="s">
        <v>1166</v>
      </c>
      <c r="AP128" s="344" t="s">
        <v>1268</v>
      </c>
      <c r="AQ128" s="344" t="s">
        <v>1466</v>
      </c>
      <c r="AR128" s="344" t="s">
        <v>1719</v>
      </c>
      <c r="AS128" s="343">
        <v>1</v>
      </c>
      <c r="AT128" s="344" t="s">
        <v>1258</v>
      </c>
      <c r="AU128" s="344" t="s">
        <v>1687</v>
      </c>
      <c r="AV128" s="344" t="s">
        <v>1508</v>
      </c>
      <c r="AW128" s="344" t="s">
        <v>1666</v>
      </c>
      <c r="AX128" s="344" t="s">
        <v>1184</v>
      </c>
      <c r="AY128" s="344" t="s">
        <v>1524</v>
      </c>
      <c r="AZ128" s="344" t="s">
        <v>1666</v>
      </c>
      <c r="BA128" s="345" t="s">
        <v>1752</v>
      </c>
    </row>
    <row r="129" spans="1:53" ht="34" x14ac:dyDescent="0.2">
      <c r="A129" s="434"/>
      <c r="B129" s="334" t="s">
        <v>683</v>
      </c>
      <c r="C129" s="346">
        <v>6.0225635907960682E-20</v>
      </c>
      <c r="D129" s="336">
        <v>7.6258328431888896E-10</v>
      </c>
      <c r="E129" s="336">
        <v>2.6698588079550199E-15</v>
      </c>
      <c r="F129" s="336">
        <v>6.6523812824806208E-10</v>
      </c>
      <c r="G129" s="336">
        <v>5.2871464472370437E-21</v>
      </c>
      <c r="H129" s="336">
        <v>0.66729946686977382</v>
      </c>
      <c r="I129" s="336">
        <v>1.0808634933530765E-6</v>
      </c>
      <c r="J129" s="344"/>
      <c r="K129" s="344"/>
      <c r="L129" s="336">
        <v>4.3742433699394244E-10</v>
      </c>
      <c r="M129" s="336">
        <v>9.3016471720345231E-2</v>
      </c>
      <c r="N129" s="336">
        <v>1.1830883957524718E-5</v>
      </c>
      <c r="O129" s="336">
        <v>3.4917001546077463E-4</v>
      </c>
      <c r="P129" s="336">
        <v>5.7454290635522232E-3</v>
      </c>
      <c r="Q129" s="336">
        <v>3.5304512528301242E-12</v>
      </c>
      <c r="R129" s="336">
        <v>0.11287033095824683</v>
      </c>
      <c r="S129" s="336">
        <v>0.14919387097424602</v>
      </c>
      <c r="T129" s="336">
        <v>8.1805285634948605E-26</v>
      </c>
      <c r="U129" s="344"/>
      <c r="V129" s="344"/>
      <c r="W129" s="336">
        <v>2.1097292213019076E-9</v>
      </c>
      <c r="X129" s="336">
        <v>8.9830173366332478E-5</v>
      </c>
      <c r="Y129" s="336">
        <v>2.3365125999732436E-2</v>
      </c>
      <c r="Z129" s="336">
        <v>2.5539181193266032E-6</v>
      </c>
      <c r="AA129" s="336">
        <v>1.5519553015566054E-12</v>
      </c>
      <c r="AB129" s="344"/>
      <c r="AC129" s="336">
        <v>1.6054312382037111E-11</v>
      </c>
      <c r="AD129" s="336">
        <v>3.1611352837991453E-14</v>
      </c>
      <c r="AE129" s="336">
        <v>3.4147790705436005E-11</v>
      </c>
      <c r="AF129" s="344"/>
      <c r="AG129" s="336">
        <v>0.47918839495357446</v>
      </c>
      <c r="AH129" s="336">
        <v>1.6604240657468351E-4</v>
      </c>
      <c r="AI129" s="336">
        <v>0.56724138261525636</v>
      </c>
      <c r="AJ129" s="336">
        <v>1.118698779224853E-3</v>
      </c>
      <c r="AK129" s="336">
        <v>3.5774466540765501E-3</v>
      </c>
      <c r="AL129" s="336">
        <v>3.8291003246977827E-8</v>
      </c>
      <c r="AM129" s="336">
        <v>3.8635627341917569E-2</v>
      </c>
      <c r="AN129" s="336">
        <v>2.0457253785225085E-5</v>
      </c>
      <c r="AO129" s="336">
        <v>1.304006112732385E-7</v>
      </c>
      <c r="AP129" s="336">
        <v>3.0321900108730047E-7</v>
      </c>
      <c r="AQ129" s="336">
        <v>9.3208714882825061E-3</v>
      </c>
      <c r="AR129" s="344"/>
      <c r="AS129" s="347"/>
      <c r="AT129" s="336">
        <v>1.0289754260493884E-6</v>
      </c>
      <c r="AU129" s="336">
        <v>1.6611802093445763E-2</v>
      </c>
      <c r="AV129" s="336">
        <v>8.1893057161333502E-11</v>
      </c>
      <c r="AW129" s="344"/>
      <c r="AX129" s="336">
        <v>1.9276188971562908E-14</v>
      </c>
      <c r="AY129" s="336">
        <v>2.3454032869353448E-17</v>
      </c>
      <c r="AZ129" s="344"/>
      <c r="BA129" s="337">
        <v>4.6917904728810494E-2</v>
      </c>
    </row>
    <row r="130" spans="1:53" ht="17" x14ac:dyDescent="0.2">
      <c r="A130" s="433"/>
      <c r="B130" s="338" t="s">
        <v>684</v>
      </c>
      <c r="C130" s="339">
        <v>25</v>
      </c>
      <c r="D130" s="340">
        <v>17</v>
      </c>
      <c r="E130" s="340">
        <v>21</v>
      </c>
      <c r="F130" s="340">
        <v>34</v>
      </c>
      <c r="G130" s="340">
        <v>23</v>
      </c>
      <c r="H130" s="340">
        <v>28</v>
      </c>
      <c r="I130" s="340">
        <v>30</v>
      </c>
      <c r="J130" s="340">
        <v>1</v>
      </c>
      <c r="K130" s="340">
        <v>1</v>
      </c>
      <c r="L130" s="340">
        <v>38</v>
      </c>
      <c r="M130" s="340">
        <v>42</v>
      </c>
      <c r="N130" s="340">
        <v>14</v>
      </c>
      <c r="O130" s="340">
        <v>11</v>
      </c>
      <c r="P130" s="340">
        <v>44</v>
      </c>
      <c r="Q130" s="340">
        <v>49</v>
      </c>
      <c r="R130" s="340">
        <v>3</v>
      </c>
      <c r="S130" s="340">
        <v>46</v>
      </c>
      <c r="T130" s="340">
        <v>47</v>
      </c>
      <c r="U130" s="340">
        <v>1</v>
      </c>
      <c r="V130" s="340">
        <v>1</v>
      </c>
      <c r="W130" s="340">
        <v>49</v>
      </c>
      <c r="X130" s="340">
        <v>37</v>
      </c>
      <c r="Y130" s="340">
        <v>49</v>
      </c>
      <c r="Z130" s="340">
        <v>48</v>
      </c>
      <c r="AA130" s="340">
        <v>20</v>
      </c>
      <c r="AB130" s="340">
        <v>1</v>
      </c>
      <c r="AC130" s="340">
        <v>23</v>
      </c>
      <c r="AD130" s="340">
        <v>34</v>
      </c>
      <c r="AE130" s="340">
        <v>46</v>
      </c>
      <c r="AF130" s="340">
        <v>1</v>
      </c>
      <c r="AG130" s="340">
        <v>6</v>
      </c>
      <c r="AH130" s="340">
        <v>34</v>
      </c>
      <c r="AI130" s="340">
        <v>3</v>
      </c>
      <c r="AJ130" s="340">
        <v>36</v>
      </c>
      <c r="AK130" s="340">
        <v>43</v>
      </c>
      <c r="AL130" s="340">
        <v>22</v>
      </c>
      <c r="AM130" s="340">
        <v>43</v>
      </c>
      <c r="AN130" s="340">
        <v>46</v>
      </c>
      <c r="AO130" s="340">
        <v>36</v>
      </c>
      <c r="AP130" s="340">
        <v>17</v>
      </c>
      <c r="AQ130" s="340">
        <v>37</v>
      </c>
      <c r="AR130" s="340">
        <v>2</v>
      </c>
      <c r="AS130" s="340">
        <v>49</v>
      </c>
      <c r="AT130" s="340">
        <v>12</v>
      </c>
      <c r="AU130" s="340">
        <v>5</v>
      </c>
      <c r="AV130" s="340">
        <v>38</v>
      </c>
      <c r="AW130" s="340">
        <v>1</v>
      </c>
      <c r="AX130" s="340">
        <v>44</v>
      </c>
      <c r="AY130" s="340">
        <v>43</v>
      </c>
      <c r="AZ130" s="340">
        <v>1</v>
      </c>
      <c r="BA130" s="341">
        <v>45</v>
      </c>
    </row>
    <row r="131" spans="1:53" ht="51" x14ac:dyDescent="0.2">
      <c r="A131" s="433" t="s">
        <v>145</v>
      </c>
      <c r="B131" s="334" t="s">
        <v>293</v>
      </c>
      <c r="C131" s="346">
        <v>-0.22054103868594505</v>
      </c>
      <c r="D131" s="344" t="s">
        <v>1425</v>
      </c>
      <c r="E131" s="336">
        <v>0.17051422763592025</v>
      </c>
      <c r="F131" s="344" t="s">
        <v>1311</v>
      </c>
      <c r="G131" s="344" t="s">
        <v>1399</v>
      </c>
      <c r="H131" s="344" t="s">
        <v>1660</v>
      </c>
      <c r="I131" s="344" t="s">
        <v>1437</v>
      </c>
      <c r="J131" s="344" t="s">
        <v>1250</v>
      </c>
      <c r="K131" s="344" t="s">
        <v>1423</v>
      </c>
      <c r="L131" s="344" t="s">
        <v>1220</v>
      </c>
      <c r="M131" s="344" t="s">
        <v>1488</v>
      </c>
      <c r="N131" s="344" t="s">
        <v>1690</v>
      </c>
      <c r="O131" s="344" t="s">
        <v>1408</v>
      </c>
      <c r="P131" s="344" t="s">
        <v>1288</v>
      </c>
      <c r="Q131" s="344" t="s">
        <v>1224</v>
      </c>
      <c r="R131" s="344" t="s">
        <v>1708</v>
      </c>
      <c r="S131" s="344" t="s">
        <v>1184</v>
      </c>
      <c r="T131" s="344" t="s">
        <v>1142</v>
      </c>
      <c r="U131" s="336">
        <v>0.83775130111800977</v>
      </c>
      <c r="V131" s="344" t="s">
        <v>1311</v>
      </c>
      <c r="W131" s="344" t="s">
        <v>1369</v>
      </c>
      <c r="X131" s="344" t="s">
        <v>1246</v>
      </c>
      <c r="Y131" s="344" t="s">
        <v>1725</v>
      </c>
      <c r="Z131" s="344" t="s">
        <v>1405</v>
      </c>
      <c r="AA131" s="344" t="s">
        <v>1239</v>
      </c>
      <c r="AB131" s="344" t="s">
        <v>1222</v>
      </c>
      <c r="AC131" s="336">
        <v>0.30349994311284156</v>
      </c>
      <c r="AD131" s="344" t="s">
        <v>1262</v>
      </c>
      <c r="AE131" s="344" t="s">
        <v>1584</v>
      </c>
      <c r="AF131" s="344" t="s">
        <v>1372</v>
      </c>
      <c r="AG131" s="344" t="s">
        <v>1176</v>
      </c>
      <c r="AH131" s="344" t="s">
        <v>1546</v>
      </c>
      <c r="AI131" s="344" t="s">
        <v>1250</v>
      </c>
      <c r="AJ131" s="344" t="s">
        <v>1522</v>
      </c>
      <c r="AK131" s="336">
        <v>0.26044598872469937</v>
      </c>
      <c r="AL131" s="344" t="s">
        <v>1662</v>
      </c>
      <c r="AM131" s="344" t="s">
        <v>1373</v>
      </c>
      <c r="AN131" s="344" t="s">
        <v>1278</v>
      </c>
      <c r="AO131" s="344" t="s">
        <v>1492</v>
      </c>
      <c r="AP131" s="344" t="s">
        <v>1315</v>
      </c>
      <c r="AQ131" s="344" t="s">
        <v>1750</v>
      </c>
      <c r="AR131" s="344" t="s">
        <v>1457</v>
      </c>
      <c r="AS131" s="344" t="s">
        <v>1258</v>
      </c>
      <c r="AT131" s="343">
        <v>1</v>
      </c>
      <c r="AU131" s="344" t="s">
        <v>1225</v>
      </c>
      <c r="AV131" s="344" t="s">
        <v>1737</v>
      </c>
      <c r="AW131" s="344" t="s">
        <v>1151</v>
      </c>
      <c r="AX131" s="344" t="s">
        <v>1484</v>
      </c>
      <c r="AY131" s="344" t="s">
        <v>1448</v>
      </c>
      <c r="AZ131" s="344" t="s">
        <v>1372</v>
      </c>
      <c r="BA131" s="337">
        <v>0.43305192703486828</v>
      </c>
    </row>
    <row r="132" spans="1:53" ht="34" x14ac:dyDescent="0.2">
      <c r="A132" s="434"/>
      <c r="B132" s="334" t="s">
        <v>683</v>
      </c>
      <c r="C132" s="346">
        <v>0.19617375142075799</v>
      </c>
      <c r="D132" s="336">
        <v>6.2012999253502585E-10</v>
      </c>
      <c r="E132" s="336">
        <v>0.28647387125070639</v>
      </c>
      <c r="F132" s="336">
        <v>3.9777678049476638E-6</v>
      </c>
      <c r="G132" s="336">
        <v>5.9979250541458659E-17</v>
      </c>
      <c r="H132" s="336">
        <v>1.2823191162254935E-2</v>
      </c>
      <c r="I132" s="336">
        <v>1.8434281406484656E-5</v>
      </c>
      <c r="J132" s="336">
        <v>4.0525245895253169E-15</v>
      </c>
      <c r="K132" s="336">
        <v>2.8816950194066719E-9</v>
      </c>
      <c r="L132" s="336">
        <v>1.9040163392867442E-11</v>
      </c>
      <c r="M132" s="336">
        <v>3.9552230694432115E-3</v>
      </c>
      <c r="N132" s="336">
        <v>3.6641066147751263E-2</v>
      </c>
      <c r="O132" s="336">
        <v>2.9179227766823323E-7</v>
      </c>
      <c r="P132" s="336">
        <v>7.9071678614853744E-8</v>
      </c>
      <c r="Q132" s="336">
        <v>5.6505395599471958E-3</v>
      </c>
      <c r="R132" s="336">
        <v>1.2208263806676285E-2</v>
      </c>
      <c r="S132" s="336">
        <v>2.6393542024661018E-5</v>
      </c>
      <c r="T132" s="336">
        <v>6.3578389885748676E-6</v>
      </c>
      <c r="U132" s="336">
        <v>7.6514414471030801E-2</v>
      </c>
      <c r="V132" s="336">
        <v>5.9494980810436701E-8</v>
      </c>
      <c r="W132" s="336">
        <v>3.2417740265461808E-3</v>
      </c>
      <c r="X132" s="336">
        <v>2.5982525392651643E-3</v>
      </c>
      <c r="Y132" s="336">
        <v>1.98493126289386E-2</v>
      </c>
      <c r="Z132" s="336">
        <v>2.6318920908433976E-7</v>
      </c>
      <c r="AA132" s="336">
        <v>5.2500630125508486E-7</v>
      </c>
      <c r="AB132" s="336">
        <v>4.8555553513167864E-12</v>
      </c>
      <c r="AC132" s="336">
        <v>6.3973528481249098E-2</v>
      </c>
      <c r="AD132" s="336">
        <v>8.8378306019960693E-13</v>
      </c>
      <c r="AE132" s="336">
        <v>1.0973080406847385E-6</v>
      </c>
      <c r="AF132" s="336">
        <v>2.0466376480389746E-12</v>
      </c>
      <c r="AG132" s="336">
        <v>4.556149150507376E-12</v>
      </c>
      <c r="AH132" s="336">
        <v>5.8824664811820413E-4</v>
      </c>
      <c r="AI132" s="336">
        <v>7.3367362238917824E-16</v>
      </c>
      <c r="AJ132" s="336">
        <v>1.3738269714218497E-5</v>
      </c>
      <c r="AK132" s="336">
        <v>0.29657611338971801</v>
      </c>
      <c r="AL132" s="336">
        <v>9.0412655232547823E-8</v>
      </c>
      <c r="AM132" s="336">
        <v>5.0284651529357978E-6</v>
      </c>
      <c r="AN132" s="336">
        <v>1.5034688696033702E-5</v>
      </c>
      <c r="AO132" s="336">
        <v>1.0184501068281493E-6</v>
      </c>
      <c r="AP132" s="336">
        <v>1.1267571684959741E-12</v>
      </c>
      <c r="AQ132" s="336">
        <v>4.3147406266190024E-3</v>
      </c>
      <c r="AR132" s="336">
        <v>2.9487132711803328E-4</v>
      </c>
      <c r="AS132" s="336">
        <v>1.0289754260493884E-6</v>
      </c>
      <c r="AT132" s="347"/>
      <c r="AU132" s="336">
        <v>9.4959215546590208E-13</v>
      </c>
      <c r="AV132" s="336">
        <v>1.3888895684582182E-5</v>
      </c>
      <c r="AW132" s="336">
        <v>6.3501948467084468E-12</v>
      </c>
      <c r="AX132" s="336">
        <v>7.1328654710510829E-8</v>
      </c>
      <c r="AY132" s="336">
        <v>8.2459873107216865E-7</v>
      </c>
      <c r="AZ132" s="336">
        <v>1.9677625561564669E-12</v>
      </c>
      <c r="BA132" s="337">
        <v>0.13937012653592562</v>
      </c>
    </row>
    <row r="133" spans="1:53" ht="17" x14ac:dyDescent="0.2">
      <c r="A133" s="433"/>
      <c r="B133" s="338" t="s">
        <v>684</v>
      </c>
      <c r="C133" s="339">
        <v>36</v>
      </c>
      <c r="D133" s="340">
        <v>44</v>
      </c>
      <c r="E133" s="340">
        <v>41</v>
      </c>
      <c r="F133" s="340">
        <v>29</v>
      </c>
      <c r="G133" s="340">
        <v>40</v>
      </c>
      <c r="H133" s="340">
        <v>15</v>
      </c>
      <c r="I133" s="340">
        <v>31</v>
      </c>
      <c r="J133" s="340">
        <v>39</v>
      </c>
      <c r="K133" s="340">
        <v>39</v>
      </c>
      <c r="L133" s="340">
        <v>23</v>
      </c>
      <c r="M133" s="340">
        <v>19</v>
      </c>
      <c r="N133" s="340">
        <v>47</v>
      </c>
      <c r="O133" s="340">
        <v>46</v>
      </c>
      <c r="P133" s="340">
        <v>17</v>
      </c>
      <c r="Q133" s="340">
        <v>15</v>
      </c>
      <c r="R133" s="340">
        <v>41</v>
      </c>
      <c r="S133" s="340">
        <v>15</v>
      </c>
      <c r="T133" s="340">
        <v>14</v>
      </c>
      <c r="U133" s="340">
        <v>5</v>
      </c>
      <c r="V133" s="340">
        <v>39</v>
      </c>
      <c r="W133" s="340">
        <v>12</v>
      </c>
      <c r="X133" s="340">
        <v>24</v>
      </c>
      <c r="Y133" s="340">
        <v>12</v>
      </c>
      <c r="Z133" s="340">
        <v>12</v>
      </c>
      <c r="AA133" s="340">
        <v>12</v>
      </c>
      <c r="AB133" s="340">
        <v>39</v>
      </c>
      <c r="AC133" s="340">
        <v>38</v>
      </c>
      <c r="AD133" s="340">
        <v>27</v>
      </c>
      <c r="AE133" s="340">
        <v>15</v>
      </c>
      <c r="AF133" s="340">
        <v>39</v>
      </c>
      <c r="AG133" s="340">
        <v>44</v>
      </c>
      <c r="AH133" s="340">
        <v>27</v>
      </c>
      <c r="AI133" s="340">
        <v>41</v>
      </c>
      <c r="AJ133" s="340">
        <v>25</v>
      </c>
      <c r="AK133" s="340">
        <v>18</v>
      </c>
      <c r="AL133" s="340">
        <v>39</v>
      </c>
      <c r="AM133" s="340">
        <v>19</v>
      </c>
      <c r="AN133" s="340">
        <v>15</v>
      </c>
      <c r="AO133" s="340">
        <v>13</v>
      </c>
      <c r="AP133" s="340">
        <v>44</v>
      </c>
      <c r="AQ133" s="340">
        <v>24</v>
      </c>
      <c r="AR133" s="340">
        <v>40</v>
      </c>
      <c r="AS133" s="340">
        <v>12</v>
      </c>
      <c r="AT133" s="340">
        <v>50</v>
      </c>
      <c r="AU133" s="340">
        <v>36</v>
      </c>
      <c r="AV133" s="340">
        <v>23</v>
      </c>
      <c r="AW133" s="340">
        <v>39</v>
      </c>
      <c r="AX133" s="340">
        <v>17</v>
      </c>
      <c r="AY133" s="340">
        <v>18</v>
      </c>
      <c r="AZ133" s="340">
        <v>39</v>
      </c>
      <c r="BA133" s="341">
        <v>13</v>
      </c>
    </row>
    <row r="134" spans="1:53" ht="51" x14ac:dyDescent="0.2">
      <c r="A134" s="433" t="s">
        <v>143</v>
      </c>
      <c r="B134" s="334" t="s">
        <v>293</v>
      </c>
      <c r="C134" s="342" t="s">
        <v>1637</v>
      </c>
      <c r="D134" s="344" t="s">
        <v>1160</v>
      </c>
      <c r="E134" s="336">
        <v>-7.5361802138142323E-2</v>
      </c>
      <c r="F134" s="344" t="s">
        <v>1186</v>
      </c>
      <c r="G134" s="344" t="s">
        <v>1422</v>
      </c>
      <c r="H134" s="344" t="s">
        <v>1543</v>
      </c>
      <c r="I134" s="344" t="s">
        <v>1209</v>
      </c>
      <c r="J134" s="344" t="s">
        <v>1297</v>
      </c>
      <c r="K134" s="344" t="s">
        <v>1198</v>
      </c>
      <c r="L134" s="344" t="s">
        <v>1679</v>
      </c>
      <c r="M134" s="344" t="s">
        <v>1358</v>
      </c>
      <c r="N134" s="336">
        <v>0.18229055937826122</v>
      </c>
      <c r="O134" s="344" t="s">
        <v>1240</v>
      </c>
      <c r="P134" s="344" t="s">
        <v>1360</v>
      </c>
      <c r="Q134" s="336">
        <v>0.19533830239354594</v>
      </c>
      <c r="R134" s="344" t="s">
        <v>1159</v>
      </c>
      <c r="S134" s="344" t="s">
        <v>1297</v>
      </c>
      <c r="T134" s="344" t="s">
        <v>1154</v>
      </c>
      <c r="U134" s="336">
        <v>0.8241542042395229</v>
      </c>
      <c r="V134" s="344" t="s">
        <v>1175</v>
      </c>
      <c r="W134" s="344" t="s">
        <v>1720</v>
      </c>
      <c r="X134" s="344" t="s">
        <v>1482</v>
      </c>
      <c r="Y134" s="344" t="s">
        <v>1722</v>
      </c>
      <c r="Z134" s="344" t="s">
        <v>1200</v>
      </c>
      <c r="AA134" s="344" t="s">
        <v>1247</v>
      </c>
      <c r="AB134" s="344" t="s">
        <v>1480</v>
      </c>
      <c r="AC134" s="344" t="s">
        <v>1574</v>
      </c>
      <c r="AD134" s="344" t="s">
        <v>1278</v>
      </c>
      <c r="AE134" s="344" t="s">
        <v>1455</v>
      </c>
      <c r="AF134" s="344" t="s">
        <v>1732</v>
      </c>
      <c r="AG134" s="344" t="s">
        <v>1256</v>
      </c>
      <c r="AH134" s="336">
        <v>0.32055588896020792</v>
      </c>
      <c r="AI134" s="344" t="s">
        <v>1295</v>
      </c>
      <c r="AJ134" s="344" t="s">
        <v>1266</v>
      </c>
      <c r="AK134" s="344" t="s">
        <v>1225</v>
      </c>
      <c r="AL134" s="344" t="s">
        <v>1651</v>
      </c>
      <c r="AM134" s="344" t="s">
        <v>1745</v>
      </c>
      <c r="AN134" s="336">
        <v>0.67519649888410882</v>
      </c>
      <c r="AO134" s="344" t="s">
        <v>1722</v>
      </c>
      <c r="AP134" s="344" t="s">
        <v>1288</v>
      </c>
      <c r="AQ134" s="344" t="s">
        <v>1739</v>
      </c>
      <c r="AR134" s="344" t="s">
        <v>1317</v>
      </c>
      <c r="AS134" s="344" t="s">
        <v>1687</v>
      </c>
      <c r="AT134" s="344" t="s">
        <v>1225</v>
      </c>
      <c r="AU134" s="343">
        <v>1</v>
      </c>
      <c r="AV134" s="344" t="s">
        <v>1167</v>
      </c>
      <c r="AW134" s="344" t="s">
        <v>1405</v>
      </c>
      <c r="AX134" s="336">
        <v>0.29802626206001159</v>
      </c>
      <c r="AY134" s="344" t="s">
        <v>1240</v>
      </c>
      <c r="AZ134" s="344" t="s">
        <v>1239</v>
      </c>
      <c r="BA134" s="345" t="s">
        <v>1376</v>
      </c>
    </row>
    <row r="135" spans="1:53" ht="34" x14ac:dyDescent="0.2">
      <c r="A135" s="434"/>
      <c r="B135" s="334" t="s">
        <v>683</v>
      </c>
      <c r="C135" s="346">
        <v>3.017710638220365E-7</v>
      </c>
      <c r="D135" s="336">
        <v>8.4630769191538118E-15</v>
      </c>
      <c r="E135" s="336">
        <v>0.67185921208999533</v>
      </c>
      <c r="F135" s="336">
        <v>9.3360479383062419E-8</v>
      </c>
      <c r="G135" s="336">
        <v>2.6730382805844195E-20</v>
      </c>
      <c r="H135" s="336">
        <v>4.0010442890392513E-3</v>
      </c>
      <c r="I135" s="336">
        <v>1.7959160612789872E-11</v>
      </c>
      <c r="J135" s="336">
        <v>4.679601572180188E-17</v>
      </c>
      <c r="K135" s="336">
        <v>8.16526799166975E-18</v>
      </c>
      <c r="L135" s="336">
        <v>1.5761123809722877E-3</v>
      </c>
      <c r="M135" s="336">
        <v>2.4991443791500119E-5</v>
      </c>
      <c r="N135" s="336">
        <v>0.2872875166558857</v>
      </c>
      <c r="O135" s="336">
        <v>1.4020187435199721E-17</v>
      </c>
      <c r="P135" s="336">
        <v>1.1361311435095774E-6</v>
      </c>
      <c r="Q135" s="336">
        <v>0.64295094847749945</v>
      </c>
      <c r="R135" s="336">
        <v>2.1531076197789278E-7</v>
      </c>
      <c r="S135" s="336">
        <v>2.5480954753911674E-4</v>
      </c>
      <c r="T135" s="336">
        <v>5.4787765509723037E-3</v>
      </c>
      <c r="U135" s="336">
        <v>8.6145250712810581E-2</v>
      </c>
      <c r="V135" s="336">
        <v>4.719851261786924E-18</v>
      </c>
      <c r="W135" s="336">
        <v>4.4999903203726599E-2</v>
      </c>
      <c r="X135" s="336">
        <v>2.7547213194677505E-9</v>
      </c>
      <c r="Y135" s="336">
        <v>7.8101300245197731E-4</v>
      </c>
      <c r="Z135" s="336">
        <v>2.1357104050153458E-3</v>
      </c>
      <c r="AA135" s="336">
        <v>6.1743174146987505E-3</v>
      </c>
      <c r="AB135" s="336">
        <v>7.1739826654536989E-19</v>
      </c>
      <c r="AC135" s="336">
        <v>5.8730638425751767E-3</v>
      </c>
      <c r="AD135" s="336">
        <v>3.0703297670764808E-7</v>
      </c>
      <c r="AE135" s="336">
        <v>2.5883373284216033E-3</v>
      </c>
      <c r="AF135" s="336">
        <v>4.8933203985918233E-22</v>
      </c>
      <c r="AG135" s="336">
        <v>2.211839816417291E-19</v>
      </c>
      <c r="AH135" s="336">
        <v>0.16821901097749123</v>
      </c>
      <c r="AI135" s="336">
        <v>6.886852830061833E-10</v>
      </c>
      <c r="AJ135" s="336">
        <v>3.641202387895386E-7</v>
      </c>
      <c r="AK135" s="336">
        <v>3.018397760151163E-4</v>
      </c>
      <c r="AL135" s="336">
        <v>4.4473281603334178E-6</v>
      </c>
      <c r="AM135" s="336">
        <v>1.8954971917857576E-2</v>
      </c>
      <c r="AN135" s="336">
        <v>6.6152196431659149E-2</v>
      </c>
      <c r="AO135" s="336">
        <v>9.0874698817906398E-5</v>
      </c>
      <c r="AP135" s="336">
        <v>4.1596148222627995E-16</v>
      </c>
      <c r="AQ135" s="336">
        <v>6.857207020623998E-6</v>
      </c>
      <c r="AR135" s="336">
        <v>1.8775661985255814E-4</v>
      </c>
      <c r="AS135" s="336">
        <v>1.6611802093445763E-2</v>
      </c>
      <c r="AT135" s="336">
        <v>9.4959215546590208E-13</v>
      </c>
      <c r="AU135" s="347"/>
      <c r="AV135" s="336">
        <v>3.2248242081463573E-6</v>
      </c>
      <c r="AW135" s="336">
        <v>1.4198057865655868E-19</v>
      </c>
      <c r="AX135" s="336">
        <v>0.40295139324094886</v>
      </c>
      <c r="AY135" s="336">
        <v>1.5618013356107614E-5</v>
      </c>
      <c r="AZ135" s="336">
        <v>1.1248225081179852E-18</v>
      </c>
      <c r="BA135" s="337">
        <v>4.1531153247654955E-3</v>
      </c>
    </row>
    <row r="136" spans="1:53" ht="17" x14ac:dyDescent="0.2">
      <c r="A136" s="433"/>
      <c r="B136" s="338" t="s">
        <v>684</v>
      </c>
      <c r="C136" s="339">
        <v>29</v>
      </c>
      <c r="D136" s="340">
        <v>36</v>
      </c>
      <c r="E136" s="340">
        <v>34</v>
      </c>
      <c r="F136" s="340">
        <v>22</v>
      </c>
      <c r="G136" s="340">
        <v>33</v>
      </c>
      <c r="H136" s="340">
        <v>8</v>
      </c>
      <c r="I136" s="340">
        <v>24</v>
      </c>
      <c r="J136" s="340">
        <v>32</v>
      </c>
      <c r="K136" s="340">
        <v>32</v>
      </c>
      <c r="L136" s="340">
        <v>16</v>
      </c>
      <c r="M136" s="340">
        <v>12</v>
      </c>
      <c r="N136" s="340">
        <v>36</v>
      </c>
      <c r="O136" s="340">
        <v>36</v>
      </c>
      <c r="P136" s="340">
        <v>10</v>
      </c>
      <c r="Q136" s="340">
        <v>8</v>
      </c>
      <c r="R136" s="340">
        <v>34</v>
      </c>
      <c r="S136" s="340">
        <v>8</v>
      </c>
      <c r="T136" s="340">
        <v>7</v>
      </c>
      <c r="U136" s="340">
        <v>5</v>
      </c>
      <c r="V136" s="340">
        <v>32</v>
      </c>
      <c r="W136" s="340">
        <v>5</v>
      </c>
      <c r="X136" s="340">
        <v>17</v>
      </c>
      <c r="Y136" s="340">
        <v>5</v>
      </c>
      <c r="Z136" s="340">
        <v>5</v>
      </c>
      <c r="AA136" s="340">
        <v>5</v>
      </c>
      <c r="AB136" s="340">
        <v>32</v>
      </c>
      <c r="AC136" s="340">
        <v>31</v>
      </c>
      <c r="AD136" s="340">
        <v>20</v>
      </c>
      <c r="AE136" s="340">
        <v>8</v>
      </c>
      <c r="AF136" s="340">
        <v>32</v>
      </c>
      <c r="AG136" s="340">
        <v>36</v>
      </c>
      <c r="AH136" s="340">
        <v>20</v>
      </c>
      <c r="AI136" s="340">
        <v>34</v>
      </c>
      <c r="AJ136" s="340">
        <v>18</v>
      </c>
      <c r="AK136" s="340">
        <v>11</v>
      </c>
      <c r="AL136" s="340">
        <v>32</v>
      </c>
      <c r="AM136" s="340">
        <v>12</v>
      </c>
      <c r="AN136" s="340">
        <v>8</v>
      </c>
      <c r="AO136" s="340">
        <v>6</v>
      </c>
      <c r="AP136" s="340">
        <v>36</v>
      </c>
      <c r="AQ136" s="340">
        <v>17</v>
      </c>
      <c r="AR136" s="340">
        <v>33</v>
      </c>
      <c r="AS136" s="340">
        <v>5</v>
      </c>
      <c r="AT136" s="340">
        <v>36</v>
      </c>
      <c r="AU136" s="340">
        <v>36</v>
      </c>
      <c r="AV136" s="340">
        <v>16</v>
      </c>
      <c r="AW136" s="340">
        <v>32</v>
      </c>
      <c r="AX136" s="340">
        <v>10</v>
      </c>
      <c r="AY136" s="340">
        <v>11</v>
      </c>
      <c r="AZ136" s="340">
        <v>32</v>
      </c>
      <c r="BA136" s="341">
        <v>6</v>
      </c>
    </row>
    <row r="137" spans="1:53" ht="51" x14ac:dyDescent="0.2">
      <c r="A137" s="433" t="s">
        <v>142</v>
      </c>
      <c r="B137" s="334" t="s">
        <v>293</v>
      </c>
      <c r="C137" s="342" t="s">
        <v>1259</v>
      </c>
      <c r="D137" s="344" t="s">
        <v>1204</v>
      </c>
      <c r="E137" s="344" t="s">
        <v>1571</v>
      </c>
      <c r="F137" s="344" t="s">
        <v>1189</v>
      </c>
      <c r="G137" s="344" t="s">
        <v>1259</v>
      </c>
      <c r="H137" s="336">
        <v>0.13728969668259383</v>
      </c>
      <c r="I137" s="344" t="s">
        <v>1295</v>
      </c>
      <c r="J137" s="344" t="s">
        <v>1384</v>
      </c>
      <c r="K137" s="344" t="s">
        <v>1209</v>
      </c>
      <c r="L137" s="344" t="s">
        <v>1386</v>
      </c>
      <c r="M137" s="336">
        <v>-4.9639290706630437E-2</v>
      </c>
      <c r="N137" s="344" t="s">
        <v>1691</v>
      </c>
      <c r="O137" s="344" t="s">
        <v>1596</v>
      </c>
      <c r="P137" s="336">
        <v>0.1190939084164529</v>
      </c>
      <c r="Q137" s="344" t="s">
        <v>1581</v>
      </c>
      <c r="R137" s="344" t="s">
        <v>1242</v>
      </c>
      <c r="S137" s="336">
        <v>-0.1426058458680064</v>
      </c>
      <c r="T137" s="344" t="s">
        <v>1359</v>
      </c>
      <c r="U137" s="336">
        <v>0.86653192548516977</v>
      </c>
      <c r="V137" s="344" t="s">
        <v>1716</v>
      </c>
      <c r="W137" s="344" t="s">
        <v>1721</v>
      </c>
      <c r="X137" s="344" t="s">
        <v>1724</v>
      </c>
      <c r="Y137" s="336">
        <v>2.789049682310903E-2</v>
      </c>
      <c r="Z137" s="344" t="s">
        <v>1727</v>
      </c>
      <c r="AA137" s="344" t="s">
        <v>1283</v>
      </c>
      <c r="AB137" s="344" t="s">
        <v>1257</v>
      </c>
      <c r="AC137" s="344" t="s">
        <v>1156</v>
      </c>
      <c r="AD137" s="344" t="s">
        <v>1435</v>
      </c>
      <c r="AE137" s="344" t="s">
        <v>1581</v>
      </c>
      <c r="AF137" s="344" t="s">
        <v>1216</v>
      </c>
      <c r="AG137" s="344" t="s">
        <v>1372</v>
      </c>
      <c r="AH137" s="344" t="s">
        <v>1735</v>
      </c>
      <c r="AI137" s="344" t="s">
        <v>1167</v>
      </c>
      <c r="AJ137" s="344" t="s">
        <v>1264</v>
      </c>
      <c r="AK137" s="336">
        <v>0.23467663944696862</v>
      </c>
      <c r="AL137" s="344" t="s">
        <v>1405</v>
      </c>
      <c r="AM137" s="336">
        <v>7.6457245127621018E-2</v>
      </c>
      <c r="AN137" s="344" t="s">
        <v>1747</v>
      </c>
      <c r="AO137" s="344" t="s">
        <v>1599</v>
      </c>
      <c r="AP137" s="344" t="s">
        <v>1369</v>
      </c>
      <c r="AQ137" s="336">
        <v>0.22717272155740661</v>
      </c>
      <c r="AR137" s="344" t="s">
        <v>1234</v>
      </c>
      <c r="AS137" s="344" t="s">
        <v>1508</v>
      </c>
      <c r="AT137" s="344" t="s">
        <v>1737</v>
      </c>
      <c r="AU137" s="344" t="s">
        <v>1167</v>
      </c>
      <c r="AV137" s="343">
        <v>1</v>
      </c>
      <c r="AW137" s="344" t="s">
        <v>1366</v>
      </c>
      <c r="AX137" s="344" t="s">
        <v>1349</v>
      </c>
      <c r="AY137" s="344" t="s">
        <v>1260</v>
      </c>
      <c r="AZ137" s="344" t="s">
        <v>1343</v>
      </c>
      <c r="BA137" s="345" t="s">
        <v>1158</v>
      </c>
    </row>
    <row r="138" spans="1:53" ht="34" x14ac:dyDescent="0.2">
      <c r="A138" s="434"/>
      <c r="B138" s="334" t="s">
        <v>683</v>
      </c>
      <c r="C138" s="346">
        <v>1.8168337850332254E-16</v>
      </c>
      <c r="D138" s="336">
        <v>2.6255337454151674E-8</v>
      </c>
      <c r="E138" s="336">
        <v>3.5778568732662258E-13</v>
      </c>
      <c r="F138" s="336">
        <v>2.4496710047567745E-11</v>
      </c>
      <c r="G138" s="336">
        <v>1.4087521835614361E-15</v>
      </c>
      <c r="H138" s="336">
        <v>0.46143703776004974</v>
      </c>
      <c r="I138" s="336">
        <v>8.8975824598062552E-12</v>
      </c>
      <c r="J138" s="336">
        <v>9.1184799661423562E-6</v>
      </c>
      <c r="K138" s="336">
        <v>7.5467266066177439E-6</v>
      </c>
      <c r="L138" s="336">
        <v>1.6178313793573698E-8</v>
      </c>
      <c r="M138" s="336">
        <v>0.74607447270449034</v>
      </c>
      <c r="N138" s="336">
        <v>8.0667181924971637E-4</v>
      </c>
      <c r="O138" s="336">
        <v>4.4377426105243945E-4</v>
      </c>
      <c r="P138" s="336">
        <v>0.4468650587060139</v>
      </c>
      <c r="Q138" s="336">
        <v>4.9744562427644301E-6</v>
      </c>
      <c r="R138" s="336">
        <v>6.6016951478434628E-4</v>
      </c>
      <c r="S138" s="336">
        <v>0.37376543585814659</v>
      </c>
      <c r="T138" s="336">
        <v>4.6186035132151508E-8</v>
      </c>
      <c r="U138" s="336">
        <v>5.7346707016079197E-2</v>
      </c>
      <c r="V138" s="336">
        <v>2.5181988431262771E-2</v>
      </c>
      <c r="W138" s="336">
        <v>8.6665366040990927E-4</v>
      </c>
      <c r="X138" s="336">
        <v>9.7622288065457282E-4</v>
      </c>
      <c r="Y138" s="336">
        <v>0.86798582071488006</v>
      </c>
      <c r="Z138" s="336">
        <v>2.7993499631677271E-2</v>
      </c>
      <c r="AA138" s="336">
        <v>1.5172704580149716E-6</v>
      </c>
      <c r="AB138" s="336">
        <v>2.206994599192456E-4</v>
      </c>
      <c r="AC138" s="336">
        <v>6.1343396380285996E-12</v>
      </c>
      <c r="AD138" s="336">
        <v>1.4061121897950254E-14</v>
      </c>
      <c r="AE138" s="336">
        <v>5.0091524421747703E-6</v>
      </c>
      <c r="AF138" s="336">
        <v>1.5165589344630265E-5</v>
      </c>
      <c r="AG138" s="336">
        <v>9.0132643258553523E-6</v>
      </c>
      <c r="AH138" s="336">
        <v>6.2532793014489718E-5</v>
      </c>
      <c r="AI138" s="336">
        <v>1.6875942002979368E-5</v>
      </c>
      <c r="AJ138" s="336">
        <v>2.2138180440335665E-3</v>
      </c>
      <c r="AK138" s="336">
        <v>0.12518779179170386</v>
      </c>
      <c r="AL138" s="336">
        <v>3.4582386147349754E-20</v>
      </c>
      <c r="AM138" s="336">
        <v>0.61764574499346458</v>
      </c>
      <c r="AN138" s="336">
        <v>1.0087363022099749E-2</v>
      </c>
      <c r="AO138" s="336">
        <v>5.5320727590109268E-5</v>
      </c>
      <c r="AP138" s="336">
        <v>1.5080791193276209E-6</v>
      </c>
      <c r="AQ138" s="336">
        <v>0.12047300703076139</v>
      </c>
      <c r="AR138" s="336">
        <v>2.5894772201536279E-5</v>
      </c>
      <c r="AS138" s="336">
        <v>8.1893057161333502E-11</v>
      </c>
      <c r="AT138" s="336">
        <v>1.3888895684582182E-5</v>
      </c>
      <c r="AU138" s="336">
        <v>3.2248242081463573E-6</v>
      </c>
      <c r="AV138" s="347"/>
      <c r="AW138" s="336">
        <v>1.6761010312300853E-5</v>
      </c>
      <c r="AX138" s="336">
        <v>1.2054331421475565E-7</v>
      </c>
      <c r="AY138" s="336">
        <v>6.2663316292215985E-21</v>
      </c>
      <c r="AZ138" s="336">
        <v>1.1824970609381966E-5</v>
      </c>
      <c r="BA138" s="337">
        <v>5.6396226235013464E-5</v>
      </c>
    </row>
    <row r="139" spans="1:53" ht="17" x14ac:dyDescent="0.2">
      <c r="A139" s="433"/>
      <c r="B139" s="338" t="s">
        <v>684</v>
      </c>
      <c r="C139" s="339">
        <v>36</v>
      </c>
      <c r="D139" s="340">
        <v>28</v>
      </c>
      <c r="E139" s="340">
        <v>32</v>
      </c>
      <c r="F139" s="340">
        <v>45</v>
      </c>
      <c r="G139" s="340">
        <v>34</v>
      </c>
      <c r="H139" s="340">
        <v>31</v>
      </c>
      <c r="I139" s="340">
        <v>41</v>
      </c>
      <c r="J139" s="340">
        <v>12</v>
      </c>
      <c r="K139" s="340">
        <v>12</v>
      </c>
      <c r="L139" s="340">
        <v>49</v>
      </c>
      <c r="M139" s="340">
        <v>45</v>
      </c>
      <c r="N139" s="340">
        <v>25</v>
      </c>
      <c r="O139" s="340">
        <v>22</v>
      </c>
      <c r="P139" s="340">
        <v>43</v>
      </c>
      <c r="Q139" s="340">
        <v>41</v>
      </c>
      <c r="R139" s="340">
        <v>14</v>
      </c>
      <c r="S139" s="340">
        <v>41</v>
      </c>
      <c r="T139" s="340">
        <v>40</v>
      </c>
      <c r="U139" s="340">
        <v>5</v>
      </c>
      <c r="V139" s="340">
        <v>12</v>
      </c>
      <c r="W139" s="340">
        <v>38</v>
      </c>
      <c r="X139" s="340">
        <v>48</v>
      </c>
      <c r="Y139" s="340">
        <v>38</v>
      </c>
      <c r="Z139" s="340">
        <v>38</v>
      </c>
      <c r="AA139" s="340">
        <v>20</v>
      </c>
      <c r="AB139" s="340">
        <v>12</v>
      </c>
      <c r="AC139" s="340">
        <v>34</v>
      </c>
      <c r="AD139" s="340">
        <v>45</v>
      </c>
      <c r="AE139" s="340">
        <v>41</v>
      </c>
      <c r="AF139" s="340">
        <v>12</v>
      </c>
      <c r="AG139" s="340">
        <v>17</v>
      </c>
      <c r="AH139" s="340">
        <v>45</v>
      </c>
      <c r="AI139" s="340">
        <v>14</v>
      </c>
      <c r="AJ139" s="340">
        <v>47</v>
      </c>
      <c r="AK139" s="340">
        <v>44</v>
      </c>
      <c r="AL139" s="340">
        <v>33</v>
      </c>
      <c r="AM139" s="340">
        <v>45</v>
      </c>
      <c r="AN139" s="340">
        <v>41</v>
      </c>
      <c r="AO139" s="340">
        <v>37</v>
      </c>
      <c r="AP139" s="340">
        <v>28</v>
      </c>
      <c r="AQ139" s="340">
        <v>48</v>
      </c>
      <c r="AR139" s="340">
        <v>13</v>
      </c>
      <c r="AS139" s="340">
        <v>38</v>
      </c>
      <c r="AT139" s="340">
        <v>23</v>
      </c>
      <c r="AU139" s="340">
        <v>16</v>
      </c>
      <c r="AV139" s="340">
        <v>49</v>
      </c>
      <c r="AW139" s="340">
        <v>12</v>
      </c>
      <c r="AX139" s="340">
        <v>43</v>
      </c>
      <c r="AY139" s="340">
        <v>44</v>
      </c>
      <c r="AZ139" s="340">
        <v>12</v>
      </c>
      <c r="BA139" s="341">
        <v>39</v>
      </c>
    </row>
    <row r="140" spans="1:53" ht="51" x14ac:dyDescent="0.2">
      <c r="A140" s="433" t="s">
        <v>141</v>
      </c>
      <c r="B140" s="334" t="s">
        <v>293</v>
      </c>
      <c r="C140" s="342" t="s">
        <v>1631</v>
      </c>
      <c r="D140" s="344" t="s">
        <v>1296</v>
      </c>
      <c r="E140" s="336">
        <v>-4.2369128352831742E-2</v>
      </c>
      <c r="F140" s="344" t="s">
        <v>1275</v>
      </c>
      <c r="G140" s="344" t="s">
        <v>1253</v>
      </c>
      <c r="H140" s="336">
        <v>0.9492481892299488</v>
      </c>
      <c r="I140" s="344" t="s">
        <v>1652</v>
      </c>
      <c r="J140" s="344" t="s">
        <v>1267</v>
      </c>
      <c r="K140" s="344" t="s">
        <v>1198</v>
      </c>
      <c r="L140" s="344" t="s">
        <v>1305</v>
      </c>
      <c r="M140" s="344" t="s">
        <v>1227</v>
      </c>
      <c r="N140" s="336">
        <v>-0.11686575281990866</v>
      </c>
      <c r="O140" s="344" t="s">
        <v>1288</v>
      </c>
      <c r="P140" s="344" t="s">
        <v>1243</v>
      </c>
      <c r="Q140" s="344" t="s">
        <v>1703</v>
      </c>
      <c r="R140" s="344" t="s">
        <v>1494</v>
      </c>
      <c r="S140" s="336">
        <v>0.94924818922994747</v>
      </c>
      <c r="T140" s="336">
        <v>0.9631231373018605</v>
      </c>
      <c r="U140" s="344" t="s">
        <v>1714</v>
      </c>
      <c r="V140" s="344" t="s">
        <v>1218</v>
      </c>
      <c r="W140" s="344" t="s">
        <v>1666</v>
      </c>
      <c r="X140" s="344" t="s">
        <v>1267</v>
      </c>
      <c r="Y140" s="344" t="s">
        <v>1666</v>
      </c>
      <c r="Z140" s="344" t="s">
        <v>1666</v>
      </c>
      <c r="AA140" s="344" t="s">
        <v>1666</v>
      </c>
      <c r="AB140" s="344" t="s">
        <v>1191</v>
      </c>
      <c r="AC140" s="344" t="s">
        <v>1679</v>
      </c>
      <c r="AD140" s="344" t="s">
        <v>1198</v>
      </c>
      <c r="AE140" s="336">
        <v>0.78995037340496688</v>
      </c>
      <c r="AF140" s="344" t="s">
        <v>1284</v>
      </c>
      <c r="AG140" s="344" t="s">
        <v>1260</v>
      </c>
      <c r="AH140" s="336">
        <v>0.14034193432937156</v>
      </c>
      <c r="AI140" s="344" t="s">
        <v>1402</v>
      </c>
      <c r="AJ140" s="344" t="s">
        <v>1193</v>
      </c>
      <c r="AK140" s="344" t="s">
        <v>1446</v>
      </c>
      <c r="AL140" s="344" t="s">
        <v>1491</v>
      </c>
      <c r="AM140" s="344" t="s">
        <v>1746</v>
      </c>
      <c r="AN140" s="336">
        <v>0.91766293548224653</v>
      </c>
      <c r="AO140" s="344" t="s">
        <v>1666</v>
      </c>
      <c r="AP140" s="344" t="s">
        <v>1365</v>
      </c>
      <c r="AQ140" s="344" t="s">
        <v>1366</v>
      </c>
      <c r="AR140" s="344" t="s">
        <v>1311</v>
      </c>
      <c r="AS140" s="344" t="s">
        <v>1666</v>
      </c>
      <c r="AT140" s="344" t="s">
        <v>1151</v>
      </c>
      <c r="AU140" s="344" t="s">
        <v>1405</v>
      </c>
      <c r="AV140" s="344" t="s">
        <v>1366</v>
      </c>
      <c r="AW140" s="343">
        <v>1</v>
      </c>
      <c r="AX140" s="336">
        <v>-0.44835486515849471</v>
      </c>
      <c r="AY140" s="344" t="s">
        <v>1753</v>
      </c>
      <c r="AZ140" s="344" t="s">
        <v>1198</v>
      </c>
      <c r="BA140" s="345" t="s">
        <v>1670</v>
      </c>
    </row>
    <row r="141" spans="1:53" ht="34" x14ac:dyDescent="0.2">
      <c r="A141" s="434"/>
      <c r="B141" s="334" t="s">
        <v>683</v>
      </c>
      <c r="C141" s="346">
        <v>3.2542835493311783E-8</v>
      </c>
      <c r="D141" s="336">
        <v>2.4026809265258155E-13</v>
      </c>
      <c r="E141" s="336">
        <v>0.82407719719563199</v>
      </c>
      <c r="F141" s="336">
        <v>1.0209837865801207E-4</v>
      </c>
      <c r="G141" s="336">
        <v>2.6017311623309729E-18</v>
      </c>
      <c r="H141" s="336">
        <v>5.0751810770051198E-2</v>
      </c>
      <c r="I141" s="336">
        <v>1.4268975777787304E-15</v>
      </c>
      <c r="J141" s="336">
        <v>2.4009830559268067E-22</v>
      </c>
      <c r="K141" s="336">
        <v>3.7277302542716106E-27</v>
      </c>
      <c r="L141" s="336">
        <v>7.4077191066455059E-3</v>
      </c>
      <c r="M141" s="336">
        <v>1.0661071721779656E-4</v>
      </c>
      <c r="N141" s="336">
        <v>0.49727739063723486</v>
      </c>
      <c r="O141" s="336">
        <v>3.7083006160650714E-16</v>
      </c>
      <c r="P141" s="336">
        <v>4.9559785305595548E-4</v>
      </c>
      <c r="Q141" s="336">
        <v>1.6123257438960259E-3</v>
      </c>
      <c r="R141" s="336">
        <v>2.5569084659048149E-10</v>
      </c>
      <c r="S141" s="336">
        <v>5.075181077005253E-2</v>
      </c>
      <c r="T141" s="336">
        <v>0.17342665114532241</v>
      </c>
      <c r="U141" s="336">
        <v>3.9243826356216621E-2</v>
      </c>
      <c r="V141" s="336">
        <v>8.0548917129988416E-13</v>
      </c>
      <c r="W141" s="344"/>
      <c r="X141" s="336">
        <v>3.5798210944525829E-6</v>
      </c>
      <c r="Y141" s="344"/>
      <c r="Z141" s="344"/>
      <c r="AA141" s="344"/>
      <c r="AB141" s="336">
        <v>6.2612119451715617E-34</v>
      </c>
      <c r="AC141" s="336">
        <v>2.1205324537397445E-5</v>
      </c>
      <c r="AD141" s="336">
        <v>5.2459714415265242E-9</v>
      </c>
      <c r="AE141" s="336">
        <v>0.21004962659503312</v>
      </c>
      <c r="AF141" s="336">
        <v>2.069652156951255E-32</v>
      </c>
      <c r="AG141" s="336">
        <v>6.7653208297130353E-21</v>
      </c>
      <c r="AH141" s="336">
        <v>0.60417315337354915</v>
      </c>
      <c r="AI141" s="336">
        <v>2.029241749790562E-14</v>
      </c>
      <c r="AJ141" s="336">
        <v>6.3701563217281093E-9</v>
      </c>
      <c r="AK141" s="336">
        <v>9.9980925459687198E-5</v>
      </c>
      <c r="AL141" s="336">
        <v>7.8296335548416235E-7</v>
      </c>
      <c r="AM141" s="336">
        <v>4.7874009727602397E-2</v>
      </c>
      <c r="AN141" s="336">
        <v>8.2337064517753467E-2</v>
      </c>
      <c r="AO141" s="344"/>
      <c r="AP141" s="336">
        <v>9.2920063956680011E-15</v>
      </c>
      <c r="AQ141" s="336">
        <v>6.0790046655287536E-6</v>
      </c>
      <c r="AR141" s="336">
        <v>1.4877405109761387E-9</v>
      </c>
      <c r="AS141" s="344"/>
      <c r="AT141" s="336">
        <v>6.3501948467084468E-12</v>
      </c>
      <c r="AU141" s="336">
        <v>1.4198057865655868E-19</v>
      </c>
      <c r="AV141" s="336">
        <v>1.6761010312300853E-5</v>
      </c>
      <c r="AW141" s="347"/>
      <c r="AX141" s="336">
        <v>0.37253231719423335</v>
      </c>
      <c r="AY141" s="336">
        <v>1.2957627496879044E-2</v>
      </c>
      <c r="AZ141" s="336">
        <v>3.7019905270043587E-27</v>
      </c>
      <c r="BA141" s="345"/>
    </row>
    <row r="142" spans="1:53" ht="17" x14ac:dyDescent="0.2">
      <c r="A142" s="433"/>
      <c r="B142" s="338" t="s">
        <v>684</v>
      </c>
      <c r="C142" s="339">
        <v>25</v>
      </c>
      <c r="D142" s="340">
        <v>33</v>
      </c>
      <c r="E142" s="340">
        <v>30</v>
      </c>
      <c r="F142" s="340">
        <v>18</v>
      </c>
      <c r="G142" s="340">
        <v>29</v>
      </c>
      <c r="H142" s="340">
        <v>4</v>
      </c>
      <c r="I142" s="340">
        <v>20</v>
      </c>
      <c r="J142" s="340">
        <v>49</v>
      </c>
      <c r="K142" s="340">
        <v>49</v>
      </c>
      <c r="L142" s="340">
        <v>12</v>
      </c>
      <c r="M142" s="340">
        <v>8</v>
      </c>
      <c r="N142" s="340">
        <v>36</v>
      </c>
      <c r="O142" s="340">
        <v>36</v>
      </c>
      <c r="P142" s="340">
        <v>6</v>
      </c>
      <c r="Q142" s="340">
        <v>4</v>
      </c>
      <c r="R142" s="340">
        <v>47</v>
      </c>
      <c r="S142" s="340">
        <v>4</v>
      </c>
      <c r="T142" s="340">
        <v>3</v>
      </c>
      <c r="U142" s="340">
        <v>5</v>
      </c>
      <c r="V142" s="340">
        <v>49</v>
      </c>
      <c r="W142" s="340">
        <v>1</v>
      </c>
      <c r="X142" s="340">
        <v>13</v>
      </c>
      <c r="Y142" s="340">
        <v>1</v>
      </c>
      <c r="Z142" s="340">
        <v>1</v>
      </c>
      <c r="AA142" s="340">
        <v>1</v>
      </c>
      <c r="AB142" s="340">
        <v>49</v>
      </c>
      <c r="AC142" s="340">
        <v>27</v>
      </c>
      <c r="AD142" s="340">
        <v>16</v>
      </c>
      <c r="AE142" s="340">
        <v>4</v>
      </c>
      <c r="AF142" s="340">
        <v>49</v>
      </c>
      <c r="AG142" s="340">
        <v>44</v>
      </c>
      <c r="AH142" s="340">
        <v>16</v>
      </c>
      <c r="AI142" s="340">
        <v>47</v>
      </c>
      <c r="AJ142" s="340">
        <v>14</v>
      </c>
      <c r="AK142" s="340">
        <v>7</v>
      </c>
      <c r="AL142" s="340">
        <v>28</v>
      </c>
      <c r="AM142" s="340">
        <v>8</v>
      </c>
      <c r="AN142" s="340">
        <v>4</v>
      </c>
      <c r="AO142" s="340">
        <v>2</v>
      </c>
      <c r="AP142" s="340">
        <v>33</v>
      </c>
      <c r="AQ142" s="340">
        <v>13</v>
      </c>
      <c r="AR142" s="340">
        <v>48</v>
      </c>
      <c r="AS142" s="340">
        <v>1</v>
      </c>
      <c r="AT142" s="340">
        <v>39</v>
      </c>
      <c r="AU142" s="340">
        <v>32</v>
      </c>
      <c r="AV142" s="340">
        <v>12</v>
      </c>
      <c r="AW142" s="340">
        <v>49</v>
      </c>
      <c r="AX142" s="340">
        <v>6</v>
      </c>
      <c r="AY142" s="340">
        <v>7</v>
      </c>
      <c r="AZ142" s="340">
        <v>49</v>
      </c>
      <c r="BA142" s="341">
        <v>2</v>
      </c>
    </row>
    <row r="143" spans="1:53" ht="51" x14ac:dyDescent="0.2">
      <c r="A143" s="433" t="s">
        <v>140</v>
      </c>
      <c r="B143" s="334" t="s">
        <v>293</v>
      </c>
      <c r="C143" s="342" t="s">
        <v>1291</v>
      </c>
      <c r="D143" s="344" t="s">
        <v>1292</v>
      </c>
      <c r="E143" s="344" t="s">
        <v>1376</v>
      </c>
      <c r="F143" s="344" t="s">
        <v>1652</v>
      </c>
      <c r="G143" s="344" t="s">
        <v>1382</v>
      </c>
      <c r="H143" s="336">
        <v>0.10572039796519955</v>
      </c>
      <c r="I143" s="344" t="s">
        <v>1358</v>
      </c>
      <c r="J143" s="336">
        <v>-0.54030127321570443</v>
      </c>
      <c r="K143" s="336">
        <v>-0.37665141695988263</v>
      </c>
      <c r="L143" s="344" t="s">
        <v>1376</v>
      </c>
      <c r="M143" s="344" t="s">
        <v>1553</v>
      </c>
      <c r="N143" s="344" t="s">
        <v>1398</v>
      </c>
      <c r="O143" s="344" t="s">
        <v>1383</v>
      </c>
      <c r="P143" s="344" t="s">
        <v>1494</v>
      </c>
      <c r="Q143" s="344" t="s">
        <v>1285</v>
      </c>
      <c r="R143" s="336">
        <v>-0.363499837870848</v>
      </c>
      <c r="S143" s="344" t="s">
        <v>1348</v>
      </c>
      <c r="T143" s="344" t="s">
        <v>1482</v>
      </c>
      <c r="U143" s="336">
        <v>0.17049858486762087</v>
      </c>
      <c r="V143" s="336">
        <v>-0.3696455503803675</v>
      </c>
      <c r="W143" s="344" t="s">
        <v>1376</v>
      </c>
      <c r="X143" s="344" t="s">
        <v>1289</v>
      </c>
      <c r="Y143" s="344" t="s">
        <v>1726</v>
      </c>
      <c r="Z143" s="344" t="s">
        <v>1186</v>
      </c>
      <c r="AA143" s="344" t="s">
        <v>1328</v>
      </c>
      <c r="AB143" s="336">
        <v>-0.55517040762261038</v>
      </c>
      <c r="AC143" s="344" t="s">
        <v>1329</v>
      </c>
      <c r="AD143" s="344" t="s">
        <v>1722</v>
      </c>
      <c r="AE143" s="344" t="s">
        <v>1480</v>
      </c>
      <c r="AF143" s="336">
        <v>-0.60450292310957032</v>
      </c>
      <c r="AG143" s="336">
        <v>-4.5420380637506752E-2</v>
      </c>
      <c r="AH143" s="344" t="s">
        <v>1266</v>
      </c>
      <c r="AI143" s="336">
        <v>-0.50174520600425532</v>
      </c>
      <c r="AJ143" s="344" t="s">
        <v>1739</v>
      </c>
      <c r="AK143" s="344" t="s">
        <v>1743</v>
      </c>
      <c r="AL143" s="344" t="s">
        <v>1232</v>
      </c>
      <c r="AM143" s="344" t="s">
        <v>1723</v>
      </c>
      <c r="AN143" s="344" t="s">
        <v>1230</v>
      </c>
      <c r="AO143" s="344" t="s">
        <v>1405</v>
      </c>
      <c r="AP143" s="344" t="s">
        <v>1402</v>
      </c>
      <c r="AQ143" s="344" t="s">
        <v>1276</v>
      </c>
      <c r="AR143" s="336">
        <v>-0.60955695340392502</v>
      </c>
      <c r="AS143" s="344" t="s">
        <v>1184</v>
      </c>
      <c r="AT143" s="344" t="s">
        <v>1484</v>
      </c>
      <c r="AU143" s="336">
        <v>0.29802626206001159</v>
      </c>
      <c r="AV143" s="344" t="s">
        <v>1349</v>
      </c>
      <c r="AW143" s="336">
        <v>-0.44835486515849471</v>
      </c>
      <c r="AX143" s="343">
        <v>1</v>
      </c>
      <c r="AY143" s="344" t="s">
        <v>1653</v>
      </c>
      <c r="AZ143" s="336">
        <v>-0.56308199705169726</v>
      </c>
      <c r="BA143" s="345" t="s">
        <v>1754</v>
      </c>
    </row>
    <row r="144" spans="1:53" ht="34" x14ac:dyDescent="0.2">
      <c r="A144" s="434"/>
      <c r="B144" s="334" t="s">
        <v>683</v>
      </c>
      <c r="C144" s="346">
        <v>1.6643940888855767E-22</v>
      </c>
      <c r="D144" s="336">
        <v>1.0897445637035066E-9</v>
      </c>
      <c r="E144" s="336">
        <v>2.7083133763743167E-13</v>
      </c>
      <c r="F144" s="336">
        <v>2.9964693056897249E-30</v>
      </c>
      <c r="G144" s="336">
        <v>4.1561331825704862E-16</v>
      </c>
      <c r="H144" s="336">
        <v>0.57137522752918268</v>
      </c>
      <c r="I144" s="336">
        <v>8.0007005578595576E-15</v>
      </c>
      <c r="J144" s="336">
        <v>0.26841194061476054</v>
      </c>
      <c r="K144" s="336">
        <v>0.46173994411461372</v>
      </c>
      <c r="L144" s="336">
        <v>8.3721149379392437E-22</v>
      </c>
      <c r="M144" s="336">
        <v>2.3669097462172175E-6</v>
      </c>
      <c r="N144" s="336">
        <v>3.2544127663200028E-4</v>
      </c>
      <c r="O144" s="336">
        <v>7.8084392878017162E-4</v>
      </c>
      <c r="P144" s="336">
        <v>9.6135479638351239E-11</v>
      </c>
      <c r="Q144" s="336">
        <v>3.5416473714445566E-30</v>
      </c>
      <c r="R144" s="336">
        <v>0.37609544946024198</v>
      </c>
      <c r="S144" s="336">
        <v>3.0312911416784051E-4</v>
      </c>
      <c r="T144" s="336">
        <v>6.9139763661050452E-25</v>
      </c>
      <c r="U144" s="336">
        <v>0.78397086496451696</v>
      </c>
      <c r="V144" s="336">
        <v>0.47078545790495441</v>
      </c>
      <c r="W144" s="336">
        <v>2.5613974781407706E-22</v>
      </c>
      <c r="X144" s="336">
        <v>1.4807813729985405E-15</v>
      </c>
      <c r="Y144" s="336">
        <v>8.5173905858047152E-7</v>
      </c>
      <c r="Z144" s="336">
        <v>7.2546617652223088E-15</v>
      </c>
      <c r="AA144" s="336">
        <v>1.9389174447159163E-7</v>
      </c>
      <c r="AB144" s="336">
        <v>0.25280008495525608</v>
      </c>
      <c r="AC144" s="336">
        <v>2.6740323875418189E-12</v>
      </c>
      <c r="AD144" s="336">
        <v>2.0776773559808117E-34</v>
      </c>
      <c r="AE144" s="336">
        <v>1.6216502615769342E-27</v>
      </c>
      <c r="AF144" s="336">
        <v>0.20369548815103711</v>
      </c>
      <c r="AG144" s="336">
        <v>0.8945059664627637</v>
      </c>
      <c r="AH144" s="336">
        <v>6.2026073867412713E-15</v>
      </c>
      <c r="AI144" s="336">
        <v>0.20519488777225828</v>
      </c>
      <c r="AJ144" s="336">
        <v>2.7452764471596131E-13</v>
      </c>
      <c r="AK144" s="336">
        <v>2.9800907845402918E-9</v>
      </c>
      <c r="AL144" s="336">
        <v>9.141519476969252E-15</v>
      </c>
      <c r="AM144" s="336">
        <v>2.360317012244864E-7</v>
      </c>
      <c r="AN144" s="336">
        <v>2.0869728261840173E-16</v>
      </c>
      <c r="AO144" s="336">
        <v>1.2123213839414622E-22</v>
      </c>
      <c r="AP144" s="336">
        <v>3.9332617506744662E-7</v>
      </c>
      <c r="AQ144" s="336">
        <v>1.3887540977549279E-9</v>
      </c>
      <c r="AR144" s="336">
        <v>0.14618225851061098</v>
      </c>
      <c r="AS144" s="336">
        <v>1.9276188971562908E-14</v>
      </c>
      <c r="AT144" s="336">
        <v>7.1328654710510829E-8</v>
      </c>
      <c r="AU144" s="336">
        <v>0.40295139324094886</v>
      </c>
      <c r="AV144" s="336">
        <v>1.2054331421475565E-7</v>
      </c>
      <c r="AW144" s="336">
        <v>0.37253231719423335</v>
      </c>
      <c r="AX144" s="347"/>
      <c r="AY144" s="336">
        <v>1.630711433861987E-12</v>
      </c>
      <c r="AZ144" s="336">
        <v>0.24464276938595825</v>
      </c>
      <c r="BA144" s="337">
        <v>6.4348279416995074E-4</v>
      </c>
    </row>
    <row r="145" spans="1:53" ht="17" x14ac:dyDescent="0.2">
      <c r="A145" s="433"/>
      <c r="B145" s="338" t="s">
        <v>684</v>
      </c>
      <c r="C145" s="339">
        <v>30</v>
      </c>
      <c r="D145" s="340">
        <v>22</v>
      </c>
      <c r="E145" s="340">
        <v>26</v>
      </c>
      <c r="F145" s="340">
        <v>39</v>
      </c>
      <c r="G145" s="340">
        <v>28</v>
      </c>
      <c r="H145" s="340">
        <v>31</v>
      </c>
      <c r="I145" s="340">
        <v>35</v>
      </c>
      <c r="J145" s="340">
        <v>6</v>
      </c>
      <c r="K145" s="340">
        <v>6</v>
      </c>
      <c r="L145" s="340">
        <v>43</v>
      </c>
      <c r="M145" s="340">
        <v>47</v>
      </c>
      <c r="N145" s="340">
        <v>19</v>
      </c>
      <c r="O145" s="340">
        <v>16</v>
      </c>
      <c r="P145" s="340">
        <v>49</v>
      </c>
      <c r="Q145" s="340">
        <v>47</v>
      </c>
      <c r="R145" s="340">
        <v>8</v>
      </c>
      <c r="S145" s="340">
        <v>47</v>
      </c>
      <c r="T145" s="340">
        <v>46</v>
      </c>
      <c r="U145" s="340">
        <v>5</v>
      </c>
      <c r="V145" s="340">
        <v>6</v>
      </c>
      <c r="W145" s="340">
        <v>44</v>
      </c>
      <c r="X145" s="340">
        <v>42</v>
      </c>
      <c r="Y145" s="340">
        <v>44</v>
      </c>
      <c r="Z145" s="340">
        <v>44</v>
      </c>
      <c r="AA145" s="340">
        <v>20</v>
      </c>
      <c r="AB145" s="340">
        <v>6</v>
      </c>
      <c r="AC145" s="340">
        <v>28</v>
      </c>
      <c r="AD145" s="340">
        <v>39</v>
      </c>
      <c r="AE145" s="340">
        <v>47</v>
      </c>
      <c r="AF145" s="340">
        <v>6</v>
      </c>
      <c r="AG145" s="340">
        <v>11</v>
      </c>
      <c r="AH145" s="340">
        <v>39</v>
      </c>
      <c r="AI145" s="340">
        <v>8</v>
      </c>
      <c r="AJ145" s="340">
        <v>41</v>
      </c>
      <c r="AK145" s="340">
        <v>48</v>
      </c>
      <c r="AL145" s="340">
        <v>27</v>
      </c>
      <c r="AM145" s="340">
        <v>48</v>
      </c>
      <c r="AN145" s="340">
        <v>47</v>
      </c>
      <c r="AO145" s="340">
        <v>37</v>
      </c>
      <c r="AP145" s="340">
        <v>22</v>
      </c>
      <c r="AQ145" s="340">
        <v>42</v>
      </c>
      <c r="AR145" s="340">
        <v>7</v>
      </c>
      <c r="AS145" s="340">
        <v>44</v>
      </c>
      <c r="AT145" s="340">
        <v>17</v>
      </c>
      <c r="AU145" s="340">
        <v>10</v>
      </c>
      <c r="AV145" s="340">
        <v>43</v>
      </c>
      <c r="AW145" s="340">
        <v>6</v>
      </c>
      <c r="AX145" s="340">
        <v>49</v>
      </c>
      <c r="AY145" s="340">
        <v>48</v>
      </c>
      <c r="AZ145" s="340">
        <v>6</v>
      </c>
      <c r="BA145" s="341">
        <v>42</v>
      </c>
    </row>
    <row r="146" spans="1:53" ht="51" x14ac:dyDescent="0.2">
      <c r="A146" s="433" t="s">
        <v>139</v>
      </c>
      <c r="B146" s="334" t="s">
        <v>293</v>
      </c>
      <c r="C146" s="342" t="s">
        <v>1191</v>
      </c>
      <c r="D146" s="344" t="s">
        <v>1208</v>
      </c>
      <c r="E146" s="344" t="s">
        <v>1238</v>
      </c>
      <c r="F146" s="344" t="s">
        <v>1287</v>
      </c>
      <c r="G146" s="344" t="s">
        <v>1652</v>
      </c>
      <c r="H146" s="336">
        <v>0.18389014277968574</v>
      </c>
      <c r="I146" s="344" t="s">
        <v>1392</v>
      </c>
      <c r="J146" s="344" t="s">
        <v>1240</v>
      </c>
      <c r="K146" s="344" t="s">
        <v>1675</v>
      </c>
      <c r="L146" s="344" t="s">
        <v>1195</v>
      </c>
      <c r="M146" s="336">
        <v>0.14028070365881609</v>
      </c>
      <c r="N146" s="344" t="s">
        <v>1491</v>
      </c>
      <c r="O146" s="344" t="s">
        <v>1161</v>
      </c>
      <c r="P146" s="344" t="s">
        <v>1698</v>
      </c>
      <c r="Q146" s="344" t="s">
        <v>1174</v>
      </c>
      <c r="R146" s="344" t="s">
        <v>1220</v>
      </c>
      <c r="S146" s="336">
        <v>-3.2494495570324399E-3</v>
      </c>
      <c r="T146" s="344" t="s">
        <v>1435</v>
      </c>
      <c r="U146" s="336">
        <v>0.45487178933546318</v>
      </c>
      <c r="V146" s="344" t="s">
        <v>1717</v>
      </c>
      <c r="W146" s="344" t="s">
        <v>1588</v>
      </c>
      <c r="X146" s="344" t="s">
        <v>1533</v>
      </c>
      <c r="Y146" s="336">
        <v>5.2287042346870205E-2</v>
      </c>
      <c r="Z146" s="344" t="s">
        <v>1403</v>
      </c>
      <c r="AA146" s="344" t="s">
        <v>1343</v>
      </c>
      <c r="AB146" s="344" t="s">
        <v>1401</v>
      </c>
      <c r="AC146" s="344" t="s">
        <v>1584</v>
      </c>
      <c r="AD146" s="344" t="s">
        <v>1384</v>
      </c>
      <c r="AE146" s="344" t="s">
        <v>1596</v>
      </c>
      <c r="AF146" s="344" t="s">
        <v>1234</v>
      </c>
      <c r="AG146" s="336">
        <v>0.4004909956781994</v>
      </c>
      <c r="AH146" s="344" t="s">
        <v>1572</v>
      </c>
      <c r="AI146" s="344" t="s">
        <v>1421</v>
      </c>
      <c r="AJ146" s="344" t="s">
        <v>1740</v>
      </c>
      <c r="AK146" s="336">
        <v>0.26561387562849698</v>
      </c>
      <c r="AL146" s="344" t="s">
        <v>1153</v>
      </c>
      <c r="AM146" s="336">
        <v>0.16550117939303746</v>
      </c>
      <c r="AN146" s="344" t="s">
        <v>1748</v>
      </c>
      <c r="AO146" s="344" t="s">
        <v>1549</v>
      </c>
      <c r="AP146" s="344" t="s">
        <v>1345</v>
      </c>
      <c r="AQ146" s="344" t="s">
        <v>1751</v>
      </c>
      <c r="AR146" s="344" t="s">
        <v>1195</v>
      </c>
      <c r="AS146" s="344" t="s">
        <v>1524</v>
      </c>
      <c r="AT146" s="344" t="s">
        <v>1448</v>
      </c>
      <c r="AU146" s="344" t="s">
        <v>1240</v>
      </c>
      <c r="AV146" s="344" t="s">
        <v>1260</v>
      </c>
      <c r="AW146" s="344" t="s">
        <v>1753</v>
      </c>
      <c r="AX146" s="344" t="s">
        <v>1653</v>
      </c>
      <c r="AY146" s="343">
        <v>1</v>
      </c>
      <c r="AZ146" s="344" t="s">
        <v>1755</v>
      </c>
      <c r="BA146" s="337">
        <v>0.27927302639293938</v>
      </c>
    </row>
    <row r="147" spans="1:53" ht="34" x14ac:dyDescent="0.2">
      <c r="A147" s="434"/>
      <c r="B147" s="334" t="s">
        <v>683</v>
      </c>
      <c r="C147" s="346">
        <v>1.4727401704055384E-21</v>
      </c>
      <c r="D147" s="336">
        <v>5.6162036515604455E-12</v>
      </c>
      <c r="E147" s="336">
        <v>5.9513900665000821E-19</v>
      </c>
      <c r="F147" s="336">
        <v>4.0108598371336735E-13</v>
      </c>
      <c r="G147" s="336">
        <v>1.2831422580535088E-22</v>
      </c>
      <c r="H147" s="336">
        <v>0.32204679229367167</v>
      </c>
      <c r="I147" s="336">
        <v>2.1495590062780083E-9</v>
      </c>
      <c r="J147" s="336">
        <v>1.5780809581682233E-3</v>
      </c>
      <c r="K147" s="336">
        <v>3.5907860898890656E-2</v>
      </c>
      <c r="L147" s="336">
        <v>9.7604380183839207E-13</v>
      </c>
      <c r="M147" s="336">
        <v>0.34161050204173216</v>
      </c>
      <c r="N147" s="336">
        <v>4.2573180182666504E-5</v>
      </c>
      <c r="O147" s="336">
        <v>7.0181872848643491E-4</v>
      </c>
      <c r="P147" s="336">
        <v>4.2071207143056601E-2</v>
      </c>
      <c r="Q147" s="336">
        <v>3.3122237342202684E-8</v>
      </c>
      <c r="R147" s="336">
        <v>1.4867961425359786E-4</v>
      </c>
      <c r="S147" s="336">
        <v>0.98290076305537355</v>
      </c>
      <c r="T147" s="336">
        <v>1.4274486020511787E-14</v>
      </c>
      <c r="U147" s="336">
        <v>0.44148235276378212</v>
      </c>
      <c r="V147" s="336">
        <v>4.6722095136704042E-2</v>
      </c>
      <c r="W147" s="336">
        <v>1.0628786815249098E-4</v>
      </c>
      <c r="X147" s="336">
        <v>3.4040871262211153E-5</v>
      </c>
      <c r="Y147" s="336">
        <v>0.73913909877585904</v>
      </c>
      <c r="Z147" s="336">
        <v>1.1127065819721987E-2</v>
      </c>
      <c r="AA147" s="336">
        <v>2.9039839806139153E-9</v>
      </c>
      <c r="AB147" s="336">
        <v>4.6572991949283627E-3</v>
      </c>
      <c r="AC147" s="336">
        <v>1.540241654142375E-12</v>
      </c>
      <c r="AD147" s="336">
        <v>1.5108631268556588E-18</v>
      </c>
      <c r="AE147" s="336">
        <v>1.5588531858610192E-7</v>
      </c>
      <c r="AF147" s="336">
        <v>5.6222055605231348E-3</v>
      </c>
      <c r="AG147" s="336">
        <v>0.19701629980301633</v>
      </c>
      <c r="AH147" s="336">
        <v>3.1196945225278046E-6</v>
      </c>
      <c r="AI147" s="336">
        <v>2.0214094981842808E-3</v>
      </c>
      <c r="AJ147" s="336">
        <v>1.0579834268506986E-4</v>
      </c>
      <c r="AK147" s="336">
        <v>6.5097627584986301E-2</v>
      </c>
      <c r="AL147" s="336">
        <v>4.6632554008358275E-12</v>
      </c>
      <c r="AM147" s="336">
        <v>0.25576434119229274</v>
      </c>
      <c r="AN147" s="336">
        <v>1.5940377093329756E-3</v>
      </c>
      <c r="AO147" s="336">
        <v>5.5608962713394388E-7</v>
      </c>
      <c r="AP147" s="336">
        <v>1.429826390991349E-7</v>
      </c>
      <c r="AQ147" s="336">
        <v>4.9895933826635801E-3</v>
      </c>
      <c r="AR147" s="336">
        <v>9.0162466213492935E-3</v>
      </c>
      <c r="AS147" s="336">
        <v>2.3454032869353448E-17</v>
      </c>
      <c r="AT147" s="336">
        <v>8.2459873107216865E-7</v>
      </c>
      <c r="AU147" s="336">
        <v>1.5618013356107614E-5</v>
      </c>
      <c r="AV147" s="336">
        <v>6.2663316292215985E-21</v>
      </c>
      <c r="AW147" s="336">
        <v>1.2957627496879044E-2</v>
      </c>
      <c r="AX147" s="336">
        <v>1.630711433861987E-12</v>
      </c>
      <c r="AY147" s="347"/>
      <c r="AZ147" s="336">
        <v>1.8186000293640495E-2</v>
      </c>
      <c r="BA147" s="337">
        <v>7.7012380549394077E-2</v>
      </c>
    </row>
    <row r="148" spans="1:53" ht="17" x14ac:dyDescent="0.2">
      <c r="A148" s="433"/>
      <c r="B148" s="338" t="s">
        <v>684</v>
      </c>
      <c r="C148" s="339">
        <v>31</v>
      </c>
      <c r="D148" s="340">
        <v>23</v>
      </c>
      <c r="E148" s="340">
        <v>27</v>
      </c>
      <c r="F148" s="340">
        <v>40</v>
      </c>
      <c r="G148" s="340">
        <v>29</v>
      </c>
      <c r="H148" s="340">
        <v>31</v>
      </c>
      <c r="I148" s="340">
        <v>36</v>
      </c>
      <c r="J148" s="340">
        <v>7</v>
      </c>
      <c r="K148" s="340">
        <v>7</v>
      </c>
      <c r="L148" s="340">
        <v>44</v>
      </c>
      <c r="M148" s="340">
        <v>48</v>
      </c>
      <c r="N148" s="340">
        <v>20</v>
      </c>
      <c r="O148" s="340">
        <v>17</v>
      </c>
      <c r="P148" s="340">
        <v>48</v>
      </c>
      <c r="Q148" s="340">
        <v>46</v>
      </c>
      <c r="R148" s="340">
        <v>9</v>
      </c>
      <c r="S148" s="340">
        <v>46</v>
      </c>
      <c r="T148" s="340">
        <v>45</v>
      </c>
      <c r="U148" s="340">
        <v>5</v>
      </c>
      <c r="V148" s="340">
        <v>7</v>
      </c>
      <c r="W148" s="340">
        <v>43</v>
      </c>
      <c r="X148" s="340">
        <v>43</v>
      </c>
      <c r="Y148" s="340">
        <v>43</v>
      </c>
      <c r="Z148" s="340">
        <v>43</v>
      </c>
      <c r="AA148" s="340">
        <v>20</v>
      </c>
      <c r="AB148" s="340">
        <v>7</v>
      </c>
      <c r="AC148" s="340">
        <v>29</v>
      </c>
      <c r="AD148" s="340">
        <v>40</v>
      </c>
      <c r="AE148" s="340">
        <v>46</v>
      </c>
      <c r="AF148" s="340">
        <v>7</v>
      </c>
      <c r="AG148" s="340">
        <v>12</v>
      </c>
      <c r="AH148" s="340">
        <v>40</v>
      </c>
      <c r="AI148" s="340">
        <v>9</v>
      </c>
      <c r="AJ148" s="340">
        <v>42</v>
      </c>
      <c r="AK148" s="340">
        <v>49</v>
      </c>
      <c r="AL148" s="340">
        <v>28</v>
      </c>
      <c r="AM148" s="340">
        <v>49</v>
      </c>
      <c r="AN148" s="340">
        <v>46</v>
      </c>
      <c r="AO148" s="340">
        <v>37</v>
      </c>
      <c r="AP148" s="340">
        <v>23</v>
      </c>
      <c r="AQ148" s="340">
        <v>43</v>
      </c>
      <c r="AR148" s="340">
        <v>8</v>
      </c>
      <c r="AS148" s="340">
        <v>43</v>
      </c>
      <c r="AT148" s="340">
        <v>18</v>
      </c>
      <c r="AU148" s="340">
        <v>11</v>
      </c>
      <c r="AV148" s="340">
        <v>44</v>
      </c>
      <c r="AW148" s="340">
        <v>7</v>
      </c>
      <c r="AX148" s="340">
        <v>48</v>
      </c>
      <c r="AY148" s="340">
        <v>49</v>
      </c>
      <c r="AZ148" s="340">
        <v>7</v>
      </c>
      <c r="BA148" s="341">
        <v>41</v>
      </c>
    </row>
    <row r="149" spans="1:53" ht="51" x14ac:dyDescent="0.2">
      <c r="A149" s="433" t="s">
        <v>138</v>
      </c>
      <c r="B149" s="334" t="s">
        <v>293</v>
      </c>
      <c r="C149" s="342" t="s">
        <v>1638</v>
      </c>
      <c r="D149" s="344" t="s">
        <v>1562</v>
      </c>
      <c r="E149" s="336">
        <v>-0.17153668733071067</v>
      </c>
      <c r="F149" s="344" t="s">
        <v>1467</v>
      </c>
      <c r="G149" s="344" t="s">
        <v>1374</v>
      </c>
      <c r="H149" s="336">
        <v>0.75388211926943982</v>
      </c>
      <c r="I149" s="344" t="s">
        <v>1216</v>
      </c>
      <c r="J149" s="344" t="s">
        <v>1362</v>
      </c>
      <c r="K149" s="344" t="s">
        <v>1240</v>
      </c>
      <c r="L149" s="344" t="s">
        <v>1475</v>
      </c>
      <c r="M149" s="344" t="s">
        <v>1333</v>
      </c>
      <c r="N149" s="336">
        <v>-0.10688510150707452</v>
      </c>
      <c r="O149" s="344" t="s">
        <v>1210</v>
      </c>
      <c r="P149" s="344" t="s">
        <v>1290</v>
      </c>
      <c r="Q149" s="336">
        <v>0.93089703667730017</v>
      </c>
      <c r="R149" s="344" t="s">
        <v>1648</v>
      </c>
      <c r="S149" s="336">
        <v>0.75388211926943649</v>
      </c>
      <c r="T149" s="336">
        <v>0.99093755199670996</v>
      </c>
      <c r="U149" s="344" t="s">
        <v>1672</v>
      </c>
      <c r="V149" s="344" t="s">
        <v>1289</v>
      </c>
      <c r="W149" s="344" t="s">
        <v>1666</v>
      </c>
      <c r="X149" s="344" t="s">
        <v>1247</v>
      </c>
      <c r="Y149" s="344" t="s">
        <v>1666</v>
      </c>
      <c r="Z149" s="344" t="s">
        <v>1666</v>
      </c>
      <c r="AA149" s="344" t="s">
        <v>1666</v>
      </c>
      <c r="AB149" s="344" t="s">
        <v>1261</v>
      </c>
      <c r="AC149" s="344" t="s">
        <v>1450</v>
      </c>
      <c r="AD149" s="344" t="s">
        <v>1400</v>
      </c>
      <c r="AE149" s="336">
        <v>0.93734590796766315</v>
      </c>
      <c r="AF149" s="344" t="s">
        <v>1571</v>
      </c>
      <c r="AG149" s="344" t="s">
        <v>1160</v>
      </c>
      <c r="AH149" s="336">
        <v>0.28555586223707258</v>
      </c>
      <c r="AI149" s="344" t="s">
        <v>1618</v>
      </c>
      <c r="AJ149" s="344" t="s">
        <v>1577</v>
      </c>
      <c r="AK149" s="344" t="s">
        <v>1262</v>
      </c>
      <c r="AL149" s="344" t="s">
        <v>1449</v>
      </c>
      <c r="AM149" s="336">
        <v>0.62437272129366739</v>
      </c>
      <c r="AN149" s="336">
        <v>0.84490490990682732</v>
      </c>
      <c r="AO149" s="344" t="s">
        <v>1666</v>
      </c>
      <c r="AP149" s="344" t="s">
        <v>1484</v>
      </c>
      <c r="AQ149" s="344" t="s">
        <v>1142</v>
      </c>
      <c r="AR149" s="344" t="s">
        <v>1246</v>
      </c>
      <c r="AS149" s="344" t="s">
        <v>1666</v>
      </c>
      <c r="AT149" s="344" t="s">
        <v>1372</v>
      </c>
      <c r="AU149" s="344" t="s">
        <v>1239</v>
      </c>
      <c r="AV149" s="344" t="s">
        <v>1343</v>
      </c>
      <c r="AW149" s="344" t="s">
        <v>1198</v>
      </c>
      <c r="AX149" s="336">
        <v>-0.56308199705169726</v>
      </c>
      <c r="AY149" s="344" t="s">
        <v>1755</v>
      </c>
      <c r="AZ149" s="343">
        <v>1</v>
      </c>
      <c r="BA149" s="345" t="s">
        <v>1670</v>
      </c>
    </row>
    <row r="150" spans="1:53" ht="34" x14ac:dyDescent="0.2">
      <c r="A150" s="434"/>
      <c r="B150" s="334" t="s">
        <v>683</v>
      </c>
      <c r="C150" s="346">
        <v>9.5120810435259465E-9</v>
      </c>
      <c r="D150" s="336">
        <v>3.6781289078426784E-13</v>
      </c>
      <c r="E150" s="336">
        <v>0.3647420780692161</v>
      </c>
      <c r="F150" s="336">
        <v>2.4963598573776271E-6</v>
      </c>
      <c r="G150" s="336">
        <v>1.6121264593655714E-16</v>
      </c>
      <c r="H150" s="336">
        <v>0.24611788073056029</v>
      </c>
      <c r="I150" s="336">
        <v>4.6221202208658231E-9</v>
      </c>
      <c r="J150" s="336">
        <v>4.9870350919243447E-25</v>
      </c>
      <c r="K150" s="336">
        <v>8.0851396464617444E-24</v>
      </c>
      <c r="L150" s="336">
        <v>4.9483067819676005E-3</v>
      </c>
      <c r="M150" s="336">
        <v>3.2110223630215963E-3</v>
      </c>
      <c r="N150" s="336">
        <v>0.53495554479345242</v>
      </c>
      <c r="O150" s="336">
        <v>5.8099850507428227E-15</v>
      </c>
      <c r="P150" s="336">
        <v>6.5434602327035336E-3</v>
      </c>
      <c r="Q150" s="336">
        <v>6.9102963322699829E-2</v>
      </c>
      <c r="R150" s="336">
        <v>1.4939718159195091E-9</v>
      </c>
      <c r="S150" s="336">
        <v>0.24611788073056351</v>
      </c>
      <c r="T150" s="336">
        <v>8.5772172809235769E-2</v>
      </c>
      <c r="U150" s="336">
        <v>1.1375151596323485E-2</v>
      </c>
      <c r="V150" s="336">
        <v>5.4711345195795001E-18</v>
      </c>
      <c r="W150" s="344"/>
      <c r="X150" s="336">
        <v>3.9941042373970347E-8</v>
      </c>
      <c r="Y150" s="344"/>
      <c r="Z150" s="344"/>
      <c r="AA150" s="344"/>
      <c r="AB150" s="336">
        <v>9.0143808123864046E-26</v>
      </c>
      <c r="AC150" s="336">
        <v>5.648671910161451E-6</v>
      </c>
      <c r="AD150" s="336">
        <v>5.2132064750415573E-6</v>
      </c>
      <c r="AE150" s="336">
        <v>6.265409203233685E-2</v>
      </c>
      <c r="AF150" s="336">
        <v>8.4388923990154272E-20</v>
      </c>
      <c r="AG150" s="336">
        <v>6.560282659756347E-18</v>
      </c>
      <c r="AH150" s="336">
        <v>0.28367774064830853</v>
      </c>
      <c r="AI150" s="336">
        <v>1.3082069181769305E-13</v>
      </c>
      <c r="AJ150" s="336">
        <v>3.0500313111475369E-5</v>
      </c>
      <c r="AK150" s="336">
        <v>1.9631681452384865E-3</v>
      </c>
      <c r="AL150" s="336">
        <v>8.1016787024448743E-5</v>
      </c>
      <c r="AM150" s="336">
        <v>9.7975304571959923E-2</v>
      </c>
      <c r="AN150" s="336">
        <v>0.15509509009317268</v>
      </c>
      <c r="AO150" s="344"/>
      <c r="AP150" s="336">
        <v>5.8880020365581429E-15</v>
      </c>
      <c r="AQ150" s="336">
        <v>1.6228547391387431E-5</v>
      </c>
      <c r="AR150" s="336">
        <v>1.2175596514362587E-5</v>
      </c>
      <c r="AS150" s="344"/>
      <c r="AT150" s="336">
        <v>1.9677625561564669E-12</v>
      </c>
      <c r="AU150" s="336">
        <v>1.1248225081179852E-18</v>
      </c>
      <c r="AV150" s="336">
        <v>1.1824970609381966E-5</v>
      </c>
      <c r="AW150" s="336">
        <v>3.7019905270043587E-27</v>
      </c>
      <c r="AX150" s="336">
        <v>0.24464276938595825</v>
      </c>
      <c r="AY150" s="336">
        <v>1.8186000293640495E-2</v>
      </c>
      <c r="AZ150" s="347"/>
      <c r="BA150" s="345"/>
    </row>
    <row r="151" spans="1:53" ht="17" x14ac:dyDescent="0.2">
      <c r="A151" s="433"/>
      <c r="B151" s="338" t="s">
        <v>684</v>
      </c>
      <c r="C151" s="339">
        <v>25</v>
      </c>
      <c r="D151" s="340">
        <v>33</v>
      </c>
      <c r="E151" s="340">
        <v>30</v>
      </c>
      <c r="F151" s="340">
        <v>18</v>
      </c>
      <c r="G151" s="340">
        <v>29</v>
      </c>
      <c r="H151" s="340">
        <v>4</v>
      </c>
      <c r="I151" s="340">
        <v>20</v>
      </c>
      <c r="J151" s="340">
        <v>49</v>
      </c>
      <c r="K151" s="340">
        <v>49</v>
      </c>
      <c r="L151" s="340">
        <v>12</v>
      </c>
      <c r="M151" s="340">
        <v>8</v>
      </c>
      <c r="N151" s="340">
        <v>36</v>
      </c>
      <c r="O151" s="340">
        <v>36</v>
      </c>
      <c r="P151" s="340">
        <v>6</v>
      </c>
      <c r="Q151" s="340">
        <v>4</v>
      </c>
      <c r="R151" s="340">
        <v>47</v>
      </c>
      <c r="S151" s="340">
        <v>4</v>
      </c>
      <c r="T151" s="340">
        <v>3</v>
      </c>
      <c r="U151" s="340">
        <v>5</v>
      </c>
      <c r="V151" s="340">
        <v>49</v>
      </c>
      <c r="W151" s="340">
        <v>1</v>
      </c>
      <c r="X151" s="340">
        <v>13</v>
      </c>
      <c r="Y151" s="340">
        <v>1</v>
      </c>
      <c r="Z151" s="340">
        <v>1</v>
      </c>
      <c r="AA151" s="340">
        <v>1</v>
      </c>
      <c r="AB151" s="340">
        <v>49</v>
      </c>
      <c r="AC151" s="340">
        <v>27</v>
      </c>
      <c r="AD151" s="340">
        <v>16</v>
      </c>
      <c r="AE151" s="340">
        <v>4</v>
      </c>
      <c r="AF151" s="340">
        <v>49</v>
      </c>
      <c r="AG151" s="340">
        <v>44</v>
      </c>
      <c r="AH151" s="340">
        <v>16</v>
      </c>
      <c r="AI151" s="340">
        <v>47</v>
      </c>
      <c r="AJ151" s="340">
        <v>14</v>
      </c>
      <c r="AK151" s="340">
        <v>7</v>
      </c>
      <c r="AL151" s="340">
        <v>28</v>
      </c>
      <c r="AM151" s="340">
        <v>8</v>
      </c>
      <c r="AN151" s="340">
        <v>4</v>
      </c>
      <c r="AO151" s="340">
        <v>2</v>
      </c>
      <c r="AP151" s="340">
        <v>33</v>
      </c>
      <c r="AQ151" s="340">
        <v>13</v>
      </c>
      <c r="AR151" s="340">
        <v>48</v>
      </c>
      <c r="AS151" s="340">
        <v>1</v>
      </c>
      <c r="AT151" s="340">
        <v>39</v>
      </c>
      <c r="AU151" s="340">
        <v>32</v>
      </c>
      <c r="AV151" s="340">
        <v>12</v>
      </c>
      <c r="AW151" s="340">
        <v>49</v>
      </c>
      <c r="AX151" s="340">
        <v>6</v>
      </c>
      <c r="AY151" s="340">
        <v>7</v>
      </c>
      <c r="AZ151" s="340">
        <v>49</v>
      </c>
      <c r="BA151" s="341">
        <v>2</v>
      </c>
    </row>
    <row r="152" spans="1:53" ht="51" x14ac:dyDescent="0.2">
      <c r="A152" s="433" t="s">
        <v>122</v>
      </c>
      <c r="B152" s="334" t="s">
        <v>293</v>
      </c>
      <c r="C152" s="342" t="s">
        <v>1283</v>
      </c>
      <c r="D152" s="344" t="s">
        <v>1568</v>
      </c>
      <c r="E152" s="344" t="s">
        <v>1301</v>
      </c>
      <c r="F152" s="344" t="s">
        <v>1230</v>
      </c>
      <c r="G152" s="344" t="s">
        <v>1440</v>
      </c>
      <c r="H152" s="336">
        <v>5.2915670371464739E-2</v>
      </c>
      <c r="I152" s="344" t="s">
        <v>1141</v>
      </c>
      <c r="J152" s="344" t="s">
        <v>1670</v>
      </c>
      <c r="K152" s="344" t="s">
        <v>1670</v>
      </c>
      <c r="L152" s="344" t="s">
        <v>1432</v>
      </c>
      <c r="M152" s="344" t="s">
        <v>1379</v>
      </c>
      <c r="N152" s="336">
        <v>0.40406539624326548</v>
      </c>
      <c r="O152" s="336">
        <v>0.25003998720204834</v>
      </c>
      <c r="P152" s="344" t="s">
        <v>1411</v>
      </c>
      <c r="Q152" s="344" t="s">
        <v>1704</v>
      </c>
      <c r="R152" s="344" t="s">
        <v>1573</v>
      </c>
      <c r="S152" s="344" t="s">
        <v>1518</v>
      </c>
      <c r="T152" s="344" t="s">
        <v>1710</v>
      </c>
      <c r="U152" s="344" t="s">
        <v>1670</v>
      </c>
      <c r="V152" s="344" t="s">
        <v>1666</v>
      </c>
      <c r="W152" s="344" t="s">
        <v>1691</v>
      </c>
      <c r="X152" s="344" t="s">
        <v>1192</v>
      </c>
      <c r="Y152" s="344" t="s">
        <v>1436</v>
      </c>
      <c r="Z152" s="344" t="s">
        <v>1538</v>
      </c>
      <c r="AA152" s="344" t="s">
        <v>1591</v>
      </c>
      <c r="AB152" s="344" t="s">
        <v>1670</v>
      </c>
      <c r="AC152" s="344" t="s">
        <v>1166</v>
      </c>
      <c r="AD152" s="344" t="s">
        <v>1571</v>
      </c>
      <c r="AE152" s="344" t="s">
        <v>1693</v>
      </c>
      <c r="AF152" s="344" t="s">
        <v>1670</v>
      </c>
      <c r="AG152" s="336">
        <v>0.41255430119569397</v>
      </c>
      <c r="AH152" s="344" t="s">
        <v>1356</v>
      </c>
      <c r="AI152" s="336">
        <v>0.57250257407667315</v>
      </c>
      <c r="AJ152" s="344" t="s">
        <v>1426</v>
      </c>
      <c r="AK152" s="344" t="s">
        <v>1450</v>
      </c>
      <c r="AL152" s="344" t="s">
        <v>1234</v>
      </c>
      <c r="AM152" s="344" t="s">
        <v>1557</v>
      </c>
      <c r="AN152" s="344" t="s">
        <v>1437</v>
      </c>
      <c r="AO152" s="344" t="s">
        <v>1156</v>
      </c>
      <c r="AP152" s="344" t="s">
        <v>1158</v>
      </c>
      <c r="AQ152" s="344" t="s">
        <v>1463</v>
      </c>
      <c r="AR152" s="336">
        <v>-0.43355498476205762</v>
      </c>
      <c r="AS152" s="344" t="s">
        <v>1752</v>
      </c>
      <c r="AT152" s="336">
        <v>0.43305192703486828</v>
      </c>
      <c r="AU152" s="344" t="s">
        <v>1376</v>
      </c>
      <c r="AV152" s="344" t="s">
        <v>1158</v>
      </c>
      <c r="AW152" s="344" t="s">
        <v>1670</v>
      </c>
      <c r="AX152" s="344" t="s">
        <v>1754</v>
      </c>
      <c r="AY152" s="336">
        <v>0.27927302639293938</v>
      </c>
      <c r="AZ152" s="344" t="s">
        <v>1670</v>
      </c>
      <c r="BA152" s="348">
        <v>1</v>
      </c>
    </row>
    <row r="153" spans="1:53" ht="34" x14ac:dyDescent="0.2">
      <c r="A153" s="434"/>
      <c r="B153" s="334" t="s">
        <v>683</v>
      </c>
      <c r="C153" s="346">
        <v>2.4190383660256564E-8</v>
      </c>
      <c r="D153" s="336">
        <v>6.1505218806222591E-3</v>
      </c>
      <c r="E153" s="336">
        <v>6.6059452471153453E-5</v>
      </c>
      <c r="F153" s="336">
        <v>2.1601208795664433E-12</v>
      </c>
      <c r="G153" s="336">
        <v>1.7296223765921872E-6</v>
      </c>
      <c r="H153" s="336">
        <v>0.7851484880202676</v>
      </c>
      <c r="I153" s="336">
        <v>7.8452019137282918E-10</v>
      </c>
      <c r="J153" s="344"/>
      <c r="K153" s="344"/>
      <c r="L153" s="336">
        <v>7.7480115952501082E-11</v>
      </c>
      <c r="M153" s="336">
        <v>2.2426079621783136E-4</v>
      </c>
      <c r="N153" s="336">
        <v>0.13524432506877967</v>
      </c>
      <c r="O153" s="336">
        <v>0.43316001967033557</v>
      </c>
      <c r="P153" s="336">
        <v>1.5611807273397372E-4</v>
      </c>
      <c r="Q153" s="336">
        <v>1.1176413664916157E-5</v>
      </c>
      <c r="R153" s="336">
        <v>3.3905243922786044E-3</v>
      </c>
      <c r="S153" s="336">
        <v>3.0139288324458098E-9</v>
      </c>
      <c r="T153" s="336">
        <v>1.1393310184434459E-2</v>
      </c>
      <c r="U153" s="344"/>
      <c r="V153" s="344"/>
      <c r="W153" s="336">
        <v>4.3288400608226113E-6</v>
      </c>
      <c r="X153" s="336">
        <v>7.0245263169595712E-9</v>
      </c>
      <c r="Y153" s="336">
        <v>2.8085611681875655E-11</v>
      </c>
      <c r="Z153" s="336">
        <v>1.1191427747008409E-7</v>
      </c>
      <c r="AA153" s="336">
        <v>9.2595789754155132E-4</v>
      </c>
      <c r="AB153" s="344"/>
      <c r="AC153" s="336">
        <v>2.319086906253935E-5</v>
      </c>
      <c r="AD153" s="336">
        <v>2.7670805774375892E-14</v>
      </c>
      <c r="AE153" s="336">
        <v>4.616028841766621E-6</v>
      </c>
      <c r="AF153" s="344"/>
      <c r="AG153" s="336">
        <v>0.35767412370467616</v>
      </c>
      <c r="AH153" s="336">
        <v>7.917100260379159E-8</v>
      </c>
      <c r="AI153" s="336">
        <v>0.42749742592332685</v>
      </c>
      <c r="AJ153" s="336">
        <v>4.3064319291386282E-7</v>
      </c>
      <c r="AK153" s="336">
        <v>1.3031561697139121E-8</v>
      </c>
      <c r="AL153" s="336">
        <v>4.6598356013401672E-9</v>
      </c>
      <c r="AM153" s="336">
        <v>5.6643799710180338E-7</v>
      </c>
      <c r="AN153" s="336">
        <v>2.3204137323301181E-7</v>
      </c>
      <c r="AO153" s="336">
        <v>6.6610985774055543E-13</v>
      </c>
      <c r="AP153" s="336">
        <v>8.5600187114246735E-3</v>
      </c>
      <c r="AQ153" s="336">
        <v>1.0838679464511661E-5</v>
      </c>
      <c r="AR153" s="336">
        <v>0.7145179899500177</v>
      </c>
      <c r="AS153" s="336">
        <v>4.6917904728810494E-2</v>
      </c>
      <c r="AT153" s="336">
        <v>0.13937012653592562</v>
      </c>
      <c r="AU153" s="336">
        <v>4.1531153247654955E-3</v>
      </c>
      <c r="AV153" s="336">
        <v>5.6396226235013464E-5</v>
      </c>
      <c r="AW153" s="344"/>
      <c r="AX153" s="336">
        <v>6.4348279416995074E-4</v>
      </c>
      <c r="AY153" s="336">
        <v>7.7012380549394077E-2</v>
      </c>
      <c r="AZ153" s="344"/>
      <c r="BA153" s="349"/>
    </row>
    <row r="154" spans="1:53" ht="17" x14ac:dyDescent="0.2">
      <c r="A154" s="435"/>
      <c r="B154" s="350" t="s">
        <v>684</v>
      </c>
      <c r="C154" s="351">
        <v>26</v>
      </c>
      <c r="D154" s="352">
        <v>18</v>
      </c>
      <c r="E154" s="352">
        <v>22</v>
      </c>
      <c r="F154" s="352">
        <v>35</v>
      </c>
      <c r="G154" s="352">
        <v>24</v>
      </c>
      <c r="H154" s="352">
        <v>29</v>
      </c>
      <c r="I154" s="352">
        <v>31</v>
      </c>
      <c r="J154" s="352">
        <v>2</v>
      </c>
      <c r="K154" s="352">
        <v>2</v>
      </c>
      <c r="L154" s="352">
        <v>39</v>
      </c>
      <c r="M154" s="352">
        <v>40</v>
      </c>
      <c r="N154" s="352">
        <v>15</v>
      </c>
      <c r="O154" s="352">
        <v>12</v>
      </c>
      <c r="P154" s="352">
        <v>42</v>
      </c>
      <c r="Q154" s="352">
        <v>46</v>
      </c>
      <c r="R154" s="352">
        <v>4</v>
      </c>
      <c r="S154" s="352">
        <v>44</v>
      </c>
      <c r="T154" s="352">
        <v>45</v>
      </c>
      <c r="U154" s="352">
        <v>2</v>
      </c>
      <c r="V154" s="352">
        <v>2</v>
      </c>
      <c r="W154" s="352">
        <v>45</v>
      </c>
      <c r="X154" s="352">
        <v>38</v>
      </c>
      <c r="Y154" s="352">
        <v>45</v>
      </c>
      <c r="Z154" s="352">
        <v>45</v>
      </c>
      <c r="AA154" s="352">
        <v>20</v>
      </c>
      <c r="AB154" s="352">
        <v>2</v>
      </c>
      <c r="AC154" s="352">
        <v>24</v>
      </c>
      <c r="AD154" s="352">
        <v>35</v>
      </c>
      <c r="AE154" s="352">
        <v>44</v>
      </c>
      <c r="AF154" s="352">
        <v>2</v>
      </c>
      <c r="AG154" s="352">
        <v>7</v>
      </c>
      <c r="AH154" s="352">
        <v>35</v>
      </c>
      <c r="AI154" s="352">
        <v>4</v>
      </c>
      <c r="AJ154" s="352">
        <v>37</v>
      </c>
      <c r="AK154" s="352">
        <v>41</v>
      </c>
      <c r="AL154" s="352">
        <v>23</v>
      </c>
      <c r="AM154" s="352">
        <v>41</v>
      </c>
      <c r="AN154" s="352">
        <v>44</v>
      </c>
      <c r="AO154" s="352">
        <v>37</v>
      </c>
      <c r="AP154" s="352">
        <v>18</v>
      </c>
      <c r="AQ154" s="352">
        <v>38</v>
      </c>
      <c r="AR154" s="352">
        <v>3</v>
      </c>
      <c r="AS154" s="352">
        <v>45</v>
      </c>
      <c r="AT154" s="352">
        <v>13</v>
      </c>
      <c r="AU154" s="352">
        <v>6</v>
      </c>
      <c r="AV154" s="352">
        <v>39</v>
      </c>
      <c r="AW154" s="352">
        <v>2</v>
      </c>
      <c r="AX154" s="352">
        <v>42</v>
      </c>
      <c r="AY154" s="352">
        <v>41</v>
      </c>
      <c r="AZ154" s="352">
        <v>2</v>
      </c>
      <c r="BA154" s="353">
        <v>46</v>
      </c>
    </row>
    <row r="155" spans="1:53" x14ac:dyDescent="0.2">
      <c r="A155" s="430" t="s">
        <v>1137</v>
      </c>
      <c r="B155" s="430"/>
      <c r="C155" s="430"/>
      <c r="D155" s="430"/>
      <c r="E155" s="430"/>
      <c r="F155" s="430"/>
      <c r="G155" s="430"/>
      <c r="H155" s="430"/>
      <c r="I155" s="430"/>
      <c r="J155" s="430"/>
      <c r="K155" s="430"/>
      <c r="L155" s="430"/>
      <c r="M155" s="430"/>
      <c r="N155" s="430"/>
      <c r="O155" s="430"/>
      <c r="P155" s="430"/>
      <c r="Q155" s="430"/>
      <c r="R155" s="430"/>
      <c r="S155" s="430"/>
      <c r="T155" s="430"/>
      <c r="U155" s="430"/>
      <c r="V155" s="430"/>
      <c r="W155" s="430"/>
      <c r="X155" s="430"/>
      <c r="Y155" s="430"/>
      <c r="Z155" s="430"/>
      <c r="AA155" s="430"/>
      <c r="AB155" s="430"/>
      <c r="AC155" s="430"/>
      <c r="AD155" s="430"/>
      <c r="AE155" s="430"/>
      <c r="AF155" s="430"/>
      <c r="AG155" s="430"/>
      <c r="AH155" s="430"/>
      <c r="AI155" s="430"/>
      <c r="AJ155" s="430"/>
      <c r="AK155" s="430"/>
      <c r="AL155" s="430"/>
      <c r="AM155" s="430"/>
      <c r="AN155" s="430"/>
      <c r="AO155" s="430"/>
      <c r="AP155" s="430"/>
      <c r="AQ155" s="430"/>
      <c r="AR155" s="430"/>
      <c r="AS155" s="430"/>
      <c r="AT155" s="430"/>
      <c r="AU155" s="430"/>
      <c r="AV155" s="430"/>
      <c r="AW155" s="430"/>
      <c r="AX155" s="430"/>
      <c r="AY155" s="430"/>
      <c r="AZ155" s="430"/>
      <c r="BA155" s="436"/>
    </row>
    <row r="156" spans="1:53" x14ac:dyDescent="0.2">
      <c r="A156" s="430" t="s">
        <v>1138</v>
      </c>
      <c r="B156" s="430"/>
      <c r="C156" s="430"/>
      <c r="D156" s="430"/>
      <c r="E156" s="430"/>
      <c r="F156" s="430"/>
      <c r="G156" s="430"/>
      <c r="H156" s="430"/>
      <c r="I156" s="430"/>
      <c r="J156" s="430"/>
      <c r="K156" s="430"/>
      <c r="L156" s="430"/>
      <c r="M156" s="430"/>
      <c r="N156" s="430"/>
      <c r="O156" s="430"/>
      <c r="P156" s="430"/>
      <c r="Q156" s="430"/>
      <c r="R156" s="430"/>
      <c r="S156" s="430"/>
      <c r="T156" s="430"/>
      <c r="U156" s="430"/>
      <c r="V156" s="430"/>
      <c r="W156" s="430"/>
      <c r="X156" s="430"/>
      <c r="Y156" s="430"/>
      <c r="Z156" s="430"/>
      <c r="AA156" s="430"/>
      <c r="AB156" s="430"/>
      <c r="AC156" s="430"/>
      <c r="AD156" s="430"/>
      <c r="AE156" s="430"/>
      <c r="AF156" s="430"/>
      <c r="AG156" s="430"/>
      <c r="AH156" s="430"/>
      <c r="AI156" s="430"/>
      <c r="AJ156" s="430"/>
      <c r="AK156" s="430"/>
      <c r="AL156" s="430"/>
      <c r="AM156" s="430"/>
      <c r="AN156" s="430"/>
      <c r="AO156" s="430"/>
      <c r="AP156" s="430"/>
      <c r="AQ156" s="430"/>
      <c r="AR156" s="430"/>
      <c r="AS156" s="430"/>
      <c r="AT156" s="430"/>
      <c r="AU156" s="430"/>
      <c r="AV156" s="430"/>
      <c r="AW156" s="430"/>
      <c r="AX156" s="430"/>
      <c r="AY156" s="430"/>
      <c r="AZ156" s="430"/>
      <c r="BA156" s="436"/>
    </row>
    <row r="157" spans="1:53" x14ac:dyDescent="0.2">
      <c r="A157" s="430" t="s">
        <v>1756</v>
      </c>
      <c r="B157" s="431"/>
      <c r="C157" s="431"/>
      <c r="D157" s="431"/>
      <c r="E157" s="431"/>
      <c r="F157" s="431"/>
      <c r="G157" s="431"/>
      <c r="H157" s="431"/>
      <c r="I157" s="431"/>
      <c r="J157" s="431"/>
      <c r="K157" s="431"/>
      <c r="L157" s="431"/>
      <c r="M157" s="431"/>
      <c r="N157" s="431"/>
      <c r="O157" s="431"/>
      <c r="P157" s="431"/>
      <c r="Q157" s="431"/>
      <c r="R157" s="431"/>
      <c r="S157" s="431"/>
      <c r="T157" s="431"/>
      <c r="U157" s="431"/>
      <c r="V157" s="431"/>
      <c r="W157" s="431"/>
      <c r="X157" s="431"/>
      <c r="Y157" s="431"/>
      <c r="Z157" s="431"/>
      <c r="AA157" s="431"/>
      <c r="AB157" s="431"/>
      <c r="AC157" s="431"/>
      <c r="AD157" s="431"/>
      <c r="AE157" s="431"/>
      <c r="AF157" s="431"/>
      <c r="AG157" s="431"/>
      <c r="AH157" s="431"/>
      <c r="AI157" s="431"/>
      <c r="AJ157" s="431"/>
      <c r="AK157" s="431"/>
      <c r="AL157" s="431"/>
      <c r="AM157" s="431"/>
      <c r="AN157" s="431"/>
      <c r="AO157" s="431"/>
      <c r="AP157" s="431"/>
      <c r="AQ157" s="431"/>
      <c r="AR157" s="431"/>
      <c r="AS157" s="431"/>
      <c r="AT157" s="431"/>
      <c r="AU157" s="431"/>
      <c r="AV157" s="431"/>
      <c r="AW157" s="431"/>
      <c r="AX157" s="431"/>
      <c r="AY157" s="431"/>
      <c r="AZ157" s="431"/>
      <c r="BA157" s="432"/>
    </row>
  </sheetData>
  <mergeCells count="54">
    <mergeCell ref="A17:A19"/>
    <mergeCell ref="A2:A4"/>
    <mergeCell ref="A5:A7"/>
    <mergeCell ref="A8:A10"/>
    <mergeCell ref="A11:A13"/>
    <mergeCell ref="A14:A16"/>
    <mergeCell ref="A53:A55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89:A91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125:A127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57:BA15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BA155"/>
    <mergeCell ref="A156:BA15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2314A-516C-F248-846D-BF9EC16BD07E}">
  <dimension ref="A1:BL109"/>
  <sheetViews>
    <sheetView topLeftCell="A78" zoomScale="120" zoomScaleNormal="120" workbookViewId="0">
      <selection activeCell="A104" sqref="A104"/>
    </sheetView>
  </sheetViews>
  <sheetFormatPr baseColWidth="10" defaultRowHeight="16" x14ac:dyDescent="0.2"/>
  <cols>
    <col min="1" max="1" width="11.1640625" style="11" customWidth="1"/>
  </cols>
  <sheetData>
    <row r="1" spans="1:64" ht="48" x14ac:dyDescent="0.2">
      <c r="A1" s="18" t="s">
        <v>155</v>
      </c>
      <c r="B1" s="152" t="s">
        <v>136</v>
      </c>
      <c r="C1" s="152" t="s">
        <v>97</v>
      </c>
      <c r="D1" s="152" t="s">
        <v>82</v>
      </c>
      <c r="E1" s="152" t="s">
        <v>69</v>
      </c>
      <c r="F1" s="152" t="s">
        <v>76</v>
      </c>
      <c r="G1" s="152" t="s">
        <v>63</v>
      </c>
      <c r="H1" s="152" t="s">
        <v>102</v>
      </c>
      <c r="I1" s="152" t="s">
        <v>269</v>
      </c>
      <c r="J1" s="152" t="s">
        <v>68</v>
      </c>
      <c r="K1" s="152" t="s">
        <v>135</v>
      </c>
      <c r="L1" s="152" t="s">
        <v>105</v>
      </c>
      <c r="M1" s="152" t="s">
        <v>98</v>
      </c>
      <c r="N1" s="152" t="s">
        <v>119</v>
      </c>
      <c r="O1" s="152" t="s">
        <v>92</v>
      </c>
      <c r="P1" s="152" t="s">
        <v>270</v>
      </c>
      <c r="Q1" s="152" t="s">
        <v>100</v>
      </c>
      <c r="R1" s="152" t="s">
        <v>75</v>
      </c>
      <c r="S1" s="152" t="s">
        <v>99</v>
      </c>
      <c r="T1" s="152" t="s">
        <v>74</v>
      </c>
      <c r="U1" s="152" t="s">
        <v>65</v>
      </c>
      <c r="V1" s="152" t="s">
        <v>64</v>
      </c>
      <c r="W1" s="152" t="s">
        <v>271</v>
      </c>
      <c r="X1" s="152" t="s">
        <v>133</v>
      </c>
      <c r="Y1" s="152" t="s">
        <v>79</v>
      </c>
      <c r="Z1" s="152" t="s">
        <v>91</v>
      </c>
      <c r="AA1" s="152" t="s">
        <v>80</v>
      </c>
      <c r="AB1" s="152" t="s">
        <v>73</v>
      </c>
      <c r="AC1" s="152" t="s">
        <v>87</v>
      </c>
      <c r="AD1" s="152" t="s">
        <v>266</v>
      </c>
      <c r="AE1" s="152" t="s">
        <v>107</v>
      </c>
      <c r="AF1" s="152" t="s">
        <v>104</v>
      </c>
      <c r="AG1" s="152" t="s">
        <v>96</v>
      </c>
      <c r="AH1" s="152" t="s">
        <v>118</v>
      </c>
      <c r="AI1" s="152" t="s">
        <v>86</v>
      </c>
      <c r="AJ1" s="152" t="s">
        <v>94</v>
      </c>
      <c r="AK1" s="152" t="s">
        <v>263</v>
      </c>
      <c r="AL1" s="152" t="s">
        <v>85</v>
      </c>
      <c r="AM1" s="152" t="s">
        <v>95</v>
      </c>
      <c r="AN1" s="152" t="s">
        <v>66</v>
      </c>
      <c r="AO1" s="152" t="s">
        <v>121</v>
      </c>
      <c r="AP1" s="152" t="s">
        <v>78</v>
      </c>
      <c r="AQ1" s="152" t="s">
        <v>117</v>
      </c>
      <c r="AR1" s="152" t="s">
        <v>267</v>
      </c>
      <c r="AS1" s="152" t="s">
        <v>72</v>
      </c>
      <c r="AT1" s="152" t="s">
        <v>116</v>
      </c>
      <c r="AU1" s="152" t="s">
        <v>131</v>
      </c>
      <c r="AV1" s="152" t="s">
        <v>130</v>
      </c>
      <c r="AW1" s="152" t="s">
        <v>129</v>
      </c>
      <c r="AX1" s="152" t="s">
        <v>128</v>
      </c>
      <c r="AY1" s="152" t="s">
        <v>272</v>
      </c>
      <c r="AZ1" s="152" t="s">
        <v>148</v>
      </c>
      <c r="BA1" s="152" t="s">
        <v>268</v>
      </c>
      <c r="BB1" s="152" t="s">
        <v>146</v>
      </c>
      <c r="BC1" s="152" t="s">
        <v>145</v>
      </c>
      <c r="BD1" s="152" t="s">
        <v>144</v>
      </c>
      <c r="BE1" s="152" t="s">
        <v>143</v>
      </c>
      <c r="BF1" s="152" t="s">
        <v>142</v>
      </c>
      <c r="BG1" s="152" t="s">
        <v>141</v>
      </c>
      <c r="BH1" s="152" t="s">
        <v>140</v>
      </c>
      <c r="BI1" s="152" t="s">
        <v>139</v>
      </c>
      <c r="BJ1" s="152" t="s">
        <v>138</v>
      </c>
      <c r="BK1" s="152" t="s">
        <v>122</v>
      </c>
      <c r="BL1" s="151" t="s">
        <v>137</v>
      </c>
    </row>
    <row r="2" spans="1:64" x14ac:dyDescent="0.2">
      <c r="A2" s="246">
        <v>-235</v>
      </c>
      <c r="BJ2" s="119">
        <v>5.2222222222222223</v>
      </c>
      <c r="BL2" s="118"/>
    </row>
    <row r="3" spans="1:64" x14ac:dyDescent="0.2">
      <c r="A3" s="246">
        <v>-230</v>
      </c>
      <c r="BJ3" s="132">
        <v>5.5555555555555554</v>
      </c>
      <c r="BL3" s="131"/>
    </row>
    <row r="4" spans="1:64" x14ac:dyDescent="0.2">
      <c r="A4" s="246">
        <v>-225</v>
      </c>
      <c r="BJ4" s="119">
        <v>5.833333333333333</v>
      </c>
      <c r="BL4" s="118"/>
    </row>
    <row r="5" spans="1:64" x14ac:dyDescent="0.2">
      <c r="A5" s="246">
        <v>-220</v>
      </c>
      <c r="BJ5" s="132">
        <v>6.166666666666667</v>
      </c>
      <c r="BL5" s="131"/>
    </row>
    <row r="6" spans="1:64" x14ac:dyDescent="0.2">
      <c r="A6" s="246">
        <v>-215</v>
      </c>
      <c r="BJ6" s="119">
        <v>6.4444444444444446</v>
      </c>
      <c r="BL6" s="118"/>
    </row>
    <row r="7" spans="1:64" x14ac:dyDescent="0.2">
      <c r="A7" s="246">
        <v>-210</v>
      </c>
      <c r="BJ7" s="132">
        <v>6.5555555555555554</v>
      </c>
      <c r="BL7" s="131"/>
    </row>
    <row r="8" spans="1:64" x14ac:dyDescent="0.2">
      <c r="A8" s="246">
        <v>-205</v>
      </c>
      <c r="H8" s="135"/>
      <c r="J8" s="128">
        <v>5.4</v>
      </c>
      <c r="P8" s="127"/>
      <c r="S8" s="127"/>
      <c r="X8" s="125"/>
      <c r="AC8" s="124"/>
      <c r="AR8" s="120"/>
      <c r="AU8" s="120"/>
      <c r="AV8" s="120"/>
      <c r="AW8" s="120"/>
      <c r="AX8" s="120"/>
      <c r="AY8" s="120"/>
      <c r="AZ8" s="120"/>
      <c r="BD8" s="120"/>
      <c r="BE8" s="120"/>
      <c r="BJ8" s="119">
        <v>6.666666666666667</v>
      </c>
      <c r="BL8" s="118"/>
    </row>
    <row r="9" spans="1:64" x14ac:dyDescent="0.2">
      <c r="A9" s="246">
        <v>-200</v>
      </c>
      <c r="H9" s="135"/>
      <c r="J9" s="128">
        <v>5.4</v>
      </c>
      <c r="P9" s="127"/>
      <c r="S9" s="127"/>
      <c r="X9" s="125"/>
      <c r="AC9" s="124"/>
      <c r="AR9" s="133"/>
      <c r="AU9" s="133"/>
      <c r="AV9" s="133"/>
      <c r="AW9" s="133"/>
      <c r="AX9" s="133"/>
      <c r="AY9" s="133"/>
      <c r="AZ9" s="133"/>
      <c r="BD9" s="133"/>
      <c r="BE9" s="133"/>
      <c r="BJ9" s="132">
        <v>6.8888888888888893</v>
      </c>
      <c r="BL9" s="131"/>
    </row>
    <row r="10" spans="1:64" x14ac:dyDescent="0.2">
      <c r="A10" s="246">
        <v>-195</v>
      </c>
      <c r="H10" s="135"/>
      <c r="J10" s="128">
        <v>5.3</v>
      </c>
      <c r="P10" s="127"/>
      <c r="S10" s="127"/>
      <c r="X10" s="125"/>
      <c r="AC10" s="124"/>
      <c r="AR10" s="120"/>
      <c r="AU10" s="120"/>
      <c r="AV10" s="120"/>
      <c r="AW10" s="120"/>
      <c r="AX10" s="120"/>
      <c r="AY10" s="120"/>
      <c r="AZ10" s="120"/>
      <c r="BD10" s="120"/>
      <c r="BE10" s="120"/>
      <c r="BJ10" s="119">
        <v>6.9444444444444446</v>
      </c>
      <c r="BL10" s="118"/>
    </row>
    <row r="11" spans="1:64" x14ac:dyDescent="0.2">
      <c r="A11" s="246">
        <v>-190</v>
      </c>
      <c r="H11" s="135"/>
      <c r="J11" s="128">
        <v>5.4</v>
      </c>
      <c r="P11" s="127"/>
      <c r="S11" s="127"/>
      <c r="X11" s="125"/>
      <c r="AC11" s="124"/>
      <c r="AR11" s="133"/>
      <c r="AU11" s="133"/>
      <c r="AV11" s="133"/>
      <c r="AW11" s="133"/>
      <c r="AX11" s="133"/>
      <c r="AY11" s="133"/>
      <c r="AZ11" s="133"/>
      <c r="BD11" s="133"/>
      <c r="BE11" s="133"/>
      <c r="BJ11" s="132">
        <v>7</v>
      </c>
      <c r="BL11" s="131"/>
    </row>
    <row r="12" spans="1:64" x14ac:dyDescent="0.2">
      <c r="A12" s="246">
        <v>-185</v>
      </c>
      <c r="H12" s="135"/>
      <c r="J12" s="128">
        <v>5.4</v>
      </c>
      <c r="P12" s="127"/>
      <c r="S12" s="127"/>
      <c r="X12" s="125"/>
      <c r="AB12" s="124">
        <v>10.3</v>
      </c>
      <c r="AC12" s="124"/>
      <c r="AR12" s="120"/>
      <c r="AU12" s="120"/>
      <c r="AV12" s="120"/>
      <c r="AW12" s="120"/>
      <c r="AX12" s="120"/>
      <c r="AY12" s="120"/>
      <c r="AZ12" s="120"/>
      <c r="BD12" s="120"/>
      <c r="BE12" s="120"/>
      <c r="BJ12" s="119">
        <v>7.166666666666667</v>
      </c>
      <c r="BL12" s="118"/>
    </row>
    <row r="13" spans="1:64" x14ac:dyDescent="0.2">
      <c r="A13" s="246">
        <v>-180</v>
      </c>
      <c r="H13" s="135"/>
      <c r="J13" s="128">
        <v>5.3</v>
      </c>
      <c r="P13" s="127"/>
      <c r="S13" s="127"/>
      <c r="X13" s="125"/>
      <c r="AB13" s="124">
        <v>10.4</v>
      </c>
      <c r="AC13" s="124"/>
      <c r="AR13" s="133"/>
      <c r="AT13" s="121">
        <v>6.6</v>
      </c>
      <c r="AU13" s="133"/>
      <c r="AV13" s="133"/>
      <c r="AW13" s="133"/>
      <c r="AX13" s="133"/>
      <c r="AY13" s="133"/>
      <c r="AZ13" s="133"/>
      <c r="BD13" s="133"/>
      <c r="BE13" s="133"/>
      <c r="BG13" s="119">
        <v>6.0555555555555554</v>
      </c>
      <c r="BJ13" s="132">
        <v>7.333333333333333</v>
      </c>
      <c r="BL13" s="131"/>
    </row>
    <row r="14" spans="1:64" x14ac:dyDescent="0.2">
      <c r="A14" s="246">
        <v>-175</v>
      </c>
      <c r="H14" s="135"/>
      <c r="J14" s="128">
        <v>5.3</v>
      </c>
      <c r="P14" s="127"/>
      <c r="S14" s="127"/>
      <c r="X14" s="125"/>
      <c r="AB14" s="124">
        <v>10.8</v>
      </c>
      <c r="AC14" s="124"/>
      <c r="AR14" s="120"/>
      <c r="AT14" s="134">
        <v>6.3</v>
      </c>
      <c r="AU14" s="120"/>
      <c r="AV14" s="120"/>
      <c r="AW14" s="120"/>
      <c r="AX14" s="120"/>
      <c r="AY14" s="120"/>
      <c r="AZ14" s="120"/>
      <c r="BD14" s="120"/>
      <c r="BE14" s="120"/>
      <c r="BG14" s="132">
        <v>6.333333333333333</v>
      </c>
      <c r="BJ14" s="119">
        <v>7.5</v>
      </c>
      <c r="BL14" s="118"/>
    </row>
    <row r="15" spans="1:64" x14ac:dyDescent="0.2">
      <c r="A15" s="246">
        <v>-170</v>
      </c>
      <c r="H15" s="135"/>
      <c r="J15" s="128">
        <v>5.4</v>
      </c>
      <c r="P15" s="127"/>
      <c r="S15" s="127"/>
      <c r="X15" s="125"/>
      <c r="AB15" s="124">
        <v>11</v>
      </c>
      <c r="AC15" s="124"/>
      <c r="AR15" s="133"/>
      <c r="AT15" s="121">
        <v>6.2</v>
      </c>
      <c r="AU15" s="133"/>
      <c r="AV15" s="133"/>
      <c r="AW15" s="133"/>
      <c r="AX15" s="133"/>
      <c r="AY15" s="133"/>
      <c r="AZ15" s="133"/>
      <c r="BD15" s="133"/>
      <c r="BE15" s="133"/>
      <c r="BG15" s="119">
        <v>6.5</v>
      </c>
      <c r="BH15" s="119">
        <v>9.7777777777777786</v>
      </c>
      <c r="BJ15" s="132">
        <v>7.6111111111111107</v>
      </c>
      <c r="BL15" s="131"/>
    </row>
    <row r="16" spans="1:64" x14ac:dyDescent="0.2">
      <c r="A16" s="246">
        <v>-165</v>
      </c>
      <c r="H16" s="135"/>
      <c r="J16" s="128">
        <v>5.3</v>
      </c>
      <c r="K16" s="128">
        <v>6.9</v>
      </c>
      <c r="P16" s="127"/>
      <c r="S16" s="127"/>
      <c r="X16" s="125"/>
      <c r="AB16" s="124">
        <v>11.2</v>
      </c>
      <c r="AC16" s="124"/>
      <c r="AR16" s="120"/>
      <c r="AT16" s="134">
        <v>5.7</v>
      </c>
      <c r="AU16" s="120"/>
      <c r="AV16" s="120"/>
      <c r="AW16" s="120"/>
      <c r="AX16" s="120"/>
      <c r="AY16" s="120"/>
      <c r="AZ16" s="120"/>
      <c r="BD16" s="120"/>
      <c r="BE16" s="120"/>
      <c r="BG16" s="132">
        <v>6.6111111111111107</v>
      </c>
      <c r="BH16" s="132">
        <v>10.055555555555555</v>
      </c>
      <c r="BJ16" s="119">
        <v>7.833333333333333</v>
      </c>
      <c r="BL16" s="118"/>
    </row>
    <row r="17" spans="1:64" x14ac:dyDescent="0.2">
      <c r="A17" s="246">
        <v>-160</v>
      </c>
      <c r="H17" s="135"/>
      <c r="J17" s="128">
        <v>5.0999999999999996</v>
      </c>
      <c r="K17" s="128">
        <v>6.9</v>
      </c>
      <c r="P17" s="127"/>
      <c r="S17" s="127"/>
      <c r="X17" s="125"/>
      <c r="AB17" s="124">
        <v>11.4</v>
      </c>
      <c r="AC17" s="124"/>
      <c r="AR17" s="133"/>
      <c r="AT17" s="121">
        <v>5.6</v>
      </c>
      <c r="AU17" s="133"/>
      <c r="AV17" s="133"/>
      <c r="AW17" s="133"/>
      <c r="AX17" s="133"/>
      <c r="AY17" s="133"/>
      <c r="AZ17" s="133"/>
      <c r="BD17" s="133"/>
      <c r="BE17" s="133"/>
      <c r="BG17" s="119">
        <v>6.9444444444444446</v>
      </c>
      <c r="BH17" s="119">
        <v>10</v>
      </c>
      <c r="BJ17" s="132">
        <v>7.8888888888888893</v>
      </c>
      <c r="BL17" s="131"/>
    </row>
    <row r="18" spans="1:64" x14ac:dyDescent="0.2">
      <c r="A18" s="246">
        <v>-155</v>
      </c>
      <c r="H18" s="135"/>
      <c r="J18" s="128">
        <v>4.9000000000000004</v>
      </c>
      <c r="K18" s="128">
        <v>6.8</v>
      </c>
      <c r="P18" s="127"/>
      <c r="S18" s="127"/>
      <c r="X18" s="125"/>
      <c r="Y18" s="124">
        <v>5.7</v>
      </c>
      <c r="AB18" s="124">
        <v>11.8</v>
      </c>
      <c r="AC18" s="124"/>
      <c r="AR18" s="120"/>
      <c r="AT18" s="134">
        <v>5.5</v>
      </c>
      <c r="AU18" s="120"/>
      <c r="AV18" s="120"/>
      <c r="AW18" s="120"/>
      <c r="AX18" s="120"/>
      <c r="AY18" s="120"/>
      <c r="AZ18" s="120"/>
      <c r="BD18" s="120"/>
      <c r="BE18" s="120"/>
      <c r="BG18" s="132">
        <v>7.4444444444444446</v>
      </c>
      <c r="BH18" s="132">
        <v>10</v>
      </c>
      <c r="BJ18" s="119">
        <v>7.9444444444444446</v>
      </c>
      <c r="BL18" s="118"/>
    </row>
    <row r="19" spans="1:64" x14ac:dyDescent="0.2">
      <c r="A19" s="246">
        <v>-150</v>
      </c>
      <c r="H19" s="135"/>
      <c r="J19" s="128">
        <v>4.8</v>
      </c>
      <c r="K19" s="128">
        <v>6.8</v>
      </c>
      <c r="P19" s="127"/>
      <c r="S19" s="127"/>
      <c r="X19" s="125"/>
      <c r="Y19" s="124">
        <v>5.8</v>
      </c>
      <c r="AB19" s="124">
        <v>12.1</v>
      </c>
      <c r="AC19" s="124"/>
      <c r="AR19" s="133"/>
      <c r="AT19" s="121">
        <v>5.5</v>
      </c>
      <c r="AU19" s="133"/>
      <c r="AV19" s="133"/>
      <c r="AW19" s="133"/>
      <c r="AX19" s="133"/>
      <c r="AY19" s="133"/>
      <c r="AZ19" s="133"/>
      <c r="BD19" s="133"/>
      <c r="BE19" s="133"/>
      <c r="BG19" s="119">
        <v>7.8888888888888893</v>
      </c>
      <c r="BH19" s="119">
        <v>9.9444444444444446</v>
      </c>
      <c r="BJ19" s="132">
        <v>7.9444444444444446</v>
      </c>
      <c r="BK19" s="133"/>
      <c r="BL19" s="131"/>
    </row>
    <row r="20" spans="1:64" x14ac:dyDescent="0.2">
      <c r="A20" s="246">
        <v>-145</v>
      </c>
      <c r="H20" s="135"/>
      <c r="J20" s="128">
        <v>4.8</v>
      </c>
      <c r="K20" s="128">
        <v>6.8</v>
      </c>
      <c r="P20" s="127"/>
      <c r="S20" s="127"/>
      <c r="X20" s="125"/>
      <c r="Y20" s="124">
        <v>5.9</v>
      </c>
      <c r="AA20" s="124">
        <v>10.199999999999999</v>
      </c>
      <c r="AB20" s="124">
        <v>12</v>
      </c>
      <c r="AC20" s="124"/>
      <c r="AR20" s="120"/>
      <c r="AT20" s="134">
        <v>5.8</v>
      </c>
      <c r="AU20" s="120"/>
      <c r="AV20" s="120"/>
      <c r="AW20" s="120"/>
      <c r="AX20" s="120"/>
      <c r="AY20" s="120"/>
      <c r="AZ20" s="120"/>
      <c r="BD20" s="120"/>
      <c r="BE20" s="120"/>
      <c r="BG20" s="132">
        <v>8.2777777777777786</v>
      </c>
      <c r="BH20" s="132">
        <v>9.7777777777777786</v>
      </c>
      <c r="BJ20" s="119">
        <v>7.7222222222222223</v>
      </c>
      <c r="BK20" s="120"/>
      <c r="BL20" s="118"/>
    </row>
    <row r="21" spans="1:64" x14ac:dyDescent="0.2">
      <c r="A21" s="246">
        <v>-140</v>
      </c>
      <c r="H21" s="135"/>
      <c r="J21" s="128">
        <v>4.9000000000000004</v>
      </c>
      <c r="K21" s="128">
        <v>6.7</v>
      </c>
      <c r="P21" s="127"/>
      <c r="S21" s="127"/>
      <c r="X21" s="125"/>
      <c r="Y21" s="124">
        <v>5.9</v>
      </c>
      <c r="AA21" s="124">
        <v>10.1</v>
      </c>
      <c r="AB21" s="124">
        <v>12.5</v>
      </c>
      <c r="AC21" s="124"/>
      <c r="AF21" s="123">
        <v>7.8</v>
      </c>
      <c r="AO21" s="122">
        <v>8.9</v>
      </c>
      <c r="AR21" s="133"/>
      <c r="AT21" s="121">
        <v>6.2</v>
      </c>
      <c r="AU21" s="133"/>
      <c r="AV21" s="133"/>
      <c r="AW21" s="133"/>
      <c r="AX21" s="133"/>
      <c r="AY21" s="133"/>
      <c r="AZ21" s="133"/>
      <c r="BD21" s="133"/>
      <c r="BE21" s="133"/>
      <c r="BG21" s="119">
        <v>8.6111111111111107</v>
      </c>
      <c r="BH21" s="119">
        <v>9.7777777777777786</v>
      </c>
      <c r="BJ21" s="132">
        <v>7.4444444444444446</v>
      </c>
      <c r="BK21" s="133"/>
      <c r="BL21" s="131"/>
    </row>
    <row r="22" spans="1:64" x14ac:dyDescent="0.2">
      <c r="A22" s="246">
        <v>-135</v>
      </c>
      <c r="H22" s="135"/>
      <c r="J22" s="128">
        <v>5</v>
      </c>
      <c r="K22" s="128">
        <v>6.6</v>
      </c>
      <c r="P22" s="127"/>
      <c r="S22" s="127"/>
      <c r="X22" s="125"/>
      <c r="Y22" s="124">
        <v>6.1</v>
      </c>
      <c r="AA22" s="124">
        <v>10.6</v>
      </c>
      <c r="AB22" s="124">
        <v>13.1</v>
      </c>
      <c r="AC22" s="124"/>
      <c r="AF22" s="123">
        <v>8.4</v>
      </c>
      <c r="AM22" s="122">
        <v>4.8</v>
      </c>
      <c r="AO22" s="122">
        <v>8.8000000000000007</v>
      </c>
      <c r="AR22" s="120"/>
      <c r="AT22" s="134">
        <v>6.7</v>
      </c>
      <c r="AU22" s="120"/>
      <c r="AV22" s="120"/>
      <c r="AW22" s="120"/>
      <c r="AX22" s="120"/>
      <c r="AY22" s="120"/>
      <c r="AZ22" s="120"/>
      <c r="BD22" s="120"/>
      <c r="BE22" s="120"/>
      <c r="BG22" s="132">
        <v>8.8888888888888893</v>
      </c>
      <c r="BH22" s="132">
        <v>9.7777777777777786</v>
      </c>
      <c r="BJ22" s="119">
        <v>7.0555555555555554</v>
      </c>
      <c r="BK22" s="120"/>
      <c r="BL22" s="118"/>
    </row>
    <row r="23" spans="1:64" x14ac:dyDescent="0.2">
      <c r="A23" s="246">
        <v>-130</v>
      </c>
      <c r="H23" s="135"/>
      <c r="J23" s="128">
        <v>5.0999999999999996</v>
      </c>
      <c r="K23" s="128">
        <v>6.5</v>
      </c>
      <c r="P23" s="127"/>
      <c r="S23" s="127"/>
      <c r="U23" s="126">
        <v>6.2</v>
      </c>
      <c r="X23" s="125"/>
      <c r="Y23" s="124">
        <v>6.3</v>
      </c>
      <c r="AA23" s="124">
        <v>11.1</v>
      </c>
      <c r="AB23" s="124">
        <v>13.4</v>
      </c>
      <c r="AC23" s="124"/>
      <c r="AE23" s="123">
        <v>5.8</v>
      </c>
      <c r="AF23" s="123">
        <v>9.1</v>
      </c>
      <c r="AM23" s="122">
        <v>5.5</v>
      </c>
      <c r="AO23" s="122">
        <v>8.6</v>
      </c>
      <c r="AR23" s="133"/>
      <c r="AT23" s="121">
        <v>7.2</v>
      </c>
      <c r="AU23" s="133"/>
      <c r="AV23" s="133"/>
      <c r="AW23" s="133"/>
      <c r="AX23" s="133"/>
      <c r="AY23" s="133"/>
      <c r="AZ23" s="133"/>
      <c r="BD23" s="133"/>
      <c r="BE23" s="133"/>
      <c r="BG23" s="119">
        <v>9.1111111111111107</v>
      </c>
      <c r="BH23" s="119">
        <v>9.9444444444444446</v>
      </c>
      <c r="BJ23" s="132">
        <v>6.7777777777777777</v>
      </c>
      <c r="BK23" s="133"/>
      <c r="BL23" s="131"/>
    </row>
    <row r="24" spans="1:64" x14ac:dyDescent="0.2">
      <c r="A24" s="246">
        <v>-125</v>
      </c>
      <c r="H24" s="135"/>
      <c r="J24" s="128">
        <v>5.3</v>
      </c>
      <c r="K24" s="128">
        <v>6.4</v>
      </c>
      <c r="P24" s="127"/>
      <c r="S24" s="127"/>
      <c r="U24" s="126">
        <v>6.2</v>
      </c>
      <c r="X24" s="125"/>
      <c r="Y24" s="124">
        <v>6.4</v>
      </c>
      <c r="AA24" s="124">
        <v>11.6</v>
      </c>
      <c r="AB24" s="124">
        <v>14.1</v>
      </c>
      <c r="AC24" s="124"/>
      <c r="AE24" s="123">
        <v>5.6</v>
      </c>
      <c r="AF24" s="123">
        <v>9.5</v>
      </c>
      <c r="AM24" s="122">
        <v>6.3</v>
      </c>
      <c r="AO24" s="122">
        <v>8.4</v>
      </c>
      <c r="AR24" s="120"/>
      <c r="AT24" s="134">
        <v>7.8</v>
      </c>
      <c r="AU24" s="120"/>
      <c r="AV24" s="120"/>
      <c r="AW24" s="120"/>
      <c r="AX24" s="120"/>
      <c r="AY24" s="120"/>
      <c r="AZ24" s="120"/>
      <c r="BD24" s="120"/>
      <c r="BE24" s="120"/>
      <c r="BF24" s="119">
        <v>9.5</v>
      </c>
      <c r="BG24" s="132">
        <v>9.3333333333333339</v>
      </c>
      <c r="BH24" s="132">
        <v>10.111111111111111</v>
      </c>
      <c r="BJ24" s="119">
        <v>6.8888888888888893</v>
      </c>
      <c r="BK24" s="120"/>
      <c r="BL24" s="118"/>
    </row>
    <row r="25" spans="1:64" x14ac:dyDescent="0.2">
      <c r="A25" s="246">
        <v>-120</v>
      </c>
      <c r="H25" s="135"/>
      <c r="J25" s="128">
        <v>5.6</v>
      </c>
      <c r="K25" s="128">
        <v>6.3</v>
      </c>
      <c r="P25" s="127"/>
      <c r="S25" s="127"/>
      <c r="U25" s="126">
        <v>6.2</v>
      </c>
      <c r="X25" s="125"/>
      <c r="Y25" s="124">
        <v>6.3</v>
      </c>
      <c r="AA25" s="124">
        <v>11.9</v>
      </c>
      <c r="AB25" s="124">
        <v>14.4</v>
      </c>
      <c r="AC25" s="124"/>
      <c r="AE25" s="123">
        <v>5.6</v>
      </c>
      <c r="AF25" s="123">
        <v>9.9</v>
      </c>
      <c r="AM25" s="122">
        <v>6.9</v>
      </c>
      <c r="AO25" s="122">
        <v>8.1999999999999993</v>
      </c>
      <c r="AR25" s="133"/>
      <c r="AT25" s="121">
        <v>8.4</v>
      </c>
      <c r="AU25" s="133"/>
      <c r="AV25" s="133"/>
      <c r="AW25" s="133"/>
      <c r="AX25" s="133"/>
      <c r="AY25" s="133"/>
      <c r="AZ25" s="133"/>
      <c r="BD25" s="133"/>
      <c r="BE25" s="133"/>
      <c r="BF25" s="132">
        <v>9.3888888888888893</v>
      </c>
      <c r="BG25" s="119">
        <v>9.5</v>
      </c>
      <c r="BH25" s="119">
        <v>10.111111111111111</v>
      </c>
      <c r="BJ25" s="132">
        <v>6.9444444444444446</v>
      </c>
      <c r="BK25" s="133"/>
      <c r="BL25" s="131"/>
    </row>
    <row r="26" spans="1:64" x14ac:dyDescent="0.2">
      <c r="A26" s="246">
        <v>-115</v>
      </c>
      <c r="H26" s="135"/>
      <c r="J26" s="128">
        <v>5.9</v>
      </c>
      <c r="K26" s="128">
        <v>6.3</v>
      </c>
      <c r="P26" s="127"/>
      <c r="S26" s="127"/>
      <c r="U26" s="126">
        <v>6.2</v>
      </c>
      <c r="X26" s="125"/>
      <c r="Y26" s="124">
        <v>6.3</v>
      </c>
      <c r="AA26" s="124">
        <v>12.4</v>
      </c>
      <c r="AB26" s="124">
        <v>14.8</v>
      </c>
      <c r="AC26" s="124"/>
      <c r="AE26" s="123">
        <v>5.6</v>
      </c>
      <c r="AF26" s="123">
        <v>10.199999999999999</v>
      </c>
      <c r="AM26" s="122">
        <v>7.3</v>
      </c>
      <c r="AO26" s="122">
        <v>8.1</v>
      </c>
      <c r="AR26" s="120"/>
      <c r="AT26" s="134">
        <v>8.6999999999999993</v>
      </c>
      <c r="AU26" s="120"/>
      <c r="AV26" s="120"/>
      <c r="AW26" s="120"/>
      <c r="AX26" s="120"/>
      <c r="AY26" s="120"/>
      <c r="AZ26" s="120"/>
      <c r="BD26" s="120"/>
      <c r="BE26" s="120"/>
      <c r="BF26" s="119">
        <v>9.2777777777777786</v>
      </c>
      <c r="BG26" s="132">
        <v>9.6666666666666661</v>
      </c>
      <c r="BH26" s="132">
        <v>10</v>
      </c>
      <c r="BJ26" s="119">
        <v>7</v>
      </c>
      <c r="BK26" s="120"/>
      <c r="BL26" s="118"/>
    </row>
    <row r="27" spans="1:64" x14ac:dyDescent="0.2">
      <c r="A27" s="246">
        <v>-110</v>
      </c>
      <c r="H27" s="135"/>
      <c r="J27" s="128">
        <v>6.3</v>
      </c>
      <c r="K27" s="128">
        <v>6.2</v>
      </c>
      <c r="P27" s="127"/>
      <c r="Q27" s="126">
        <v>9.8000000000000007</v>
      </c>
      <c r="S27" s="127"/>
      <c r="U27" s="126">
        <v>6.3</v>
      </c>
      <c r="X27" s="125"/>
      <c r="Y27" s="124">
        <v>6.4</v>
      </c>
      <c r="AA27" s="124">
        <v>12.9</v>
      </c>
      <c r="AB27" s="124">
        <v>15.2</v>
      </c>
      <c r="AC27" s="124"/>
      <c r="AE27" s="123">
        <v>5.6</v>
      </c>
      <c r="AF27" s="123">
        <v>10.5</v>
      </c>
      <c r="AM27" s="122">
        <v>7.7</v>
      </c>
      <c r="AO27" s="122">
        <v>7.9</v>
      </c>
      <c r="AR27" s="133"/>
      <c r="AT27" s="121">
        <v>8.9</v>
      </c>
      <c r="AU27" s="133"/>
      <c r="AV27" s="133"/>
      <c r="AW27" s="133"/>
      <c r="AX27" s="133"/>
      <c r="AY27" s="133"/>
      <c r="AZ27" s="133"/>
      <c r="BD27" s="133"/>
      <c r="BE27" s="133"/>
      <c r="BF27" s="132">
        <v>9.3333333333333339</v>
      </c>
      <c r="BG27" s="119">
        <v>9.9444444444444446</v>
      </c>
      <c r="BH27" s="119">
        <v>9.8888888888888893</v>
      </c>
      <c r="BJ27" s="132">
        <v>7.1111111111111107</v>
      </c>
      <c r="BK27" s="133"/>
      <c r="BL27" s="131"/>
    </row>
    <row r="28" spans="1:64" x14ac:dyDescent="0.2">
      <c r="A28" s="246">
        <v>-105</v>
      </c>
      <c r="H28" s="135"/>
      <c r="J28" s="128">
        <v>6.6</v>
      </c>
      <c r="K28" s="128">
        <v>6.2</v>
      </c>
      <c r="P28" s="127"/>
      <c r="Q28" s="126">
        <v>9.6999999999999993</v>
      </c>
      <c r="S28" s="127"/>
      <c r="U28" s="126">
        <v>6.4</v>
      </c>
      <c r="X28" s="125"/>
      <c r="Y28" s="124">
        <v>6.6</v>
      </c>
      <c r="AA28" s="124">
        <v>12.9</v>
      </c>
      <c r="AB28" s="124">
        <v>15.9</v>
      </c>
      <c r="AC28" s="124"/>
      <c r="AD28" s="123">
        <v>4.4000000000000004</v>
      </c>
      <c r="AE28" s="123">
        <v>5.7</v>
      </c>
      <c r="AF28" s="123">
        <v>10.8</v>
      </c>
      <c r="AM28" s="122">
        <v>8.6</v>
      </c>
      <c r="AO28" s="122">
        <v>7.7</v>
      </c>
      <c r="AR28" s="120"/>
      <c r="AT28" s="134">
        <v>8.9</v>
      </c>
      <c r="AU28" s="120"/>
      <c r="AV28" s="120"/>
      <c r="AW28" s="120"/>
      <c r="AX28" s="120"/>
      <c r="AY28" s="120"/>
      <c r="AZ28" s="120"/>
      <c r="BD28" s="120"/>
      <c r="BE28" s="120"/>
      <c r="BF28" s="119">
        <v>9.2777777777777786</v>
      </c>
      <c r="BG28" s="132">
        <v>10.111111111111111</v>
      </c>
      <c r="BH28" s="132">
        <v>9.7777777777777786</v>
      </c>
      <c r="BJ28" s="119">
        <v>7.3888888888888893</v>
      </c>
      <c r="BK28" s="120"/>
      <c r="BL28" s="118"/>
    </row>
    <row r="29" spans="1:64" x14ac:dyDescent="0.2">
      <c r="A29" s="246">
        <v>-100</v>
      </c>
      <c r="J29" s="128">
        <v>6.9</v>
      </c>
      <c r="K29" s="128">
        <v>6.1</v>
      </c>
      <c r="P29" s="127"/>
      <c r="Q29" s="126">
        <v>9.6</v>
      </c>
      <c r="S29" s="127"/>
      <c r="U29" s="126">
        <v>6.7</v>
      </c>
      <c r="X29" s="125"/>
      <c r="Y29" s="124">
        <v>6.3</v>
      </c>
      <c r="AA29" s="124">
        <v>13.3</v>
      </c>
      <c r="AB29" s="124">
        <v>16.7</v>
      </c>
      <c r="AC29" s="124"/>
      <c r="AD29" s="123">
        <v>4.4000000000000004</v>
      </c>
      <c r="AE29" s="123">
        <v>5.9</v>
      </c>
      <c r="AF29" s="123">
        <v>11.1</v>
      </c>
      <c r="AH29" s="123">
        <v>5.7</v>
      </c>
      <c r="AM29" s="122">
        <v>9.3000000000000007</v>
      </c>
      <c r="AO29" s="122">
        <v>7.6</v>
      </c>
      <c r="AR29" s="133"/>
      <c r="AT29" s="121">
        <v>9</v>
      </c>
      <c r="AU29" s="133"/>
      <c r="AV29" s="133"/>
      <c r="AW29" s="133"/>
      <c r="AX29" s="133"/>
      <c r="AY29" s="133"/>
      <c r="AZ29" s="133"/>
      <c r="BD29" s="133"/>
      <c r="BE29" s="133"/>
      <c r="BF29" s="132">
        <v>9.3888888888888893</v>
      </c>
      <c r="BG29" s="119">
        <v>10.222222222222221</v>
      </c>
      <c r="BH29" s="119">
        <v>9.6666666666666661</v>
      </c>
      <c r="BJ29" s="132">
        <v>7.666666666666667</v>
      </c>
      <c r="BK29" s="133"/>
      <c r="BL29" s="131"/>
    </row>
    <row r="30" spans="1:64" x14ac:dyDescent="0.2">
      <c r="A30" s="246">
        <v>-95</v>
      </c>
      <c r="J30" s="128">
        <v>7.1</v>
      </c>
      <c r="K30" s="128">
        <v>6</v>
      </c>
      <c r="P30" s="127"/>
      <c r="Q30" s="126">
        <v>9.8000000000000007</v>
      </c>
      <c r="S30" s="127"/>
      <c r="U30" s="126">
        <v>6.8</v>
      </c>
      <c r="X30" s="125"/>
      <c r="Y30" s="124">
        <v>6.6</v>
      </c>
      <c r="AA30" s="124">
        <v>13.6</v>
      </c>
      <c r="AB30" s="124">
        <v>17.100000000000001</v>
      </c>
      <c r="AC30" s="124"/>
      <c r="AD30" s="123">
        <v>4.3</v>
      </c>
      <c r="AE30" s="123">
        <v>6.1</v>
      </c>
      <c r="AF30" s="123">
        <v>11.4</v>
      </c>
      <c r="AH30" s="123">
        <v>5.6</v>
      </c>
      <c r="AM30" s="122">
        <v>9.9</v>
      </c>
      <c r="AO30" s="122">
        <v>7.4</v>
      </c>
      <c r="AR30" s="120"/>
      <c r="AT30" s="134">
        <v>9.1</v>
      </c>
      <c r="AU30" s="120"/>
      <c r="AV30" s="120"/>
      <c r="AW30" s="120"/>
      <c r="AX30" s="120"/>
      <c r="AY30" s="120"/>
      <c r="AZ30" s="120"/>
      <c r="BD30" s="120"/>
      <c r="BE30" s="120"/>
      <c r="BF30" s="119">
        <v>9.1666666666666661</v>
      </c>
      <c r="BG30" s="132">
        <v>10.388888888888889</v>
      </c>
      <c r="BH30" s="132">
        <v>9.5555555555555554</v>
      </c>
      <c r="BJ30" s="119">
        <v>7.7777777777777777</v>
      </c>
      <c r="BK30" s="120"/>
      <c r="BL30" s="118"/>
    </row>
    <row r="31" spans="1:64" x14ac:dyDescent="0.2">
      <c r="A31" s="246">
        <v>-90</v>
      </c>
      <c r="J31" s="128">
        <v>7.2</v>
      </c>
      <c r="K31" s="128">
        <v>5.9</v>
      </c>
      <c r="P31" s="127"/>
      <c r="Q31" s="126">
        <v>10.6</v>
      </c>
      <c r="R31" s="126">
        <v>8.4</v>
      </c>
      <c r="S31" s="127"/>
      <c r="U31" s="126">
        <v>6.9</v>
      </c>
      <c r="X31" s="125"/>
      <c r="Y31" s="124">
        <v>7.3</v>
      </c>
      <c r="Z31" s="124">
        <v>7</v>
      </c>
      <c r="AA31" s="124">
        <v>14</v>
      </c>
      <c r="AB31" s="124">
        <v>16.8</v>
      </c>
      <c r="AC31" s="124"/>
      <c r="AD31" s="123">
        <v>4.4000000000000004</v>
      </c>
      <c r="AE31" s="123">
        <v>6.2</v>
      </c>
      <c r="AF31" s="123">
        <v>11.8</v>
      </c>
      <c r="AH31" s="123">
        <v>5.0999999999999996</v>
      </c>
      <c r="AL31" s="122">
        <v>5.8</v>
      </c>
      <c r="AM31" s="122">
        <v>10.4</v>
      </c>
      <c r="AN31" s="122">
        <v>11.9</v>
      </c>
      <c r="AO31" s="122">
        <v>7.2</v>
      </c>
      <c r="AR31" s="133"/>
      <c r="AT31" s="121">
        <v>9.1</v>
      </c>
      <c r="AU31" s="133"/>
      <c r="AV31" s="133"/>
      <c r="AW31" s="133"/>
      <c r="AX31" s="133"/>
      <c r="AY31" s="133"/>
      <c r="AZ31" s="133"/>
      <c r="BD31" s="133"/>
      <c r="BE31" s="133"/>
      <c r="BF31" s="132">
        <v>8.8333333333333339</v>
      </c>
      <c r="BG31" s="119">
        <v>10.444444444444445</v>
      </c>
      <c r="BH31" s="119">
        <v>9.3888888888888893</v>
      </c>
      <c r="BJ31" s="132">
        <v>7.6111111111111107</v>
      </c>
      <c r="BK31" s="133"/>
      <c r="BL31" s="131"/>
    </row>
    <row r="32" spans="1:64" x14ac:dyDescent="0.2">
      <c r="A32" s="246">
        <v>-85</v>
      </c>
      <c r="J32" s="128">
        <v>7.3</v>
      </c>
      <c r="K32" s="128">
        <v>5.9</v>
      </c>
      <c r="P32" s="127"/>
      <c r="Q32" s="126">
        <v>10.7</v>
      </c>
      <c r="R32" s="126">
        <v>8.1999999999999993</v>
      </c>
      <c r="S32" s="127"/>
      <c r="U32" s="126">
        <v>6.7</v>
      </c>
      <c r="V32" s="127"/>
      <c r="X32" s="125"/>
      <c r="Y32" s="124">
        <v>7.6</v>
      </c>
      <c r="Z32" s="124">
        <v>7</v>
      </c>
      <c r="AA32" s="124">
        <v>14.3</v>
      </c>
      <c r="AB32" s="124">
        <v>17.100000000000001</v>
      </c>
      <c r="AC32" s="124"/>
      <c r="AD32" s="123">
        <v>4.8</v>
      </c>
      <c r="AE32" s="123">
        <v>6.3</v>
      </c>
      <c r="AF32" s="123">
        <v>11.3</v>
      </c>
      <c r="AH32" s="123">
        <v>4.9000000000000004</v>
      </c>
      <c r="AL32" s="122">
        <v>5.6</v>
      </c>
      <c r="AM32" s="122">
        <v>11.2</v>
      </c>
      <c r="AN32" s="122">
        <v>12.4</v>
      </c>
      <c r="AO32" s="122">
        <v>7.2</v>
      </c>
      <c r="AR32" s="120"/>
      <c r="AT32" s="134">
        <v>9.1</v>
      </c>
      <c r="AU32" s="120"/>
      <c r="AV32" s="120"/>
      <c r="AW32" s="120"/>
      <c r="AX32" s="120"/>
      <c r="AY32" s="120"/>
      <c r="AZ32" s="120"/>
      <c r="BD32" s="120"/>
      <c r="BE32" s="120"/>
      <c r="BF32" s="119">
        <v>8.6666666666666661</v>
      </c>
      <c r="BG32" s="132">
        <v>10.5</v>
      </c>
      <c r="BH32" s="132">
        <v>9.2777777777777786</v>
      </c>
      <c r="BJ32" s="119">
        <v>8</v>
      </c>
      <c r="BK32" s="120"/>
      <c r="BL32" s="118"/>
    </row>
    <row r="33" spans="1:64" x14ac:dyDescent="0.2">
      <c r="A33" s="246">
        <v>-80</v>
      </c>
      <c r="J33" s="128">
        <v>7.2</v>
      </c>
      <c r="K33" s="128">
        <v>5.9</v>
      </c>
      <c r="P33" s="127"/>
      <c r="Q33" s="126">
        <v>10.6</v>
      </c>
      <c r="R33" s="126">
        <v>8.6999999999999993</v>
      </c>
      <c r="S33" s="127"/>
      <c r="U33" s="126">
        <v>6.6</v>
      </c>
      <c r="V33" s="127"/>
      <c r="X33" s="125"/>
      <c r="Y33" s="124">
        <v>8.1999999999999993</v>
      </c>
      <c r="Z33" s="124">
        <v>7.5</v>
      </c>
      <c r="AA33" s="124">
        <v>14.7</v>
      </c>
      <c r="AB33" s="124">
        <v>17.399999999999999</v>
      </c>
      <c r="AC33" s="124"/>
      <c r="AD33" s="123">
        <v>5</v>
      </c>
      <c r="AE33" s="123">
        <v>6.8</v>
      </c>
      <c r="AF33" s="123">
        <v>10.8</v>
      </c>
      <c r="AH33" s="123">
        <v>4.9000000000000004</v>
      </c>
      <c r="AL33" s="122">
        <v>5.9</v>
      </c>
      <c r="AM33" s="122">
        <v>12.1</v>
      </c>
      <c r="AN33" s="122">
        <v>12.6</v>
      </c>
      <c r="AO33" s="122">
        <v>7.1</v>
      </c>
      <c r="AR33" s="133"/>
      <c r="AT33" s="121">
        <v>9.1</v>
      </c>
      <c r="AU33" s="133"/>
      <c r="AV33" s="133"/>
      <c r="AW33" s="133"/>
      <c r="AX33" s="133"/>
      <c r="AY33" s="133"/>
      <c r="AZ33" s="133"/>
      <c r="BD33" s="133"/>
      <c r="BE33" s="133"/>
      <c r="BF33" s="132">
        <v>8.4444444444444446</v>
      </c>
      <c r="BG33" s="119">
        <v>10.5</v>
      </c>
      <c r="BH33" s="119">
        <v>9.1666666666666661</v>
      </c>
      <c r="BJ33" s="132">
        <v>8.9444444444444446</v>
      </c>
      <c r="BK33" s="133"/>
      <c r="BL33" s="131"/>
    </row>
    <row r="34" spans="1:64" x14ac:dyDescent="0.2">
      <c r="A34" s="246">
        <v>-75</v>
      </c>
      <c r="H34" s="135"/>
      <c r="J34" s="128">
        <v>7.3</v>
      </c>
      <c r="K34" s="128">
        <v>5.8</v>
      </c>
      <c r="P34" s="127"/>
      <c r="Q34" s="126">
        <v>10.8</v>
      </c>
      <c r="R34" s="126">
        <v>8.9</v>
      </c>
      <c r="S34" s="127"/>
      <c r="U34" s="126">
        <v>6.7</v>
      </c>
      <c r="V34" s="127"/>
      <c r="X34" s="125"/>
      <c r="Y34" s="124">
        <v>8.6</v>
      </c>
      <c r="Z34" s="124">
        <v>7.8</v>
      </c>
      <c r="AA34" s="124">
        <v>14.7</v>
      </c>
      <c r="AB34" s="124">
        <v>17.899999999999999</v>
      </c>
      <c r="AC34" s="124"/>
      <c r="AD34" s="123">
        <v>5.0999999999999996</v>
      </c>
      <c r="AE34" s="123">
        <v>7.3</v>
      </c>
      <c r="AF34" s="123">
        <v>11.1</v>
      </c>
      <c r="AH34" s="123">
        <v>5.0999999999999996</v>
      </c>
      <c r="AK34" s="122">
        <v>8.5</v>
      </c>
      <c r="AL34" s="122">
        <v>5.9</v>
      </c>
      <c r="AM34" s="122">
        <v>12</v>
      </c>
      <c r="AN34" s="122">
        <v>12.9</v>
      </c>
      <c r="AO34" s="122">
        <v>7.3</v>
      </c>
      <c r="AP34" s="122">
        <v>13.6</v>
      </c>
      <c r="AR34" s="120"/>
      <c r="AT34" s="134">
        <v>8.9</v>
      </c>
      <c r="AU34" s="120"/>
      <c r="AV34" s="120"/>
      <c r="AW34" s="120"/>
      <c r="AX34" s="120"/>
      <c r="AY34" s="120"/>
      <c r="AZ34" s="120"/>
      <c r="BD34" s="120"/>
      <c r="BE34" s="120"/>
      <c r="BF34" s="119">
        <v>8.2222222222222214</v>
      </c>
      <c r="BG34" s="132">
        <v>10.555555555555555</v>
      </c>
      <c r="BH34" s="132">
        <v>9.1111111111111107</v>
      </c>
      <c r="BJ34" s="119">
        <v>9.6666666666666661</v>
      </c>
      <c r="BK34" s="120"/>
      <c r="BL34" s="118"/>
    </row>
    <row r="35" spans="1:64" x14ac:dyDescent="0.2">
      <c r="A35" s="246">
        <v>-70</v>
      </c>
      <c r="H35" s="135"/>
      <c r="J35" s="128">
        <v>7.3</v>
      </c>
      <c r="K35" s="128">
        <v>5.4</v>
      </c>
      <c r="P35" s="127"/>
      <c r="Q35" s="126">
        <v>10.8</v>
      </c>
      <c r="R35" s="126">
        <v>9.1999999999999993</v>
      </c>
      <c r="S35" s="127"/>
      <c r="T35" s="126">
        <v>11.7</v>
      </c>
      <c r="U35" s="126">
        <v>6.6</v>
      </c>
      <c r="V35" s="127"/>
      <c r="X35" s="125"/>
      <c r="Y35" s="124">
        <v>8.8000000000000007</v>
      </c>
      <c r="Z35" s="124">
        <v>8.1999999999999993</v>
      </c>
      <c r="AA35" s="124">
        <v>14.8</v>
      </c>
      <c r="AB35" s="124">
        <v>18.3</v>
      </c>
      <c r="AC35" s="124"/>
      <c r="AD35" s="123">
        <v>5.4</v>
      </c>
      <c r="AE35" s="123">
        <v>7.7</v>
      </c>
      <c r="AF35" s="123">
        <v>11.2</v>
      </c>
      <c r="AH35" s="123">
        <v>5.3</v>
      </c>
      <c r="AK35" s="122">
        <v>8.5</v>
      </c>
      <c r="AL35" s="122">
        <v>5.9</v>
      </c>
      <c r="AM35" s="122">
        <v>11.9</v>
      </c>
      <c r="AN35" s="122">
        <v>13.3</v>
      </c>
      <c r="AO35" s="122">
        <v>7.1</v>
      </c>
      <c r="AP35" s="122">
        <v>13.5</v>
      </c>
      <c r="AR35" s="133"/>
      <c r="AT35" s="121">
        <v>8.9</v>
      </c>
      <c r="AU35" s="133"/>
      <c r="AV35" s="133"/>
      <c r="AW35" s="133"/>
      <c r="AX35" s="133"/>
      <c r="AY35" s="133"/>
      <c r="AZ35" s="133"/>
      <c r="BD35" s="133"/>
      <c r="BE35" s="133"/>
      <c r="BF35" s="132">
        <v>8.1666666666666661</v>
      </c>
      <c r="BG35" s="119">
        <v>10.555555555555555</v>
      </c>
      <c r="BH35" s="119">
        <v>9.1111111111111107</v>
      </c>
      <c r="BJ35" s="132">
        <v>10.222222222222221</v>
      </c>
      <c r="BK35" s="133"/>
      <c r="BL35" s="131"/>
    </row>
    <row r="36" spans="1:64" x14ac:dyDescent="0.2">
      <c r="A36" s="246">
        <v>-65</v>
      </c>
      <c r="H36" s="135"/>
      <c r="J36" s="128">
        <v>7.2</v>
      </c>
      <c r="K36" s="128">
        <v>5.3</v>
      </c>
      <c r="P36" s="127"/>
      <c r="Q36" s="126">
        <v>10.5</v>
      </c>
      <c r="R36" s="126">
        <v>9.4</v>
      </c>
      <c r="S36" s="127"/>
      <c r="T36" s="126">
        <v>11.6</v>
      </c>
      <c r="U36" s="126">
        <v>6.6</v>
      </c>
      <c r="V36" s="127"/>
      <c r="W36" s="124">
        <v>10.3</v>
      </c>
      <c r="X36" s="125"/>
      <c r="Y36" s="124">
        <v>9.3000000000000007</v>
      </c>
      <c r="Z36" s="124">
        <v>8.8000000000000007</v>
      </c>
      <c r="AA36" s="124">
        <v>15</v>
      </c>
      <c r="AB36" s="124">
        <v>18.7</v>
      </c>
      <c r="AC36" s="124"/>
      <c r="AD36" s="123">
        <v>5.8</v>
      </c>
      <c r="AE36" s="123">
        <v>8.1999999999999993</v>
      </c>
      <c r="AF36" s="123">
        <v>11.6</v>
      </c>
      <c r="AH36" s="123">
        <v>5.4</v>
      </c>
      <c r="AK36" s="122">
        <v>8.5</v>
      </c>
      <c r="AL36" s="122">
        <v>5.8</v>
      </c>
      <c r="AM36" s="122">
        <v>12.1</v>
      </c>
      <c r="AN36" s="122">
        <v>14.4</v>
      </c>
      <c r="AO36" s="122">
        <v>6.9</v>
      </c>
      <c r="AP36" s="122">
        <v>13.4</v>
      </c>
      <c r="AR36" s="120"/>
      <c r="AT36" s="134">
        <v>8.9</v>
      </c>
      <c r="AU36" s="120"/>
      <c r="AV36" s="120"/>
      <c r="AW36" s="120"/>
      <c r="AX36" s="120"/>
      <c r="AY36" s="120"/>
      <c r="AZ36" s="120"/>
      <c r="BD36" s="120"/>
      <c r="BE36" s="120"/>
      <c r="BF36" s="119">
        <v>8.0555555555555554</v>
      </c>
      <c r="BG36" s="132">
        <v>10.611111111111111</v>
      </c>
      <c r="BH36" s="132">
        <v>9.1666666666666661</v>
      </c>
      <c r="BJ36" s="119">
        <v>10.777777777777779</v>
      </c>
      <c r="BK36" s="120"/>
      <c r="BL36" s="118"/>
    </row>
    <row r="37" spans="1:64" x14ac:dyDescent="0.2">
      <c r="A37" s="246">
        <v>-60</v>
      </c>
      <c r="E37" s="130">
        <v>9.9</v>
      </c>
      <c r="H37" s="135"/>
      <c r="J37" s="128">
        <v>7.2</v>
      </c>
      <c r="K37" s="128">
        <v>5.2</v>
      </c>
      <c r="P37" s="127"/>
      <c r="Q37" s="126">
        <v>10.4</v>
      </c>
      <c r="R37" s="126">
        <v>9.9</v>
      </c>
      <c r="S37" s="127"/>
      <c r="T37" s="126">
        <v>11.7</v>
      </c>
      <c r="U37" s="126">
        <v>6.8</v>
      </c>
      <c r="V37" s="127"/>
      <c r="W37" s="124">
        <v>10.9</v>
      </c>
      <c r="X37" s="125"/>
      <c r="Y37" s="124">
        <v>9.8000000000000007</v>
      </c>
      <c r="Z37" s="124">
        <v>8.4</v>
      </c>
      <c r="AA37" s="124">
        <v>15.1</v>
      </c>
      <c r="AB37" s="124">
        <v>19</v>
      </c>
      <c r="AC37" s="124"/>
      <c r="AD37" s="123">
        <v>6.2</v>
      </c>
      <c r="AE37" s="123">
        <v>8.8000000000000007</v>
      </c>
      <c r="AF37" s="123">
        <v>12.1</v>
      </c>
      <c r="AH37" s="123">
        <v>5.6</v>
      </c>
      <c r="AK37" s="122">
        <v>8.4</v>
      </c>
      <c r="AL37" s="122">
        <v>5.8</v>
      </c>
      <c r="AM37" s="122">
        <v>12.1</v>
      </c>
      <c r="AN37" s="122">
        <v>14.7</v>
      </c>
      <c r="AO37" s="122">
        <v>6.9</v>
      </c>
      <c r="AP37" s="122">
        <v>13.7</v>
      </c>
      <c r="AR37" s="133"/>
      <c r="AS37" s="121">
        <v>9.4</v>
      </c>
      <c r="AT37" s="121">
        <v>8.9</v>
      </c>
      <c r="AU37" s="133"/>
      <c r="AV37" s="133"/>
      <c r="AW37" s="133"/>
      <c r="AX37" s="133"/>
      <c r="AY37" s="133"/>
      <c r="AZ37" s="133"/>
      <c r="BD37" s="133"/>
      <c r="BE37" s="133"/>
      <c r="BF37" s="132">
        <v>7.833333333333333</v>
      </c>
      <c r="BG37" s="119">
        <v>10.944444444444445</v>
      </c>
      <c r="BH37" s="119">
        <v>9.5</v>
      </c>
      <c r="BJ37" s="132">
        <v>11.333333333333334</v>
      </c>
      <c r="BK37" s="133"/>
      <c r="BL37" s="131"/>
    </row>
    <row r="38" spans="1:64" x14ac:dyDescent="0.2">
      <c r="A38" s="246">
        <v>-55</v>
      </c>
      <c r="C38" s="130">
        <v>12.7</v>
      </c>
      <c r="E38" s="130">
        <v>10.1</v>
      </c>
      <c r="H38" s="135"/>
      <c r="J38" s="128">
        <v>7.1</v>
      </c>
      <c r="K38" s="128">
        <v>5.4</v>
      </c>
      <c r="N38" s="130">
        <v>13.7</v>
      </c>
      <c r="P38" s="127"/>
      <c r="Q38" s="126">
        <v>10.5</v>
      </c>
      <c r="R38" s="126">
        <v>10.3</v>
      </c>
      <c r="S38" s="127"/>
      <c r="T38" s="126">
        <v>11.3</v>
      </c>
      <c r="U38" s="126">
        <v>7.3</v>
      </c>
      <c r="V38" s="127"/>
      <c r="W38" s="124">
        <v>11.7</v>
      </c>
      <c r="X38" s="125"/>
      <c r="Y38" s="124">
        <v>10.199999999999999</v>
      </c>
      <c r="Z38" s="124">
        <v>8.4</v>
      </c>
      <c r="AA38" s="124">
        <v>14.9</v>
      </c>
      <c r="AB38" s="124">
        <v>19.3</v>
      </c>
      <c r="AC38" s="124"/>
      <c r="AD38" s="123">
        <v>6.3</v>
      </c>
      <c r="AE38" s="123">
        <v>9.6</v>
      </c>
      <c r="AF38" s="123">
        <v>12.7</v>
      </c>
      <c r="AH38" s="123">
        <v>5.7</v>
      </c>
      <c r="AK38" s="122">
        <v>8.4</v>
      </c>
      <c r="AL38" s="122">
        <v>5.9</v>
      </c>
      <c r="AM38" s="122">
        <v>11.9</v>
      </c>
      <c r="AN38" s="122">
        <v>14.5</v>
      </c>
      <c r="AO38" s="122">
        <v>7</v>
      </c>
      <c r="AP38" s="122">
        <v>13.8</v>
      </c>
      <c r="AR38" s="120"/>
      <c r="AS38" s="134">
        <v>9.6</v>
      </c>
      <c r="AT38" s="134">
        <v>9.1</v>
      </c>
      <c r="AU38" s="120"/>
      <c r="AV38" s="120"/>
      <c r="AW38" s="120"/>
      <c r="AX38" s="120"/>
      <c r="AY38" s="120"/>
      <c r="AZ38" s="120"/>
      <c r="BD38" s="120"/>
      <c r="BE38" s="120"/>
      <c r="BF38" s="119">
        <v>7.833333333333333</v>
      </c>
      <c r="BG38" s="132">
        <v>10.777777777777779</v>
      </c>
      <c r="BH38" s="132">
        <v>10</v>
      </c>
      <c r="BJ38" s="119">
        <v>11.833333333333334</v>
      </c>
      <c r="BK38" s="120"/>
      <c r="BL38" s="118"/>
    </row>
    <row r="39" spans="1:64" x14ac:dyDescent="0.2">
      <c r="A39" s="246">
        <v>-50</v>
      </c>
      <c r="C39" s="130">
        <v>12.9</v>
      </c>
      <c r="E39" s="130">
        <v>9.6</v>
      </c>
      <c r="H39" s="135"/>
      <c r="J39" s="128">
        <v>7</v>
      </c>
      <c r="K39" s="128">
        <v>5.6</v>
      </c>
      <c r="N39" s="130">
        <v>14.4</v>
      </c>
      <c r="P39" s="127"/>
      <c r="Q39" s="126">
        <v>10.5</v>
      </c>
      <c r="R39" s="126">
        <v>11.3</v>
      </c>
      <c r="S39" s="127"/>
      <c r="T39" s="126">
        <v>10.9</v>
      </c>
      <c r="U39" s="126">
        <v>8</v>
      </c>
      <c r="V39" s="127"/>
      <c r="W39" s="124">
        <v>12.3</v>
      </c>
      <c r="X39" s="125"/>
      <c r="Y39" s="124">
        <v>10.6</v>
      </c>
      <c r="Z39" s="124">
        <v>8.5</v>
      </c>
      <c r="AA39" s="124">
        <v>14.9</v>
      </c>
      <c r="AB39" s="124">
        <v>19.600000000000001</v>
      </c>
      <c r="AC39" s="124"/>
      <c r="AD39" s="123">
        <v>6.4</v>
      </c>
      <c r="AE39" s="123">
        <v>10.1</v>
      </c>
      <c r="AF39" s="123">
        <v>13.2</v>
      </c>
      <c r="AH39" s="123">
        <v>6.1</v>
      </c>
      <c r="AK39" s="122">
        <v>8.4</v>
      </c>
      <c r="AL39" s="122">
        <v>6.2</v>
      </c>
      <c r="AM39" s="122">
        <v>12.2</v>
      </c>
      <c r="AN39" s="122">
        <v>14.7</v>
      </c>
      <c r="AO39" s="122">
        <v>7.2</v>
      </c>
      <c r="AP39" s="122">
        <v>13.7</v>
      </c>
      <c r="AR39" s="133"/>
      <c r="AS39" s="121">
        <v>9.6999999999999993</v>
      </c>
      <c r="AT39" s="121">
        <v>9.3000000000000007</v>
      </c>
      <c r="AU39" s="133"/>
      <c r="AV39" s="133"/>
      <c r="AW39" s="133"/>
      <c r="AX39" s="133"/>
      <c r="AY39" s="133"/>
      <c r="AZ39" s="133"/>
      <c r="BD39" s="133"/>
      <c r="BE39" s="133"/>
      <c r="BF39" s="132">
        <v>8.0555555555555554</v>
      </c>
      <c r="BG39" s="119">
        <v>10.722222222222221</v>
      </c>
      <c r="BH39" s="119">
        <v>10.277777777777779</v>
      </c>
      <c r="BJ39" s="132">
        <v>12.055555555555555</v>
      </c>
      <c r="BK39" s="133"/>
      <c r="BL39" s="131"/>
    </row>
    <row r="40" spans="1:64" x14ac:dyDescent="0.2">
      <c r="A40" s="246">
        <v>-45</v>
      </c>
      <c r="C40" s="130">
        <v>12.1</v>
      </c>
      <c r="E40" s="130">
        <v>9.6</v>
      </c>
      <c r="H40" s="135"/>
      <c r="J40" s="128">
        <v>7</v>
      </c>
      <c r="K40" s="128">
        <v>5.9</v>
      </c>
      <c r="N40" s="130">
        <v>14.9</v>
      </c>
      <c r="P40" s="127"/>
      <c r="Q40" s="126">
        <v>10.5</v>
      </c>
      <c r="R40" s="126">
        <v>11.8</v>
      </c>
      <c r="S40" s="127"/>
      <c r="T40" s="126">
        <v>10.6</v>
      </c>
      <c r="U40" s="126">
        <v>8.8000000000000007</v>
      </c>
      <c r="V40" s="127"/>
      <c r="W40" s="124">
        <v>12.7</v>
      </c>
      <c r="X40" s="125"/>
      <c r="Y40" s="124">
        <v>10.9</v>
      </c>
      <c r="Z40" s="124">
        <v>8.9</v>
      </c>
      <c r="AA40" s="124">
        <v>14.8</v>
      </c>
      <c r="AB40" s="124">
        <v>20.100000000000001</v>
      </c>
      <c r="AC40" s="124"/>
      <c r="AD40" s="123">
        <v>6.4</v>
      </c>
      <c r="AE40" s="123">
        <v>10.7</v>
      </c>
      <c r="AF40" s="123">
        <v>13.4</v>
      </c>
      <c r="AH40" s="123">
        <v>6.6</v>
      </c>
      <c r="AK40" s="122">
        <v>8.4</v>
      </c>
      <c r="AL40" s="122">
        <v>6.4</v>
      </c>
      <c r="AM40" s="122">
        <v>12.3</v>
      </c>
      <c r="AN40" s="122">
        <v>14.8</v>
      </c>
      <c r="AO40" s="122">
        <v>7.5</v>
      </c>
      <c r="AP40" s="122">
        <v>13.7</v>
      </c>
      <c r="AR40" s="120"/>
      <c r="AS40" s="134">
        <v>9.6999999999999993</v>
      </c>
      <c r="AT40" s="134">
        <v>9.6</v>
      </c>
      <c r="AU40" s="120"/>
      <c r="AV40" s="120"/>
      <c r="AW40" s="120"/>
      <c r="AX40" s="120"/>
      <c r="AY40" s="120"/>
      <c r="AZ40" s="120"/>
      <c r="BD40" s="120"/>
      <c r="BE40" s="120"/>
      <c r="BF40" s="119">
        <v>8.3888888888888893</v>
      </c>
      <c r="BG40" s="132">
        <v>10.833333333333334</v>
      </c>
      <c r="BH40" s="132">
        <v>10.333333333333334</v>
      </c>
      <c r="BJ40" s="119">
        <v>12.333333333333334</v>
      </c>
      <c r="BK40" s="120"/>
      <c r="BL40" s="118"/>
    </row>
    <row r="41" spans="1:64" x14ac:dyDescent="0.2">
      <c r="A41" s="246">
        <v>-40</v>
      </c>
      <c r="C41" s="130">
        <v>12</v>
      </c>
      <c r="E41" s="130">
        <v>9.8000000000000007</v>
      </c>
      <c r="H41" s="135"/>
      <c r="J41" s="128">
        <v>7</v>
      </c>
      <c r="K41" s="128">
        <v>6.6</v>
      </c>
      <c r="N41" s="130">
        <v>15.4</v>
      </c>
      <c r="P41" s="127"/>
      <c r="Q41" s="126">
        <v>10.6</v>
      </c>
      <c r="R41" s="126">
        <v>12.2</v>
      </c>
      <c r="S41" s="127"/>
      <c r="T41" s="126">
        <v>10.8</v>
      </c>
      <c r="U41" s="126">
        <v>9.6999999999999993</v>
      </c>
      <c r="V41" s="127"/>
      <c r="W41" s="124">
        <v>13.1</v>
      </c>
      <c r="X41" s="125"/>
      <c r="Y41" s="124">
        <v>11.1</v>
      </c>
      <c r="Z41" s="124">
        <v>9.1</v>
      </c>
      <c r="AA41" s="124">
        <v>14.8</v>
      </c>
      <c r="AB41" s="124">
        <v>20.6</v>
      </c>
      <c r="AC41" s="124"/>
      <c r="AD41" s="123">
        <v>6.2</v>
      </c>
      <c r="AE41" s="123">
        <v>11.3</v>
      </c>
      <c r="AF41" s="123">
        <v>13.5</v>
      </c>
      <c r="AH41" s="123">
        <v>7.3</v>
      </c>
      <c r="AK41" s="122">
        <v>8.6999999999999993</v>
      </c>
      <c r="AL41" s="122">
        <v>7.1</v>
      </c>
      <c r="AM41" s="122">
        <v>12.4</v>
      </c>
      <c r="AN41" s="122">
        <v>14.5</v>
      </c>
      <c r="AO41" s="122">
        <v>7.8</v>
      </c>
      <c r="AP41" s="122">
        <v>13.6</v>
      </c>
      <c r="AR41" s="133"/>
      <c r="AS41" s="121">
        <v>9.8000000000000007</v>
      </c>
      <c r="AT41" s="121">
        <v>9.6999999999999993</v>
      </c>
      <c r="AU41" s="133"/>
      <c r="AV41" s="133"/>
      <c r="AW41" s="133"/>
      <c r="AX41" s="133"/>
      <c r="AY41" s="133"/>
      <c r="AZ41" s="133"/>
      <c r="BD41" s="133"/>
      <c r="BE41" s="133"/>
      <c r="BF41" s="132">
        <v>8.8333333333333339</v>
      </c>
      <c r="BG41" s="119">
        <v>11</v>
      </c>
      <c r="BH41" s="119">
        <v>10.722222222222221</v>
      </c>
      <c r="BJ41" s="132">
        <v>12.5</v>
      </c>
      <c r="BK41" s="133"/>
      <c r="BL41" s="131"/>
    </row>
    <row r="42" spans="1:64" x14ac:dyDescent="0.2">
      <c r="A42" s="246">
        <v>-35</v>
      </c>
      <c r="C42" s="130">
        <v>12</v>
      </c>
      <c r="E42" s="130">
        <v>10.199999999999999</v>
      </c>
      <c r="H42" s="135"/>
      <c r="J42" s="128">
        <v>7.1</v>
      </c>
      <c r="K42" s="128">
        <v>7.2</v>
      </c>
      <c r="N42" s="130">
        <v>16.100000000000001</v>
      </c>
      <c r="P42" s="127"/>
      <c r="Q42" s="126">
        <v>10.8</v>
      </c>
      <c r="R42" s="126">
        <v>12.3</v>
      </c>
      <c r="S42" s="127"/>
      <c r="T42" s="126">
        <v>11.1</v>
      </c>
      <c r="U42" s="126">
        <v>10.3</v>
      </c>
      <c r="V42" s="127"/>
      <c r="W42" s="124">
        <v>13.6</v>
      </c>
      <c r="X42" s="125"/>
      <c r="Y42" s="124">
        <v>10.4</v>
      </c>
      <c r="Z42" s="124">
        <v>8.9</v>
      </c>
      <c r="AA42" s="124">
        <v>14.7</v>
      </c>
      <c r="AB42" s="124">
        <v>20.9</v>
      </c>
      <c r="AC42" s="124"/>
      <c r="AD42" s="123">
        <v>6.2</v>
      </c>
      <c r="AE42" s="123">
        <v>12.2</v>
      </c>
      <c r="AF42" s="123">
        <v>13.7</v>
      </c>
      <c r="AH42" s="123">
        <v>7.9</v>
      </c>
      <c r="AK42" s="122">
        <v>8.6999999999999993</v>
      </c>
      <c r="AL42" s="122">
        <v>7.9</v>
      </c>
      <c r="AM42" s="122">
        <v>12.6</v>
      </c>
      <c r="AN42" s="122">
        <v>14.5</v>
      </c>
      <c r="AO42" s="122">
        <v>8.1999999999999993</v>
      </c>
      <c r="AP42" s="122">
        <v>13.7</v>
      </c>
      <c r="AR42" s="120"/>
      <c r="AS42" s="134">
        <v>9.9</v>
      </c>
      <c r="AT42" s="134">
        <v>9.6999999999999993</v>
      </c>
      <c r="AU42" s="120"/>
      <c r="AV42" s="120"/>
      <c r="AW42" s="120"/>
      <c r="AX42" s="120"/>
      <c r="AY42" s="120"/>
      <c r="AZ42" s="120"/>
      <c r="BD42" s="120"/>
      <c r="BE42" s="120"/>
      <c r="BF42" s="119">
        <v>9.3888888888888893</v>
      </c>
      <c r="BG42" s="132">
        <v>11.277777777777779</v>
      </c>
      <c r="BH42" s="132">
        <v>11.666666666666666</v>
      </c>
      <c r="BJ42" s="119">
        <v>12.666666666666666</v>
      </c>
      <c r="BK42" s="120"/>
      <c r="BL42" s="118"/>
    </row>
    <row r="43" spans="1:64" x14ac:dyDescent="0.2">
      <c r="A43" s="246">
        <v>-30</v>
      </c>
      <c r="C43" s="130">
        <v>12.3</v>
      </c>
      <c r="E43" s="130">
        <v>10.6</v>
      </c>
      <c r="H43" s="135"/>
      <c r="J43" s="128">
        <v>7.2</v>
      </c>
      <c r="K43" s="128">
        <v>7.8</v>
      </c>
      <c r="N43" s="130">
        <v>16.600000000000001</v>
      </c>
      <c r="P43" s="127"/>
      <c r="Q43" s="126">
        <v>11.1</v>
      </c>
      <c r="R43" s="126">
        <v>12.7</v>
      </c>
      <c r="S43" s="127"/>
      <c r="T43" s="126">
        <v>11.4</v>
      </c>
      <c r="U43" s="126">
        <v>10.9</v>
      </c>
      <c r="V43" s="127"/>
      <c r="W43" s="124">
        <v>14.1</v>
      </c>
      <c r="X43" s="125"/>
      <c r="Y43" s="124">
        <v>9.6999999999999993</v>
      </c>
      <c r="Z43" s="124">
        <v>8.9</v>
      </c>
      <c r="AA43" s="124">
        <v>14.7</v>
      </c>
      <c r="AB43" s="124">
        <v>21.3</v>
      </c>
      <c r="AC43" s="124"/>
      <c r="AD43" s="123">
        <v>6.6</v>
      </c>
      <c r="AE43" s="123">
        <v>12.6</v>
      </c>
      <c r="AF43" s="123">
        <v>13.9</v>
      </c>
      <c r="AH43" s="123">
        <v>8.5</v>
      </c>
      <c r="AK43" s="122">
        <v>8.6999999999999993</v>
      </c>
      <c r="AL43" s="122">
        <v>8.8000000000000007</v>
      </c>
      <c r="AM43" s="122">
        <v>13</v>
      </c>
      <c r="AN43" s="122">
        <v>14.6</v>
      </c>
      <c r="AO43" s="122">
        <v>8.5</v>
      </c>
      <c r="AP43" s="122">
        <v>13.7</v>
      </c>
      <c r="AR43" s="133"/>
      <c r="AS43" s="121">
        <v>10.6</v>
      </c>
      <c r="AT43" s="121">
        <v>9.8000000000000007</v>
      </c>
      <c r="AU43" s="133"/>
      <c r="AV43" s="133"/>
      <c r="AW43" s="133"/>
      <c r="AX43" s="133"/>
      <c r="AY43" s="133"/>
      <c r="AZ43" s="133"/>
      <c r="BD43" s="133"/>
      <c r="BE43" s="133"/>
      <c r="BF43" s="132">
        <v>10</v>
      </c>
      <c r="BG43" s="119">
        <v>11.611111111111111</v>
      </c>
      <c r="BH43" s="119">
        <v>12.055555555555555</v>
      </c>
      <c r="BJ43" s="132">
        <v>12.722222222222221</v>
      </c>
      <c r="BL43" s="131"/>
    </row>
    <row r="44" spans="1:64" x14ac:dyDescent="0.2">
      <c r="A44" s="246">
        <v>-25</v>
      </c>
      <c r="C44" s="130">
        <v>12.7</v>
      </c>
      <c r="E44" s="130">
        <v>11.3</v>
      </c>
      <c r="H44" s="135"/>
      <c r="J44" s="128">
        <v>7.3</v>
      </c>
      <c r="K44" s="128">
        <v>8.3000000000000007</v>
      </c>
      <c r="N44" s="130">
        <v>17.7</v>
      </c>
      <c r="P44" s="127"/>
      <c r="Q44" s="126">
        <v>11.3</v>
      </c>
      <c r="R44" s="126">
        <v>12.9</v>
      </c>
      <c r="S44" s="127"/>
      <c r="T44" s="126">
        <v>11.7</v>
      </c>
      <c r="U44" s="126">
        <v>11.5</v>
      </c>
      <c r="V44" s="127"/>
      <c r="W44" s="124">
        <v>14.5</v>
      </c>
      <c r="X44" s="125"/>
      <c r="Y44" s="124">
        <v>10.4</v>
      </c>
      <c r="Z44" s="124">
        <v>9</v>
      </c>
      <c r="AA44" s="124">
        <v>14.6</v>
      </c>
      <c r="AB44" s="124">
        <v>21.7</v>
      </c>
      <c r="AC44" s="124"/>
      <c r="AD44" s="123">
        <v>7.2</v>
      </c>
      <c r="AE44" s="123">
        <v>12.3</v>
      </c>
      <c r="AF44" s="123">
        <v>14.3</v>
      </c>
      <c r="AH44" s="123">
        <v>9.1</v>
      </c>
      <c r="AK44" s="122">
        <v>8.6999999999999993</v>
      </c>
      <c r="AL44" s="122">
        <v>8.6</v>
      </c>
      <c r="AM44" s="122">
        <v>13.5</v>
      </c>
      <c r="AN44" s="122">
        <v>14.7</v>
      </c>
      <c r="AO44" s="122">
        <v>8.8000000000000007</v>
      </c>
      <c r="AP44" s="122">
        <v>13.8</v>
      </c>
      <c r="AR44" s="120"/>
      <c r="AS44" s="134">
        <v>10.9</v>
      </c>
      <c r="AT44" s="134">
        <v>9.9</v>
      </c>
      <c r="AU44" s="120"/>
      <c r="AV44" s="120"/>
      <c r="AW44" s="120"/>
      <c r="AX44" s="120"/>
      <c r="AY44" s="120"/>
      <c r="AZ44" s="120"/>
      <c r="BD44" s="120"/>
      <c r="BE44" s="120"/>
      <c r="BF44" s="119">
        <v>10.888888888888889</v>
      </c>
      <c r="BG44" s="132">
        <v>11.722222222222221</v>
      </c>
      <c r="BH44" s="132">
        <v>11.777777777777779</v>
      </c>
      <c r="BJ44" s="119">
        <v>12.833333333333334</v>
      </c>
      <c r="BL44" s="118"/>
    </row>
    <row r="45" spans="1:64" x14ac:dyDescent="0.2">
      <c r="A45" s="246">
        <v>-20</v>
      </c>
      <c r="C45" s="130">
        <v>13.3</v>
      </c>
      <c r="E45" s="130">
        <v>11.8</v>
      </c>
      <c r="H45" s="135"/>
      <c r="J45" s="128">
        <v>7.4</v>
      </c>
      <c r="K45" s="128">
        <v>8.6999999999999993</v>
      </c>
      <c r="L45" s="128">
        <v>8.9</v>
      </c>
      <c r="M45" s="130">
        <v>18.2</v>
      </c>
      <c r="N45" s="130">
        <v>18.2</v>
      </c>
      <c r="P45" s="127"/>
      <c r="Q45" s="126">
        <v>11.3</v>
      </c>
      <c r="R45" s="126">
        <v>13.1</v>
      </c>
      <c r="S45" s="127"/>
      <c r="T45" s="126">
        <v>11.9</v>
      </c>
      <c r="U45" s="126">
        <v>12.1</v>
      </c>
      <c r="V45" s="127"/>
      <c r="W45" s="124">
        <v>15.2</v>
      </c>
      <c r="X45" s="125"/>
      <c r="Y45" s="124">
        <v>10.9</v>
      </c>
      <c r="Z45" s="124">
        <v>9.1999999999999993</v>
      </c>
      <c r="AA45" s="124">
        <v>14.4</v>
      </c>
      <c r="AB45" s="124">
        <v>21.7</v>
      </c>
      <c r="AC45" s="124"/>
      <c r="AD45" s="123">
        <v>8</v>
      </c>
      <c r="AE45" s="123">
        <v>12.6</v>
      </c>
      <c r="AF45" s="123">
        <v>14.6</v>
      </c>
      <c r="AH45" s="123">
        <v>9.8000000000000007</v>
      </c>
      <c r="AK45" s="122">
        <v>8.6999999999999993</v>
      </c>
      <c r="AL45" s="122">
        <v>9</v>
      </c>
      <c r="AM45" s="122">
        <v>12.8</v>
      </c>
      <c r="AN45" s="122">
        <v>14.8</v>
      </c>
      <c r="AO45" s="122">
        <v>9.1</v>
      </c>
      <c r="AP45" s="122">
        <v>13.8</v>
      </c>
      <c r="AR45" s="133"/>
      <c r="AS45" s="121">
        <v>11.3</v>
      </c>
      <c r="AT45" s="121">
        <v>9.8000000000000007</v>
      </c>
      <c r="AU45" s="133"/>
      <c r="AV45" s="133"/>
      <c r="AW45" s="133"/>
      <c r="AX45" s="133"/>
      <c r="AY45" s="133"/>
      <c r="AZ45" s="133"/>
      <c r="BD45" s="133"/>
      <c r="BE45" s="133"/>
      <c r="BF45" s="132">
        <v>10.833333333333334</v>
      </c>
      <c r="BG45" s="119">
        <v>11.722222222222221</v>
      </c>
      <c r="BH45" s="119">
        <v>11.888888888888889</v>
      </c>
      <c r="BJ45" s="132">
        <v>13</v>
      </c>
      <c r="BL45" s="131"/>
    </row>
    <row r="46" spans="1:64" x14ac:dyDescent="0.2">
      <c r="A46" s="246">
        <v>-15</v>
      </c>
      <c r="C46" s="130">
        <v>13.8</v>
      </c>
      <c r="E46" s="130">
        <v>12.2</v>
      </c>
      <c r="H46" s="135"/>
      <c r="J46" s="128">
        <v>7.6</v>
      </c>
      <c r="K46" s="128">
        <v>8.9</v>
      </c>
      <c r="L46" s="128">
        <v>9.1999999999999993</v>
      </c>
      <c r="M46" s="130">
        <v>18.600000000000001</v>
      </c>
      <c r="N46" s="130">
        <v>18.600000000000001</v>
      </c>
      <c r="P46" s="127"/>
      <c r="Q46" s="126">
        <v>11.7</v>
      </c>
      <c r="R46" s="126">
        <v>13.4</v>
      </c>
      <c r="S46" s="127"/>
      <c r="T46" s="126">
        <v>12.1</v>
      </c>
      <c r="U46" s="126">
        <v>12.4</v>
      </c>
      <c r="V46" s="127"/>
      <c r="W46" s="124">
        <v>15.2</v>
      </c>
      <c r="X46" s="125"/>
      <c r="Y46" s="124">
        <v>11.3</v>
      </c>
      <c r="Z46" s="124">
        <v>9.3000000000000007</v>
      </c>
      <c r="AA46" s="124">
        <v>14.6</v>
      </c>
      <c r="AB46" s="124">
        <v>21.6</v>
      </c>
      <c r="AC46" s="124"/>
      <c r="AD46" s="123">
        <v>8.8000000000000007</v>
      </c>
      <c r="AE46" s="123">
        <v>13</v>
      </c>
      <c r="AF46" s="123">
        <v>14.9</v>
      </c>
      <c r="AH46" s="123">
        <v>10.1</v>
      </c>
      <c r="AK46" s="122">
        <v>8.6999999999999993</v>
      </c>
      <c r="AL46" s="122">
        <v>9.3000000000000007</v>
      </c>
      <c r="AM46" s="122">
        <v>13</v>
      </c>
      <c r="AN46" s="122">
        <v>14.8</v>
      </c>
      <c r="AO46" s="122">
        <v>9.3000000000000007</v>
      </c>
      <c r="AP46" s="122">
        <v>13.8</v>
      </c>
      <c r="AR46" s="120"/>
      <c r="AS46" s="134">
        <v>11.5</v>
      </c>
      <c r="AT46" s="134">
        <v>9.6999999999999993</v>
      </c>
      <c r="AU46" s="120"/>
      <c r="AV46" s="120"/>
      <c r="AW46" s="120"/>
      <c r="AX46" s="120"/>
      <c r="AY46" s="120"/>
      <c r="AZ46" s="120"/>
      <c r="BD46" s="120"/>
      <c r="BE46" s="120"/>
      <c r="BF46" s="119">
        <v>10.666666666666666</v>
      </c>
      <c r="BG46" s="132">
        <v>12.111111111111111</v>
      </c>
      <c r="BH46" s="132">
        <v>12.055555555555555</v>
      </c>
      <c r="BJ46" s="119">
        <v>13.055555555555555</v>
      </c>
      <c r="BL46" s="118"/>
    </row>
    <row r="47" spans="1:64" x14ac:dyDescent="0.2">
      <c r="A47" s="246">
        <v>-10</v>
      </c>
      <c r="C47" s="130">
        <v>14.1</v>
      </c>
      <c r="E47" s="130">
        <v>12.4</v>
      </c>
      <c r="H47" s="135"/>
      <c r="J47" s="128">
        <v>7.7</v>
      </c>
      <c r="K47" s="128">
        <v>9.1999999999999993</v>
      </c>
      <c r="L47" s="128">
        <v>9.4</v>
      </c>
      <c r="M47" s="130">
        <v>19.100000000000001</v>
      </c>
      <c r="N47" s="130">
        <v>19.100000000000001</v>
      </c>
      <c r="P47" s="127"/>
      <c r="Q47" s="126">
        <v>12.1</v>
      </c>
      <c r="R47" s="126">
        <v>13.7</v>
      </c>
      <c r="S47" s="127"/>
      <c r="T47" s="126">
        <v>12.3</v>
      </c>
      <c r="U47" s="126">
        <v>12.7</v>
      </c>
      <c r="V47" s="127"/>
      <c r="W47" s="124">
        <v>15.3</v>
      </c>
      <c r="X47" s="125"/>
      <c r="Y47" s="124">
        <v>11.6</v>
      </c>
      <c r="Z47" s="124">
        <v>9.4</v>
      </c>
      <c r="AA47" s="124">
        <v>15.3</v>
      </c>
      <c r="AB47" s="124">
        <v>21.6</v>
      </c>
      <c r="AC47" s="124"/>
      <c r="AD47" s="123">
        <v>9.6999999999999993</v>
      </c>
      <c r="AE47" s="123">
        <v>13.5</v>
      </c>
      <c r="AF47" s="123">
        <v>15.3</v>
      </c>
      <c r="AG47" s="123">
        <v>16.3</v>
      </c>
      <c r="AH47" s="123">
        <v>10.4</v>
      </c>
      <c r="AK47" s="122">
        <v>8.8000000000000007</v>
      </c>
      <c r="AL47" s="122">
        <v>9.8000000000000007</v>
      </c>
      <c r="AM47" s="122">
        <v>13.4</v>
      </c>
      <c r="AN47" s="122">
        <v>14.9</v>
      </c>
      <c r="AO47" s="122">
        <v>9.4</v>
      </c>
      <c r="AP47" s="122">
        <v>13.9</v>
      </c>
      <c r="AQ47" s="122">
        <v>11.5</v>
      </c>
      <c r="AR47" s="133"/>
      <c r="AS47" s="121">
        <v>11.4</v>
      </c>
      <c r="AT47" s="121">
        <v>9.8000000000000007</v>
      </c>
      <c r="AU47" s="133"/>
      <c r="AV47" s="133"/>
      <c r="AW47" s="133"/>
      <c r="AX47" s="133"/>
      <c r="AY47" s="133"/>
      <c r="AZ47" s="133"/>
      <c r="BD47" s="133"/>
      <c r="BE47" s="133"/>
      <c r="BF47" s="132">
        <v>11</v>
      </c>
      <c r="BG47" s="119">
        <v>12.555555555555555</v>
      </c>
      <c r="BH47" s="119">
        <v>12.333333333333334</v>
      </c>
      <c r="BJ47" s="132">
        <v>13.277777777777779</v>
      </c>
      <c r="BL47" s="131"/>
    </row>
    <row r="48" spans="1:64" x14ac:dyDescent="0.2">
      <c r="A48" s="246">
        <v>-5</v>
      </c>
      <c r="C48" s="130">
        <v>14.3</v>
      </c>
      <c r="E48" s="130">
        <v>12.7</v>
      </c>
      <c r="H48" s="135"/>
      <c r="J48" s="128">
        <v>7.9</v>
      </c>
      <c r="K48" s="128">
        <v>9.1999999999999993</v>
      </c>
      <c r="L48" s="128">
        <v>9.6</v>
      </c>
      <c r="M48" s="130">
        <v>19.2</v>
      </c>
      <c r="N48" s="130">
        <v>19.2</v>
      </c>
      <c r="P48" s="127"/>
      <c r="Q48" s="126">
        <v>12.4</v>
      </c>
      <c r="R48" s="126">
        <v>13.7</v>
      </c>
      <c r="S48" s="127"/>
      <c r="T48" s="126">
        <v>12.4</v>
      </c>
      <c r="U48" s="126">
        <v>12.9</v>
      </c>
      <c r="V48" s="127"/>
      <c r="W48" s="124">
        <v>15.4</v>
      </c>
      <c r="X48" s="125"/>
      <c r="Y48" s="124">
        <v>11.7</v>
      </c>
      <c r="Z48" s="124">
        <v>9.6</v>
      </c>
      <c r="AA48" s="124">
        <v>15.7</v>
      </c>
      <c r="AB48" s="124">
        <v>21.7</v>
      </c>
      <c r="AC48" s="124"/>
      <c r="AD48" s="123">
        <v>10.4</v>
      </c>
      <c r="AE48" s="123">
        <v>14.2</v>
      </c>
      <c r="AF48" s="123">
        <v>15.6</v>
      </c>
      <c r="AG48" s="123">
        <v>17.600000000000001</v>
      </c>
      <c r="AH48" s="123">
        <v>10.6</v>
      </c>
      <c r="AI48" s="123">
        <v>12.6</v>
      </c>
      <c r="AK48" s="122">
        <v>9</v>
      </c>
      <c r="AL48" s="122">
        <v>10.199999999999999</v>
      </c>
      <c r="AM48" s="122">
        <v>13.6</v>
      </c>
      <c r="AN48" s="122">
        <v>15</v>
      </c>
      <c r="AO48" s="122">
        <v>9.4</v>
      </c>
      <c r="AP48" s="122">
        <v>14</v>
      </c>
      <c r="AQ48" s="122">
        <v>11.6</v>
      </c>
      <c r="AR48" s="120"/>
      <c r="AS48" s="134">
        <v>11.4</v>
      </c>
      <c r="AT48" s="134">
        <v>10</v>
      </c>
      <c r="AU48" s="120"/>
      <c r="AV48" s="120"/>
      <c r="AW48" s="120"/>
      <c r="AX48" s="120"/>
      <c r="AY48" s="120"/>
      <c r="AZ48" s="120"/>
      <c r="BD48" s="120"/>
      <c r="BE48" s="120"/>
      <c r="BF48" s="119">
        <v>11.611111111111111</v>
      </c>
      <c r="BG48" s="132">
        <v>12.722222222222221</v>
      </c>
      <c r="BH48" s="132">
        <v>12.666666666666666</v>
      </c>
      <c r="BJ48" s="119">
        <v>13.444444444444445</v>
      </c>
      <c r="BL48" s="118"/>
    </row>
    <row r="49" spans="1:64" x14ac:dyDescent="0.2">
      <c r="A49" s="246">
        <v>0</v>
      </c>
      <c r="C49" s="207">
        <v>14.4</v>
      </c>
      <c r="D49" s="207">
        <v>15.4</v>
      </c>
      <c r="E49" s="207">
        <v>12.9</v>
      </c>
      <c r="F49" s="207">
        <v>18.8</v>
      </c>
      <c r="G49" s="207">
        <v>17.7</v>
      </c>
      <c r="H49" s="135"/>
      <c r="I49" s="210">
        <v>9.3000000000000007</v>
      </c>
      <c r="J49" s="207">
        <v>8.1999999999999993</v>
      </c>
      <c r="K49" s="207">
        <v>9.3000000000000007</v>
      </c>
      <c r="L49" s="207">
        <v>9.8000000000000007</v>
      </c>
      <c r="M49" s="207">
        <v>19.3</v>
      </c>
      <c r="N49" s="207">
        <v>19.3</v>
      </c>
      <c r="P49" s="127"/>
      <c r="Q49" s="207">
        <v>12.7</v>
      </c>
      <c r="R49" s="207">
        <v>13.8</v>
      </c>
      <c r="S49" s="127"/>
      <c r="T49" s="207">
        <v>12.5</v>
      </c>
      <c r="U49" s="207">
        <v>13.3</v>
      </c>
      <c r="V49" s="127"/>
      <c r="W49" s="207">
        <v>15.7</v>
      </c>
      <c r="X49" s="125"/>
      <c r="Y49" s="207">
        <v>11.8</v>
      </c>
      <c r="Z49" s="207">
        <v>9.6999999999999993</v>
      </c>
      <c r="AA49" s="207">
        <v>16</v>
      </c>
      <c r="AB49" s="207">
        <v>21.8</v>
      </c>
      <c r="AC49" s="124"/>
      <c r="AD49" s="207">
        <v>10.6</v>
      </c>
      <c r="AE49" s="207">
        <v>14.3</v>
      </c>
      <c r="AF49" s="207">
        <v>15.7</v>
      </c>
      <c r="AG49" s="207">
        <v>18.100000000000001</v>
      </c>
      <c r="AH49" s="207">
        <v>10.8</v>
      </c>
      <c r="AI49" s="207">
        <v>12.7</v>
      </c>
      <c r="AJ49" s="207">
        <v>16.399999999999999</v>
      </c>
      <c r="AK49" s="207">
        <v>9.1</v>
      </c>
      <c r="AL49" s="207">
        <v>10.3</v>
      </c>
      <c r="AM49" s="207">
        <v>13.7</v>
      </c>
      <c r="AN49" s="207">
        <v>15.9</v>
      </c>
      <c r="AO49" s="207">
        <v>9.6</v>
      </c>
      <c r="AP49" s="207">
        <v>14.1</v>
      </c>
      <c r="AQ49" s="207">
        <v>11.7</v>
      </c>
      <c r="AR49" s="133"/>
      <c r="AS49" s="247">
        <v>11.7</v>
      </c>
      <c r="AT49" s="247">
        <v>10.1</v>
      </c>
      <c r="AU49" s="133"/>
      <c r="AV49" s="133"/>
      <c r="AW49" s="133"/>
      <c r="AX49" s="133"/>
      <c r="AY49" s="133"/>
      <c r="AZ49" s="133"/>
      <c r="BA49" s="248">
        <v>9.6</v>
      </c>
      <c r="BB49" s="245">
        <v>17.722222222222221</v>
      </c>
      <c r="BC49" s="245">
        <v>14.388888888888889</v>
      </c>
      <c r="BD49" s="133"/>
      <c r="BE49" s="213">
        <v>8.8888888888888893</v>
      </c>
      <c r="BF49" s="213">
        <v>12.111111111111111</v>
      </c>
      <c r="BG49" s="245">
        <v>12.888888888888889</v>
      </c>
      <c r="BH49" s="245">
        <v>12.888888888888889</v>
      </c>
      <c r="BI49" s="245">
        <v>11.5</v>
      </c>
      <c r="BJ49" s="213">
        <v>13.666666666666666</v>
      </c>
      <c r="BK49" s="245">
        <v>17.833333333333332</v>
      </c>
      <c r="BL49" s="131"/>
    </row>
    <row r="50" spans="1:64" x14ac:dyDescent="0.2">
      <c r="A50" s="246">
        <v>5</v>
      </c>
      <c r="C50" s="130">
        <v>14.3</v>
      </c>
      <c r="D50" s="130">
        <v>15.2</v>
      </c>
      <c r="E50" s="130">
        <v>12.9</v>
      </c>
      <c r="F50" s="130">
        <v>18.5</v>
      </c>
      <c r="G50" s="130">
        <v>17.399999999999999</v>
      </c>
      <c r="H50" s="135"/>
      <c r="I50" s="129">
        <v>9.1</v>
      </c>
      <c r="J50" s="128">
        <v>8.1</v>
      </c>
      <c r="K50" s="128">
        <v>9.3000000000000007</v>
      </c>
      <c r="L50" s="128">
        <v>9.6</v>
      </c>
      <c r="M50" s="130">
        <v>19.2</v>
      </c>
      <c r="N50" s="130">
        <v>19.2</v>
      </c>
      <c r="P50" s="127"/>
      <c r="Q50" s="126">
        <v>12.7</v>
      </c>
      <c r="R50" s="126">
        <v>13.3</v>
      </c>
      <c r="S50" s="127"/>
      <c r="T50" s="126">
        <v>12.5</v>
      </c>
      <c r="U50" s="126">
        <v>12.9</v>
      </c>
      <c r="V50" s="127"/>
      <c r="W50" s="124">
        <v>15.4</v>
      </c>
      <c r="X50" s="125"/>
      <c r="Y50" s="124">
        <v>11.8</v>
      </c>
      <c r="Z50" s="124">
        <v>9.8000000000000007</v>
      </c>
      <c r="AA50" s="124">
        <v>16</v>
      </c>
      <c r="AB50" s="124">
        <v>21.4</v>
      </c>
      <c r="AC50" s="124"/>
      <c r="AD50" s="123">
        <v>10.6</v>
      </c>
      <c r="AE50" s="123">
        <v>14</v>
      </c>
      <c r="AF50" s="123">
        <v>15.7</v>
      </c>
      <c r="AG50" s="123">
        <v>14.7</v>
      </c>
      <c r="AH50" s="123">
        <v>10.8</v>
      </c>
      <c r="AI50" s="123">
        <v>12.4</v>
      </c>
      <c r="AJ50" s="123">
        <v>15.9</v>
      </c>
      <c r="AK50" s="122">
        <v>8.9</v>
      </c>
      <c r="AL50" s="122">
        <v>10.3</v>
      </c>
      <c r="AM50" s="122">
        <v>13.7</v>
      </c>
      <c r="AN50" s="122">
        <v>15.9</v>
      </c>
      <c r="AO50" s="122">
        <v>9.6</v>
      </c>
      <c r="AP50" s="122">
        <v>14.1</v>
      </c>
      <c r="AQ50" s="122">
        <v>11.7</v>
      </c>
      <c r="AR50" s="120"/>
      <c r="AS50" s="134">
        <v>11.6</v>
      </c>
      <c r="AT50" s="134">
        <v>9.9</v>
      </c>
      <c r="AU50" s="120"/>
      <c r="AV50" s="120"/>
      <c r="AW50" s="120"/>
      <c r="AX50" s="120"/>
      <c r="AY50" s="120"/>
      <c r="AZ50" s="120"/>
      <c r="BA50" s="244">
        <v>9.5</v>
      </c>
      <c r="BB50" s="132">
        <v>17.388888888888889</v>
      </c>
      <c r="BC50" s="132">
        <v>14</v>
      </c>
      <c r="BD50" s="120"/>
      <c r="BE50" s="119">
        <v>8.7777777777777786</v>
      </c>
      <c r="BF50" s="119">
        <v>12.111111111111111</v>
      </c>
      <c r="BG50" s="132">
        <v>12.944444444444445</v>
      </c>
      <c r="BH50" s="132">
        <v>12.944444444444445</v>
      </c>
      <c r="BI50" s="132">
        <v>11</v>
      </c>
      <c r="BK50" s="132">
        <v>17.444444444444443</v>
      </c>
    </row>
    <row r="51" spans="1:64" x14ac:dyDescent="0.2">
      <c r="A51" s="246">
        <v>10</v>
      </c>
      <c r="C51" s="130">
        <v>14.3</v>
      </c>
      <c r="D51" s="130">
        <v>15.4</v>
      </c>
      <c r="E51" s="130">
        <v>12.6</v>
      </c>
      <c r="F51" s="130">
        <v>18.3</v>
      </c>
      <c r="G51" s="130">
        <v>17.100000000000001</v>
      </c>
      <c r="H51" s="135"/>
      <c r="I51" s="129">
        <v>9</v>
      </c>
      <c r="J51" s="128">
        <v>8.1</v>
      </c>
      <c r="K51" s="128">
        <v>9.3000000000000007</v>
      </c>
      <c r="L51" s="128">
        <v>9.6999999999999993</v>
      </c>
      <c r="M51" s="130">
        <v>19.100000000000001</v>
      </c>
      <c r="N51" s="130">
        <v>19.100000000000001</v>
      </c>
      <c r="P51" s="127"/>
      <c r="Q51" s="126">
        <v>12.7</v>
      </c>
      <c r="R51" s="126">
        <v>12.6</v>
      </c>
      <c r="S51" s="127"/>
      <c r="T51" s="126">
        <v>12.4</v>
      </c>
      <c r="U51" s="126">
        <v>12.6</v>
      </c>
      <c r="V51" s="127"/>
      <c r="W51" s="124">
        <v>15.2</v>
      </c>
      <c r="X51" s="125"/>
      <c r="Y51" s="124">
        <v>11.7</v>
      </c>
      <c r="Z51" s="124">
        <v>9.8000000000000007</v>
      </c>
      <c r="AA51" s="124">
        <v>15.8</v>
      </c>
      <c r="AB51" s="124">
        <v>20.9</v>
      </c>
      <c r="AC51" s="124"/>
      <c r="AD51" s="123">
        <v>10.5</v>
      </c>
      <c r="AE51" s="123">
        <v>14.2</v>
      </c>
      <c r="AF51" s="123">
        <v>15.7</v>
      </c>
      <c r="AG51" s="123">
        <v>14.5</v>
      </c>
      <c r="AH51" s="123">
        <v>10.7</v>
      </c>
      <c r="AI51" s="123">
        <v>12.5</v>
      </c>
      <c r="AJ51" s="123">
        <v>15.6</v>
      </c>
      <c r="AK51" s="122">
        <v>8.6</v>
      </c>
      <c r="AL51" s="122">
        <v>10.1</v>
      </c>
      <c r="AM51" s="122">
        <v>13.6</v>
      </c>
      <c r="AN51" s="122">
        <v>15.5</v>
      </c>
      <c r="AO51" s="122">
        <v>9.6</v>
      </c>
      <c r="AP51" s="122">
        <v>14.1</v>
      </c>
      <c r="AR51" s="133"/>
      <c r="AS51" s="121">
        <v>11.4</v>
      </c>
      <c r="AT51" s="121">
        <v>9.8000000000000007</v>
      </c>
      <c r="AU51" s="133"/>
      <c r="AV51" s="133"/>
      <c r="AW51" s="133"/>
      <c r="AX51" s="133"/>
      <c r="AY51" s="133"/>
      <c r="AZ51" s="133"/>
      <c r="BA51" s="243">
        <v>9.4</v>
      </c>
      <c r="BB51" s="119">
        <v>17.111111111111111</v>
      </c>
      <c r="BC51" s="119">
        <v>13.833333333333334</v>
      </c>
      <c r="BD51" s="133"/>
      <c r="BE51" s="132">
        <v>8.6666666666666661</v>
      </c>
      <c r="BF51" s="132">
        <v>11.888888888888889</v>
      </c>
      <c r="BG51" s="119">
        <v>12.888888888888889</v>
      </c>
      <c r="BH51" s="119">
        <v>12.777777777777779</v>
      </c>
      <c r="BI51" s="119">
        <v>10.555555555555555</v>
      </c>
      <c r="BK51" s="119">
        <v>17.333333333333332</v>
      </c>
    </row>
    <row r="52" spans="1:64" x14ac:dyDescent="0.2">
      <c r="A52" s="246">
        <v>15</v>
      </c>
      <c r="C52" s="130">
        <v>14.1</v>
      </c>
      <c r="D52" s="130">
        <v>15.2</v>
      </c>
      <c r="E52" s="130">
        <v>11.8</v>
      </c>
      <c r="F52" s="130">
        <v>17.100000000000001</v>
      </c>
      <c r="G52" s="130">
        <v>16.8</v>
      </c>
      <c r="H52" s="135"/>
      <c r="I52" s="129">
        <v>8.6999999999999993</v>
      </c>
      <c r="J52" s="128">
        <v>7.9</v>
      </c>
      <c r="K52" s="128">
        <v>9.3000000000000007</v>
      </c>
      <c r="L52" s="128">
        <v>9.8000000000000007</v>
      </c>
      <c r="M52" s="130">
        <v>18.8</v>
      </c>
      <c r="N52" s="130">
        <v>18.8</v>
      </c>
      <c r="P52" s="127"/>
      <c r="Q52" s="126">
        <v>12.6</v>
      </c>
      <c r="R52" s="126">
        <v>11.9</v>
      </c>
      <c r="S52" s="127"/>
      <c r="T52" s="126">
        <v>12.2</v>
      </c>
      <c r="U52" s="126">
        <v>13.1</v>
      </c>
      <c r="V52" s="127"/>
      <c r="W52" s="124">
        <v>15</v>
      </c>
      <c r="X52" s="125"/>
      <c r="Y52" s="124">
        <v>11.6</v>
      </c>
      <c r="Z52" s="124">
        <v>9.4</v>
      </c>
      <c r="AA52" s="124">
        <v>15.6</v>
      </c>
      <c r="AB52" s="124">
        <v>20.9</v>
      </c>
      <c r="AC52" s="124"/>
      <c r="AD52" s="123">
        <v>10.3</v>
      </c>
      <c r="AE52" s="123">
        <v>14.3</v>
      </c>
      <c r="AF52" s="123">
        <v>15.4</v>
      </c>
      <c r="AG52" s="123">
        <v>14.2</v>
      </c>
      <c r="AH52" s="123">
        <v>10</v>
      </c>
      <c r="AI52" s="123">
        <v>12.5</v>
      </c>
      <c r="AJ52" s="123">
        <v>15.2</v>
      </c>
      <c r="AK52" s="122">
        <v>8.3000000000000007</v>
      </c>
      <c r="AL52" s="122">
        <v>10.1</v>
      </c>
      <c r="AM52" s="122">
        <v>13.5</v>
      </c>
      <c r="AN52" s="122">
        <v>14.8</v>
      </c>
      <c r="AO52" s="122">
        <v>9.6</v>
      </c>
      <c r="AP52" s="122">
        <v>14.1</v>
      </c>
      <c r="AR52" s="120"/>
      <c r="AS52" s="134">
        <v>11.2</v>
      </c>
      <c r="AT52" s="134">
        <v>9.6</v>
      </c>
      <c r="AU52" s="120"/>
      <c r="AV52" s="120"/>
      <c r="AW52" s="120"/>
      <c r="AX52" s="120"/>
      <c r="AY52" s="120"/>
      <c r="AZ52" s="120"/>
      <c r="BA52" s="244">
        <v>9.3000000000000007</v>
      </c>
      <c r="BB52" s="132">
        <v>17</v>
      </c>
      <c r="BC52" s="132">
        <v>13.833333333333334</v>
      </c>
      <c r="BD52" s="120"/>
      <c r="BE52" s="120"/>
      <c r="BF52" s="119">
        <v>11.722222222222221</v>
      </c>
      <c r="BG52" s="132">
        <v>12.722222222222221</v>
      </c>
      <c r="BH52" s="132">
        <v>12.555555555555555</v>
      </c>
      <c r="BI52" s="132">
        <v>10.388888888888889</v>
      </c>
      <c r="BK52" s="132">
        <v>17.222222222222221</v>
      </c>
    </row>
    <row r="53" spans="1:64" x14ac:dyDescent="0.2">
      <c r="A53" s="246">
        <v>20</v>
      </c>
      <c r="C53" s="130">
        <v>13.9</v>
      </c>
      <c r="D53" s="130">
        <v>14.7</v>
      </c>
      <c r="E53" s="130">
        <v>12</v>
      </c>
      <c r="F53" s="130">
        <v>17.5</v>
      </c>
      <c r="G53" s="130">
        <v>16.7</v>
      </c>
      <c r="H53" s="135"/>
      <c r="I53" s="129">
        <v>8.5</v>
      </c>
      <c r="J53" s="128">
        <v>7.8</v>
      </c>
      <c r="K53" s="128">
        <v>9.1999999999999993</v>
      </c>
      <c r="L53" s="128">
        <v>9.8000000000000007</v>
      </c>
      <c r="M53" s="130">
        <v>18.5</v>
      </c>
      <c r="N53" s="130">
        <v>18.5</v>
      </c>
      <c r="P53" s="127"/>
      <c r="Q53" s="126">
        <v>12.3</v>
      </c>
      <c r="R53" s="126">
        <v>11.6</v>
      </c>
      <c r="S53" s="127"/>
      <c r="T53" s="126">
        <v>12.1</v>
      </c>
      <c r="U53" s="126">
        <v>13.2</v>
      </c>
      <c r="V53" s="127"/>
      <c r="W53" s="124">
        <v>15</v>
      </c>
      <c r="X53" s="125"/>
      <c r="Y53" s="124">
        <v>11.3</v>
      </c>
      <c r="Z53" s="124">
        <v>9.3000000000000007</v>
      </c>
      <c r="AA53" s="124">
        <v>15.4</v>
      </c>
      <c r="AB53" s="124">
        <v>20.8</v>
      </c>
      <c r="AC53" s="124"/>
      <c r="AD53" s="123">
        <v>10.1</v>
      </c>
      <c r="AE53" s="123">
        <v>14.1</v>
      </c>
      <c r="AF53" s="123">
        <v>15.2</v>
      </c>
      <c r="AG53" s="123">
        <v>13.9</v>
      </c>
      <c r="AH53" s="123">
        <v>9.1999999999999993</v>
      </c>
      <c r="AI53" s="123">
        <v>12.3</v>
      </c>
      <c r="AJ53" s="123">
        <v>15.1</v>
      </c>
      <c r="AK53" s="122">
        <v>8.1</v>
      </c>
      <c r="AL53" s="122">
        <v>10</v>
      </c>
      <c r="AM53" s="122">
        <v>13.4</v>
      </c>
      <c r="AN53" s="122">
        <v>14.1</v>
      </c>
      <c r="AO53" s="122">
        <v>9.6</v>
      </c>
      <c r="AP53" s="122">
        <v>14.1</v>
      </c>
      <c r="AR53" s="133"/>
      <c r="AS53" s="121">
        <v>10.9</v>
      </c>
      <c r="AT53" s="121">
        <v>9.6</v>
      </c>
      <c r="AU53" s="133"/>
      <c r="AV53" s="133"/>
      <c r="AW53" s="133"/>
      <c r="AX53" s="133"/>
      <c r="AY53" s="133"/>
      <c r="AZ53" s="133"/>
      <c r="BA53" s="243">
        <v>9.1999999999999993</v>
      </c>
      <c r="BB53" s="119">
        <v>16.666666666666668</v>
      </c>
      <c r="BC53" s="119">
        <v>13.611111111111111</v>
      </c>
      <c r="BD53" s="133"/>
      <c r="BF53" s="132">
        <v>11.555555555555555</v>
      </c>
      <c r="BG53" s="119">
        <v>12.333333333333334</v>
      </c>
      <c r="BH53" s="119">
        <v>11.944444444444445</v>
      </c>
      <c r="BI53" s="119">
        <v>10</v>
      </c>
      <c r="BK53" s="119">
        <v>16.722222222222221</v>
      </c>
    </row>
    <row r="54" spans="1:64" x14ac:dyDescent="0.2">
      <c r="A54" s="246">
        <v>25</v>
      </c>
      <c r="C54" s="130">
        <v>13.7</v>
      </c>
      <c r="D54" s="130">
        <v>14.4</v>
      </c>
      <c r="E54" s="130">
        <v>11.5</v>
      </c>
      <c r="F54" s="130">
        <v>17.8</v>
      </c>
      <c r="G54" s="130">
        <v>16.600000000000001</v>
      </c>
      <c r="H54" s="135"/>
      <c r="I54" s="129">
        <v>8.3000000000000007</v>
      </c>
      <c r="J54" s="128">
        <v>7.7</v>
      </c>
      <c r="K54" s="128">
        <v>8.9</v>
      </c>
      <c r="L54" s="128">
        <v>9.6999999999999993</v>
      </c>
      <c r="M54" s="130">
        <v>18.3</v>
      </c>
      <c r="N54" s="130">
        <v>18.3</v>
      </c>
      <c r="P54" s="127"/>
      <c r="Q54" s="126">
        <v>11.9</v>
      </c>
      <c r="R54" s="126">
        <v>11.2</v>
      </c>
      <c r="S54" s="127"/>
      <c r="T54" s="126">
        <v>11.9</v>
      </c>
      <c r="U54" s="126">
        <v>13.1</v>
      </c>
      <c r="V54" s="127"/>
      <c r="W54" s="124">
        <v>14.9</v>
      </c>
      <c r="X54" s="125"/>
      <c r="Y54" s="124">
        <v>11.1</v>
      </c>
      <c r="Z54" s="124">
        <v>9.3000000000000007</v>
      </c>
      <c r="AA54" s="124">
        <v>15.3</v>
      </c>
      <c r="AB54" s="124">
        <v>20.5</v>
      </c>
      <c r="AC54" s="124"/>
      <c r="AD54" s="123">
        <v>9.8000000000000007</v>
      </c>
      <c r="AE54" s="123">
        <v>13.8</v>
      </c>
      <c r="AF54" s="123">
        <v>15.1</v>
      </c>
      <c r="AG54" s="123">
        <v>14.4</v>
      </c>
      <c r="AH54" s="123">
        <v>8.6</v>
      </c>
      <c r="AI54" s="123">
        <v>12.2</v>
      </c>
      <c r="AJ54" s="123">
        <v>15.3</v>
      </c>
      <c r="AK54" s="122">
        <v>7.9</v>
      </c>
      <c r="AL54" s="122">
        <v>9.9</v>
      </c>
      <c r="AM54" s="122">
        <v>13.3</v>
      </c>
      <c r="AN54" s="122">
        <v>13.7</v>
      </c>
      <c r="AO54" s="122">
        <v>9.5</v>
      </c>
      <c r="AP54" s="122">
        <v>14.1</v>
      </c>
      <c r="AR54" s="120"/>
      <c r="AS54" s="134">
        <v>10.7</v>
      </c>
      <c r="AT54" s="134">
        <v>9.6</v>
      </c>
      <c r="AU54" s="120"/>
      <c r="AV54" s="120"/>
      <c r="AW54" s="120"/>
      <c r="AX54" s="120"/>
      <c r="AY54" s="120"/>
      <c r="AZ54" s="120"/>
      <c r="BA54" s="244">
        <v>9.1</v>
      </c>
      <c r="BB54" s="132">
        <v>16.555555555555557</v>
      </c>
      <c r="BC54" s="132">
        <v>13.333333333333334</v>
      </c>
      <c r="BD54" s="120"/>
      <c r="BF54" s="119">
        <v>11.333333333333334</v>
      </c>
      <c r="BG54" s="132">
        <v>12.222222222222221</v>
      </c>
      <c r="BH54" s="132">
        <v>11.666666666666666</v>
      </c>
      <c r="BI54" s="132">
        <v>9.5555555555555554</v>
      </c>
      <c r="BK54" s="132">
        <v>16.277777777777779</v>
      </c>
    </row>
    <row r="55" spans="1:64" x14ac:dyDescent="0.2">
      <c r="A55" s="246">
        <v>30</v>
      </c>
      <c r="C55" s="130">
        <v>13.3</v>
      </c>
      <c r="D55" s="130">
        <v>14.7</v>
      </c>
      <c r="E55" s="130">
        <v>11.6</v>
      </c>
      <c r="F55" s="130">
        <v>18.100000000000001</v>
      </c>
      <c r="G55" s="130">
        <v>16.3</v>
      </c>
      <c r="H55" s="135"/>
      <c r="I55" s="129">
        <v>8.3000000000000007</v>
      </c>
      <c r="J55" s="128">
        <v>7.6</v>
      </c>
      <c r="K55" s="128">
        <v>8.9</v>
      </c>
      <c r="L55" s="128">
        <v>8.9</v>
      </c>
      <c r="M55" s="130">
        <v>17.100000000000001</v>
      </c>
      <c r="N55" s="130">
        <v>17.100000000000001</v>
      </c>
      <c r="P55" s="127"/>
      <c r="Q55" s="126">
        <v>11.6</v>
      </c>
      <c r="R55" s="126">
        <v>10.9</v>
      </c>
      <c r="S55" s="127"/>
      <c r="T55" s="126">
        <v>11.9</v>
      </c>
      <c r="U55" s="126">
        <v>13</v>
      </c>
      <c r="V55" s="127"/>
      <c r="W55" s="124">
        <v>14.8</v>
      </c>
      <c r="X55" s="125"/>
      <c r="Y55" s="124">
        <v>10.8</v>
      </c>
      <c r="Z55" s="124">
        <v>8.8000000000000007</v>
      </c>
      <c r="AA55" s="124">
        <v>15.3</v>
      </c>
      <c r="AB55" s="124">
        <v>20.2</v>
      </c>
      <c r="AC55" s="124"/>
      <c r="AD55" s="123">
        <v>9.6</v>
      </c>
      <c r="AE55" s="123">
        <v>13.4</v>
      </c>
      <c r="AF55" s="123">
        <v>14.8</v>
      </c>
      <c r="AG55" s="123">
        <v>14.8</v>
      </c>
      <c r="AH55" s="123">
        <v>8.1</v>
      </c>
      <c r="AI55" s="123">
        <v>12.2</v>
      </c>
      <c r="AJ55" s="123">
        <v>15.5</v>
      </c>
      <c r="AK55" s="122">
        <v>7.8</v>
      </c>
      <c r="AL55" s="122">
        <v>9.6999999999999993</v>
      </c>
      <c r="AM55" s="122">
        <v>13</v>
      </c>
      <c r="AN55" s="122">
        <v>13.5</v>
      </c>
      <c r="AO55" s="122">
        <v>9.4</v>
      </c>
      <c r="AP55" s="122">
        <v>13.9</v>
      </c>
      <c r="AR55" s="133"/>
      <c r="AS55" s="121">
        <v>10.5</v>
      </c>
      <c r="AT55" s="121">
        <v>9.6</v>
      </c>
      <c r="AU55" s="133"/>
      <c r="AV55" s="133"/>
      <c r="AW55" s="133"/>
      <c r="AX55" s="133"/>
      <c r="AY55" s="133"/>
      <c r="AZ55" s="133"/>
      <c r="BA55" s="243">
        <v>9.1</v>
      </c>
      <c r="BB55" s="119">
        <v>16.5</v>
      </c>
      <c r="BC55" s="119">
        <v>13.111111111111111</v>
      </c>
      <c r="BD55" s="133"/>
      <c r="BF55" s="132">
        <v>11.111111111111111</v>
      </c>
      <c r="BG55" s="119">
        <v>12.222222222222221</v>
      </c>
      <c r="BH55" s="119">
        <v>11.388888888888889</v>
      </c>
      <c r="BI55" s="119">
        <v>9.3333333333333339</v>
      </c>
      <c r="BK55" s="119">
        <v>16.277777777777779</v>
      </c>
    </row>
    <row r="56" spans="1:64" x14ac:dyDescent="0.2">
      <c r="A56" s="246">
        <v>35</v>
      </c>
      <c r="C56" s="130">
        <v>13</v>
      </c>
      <c r="D56" s="130">
        <v>15.2</v>
      </c>
      <c r="E56" s="130">
        <v>12.1</v>
      </c>
      <c r="F56" s="130">
        <v>18.3</v>
      </c>
      <c r="G56" s="130">
        <v>16.2</v>
      </c>
      <c r="H56" s="135"/>
      <c r="I56" s="129">
        <v>8.4</v>
      </c>
      <c r="J56" s="128">
        <v>7.5</v>
      </c>
      <c r="K56" s="128">
        <v>8.8000000000000007</v>
      </c>
      <c r="L56" s="128">
        <v>9.1</v>
      </c>
      <c r="M56" s="130">
        <v>17.5</v>
      </c>
      <c r="N56" s="130">
        <v>17.5</v>
      </c>
      <c r="P56" s="127"/>
      <c r="Q56" s="126">
        <v>11.2</v>
      </c>
      <c r="R56" s="126">
        <v>10.6</v>
      </c>
      <c r="S56" s="127"/>
      <c r="T56" s="126">
        <v>12</v>
      </c>
      <c r="U56" s="126">
        <v>12.8</v>
      </c>
      <c r="V56" s="127"/>
      <c r="W56" s="124">
        <v>14.7</v>
      </c>
      <c r="X56" s="125"/>
      <c r="Y56" s="124">
        <v>10.6</v>
      </c>
      <c r="Z56" s="124">
        <v>8.8000000000000007</v>
      </c>
      <c r="AA56" s="124">
        <v>15.1</v>
      </c>
      <c r="AB56" s="124">
        <v>19.399999999999999</v>
      </c>
      <c r="AC56" s="124"/>
      <c r="AD56" s="123">
        <v>9.5</v>
      </c>
      <c r="AE56" s="123">
        <v>13.1</v>
      </c>
      <c r="AF56" s="123">
        <v>14.6</v>
      </c>
      <c r="AG56" s="123">
        <v>14.9</v>
      </c>
      <c r="AH56" s="123">
        <v>7.7</v>
      </c>
      <c r="AI56" s="123">
        <v>12.1</v>
      </c>
      <c r="AJ56" s="123">
        <v>15.5</v>
      </c>
      <c r="AK56" s="122">
        <v>7.7</v>
      </c>
      <c r="AL56" s="122">
        <v>9.4</v>
      </c>
      <c r="AM56" s="122">
        <v>12.8</v>
      </c>
      <c r="AN56" s="122">
        <v>13.4</v>
      </c>
      <c r="AO56" s="122">
        <v>9.4</v>
      </c>
      <c r="AP56" s="122">
        <v>13.7</v>
      </c>
      <c r="AR56" s="120"/>
      <c r="AS56" s="134">
        <v>10.3</v>
      </c>
      <c r="AT56" s="134">
        <v>9.6</v>
      </c>
      <c r="AU56" s="120"/>
      <c r="AV56" s="120"/>
      <c r="AW56" s="120"/>
      <c r="AX56" s="120"/>
      <c r="AY56" s="120"/>
      <c r="AZ56" s="120"/>
      <c r="BA56" s="244">
        <v>8.9</v>
      </c>
      <c r="BB56" s="132">
        <v>16.444444444444443</v>
      </c>
      <c r="BC56" s="132">
        <v>12.888888888888889</v>
      </c>
      <c r="BF56" s="119">
        <v>10.944444444444445</v>
      </c>
      <c r="BG56" s="132">
        <v>12.166666666666666</v>
      </c>
      <c r="BH56" s="132">
        <v>11.055555555555555</v>
      </c>
      <c r="BI56" s="132">
        <v>9.2222222222222214</v>
      </c>
      <c r="BK56" s="132">
        <v>16.722222222222221</v>
      </c>
    </row>
    <row r="57" spans="1:64" x14ac:dyDescent="0.2">
      <c r="A57" s="246">
        <v>40</v>
      </c>
      <c r="C57" s="130">
        <v>13</v>
      </c>
      <c r="D57" s="130">
        <v>14.9</v>
      </c>
      <c r="E57" s="130">
        <v>11.9</v>
      </c>
      <c r="F57" s="130">
        <v>18.3</v>
      </c>
      <c r="G57" s="130">
        <v>15.1</v>
      </c>
      <c r="H57" s="135"/>
      <c r="I57" s="129">
        <v>8.6999999999999993</v>
      </c>
      <c r="K57" s="128">
        <v>8.6999999999999993</v>
      </c>
      <c r="L57" s="128">
        <v>9.4</v>
      </c>
      <c r="M57" s="130">
        <v>17.8</v>
      </c>
      <c r="N57" s="130">
        <v>17.8</v>
      </c>
      <c r="Q57" s="126">
        <v>10.7</v>
      </c>
      <c r="R57" s="126">
        <v>10.3</v>
      </c>
      <c r="T57" s="126">
        <v>12.1</v>
      </c>
      <c r="U57" s="126">
        <v>12.6</v>
      </c>
      <c r="V57" s="127"/>
      <c r="W57" s="124">
        <v>14.6</v>
      </c>
      <c r="Y57" s="124">
        <v>10.4</v>
      </c>
      <c r="Z57" s="124">
        <v>8.8000000000000007</v>
      </c>
      <c r="AA57" s="124">
        <v>14.9</v>
      </c>
      <c r="AB57" s="124">
        <v>18.7</v>
      </c>
      <c r="AD57" s="123">
        <v>9.4</v>
      </c>
      <c r="AE57" s="123">
        <v>11.8</v>
      </c>
      <c r="AF57" s="123">
        <v>14.4</v>
      </c>
      <c r="AG57" s="123">
        <v>14.6</v>
      </c>
      <c r="AH57" s="123">
        <v>7.6</v>
      </c>
      <c r="AI57" s="123">
        <v>12</v>
      </c>
      <c r="AJ57" s="123">
        <v>15.4</v>
      </c>
      <c r="AK57" s="122">
        <v>7.6</v>
      </c>
      <c r="AL57" s="122">
        <v>9.1999999999999993</v>
      </c>
      <c r="AM57" s="122">
        <v>12.6</v>
      </c>
      <c r="AN57" s="122">
        <v>13.6</v>
      </c>
      <c r="AO57" s="122">
        <v>9.4</v>
      </c>
      <c r="AP57" s="122">
        <v>13.6</v>
      </c>
      <c r="AS57" s="121">
        <v>10.5</v>
      </c>
      <c r="AT57" s="121">
        <v>9.6</v>
      </c>
      <c r="BA57" s="243">
        <v>8.6999999999999993</v>
      </c>
      <c r="BB57" s="119">
        <v>16.5</v>
      </c>
      <c r="BC57" s="119">
        <v>12.722222222222221</v>
      </c>
      <c r="BF57" s="132">
        <v>10.777777777777779</v>
      </c>
      <c r="BG57" s="119">
        <v>12.222222222222221</v>
      </c>
      <c r="BH57" s="119">
        <v>10.722222222222221</v>
      </c>
      <c r="BI57" s="119">
        <v>9.0555555555555554</v>
      </c>
      <c r="BK57" s="119">
        <v>17.055555555555557</v>
      </c>
    </row>
    <row r="58" spans="1:64" x14ac:dyDescent="0.2">
      <c r="A58" s="246">
        <v>45</v>
      </c>
      <c r="C58" s="130">
        <v>13</v>
      </c>
      <c r="D58" s="130">
        <v>14.6</v>
      </c>
      <c r="E58" s="130">
        <v>11.7</v>
      </c>
      <c r="F58" s="130">
        <v>18</v>
      </c>
      <c r="G58" s="130">
        <v>14.7</v>
      </c>
      <c r="H58" s="135"/>
      <c r="I58" s="129">
        <v>8.9</v>
      </c>
      <c r="K58" s="128">
        <v>8.6999999999999993</v>
      </c>
      <c r="L58" s="128">
        <v>9.3000000000000007</v>
      </c>
      <c r="M58" s="130">
        <v>18.100000000000001</v>
      </c>
      <c r="N58" s="130">
        <v>18.100000000000001</v>
      </c>
      <c r="Q58" s="126">
        <v>10.4</v>
      </c>
      <c r="R58" s="126">
        <v>9.9</v>
      </c>
      <c r="T58" s="126">
        <v>11.9</v>
      </c>
      <c r="U58" s="126">
        <v>12.3</v>
      </c>
      <c r="V58" s="127"/>
      <c r="W58" s="124">
        <v>14.5</v>
      </c>
      <c r="Y58" s="124">
        <v>10.199999999999999</v>
      </c>
      <c r="Z58" s="124">
        <v>8.8000000000000007</v>
      </c>
      <c r="AA58" s="124">
        <v>14.7</v>
      </c>
      <c r="AB58" s="124">
        <v>18.2</v>
      </c>
      <c r="AD58" s="123">
        <v>9.4</v>
      </c>
      <c r="AE58" s="123">
        <v>11.6</v>
      </c>
      <c r="AF58" s="123">
        <v>14.4</v>
      </c>
      <c r="AG58" s="123">
        <v>13.9</v>
      </c>
      <c r="AH58" s="123">
        <v>7.4</v>
      </c>
      <c r="AI58" s="123">
        <v>12</v>
      </c>
      <c r="AJ58" s="123">
        <v>15.3</v>
      </c>
      <c r="AK58" s="122">
        <v>7.4</v>
      </c>
      <c r="AL58" s="122">
        <v>8.9</v>
      </c>
      <c r="AM58" s="122">
        <v>12.5</v>
      </c>
      <c r="AN58" s="122">
        <v>14.1</v>
      </c>
      <c r="AO58" s="122">
        <v>9.4</v>
      </c>
      <c r="AP58" s="122">
        <v>13.5</v>
      </c>
      <c r="AS58" s="134">
        <v>10.3</v>
      </c>
      <c r="AT58" s="134">
        <v>9.4</v>
      </c>
      <c r="BA58" s="244">
        <v>8.3000000000000007</v>
      </c>
      <c r="BB58" s="132">
        <v>16.444444444444443</v>
      </c>
      <c r="BC58" s="132">
        <v>12.333333333333334</v>
      </c>
      <c r="BF58" s="119">
        <v>10.388888888888889</v>
      </c>
      <c r="BG58" s="132">
        <v>12.222222222222221</v>
      </c>
      <c r="BH58" s="132">
        <v>10.388888888888889</v>
      </c>
      <c r="BI58" s="132">
        <v>9.1111111111111107</v>
      </c>
      <c r="BK58" s="132">
        <v>17</v>
      </c>
    </row>
    <row r="59" spans="1:64" x14ac:dyDescent="0.2">
      <c r="A59" s="246">
        <v>50</v>
      </c>
      <c r="C59" s="130">
        <v>12.9</v>
      </c>
      <c r="D59" s="130">
        <v>14.1</v>
      </c>
      <c r="E59" s="130">
        <v>11.6</v>
      </c>
      <c r="F59" s="130">
        <v>17.899999999999999</v>
      </c>
      <c r="G59" s="130">
        <v>14.3</v>
      </c>
      <c r="H59" s="135"/>
      <c r="I59" s="129">
        <v>9.1</v>
      </c>
      <c r="K59" s="128">
        <v>8.6999999999999993</v>
      </c>
      <c r="L59" s="128">
        <v>9.1999999999999993</v>
      </c>
      <c r="M59" s="130">
        <v>18.3</v>
      </c>
      <c r="N59" s="130">
        <v>18.3</v>
      </c>
      <c r="Q59" s="126">
        <v>10.3</v>
      </c>
      <c r="R59" s="126">
        <v>9.6999999999999993</v>
      </c>
      <c r="T59" s="126">
        <v>11.6</v>
      </c>
      <c r="U59" s="126">
        <v>12</v>
      </c>
      <c r="V59" s="127"/>
      <c r="W59" s="124">
        <v>14.7</v>
      </c>
      <c r="Y59" s="124">
        <v>9.9</v>
      </c>
      <c r="Z59" s="124">
        <v>8.9</v>
      </c>
      <c r="AA59" s="124">
        <v>14.6</v>
      </c>
      <c r="AB59" s="124">
        <v>17.7</v>
      </c>
      <c r="AD59" s="123">
        <v>9.3000000000000007</v>
      </c>
      <c r="AE59" s="123">
        <v>11.4</v>
      </c>
      <c r="AF59" s="123">
        <v>14.4</v>
      </c>
      <c r="AG59" s="123">
        <v>14</v>
      </c>
      <c r="AH59" s="123">
        <v>7.3</v>
      </c>
      <c r="AI59" s="123">
        <v>12</v>
      </c>
      <c r="AJ59" s="123">
        <v>15.2</v>
      </c>
      <c r="AK59" s="122">
        <v>7.4</v>
      </c>
      <c r="AL59" s="122">
        <v>8.6999999999999993</v>
      </c>
      <c r="AM59" s="122">
        <v>12.2</v>
      </c>
      <c r="AN59" s="122">
        <v>14.6</v>
      </c>
      <c r="AO59" s="122">
        <v>9.1999999999999993</v>
      </c>
      <c r="AP59" s="122">
        <v>13.6</v>
      </c>
      <c r="AS59" s="121">
        <v>9.8000000000000007</v>
      </c>
      <c r="AT59" s="121">
        <v>9.4</v>
      </c>
      <c r="BA59" s="243">
        <v>7.9</v>
      </c>
      <c r="BB59" s="119">
        <v>16</v>
      </c>
      <c r="BC59" s="119">
        <v>11.944444444444445</v>
      </c>
      <c r="BF59" s="132">
        <v>10.055555555555555</v>
      </c>
      <c r="BG59" s="119">
        <v>12.222222222222221</v>
      </c>
      <c r="BH59" s="119">
        <v>10.055555555555555</v>
      </c>
      <c r="BI59" s="119">
        <v>8.8888888888888893</v>
      </c>
      <c r="BK59" s="119">
        <v>16.666666666666668</v>
      </c>
    </row>
    <row r="60" spans="1:64" x14ac:dyDescent="0.2">
      <c r="A60" s="246">
        <v>55</v>
      </c>
      <c r="C60" s="130">
        <v>13.1</v>
      </c>
      <c r="D60" s="130">
        <v>13.6</v>
      </c>
      <c r="E60" s="130">
        <v>11.3</v>
      </c>
      <c r="F60" s="130">
        <v>17.600000000000001</v>
      </c>
      <c r="G60" s="130">
        <v>14</v>
      </c>
      <c r="H60" s="135"/>
      <c r="I60" s="129">
        <v>9.3000000000000007</v>
      </c>
      <c r="K60" s="128">
        <v>8.5</v>
      </c>
      <c r="L60" s="128">
        <v>9.1</v>
      </c>
      <c r="M60" s="130">
        <v>18.3</v>
      </c>
      <c r="N60" s="130">
        <v>18.3</v>
      </c>
      <c r="Q60" s="126">
        <v>10.1</v>
      </c>
      <c r="R60" s="126">
        <v>9.4</v>
      </c>
      <c r="T60" s="126">
        <v>11.2</v>
      </c>
      <c r="U60" s="126">
        <v>11.8</v>
      </c>
      <c r="V60" s="127"/>
      <c r="W60" s="124">
        <v>14.8</v>
      </c>
      <c r="Y60" s="124">
        <v>9.6999999999999993</v>
      </c>
      <c r="Z60" s="124">
        <v>8.6999999999999993</v>
      </c>
      <c r="AA60" s="124">
        <v>14.6</v>
      </c>
      <c r="AB60" s="124">
        <v>17.3</v>
      </c>
      <c r="AD60" s="123">
        <v>9.4</v>
      </c>
      <c r="AE60" s="123">
        <v>11.3</v>
      </c>
      <c r="AF60" s="123">
        <v>14.6</v>
      </c>
      <c r="AG60" s="123">
        <v>14.8</v>
      </c>
      <c r="AH60" s="123">
        <v>7.1</v>
      </c>
      <c r="AI60" s="123">
        <v>11.7</v>
      </c>
      <c r="AJ60" s="123">
        <v>15</v>
      </c>
      <c r="AK60" s="122">
        <v>7.2</v>
      </c>
      <c r="AL60" s="122">
        <v>8.5</v>
      </c>
      <c r="AM60" s="122">
        <v>11.7</v>
      </c>
      <c r="AN60" s="122">
        <v>14.9</v>
      </c>
      <c r="AO60" s="122">
        <v>8.9</v>
      </c>
      <c r="AP60" s="122">
        <v>13.3</v>
      </c>
      <c r="AS60" s="134">
        <v>9.1999999999999993</v>
      </c>
      <c r="AT60" s="134">
        <v>9.4</v>
      </c>
      <c r="BA60" s="244">
        <v>7.7</v>
      </c>
      <c r="BB60" s="132">
        <v>15.666666666666666</v>
      </c>
      <c r="BC60" s="132">
        <v>11.777777777777779</v>
      </c>
      <c r="BF60" s="119">
        <v>9.7222222222222214</v>
      </c>
      <c r="BG60" s="132">
        <v>12.111111111111111</v>
      </c>
      <c r="BH60" s="132">
        <v>9.7777777777777786</v>
      </c>
      <c r="BI60" s="132">
        <v>8.6666666666666661</v>
      </c>
      <c r="BK60" s="132">
        <v>16.444444444444443</v>
      </c>
    </row>
    <row r="61" spans="1:64" x14ac:dyDescent="0.2">
      <c r="A61" s="246">
        <v>60</v>
      </c>
      <c r="C61" s="130">
        <v>12.1</v>
      </c>
      <c r="D61" s="130">
        <v>13.4</v>
      </c>
      <c r="E61" s="130">
        <v>10.8</v>
      </c>
      <c r="F61" s="130">
        <v>17.2</v>
      </c>
      <c r="G61" s="130">
        <v>13.9</v>
      </c>
      <c r="H61" s="135"/>
      <c r="I61" s="129">
        <v>9.3000000000000007</v>
      </c>
      <c r="K61" s="128">
        <v>8.4</v>
      </c>
      <c r="L61" s="128">
        <v>8.8000000000000007</v>
      </c>
      <c r="M61" s="130">
        <v>18</v>
      </c>
      <c r="N61" s="130">
        <v>18</v>
      </c>
      <c r="Q61" s="126">
        <v>9.6999999999999993</v>
      </c>
      <c r="R61" s="126">
        <v>9.1999999999999993</v>
      </c>
      <c r="T61" s="126">
        <v>11.1</v>
      </c>
      <c r="U61" s="126">
        <v>11.7</v>
      </c>
      <c r="V61" s="127"/>
      <c r="W61" s="124">
        <v>14.6</v>
      </c>
      <c r="Y61" s="124">
        <v>9.6</v>
      </c>
      <c r="Z61" s="124">
        <v>8.6</v>
      </c>
      <c r="AA61" s="124">
        <v>14.6</v>
      </c>
      <c r="AD61" s="123">
        <v>9.8000000000000007</v>
      </c>
      <c r="AE61" s="123">
        <v>11.2</v>
      </c>
      <c r="AF61" s="123">
        <v>14.8</v>
      </c>
      <c r="AG61" s="123">
        <v>15.2</v>
      </c>
      <c r="AH61" s="123">
        <v>6.9</v>
      </c>
      <c r="AI61" s="123">
        <v>11.6</v>
      </c>
      <c r="AJ61" s="123">
        <v>14.8</v>
      </c>
      <c r="AK61" s="122">
        <v>7.1</v>
      </c>
      <c r="AL61" s="122">
        <v>8.3000000000000007</v>
      </c>
      <c r="AM61" s="122">
        <v>11.5</v>
      </c>
      <c r="AN61" s="122">
        <v>15.3</v>
      </c>
      <c r="AO61" s="122">
        <v>8.8000000000000007</v>
      </c>
      <c r="AP61" s="122">
        <v>13.1</v>
      </c>
      <c r="AS61" s="121">
        <v>8.8000000000000007</v>
      </c>
      <c r="AT61" s="121">
        <v>9.1</v>
      </c>
      <c r="BA61" s="243">
        <v>7.7</v>
      </c>
      <c r="BB61" s="119">
        <v>15.666666666666666</v>
      </c>
      <c r="BC61" s="119">
        <v>11.722222222222221</v>
      </c>
      <c r="BF61" s="132">
        <v>9.5</v>
      </c>
      <c r="BH61" s="119">
        <v>9.4444444444444446</v>
      </c>
      <c r="BI61" s="119">
        <v>8.7222222222222214</v>
      </c>
      <c r="BK61" s="119">
        <v>16.444444444444443</v>
      </c>
    </row>
    <row r="62" spans="1:64" x14ac:dyDescent="0.2">
      <c r="A62" s="246">
        <v>65</v>
      </c>
      <c r="C62" s="130">
        <v>11.5</v>
      </c>
      <c r="D62" s="130">
        <v>13.4</v>
      </c>
      <c r="E62" s="130">
        <v>10.199999999999999</v>
      </c>
      <c r="F62" s="130">
        <v>16.8</v>
      </c>
      <c r="G62" s="130">
        <v>13.8</v>
      </c>
      <c r="I62" s="129">
        <v>8.9</v>
      </c>
      <c r="K62" s="128">
        <v>8.3000000000000007</v>
      </c>
      <c r="L62" s="128">
        <v>8.6</v>
      </c>
      <c r="M62" s="130">
        <v>17.899999999999999</v>
      </c>
      <c r="N62" s="130">
        <v>17.899999999999999</v>
      </c>
      <c r="Q62" s="126">
        <v>9.4</v>
      </c>
      <c r="R62" s="126">
        <v>8.9</v>
      </c>
      <c r="T62" s="126">
        <v>10.9</v>
      </c>
      <c r="U62" s="126">
        <v>11.6</v>
      </c>
      <c r="V62" s="127"/>
      <c r="W62" s="124">
        <v>14.2</v>
      </c>
      <c r="Y62" s="124">
        <v>9.4</v>
      </c>
      <c r="Z62" s="124">
        <v>8.4</v>
      </c>
      <c r="AA62" s="124">
        <v>14.3</v>
      </c>
      <c r="AD62" s="123">
        <v>10</v>
      </c>
      <c r="AE62" s="123">
        <v>11</v>
      </c>
      <c r="AF62" s="123">
        <v>14.9</v>
      </c>
      <c r="AG62" s="123">
        <v>15.5</v>
      </c>
      <c r="AH62" s="123">
        <v>6.8</v>
      </c>
      <c r="AI62" s="123">
        <v>11.4</v>
      </c>
      <c r="AJ62" s="123">
        <v>14.4</v>
      </c>
      <c r="AK62" s="122">
        <v>7.2</v>
      </c>
      <c r="AL62" s="122">
        <v>8.1999999999999993</v>
      </c>
      <c r="AM62" s="122">
        <v>11.1</v>
      </c>
      <c r="AN62" s="122">
        <v>15.8</v>
      </c>
      <c r="AO62" s="122">
        <v>8.5</v>
      </c>
      <c r="AP62" s="122">
        <v>12.9</v>
      </c>
      <c r="AS62" s="134">
        <v>9</v>
      </c>
      <c r="BA62" s="244">
        <v>7.8</v>
      </c>
      <c r="BB62" s="132">
        <v>16.166666666666668</v>
      </c>
      <c r="BC62" s="132">
        <v>11.277777777777779</v>
      </c>
      <c r="BF62" s="119">
        <v>9.2222222222222214</v>
      </c>
      <c r="BH62" s="132">
        <v>9.2222222222222214</v>
      </c>
      <c r="BI62" s="132">
        <v>8.3333333333333339</v>
      </c>
      <c r="BK62" s="132">
        <v>16.222222222222221</v>
      </c>
    </row>
    <row r="63" spans="1:64" x14ac:dyDescent="0.2">
      <c r="A63" s="246">
        <v>70</v>
      </c>
      <c r="C63" s="130">
        <v>11.1</v>
      </c>
      <c r="D63" s="130">
        <v>13.5</v>
      </c>
      <c r="E63" s="130">
        <v>9.1999999999999993</v>
      </c>
      <c r="F63" s="130">
        <v>16.399999999999999</v>
      </c>
      <c r="G63" s="130">
        <v>13.8</v>
      </c>
      <c r="I63" s="129">
        <v>8.6</v>
      </c>
      <c r="K63" s="128">
        <v>8.1999999999999993</v>
      </c>
      <c r="L63" s="128">
        <v>8.1</v>
      </c>
      <c r="M63" s="130">
        <v>17.600000000000001</v>
      </c>
      <c r="N63" s="130">
        <v>17.600000000000001</v>
      </c>
      <c r="Q63" s="126">
        <v>8.9</v>
      </c>
      <c r="R63" s="126">
        <v>8.9</v>
      </c>
      <c r="T63" s="126">
        <v>10.8</v>
      </c>
      <c r="U63" s="126">
        <v>11.4</v>
      </c>
      <c r="V63" s="127"/>
      <c r="W63" s="124">
        <v>13.9</v>
      </c>
      <c r="Y63" s="124">
        <v>9.1999999999999993</v>
      </c>
      <c r="Z63" s="124">
        <v>8.1999999999999993</v>
      </c>
      <c r="AA63" s="124">
        <v>14.1</v>
      </c>
      <c r="AD63" s="123">
        <v>9.9</v>
      </c>
      <c r="AE63" s="123">
        <v>10.6</v>
      </c>
      <c r="AF63" s="123">
        <v>15</v>
      </c>
      <c r="AG63" s="123">
        <v>15.7</v>
      </c>
      <c r="AH63" s="123">
        <v>6.7</v>
      </c>
      <c r="AI63" s="123">
        <v>11.3</v>
      </c>
      <c r="AJ63" s="123">
        <v>13.3</v>
      </c>
      <c r="AK63" s="122">
        <v>7.2</v>
      </c>
      <c r="AL63" s="122">
        <v>8.1999999999999993</v>
      </c>
      <c r="AM63" s="122">
        <v>10.5</v>
      </c>
      <c r="AN63" s="122">
        <v>15.9</v>
      </c>
      <c r="AO63" s="122">
        <v>8.1999999999999993</v>
      </c>
      <c r="AP63" s="122">
        <v>12.7</v>
      </c>
      <c r="AS63" s="121">
        <v>9.1999999999999993</v>
      </c>
      <c r="BA63" s="243">
        <v>7.6</v>
      </c>
      <c r="BB63" s="119">
        <v>15.777777777777779</v>
      </c>
      <c r="BC63" s="119">
        <v>11.5</v>
      </c>
      <c r="BF63" s="132">
        <v>9</v>
      </c>
      <c r="BI63" s="119">
        <v>8.3888888888888893</v>
      </c>
      <c r="BK63" s="119">
        <v>15.777777777777779</v>
      </c>
    </row>
    <row r="64" spans="1:64" x14ac:dyDescent="0.2">
      <c r="A64" s="246">
        <v>75</v>
      </c>
      <c r="C64" s="130">
        <v>10.6</v>
      </c>
      <c r="D64" s="130">
        <v>13.8</v>
      </c>
      <c r="E64" s="130">
        <v>8.8000000000000007</v>
      </c>
      <c r="F64" s="130">
        <v>16.2</v>
      </c>
      <c r="G64" s="130">
        <v>13.8</v>
      </c>
      <c r="I64" s="129">
        <v>8.1999999999999993</v>
      </c>
      <c r="K64" s="128">
        <v>8.1</v>
      </c>
      <c r="L64" s="128">
        <v>7.9</v>
      </c>
      <c r="M64" s="130">
        <v>17.2</v>
      </c>
      <c r="N64" s="130">
        <v>17.2</v>
      </c>
      <c r="Q64" s="126">
        <v>8.6</v>
      </c>
      <c r="R64" s="126">
        <v>9.1999999999999993</v>
      </c>
      <c r="T64" s="126">
        <v>10.7</v>
      </c>
      <c r="U64" s="126">
        <v>11.5</v>
      </c>
      <c r="V64" s="127"/>
      <c r="W64" s="124">
        <v>13.6</v>
      </c>
      <c r="Y64" s="124">
        <v>9.1</v>
      </c>
      <c r="Z64" s="124">
        <v>8.5</v>
      </c>
      <c r="AA64" s="124">
        <v>13.7</v>
      </c>
      <c r="AD64" s="123">
        <v>9.8000000000000007</v>
      </c>
      <c r="AE64" s="123">
        <v>10.5</v>
      </c>
      <c r="AF64" s="123">
        <v>14.9</v>
      </c>
      <c r="AG64" s="123">
        <v>16.2</v>
      </c>
      <c r="AH64" s="123">
        <v>7</v>
      </c>
      <c r="AI64" s="123">
        <v>11.2</v>
      </c>
      <c r="AJ64" s="123">
        <v>13</v>
      </c>
      <c r="AK64" s="122">
        <v>7.2</v>
      </c>
      <c r="AL64" s="122">
        <v>8.1</v>
      </c>
      <c r="AM64" s="122">
        <v>10.1</v>
      </c>
      <c r="AN64" s="122">
        <v>15.9</v>
      </c>
      <c r="AO64" s="122">
        <v>8</v>
      </c>
      <c r="AP64" s="122">
        <v>12.8</v>
      </c>
      <c r="AS64" s="134">
        <v>8.9</v>
      </c>
      <c r="BA64" s="244">
        <v>7.5</v>
      </c>
      <c r="BB64" s="132">
        <v>16</v>
      </c>
      <c r="BC64" s="132">
        <v>12</v>
      </c>
      <c r="BF64" s="119">
        <v>8.7777777777777786</v>
      </c>
      <c r="BI64" s="132">
        <v>8.4444444444444446</v>
      </c>
      <c r="BK64" s="132">
        <v>15.166666666666666</v>
      </c>
    </row>
    <row r="65" spans="1:63" x14ac:dyDescent="0.2">
      <c r="A65" s="246">
        <v>80</v>
      </c>
      <c r="C65" s="130">
        <v>10.6</v>
      </c>
      <c r="D65" s="130">
        <v>14.1</v>
      </c>
      <c r="E65" s="130">
        <v>8.4</v>
      </c>
      <c r="F65" s="130">
        <v>15.9</v>
      </c>
      <c r="G65" s="130">
        <v>13.7</v>
      </c>
      <c r="I65" s="129">
        <v>8.1</v>
      </c>
      <c r="L65" s="128">
        <v>7.8</v>
      </c>
      <c r="M65" s="130">
        <v>16.8</v>
      </c>
      <c r="N65" s="130">
        <v>16.8</v>
      </c>
      <c r="Q65" s="126">
        <v>8.4</v>
      </c>
      <c r="R65" s="126">
        <v>9.3000000000000007</v>
      </c>
      <c r="T65" s="126">
        <v>10.6</v>
      </c>
      <c r="U65" s="126">
        <v>11.6</v>
      </c>
      <c r="V65" s="127"/>
      <c r="W65" s="124">
        <v>13.3</v>
      </c>
      <c r="Y65" s="124">
        <v>8.9</v>
      </c>
      <c r="Z65" s="124">
        <v>8.4</v>
      </c>
      <c r="AA65" s="124">
        <v>13.6</v>
      </c>
      <c r="AD65" s="123">
        <v>9.8000000000000007</v>
      </c>
      <c r="AE65" s="123">
        <v>10.4</v>
      </c>
      <c r="AF65" s="123">
        <v>14.8</v>
      </c>
      <c r="AG65" s="123">
        <v>16.3</v>
      </c>
      <c r="AH65" s="123">
        <v>6.9</v>
      </c>
      <c r="AI65" s="123">
        <v>11.1</v>
      </c>
      <c r="AJ65" s="123">
        <v>12.6</v>
      </c>
      <c r="AK65" s="122">
        <v>7.2</v>
      </c>
      <c r="AL65" s="122">
        <v>8</v>
      </c>
      <c r="AM65" s="122">
        <v>10.8</v>
      </c>
      <c r="AN65" s="122">
        <v>15.8</v>
      </c>
      <c r="AO65" s="122">
        <v>7.8</v>
      </c>
      <c r="AP65" s="122">
        <v>13.2</v>
      </c>
      <c r="AS65" s="121">
        <v>8.8000000000000007</v>
      </c>
      <c r="BA65" s="243">
        <v>7.3</v>
      </c>
      <c r="BB65" s="119">
        <v>15.833333333333334</v>
      </c>
      <c r="BC65" s="119">
        <v>11.722222222222221</v>
      </c>
      <c r="BF65" s="132">
        <v>8.6111111111111107</v>
      </c>
      <c r="BI65" s="119">
        <v>8.3888888888888893</v>
      </c>
      <c r="BK65" s="119">
        <v>14.555555555555555</v>
      </c>
    </row>
    <row r="66" spans="1:63" x14ac:dyDescent="0.2">
      <c r="A66" s="246">
        <v>85</v>
      </c>
      <c r="C66" s="130">
        <v>10.9</v>
      </c>
      <c r="D66" s="130">
        <v>14.1</v>
      </c>
      <c r="E66" s="130">
        <v>8.1</v>
      </c>
      <c r="F66" s="130">
        <v>15.6</v>
      </c>
      <c r="G66" s="130">
        <v>13.6</v>
      </c>
      <c r="I66" s="129">
        <v>8.1</v>
      </c>
      <c r="L66" s="128">
        <v>7.5</v>
      </c>
      <c r="M66" s="130">
        <v>16.399999999999999</v>
      </c>
      <c r="N66" s="130">
        <v>16.399999999999999</v>
      </c>
      <c r="Q66" s="126">
        <v>8.1999999999999993</v>
      </c>
      <c r="R66" s="126">
        <v>9</v>
      </c>
      <c r="T66" s="126">
        <v>10.6</v>
      </c>
      <c r="U66" s="126">
        <v>11.5</v>
      </c>
      <c r="V66" s="127"/>
      <c r="W66" s="124">
        <v>13.2</v>
      </c>
      <c r="Y66" s="124">
        <v>8.8000000000000007</v>
      </c>
      <c r="Z66" s="124">
        <v>8.3000000000000007</v>
      </c>
      <c r="AA66" s="124">
        <v>13.5</v>
      </c>
      <c r="AD66" s="123">
        <v>9.8000000000000007</v>
      </c>
      <c r="AE66" s="123">
        <v>10.199999999999999</v>
      </c>
      <c r="AF66" s="123">
        <v>14.7</v>
      </c>
      <c r="AG66" s="123">
        <v>16.399999999999999</v>
      </c>
      <c r="AH66" s="123">
        <v>6.7</v>
      </c>
      <c r="AI66" s="123">
        <v>11.1</v>
      </c>
      <c r="AJ66" s="123">
        <v>12.2</v>
      </c>
      <c r="AK66" s="122">
        <v>7.2</v>
      </c>
      <c r="AL66" s="122">
        <v>7.9</v>
      </c>
      <c r="AM66" s="122">
        <v>11.1</v>
      </c>
      <c r="AN66" s="122">
        <v>15.6</v>
      </c>
      <c r="AO66" s="122">
        <v>7.6</v>
      </c>
      <c r="AP66" s="122">
        <v>13.2</v>
      </c>
      <c r="AS66" s="134">
        <v>8.5</v>
      </c>
      <c r="BA66" s="244">
        <v>7.1</v>
      </c>
      <c r="BB66" s="132">
        <v>15.777777777777779</v>
      </c>
      <c r="BC66" s="132">
        <v>11.5</v>
      </c>
      <c r="BF66" s="119">
        <v>8.4444444444444446</v>
      </c>
      <c r="BI66" s="132">
        <v>8.3888888888888893</v>
      </c>
    </row>
    <row r="67" spans="1:63" x14ac:dyDescent="0.2">
      <c r="A67" s="246">
        <v>90</v>
      </c>
      <c r="C67" s="130">
        <v>10.9</v>
      </c>
      <c r="D67" s="130">
        <v>13.8</v>
      </c>
      <c r="E67" s="130">
        <v>7.8</v>
      </c>
      <c r="F67" s="130">
        <v>15.4</v>
      </c>
      <c r="G67" s="130">
        <v>13.4</v>
      </c>
      <c r="I67" s="129">
        <v>7.9</v>
      </c>
      <c r="L67" s="128">
        <v>7.5</v>
      </c>
      <c r="M67" s="130">
        <v>16.2</v>
      </c>
      <c r="N67" s="130">
        <v>16.2</v>
      </c>
      <c r="Q67" s="126">
        <v>8</v>
      </c>
      <c r="R67" s="126">
        <v>8.6999999999999993</v>
      </c>
      <c r="T67" s="126">
        <v>10.6</v>
      </c>
      <c r="U67" s="126">
        <v>11.4</v>
      </c>
      <c r="V67" s="127"/>
      <c r="W67" s="124">
        <v>12.9</v>
      </c>
      <c r="Z67" s="124">
        <v>8.1999999999999993</v>
      </c>
      <c r="AA67" s="124">
        <v>13.1</v>
      </c>
      <c r="AD67" s="123">
        <v>9.6999999999999993</v>
      </c>
      <c r="AE67" s="123">
        <v>9.8000000000000007</v>
      </c>
      <c r="AF67" s="123">
        <v>14.6</v>
      </c>
      <c r="AG67" s="123">
        <v>16.3</v>
      </c>
      <c r="AH67" s="123">
        <v>6.6</v>
      </c>
      <c r="AI67" s="123">
        <v>11.1</v>
      </c>
      <c r="AJ67" s="123">
        <v>11.8</v>
      </c>
      <c r="AK67" s="122">
        <v>7.2</v>
      </c>
      <c r="AL67" s="122">
        <v>7.9</v>
      </c>
      <c r="AM67" s="122">
        <v>10.9</v>
      </c>
      <c r="AN67" s="122">
        <v>15.4</v>
      </c>
      <c r="AO67" s="122">
        <v>7.4</v>
      </c>
      <c r="AP67" s="122">
        <v>13.1</v>
      </c>
      <c r="AS67" s="121">
        <v>8.1999999999999993</v>
      </c>
      <c r="BA67" s="243">
        <v>6.9</v>
      </c>
      <c r="BB67" s="119">
        <v>15.833333333333334</v>
      </c>
      <c r="BC67" s="119">
        <v>11.555555555555555</v>
      </c>
      <c r="BF67" s="132">
        <v>8.3888888888888893</v>
      </c>
      <c r="BI67" s="119">
        <v>8.4444444444444446</v>
      </c>
    </row>
    <row r="68" spans="1:63" x14ac:dyDescent="0.2">
      <c r="A68" s="246">
        <v>95</v>
      </c>
      <c r="C68" s="130">
        <v>10.4</v>
      </c>
      <c r="D68" s="130">
        <v>13.3</v>
      </c>
      <c r="E68" s="130">
        <v>7.6</v>
      </c>
      <c r="F68" s="130">
        <v>15.1</v>
      </c>
      <c r="G68" s="130">
        <v>13.2</v>
      </c>
      <c r="I68" s="129">
        <v>7.9</v>
      </c>
      <c r="L68" s="128">
        <v>7.8</v>
      </c>
      <c r="M68" s="130">
        <v>15.9</v>
      </c>
      <c r="N68" s="130">
        <v>15.9</v>
      </c>
      <c r="Q68" s="126">
        <v>7.8</v>
      </c>
      <c r="R68" s="126">
        <v>8.4</v>
      </c>
      <c r="T68" s="126">
        <v>10.7</v>
      </c>
      <c r="U68" s="126">
        <v>11.3</v>
      </c>
      <c r="V68" s="127"/>
      <c r="W68" s="124">
        <v>12.8</v>
      </c>
      <c r="Z68" s="124">
        <v>8</v>
      </c>
      <c r="AA68" s="124">
        <v>12.7</v>
      </c>
      <c r="AD68" s="123">
        <v>9.6</v>
      </c>
      <c r="AE68" s="123">
        <v>9.3000000000000007</v>
      </c>
      <c r="AF68" s="123">
        <v>14.3</v>
      </c>
      <c r="AG68" s="123">
        <v>15.9</v>
      </c>
      <c r="AH68" s="123">
        <v>6.5</v>
      </c>
      <c r="AI68" s="123">
        <v>11.3</v>
      </c>
      <c r="AJ68" s="123">
        <v>11.6</v>
      </c>
      <c r="AK68" s="122">
        <v>7</v>
      </c>
      <c r="AL68" s="122">
        <v>7.9</v>
      </c>
      <c r="AM68" s="122">
        <v>11.5</v>
      </c>
      <c r="AN68" s="122">
        <v>15.2</v>
      </c>
      <c r="AO68" s="122">
        <v>7.2</v>
      </c>
      <c r="AP68" s="122">
        <v>12.8</v>
      </c>
      <c r="AS68" s="134">
        <v>7.9</v>
      </c>
      <c r="BA68" s="244">
        <v>6.8</v>
      </c>
      <c r="BB68" s="132">
        <v>15.833333333333334</v>
      </c>
      <c r="BC68" s="132">
        <v>11.722222222222221</v>
      </c>
      <c r="BF68" s="119">
        <v>8.5</v>
      </c>
      <c r="BI68" s="132">
        <v>8.2222222222222214</v>
      </c>
    </row>
    <row r="69" spans="1:63" x14ac:dyDescent="0.2">
      <c r="A69" s="246">
        <v>100</v>
      </c>
      <c r="C69" s="130">
        <v>9.9</v>
      </c>
      <c r="D69" s="130">
        <v>13.2</v>
      </c>
      <c r="E69" s="130">
        <v>7.3</v>
      </c>
      <c r="F69" s="130">
        <v>14.6</v>
      </c>
      <c r="G69" s="130">
        <v>12.9</v>
      </c>
      <c r="I69" s="129">
        <v>7.8</v>
      </c>
      <c r="L69" s="128">
        <v>8.1999999999999993</v>
      </c>
      <c r="M69" s="130">
        <v>15.6</v>
      </c>
      <c r="N69" s="130">
        <v>15.6</v>
      </c>
      <c r="Q69" s="126">
        <v>7.9</v>
      </c>
      <c r="R69" s="126">
        <v>8.3000000000000007</v>
      </c>
      <c r="T69" s="126">
        <v>10.8</v>
      </c>
      <c r="U69" s="126">
        <v>11.2</v>
      </c>
      <c r="V69" s="127"/>
      <c r="W69" s="124">
        <v>12.3</v>
      </c>
      <c r="Z69" s="124">
        <v>7.8</v>
      </c>
      <c r="AD69" s="123">
        <v>9.4</v>
      </c>
      <c r="AE69" s="123">
        <v>8.9</v>
      </c>
      <c r="AF69" s="123">
        <v>14.2</v>
      </c>
      <c r="AG69" s="123">
        <v>15.9</v>
      </c>
      <c r="AH69" s="123">
        <v>6.4</v>
      </c>
      <c r="AI69" s="123">
        <v>11.4</v>
      </c>
      <c r="AJ69" s="123">
        <v>11.4</v>
      </c>
      <c r="AK69" s="122">
        <v>6.9</v>
      </c>
      <c r="AL69" s="122">
        <v>7.8</v>
      </c>
      <c r="AM69" s="122">
        <v>11.1</v>
      </c>
      <c r="AN69" s="122">
        <v>15.1</v>
      </c>
      <c r="AO69" s="122">
        <v>7.1</v>
      </c>
      <c r="AP69" s="122">
        <v>12.6</v>
      </c>
      <c r="AS69" s="121">
        <v>7.8</v>
      </c>
      <c r="BA69" s="243">
        <v>6.8</v>
      </c>
      <c r="BB69" s="119">
        <v>15.833333333333334</v>
      </c>
      <c r="BC69" s="119">
        <v>11.944444444444445</v>
      </c>
      <c r="BF69" s="132">
        <v>8.4444444444444446</v>
      </c>
      <c r="BI69" s="119">
        <v>7.8888888888888893</v>
      </c>
    </row>
    <row r="70" spans="1:63" x14ac:dyDescent="0.2">
      <c r="A70" s="246">
        <v>105</v>
      </c>
      <c r="C70" s="130">
        <v>9.4</v>
      </c>
      <c r="D70" s="130">
        <v>13.2</v>
      </c>
      <c r="E70" s="130">
        <v>7</v>
      </c>
      <c r="F70" s="130">
        <v>14.2</v>
      </c>
      <c r="G70" s="130">
        <v>12.7</v>
      </c>
      <c r="I70" s="129">
        <v>7.6</v>
      </c>
      <c r="L70" s="128">
        <v>8.1999999999999993</v>
      </c>
      <c r="M70" s="130">
        <v>15.4</v>
      </c>
      <c r="N70" s="130">
        <v>15.4</v>
      </c>
      <c r="Q70" s="126">
        <v>8.1999999999999993</v>
      </c>
      <c r="R70" s="126">
        <v>8.1</v>
      </c>
      <c r="T70" s="126">
        <v>10.8</v>
      </c>
      <c r="U70" s="126">
        <v>11</v>
      </c>
      <c r="V70" s="127"/>
      <c r="W70" s="124">
        <v>11.8</v>
      </c>
      <c r="Z70" s="124">
        <v>7.8</v>
      </c>
      <c r="AD70" s="123">
        <v>9.4</v>
      </c>
      <c r="AE70" s="123">
        <v>8.6</v>
      </c>
      <c r="AG70" s="123">
        <v>15.8</v>
      </c>
      <c r="AH70" s="123">
        <v>6.4</v>
      </c>
      <c r="AI70" s="123">
        <v>11.4</v>
      </c>
      <c r="AJ70" s="123">
        <v>11</v>
      </c>
      <c r="AK70" s="122">
        <v>6.9</v>
      </c>
      <c r="AL70" s="122">
        <v>7.9</v>
      </c>
      <c r="AM70" s="122">
        <v>10.9</v>
      </c>
      <c r="AN70" s="122">
        <v>15</v>
      </c>
      <c r="AP70" s="122">
        <v>12.3</v>
      </c>
      <c r="AS70" s="134">
        <v>7.6</v>
      </c>
      <c r="BA70" s="244">
        <v>6.8</v>
      </c>
      <c r="BB70" s="132">
        <v>15.666666666666666</v>
      </c>
      <c r="BC70" s="132">
        <v>12.222222222222221</v>
      </c>
      <c r="BF70" s="119">
        <v>8.3888888888888893</v>
      </c>
      <c r="BI70" s="132">
        <v>7.333333333333333</v>
      </c>
    </row>
    <row r="71" spans="1:63" x14ac:dyDescent="0.2">
      <c r="A71" s="246">
        <v>110</v>
      </c>
      <c r="C71" s="130">
        <v>8.9</v>
      </c>
      <c r="D71" s="130">
        <v>13.4</v>
      </c>
      <c r="E71" s="130">
        <v>6.8</v>
      </c>
      <c r="F71" s="130">
        <v>13.8</v>
      </c>
      <c r="G71" s="130">
        <v>12.4</v>
      </c>
      <c r="I71" s="129">
        <v>7.4</v>
      </c>
      <c r="L71" s="128">
        <v>8.1999999999999993</v>
      </c>
      <c r="M71" s="130">
        <v>15.1</v>
      </c>
      <c r="N71" s="130">
        <v>15.1</v>
      </c>
      <c r="Q71" s="126">
        <v>8.1999999999999993</v>
      </c>
      <c r="R71" s="126">
        <v>8</v>
      </c>
      <c r="T71" s="126">
        <v>11</v>
      </c>
      <c r="U71" s="126">
        <v>10.8</v>
      </c>
      <c r="V71" s="127"/>
      <c r="W71" s="124">
        <v>11.3</v>
      </c>
      <c r="Z71" s="124">
        <v>7.8</v>
      </c>
      <c r="AD71" s="123">
        <v>9.3000000000000007</v>
      </c>
      <c r="AE71" s="123">
        <v>8.3000000000000007</v>
      </c>
      <c r="AG71" s="123">
        <v>15.5</v>
      </c>
      <c r="AH71" s="123">
        <v>6.6</v>
      </c>
      <c r="AI71" s="123">
        <v>11.3</v>
      </c>
      <c r="AK71" s="122">
        <v>7.1</v>
      </c>
      <c r="AL71" s="122">
        <v>7.9</v>
      </c>
      <c r="AN71" s="122">
        <v>14.9</v>
      </c>
      <c r="AP71" s="122">
        <v>12</v>
      </c>
      <c r="AS71" s="121">
        <v>7.5</v>
      </c>
      <c r="BA71" s="243">
        <v>6.7</v>
      </c>
      <c r="BB71" s="119">
        <v>15.444444444444445</v>
      </c>
      <c r="BC71" s="119">
        <v>12</v>
      </c>
      <c r="BF71" s="132">
        <v>8.3333333333333339</v>
      </c>
      <c r="BI71" s="119">
        <v>6.833333333333333</v>
      </c>
    </row>
    <row r="72" spans="1:63" x14ac:dyDescent="0.2">
      <c r="A72" s="246">
        <v>115</v>
      </c>
      <c r="C72" s="130">
        <v>8.3000000000000007</v>
      </c>
      <c r="D72" s="130">
        <v>13.5</v>
      </c>
      <c r="E72" s="130">
        <v>6.6</v>
      </c>
      <c r="F72" s="130">
        <v>13.4</v>
      </c>
      <c r="G72" s="130">
        <v>12.2</v>
      </c>
      <c r="I72" s="129">
        <v>7.4</v>
      </c>
      <c r="L72" s="128">
        <v>7.9</v>
      </c>
      <c r="M72" s="130">
        <v>14.6</v>
      </c>
      <c r="N72" s="130">
        <v>14.6</v>
      </c>
      <c r="Q72" s="126">
        <v>8.1999999999999993</v>
      </c>
      <c r="R72" s="126">
        <v>7.9</v>
      </c>
      <c r="T72" s="126">
        <v>11.2</v>
      </c>
      <c r="V72" s="127"/>
      <c r="W72" s="124">
        <v>11</v>
      </c>
      <c r="Z72" s="124">
        <v>8.3000000000000007</v>
      </c>
      <c r="AD72" s="123">
        <v>9.3000000000000007</v>
      </c>
      <c r="AG72" s="123">
        <v>15.7</v>
      </c>
      <c r="AH72" s="123">
        <v>6.6</v>
      </c>
      <c r="AI72" s="123">
        <v>11.2</v>
      </c>
      <c r="AK72" s="122">
        <v>7.3</v>
      </c>
      <c r="AL72" s="122">
        <v>7.9</v>
      </c>
      <c r="AN72" s="122">
        <v>14.9</v>
      </c>
      <c r="AP72" s="122">
        <v>11.7</v>
      </c>
      <c r="AS72" s="134">
        <v>7.4</v>
      </c>
      <c r="BA72" s="244">
        <v>6.4</v>
      </c>
      <c r="BB72" s="132">
        <v>15.5</v>
      </c>
      <c r="BC72" s="132">
        <v>11.777777777777779</v>
      </c>
      <c r="BI72" s="132">
        <v>6.5555555555555554</v>
      </c>
    </row>
    <row r="73" spans="1:63" x14ac:dyDescent="0.2">
      <c r="A73" s="246">
        <v>120</v>
      </c>
      <c r="C73" s="130">
        <v>7.8</v>
      </c>
      <c r="D73" s="130">
        <v>13.4</v>
      </c>
      <c r="E73" s="130">
        <v>6.6</v>
      </c>
      <c r="F73" s="130">
        <v>12.9</v>
      </c>
      <c r="G73" s="130">
        <v>12</v>
      </c>
      <c r="I73" s="129">
        <v>7.3</v>
      </c>
      <c r="L73" s="128">
        <v>7.8</v>
      </c>
      <c r="M73" s="130">
        <v>14.2</v>
      </c>
      <c r="N73" s="130">
        <v>14.2</v>
      </c>
      <c r="Q73" s="126">
        <v>8.1999999999999993</v>
      </c>
      <c r="R73" s="126">
        <v>7.8</v>
      </c>
      <c r="T73" s="126">
        <v>11.3</v>
      </c>
      <c r="V73" s="124"/>
      <c r="W73" s="124">
        <v>10.7</v>
      </c>
      <c r="Z73" s="124">
        <v>8.1</v>
      </c>
      <c r="AD73" s="123">
        <v>9.3000000000000007</v>
      </c>
      <c r="AG73" s="123">
        <v>15.7</v>
      </c>
      <c r="AH73" s="123">
        <v>6.5</v>
      </c>
      <c r="AI73" s="123">
        <v>11.1</v>
      </c>
      <c r="AJ73" s="122"/>
      <c r="AK73" s="122">
        <v>7.4</v>
      </c>
      <c r="AL73" s="122">
        <v>8</v>
      </c>
      <c r="AN73" s="122">
        <v>14.9</v>
      </c>
      <c r="AP73" s="122">
        <v>11.4</v>
      </c>
      <c r="AS73" s="121">
        <v>7.2</v>
      </c>
      <c r="BA73" s="243">
        <v>6.1</v>
      </c>
      <c r="BB73" s="119">
        <v>15.166666666666666</v>
      </c>
      <c r="BC73" s="119">
        <v>11.888888888888889</v>
      </c>
      <c r="BI73" s="119">
        <v>6.1111111111111107</v>
      </c>
    </row>
    <row r="74" spans="1:63" x14ac:dyDescent="0.2">
      <c r="A74" s="246">
        <v>125</v>
      </c>
      <c r="C74" s="130">
        <v>7.4</v>
      </c>
      <c r="D74" s="130">
        <v>13.5</v>
      </c>
      <c r="E74" s="130">
        <v>6.6</v>
      </c>
      <c r="F74" s="130">
        <v>12.3</v>
      </c>
      <c r="G74" s="130">
        <v>11.8</v>
      </c>
      <c r="I74" s="129">
        <v>7.1</v>
      </c>
      <c r="L74" s="128">
        <v>7.9</v>
      </c>
      <c r="M74" s="130">
        <v>13.8</v>
      </c>
      <c r="N74" s="130">
        <v>13.8</v>
      </c>
      <c r="Q74" s="126">
        <v>8.1999999999999993</v>
      </c>
      <c r="R74" s="126">
        <v>7.7</v>
      </c>
      <c r="T74" s="126">
        <v>11.3</v>
      </c>
      <c r="V74" s="124"/>
      <c r="W74" s="124">
        <v>10.6</v>
      </c>
      <c r="Z74" s="124">
        <v>7.9</v>
      </c>
      <c r="AD74" s="123">
        <v>9.1999999999999993</v>
      </c>
      <c r="AG74" s="123">
        <v>15.3</v>
      </c>
      <c r="AH74" s="123">
        <v>6.4</v>
      </c>
      <c r="AI74" s="123">
        <v>10.9</v>
      </c>
      <c r="AJ74" s="122"/>
      <c r="AK74" s="122">
        <v>7.3</v>
      </c>
      <c r="AL74" s="122">
        <v>8</v>
      </c>
      <c r="AN74" s="122">
        <v>14.7</v>
      </c>
      <c r="AP74" s="122">
        <v>11.1</v>
      </c>
      <c r="AS74" s="134">
        <v>7.1</v>
      </c>
      <c r="BA74" s="244">
        <v>6</v>
      </c>
      <c r="BB74" s="132">
        <v>15.055555555555555</v>
      </c>
      <c r="BC74" s="132">
        <v>12.222222222222221</v>
      </c>
      <c r="BI74" s="132">
        <v>5.833333333333333</v>
      </c>
    </row>
    <row r="75" spans="1:63" x14ac:dyDescent="0.2">
      <c r="A75" s="246">
        <v>130</v>
      </c>
      <c r="C75" s="130">
        <v>7.1</v>
      </c>
      <c r="D75" s="130">
        <v>13.4</v>
      </c>
      <c r="E75" s="130">
        <v>6.9</v>
      </c>
      <c r="F75" s="130">
        <v>11.8</v>
      </c>
      <c r="G75" s="130">
        <v>11.6</v>
      </c>
      <c r="I75" s="129">
        <v>6.9</v>
      </c>
      <c r="L75" s="128">
        <v>7.8</v>
      </c>
      <c r="M75" s="130">
        <v>13.4</v>
      </c>
      <c r="N75" s="130">
        <v>13.4</v>
      </c>
      <c r="Q75" s="126">
        <v>7.8</v>
      </c>
      <c r="R75" s="126">
        <v>7.6</v>
      </c>
      <c r="T75" s="126">
        <v>11.4</v>
      </c>
      <c r="V75" s="124"/>
      <c r="W75" s="124">
        <v>10.3</v>
      </c>
      <c r="Z75" s="124">
        <v>8.1</v>
      </c>
      <c r="AD75" s="123">
        <v>9.1</v>
      </c>
      <c r="AG75" s="123">
        <v>14.9</v>
      </c>
      <c r="AH75" s="123">
        <v>6.3</v>
      </c>
      <c r="AI75" s="123">
        <v>11</v>
      </c>
      <c r="AJ75" s="122"/>
      <c r="AK75" s="122">
        <v>7.4</v>
      </c>
      <c r="AL75" s="122">
        <v>8</v>
      </c>
      <c r="AN75" s="122">
        <v>14.5</v>
      </c>
      <c r="AP75" s="122">
        <v>10.7</v>
      </c>
      <c r="AS75" s="121">
        <v>7</v>
      </c>
      <c r="BA75" s="243">
        <v>5.9</v>
      </c>
      <c r="BB75" s="119">
        <v>15.111111111111111</v>
      </c>
      <c r="BC75" s="119">
        <v>12.555555555555555</v>
      </c>
      <c r="BI75" s="119">
        <v>5.666666666666667</v>
      </c>
    </row>
    <row r="76" spans="1:63" x14ac:dyDescent="0.2">
      <c r="A76" s="246">
        <v>135</v>
      </c>
      <c r="C76" s="130">
        <v>6.9</v>
      </c>
      <c r="D76" s="130">
        <v>13.3</v>
      </c>
      <c r="E76" s="130">
        <v>7.1</v>
      </c>
      <c r="F76" s="130">
        <v>11.4</v>
      </c>
      <c r="G76" s="130">
        <v>11.3</v>
      </c>
      <c r="I76" s="129">
        <v>6.5</v>
      </c>
      <c r="L76" s="128">
        <v>7.8</v>
      </c>
      <c r="M76" s="130">
        <v>12.9</v>
      </c>
      <c r="N76" s="130">
        <v>12.9</v>
      </c>
      <c r="Q76" s="126">
        <v>7.2</v>
      </c>
      <c r="R76" s="126">
        <v>7.5</v>
      </c>
      <c r="T76" s="126">
        <v>11.6</v>
      </c>
      <c r="V76" s="124"/>
      <c r="W76" s="124">
        <v>10</v>
      </c>
      <c r="Z76" s="124">
        <v>8.4</v>
      </c>
      <c r="AD76" s="123">
        <v>9.3000000000000007</v>
      </c>
      <c r="AG76" s="123">
        <v>14.7</v>
      </c>
      <c r="AH76" s="123">
        <v>6.2</v>
      </c>
      <c r="AI76" s="123">
        <v>11</v>
      </c>
      <c r="AJ76" s="122"/>
      <c r="AK76" s="122">
        <v>7.6</v>
      </c>
      <c r="AL76" s="122">
        <v>8.1</v>
      </c>
      <c r="AN76" s="122">
        <v>13.9</v>
      </c>
      <c r="AP76" s="122">
        <v>10.4</v>
      </c>
      <c r="AS76" s="134">
        <v>6.9</v>
      </c>
      <c r="BA76" s="244">
        <v>5.9</v>
      </c>
      <c r="BB76" s="132">
        <v>15.444444444444445</v>
      </c>
      <c r="BC76" s="132">
        <v>12.777777777777779</v>
      </c>
      <c r="BI76" s="132">
        <v>5.3888888888888893</v>
      </c>
    </row>
    <row r="77" spans="1:63" x14ac:dyDescent="0.2">
      <c r="A77" s="246">
        <v>140</v>
      </c>
      <c r="C77" s="130">
        <v>7.2</v>
      </c>
      <c r="D77" s="130">
        <v>13.2</v>
      </c>
      <c r="E77" s="130">
        <v>7</v>
      </c>
      <c r="F77" s="130">
        <v>11.1</v>
      </c>
      <c r="G77" s="130">
        <v>11.2</v>
      </c>
      <c r="I77" s="129">
        <v>6.1</v>
      </c>
      <c r="L77" s="128">
        <v>7.8</v>
      </c>
      <c r="M77" s="130">
        <v>12.3</v>
      </c>
      <c r="N77" s="130">
        <v>12.3</v>
      </c>
      <c r="R77" s="126">
        <v>7.8</v>
      </c>
      <c r="T77" s="126">
        <v>12.1</v>
      </c>
      <c r="V77" s="124"/>
      <c r="W77" s="124">
        <v>9.6</v>
      </c>
      <c r="Z77" s="124">
        <v>8.8000000000000007</v>
      </c>
      <c r="AG77" s="123">
        <v>14.7</v>
      </c>
      <c r="AI77" s="123">
        <v>10.9</v>
      </c>
      <c r="AJ77" s="122"/>
      <c r="AK77" s="122">
        <v>7.7</v>
      </c>
      <c r="AL77" s="122">
        <v>8.1999999999999993</v>
      </c>
      <c r="AN77" s="122">
        <v>13.1</v>
      </c>
      <c r="AP77" s="122">
        <v>10.3</v>
      </c>
      <c r="AS77" s="121">
        <v>6.9</v>
      </c>
      <c r="BA77" s="243">
        <v>5.9</v>
      </c>
      <c r="BB77" s="119">
        <v>15.611111111111111</v>
      </c>
      <c r="BC77" s="119">
        <v>13.055555555555555</v>
      </c>
      <c r="BI77" s="119">
        <v>5.166666666666667</v>
      </c>
    </row>
    <row r="78" spans="1:63" x14ac:dyDescent="0.2">
      <c r="A78" s="246">
        <v>145</v>
      </c>
      <c r="C78" s="130">
        <v>7.4</v>
      </c>
      <c r="D78" s="130">
        <v>13</v>
      </c>
      <c r="E78" s="130">
        <v>6.7</v>
      </c>
      <c r="F78" s="130">
        <v>10.9</v>
      </c>
      <c r="G78" s="130">
        <v>11.1</v>
      </c>
      <c r="I78" s="129">
        <v>6</v>
      </c>
      <c r="L78" s="128">
        <v>7.9</v>
      </c>
      <c r="M78" s="130">
        <v>11.8</v>
      </c>
      <c r="N78" s="130">
        <v>11.8</v>
      </c>
      <c r="R78" s="126">
        <v>7.9</v>
      </c>
      <c r="T78" s="126">
        <v>11.9</v>
      </c>
      <c r="V78" s="124"/>
      <c r="W78" s="124">
        <v>9.3000000000000007</v>
      </c>
      <c r="Z78" s="124">
        <v>9.3000000000000007</v>
      </c>
      <c r="AG78" s="123">
        <v>14.9</v>
      </c>
      <c r="AI78" s="123">
        <v>10.8</v>
      </c>
      <c r="AJ78" s="122"/>
      <c r="AK78" s="122">
        <v>7.7</v>
      </c>
      <c r="AL78" s="122">
        <v>8.1999999999999993</v>
      </c>
      <c r="AN78" s="122">
        <v>13.7</v>
      </c>
      <c r="AP78" s="122">
        <v>10.199999999999999</v>
      </c>
      <c r="AS78" s="134">
        <v>7.1</v>
      </c>
      <c r="BA78" s="244">
        <v>5.9</v>
      </c>
      <c r="BB78" s="132">
        <v>15.722222222222221</v>
      </c>
      <c r="BC78" s="132">
        <v>13.166666666666666</v>
      </c>
      <c r="BI78" s="132">
        <v>5</v>
      </c>
    </row>
    <row r="79" spans="1:63" x14ac:dyDescent="0.2">
      <c r="A79" s="246">
        <v>150</v>
      </c>
      <c r="C79" s="130">
        <v>7.6</v>
      </c>
      <c r="D79" s="130">
        <v>12.8</v>
      </c>
      <c r="E79" s="130">
        <v>6.4</v>
      </c>
      <c r="F79" s="130">
        <v>10.7</v>
      </c>
      <c r="G79" s="130">
        <v>10.9</v>
      </c>
      <c r="I79" s="129">
        <v>6.1</v>
      </c>
      <c r="L79" s="128">
        <v>7.9</v>
      </c>
      <c r="M79" s="130">
        <v>11.4</v>
      </c>
      <c r="N79" s="130">
        <v>11.4</v>
      </c>
      <c r="R79" s="126">
        <v>7.8</v>
      </c>
      <c r="T79" s="126">
        <v>11.6</v>
      </c>
      <c r="V79" s="124"/>
      <c r="W79" s="124">
        <v>9.1</v>
      </c>
      <c r="Z79" s="124">
        <v>9.6999999999999993</v>
      </c>
      <c r="AG79" s="123">
        <v>15.3</v>
      </c>
      <c r="AI79" s="123">
        <v>10.7</v>
      </c>
      <c r="AJ79" s="122"/>
      <c r="AK79" s="122">
        <v>7.8</v>
      </c>
      <c r="AL79" s="122">
        <v>8.1999999999999993</v>
      </c>
      <c r="AN79" s="122">
        <v>13.8</v>
      </c>
      <c r="AP79" s="122">
        <v>9.9</v>
      </c>
      <c r="AS79" s="121">
        <v>7</v>
      </c>
      <c r="BA79" s="119">
        <v>5.9444444444444446</v>
      </c>
      <c r="BB79" s="119">
        <v>16</v>
      </c>
      <c r="BC79" s="119">
        <v>12.944444444444445</v>
      </c>
      <c r="BI79" s="119">
        <v>5</v>
      </c>
    </row>
    <row r="80" spans="1:63" x14ac:dyDescent="0.2">
      <c r="A80" s="246">
        <v>155</v>
      </c>
      <c r="C80" s="130">
        <v>7.9</v>
      </c>
      <c r="D80" s="130">
        <v>12.8</v>
      </c>
      <c r="E80" s="130">
        <v>6.3</v>
      </c>
      <c r="F80" s="130">
        <v>10.6</v>
      </c>
      <c r="G80" s="130">
        <v>10.8</v>
      </c>
      <c r="I80" s="129">
        <v>6.2</v>
      </c>
      <c r="L80" s="128">
        <v>7.9</v>
      </c>
      <c r="M80" s="130">
        <v>11.1</v>
      </c>
      <c r="N80" s="130">
        <v>11.1</v>
      </c>
      <c r="T80" s="126">
        <v>11.4</v>
      </c>
      <c r="V80" s="124"/>
      <c r="W80" s="124">
        <v>8.9</v>
      </c>
      <c r="AG80" s="123">
        <v>15.2</v>
      </c>
      <c r="AI80" s="123">
        <v>10.7</v>
      </c>
      <c r="AJ80" s="122"/>
      <c r="AK80" s="122">
        <v>7.8</v>
      </c>
      <c r="AP80" s="122">
        <v>9.6999999999999993</v>
      </c>
      <c r="AS80" s="134">
        <v>6.6</v>
      </c>
      <c r="BA80" s="132">
        <v>6.2777777777777777</v>
      </c>
      <c r="BB80" s="132">
        <v>16.222222222222221</v>
      </c>
      <c r="BC80" s="132">
        <v>12.5</v>
      </c>
      <c r="BI80" s="132">
        <v>4.9444444444444446</v>
      </c>
    </row>
    <row r="81" spans="1:61" x14ac:dyDescent="0.2">
      <c r="A81" s="246">
        <v>160</v>
      </c>
      <c r="C81" s="130">
        <v>8.4</v>
      </c>
      <c r="D81" s="130">
        <v>12.7</v>
      </c>
      <c r="E81" s="130">
        <v>6.1</v>
      </c>
      <c r="F81" s="130">
        <v>10.4</v>
      </c>
      <c r="G81" s="130">
        <v>10.6</v>
      </c>
      <c r="I81" s="129">
        <v>6.4</v>
      </c>
      <c r="L81" s="128">
        <v>8</v>
      </c>
      <c r="M81" s="130">
        <v>10.9</v>
      </c>
      <c r="N81" s="130">
        <v>6.3</v>
      </c>
      <c r="T81" s="126">
        <v>11.1</v>
      </c>
      <c r="W81" s="124">
        <v>9</v>
      </c>
      <c r="AG81" s="123">
        <v>14.9</v>
      </c>
      <c r="AI81" s="123">
        <v>10.7</v>
      </c>
      <c r="AJ81" s="122"/>
      <c r="AK81" s="122">
        <v>7.9</v>
      </c>
      <c r="AP81" s="122">
        <v>9.6</v>
      </c>
      <c r="AS81" s="121">
        <v>6.1</v>
      </c>
      <c r="BA81" s="119">
        <v>6.2777777777777777</v>
      </c>
      <c r="BB81" s="119">
        <v>16</v>
      </c>
      <c r="BC81" s="119">
        <v>12.055555555555555</v>
      </c>
      <c r="BI81" s="119">
        <v>5.166666666666667</v>
      </c>
    </row>
    <row r="82" spans="1:61" x14ac:dyDescent="0.2">
      <c r="A82" s="246">
        <v>165</v>
      </c>
      <c r="C82" s="130">
        <v>7.8</v>
      </c>
      <c r="D82" s="130">
        <v>12.3</v>
      </c>
      <c r="E82" s="130">
        <v>5.4</v>
      </c>
      <c r="F82" s="130">
        <v>10.1</v>
      </c>
      <c r="G82" s="130">
        <v>10.3</v>
      </c>
      <c r="I82" s="129">
        <v>6.6</v>
      </c>
      <c r="L82" s="128">
        <v>8</v>
      </c>
      <c r="M82" s="130">
        <v>10.7</v>
      </c>
      <c r="N82" s="130">
        <v>6.2</v>
      </c>
      <c r="T82" s="126">
        <v>11</v>
      </c>
      <c r="W82" s="124">
        <v>9.3000000000000007</v>
      </c>
      <c r="AG82" s="123">
        <v>14.7</v>
      </c>
      <c r="AI82" s="123">
        <v>11.1</v>
      </c>
      <c r="AJ82" s="122"/>
      <c r="AK82" s="122">
        <v>8</v>
      </c>
      <c r="AP82" s="122">
        <v>9.4</v>
      </c>
      <c r="AS82" s="134">
        <v>5.7</v>
      </c>
      <c r="BA82" s="132">
        <v>6.333333333333333</v>
      </c>
      <c r="BB82" s="132">
        <v>15.722222222222221</v>
      </c>
      <c r="BC82" s="132">
        <v>11.611111111111111</v>
      </c>
      <c r="BI82" s="132">
        <v>5.666666666666667</v>
      </c>
    </row>
    <row r="83" spans="1:61" x14ac:dyDescent="0.2">
      <c r="A83" s="246">
        <v>170</v>
      </c>
      <c r="C83" s="130">
        <v>7.1</v>
      </c>
      <c r="D83" s="130">
        <v>11.9</v>
      </c>
      <c r="E83" s="130">
        <v>4.8</v>
      </c>
      <c r="F83" s="130">
        <v>9.8000000000000007</v>
      </c>
      <c r="G83" s="130">
        <v>9.8000000000000007</v>
      </c>
      <c r="I83" s="129">
        <v>6.9</v>
      </c>
      <c r="L83" s="128">
        <v>8.1</v>
      </c>
      <c r="M83" s="130">
        <v>10.6</v>
      </c>
      <c r="N83" s="130">
        <v>6</v>
      </c>
      <c r="T83" s="126">
        <v>10.7</v>
      </c>
      <c r="W83" s="124">
        <v>9.1999999999999993</v>
      </c>
      <c r="AG83" s="123">
        <v>14.8</v>
      </c>
      <c r="AI83" s="123">
        <v>11.2</v>
      </c>
      <c r="AJ83" s="122"/>
      <c r="AS83" s="121">
        <v>5.4</v>
      </c>
      <c r="BA83" s="119">
        <v>6.5</v>
      </c>
      <c r="BB83" s="119">
        <v>15.555555555555555</v>
      </c>
      <c r="BC83" s="119">
        <v>10.722222222222221</v>
      </c>
      <c r="BI83" s="119">
        <v>6.4444444444444446</v>
      </c>
    </row>
    <row r="84" spans="1:61" x14ac:dyDescent="0.2">
      <c r="A84" s="246">
        <v>175</v>
      </c>
      <c r="C84" s="130">
        <v>8</v>
      </c>
      <c r="D84" s="130">
        <v>11.6</v>
      </c>
      <c r="E84" s="130">
        <v>4.7</v>
      </c>
      <c r="F84" s="130">
        <v>9.6</v>
      </c>
      <c r="G84" s="130">
        <v>9.6999999999999993</v>
      </c>
      <c r="I84" s="129">
        <v>7</v>
      </c>
      <c r="L84" s="128">
        <v>8.1</v>
      </c>
      <c r="M84" s="130">
        <v>10.4</v>
      </c>
      <c r="N84" s="130">
        <v>5.8</v>
      </c>
      <c r="W84" s="124">
        <v>9.1</v>
      </c>
      <c r="AG84" s="123">
        <v>15.1</v>
      </c>
      <c r="AI84" s="123">
        <v>11.3</v>
      </c>
      <c r="AJ84" s="122"/>
      <c r="AS84" s="134">
        <v>5.2</v>
      </c>
      <c r="BA84" s="132">
        <v>6.5</v>
      </c>
      <c r="BB84" s="132">
        <v>15.388888888888889</v>
      </c>
      <c r="BC84" s="132">
        <v>10.333333333333334</v>
      </c>
      <c r="BI84" s="132">
        <v>7.1111111111111107</v>
      </c>
    </row>
    <row r="85" spans="1:61" x14ac:dyDescent="0.2">
      <c r="A85" s="246">
        <v>180</v>
      </c>
      <c r="C85" s="130">
        <v>8.8000000000000007</v>
      </c>
      <c r="D85" s="130">
        <v>11.3</v>
      </c>
      <c r="E85" s="130">
        <v>4.7</v>
      </c>
      <c r="F85" s="130">
        <v>9.4</v>
      </c>
      <c r="G85" s="130">
        <v>9.6</v>
      </c>
      <c r="I85" s="129">
        <v>6.8</v>
      </c>
      <c r="L85" s="128">
        <v>8.1</v>
      </c>
      <c r="M85" s="130">
        <v>10.1</v>
      </c>
      <c r="N85" s="130">
        <v>5.7</v>
      </c>
      <c r="AG85" s="123">
        <v>15.2</v>
      </c>
      <c r="AI85" s="123">
        <v>11.2</v>
      </c>
      <c r="AJ85" s="122">
        <v>3.8</v>
      </c>
      <c r="AS85" s="121">
        <v>5</v>
      </c>
      <c r="BA85" s="119">
        <v>6.5</v>
      </c>
      <c r="BB85" s="119">
        <v>15</v>
      </c>
      <c r="BC85" s="119">
        <v>10.055555555555555</v>
      </c>
      <c r="BI85" s="119">
        <v>7.666666666666667</v>
      </c>
    </row>
    <row r="86" spans="1:61" x14ac:dyDescent="0.2">
      <c r="A86" s="246">
        <v>185</v>
      </c>
      <c r="C86" s="130">
        <v>9.1999999999999993</v>
      </c>
      <c r="D86" s="130">
        <v>11.1</v>
      </c>
      <c r="E86" s="130">
        <v>4.5999999999999996</v>
      </c>
      <c r="F86" s="130">
        <v>9.1999999999999993</v>
      </c>
      <c r="G86" s="130">
        <v>9.3000000000000007</v>
      </c>
      <c r="I86" s="129">
        <v>6.8</v>
      </c>
      <c r="L86" s="128">
        <v>8.1</v>
      </c>
      <c r="M86" s="130">
        <v>9.8000000000000007</v>
      </c>
      <c r="N86" s="130">
        <v>5.5</v>
      </c>
      <c r="AG86" s="123">
        <v>15.1</v>
      </c>
      <c r="AI86" s="123">
        <v>11.2</v>
      </c>
      <c r="AJ86" s="122">
        <v>3.8</v>
      </c>
      <c r="BA86" s="132">
        <v>6.5</v>
      </c>
      <c r="BB86" s="132">
        <v>14.833333333333334</v>
      </c>
      <c r="BC86" s="132">
        <v>9.7777777777777786</v>
      </c>
      <c r="BI86" s="132">
        <v>8.2222222222222214</v>
      </c>
    </row>
    <row r="87" spans="1:61" x14ac:dyDescent="0.2">
      <c r="A87" s="246">
        <v>190</v>
      </c>
      <c r="D87" s="130">
        <v>11</v>
      </c>
      <c r="F87" s="130">
        <v>8.9</v>
      </c>
      <c r="G87" s="130">
        <v>8.9</v>
      </c>
      <c r="I87" s="120">
        <v>6.9</v>
      </c>
      <c r="L87" s="128">
        <v>8.1999999999999993</v>
      </c>
      <c r="M87" s="130">
        <v>9.6</v>
      </c>
      <c r="AG87" s="123">
        <v>14.7</v>
      </c>
      <c r="AI87" s="123">
        <v>11</v>
      </c>
      <c r="AJ87" s="122">
        <v>4.2</v>
      </c>
      <c r="BA87" s="119">
        <v>6.5</v>
      </c>
      <c r="BB87" s="119">
        <v>14.5</v>
      </c>
      <c r="BC87" s="119">
        <v>9.5555555555555554</v>
      </c>
      <c r="BI87" s="119">
        <v>8.5</v>
      </c>
    </row>
    <row r="88" spans="1:61" x14ac:dyDescent="0.2">
      <c r="A88" s="246">
        <v>195</v>
      </c>
      <c r="D88" s="130">
        <v>10.9</v>
      </c>
      <c r="F88" s="130">
        <v>8.9</v>
      </c>
      <c r="G88" s="130">
        <v>8.6</v>
      </c>
      <c r="I88" s="128">
        <v>6.9</v>
      </c>
      <c r="L88" s="128">
        <v>8.1</v>
      </c>
      <c r="M88" s="130">
        <v>9.4</v>
      </c>
      <c r="AG88" s="123">
        <v>14.4</v>
      </c>
      <c r="AI88" s="123">
        <v>10.6</v>
      </c>
      <c r="AJ88" s="122">
        <v>4.4000000000000004</v>
      </c>
      <c r="BA88" s="132">
        <v>6.5</v>
      </c>
      <c r="BB88" s="132">
        <v>14.111111111111111</v>
      </c>
      <c r="BC88" s="132">
        <v>9.3888888888888893</v>
      </c>
      <c r="BI88" s="132">
        <v>9.1111111111111107</v>
      </c>
    </row>
    <row r="89" spans="1:61" x14ac:dyDescent="0.2">
      <c r="A89" s="246">
        <v>200</v>
      </c>
      <c r="D89" s="130">
        <v>10.8</v>
      </c>
      <c r="F89" s="130">
        <v>8.9</v>
      </c>
      <c r="G89" s="130">
        <v>8.3000000000000007</v>
      </c>
      <c r="I89" s="128">
        <v>6.9</v>
      </c>
      <c r="L89" s="128">
        <v>7.8</v>
      </c>
      <c r="M89" s="130">
        <v>9.1999999999999993</v>
      </c>
      <c r="AG89" s="123">
        <v>14.2</v>
      </c>
      <c r="AI89" s="123">
        <v>10.7</v>
      </c>
      <c r="AJ89" s="122">
        <v>4.4000000000000004</v>
      </c>
      <c r="BA89" s="119">
        <v>6.5555555555555554</v>
      </c>
      <c r="BB89" s="119">
        <v>13.555555555555555</v>
      </c>
      <c r="BC89" s="119">
        <v>9.4444444444444446</v>
      </c>
      <c r="BI89" s="119">
        <v>9.8888888888888893</v>
      </c>
    </row>
    <row r="90" spans="1:61" x14ac:dyDescent="0.2">
      <c r="A90" s="246">
        <v>205</v>
      </c>
      <c r="D90" s="130">
        <v>11.1</v>
      </c>
      <c r="F90" s="130">
        <v>8.8000000000000007</v>
      </c>
      <c r="G90" s="130">
        <v>8.1</v>
      </c>
      <c r="I90" s="128">
        <v>6.8</v>
      </c>
      <c r="L90" s="128">
        <v>7.6</v>
      </c>
      <c r="M90" s="130">
        <v>8.9</v>
      </c>
      <c r="AG90" s="123">
        <v>13.8</v>
      </c>
      <c r="AI90" s="123">
        <v>10.7</v>
      </c>
      <c r="AJ90" s="122">
        <v>4.4000000000000004</v>
      </c>
      <c r="BA90" s="132">
        <v>6.6111111111111107</v>
      </c>
      <c r="BB90" s="132">
        <v>13.055555555555555</v>
      </c>
      <c r="BC90" s="132">
        <v>9.8333333333333339</v>
      </c>
      <c r="BI90" s="132">
        <v>10.444444444444445</v>
      </c>
    </row>
    <row r="91" spans="1:61" x14ac:dyDescent="0.2">
      <c r="A91" s="246">
        <v>210</v>
      </c>
      <c r="D91" s="130">
        <v>11.6</v>
      </c>
      <c r="F91" s="130">
        <v>8.6</v>
      </c>
      <c r="G91" s="130">
        <v>7.8</v>
      </c>
      <c r="I91" s="128">
        <v>6.9</v>
      </c>
      <c r="L91" s="128">
        <v>7.5</v>
      </c>
      <c r="M91" s="130">
        <v>8.9</v>
      </c>
      <c r="AG91" s="123">
        <v>13.6</v>
      </c>
      <c r="AI91" s="123">
        <v>10.5</v>
      </c>
      <c r="AJ91" s="122">
        <v>4.2</v>
      </c>
      <c r="BA91" s="119">
        <v>6.666666666666667</v>
      </c>
      <c r="BB91" s="119">
        <v>12.777777777777779</v>
      </c>
      <c r="BC91" s="119">
        <v>9.5</v>
      </c>
      <c r="BI91" s="119">
        <v>10.722222222222221</v>
      </c>
    </row>
    <row r="92" spans="1:61" x14ac:dyDescent="0.2">
      <c r="A92" s="246">
        <v>215</v>
      </c>
      <c r="D92" s="130">
        <v>11.9</v>
      </c>
      <c r="F92" s="130">
        <v>8.3000000000000007</v>
      </c>
      <c r="G92" s="130">
        <v>7.6</v>
      </c>
      <c r="I92" s="128">
        <v>7</v>
      </c>
      <c r="L92" s="128">
        <v>7.5</v>
      </c>
      <c r="M92" s="130">
        <v>8.9</v>
      </c>
      <c r="AG92" s="123">
        <v>13.3</v>
      </c>
      <c r="AI92" s="123">
        <v>10.4</v>
      </c>
      <c r="AJ92" s="122">
        <v>4.7</v>
      </c>
      <c r="BA92" s="132">
        <v>6.7222222222222223</v>
      </c>
      <c r="BB92" s="132">
        <v>12.611111111111111</v>
      </c>
      <c r="BC92" s="132">
        <v>9.1666666666666661</v>
      </c>
      <c r="BI92" s="132">
        <v>10.833333333333334</v>
      </c>
    </row>
    <row r="93" spans="1:61" x14ac:dyDescent="0.2">
      <c r="A93" s="246">
        <v>220</v>
      </c>
      <c r="D93" s="130">
        <v>11.9</v>
      </c>
      <c r="F93" s="130">
        <v>8.1</v>
      </c>
      <c r="G93" s="130">
        <v>7.5</v>
      </c>
      <c r="I93" s="128">
        <v>6.6</v>
      </c>
      <c r="L93" s="128">
        <v>7.4</v>
      </c>
      <c r="M93" s="130">
        <v>8.8000000000000007</v>
      </c>
      <c r="AG93" s="123">
        <v>12.9</v>
      </c>
      <c r="AI93" s="123">
        <v>10.3</v>
      </c>
      <c r="AJ93" s="122">
        <v>5.6</v>
      </c>
      <c r="BA93" s="119">
        <v>6.833333333333333</v>
      </c>
      <c r="BB93" s="119">
        <v>12.444444444444445</v>
      </c>
      <c r="BC93" s="119">
        <v>9.0555555555555554</v>
      </c>
      <c r="BI93" s="119">
        <v>10.944444444444445</v>
      </c>
    </row>
    <row r="94" spans="1:61" x14ac:dyDescent="0.2">
      <c r="A94" s="246">
        <v>225</v>
      </c>
      <c r="D94" s="130">
        <v>12</v>
      </c>
      <c r="F94" s="130">
        <v>7.8</v>
      </c>
      <c r="G94" s="130">
        <v>7.3</v>
      </c>
      <c r="I94" s="128">
        <v>6.2</v>
      </c>
      <c r="AG94" s="123">
        <v>12.6</v>
      </c>
      <c r="AI94" s="123">
        <v>10.7</v>
      </c>
      <c r="AJ94" s="122">
        <v>6.1</v>
      </c>
      <c r="BA94" s="132">
        <v>6.8888888888888893</v>
      </c>
      <c r="BB94" s="132">
        <v>12.222222222222221</v>
      </c>
      <c r="BC94" s="132">
        <v>8.8888888888888893</v>
      </c>
      <c r="BI94" s="132">
        <v>10.833333333333334</v>
      </c>
    </row>
    <row r="95" spans="1:61" x14ac:dyDescent="0.2">
      <c r="A95" s="246">
        <v>230</v>
      </c>
      <c r="D95" s="130">
        <v>12.1</v>
      </c>
      <c r="F95" s="130">
        <v>7.6</v>
      </c>
      <c r="G95" s="130">
        <v>6.9</v>
      </c>
      <c r="I95" s="128">
        <v>5.9</v>
      </c>
      <c r="AI95" s="123">
        <v>11.1</v>
      </c>
      <c r="AJ95" s="122">
        <v>6.2</v>
      </c>
      <c r="BA95" s="119">
        <v>7</v>
      </c>
      <c r="BB95" s="119">
        <v>11.888888888888889</v>
      </c>
      <c r="BC95" s="119">
        <v>8.6666666666666661</v>
      </c>
      <c r="BI95" s="119">
        <v>10.611111111111111</v>
      </c>
    </row>
    <row r="96" spans="1:61" x14ac:dyDescent="0.2">
      <c r="A96" s="246">
        <v>235</v>
      </c>
      <c r="D96" s="130">
        <v>12.2</v>
      </c>
      <c r="F96" s="130">
        <v>7.3</v>
      </c>
      <c r="G96" s="130">
        <v>6.7</v>
      </c>
      <c r="I96" s="128">
        <v>5.9</v>
      </c>
      <c r="AI96" s="123">
        <v>10.9</v>
      </c>
      <c r="AJ96" s="122">
        <v>6.1</v>
      </c>
      <c r="BA96" s="132">
        <v>7.0555555555555554</v>
      </c>
      <c r="BB96" s="132">
        <v>11.611111111111111</v>
      </c>
      <c r="BC96" s="132">
        <v>8.6111111111111107</v>
      </c>
      <c r="BI96" s="132">
        <v>10.277777777777779</v>
      </c>
    </row>
    <row r="97" spans="1:54" x14ac:dyDescent="0.2">
      <c r="A97" s="246">
        <v>240</v>
      </c>
      <c r="D97" s="130">
        <v>12.2</v>
      </c>
      <c r="F97" s="130">
        <v>7.1</v>
      </c>
      <c r="G97" s="130">
        <v>6.5</v>
      </c>
      <c r="I97" s="128">
        <v>5.9</v>
      </c>
      <c r="AJ97" s="122">
        <v>5.9</v>
      </c>
      <c r="BA97" s="119">
        <v>7.1111111111111107</v>
      </c>
      <c r="BB97" s="119">
        <v>11.444444444444445</v>
      </c>
    </row>
    <row r="98" spans="1:54" x14ac:dyDescent="0.2">
      <c r="A98" s="246">
        <v>245</v>
      </c>
      <c r="I98" s="128">
        <v>6</v>
      </c>
      <c r="AJ98" s="122">
        <v>5.7</v>
      </c>
      <c r="BA98" s="132">
        <v>7.2222222222222223</v>
      </c>
      <c r="BB98" s="132">
        <v>11.222222222222221</v>
      </c>
    </row>
    <row r="99" spans="1:54" x14ac:dyDescent="0.2">
      <c r="A99" s="246">
        <v>250</v>
      </c>
      <c r="I99" s="128">
        <v>5.8</v>
      </c>
      <c r="AJ99" s="122">
        <v>5.4</v>
      </c>
      <c r="BA99" s="119">
        <v>7.333333333333333</v>
      </c>
    </row>
    <row r="100" spans="1:54" x14ac:dyDescent="0.2">
      <c r="A100" s="246">
        <v>255</v>
      </c>
      <c r="AJ100" s="122">
        <v>5.5</v>
      </c>
      <c r="BA100" s="132">
        <v>7.5555555555555554</v>
      </c>
    </row>
    <row r="101" spans="1:54" x14ac:dyDescent="0.2">
      <c r="A101" s="246">
        <v>260</v>
      </c>
      <c r="AJ101" s="122">
        <v>5.9</v>
      </c>
      <c r="BA101" s="119">
        <v>7.666666666666667</v>
      </c>
    </row>
    <row r="102" spans="1:54" x14ac:dyDescent="0.2">
      <c r="A102" s="246"/>
      <c r="AJ102" s="122">
        <v>6.1</v>
      </c>
    </row>
    <row r="103" spans="1:54" x14ac:dyDescent="0.2">
      <c r="A103" s="246"/>
      <c r="AJ103" s="122">
        <v>6.2</v>
      </c>
    </row>
    <row r="104" spans="1:54" x14ac:dyDescent="0.2">
      <c r="A104" s="246"/>
      <c r="AJ104" s="122">
        <v>6.2</v>
      </c>
    </row>
    <row r="105" spans="1:54" x14ac:dyDescent="0.2">
      <c r="A105" s="246"/>
      <c r="AJ105" s="122">
        <v>6.2</v>
      </c>
    </row>
    <row r="106" spans="1:54" x14ac:dyDescent="0.2">
      <c r="A106" s="246"/>
      <c r="AJ106" s="122">
        <v>6.1</v>
      </c>
    </row>
    <row r="107" spans="1:54" x14ac:dyDescent="0.2">
      <c r="A107" s="246"/>
      <c r="AJ107" s="122">
        <v>6.1</v>
      </c>
    </row>
    <row r="108" spans="1:54" x14ac:dyDescent="0.2">
      <c r="A108" s="246"/>
      <c r="AJ108" s="122">
        <v>5.9</v>
      </c>
    </row>
    <row r="109" spans="1:54" x14ac:dyDescent="0.2">
      <c r="A109" s="246"/>
    </row>
  </sheetData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8D91F-526D-2344-BBC4-362549183FAB}">
  <dimension ref="A1:AT136"/>
  <sheetViews>
    <sheetView workbookViewId="0"/>
  </sheetViews>
  <sheetFormatPr baseColWidth="10" defaultRowHeight="16" x14ac:dyDescent="0.2"/>
  <sheetData>
    <row r="1" spans="1:46" ht="51" x14ac:dyDescent="0.2">
      <c r="C1" s="354" t="s">
        <v>97</v>
      </c>
      <c r="D1" s="355" t="s">
        <v>82</v>
      </c>
      <c r="E1" s="355" t="s">
        <v>69</v>
      </c>
      <c r="F1" s="355" t="s">
        <v>76</v>
      </c>
      <c r="G1" s="355" t="s">
        <v>63</v>
      </c>
      <c r="H1" s="355" t="s">
        <v>269</v>
      </c>
      <c r="I1" s="355" t="s">
        <v>68</v>
      </c>
      <c r="J1" s="355" t="s">
        <v>135</v>
      </c>
      <c r="K1" s="355" t="s">
        <v>105</v>
      </c>
      <c r="L1" s="355" t="s">
        <v>98</v>
      </c>
      <c r="M1" s="355" t="s">
        <v>119</v>
      </c>
      <c r="N1" s="355" t="s">
        <v>100</v>
      </c>
      <c r="O1" s="355" t="s">
        <v>75</v>
      </c>
      <c r="P1" s="355" t="s">
        <v>74</v>
      </c>
      <c r="Q1" s="355" t="s">
        <v>65</v>
      </c>
      <c r="R1" s="355" t="s">
        <v>271</v>
      </c>
      <c r="S1" s="355" t="s">
        <v>79</v>
      </c>
      <c r="T1" s="355" t="s">
        <v>91</v>
      </c>
      <c r="U1" s="355" t="s">
        <v>80</v>
      </c>
      <c r="V1" s="355" t="s">
        <v>73</v>
      </c>
      <c r="W1" s="355" t="s">
        <v>266</v>
      </c>
      <c r="X1" s="355" t="s">
        <v>107</v>
      </c>
      <c r="Y1" s="355" t="s">
        <v>104</v>
      </c>
      <c r="Z1" s="355" t="s">
        <v>96</v>
      </c>
      <c r="AA1" s="355" t="s">
        <v>118</v>
      </c>
      <c r="AB1" s="355" t="s">
        <v>86</v>
      </c>
      <c r="AC1" s="355" t="s">
        <v>94</v>
      </c>
      <c r="AD1" s="355" t="s">
        <v>263</v>
      </c>
      <c r="AE1" s="355" t="s">
        <v>85</v>
      </c>
      <c r="AF1" s="355" t="s">
        <v>95</v>
      </c>
      <c r="AG1" s="355" t="s">
        <v>66</v>
      </c>
      <c r="AH1" s="355" t="s">
        <v>121</v>
      </c>
      <c r="AI1" s="355" t="s">
        <v>78</v>
      </c>
      <c r="AJ1" s="355" t="s">
        <v>117</v>
      </c>
      <c r="AK1" s="355" t="s">
        <v>268</v>
      </c>
      <c r="AL1" s="355" t="s">
        <v>146</v>
      </c>
      <c r="AM1" s="355" t="s">
        <v>145</v>
      </c>
      <c r="AN1" s="355" t="s">
        <v>143</v>
      </c>
      <c r="AO1" s="355" t="s">
        <v>142</v>
      </c>
      <c r="AP1" s="355" t="s">
        <v>141</v>
      </c>
      <c r="AQ1" s="355" t="s">
        <v>140</v>
      </c>
      <c r="AR1" s="355" t="s">
        <v>139</v>
      </c>
      <c r="AS1" s="355" t="s">
        <v>138</v>
      </c>
      <c r="AT1" s="356" t="s">
        <v>122</v>
      </c>
    </row>
    <row r="2" spans="1:46" ht="51" x14ac:dyDescent="0.2">
      <c r="A2" s="445" t="s">
        <v>97</v>
      </c>
      <c r="B2" s="357" t="s">
        <v>293</v>
      </c>
      <c r="C2" s="358">
        <v>1</v>
      </c>
      <c r="D2" s="382" t="s">
        <v>1430</v>
      </c>
      <c r="E2" s="382" t="s">
        <v>1260</v>
      </c>
      <c r="F2" s="382" t="s">
        <v>1358</v>
      </c>
      <c r="G2" s="382" t="s">
        <v>1584</v>
      </c>
      <c r="H2" s="382" t="s">
        <v>1496</v>
      </c>
      <c r="I2" s="382" t="s">
        <v>1260</v>
      </c>
      <c r="J2" s="382" t="s">
        <v>1620</v>
      </c>
      <c r="K2" s="382" t="s">
        <v>1257</v>
      </c>
      <c r="L2" s="382" t="s">
        <v>1455</v>
      </c>
      <c r="M2" s="382" t="s">
        <v>1352</v>
      </c>
      <c r="N2" s="382" t="s">
        <v>1296</v>
      </c>
      <c r="O2" s="382" t="s">
        <v>1367</v>
      </c>
      <c r="P2" s="382" t="s">
        <v>1757</v>
      </c>
      <c r="Q2" s="382" t="s">
        <v>1758</v>
      </c>
      <c r="R2" s="382" t="s">
        <v>1209</v>
      </c>
      <c r="S2" s="382" t="s">
        <v>1217</v>
      </c>
      <c r="T2" s="359" t="s">
        <v>1608</v>
      </c>
      <c r="U2" s="359" t="s">
        <v>1562</v>
      </c>
      <c r="V2" s="360">
        <v>0.36433186936138462</v>
      </c>
      <c r="W2" s="360">
        <v>2.5892505022674123E-2</v>
      </c>
      <c r="X2" s="359" t="s">
        <v>1219</v>
      </c>
      <c r="Y2" s="359" t="s">
        <v>1759</v>
      </c>
      <c r="Z2" s="360">
        <v>4.8589369997333876E-2</v>
      </c>
      <c r="AA2" s="359" t="s">
        <v>1380</v>
      </c>
      <c r="AB2" s="359" t="s">
        <v>1142</v>
      </c>
      <c r="AC2" s="359" t="s">
        <v>1555</v>
      </c>
      <c r="AD2" s="359" t="s">
        <v>1744</v>
      </c>
      <c r="AE2" s="359" t="s">
        <v>1754</v>
      </c>
      <c r="AF2" s="359" t="s">
        <v>1394</v>
      </c>
      <c r="AG2" s="360">
        <v>0.17594832208345607</v>
      </c>
      <c r="AH2" s="359" t="s">
        <v>1414</v>
      </c>
      <c r="AI2" s="359" t="s">
        <v>1343</v>
      </c>
      <c r="AJ2" s="360">
        <v>0.89922880302589747</v>
      </c>
      <c r="AK2" s="359" t="s">
        <v>1239</v>
      </c>
      <c r="AL2" s="359" t="s">
        <v>1192</v>
      </c>
      <c r="AM2" s="359" t="s">
        <v>1724</v>
      </c>
      <c r="AN2" s="360">
        <v>0.86602540378443638</v>
      </c>
      <c r="AO2" s="359" t="s">
        <v>1432</v>
      </c>
      <c r="AP2" s="359" t="s">
        <v>1555</v>
      </c>
      <c r="AQ2" s="359" t="s">
        <v>1148</v>
      </c>
      <c r="AR2" s="359" t="s">
        <v>1163</v>
      </c>
      <c r="AS2" s="359" t="s">
        <v>1166</v>
      </c>
      <c r="AT2" s="361" t="s">
        <v>1278</v>
      </c>
    </row>
    <row r="3" spans="1:46" ht="34" x14ac:dyDescent="0.2">
      <c r="A3" s="439"/>
      <c r="B3" s="362" t="s">
        <v>683</v>
      </c>
      <c r="C3" s="363"/>
      <c r="D3" s="364">
        <v>8.6480005971085928E-9</v>
      </c>
      <c r="E3" s="364">
        <v>3.1315310584021959E-23</v>
      </c>
      <c r="F3" s="364">
        <v>4.7898908841308568E-16</v>
      </c>
      <c r="G3" s="364">
        <v>2.5693054815895382E-16</v>
      </c>
      <c r="H3" s="364">
        <v>5.1668727051044994E-15</v>
      </c>
      <c r="I3" s="364">
        <v>3.0475573444927892E-9</v>
      </c>
      <c r="J3" s="364">
        <v>4.4884370170400452E-3</v>
      </c>
      <c r="K3" s="364">
        <v>5.6852561589835229E-14</v>
      </c>
      <c r="L3" s="364">
        <v>1.07893833262963E-15</v>
      </c>
      <c r="M3" s="364">
        <v>1.2060884440112611E-10</v>
      </c>
      <c r="N3" s="364">
        <v>1.2411312060339435E-15</v>
      </c>
      <c r="O3" s="364">
        <v>7.5542580713825409E-13</v>
      </c>
      <c r="P3" s="364">
        <v>1.5364088845688825E-3</v>
      </c>
      <c r="Q3" s="364">
        <v>1.3780865483972676E-2</v>
      </c>
      <c r="R3" s="364">
        <v>4.2225026837859125E-22</v>
      </c>
      <c r="S3" s="364">
        <v>8.092755135269062E-11</v>
      </c>
      <c r="T3" s="364">
        <v>5.0592964366920446E-5</v>
      </c>
      <c r="U3" s="364">
        <v>2.0900710975264101E-12</v>
      </c>
      <c r="V3" s="364">
        <v>8.7423136020755812E-2</v>
      </c>
      <c r="W3" s="364">
        <v>0.87566746000938245</v>
      </c>
      <c r="X3" s="364">
        <v>5.5797363484702506E-13</v>
      </c>
      <c r="Y3" s="364">
        <v>2.117007926540743E-2</v>
      </c>
      <c r="Z3" s="364">
        <v>0.76590361668206142</v>
      </c>
      <c r="AA3" s="364">
        <v>1.7709722547513401E-7</v>
      </c>
      <c r="AB3" s="364">
        <v>9.7522016788875762E-16</v>
      </c>
      <c r="AC3" s="364">
        <v>2.0900004404142548E-7</v>
      </c>
      <c r="AD3" s="364">
        <v>1.1943120599874575E-4</v>
      </c>
      <c r="AE3" s="364">
        <v>6.5475550798374527E-4</v>
      </c>
      <c r="AF3" s="364">
        <v>7.0687048506560697E-12</v>
      </c>
      <c r="AG3" s="364">
        <v>0.26502780093989475</v>
      </c>
      <c r="AH3" s="364">
        <v>2.4760254543280381E-8</v>
      </c>
      <c r="AI3" s="364">
        <v>2.7466334715742238E-20</v>
      </c>
      <c r="AJ3" s="364">
        <v>0.10077119697410253</v>
      </c>
      <c r="AK3" s="364">
        <v>5.3245486479668494E-22</v>
      </c>
      <c r="AL3" s="364">
        <v>7.2047940557465266E-9</v>
      </c>
      <c r="AM3" s="364">
        <v>3.600812672483382E-3</v>
      </c>
      <c r="AN3" s="364">
        <v>0.33333333333333626</v>
      </c>
      <c r="AO3" s="364">
        <v>1.4710802084546429E-9</v>
      </c>
      <c r="AP3" s="364">
        <v>3.869774273142403E-7</v>
      </c>
      <c r="AQ3" s="364">
        <v>9.0470100495237504E-6</v>
      </c>
      <c r="AR3" s="364">
        <v>8.2680763324633632E-19</v>
      </c>
      <c r="AS3" s="364">
        <v>4.8945060596884476E-3</v>
      </c>
      <c r="AT3" s="365">
        <v>3.2494596724270488E-6</v>
      </c>
    </row>
    <row r="4" spans="1:46" ht="17" x14ac:dyDescent="0.2">
      <c r="A4" s="438"/>
      <c r="B4" s="366" t="s">
        <v>684</v>
      </c>
      <c r="C4" s="367">
        <v>49</v>
      </c>
      <c r="D4" s="368">
        <v>38</v>
      </c>
      <c r="E4" s="368">
        <v>49</v>
      </c>
      <c r="F4" s="368">
        <v>38</v>
      </c>
      <c r="G4" s="368">
        <v>38</v>
      </c>
      <c r="H4" s="368">
        <v>38</v>
      </c>
      <c r="I4" s="368">
        <v>19</v>
      </c>
      <c r="J4" s="368">
        <v>27</v>
      </c>
      <c r="K4" s="368">
        <v>42</v>
      </c>
      <c r="L4" s="368">
        <v>42</v>
      </c>
      <c r="M4" s="368">
        <v>49</v>
      </c>
      <c r="N4" s="368">
        <v>39</v>
      </c>
      <c r="O4" s="368">
        <v>42</v>
      </c>
      <c r="P4" s="368">
        <v>46</v>
      </c>
      <c r="Q4" s="368">
        <v>34</v>
      </c>
      <c r="R4" s="368">
        <v>47</v>
      </c>
      <c r="S4" s="368">
        <v>29</v>
      </c>
      <c r="T4" s="368">
        <v>42</v>
      </c>
      <c r="U4" s="368">
        <v>31</v>
      </c>
      <c r="V4" s="368">
        <v>23</v>
      </c>
      <c r="W4" s="368">
        <v>39</v>
      </c>
      <c r="X4" s="368">
        <v>34</v>
      </c>
      <c r="Y4" s="368">
        <v>32</v>
      </c>
      <c r="Z4" s="368">
        <v>40</v>
      </c>
      <c r="AA4" s="368">
        <v>39</v>
      </c>
      <c r="AB4" s="368">
        <v>39</v>
      </c>
      <c r="AC4" s="368">
        <v>24</v>
      </c>
      <c r="AD4" s="368">
        <v>45</v>
      </c>
      <c r="AE4" s="368">
        <v>42</v>
      </c>
      <c r="AF4" s="368">
        <v>33</v>
      </c>
      <c r="AG4" s="368">
        <v>42</v>
      </c>
      <c r="AH4" s="368">
        <v>32</v>
      </c>
      <c r="AI4" s="368">
        <v>45</v>
      </c>
      <c r="AJ4" s="368">
        <v>4</v>
      </c>
      <c r="AK4" s="368">
        <v>38</v>
      </c>
      <c r="AL4" s="368">
        <v>38</v>
      </c>
      <c r="AM4" s="368">
        <v>38</v>
      </c>
      <c r="AN4" s="368">
        <v>3</v>
      </c>
      <c r="AO4" s="368">
        <v>34</v>
      </c>
      <c r="AP4" s="368">
        <v>23</v>
      </c>
      <c r="AQ4" s="368">
        <v>25</v>
      </c>
      <c r="AR4" s="368">
        <v>38</v>
      </c>
      <c r="AS4" s="368">
        <v>12</v>
      </c>
      <c r="AT4" s="369">
        <v>17</v>
      </c>
    </row>
    <row r="5" spans="1:46" ht="51" x14ac:dyDescent="0.2">
      <c r="A5" s="438" t="s">
        <v>82</v>
      </c>
      <c r="B5" s="362" t="s">
        <v>293</v>
      </c>
      <c r="C5" s="370" t="s">
        <v>1430</v>
      </c>
      <c r="D5" s="371">
        <v>1</v>
      </c>
      <c r="E5" s="372" t="s">
        <v>1443</v>
      </c>
      <c r="F5" s="372" t="s">
        <v>1219</v>
      </c>
      <c r="G5" s="372" t="s">
        <v>1194</v>
      </c>
      <c r="H5" s="372" t="s">
        <v>1760</v>
      </c>
      <c r="I5" s="364">
        <v>0.60930854197384676</v>
      </c>
      <c r="J5" s="372" t="s">
        <v>1145</v>
      </c>
      <c r="K5" s="372" t="s">
        <v>1596</v>
      </c>
      <c r="L5" s="372" t="s">
        <v>1160</v>
      </c>
      <c r="M5" s="372" t="s">
        <v>1577</v>
      </c>
      <c r="N5" s="372" t="s">
        <v>1448</v>
      </c>
      <c r="O5" s="372" t="s">
        <v>1358</v>
      </c>
      <c r="P5" s="372" t="s">
        <v>1472</v>
      </c>
      <c r="Q5" s="372" t="s">
        <v>1448</v>
      </c>
      <c r="R5" s="372" t="s">
        <v>1555</v>
      </c>
      <c r="S5" s="372" t="s">
        <v>1470</v>
      </c>
      <c r="T5" s="372" t="s">
        <v>1158</v>
      </c>
      <c r="U5" s="372" t="s">
        <v>1396</v>
      </c>
      <c r="V5" s="372" t="s">
        <v>1458</v>
      </c>
      <c r="W5" s="372" t="s">
        <v>1761</v>
      </c>
      <c r="X5" s="372" t="s">
        <v>1186</v>
      </c>
      <c r="Y5" s="372" t="s">
        <v>1235</v>
      </c>
      <c r="Z5" s="372" t="s">
        <v>1762</v>
      </c>
      <c r="AA5" s="372" t="s">
        <v>1421</v>
      </c>
      <c r="AB5" s="372" t="s">
        <v>1330</v>
      </c>
      <c r="AC5" s="372" t="s">
        <v>1297</v>
      </c>
      <c r="AD5" s="372" t="s">
        <v>1763</v>
      </c>
      <c r="AE5" s="372" t="s">
        <v>1230</v>
      </c>
      <c r="AF5" s="372" t="s">
        <v>1367</v>
      </c>
      <c r="AG5" s="364">
        <v>3.7428107049838823E-2</v>
      </c>
      <c r="AH5" s="372" t="s">
        <v>1197</v>
      </c>
      <c r="AI5" s="372" t="s">
        <v>1211</v>
      </c>
      <c r="AJ5" s="372" t="s">
        <v>1666</v>
      </c>
      <c r="AK5" s="372" t="s">
        <v>1564</v>
      </c>
      <c r="AL5" s="372" t="s">
        <v>1149</v>
      </c>
      <c r="AM5" s="372" t="s">
        <v>1555</v>
      </c>
      <c r="AN5" s="364">
        <v>-4.5970826721356623E-15</v>
      </c>
      <c r="AO5" s="372" t="s">
        <v>1586</v>
      </c>
      <c r="AP5" s="372" t="s">
        <v>1426</v>
      </c>
      <c r="AQ5" s="372" t="s">
        <v>1577</v>
      </c>
      <c r="AR5" s="364">
        <v>0.11764450963609835</v>
      </c>
      <c r="AS5" s="372" t="s">
        <v>1666</v>
      </c>
      <c r="AT5" s="373" t="s">
        <v>1179</v>
      </c>
    </row>
    <row r="6" spans="1:46" ht="34" x14ac:dyDescent="0.2">
      <c r="A6" s="439"/>
      <c r="B6" s="362" t="s">
        <v>683</v>
      </c>
      <c r="C6" s="374">
        <v>8.6480005971085928E-9</v>
      </c>
      <c r="D6" s="375"/>
      <c r="E6" s="364">
        <v>2.2357882521366608E-14</v>
      </c>
      <c r="F6" s="364">
        <v>1.7205212007316514E-18</v>
      </c>
      <c r="G6" s="364">
        <v>1.9252648905514887E-20</v>
      </c>
      <c r="H6" s="364">
        <v>2.4031125880590759E-9</v>
      </c>
      <c r="I6" s="364">
        <v>0.1088157251270862</v>
      </c>
      <c r="J6" s="364">
        <v>7.8174631224932222E-6</v>
      </c>
      <c r="K6" s="364">
        <v>2.2173966726165209E-7</v>
      </c>
      <c r="L6" s="364">
        <v>2.3035238422618524E-18</v>
      </c>
      <c r="M6" s="364">
        <v>2.4276274781478707E-13</v>
      </c>
      <c r="N6" s="364">
        <v>2.6717423045352461E-10</v>
      </c>
      <c r="O6" s="364">
        <v>3.5792163803887448E-13</v>
      </c>
      <c r="P6" s="364">
        <v>2.0306937540012125E-5</v>
      </c>
      <c r="Q6" s="364">
        <v>1.4473653228506573E-8</v>
      </c>
      <c r="R6" s="364">
        <v>9.4247174896519526E-11</v>
      </c>
      <c r="S6" s="364">
        <v>1.15200573798295E-5</v>
      </c>
      <c r="T6" s="364">
        <v>3.7273109676219261E-4</v>
      </c>
      <c r="U6" s="364">
        <v>2.7982222357355907E-5</v>
      </c>
      <c r="V6" s="364">
        <v>3.7043638748383324E-3</v>
      </c>
      <c r="W6" s="364">
        <v>2.0159806176441066E-4</v>
      </c>
      <c r="X6" s="364">
        <v>4.4868244420062287E-8</v>
      </c>
      <c r="Y6" s="364">
        <v>3.3036086017472865E-3</v>
      </c>
      <c r="Z6" s="364">
        <v>3.1186206366520388E-2</v>
      </c>
      <c r="AA6" s="364">
        <v>1.0766752381522807E-9</v>
      </c>
      <c r="AB6" s="364">
        <v>1.2502277028611145E-11</v>
      </c>
      <c r="AC6" s="364">
        <v>1.0073570421666793E-18</v>
      </c>
      <c r="AD6" s="364">
        <v>1.0515112532653746E-3</v>
      </c>
      <c r="AE6" s="364">
        <v>5.0809870019938865E-11</v>
      </c>
      <c r="AF6" s="364">
        <v>4.5930202618329029E-7</v>
      </c>
      <c r="AG6" s="364">
        <v>0.84156112276615269</v>
      </c>
      <c r="AH6" s="364">
        <v>3.0591988146243039E-5</v>
      </c>
      <c r="AI6" s="364">
        <v>3.8321090759029547E-10</v>
      </c>
      <c r="AJ6" s="372"/>
      <c r="AK6" s="364">
        <v>2.7757366289402665E-9</v>
      </c>
      <c r="AL6" s="364">
        <v>2.0822039491163781E-9</v>
      </c>
      <c r="AM6" s="364">
        <v>4.3717402939791008E-14</v>
      </c>
      <c r="AN6" s="364">
        <v>0.99999999999999711</v>
      </c>
      <c r="AO6" s="364">
        <v>1.2420029267471783E-8</v>
      </c>
      <c r="AP6" s="364">
        <v>7.9302286528378091E-3</v>
      </c>
      <c r="AQ6" s="364">
        <v>3.0464444429554639E-5</v>
      </c>
      <c r="AR6" s="364">
        <v>0.42582790914257351</v>
      </c>
      <c r="AS6" s="372"/>
      <c r="AT6" s="365">
        <v>3.0998660527936845E-3</v>
      </c>
    </row>
    <row r="7" spans="1:46" ht="17" x14ac:dyDescent="0.2">
      <c r="A7" s="438"/>
      <c r="B7" s="366" t="s">
        <v>684</v>
      </c>
      <c r="C7" s="367">
        <v>38</v>
      </c>
      <c r="D7" s="368">
        <v>49</v>
      </c>
      <c r="E7" s="368">
        <v>38</v>
      </c>
      <c r="F7" s="368">
        <v>49</v>
      </c>
      <c r="G7" s="368">
        <v>49</v>
      </c>
      <c r="H7" s="368">
        <v>49</v>
      </c>
      <c r="I7" s="368">
        <v>8</v>
      </c>
      <c r="J7" s="368">
        <v>16</v>
      </c>
      <c r="K7" s="368">
        <v>45</v>
      </c>
      <c r="L7" s="368">
        <v>45</v>
      </c>
      <c r="M7" s="368">
        <v>38</v>
      </c>
      <c r="N7" s="368">
        <v>28</v>
      </c>
      <c r="O7" s="368">
        <v>31</v>
      </c>
      <c r="P7" s="368">
        <v>35</v>
      </c>
      <c r="Q7" s="368">
        <v>23</v>
      </c>
      <c r="R7" s="368">
        <v>36</v>
      </c>
      <c r="S7" s="368">
        <v>18</v>
      </c>
      <c r="T7" s="368">
        <v>31</v>
      </c>
      <c r="U7" s="368">
        <v>20</v>
      </c>
      <c r="V7" s="368">
        <v>12</v>
      </c>
      <c r="W7" s="368">
        <v>28</v>
      </c>
      <c r="X7" s="368">
        <v>23</v>
      </c>
      <c r="Y7" s="368">
        <v>21</v>
      </c>
      <c r="Z7" s="368">
        <v>46</v>
      </c>
      <c r="AA7" s="368">
        <v>28</v>
      </c>
      <c r="AB7" s="368">
        <v>48</v>
      </c>
      <c r="AC7" s="368">
        <v>35</v>
      </c>
      <c r="AD7" s="368">
        <v>34</v>
      </c>
      <c r="AE7" s="368">
        <v>31</v>
      </c>
      <c r="AF7" s="368">
        <v>22</v>
      </c>
      <c r="AG7" s="368">
        <v>31</v>
      </c>
      <c r="AH7" s="368">
        <v>21</v>
      </c>
      <c r="AI7" s="368">
        <v>34</v>
      </c>
      <c r="AJ7" s="368">
        <v>2</v>
      </c>
      <c r="AK7" s="368">
        <v>49</v>
      </c>
      <c r="AL7" s="368">
        <v>49</v>
      </c>
      <c r="AM7" s="368">
        <v>48</v>
      </c>
      <c r="AN7" s="368">
        <v>3</v>
      </c>
      <c r="AO7" s="368">
        <v>23</v>
      </c>
      <c r="AP7" s="368">
        <v>12</v>
      </c>
      <c r="AQ7" s="368">
        <v>14</v>
      </c>
      <c r="AR7" s="368">
        <v>48</v>
      </c>
      <c r="AS7" s="368">
        <v>1</v>
      </c>
      <c r="AT7" s="369">
        <v>17</v>
      </c>
    </row>
    <row r="8" spans="1:46" ht="51" x14ac:dyDescent="0.2">
      <c r="A8" s="438" t="s">
        <v>69</v>
      </c>
      <c r="B8" s="362" t="s">
        <v>293</v>
      </c>
      <c r="C8" s="370" t="s">
        <v>1260</v>
      </c>
      <c r="D8" s="372" t="s">
        <v>1443</v>
      </c>
      <c r="E8" s="371">
        <v>1</v>
      </c>
      <c r="F8" s="372" t="s">
        <v>1201</v>
      </c>
      <c r="G8" s="372" t="s">
        <v>1256</v>
      </c>
      <c r="H8" s="372" t="s">
        <v>1139</v>
      </c>
      <c r="I8" s="372" t="s">
        <v>1216</v>
      </c>
      <c r="J8" s="372" t="s">
        <v>1506</v>
      </c>
      <c r="K8" s="372" t="s">
        <v>1184</v>
      </c>
      <c r="L8" s="372" t="s">
        <v>1288</v>
      </c>
      <c r="M8" s="372" t="s">
        <v>1435</v>
      </c>
      <c r="N8" s="372" t="s">
        <v>1259</v>
      </c>
      <c r="O8" s="372" t="s">
        <v>1155</v>
      </c>
      <c r="P8" s="372" t="s">
        <v>1536</v>
      </c>
      <c r="Q8" s="372" t="s">
        <v>1764</v>
      </c>
      <c r="R8" s="372" t="s">
        <v>1274</v>
      </c>
      <c r="S8" s="372" t="s">
        <v>1385</v>
      </c>
      <c r="T8" s="372" t="s">
        <v>1302</v>
      </c>
      <c r="U8" s="372" t="s">
        <v>1283</v>
      </c>
      <c r="V8" s="364">
        <v>0.31335377900763373</v>
      </c>
      <c r="W8" s="364">
        <v>9.7841242964631731E-2</v>
      </c>
      <c r="X8" s="372" t="s">
        <v>1448</v>
      </c>
      <c r="Y8" s="372" t="s">
        <v>1765</v>
      </c>
      <c r="Z8" s="364">
        <v>-1.0064898947171554E-2</v>
      </c>
      <c r="AA8" s="372" t="s">
        <v>1369</v>
      </c>
      <c r="AB8" s="372" t="s">
        <v>1421</v>
      </c>
      <c r="AC8" s="372" t="s">
        <v>1290</v>
      </c>
      <c r="AD8" s="372" t="s">
        <v>1566</v>
      </c>
      <c r="AE8" s="372" t="s">
        <v>1433</v>
      </c>
      <c r="AF8" s="372" t="s">
        <v>1195</v>
      </c>
      <c r="AG8" s="364">
        <v>4.7857126167329095E-2</v>
      </c>
      <c r="AH8" s="372" t="s">
        <v>1400</v>
      </c>
      <c r="AI8" s="372" t="s">
        <v>1139</v>
      </c>
      <c r="AJ8" s="372" t="s">
        <v>1282</v>
      </c>
      <c r="AK8" s="372" t="s">
        <v>1358</v>
      </c>
      <c r="AL8" s="372" t="s">
        <v>1440</v>
      </c>
      <c r="AM8" s="372" t="s">
        <v>1545</v>
      </c>
      <c r="AN8" s="364">
        <v>0.86602540378444082</v>
      </c>
      <c r="AO8" s="372" t="s">
        <v>1139</v>
      </c>
      <c r="AP8" s="372" t="s">
        <v>1256</v>
      </c>
      <c r="AQ8" s="372" t="s">
        <v>1386</v>
      </c>
      <c r="AR8" s="372" t="s">
        <v>1653</v>
      </c>
      <c r="AS8" s="372" t="s">
        <v>1168</v>
      </c>
      <c r="AT8" s="373" t="s">
        <v>1550</v>
      </c>
    </row>
    <row r="9" spans="1:46" ht="34" x14ac:dyDescent="0.2">
      <c r="A9" s="439"/>
      <c r="B9" s="362" t="s">
        <v>683</v>
      </c>
      <c r="C9" s="374">
        <v>3.1315310584021959E-23</v>
      </c>
      <c r="D9" s="364">
        <v>2.2357882521366608E-14</v>
      </c>
      <c r="E9" s="375"/>
      <c r="F9" s="364">
        <v>4.3805419948674976E-19</v>
      </c>
      <c r="G9" s="364">
        <v>2.345451053811656E-20</v>
      </c>
      <c r="H9" s="364">
        <v>2.4141665389324002E-12</v>
      </c>
      <c r="I9" s="364">
        <v>4.5457060772395824E-9</v>
      </c>
      <c r="J9" s="364">
        <v>3.5106581104052345E-6</v>
      </c>
      <c r="K9" s="364">
        <v>8.0879388691428305E-14</v>
      </c>
      <c r="L9" s="364">
        <v>1.0158679903379834E-18</v>
      </c>
      <c r="M9" s="364">
        <v>8.2582613998804487E-16</v>
      </c>
      <c r="N9" s="364">
        <v>2.8258217414109508E-18</v>
      </c>
      <c r="O9" s="364">
        <v>5.8307642230653638E-13</v>
      </c>
      <c r="P9" s="364">
        <v>3.0509035691927203E-6</v>
      </c>
      <c r="Q9" s="364">
        <v>3.4518324905855216E-3</v>
      </c>
      <c r="R9" s="364">
        <v>6.9260521567240688E-21</v>
      </c>
      <c r="S9" s="364">
        <v>2.6988637233154575E-7</v>
      </c>
      <c r="T9" s="364">
        <v>5.2583598467740962E-7</v>
      </c>
      <c r="U9" s="364">
        <v>4.3354031719675595E-10</v>
      </c>
      <c r="V9" s="364">
        <v>0.13595855896196452</v>
      </c>
      <c r="W9" s="364">
        <v>0.54809039235448087</v>
      </c>
      <c r="X9" s="364">
        <v>9.8088783679294903E-13</v>
      </c>
      <c r="Y9" s="364">
        <v>9.7448067370430411E-3</v>
      </c>
      <c r="Z9" s="364">
        <v>0.95085034271479629</v>
      </c>
      <c r="AA9" s="364">
        <v>5.5116593597019929E-9</v>
      </c>
      <c r="AB9" s="364">
        <v>3.4654678820498466E-13</v>
      </c>
      <c r="AC9" s="364">
        <v>2.9303112558788555E-11</v>
      </c>
      <c r="AD9" s="364">
        <v>4.51254504976731E-5</v>
      </c>
      <c r="AE9" s="364">
        <v>2.7330455889043937E-5</v>
      </c>
      <c r="AF9" s="364">
        <v>5.0708906373567928E-10</v>
      </c>
      <c r="AG9" s="364">
        <v>0.76055850475911002</v>
      </c>
      <c r="AH9" s="364">
        <v>8.3105024602081753E-12</v>
      </c>
      <c r="AI9" s="364">
        <v>8.5324904539792012E-15</v>
      </c>
      <c r="AJ9" s="364">
        <v>5.4422172769275079E-3</v>
      </c>
      <c r="AK9" s="364">
        <v>4.6690788528753488E-16</v>
      </c>
      <c r="AL9" s="364">
        <v>8.1955955983382481E-10</v>
      </c>
      <c r="AM9" s="364">
        <v>7.4638285491242899E-6</v>
      </c>
      <c r="AN9" s="364">
        <v>0.33333333333333059</v>
      </c>
      <c r="AO9" s="364">
        <v>2.0199795065921467E-11</v>
      </c>
      <c r="AP9" s="364">
        <v>5.8761653574765109E-13</v>
      </c>
      <c r="AQ9" s="364">
        <v>5.9082173869306459E-5</v>
      </c>
      <c r="AR9" s="364">
        <v>4.4794984209274012E-10</v>
      </c>
      <c r="AS9" s="364">
        <v>1.472879678889282E-4</v>
      </c>
      <c r="AT9" s="365">
        <v>2.3215088174526634E-8</v>
      </c>
    </row>
    <row r="10" spans="1:46" ht="17" x14ac:dyDescent="0.2">
      <c r="A10" s="438"/>
      <c r="B10" s="366" t="s">
        <v>684</v>
      </c>
      <c r="C10" s="367">
        <v>49</v>
      </c>
      <c r="D10" s="368">
        <v>38</v>
      </c>
      <c r="E10" s="368">
        <v>50</v>
      </c>
      <c r="F10" s="368">
        <v>38</v>
      </c>
      <c r="G10" s="368">
        <v>38</v>
      </c>
      <c r="H10" s="368">
        <v>38</v>
      </c>
      <c r="I10" s="368">
        <v>20</v>
      </c>
      <c r="J10" s="368">
        <v>28</v>
      </c>
      <c r="K10" s="368">
        <v>42</v>
      </c>
      <c r="L10" s="368">
        <v>42</v>
      </c>
      <c r="M10" s="368">
        <v>49</v>
      </c>
      <c r="N10" s="368">
        <v>40</v>
      </c>
      <c r="O10" s="368">
        <v>43</v>
      </c>
      <c r="P10" s="368">
        <v>47</v>
      </c>
      <c r="Q10" s="368">
        <v>35</v>
      </c>
      <c r="R10" s="368">
        <v>48</v>
      </c>
      <c r="S10" s="368">
        <v>30</v>
      </c>
      <c r="T10" s="368">
        <v>43</v>
      </c>
      <c r="U10" s="368">
        <v>32</v>
      </c>
      <c r="V10" s="368">
        <v>24</v>
      </c>
      <c r="W10" s="368">
        <v>40</v>
      </c>
      <c r="X10" s="368">
        <v>35</v>
      </c>
      <c r="Y10" s="368">
        <v>33</v>
      </c>
      <c r="Z10" s="368">
        <v>40</v>
      </c>
      <c r="AA10" s="368">
        <v>40</v>
      </c>
      <c r="AB10" s="368">
        <v>39</v>
      </c>
      <c r="AC10" s="368">
        <v>24</v>
      </c>
      <c r="AD10" s="368">
        <v>46</v>
      </c>
      <c r="AE10" s="368">
        <v>43</v>
      </c>
      <c r="AF10" s="368">
        <v>34</v>
      </c>
      <c r="AG10" s="368">
        <v>43</v>
      </c>
      <c r="AH10" s="368">
        <v>33</v>
      </c>
      <c r="AI10" s="368">
        <v>46</v>
      </c>
      <c r="AJ10" s="368">
        <v>4</v>
      </c>
      <c r="AK10" s="368">
        <v>38</v>
      </c>
      <c r="AL10" s="368">
        <v>38</v>
      </c>
      <c r="AM10" s="368">
        <v>38</v>
      </c>
      <c r="AN10" s="368">
        <v>3</v>
      </c>
      <c r="AO10" s="368">
        <v>35</v>
      </c>
      <c r="AP10" s="368">
        <v>24</v>
      </c>
      <c r="AQ10" s="368">
        <v>26</v>
      </c>
      <c r="AR10" s="368">
        <v>38</v>
      </c>
      <c r="AS10" s="368">
        <v>13</v>
      </c>
      <c r="AT10" s="369">
        <v>17</v>
      </c>
    </row>
    <row r="11" spans="1:46" ht="51" x14ac:dyDescent="0.2">
      <c r="A11" s="438" t="s">
        <v>76</v>
      </c>
      <c r="B11" s="362" t="s">
        <v>293</v>
      </c>
      <c r="C11" s="370" t="s">
        <v>1358</v>
      </c>
      <c r="D11" s="372" t="s">
        <v>1219</v>
      </c>
      <c r="E11" s="372" t="s">
        <v>1201</v>
      </c>
      <c r="F11" s="371">
        <v>1</v>
      </c>
      <c r="G11" s="372" t="s">
        <v>1422</v>
      </c>
      <c r="H11" s="372" t="s">
        <v>1274</v>
      </c>
      <c r="I11" s="364">
        <v>0.35662635835168871</v>
      </c>
      <c r="J11" s="372" t="s">
        <v>1349</v>
      </c>
      <c r="K11" s="372" t="s">
        <v>1475</v>
      </c>
      <c r="L11" s="372" t="s">
        <v>1213</v>
      </c>
      <c r="M11" s="372" t="s">
        <v>1384</v>
      </c>
      <c r="N11" s="372" t="s">
        <v>1176</v>
      </c>
      <c r="O11" s="372" t="s">
        <v>1592</v>
      </c>
      <c r="P11" s="372" t="s">
        <v>1766</v>
      </c>
      <c r="Q11" s="372" t="s">
        <v>1222</v>
      </c>
      <c r="R11" s="372" t="s">
        <v>1504</v>
      </c>
      <c r="S11" s="372" t="s">
        <v>1275</v>
      </c>
      <c r="T11" s="372" t="s">
        <v>1767</v>
      </c>
      <c r="U11" s="372" t="s">
        <v>1401</v>
      </c>
      <c r="V11" s="364">
        <v>0.24196308425562252</v>
      </c>
      <c r="W11" s="372" t="s">
        <v>1212</v>
      </c>
      <c r="X11" s="372" t="s">
        <v>1150</v>
      </c>
      <c r="Y11" s="372" t="s">
        <v>1768</v>
      </c>
      <c r="Z11" s="372" t="s">
        <v>1769</v>
      </c>
      <c r="AA11" s="372" t="s">
        <v>1224</v>
      </c>
      <c r="AB11" s="372" t="s">
        <v>1618</v>
      </c>
      <c r="AC11" s="372" t="s">
        <v>1284</v>
      </c>
      <c r="AD11" s="364">
        <v>0.19647331177007216</v>
      </c>
      <c r="AE11" s="372" t="s">
        <v>1591</v>
      </c>
      <c r="AF11" s="372" t="s">
        <v>1228</v>
      </c>
      <c r="AG11" s="364">
        <v>0.26374806399337619</v>
      </c>
      <c r="AH11" s="372" t="s">
        <v>1297</v>
      </c>
      <c r="AI11" s="372" t="s">
        <v>1284</v>
      </c>
      <c r="AJ11" s="372" t="s">
        <v>1666</v>
      </c>
      <c r="AK11" s="372" t="s">
        <v>1518</v>
      </c>
      <c r="AL11" s="372" t="s">
        <v>1592</v>
      </c>
      <c r="AM11" s="372" t="s">
        <v>1272</v>
      </c>
      <c r="AN11" s="364">
        <v>0.99339926779878229</v>
      </c>
      <c r="AO11" s="372" t="s">
        <v>1168</v>
      </c>
      <c r="AP11" s="364">
        <v>0.34092026733538594</v>
      </c>
      <c r="AQ11" s="372" t="s">
        <v>1770</v>
      </c>
      <c r="AR11" s="364">
        <v>0.18439775105775999</v>
      </c>
      <c r="AS11" s="372" t="s">
        <v>1666</v>
      </c>
      <c r="AT11" s="373" t="s">
        <v>1141</v>
      </c>
    </row>
    <row r="12" spans="1:46" ht="34" x14ac:dyDescent="0.2">
      <c r="A12" s="439"/>
      <c r="B12" s="362" t="s">
        <v>683</v>
      </c>
      <c r="C12" s="374">
        <v>4.7898908841308568E-16</v>
      </c>
      <c r="D12" s="364">
        <v>1.7205212007316514E-18</v>
      </c>
      <c r="E12" s="364">
        <v>4.3805419948674976E-19</v>
      </c>
      <c r="F12" s="375"/>
      <c r="G12" s="364">
        <v>3.2506663463043197E-30</v>
      </c>
      <c r="H12" s="364">
        <v>2.8566657225835213E-21</v>
      </c>
      <c r="I12" s="364">
        <v>0.38585809631702672</v>
      </c>
      <c r="J12" s="364">
        <v>2.258244517346482E-3</v>
      </c>
      <c r="K12" s="364">
        <v>3.1263481469659775E-9</v>
      </c>
      <c r="L12" s="364">
        <v>4.0780243650367784E-37</v>
      </c>
      <c r="M12" s="364">
        <v>1.2763943041217915E-17</v>
      </c>
      <c r="N12" s="364">
        <v>5.7788822756681033E-8</v>
      </c>
      <c r="O12" s="364">
        <v>3.0992758092570987E-8</v>
      </c>
      <c r="P12" s="364">
        <v>4.0422573854009734E-2</v>
      </c>
      <c r="Q12" s="364">
        <v>2.2091215394960669E-7</v>
      </c>
      <c r="R12" s="364">
        <v>1.6926550354473876E-31</v>
      </c>
      <c r="S12" s="364">
        <v>1.0175534214683574E-4</v>
      </c>
      <c r="T12" s="364">
        <v>4.1024162548220451E-2</v>
      </c>
      <c r="U12" s="364">
        <v>3.0740826112320957E-8</v>
      </c>
      <c r="V12" s="364">
        <v>0.44864445729692082</v>
      </c>
      <c r="W12" s="364">
        <v>4.9822319051780076E-4</v>
      </c>
      <c r="X12" s="364">
        <v>5.2617984042211248E-8</v>
      </c>
      <c r="Y12" s="364">
        <v>2.8371326583002513E-2</v>
      </c>
      <c r="Z12" s="364">
        <v>9.6300605811601662E-3</v>
      </c>
      <c r="AA12" s="364">
        <v>7.8301652340303908E-5</v>
      </c>
      <c r="AB12" s="364">
        <v>7.6672485779228034E-14</v>
      </c>
      <c r="AC12" s="364">
        <v>2.8533721510597344E-23</v>
      </c>
      <c r="AD12" s="364">
        <v>0.26541956478983375</v>
      </c>
      <c r="AE12" s="364">
        <v>2.4158694781735679E-5</v>
      </c>
      <c r="AF12" s="364">
        <v>2.3696073907894051E-5</v>
      </c>
      <c r="AG12" s="364">
        <v>0.15166645586795049</v>
      </c>
      <c r="AH12" s="364">
        <v>2.4075110142140869E-11</v>
      </c>
      <c r="AI12" s="364">
        <v>1.5329170582592499E-22</v>
      </c>
      <c r="AJ12" s="372"/>
      <c r="AK12" s="364">
        <v>3.4523386495064307E-10</v>
      </c>
      <c r="AL12" s="364">
        <v>1.6327878390457656E-12</v>
      </c>
      <c r="AM12" s="364">
        <v>4.1646476761537109E-10</v>
      </c>
      <c r="AN12" s="364">
        <v>7.3186395040330532E-2</v>
      </c>
      <c r="AO12" s="364">
        <v>1.1266520835806929E-7</v>
      </c>
      <c r="AP12" s="364">
        <v>0.27816831018905125</v>
      </c>
      <c r="AQ12" s="364">
        <v>4.4653486327099742E-2</v>
      </c>
      <c r="AR12" s="364">
        <v>0.2096017664677734</v>
      </c>
      <c r="AS12" s="372"/>
      <c r="AT12" s="365">
        <v>1.1199333223016118E-5</v>
      </c>
    </row>
    <row r="13" spans="1:46" ht="17" x14ac:dyDescent="0.2">
      <c r="A13" s="438"/>
      <c r="B13" s="366" t="s">
        <v>684</v>
      </c>
      <c r="C13" s="367">
        <v>38</v>
      </c>
      <c r="D13" s="368">
        <v>49</v>
      </c>
      <c r="E13" s="368">
        <v>38</v>
      </c>
      <c r="F13" s="368">
        <v>49</v>
      </c>
      <c r="G13" s="368">
        <v>49</v>
      </c>
      <c r="H13" s="368">
        <v>49</v>
      </c>
      <c r="I13" s="368">
        <v>8</v>
      </c>
      <c r="J13" s="368">
        <v>16</v>
      </c>
      <c r="K13" s="368">
        <v>45</v>
      </c>
      <c r="L13" s="368">
        <v>45</v>
      </c>
      <c r="M13" s="368">
        <v>38</v>
      </c>
      <c r="N13" s="368">
        <v>28</v>
      </c>
      <c r="O13" s="368">
        <v>31</v>
      </c>
      <c r="P13" s="368">
        <v>35</v>
      </c>
      <c r="Q13" s="368">
        <v>23</v>
      </c>
      <c r="R13" s="368">
        <v>36</v>
      </c>
      <c r="S13" s="368">
        <v>18</v>
      </c>
      <c r="T13" s="368">
        <v>31</v>
      </c>
      <c r="U13" s="368">
        <v>20</v>
      </c>
      <c r="V13" s="368">
        <v>12</v>
      </c>
      <c r="W13" s="368">
        <v>28</v>
      </c>
      <c r="X13" s="368">
        <v>23</v>
      </c>
      <c r="Y13" s="368">
        <v>21</v>
      </c>
      <c r="Z13" s="368">
        <v>46</v>
      </c>
      <c r="AA13" s="368">
        <v>28</v>
      </c>
      <c r="AB13" s="368">
        <v>48</v>
      </c>
      <c r="AC13" s="368">
        <v>35</v>
      </c>
      <c r="AD13" s="368">
        <v>34</v>
      </c>
      <c r="AE13" s="368">
        <v>31</v>
      </c>
      <c r="AF13" s="368">
        <v>22</v>
      </c>
      <c r="AG13" s="368">
        <v>31</v>
      </c>
      <c r="AH13" s="368">
        <v>21</v>
      </c>
      <c r="AI13" s="368">
        <v>34</v>
      </c>
      <c r="AJ13" s="368">
        <v>2</v>
      </c>
      <c r="AK13" s="368">
        <v>49</v>
      </c>
      <c r="AL13" s="368">
        <v>49</v>
      </c>
      <c r="AM13" s="368">
        <v>48</v>
      </c>
      <c r="AN13" s="368">
        <v>3</v>
      </c>
      <c r="AO13" s="368">
        <v>23</v>
      </c>
      <c r="AP13" s="368">
        <v>12</v>
      </c>
      <c r="AQ13" s="368">
        <v>14</v>
      </c>
      <c r="AR13" s="368">
        <v>48</v>
      </c>
      <c r="AS13" s="368">
        <v>1</v>
      </c>
      <c r="AT13" s="369">
        <v>17</v>
      </c>
    </row>
    <row r="14" spans="1:46" ht="51" x14ac:dyDescent="0.2">
      <c r="A14" s="438" t="s">
        <v>63</v>
      </c>
      <c r="B14" s="362" t="s">
        <v>293</v>
      </c>
      <c r="C14" s="370" t="s">
        <v>1584</v>
      </c>
      <c r="D14" s="372" t="s">
        <v>1194</v>
      </c>
      <c r="E14" s="372" t="s">
        <v>1256</v>
      </c>
      <c r="F14" s="372" t="s">
        <v>1422</v>
      </c>
      <c r="G14" s="371">
        <v>1</v>
      </c>
      <c r="H14" s="372" t="s">
        <v>1222</v>
      </c>
      <c r="I14" s="372" t="s">
        <v>1422</v>
      </c>
      <c r="J14" s="372" t="s">
        <v>1183</v>
      </c>
      <c r="K14" s="372" t="s">
        <v>1205</v>
      </c>
      <c r="L14" s="372" t="s">
        <v>1374</v>
      </c>
      <c r="M14" s="372" t="s">
        <v>1400</v>
      </c>
      <c r="N14" s="372" t="s">
        <v>1374</v>
      </c>
      <c r="O14" s="372" t="s">
        <v>1239</v>
      </c>
      <c r="P14" s="372" t="s">
        <v>1350</v>
      </c>
      <c r="Q14" s="372" t="s">
        <v>1227</v>
      </c>
      <c r="R14" s="372" t="s">
        <v>1240</v>
      </c>
      <c r="S14" s="372" t="s">
        <v>1190</v>
      </c>
      <c r="T14" s="372" t="s">
        <v>1460</v>
      </c>
      <c r="U14" s="372" t="s">
        <v>1292</v>
      </c>
      <c r="V14" s="372" t="s">
        <v>1504</v>
      </c>
      <c r="W14" s="372" t="s">
        <v>1425</v>
      </c>
      <c r="X14" s="372" t="s">
        <v>1191</v>
      </c>
      <c r="Y14" s="372" t="s">
        <v>1356</v>
      </c>
      <c r="Z14" s="372" t="s">
        <v>1771</v>
      </c>
      <c r="AA14" s="372" t="s">
        <v>1296</v>
      </c>
      <c r="AB14" s="372" t="s">
        <v>1236</v>
      </c>
      <c r="AC14" s="372" t="s">
        <v>1201</v>
      </c>
      <c r="AD14" s="372" t="s">
        <v>1772</v>
      </c>
      <c r="AE14" s="372" t="s">
        <v>1219</v>
      </c>
      <c r="AF14" s="372" t="s">
        <v>1288</v>
      </c>
      <c r="AG14" s="364">
        <v>0.1607121606432895</v>
      </c>
      <c r="AH14" s="372" t="s">
        <v>1402</v>
      </c>
      <c r="AI14" s="372" t="s">
        <v>1288</v>
      </c>
      <c r="AJ14" s="372" t="s">
        <v>1666</v>
      </c>
      <c r="AK14" s="372" t="s">
        <v>1383</v>
      </c>
      <c r="AL14" s="372" t="s">
        <v>1448</v>
      </c>
      <c r="AM14" s="372" t="s">
        <v>1435</v>
      </c>
      <c r="AN14" s="372" t="s">
        <v>1719</v>
      </c>
      <c r="AO14" s="372" t="s">
        <v>1364</v>
      </c>
      <c r="AP14" s="372" t="s">
        <v>1677</v>
      </c>
      <c r="AQ14" s="372" t="s">
        <v>1360</v>
      </c>
      <c r="AR14" s="364">
        <v>0.11252551850320049</v>
      </c>
      <c r="AS14" s="372" t="s">
        <v>1666</v>
      </c>
      <c r="AT14" s="373" t="s">
        <v>1188</v>
      </c>
    </row>
    <row r="15" spans="1:46" ht="34" x14ac:dyDescent="0.2">
      <c r="A15" s="439"/>
      <c r="B15" s="362" t="s">
        <v>683</v>
      </c>
      <c r="C15" s="374">
        <v>2.5693054815895382E-16</v>
      </c>
      <c r="D15" s="364">
        <v>1.9252648905514887E-20</v>
      </c>
      <c r="E15" s="364">
        <v>2.345451053811656E-20</v>
      </c>
      <c r="F15" s="364">
        <v>3.2506663463043197E-30</v>
      </c>
      <c r="G15" s="375"/>
      <c r="H15" s="364">
        <v>5.8999458272666229E-15</v>
      </c>
      <c r="I15" s="364">
        <v>7.0291031971480485E-5</v>
      </c>
      <c r="J15" s="364">
        <v>4.197291924592061E-8</v>
      </c>
      <c r="K15" s="364">
        <v>3.3790995936880303E-11</v>
      </c>
      <c r="L15" s="364">
        <v>2.0449683437287805E-25</v>
      </c>
      <c r="M15" s="364">
        <v>1.63635664303101E-13</v>
      </c>
      <c r="N15" s="364">
        <v>6.4428853503072952E-16</v>
      </c>
      <c r="O15" s="364">
        <v>3.9648293670178894E-18</v>
      </c>
      <c r="P15" s="364">
        <v>4.2460268605154652E-4</v>
      </c>
      <c r="Q15" s="364">
        <v>1.2609516426154533E-13</v>
      </c>
      <c r="R15" s="364">
        <v>1.4630902785422289E-17</v>
      </c>
      <c r="S15" s="364">
        <v>5.6124754655440151E-12</v>
      </c>
      <c r="T15" s="364">
        <v>5.1669239207434057E-4</v>
      </c>
      <c r="U15" s="364">
        <v>7.7946982940496674E-9</v>
      </c>
      <c r="V15" s="364">
        <v>5.2047444924795327E-10</v>
      </c>
      <c r="W15" s="364">
        <v>1.2122484358804895E-6</v>
      </c>
      <c r="X15" s="364">
        <v>4.3094557452647603E-16</v>
      </c>
      <c r="Y15" s="364">
        <v>4.9676736852407287E-5</v>
      </c>
      <c r="Z15" s="364">
        <v>5.6556789648024783E-3</v>
      </c>
      <c r="AA15" s="364">
        <v>2.1193569522806697E-11</v>
      </c>
      <c r="AB15" s="364">
        <v>3.1252346161593632E-16</v>
      </c>
      <c r="AC15" s="364">
        <v>1.2740283307047733E-17</v>
      </c>
      <c r="AD15" s="364">
        <v>3.0437893175401165E-3</v>
      </c>
      <c r="AE15" s="364">
        <v>6.363260751213506E-12</v>
      </c>
      <c r="AF15" s="364">
        <v>4.7881485610840459E-10</v>
      </c>
      <c r="AG15" s="364">
        <v>0.38776923478952297</v>
      </c>
      <c r="AH15" s="364">
        <v>7.9600626395661015E-7</v>
      </c>
      <c r="AI15" s="364">
        <v>2.8903798983022659E-15</v>
      </c>
      <c r="AJ15" s="372"/>
      <c r="AK15" s="364">
        <v>4.7049082450834716E-10</v>
      </c>
      <c r="AL15" s="364">
        <v>1.4359470968589976E-17</v>
      </c>
      <c r="AM15" s="364">
        <v>1.7471231721944147E-15</v>
      </c>
      <c r="AN15" s="364">
        <v>0</v>
      </c>
      <c r="AO15" s="364">
        <v>4.510740239960876E-15</v>
      </c>
      <c r="AP15" s="364">
        <v>4.2444475558101298E-3</v>
      </c>
      <c r="AQ15" s="364">
        <v>1.8932759057010399E-9</v>
      </c>
      <c r="AR15" s="364">
        <v>0.4463746839500542</v>
      </c>
      <c r="AS15" s="372"/>
      <c r="AT15" s="365">
        <v>1.3847217005024939E-3</v>
      </c>
    </row>
    <row r="16" spans="1:46" ht="17" x14ac:dyDescent="0.2">
      <c r="A16" s="438"/>
      <c r="B16" s="366" t="s">
        <v>684</v>
      </c>
      <c r="C16" s="367">
        <v>38</v>
      </c>
      <c r="D16" s="368">
        <v>49</v>
      </c>
      <c r="E16" s="368">
        <v>38</v>
      </c>
      <c r="F16" s="368">
        <v>49</v>
      </c>
      <c r="G16" s="368">
        <v>49</v>
      </c>
      <c r="H16" s="368">
        <v>49</v>
      </c>
      <c r="I16" s="368">
        <v>8</v>
      </c>
      <c r="J16" s="368">
        <v>16</v>
      </c>
      <c r="K16" s="368">
        <v>45</v>
      </c>
      <c r="L16" s="368">
        <v>45</v>
      </c>
      <c r="M16" s="368">
        <v>38</v>
      </c>
      <c r="N16" s="368">
        <v>28</v>
      </c>
      <c r="O16" s="368">
        <v>31</v>
      </c>
      <c r="P16" s="368">
        <v>35</v>
      </c>
      <c r="Q16" s="368">
        <v>23</v>
      </c>
      <c r="R16" s="368">
        <v>36</v>
      </c>
      <c r="S16" s="368">
        <v>18</v>
      </c>
      <c r="T16" s="368">
        <v>31</v>
      </c>
      <c r="U16" s="368">
        <v>20</v>
      </c>
      <c r="V16" s="368">
        <v>12</v>
      </c>
      <c r="W16" s="368">
        <v>28</v>
      </c>
      <c r="X16" s="368">
        <v>23</v>
      </c>
      <c r="Y16" s="368">
        <v>21</v>
      </c>
      <c r="Z16" s="368">
        <v>46</v>
      </c>
      <c r="AA16" s="368">
        <v>28</v>
      </c>
      <c r="AB16" s="368">
        <v>48</v>
      </c>
      <c r="AC16" s="368">
        <v>35</v>
      </c>
      <c r="AD16" s="368">
        <v>34</v>
      </c>
      <c r="AE16" s="368">
        <v>31</v>
      </c>
      <c r="AF16" s="368">
        <v>22</v>
      </c>
      <c r="AG16" s="368">
        <v>31</v>
      </c>
      <c r="AH16" s="368">
        <v>21</v>
      </c>
      <c r="AI16" s="368">
        <v>34</v>
      </c>
      <c r="AJ16" s="368">
        <v>2</v>
      </c>
      <c r="AK16" s="368">
        <v>49</v>
      </c>
      <c r="AL16" s="368">
        <v>49</v>
      </c>
      <c r="AM16" s="368">
        <v>48</v>
      </c>
      <c r="AN16" s="368">
        <v>3</v>
      </c>
      <c r="AO16" s="368">
        <v>23</v>
      </c>
      <c r="AP16" s="368">
        <v>12</v>
      </c>
      <c r="AQ16" s="368">
        <v>14</v>
      </c>
      <c r="AR16" s="368">
        <v>48</v>
      </c>
      <c r="AS16" s="368">
        <v>1</v>
      </c>
      <c r="AT16" s="369">
        <v>17</v>
      </c>
    </row>
    <row r="17" spans="1:46" ht="51" x14ac:dyDescent="0.2">
      <c r="A17" s="438" t="s">
        <v>269</v>
      </c>
      <c r="B17" s="362" t="s">
        <v>293</v>
      </c>
      <c r="C17" s="370" t="s">
        <v>1496</v>
      </c>
      <c r="D17" s="372" t="s">
        <v>1760</v>
      </c>
      <c r="E17" s="372" t="s">
        <v>1139</v>
      </c>
      <c r="F17" s="372" t="s">
        <v>1274</v>
      </c>
      <c r="G17" s="372" t="s">
        <v>1222</v>
      </c>
      <c r="H17" s="371">
        <v>1</v>
      </c>
      <c r="I17" s="372" t="s">
        <v>1492</v>
      </c>
      <c r="J17" s="364">
        <v>0.14367809256714723</v>
      </c>
      <c r="K17" s="372" t="s">
        <v>1311</v>
      </c>
      <c r="L17" s="372" t="s">
        <v>1167</v>
      </c>
      <c r="M17" s="372" t="s">
        <v>1218</v>
      </c>
      <c r="N17" s="372" t="s">
        <v>1679</v>
      </c>
      <c r="O17" s="372" t="s">
        <v>1503</v>
      </c>
      <c r="P17" s="364">
        <v>0.20504375973202441</v>
      </c>
      <c r="Q17" s="372" t="s">
        <v>1231</v>
      </c>
      <c r="R17" s="372" t="s">
        <v>1258</v>
      </c>
      <c r="S17" s="364">
        <v>0.32147896722424885</v>
      </c>
      <c r="T17" s="364">
        <v>0.25475809288307455</v>
      </c>
      <c r="U17" s="372" t="s">
        <v>1693</v>
      </c>
      <c r="V17" s="364">
        <v>-0.16747414001676664</v>
      </c>
      <c r="W17" s="372" t="s">
        <v>1568</v>
      </c>
      <c r="X17" s="372" t="s">
        <v>1397</v>
      </c>
      <c r="Y17" s="364">
        <v>0.42753387670237331</v>
      </c>
      <c r="Z17" s="364">
        <v>0.26591684014101685</v>
      </c>
      <c r="AA17" s="372" t="s">
        <v>1565</v>
      </c>
      <c r="AB17" s="372" t="s">
        <v>1271</v>
      </c>
      <c r="AC17" s="372" t="s">
        <v>1571</v>
      </c>
      <c r="AD17" s="364">
        <v>0.12969943233101536</v>
      </c>
      <c r="AE17" s="372" t="s">
        <v>1457</v>
      </c>
      <c r="AF17" s="372" t="s">
        <v>1773</v>
      </c>
      <c r="AG17" s="372" t="s">
        <v>1774</v>
      </c>
      <c r="AH17" s="372" t="s">
        <v>1678</v>
      </c>
      <c r="AI17" s="372" t="s">
        <v>1584</v>
      </c>
      <c r="AJ17" s="372" t="s">
        <v>1666</v>
      </c>
      <c r="AK17" s="372" t="s">
        <v>1673</v>
      </c>
      <c r="AL17" s="372" t="s">
        <v>1535</v>
      </c>
      <c r="AM17" s="372" t="s">
        <v>1559</v>
      </c>
      <c r="AN17" s="364">
        <v>0.98198050606196452</v>
      </c>
      <c r="AO17" s="372" t="s">
        <v>1568</v>
      </c>
      <c r="AP17" s="364">
        <v>0.42821815295110244</v>
      </c>
      <c r="AQ17" s="364">
        <v>-0.17868781325091512</v>
      </c>
      <c r="AR17" s="372" t="s">
        <v>1544</v>
      </c>
      <c r="AS17" s="372" t="s">
        <v>1666</v>
      </c>
      <c r="AT17" s="373" t="s">
        <v>1196</v>
      </c>
    </row>
    <row r="18" spans="1:46" ht="34" x14ac:dyDescent="0.2">
      <c r="A18" s="439"/>
      <c r="B18" s="362" t="s">
        <v>683</v>
      </c>
      <c r="C18" s="374">
        <v>5.1668727051044994E-15</v>
      </c>
      <c r="D18" s="364">
        <v>2.4031125880590759E-9</v>
      </c>
      <c r="E18" s="364">
        <v>2.4141665389324002E-12</v>
      </c>
      <c r="F18" s="364">
        <v>2.8566657225835213E-21</v>
      </c>
      <c r="G18" s="364">
        <v>5.8999458272666229E-15</v>
      </c>
      <c r="H18" s="375"/>
      <c r="I18" s="364">
        <v>3.6841228334161448E-4</v>
      </c>
      <c r="J18" s="364">
        <v>0.59551524778581566</v>
      </c>
      <c r="K18" s="364">
        <v>5.0294309551102879E-9</v>
      </c>
      <c r="L18" s="364">
        <v>1.7955913046922833E-16</v>
      </c>
      <c r="M18" s="364">
        <v>3.9259336330792041E-10</v>
      </c>
      <c r="N18" s="364">
        <v>1.4265768179524805E-5</v>
      </c>
      <c r="O18" s="364">
        <v>6.7788949081456314E-6</v>
      </c>
      <c r="P18" s="364">
        <v>0.23736209352020854</v>
      </c>
      <c r="Q18" s="364">
        <v>8.463579264521473E-3</v>
      </c>
      <c r="R18" s="364">
        <v>7.0785224034497205E-20</v>
      </c>
      <c r="S18" s="364">
        <v>0.19330588966197917</v>
      </c>
      <c r="T18" s="364">
        <v>0.16663766683306824</v>
      </c>
      <c r="U18" s="364">
        <v>2.8957197445033701E-3</v>
      </c>
      <c r="V18" s="364">
        <v>0.60288555008776601</v>
      </c>
      <c r="W18" s="364">
        <v>4.5035865746406175E-4</v>
      </c>
      <c r="X18" s="364">
        <v>1.1616190847186692E-3</v>
      </c>
      <c r="Y18" s="364">
        <v>5.3209022770388914E-2</v>
      </c>
      <c r="Z18" s="364">
        <v>7.4064416332255176E-2</v>
      </c>
      <c r="AA18" s="364">
        <v>8.1627956609129596E-4</v>
      </c>
      <c r="AB18" s="364">
        <v>8.1521256406362814E-12</v>
      </c>
      <c r="AC18" s="364">
        <v>4.0764783445681687E-15</v>
      </c>
      <c r="AD18" s="364">
        <v>0.46473028070512523</v>
      </c>
      <c r="AE18" s="364">
        <v>1.6065307749818368E-3</v>
      </c>
      <c r="AF18" s="364">
        <v>2.5836041474916468E-2</v>
      </c>
      <c r="AG18" s="364">
        <v>1.066040861479994E-2</v>
      </c>
      <c r="AH18" s="364">
        <v>6.1640202220188361E-4</v>
      </c>
      <c r="AI18" s="364">
        <v>1.1722248872675384E-14</v>
      </c>
      <c r="AJ18" s="372"/>
      <c r="AK18" s="364">
        <v>4.0496754922138279E-10</v>
      </c>
      <c r="AL18" s="364">
        <v>6.0270173853622905E-8</v>
      </c>
      <c r="AM18" s="364">
        <v>1.4931643036102015E-4</v>
      </c>
      <c r="AN18" s="364">
        <v>0.1210377183236806</v>
      </c>
      <c r="AO18" s="364">
        <v>1.6371930566422711E-3</v>
      </c>
      <c r="AP18" s="364">
        <v>0.16489368630748041</v>
      </c>
      <c r="AQ18" s="364">
        <v>0.54106352989943773</v>
      </c>
      <c r="AR18" s="364">
        <v>4.0670363634838407E-3</v>
      </c>
      <c r="AS18" s="372"/>
      <c r="AT18" s="365">
        <v>5.3099185074895992E-3</v>
      </c>
    </row>
    <row r="19" spans="1:46" ht="17" x14ac:dyDescent="0.2">
      <c r="A19" s="438"/>
      <c r="B19" s="366" t="s">
        <v>684</v>
      </c>
      <c r="C19" s="367">
        <v>38</v>
      </c>
      <c r="D19" s="368">
        <v>49</v>
      </c>
      <c r="E19" s="368">
        <v>38</v>
      </c>
      <c r="F19" s="368">
        <v>49</v>
      </c>
      <c r="G19" s="368">
        <v>49</v>
      </c>
      <c r="H19" s="368">
        <v>51</v>
      </c>
      <c r="I19" s="368">
        <v>8</v>
      </c>
      <c r="J19" s="368">
        <v>16</v>
      </c>
      <c r="K19" s="368">
        <v>45</v>
      </c>
      <c r="L19" s="368">
        <v>45</v>
      </c>
      <c r="M19" s="368">
        <v>38</v>
      </c>
      <c r="N19" s="368">
        <v>28</v>
      </c>
      <c r="O19" s="368">
        <v>31</v>
      </c>
      <c r="P19" s="368">
        <v>35</v>
      </c>
      <c r="Q19" s="368">
        <v>23</v>
      </c>
      <c r="R19" s="368">
        <v>36</v>
      </c>
      <c r="S19" s="368">
        <v>18</v>
      </c>
      <c r="T19" s="368">
        <v>31</v>
      </c>
      <c r="U19" s="368">
        <v>20</v>
      </c>
      <c r="V19" s="368">
        <v>12</v>
      </c>
      <c r="W19" s="368">
        <v>28</v>
      </c>
      <c r="X19" s="368">
        <v>23</v>
      </c>
      <c r="Y19" s="368">
        <v>21</v>
      </c>
      <c r="Z19" s="368">
        <v>46</v>
      </c>
      <c r="AA19" s="368">
        <v>28</v>
      </c>
      <c r="AB19" s="368">
        <v>48</v>
      </c>
      <c r="AC19" s="368">
        <v>37</v>
      </c>
      <c r="AD19" s="368">
        <v>34</v>
      </c>
      <c r="AE19" s="368">
        <v>31</v>
      </c>
      <c r="AF19" s="368">
        <v>22</v>
      </c>
      <c r="AG19" s="368">
        <v>31</v>
      </c>
      <c r="AH19" s="368">
        <v>21</v>
      </c>
      <c r="AI19" s="368">
        <v>34</v>
      </c>
      <c r="AJ19" s="368">
        <v>2</v>
      </c>
      <c r="AK19" s="368">
        <v>51</v>
      </c>
      <c r="AL19" s="368">
        <v>50</v>
      </c>
      <c r="AM19" s="368">
        <v>48</v>
      </c>
      <c r="AN19" s="368">
        <v>3</v>
      </c>
      <c r="AO19" s="368">
        <v>23</v>
      </c>
      <c r="AP19" s="368">
        <v>12</v>
      </c>
      <c r="AQ19" s="368">
        <v>14</v>
      </c>
      <c r="AR19" s="368">
        <v>48</v>
      </c>
      <c r="AS19" s="368">
        <v>1</v>
      </c>
      <c r="AT19" s="369">
        <v>17</v>
      </c>
    </row>
    <row r="20" spans="1:46" ht="51" x14ac:dyDescent="0.2">
      <c r="A20" s="438" t="s">
        <v>68</v>
      </c>
      <c r="B20" s="362" t="s">
        <v>293</v>
      </c>
      <c r="C20" s="370" t="s">
        <v>1260</v>
      </c>
      <c r="D20" s="364">
        <v>0.60930854197384676</v>
      </c>
      <c r="E20" s="372" t="s">
        <v>1216</v>
      </c>
      <c r="F20" s="364">
        <v>0.35662635835168871</v>
      </c>
      <c r="G20" s="372" t="s">
        <v>1422</v>
      </c>
      <c r="H20" s="372" t="s">
        <v>1492</v>
      </c>
      <c r="I20" s="371">
        <v>1</v>
      </c>
      <c r="J20" s="372" t="s">
        <v>1340</v>
      </c>
      <c r="K20" s="372" t="s">
        <v>1241</v>
      </c>
      <c r="L20" s="372" t="s">
        <v>1359</v>
      </c>
      <c r="M20" s="372" t="s">
        <v>1333</v>
      </c>
      <c r="N20" s="372" t="s">
        <v>1163</v>
      </c>
      <c r="O20" s="372" t="s">
        <v>1754</v>
      </c>
      <c r="P20" s="372" t="s">
        <v>1584</v>
      </c>
      <c r="Q20" s="372" t="s">
        <v>1775</v>
      </c>
      <c r="R20" s="372" t="s">
        <v>1166</v>
      </c>
      <c r="S20" s="372" t="s">
        <v>1582</v>
      </c>
      <c r="T20" s="372" t="s">
        <v>1693</v>
      </c>
      <c r="U20" s="372" t="s">
        <v>1193</v>
      </c>
      <c r="V20" s="372" t="s">
        <v>1267</v>
      </c>
      <c r="W20" s="372" t="s">
        <v>1448</v>
      </c>
      <c r="X20" s="372" t="s">
        <v>1320</v>
      </c>
      <c r="Y20" s="372" t="s">
        <v>1230</v>
      </c>
      <c r="Z20" s="364">
        <v>0.32838904472914682</v>
      </c>
      <c r="AA20" s="372" t="s">
        <v>1241</v>
      </c>
      <c r="AB20" s="372" t="s">
        <v>1739</v>
      </c>
      <c r="AC20" s="364">
        <v>0.62181530650151728</v>
      </c>
      <c r="AD20" s="364">
        <v>0.15957073851954295</v>
      </c>
      <c r="AE20" s="372" t="s">
        <v>1169</v>
      </c>
      <c r="AF20" s="372" t="s">
        <v>1376</v>
      </c>
      <c r="AG20" s="372" t="s">
        <v>1776</v>
      </c>
      <c r="AH20" s="364">
        <v>0.23938557577197905</v>
      </c>
      <c r="AI20" s="372" t="s">
        <v>1429</v>
      </c>
      <c r="AJ20" s="372" t="s">
        <v>1777</v>
      </c>
      <c r="AK20" s="372" t="s">
        <v>1446</v>
      </c>
      <c r="AL20" s="372" t="s">
        <v>1362</v>
      </c>
      <c r="AM20" s="372" t="s">
        <v>1185</v>
      </c>
      <c r="AN20" s="364">
        <v>0.86602540378443638</v>
      </c>
      <c r="AO20" s="372" t="s">
        <v>1542</v>
      </c>
      <c r="AP20" s="372" t="s">
        <v>1142</v>
      </c>
      <c r="AQ20" s="372" t="s">
        <v>1318</v>
      </c>
      <c r="AR20" s="372" t="s">
        <v>1253</v>
      </c>
      <c r="AS20" s="372" t="s">
        <v>1275</v>
      </c>
      <c r="AT20" s="373" t="s">
        <v>1394</v>
      </c>
    </row>
    <row r="21" spans="1:46" ht="34" x14ac:dyDescent="0.2">
      <c r="A21" s="439"/>
      <c r="B21" s="362" t="s">
        <v>683</v>
      </c>
      <c r="C21" s="374">
        <v>3.0475573444927892E-9</v>
      </c>
      <c r="D21" s="364">
        <v>0.1088157251270862</v>
      </c>
      <c r="E21" s="364">
        <v>4.5457060772395824E-9</v>
      </c>
      <c r="F21" s="364">
        <v>0.38585809631702672</v>
      </c>
      <c r="G21" s="364">
        <v>7.0291031971480485E-5</v>
      </c>
      <c r="H21" s="364">
        <v>3.6841228334161448E-4</v>
      </c>
      <c r="I21" s="375"/>
      <c r="J21" s="364">
        <v>2.7348877447160047E-3</v>
      </c>
      <c r="K21" s="364">
        <v>1.8190747704277157E-3</v>
      </c>
      <c r="L21" s="364">
        <v>5.8760903212729367E-3</v>
      </c>
      <c r="M21" s="364">
        <v>3.8587067481883809E-7</v>
      </c>
      <c r="N21" s="364">
        <v>7.3850802738107642E-15</v>
      </c>
      <c r="O21" s="364">
        <v>8.5771418638843945E-3</v>
      </c>
      <c r="P21" s="364">
        <v>1.2376073549812655E-9</v>
      </c>
      <c r="Q21" s="364">
        <v>1.1844161026598613E-6</v>
      </c>
      <c r="R21" s="364">
        <v>8.800322046354311E-5</v>
      </c>
      <c r="S21" s="364">
        <v>1.1000278740265677E-11</v>
      </c>
      <c r="T21" s="364">
        <v>5.657607056292381E-4</v>
      </c>
      <c r="U21" s="364">
        <v>1.2363692268816671E-23</v>
      </c>
      <c r="V21" s="364">
        <v>1.6617764430131582E-20</v>
      </c>
      <c r="W21" s="364">
        <v>1.1930102054953112E-10</v>
      </c>
      <c r="X21" s="364">
        <v>1.6621478012284048E-7</v>
      </c>
      <c r="Y21" s="364">
        <v>1.0618062835683869E-12</v>
      </c>
      <c r="Z21" s="364">
        <v>0.35423181746007548</v>
      </c>
      <c r="AA21" s="364">
        <v>3.4058310022452352E-7</v>
      </c>
      <c r="AB21" s="364">
        <v>2.5658178463139601E-3</v>
      </c>
      <c r="AC21" s="364">
        <v>9.9769856688704306E-2</v>
      </c>
      <c r="AD21" s="364">
        <v>0.46705569963431448</v>
      </c>
      <c r="AE21" s="364">
        <v>2.2950191411434372E-7</v>
      </c>
      <c r="AF21" s="364">
        <v>8.2650780901091291E-18</v>
      </c>
      <c r="AG21" s="364">
        <v>2.3281023105428653E-2</v>
      </c>
      <c r="AH21" s="364">
        <v>0.15967519045039011</v>
      </c>
      <c r="AI21" s="364">
        <v>6.806670317923062E-7</v>
      </c>
      <c r="AJ21" s="364">
        <v>1.8664160026425347E-2</v>
      </c>
      <c r="AK21" s="364">
        <v>1.7979420134573553E-5</v>
      </c>
      <c r="AL21" s="364">
        <v>3.3147490389649932E-4</v>
      </c>
      <c r="AM21" s="364">
        <v>9.0695828286929521E-5</v>
      </c>
      <c r="AN21" s="364">
        <v>0.33333333333333626</v>
      </c>
      <c r="AO21" s="364">
        <v>1.0240295365133822E-3</v>
      </c>
      <c r="AP21" s="364">
        <v>1.0820284168896509E-17</v>
      </c>
      <c r="AQ21" s="364">
        <v>9.3722212934585066E-5</v>
      </c>
      <c r="AR21" s="364">
        <v>5.7182240634043469E-5</v>
      </c>
      <c r="AS21" s="364">
        <v>5.7592058207303674E-10</v>
      </c>
      <c r="AT21" s="365">
        <v>3.4068590571853285E-3</v>
      </c>
    </row>
    <row r="22" spans="1:46" ht="17" x14ac:dyDescent="0.2">
      <c r="A22" s="438"/>
      <c r="B22" s="366" t="s">
        <v>684</v>
      </c>
      <c r="C22" s="367">
        <v>19</v>
      </c>
      <c r="D22" s="368">
        <v>8</v>
      </c>
      <c r="E22" s="368">
        <v>20</v>
      </c>
      <c r="F22" s="368">
        <v>8</v>
      </c>
      <c r="G22" s="368">
        <v>8</v>
      </c>
      <c r="H22" s="368">
        <v>8</v>
      </c>
      <c r="I22" s="368">
        <v>49</v>
      </c>
      <c r="J22" s="368">
        <v>41</v>
      </c>
      <c r="K22" s="368">
        <v>12</v>
      </c>
      <c r="L22" s="368">
        <v>12</v>
      </c>
      <c r="M22" s="368">
        <v>19</v>
      </c>
      <c r="N22" s="368">
        <v>30</v>
      </c>
      <c r="O22" s="368">
        <v>26</v>
      </c>
      <c r="P22" s="368">
        <v>22</v>
      </c>
      <c r="Q22" s="368">
        <v>34</v>
      </c>
      <c r="R22" s="368">
        <v>21</v>
      </c>
      <c r="S22" s="368">
        <v>39</v>
      </c>
      <c r="T22" s="368">
        <v>26</v>
      </c>
      <c r="U22" s="368">
        <v>37</v>
      </c>
      <c r="V22" s="368">
        <v>45</v>
      </c>
      <c r="W22" s="368">
        <v>29</v>
      </c>
      <c r="X22" s="368">
        <v>34</v>
      </c>
      <c r="Y22" s="368">
        <v>36</v>
      </c>
      <c r="Z22" s="368">
        <v>10</v>
      </c>
      <c r="AA22" s="368">
        <v>28</v>
      </c>
      <c r="AB22" s="368">
        <v>9</v>
      </c>
      <c r="AC22" s="368">
        <v>8</v>
      </c>
      <c r="AD22" s="368">
        <v>23</v>
      </c>
      <c r="AE22" s="368">
        <v>26</v>
      </c>
      <c r="AF22" s="368">
        <v>35</v>
      </c>
      <c r="AG22" s="368">
        <v>26</v>
      </c>
      <c r="AH22" s="368">
        <v>36</v>
      </c>
      <c r="AI22" s="368">
        <v>23</v>
      </c>
      <c r="AJ22" s="368">
        <v>4</v>
      </c>
      <c r="AK22" s="368">
        <v>8</v>
      </c>
      <c r="AL22" s="368">
        <v>8</v>
      </c>
      <c r="AM22" s="368">
        <v>8</v>
      </c>
      <c r="AN22" s="368">
        <v>3</v>
      </c>
      <c r="AO22" s="368">
        <v>33</v>
      </c>
      <c r="AP22" s="368">
        <v>44</v>
      </c>
      <c r="AQ22" s="368">
        <v>42</v>
      </c>
      <c r="AR22" s="368">
        <v>8</v>
      </c>
      <c r="AS22" s="368">
        <v>42</v>
      </c>
      <c r="AT22" s="369">
        <v>8</v>
      </c>
    </row>
    <row r="23" spans="1:46" ht="51" x14ac:dyDescent="0.2">
      <c r="A23" s="438" t="s">
        <v>135</v>
      </c>
      <c r="B23" s="362" t="s">
        <v>293</v>
      </c>
      <c r="C23" s="370" t="s">
        <v>1620</v>
      </c>
      <c r="D23" s="372" t="s">
        <v>1145</v>
      </c>
      <c r="E23" s="372" t="s">
        <v>1506</v>
      </c>
      <c r="F23" s="372" t="s">
        <v>1349</v>
      </c>
      <c r="G23" s="372" t="s">
        <v>1183</v>
      </c>
      <c r="H23" s="364">
        <v>0.14367809256714723</v>
      </c>
      <c r="I23" s="372" t="s">
        <v>1340</v>
      </c>
      <c r="J23" s="371">
        <v>1</v>
      </c>
      <c r="K23" s="372" t="s">
        <v>1219</v>
      </c>
      <c r="L23" s="372" t="s">
        <v>1228</v>
      </c>
      <c r="M23" s="372" t="s">
        <v>1185</v>
      </c>
      <c r="N23" s="372" t="s">
        <v>1778</v>
      </c>
      <c r="O23" s="372" t="s">
        <v>1778</v>
      </c>
      <c r="P23" s="372" t="s">
        <v>1735</v>
      </c>
      <c r="Q23" s="372" t="s">
        <v>1256</v>
      </c>
      <c r="R23" s="372" t="s">
        <v>1382</v>
      </c>
      <c r="S23" s="372" t="s">
        <v>1397</v>
      </c>
      <c r="T23" s="372" t="s">
        <v>1438</v>
      </c>
      <c r="U23" s="372" t="s">
        <v>1353</v>
      </c>
      <c r="V23" s="372" t="s">
        <v>1511</v>
      </c>
      <c r="W23" s="372" t="s">
        <v>1562</v>
      </c>
      <c r="X23" s="372" t="s">
        <v>1470</v>
      </c>
      <c r="Y23" s="372" t="s">
        <v>1326</v>
      </c>
      <c r="Z23" s="364">
        <v>4.7605859330325601E-2</v>
      </c>
      <c r="AA23" s="372" t="s">
        <v>1151</v>
      </c>
      <c r="AB23" s="372" t="s">
        <v>1360</v>
      </c>
      <c r="AC23" s="372" t="s">
        <v>1218</v>
      </c>
      <c r="AD23" s="364">
        <v>-0.15966763158078445</v>
      </c>
      <c r="AE23" s="372" t="s">
        <v>1284</v>
      </c>
      <c r="AF23" s="372" t="s">
        <v>1778</v>
      </c>
      <c r="AG23" s="372" t="s">
        <v>1779</v>
      </c>
      <c r="AH23" s="372" t="s">
        <v>1365</v>
      </c>
      <c r="AI23" s="364">
        <v>0.24044042395232323</v>
      </c>
      <c r="AJ23" s="364">
        <v>0.90453403373329078</v>
      </c>
      <c r="AK23" s="372" t="s">
        <v>1492</v>
      </c>
      <c r="AL23" s="372" t="s">
        <v>1421</v>
      </c>
      <c r="AM23" s="372" t="s">
        <v>1182</v>
      </c>
      <c r="AN23" s="372" t="s">
        <v>1666</v>
      </c>
      <c r="AO23" s="372" t="s">
        <v>1181</v>
      </c>
      <c r="AP23" s="372" t="s">
        <v>1164</v>
      </c>
      <c r="AQ23" s="372" t="s">
        <v>1780</v>
      </c>
      <c r="AR23" s="372" t="s">
        <v>1288</v>
      </c>
      <c r="AS23" s="372" t="s">
        <v>1738</v>
      </c>
      <c r="AT23" s="373" t="s">
        <v>1680</v>
      </c>
    </row>
    <row r="24" spans="1:46" ht="34" x14ac:dyDescent="0.2">
      <c r="A24" s="439"/>
      <c r="B24" s="362" t="s">
        <v>683</v>
      </c>
      <c r="C24" s="374">
        <v>4.4884370170400452E-3</v>
      </c>
      <c r="D24" s="364">
        <v>7.8174631224932222E-6</v>
      </c>
      <c r="E24" s="364">
        <v>3.5106581104052345E-6</v>
      </c>
      <c r="F24" s="364">
        <v>2.258244517346482E-3</v>
      </c>
      <c r="G24" s="364">
        <v>4.197291924592061E-8</v>
      </c>
      <c r="H24" s="364">
        <v>0.59551524778581566</v>
      </c>
      <c r="I24" s="364">
        <v>2.7348877447160047E-3</v>
      </c>
      <c r="J24" s="375"/>
      <c r="K24" s="364">
        <v>7.4212948755633726E-8</v>
      </c>
      <c r="L24" s="364">
        <v>6.1478239694954989E-5</v>
      </c>
      <c r="M24" s="364">
        <v>2.2462017044981407E-16</v>
      </c>
      <c r="N24" s="364">
        <v>1.1304943616121006E-3</v>
      </c>
      <c r="O24" s="364">
        <v>2.1854432303525999E-3</v>
      </c>
      <c r="P24" s="364">
        <v>1.2771021919133418E-3</v>
      </c>
      <c r="Q24" s="364">
        <v>1.6606185283515377E-22</v>
      </c>
      <c r="R24" s="364">
        <v>9.0865071145042227E-17</v>
      </c>
      <c r="S24" s="364">
        <v>1.6854883435252275E-6</v>
      </c>
      <c r="T24" s="364">
        <v>6.4520071286481249E-6</v>
      </c>
      <c r="U24" s="364">
        <v>3.3203391806170936E-3</v>
      </c>
      <c r="V24" s="364">
        <v>4.9258728091867358E-4</v>
      </c>
      <c r="W24" s="364">
        <v>1.0573136199100777E-14</v>
      </c>
      <c r="X24" s="364">
        <v>2.7674728431080646E-12</v>
      </c>
      <c r="Y24" s="364">
        <v>1.289880471974461E-10</v>
      </c>
      <c r="Z24" s="364">
        <v>0.85120589503399535</v>
      </c>
      <c r="AA24" s="364">
        <v>4.6120996695787895E-11</v>
      </c>
      <c r="AB24" s="364">
        <v>1.5203654395532116E-11</v>
      </c>
      <c r="AC24" s="364">
        <v>1.1241831293548431E-4</v>
      </c>
      <c r="AD24" s="364">
        <v>0.39090182494211012</v>
      </c>
      <c r="AE24" s="364">
        <v>1.5438774855960949E-22</v>
      </c>
      <c r="AF24" s="364">
        <v>5.0906421044224755E-4</v>
      </c>
      <c r="AG24" s="364">
        <v>7.1670425037196304E-3</v>
      </c>
      <c r="AH24" s="364">
        <v>1.502770890518998E-19</v>
      </c>
      <c r="AI24" s="364">
        <v>0.19260420388726801</v>
      </c>
      <c r="AJ24" s="364">
        <v>9.5465966266709223E-2</v>
      </c>
      <c r="AK24" s="364">
        <v>2.9717932846251271E-8</v>
      </c>
      <c r="AL24" s="364">
        <v>9.3082097336039071E-6</v>
      </c>
      <c r="AM24" s="364">
        <v>6.5624413429990315E-8</v>
      </c>
      <c r="AN24" s="372"/>
      <c r="AO24" s="364">
        <v>6.5883926549239594E-15</v>
      </c>
      <c r="AP24" s="364">
        <v>2.3709754804127344E-6</v>
      </c>
      <c r="AQ24" s="364">
        <v>1.331569369296968E-10</v>
      </c>
      <c r="AR24" s="364">
        <v>2.1300141499339779E-7</v>
      </c>
      <c r="AS24" s="364">
        <v>1.5700666814274563E-3</v>
      </c>
      <c r="AT24" s="365">
        <v>6.9860328142906224E-5</v>
      </c>
    </row>
    <row r="25" spans="1:46" ht="17" x14ac:dyDescent="0.2">
      <c r="A25" s="438"/>
      <c r="B25" s="366" t="s">
        <v>684</v>
      </c>
      <c r="C25" s="367">
        <v>27</v>
      </c>
      <c r="D25" s="368">
        <v>16</v>
      </c>
      <c r="E25" s="368">
        <v>28</v>
      </c>
      <c r="F25" s="368">
        <v>16</v>
      </c>
      <c r="G25" s="368">
        <v>16</v>
      </c>
      <c r="H25" s="368">
        <v>16</v>
      </c>
      <c r="I25" s="368">
        <v>41</v>
      </c>
      <c r="J25" s="368">
        <v>49</v>
      </c>
      <c r="K25" s="368">
        <v>20</v>
      </c>
      <c r="L25" s="368">
        <v>20</v>
      </c>
      <c r="M25" s="368">
        <v>27</v>
      </c>
      <c r="N25" s="368">
        <v>38</v>
      </c>
      <c r="O25" s="368">
        <v>34</v>
      </c>
      <c r="P25" s="368">
        <v>30</v>
      </c>
      <c r="Q25" s="368">
        <v>42</v>
      </c>
      <c r="R25" s="368">
        <v>29</v>
      </c>
      <c r="S25" s="368">
        <v>47</v>
      </c>
      <c r="T25" s="368">
        <v>34</v>
      </c>
      <c r="U25" s="368">
        <v>45</v>
      </c>
      <c r="V25" s="368">
        <v>45</v>
      </c>
      <c r="W25" s="368">
        <v>37</v>
      </c>
      <c r="X25" s="368">
        <v>42</v>
      </c>
      <c r="Y25" s="368">
        <v>44</v>
      </c>
      <c r="Z25" s="368">
        <v>18</v>
      </c>
      <c r="AA25" s="368">
        <v>36</v>
      </c>
      <c r="AB25" s="368">
        <v>17</v>
      </c>
      <c r="AC25" s="368">
        <v>16</v>
      </c>
      <c r="AD25" s="368">
        <v>31</v>
      </c>
      <c r="AE25" s="368">
        <v>34</v>
      </c>
      <c r="AF25" s="368">
        <v>43</v>
      </c>
      <c r="AG25" s="368">
        <v>34</v>
      </c>
      <c r="AH25" s="368">
        <v>44</v>
      </c>
      <c r="AI25" s="368">
        <v>31</v>
      </c>
      <c r="AJ25" s="368">
        <v>4</v>
      </c>
      <c r="AK25" s="368">
        <v>16</v>
      </c>
      <c r="AL25" s="368">
        <v>16</v>
      </c>
      <c r="AM25" s="368">
        <v>16</v>
      </c>
      <c r="AN25" s="368">
        <v>3</v>
      </c>
      <c r="AO25" s="368">
        <v>41</v>
      </c>
      <c r="AP25" s="368">
        <v>45</v>
      </c>
      <c r="AQ25" s="368">
        <v>47</v>
      </c>
      <c r="AR25" s="368">
        <v>16</v>
      </c>
      <c r="AS25" s="368">
        <v>34</v>
      </c>
      <c r="AT25" s="369">
        <v>16</v>
      </c>
    </row>
    <row r="26" spans="1:46" ht="51" x14ac:dyDescent="0.2">
      <c r="A26" s="438" t="s">
        <v>105</v>
      </c>
      <c r="B26" s="362" t="s">
        <v>293</v>
      </c>
      <c r="C26" s="370" t="s">
        <v>1257</v>
      </c>
      <c r="D26" s="372" t="s">
        <v>1596</v>
      </c>
      <c r="E26" s="372" t="s">
        <v>1184</v>
      </c>
      <c r="F26" s="372" t="s">
        <v>1475</v>
      </c>
      <c r="G26" s="372" t="s">
        <v>1205</v>
      </c>
      <c r="H26" s="372" t="s">
        <v>1311</v>
      </c>
      <c r="I26" s="372" t="s">
        <v>1241</v>
      </c>
      <c r="J26" s="372" t="s">
        <v>1219</v>
      </c>
      <c r="K26" s="371">
        <v>1</v>
      </c>
      <c r="L26" s="372" t="s">
        <v>1522</v>
      </c>
      <c r="M26" s="372" t="s">
        <v>1144</v>
      </c>
      <c r="N26" s="372" t="s">
        <v>1492</v>
      </c>
      <c r="O26" s="372" t="s">
        <v>1357</v>
      </c>
      <c r="P26" s="372" t="s">
        <v>1325</v>
      </c>
      <c r="Q26" s="372" t="s">
        <v>1139</v>
      </c>
      <c r="R26" s="372" t="s">
        <v>1197</v>
      </c>
      <c r="S26" s="372" t="s">
        <v>1577</v>
      </c>
      <c r="T26" s="372" t="s">
        <v>1471</v>
      </c>
      <c r="U26" s="372" t="s">
        <v>1366</v>
      </c>
      <c r="V26" s="364">
        <v>0.3797730302000058</v>
      </c>
      <c r="W26" s="372" t="s">
        <v>1781</v>
      </c>
      <c r="X26" s="372" t="s">
        <v>1168</v>
      </c>
      <c r="Y26" s="372" t="s">
        <v>1251</v>
      </c>
      <c r="Z26" s="364">
        <v>8.5116654891825072E-2</v>
      </c>
      <c r="AA26" s="372" t="s">
        <v>1653</v>
      </c>
      <c r="AB26" s="372" t="s">
        <v>1209</v>
      </c>
      <c r="AC26" s="372" t="s">
        <v>1646</v>
      </c>
      <c r="AD26" s="372" t="s">
        <v>1581</v>
      </c>
      <c r="AE26" s="372" t="s">
        <v>1210</v>
      </c>
      <c r="AF26" s="372" t="s">
        <v>1219</v>
      </c>
      <c r="AG26" s="364">
        <v>-7.2075107112827885E-2</v>
      </c>
      <c r="AH26" s="372" t="s">
        <v>1209</v>
      </c>
      <c r="AI26" s="372" t="s">
        <v>1149</v>
      </c>
      <c r="AJ26" s="364">
        <v>0.85280286542244077</v>
      </c>
      <c r="AK26" s="372" t="s">
        <v>1225</v>
      </c>
      <c r="AL26" s="372" t="s">
        <v>1538</v>
      </c>
      <c r="AM26" s="372" t="s">
        <v>1553</v>
      </c>
      <c r="AN26" s="364">
        <v>0.50000000000000044</v>
      </c>
      <c r="AO26" s="372" t="s">
        <v>1259</v>
      </c>
      <c r="AP26" s="372" t="s">
        <v>1506</v>
      </c>
      <c r="AQ26" s="372" t="s">
        <v>1311</v>
      </c>
      <c r="AR26" s="372" t="s">
        <v>1782</v>
      </c>
      <c r="AS26" s="372" t="s">
        <v>1405</v>
      </c>
      <c r="AT26" s="373" t="s">
        <v>1333</v>
      </c>
    </row>
    <row r="27" spans="1:46" ht="34" x14ac:dyDescent="0.2">
      <c r="A27" s="439"/>
      <c r="B27" s="362" t="s">
        <v>683</v>
      </c>
      <c r="C27" s="374">
        <v>5.6852561589835229E-14</v>
      </c>
      <c r="D27" s="364">
        <v>2.2173966726165209E-7</v>
      </c>
      <c r="E27" s="364">
        <v>8.0879388691428305E-14</v>
      </c>
      <c r="F27" s="364">
        <v>3.1263481469659775E-9</v>
      </c>
      <c r="G27" s="364">
        <v>3.3790995936880303E-11</v>
      </c>
      <c r="H27" s="364">
        <v>5.0294309551102879E-9</v>
      </c>
      <c r="I27" s="364">
        <v>1.8190747704277157E-3</v>
      </c>
      <c r="J27" s="364">
        <v>7.4212948755633726E-8</v>
      </c>
      <c r="K27" s="375"/>
      <c r="L27" s="364">
        <v>4.4920974873707648E-10</v>
      </c>
      <c r="M27" s="364">
        <v>1.9811463577032749E-5</v>
      </c>
      <c r="N27" s="364">
        <v>3.3139865799745555E-16</v>
      </c>
      <c r="O27" s="364">
        <v>4.6698072201838778E-10</v>
      </c>
      <c r="P27" s="364">
        <v>1.8648128445786929E-8</v>
      </c>
      <c r="Q27" s="364">
        <v>5.7316455382901922E-9</v>
      </c>
      <c r="R27" s="364">
        <v>2.9359817646332963E-9</v>
      </c>
      <c r="S27" s="364">
        <v>5.8782099853658801E-8</v>
      </c>
      <c r="T27" s="364">
        <v>1.3115544779369103E-6</v>
      </c>
      <c r="U27" s="364">
        <v>9.8392336266626898E-11</v>
      </c>
      <c r="V27" s="364">
        <v>0.14681060097099333</v>
      </c>
      <c r="W27" s="364">
        <v>3.3467183324050347E-2</v>
      </c>
      <c r="X27" s="364">
        <v>7.1595731767251961E-9</v>
      </c>
      <c r="Y27" s="364">
        <v>4.0659007175848465E-3</v>
      </c>
      <c r="Z27" s="364">
        <v>0.56945709051098559</v>
      </c>
      <c r="AA27" s="364">
        <v>1.2352488079497139E-8</v>
      </c>
      <c r="AB27" s="364">
        <v>1.531803315032938E-21</v>
      </c>
      <c r="AC27" s="364">
        <v>2.8094479327458489E-6</v>
      </c>
      <c r="AD27" s="364">
        <v>1.1636979264172383E-5</v>
      </c>
      <c r="AE27" s="364">
        <v>1.4843191475915366E-14</v>
      </c>
      <c r="AF27" s="364">
        <v>4.4366434144482453E-10</v>
      </c>
      <c r="AG27" s="364">
        <v>0.68074100846630925</v>
      </c>
      <c r="AH27" s="364">
        <v>6.5265306185176235E-12</v>
      </c>
      <c r="AI27" s="364">
        <v>1.6242377062361695E-7</v>
      </c>
      <c r="AJ27" s="364">
        <v>0.14719713457755912</v>
      </c>
      <c r="AK27" s="364">
        <v>8.048320068098985E-16</v>
      </c>
      <c r="AL27" s="364">
        <v>1.1164636193533943E-7</v>
      </c>
      <c r="AM27" s="364">
        <v>3.9674690721613794E-6</v>
      </c>
      <c r="AN27" s="364">
        <v>0.6666666666666663</v>
      </c>
      <c r="AO27" s="364">
        <v>1.8024733605832959E-12</v>
      </c>
      <c r="AP27" s="364">
        <v>7.2628873517254855E-4</v>
      </c>
      <c r="AQ27" s="364">
        <v>4.1579704348660514E-4</v>
      </c>
      <c r="AR27" s="364">
        <v>1.933608412469809E-3</v>
      </c>
      <c r="AS27" s="364">
        <v>6.9059156496608497E-3</v>
      </c>
      <c r="AT27" s="365">
        <v>1.9843073172543165E-6</v>
      </c>
    </row>
    <row r="28" spans="1:46" ht="17" x14ac:dyDescent="0.2">
      <c r="A28" s="438"/>
      <c r="B28" s="366" t="s">
        <v>684</v>
      </c>
      <c r="C28" s="367">
        <v>42</v>
      </c>
      <c r="D28" s="368">
        <v>45</v>
      </c>
      <c r="E28" s="368">
        <v>42</v>
      </c>
      <c r="F28" s="368">
        <v>45</v>
      </c>
      <c r="G28" s="368">
        <v>45</v>
      </c>
      <c r="H28" s="368">
        <v>45</v>
      </c>
      <c r="I28" s="368">
        <v>12</v>
      </c>
      <c r="J28" s="368">
        <v>20</v>
      </c>
      <c r="K28" s="368">
        <v>49</v>
      </c>
      <c r="L28" s="368">
        <v>49</v>
      </c>
      <c r="M28" s="368">
        <v>42</v>
      </c>
      <c r="N28" s="368">
        <v>32</v>
      </c>
      <c r="O28" s="368">
        <v>35</v>
      </c>
      <c r="P28" s="368">
        <v>39</v>
      </c>
      <c r="Q28" s="368">
        <v>27</v>
      </c>
      <c r="R28" s="368">
        <v>40</v>
      </c>
      <c r="S28" s="368">
        <v>22</v>
      </c>
      <c r="T28" s="368">
        <v>35</v>
      </c>
      <c r="U28" s="368">
        <v>24</v>
      </c>
      <c r="V28" s="368">
        <v>16</v>
      </c>
      <c r="W28" s="368">
        <v>32</v>
      </c>
      <c r="X28" s="368">
        <v>27</v>
      </c>
      <c r="Y28" s="368">
        <v>25</v>
      </c>
      <c r="Z28" s="368">
        <v>47</v>
      </c>
      <c r="AA28" s="368">
        <v>32</v>
      </c>
      <c r="AB28" s="368">
        <v>46</v>
      </c>
      <c r="AC28" s="368">
        <v>31</v>
      </c>
      <c r="AD28" s="368">
        <v>38</v>
      </c>
      <c r="AE28" s="368">
        <v>35</v>
      </c>
      <c r="AF28" s="368">
        <v>26</v>
      </c>
      <c r="AG28" s="368">
        <v>35</v>
      </c>
      <c r="AH28" s="368">
        <v>25</v>
      </c>
      <c r="AI28" s="368">
        <v>38</v>
      </c>
      <c r="AJ28" s="368">
        <v>4</v>
      </c>
      <c r="AK28" s="368">
        <v>45</v>
      </c>
      <c r="AL28" s="368">
        <v>45</v>
      </c>
      <c r="AM28" s="368">
        <v>45</v>
      </c>
      <c r="AN28" s="368">
        <v>3</v>
      </c>
      <c r="AO28" s="368">
        <v>27</v>
      </c>
      <c r="AP28" s="368">
        <v>16</v>
      </c>
      <c r="AQ28" s="368">
        <v>18</v>
      </c>
      <c r="AR28" s="368">
        <v>45</v>
      </c>
      <c r="AS28" s="368">
        <v>5</v>
      </c>
      <c r="AT28" s="369">
        <v>17</v>
      </c>
    </row>
    <row r="29" spans="1:46" ht="51" x14ac:dyDescent="0.2">
      <c r="A29" s="438" t="s">
        <v>98</v>
      </c>
      <c r="B29" s="362" t="s">
        <v>293</v>
      </c>
      <c r="C29" s="370" t="s">
        <v>1455</v>
      </c>
      <c r="D29" s="372" t="s">
        <v>1160</v>
      </c>
      <c r="E29" s="372" t="s">
        <v>1288</v>
      </c>
      <c r="F29" s="372" t="s">
        <v>1213</v>
      </c>
      <c r="G29" s="372" t="s">
        <v>1374</v>
      </c>
      <c r="H29" s="372" t="s">
        <v>1167</v>
      </c>
      <c r="I29" s="372" t="s">
        <v>1359</v>
      </c>
      <c r="J29" s="372" t="s">
        <v>1228</v>
      </c>
      <c r="K29" s="372" t="s">
        <v>1522</v>
      </c>
      <c r="L29" s="371">
        <v>1</v>
      </c>
      <c r="M29" s="372" t="s">
        <v>1480</v>
      </c>
      <c r="N29" s="372" t="s">
        <v>1141</v>
      </c>
      <c r="O29" s="372" t="s">
        <v>1189</v>
      </c>
      <c r="P29" s="372" t="s">
        <v>1747</v>
      </c>
      <c r="Q29" s="372" t="s">
        <v>1330</v>
      </c>
      <c r="R29" s="372" t="s">
        <v>1200</v>
      </c>
      <c r="S29" s="372" t="s">
        <v>1680</v>
      </c>
      <c r="T29" s="372" t="s">
        <v>1783</v>
      </c>
      <c r="U29" s="372" t="s">
        <v>1145</v>
      </c>
      <c r="V29" s="372" t="s">
        <v>1784</v>
      </c>
      <c r="W29" s="372" t="s">
        <v>1782</v>
      </c>
      <c r="X29" s="372" t="s">
        <v>1586</v>
      </c>
      <c r="Y29" s="372" t="s">
        <v>1187</v>
      </c>
      <c r="Z29" s="372" t="s">
        <v>1661</v>
      </c>
      <c r="AA29" s="372" t="s">
        <v>1352</v>
      </c>
      <c r="AB29" s="372" t="s">
        <v>1204</v>
      </c>
      <c r="AC29" s="372" t="s">
        <v>1652</v>
      </c>
      <c r="AD29" s="372" t="s">
        <v>1569</v>
      </c>
      <c r="AE29" s="372" t="s">
        <v>1331</v>
      </c>
      <c r="AF29" s="372" t="s">
        <v>1325</v>
      </c>
      <c r="AG29" s="372" t="s">
        <v>1785</v>
      </c>
      <c r="AH29" s="372" t="s">
        <v>1577</v>
      </c>
      <c r="AI29" s="372" t="s">
        <v>1360</v>
      </c>
      <c r="AJ29" s="364">
        <v>0.85280286542243788</v>
      </c>
      <c r="AK29" s="372" t="s">
        <v>1381</v>
      </c>
      <c r="AL29" s="372" t="s">
        <v>1275</v>
      </c>
      <c r="AM29" s="372" t="s">
        <v>1667</v>
      </c>
      <c r="AN29" s="372" t="s">
        <v>1719</v>
      </c>
      <c r="AO29" s="372" t="s">
        <v>1402</v>
      </c>
      <c r="AP29" s="372" t="s">
        <v>1654</v>
      </c>
      <c r="AQ29" s="372" t="s">
        <v>1786</v>
      </c>
      <c r="AR29" s="364">
        <v>0.29000448957320502</v>
      </c>
      <c r="AS29" s="372" t="s">
        <v>1787</v>
      </c>
      <c r="AT29" s="373" t="s">
        <v>1204</v>
      </c>
    </row>
    <row r="30" spans="1:46" ht="34" x14ac:dyDescent="0.2">
      <c r="A30" s="439"/>
      <c r="B30" s="362" t="s">
        <v>683</v>
      </c>
      <c r="C30" s="374">
        <v>1.07893833262963E-15</v>
      </c>
      <c r="D30" s="364">
        <v>2.3035238422618524E-18</v>
      </c>
      <c r="E30" s="364">
        <v>1.0158679903379834E-18</v>
      </c>
      <c r="F30" s="364">
        <v>4.0780243650367784E-37</v>
      </c>
      <c r="G30" s="364">
        <v>2.0449683437287805E-25</v>
      </c>
      <c r="H30" s="364">
        <v>1.7955913046922833E-16</v>
      </c>
      <c r="I30" s="364">
        <v>5.8760903212729367E-3</v>
      </c>
      <c r="J30" s="364">
        <v>6.1478239694954989E-5</v>
      </c>
      <c r="K30" s="364">
        <v>4.4920974873707648E-10</v>
      </c>
      <c r="L30" s="375"/>
      <c r="M30" s="364">
        <v>1.2245195210138684E-24</v>
      </c>
      <c r="N30" s="364">
        <v>4.0054157455535571E-10</v>
      </c>
      <c r="O30" s="364">
        <v>5.254276400533064E-9</v>
      </c>
      <c r="P30" s="364">
        <v>1.225123466103434E-2</v>
      </c>
      <c r="Q30" s="364">
        <v>6.4782658069856833E-7</v>
      </c>
      <c r="R30" s="364">
        <v>1.8485321288824529E-30</v>
      </c>
      <c r="S30" s="364">
        <v>1.7318835348430547E-6</v>
      </c>
      <c r="T30" s="364">
        <v>1.2021661939323218E-2</v>
      </c>
      <c r="U30" s="364">
        <v>1.6931936271973695E-8</v>
      </c>
      <c r="V30" s="364">
        <v>3.006644856195629E-2</v>
      </c>
      <c r="W30" s="364">
        <v>9.7251043036207518E-3</v>
      </c>
      <c r="X30" s="364">
        <v>4.9251392894433217E-10</v>
      </c>
      <c r="Y30" s="364">
        <v>2.5120048629693236E-5</v>
      </c>
      <c r="Z30" s="364">
        <v>2.9142219240156208E-3</v>
      </c>
      <c r="AA30" s="364">
        <v>2.8342841118658129E-7</v>
      </c>
      <c r="AB30" s="364">
        <v>3.6490483279447848E-13</v>
      </c>
      <c r="AC30" s="364">
        <v>5.6187210735872856E-24</v>
      </c>
      <c r="AD30" s="364">
        <v>4.4902195043313484E-2</v>
      </c>
      <c r="AE30" s="364">
        <v>3.7792364219035225E-6</v>
      </c>
      <c r="AF30" s="364">
        <v>6.4097581838313828E-6</v>
      </c>
      <c r="AG30" s="364">
        <v>1.9051312664486675E-2</v>
      </c>
      <c r="AH30" s="364">
        <v>5.4609323308393976E-9</v>
      </c>
      <c r="AI30" s="364">
        <v>6.3358020728293133E-26</v>
      </c>
      <c r="AJ30" s="364">
        <v>0.14719713457756212</v>
      </c>
      <c r="AK30" s="364">
        <v>6.8876891659710845E-10</v>
      </c>
      <c r="AL30" s="364">
        <v>1.3564229627216557E-10</v>
      </c>
      <c r="AM30" s="364">
        <v>1.2912317953290825E-8</v>
      </c>
      <c r="AN30" s="364">
        <v>0</v>
      </c>
      <c r="AO30" s="364">
        <v>1.3144831424165974E-8</v>
      </c>
      <c r="AP30" s="364">
        <v>1.5265838586643421E-3</v>
      </c>
      <c r="AQ30" s="364">
        <v>2.0337002913949605E-3</v>
      </c>
      <c r="AR30" s="364">
        <v>5.3307771516553006E-2</v>
      </c>
      <c r="AS30" s="364">
        <v>3.2377561546582091E-2</v>
      </c>
      <c r="AT30" s="365">
        <v>2.657337791056716E-5</v>
      </c>
    </row>
    <row r="31" spans="1:46" ht="17" x14ac:dyDescent="0.2">
      <c r="A31" s="438"/>
      <c r="B31" s="366" t="s">
        <v>684</v>
      </c>
      <c r="C31" s="367">
        <v>42</v>
      </c>
      <c r="D31" s="368">
        <v>45</v>
      </c>
      <c r="E31" s="368">
        <v>42</v>
      </c>
      <c r="F31" s="368">
        <v>45</v>
      </c>
      <c r="G31" s="368">
        <v>45</v>
      </c>
      <c r="H31" s="368">
        <v>45</v>
      </c>
      <c r="I31" s="368">
        <v>12</v>
      </c>
      <c r="J31" s="368">
        <v>20</v>
      </c>
      <c r="K31" s="368">
        <v>49</v>
      </c>
      <c r="L31" s="368">
        <v>49</v>
      </c>
      <c r="M31" s="368">
        <v>42</v>
      </c>
      <c r="N31" s="368">
        <v>32</v>
      </c>
      <c r="O31" s="368">
        <v>35</v>
      </c>
      <c r="P31" s="368">
        <v>39</v>
      </c>
      <c r="Q31" s="368">
        <v>27</v>
      </c>
      <c r="R31" s="368">
        <v>40</v>
      </c>
      <c r="S31" s="368">
        <v>22</v>
      </c>
      <c r="T31" s="368">
        <v>35</v>
      </c>
      <c r="U31" s="368">
        <v>24</v>
      </c>
      <c r="V31" s="368">
        <v>16</v>
      </c>
      <c r="W31" s="368">
        <v>32</v>
      </c>
      <c r="X31" s="368">
        <v>27</v>
      </c>
      <c r="Y31" s="368">
        <v>25</v>
      </c>
      <c r="Z31" s="368">
        <v>47</v>
      </c>
      <c r="AA31" s="368">
        <v>32</v>
      </c>
      <c r="AB31" s="368">
        <v>46</v>
      </c>
      <c r="AC31" s="368">
        <v>31</v>
      </c>
      <c r="AD31" s="368">
        <v>38</v>
      </c>
      <c r="AE31" s="368">
        <v>35</v>
      </c>
      <c r="AF31" s="368">
        <v>26</v>
      </c>
      <c r="AG31" s="368">
        <v>35</v>
      </c>
      <c r="AH31" s="368">
        <v>25</v>
      </c>
      <c r="AI31" s="368">
        <v>38</v>
      </c>
      <c r="AJ31" s="368">
        <v>4</v>
      </c>
      <c r="AK31" s="368">
        <v>45</v>
      </c>
      <c r="AL31" s="368">
        <v>45</v>
      </c>
      <c r="AM31" s="368">
        <v>45</v>
      </c>
      <c r="AN31" s="368">
        <v>3</v>
      </c>
      <c r="AO31" s="368">
        <v>27</v>
      </c>
      <c r="AP31" s="368">
        <v>16</v>
      </c>
      <c r="AQ31" s="368">
        <v>18</v>
      </c>
      <c r="AR31" s="368">
        <v>45</v>
      </c>
      <c r="AS31" s="368">
        <v>5</v>
      </c>
      <c r="AT31" s="369">
        <v>17</v>
      </c>
    </row>
    <row r="32" spans="1:46" ht="51" x14ac:dyDescent="0.2">
      <c r="A32" s="438" t="s">
        <v>119</v>
      </c>
      <c r="B32" s="362" t="s">
        <v>293</v>
      </c>
      <c r="C32" s="370" t="s">
        <v>1352</v>
      </c>
      <c r="D32" s="372" t="s">
        <v>1577</v>
      </c>
      <c r="E32" s="372" t="s">
        <v>1435</v>
      </c>
      <c r="F32" s="372" t="s">
        <v>1384</v>
      </c>
      <c r="G32" s="372" t="s">
        <v>1400</v>
      </c>
      <c r="H32" s="372" t="s">
        <v>1218</v>
      </c>
      <c r="I32" s="372" t="s">
        <v>1333</v>
      </c>
      <c r="J32" s="372" t="s">
        <v>1185</v>
      </c>
      <c r="K32" s="372" t="s">
        <v>1144</v>
      </c>
      <c r="L32" s="372" t="s">
        <v>1480</v>
      </c>
      <c r="M32" s="371">
        <v>1</v>
      </c>
      <c r="N32" s="372" t="s">
        <v>1426</v>
      </c>
      <c r="O32" s="372" t="s">
        <v>1281</v>
      </c>
      <c r="P32" s="372" t="s">
        <v>1497</v>
      </c>
      <c r="Q32" s="372" t="s">
        <v>1236</v>
      </c>
      <c r="R32" s="372" t="s">
        <v>1210</v>
      </c>
      <c r="S32" s="372" t="s">
        <v>1650</v>
      </c>
      <c r="T32" s="372" t="s">
        <v>1788</v>
      </c>
      <c r="U32" s="372" t="s">
        <v>1749</v>
      </c>
      <c r="V32" s="364">
        <v>0.24613899394474512</v>
      </c>
      <c r="W32" s="372" t="s">
        <v>1610</v>
      </c>
      <c r="X32" s="372" t="s">
        <v>1423</v>
      </c>
      <c r="Y32" s="372" t="s">
        <v>1217</v>
      </c>
      <c r="Z32" s="364">
        <v>0.16298286537998219</v>
      </c>
      <c r="AA32" s="372" t="s">
        <v>1300</v>
      </c>
      <c r="AB32" s="372" t="s">
        <v>1332</v>
      </c>
      <c r="AC32" s="372" t="s">
        <v>1422</v>
      </c>
      <c r="AD32" s="364">
        <v>0.19746589037199699</v>
      </c>
      <c r="AE32" s="372" t="s">
        <v>1596</v>
      </c>
      <c r="AF32" s="372" t="s">
        <v>1454</v>
      </c>
      <c r="AG32" s="372" t="s">
        <v>1789</v>
      </c>
      <c r="AH32" s="372" t="s">
        <v>1244</v>
      </c>
      <c r="AI32" s="372" t="s">
        <v>1236</v>
      </c>
      <c r="AJ32" s="364">
        <v>0.85280286542243788</v>
      </c>
      <c r="AK32" s="372" t="s">
        <v>1487</v>
      </c>
      <c r="AL32" s="372" t="s">
        <v>1439</v>
      </c>
      <c r="AM32" s="372" t="s">
        <v>1790</v>
      </c>
      <c r="AN32" s="372" t="s">
        <v>1719</v>
      </c>
      <c r="AO32" s="372" t="s">
        <v>1273</v>
      </c>
      <c r="AP32" s="372" t="s">
        <v>1163</v>
      </c>
      <c r="AQ32" s="372" t="s">
        <v>1623</v>
      </c>
      <c r="AR32" s="372" t="s">
        <v>1663</v>
      </c>
      <c r="AS32" s="372" t="s">
        <v>1253</v>
      </c>
      <c r="AT32" s="373" t="s">
        <v>1204</v>
      </c>
    </row>
    <row r="33" spans="1:46" ht="34" x14ac:dyDescent="0.2">
      <c r="A33" s="439"/>
      <c r="B33" s="362" t="s">
        <v>683</v>
      </c>
      <c r="C33" s="374">
        <v>1.2060884440112611E-10</v>
      </c>
      <c r="D33" s="364">
        <v>2.4276274781478707E-13</v>
      </c>
      <c r="E33" s="364">
        <v>8.2582613998804487E-16</v>
      </c>
      <c r="F33" s="364">
        <v>1.2763943041217915E-17</v>
      </c>
      <c r="G33" s="364">
        <v>1.63635664303101E-13</v>
      </c>
      <c r="H33" s="364">
        <v>3.9259336330792041E-10</v>
      </c>
      <c r="I33" s="364">
        <v>3.8587067481883809E-7</v>
      </c>
      <c r="J33" s="364">
        <v>2.2462017044981407E-16</v>
      </c>
      <c r="K33" s="364">
        <v>1.9811463577032749E-5</v>
      </c>
      <c r="L33" s="364">
        <v>1.2245195210138684E-24</v>
      </c>
      <c r="M33" s="375"/>
      <c r="N33" s="364">
        <v>2.0444492596096147E-7</v>
      </c>
      <c r="O33" s="364">
        <v>9.9253753693136845E-7</v>
      </c>
      <c r="P33" s="364">
        <v>6.6570861021104516E-3</v>
      </c>
      <c r="Q33" s="364">
        <v>1.0378890461809006E-11</v>
      </c>
      <c r="R33" s="364">
        <v>2.5267642659308727E-19</v>
      </c>
      <c r="S33" s="364">
        <v>4.4381118507124104E-2</v>
      </c>
      <c r="T33" s="364">
        <v>6.1270883595681757E-3</v>
      </c>
      <c r="U33" s="364">
        <v>9.3832523332388635E-3</v>
      </c>
      <c r="V33" s="364">
        <v>0.25757616225351793</v>
      </c>
      <c r="W33" s="364">
        <v>2.7668137260753087E-3</v>
      </c>
      <c r="X33" s="364">
        <v>3.4929539778379866E-8</v>
      </c>
      <c r="Y33" s="364">
        <v>7.5296361278224222E-12</v>
      </c>
      <c r="Z33" s="364">
        <v>0.31497057922247484</v>
      </c>
      <c r="AA33" s="364">
        <v>3.1980541707625727E-9</v>
      </c>
      <c r="AB33" s="364">
        <v>6.0648080081308092E-6</v>
      </c>
      <c r="AC33" s="364">
        <v>8.3964234584580651E-15</v>
      </c>
      <c r="AD33" s="364">
        <v>0.1935284280915561</v>
      </c>
      <c r="AE33" s="364">
        <v>5.8950839425212591E-7</v>
      </c>
      <c r="AF33" s="364">
        <v>2.4752556324191769E-3</v>
      </c>
      <c r="AG33" s="364">
        <v>1.0554965935997463E-2</v>
      </c>
      <c r="AH33" s="364">
        <v>4.7629367273560952E-12</v>
      </c>
      <c r="AI33" s="364">
        <v>2.7804567612781618E-15</v>
      </c>
      <c r="AJ33" s="364">
        <v>0.14719713457756212</v>
      </c>
      <c r="AK33" s="364">
        <v>8.5072727890767915E-7</v>
      </c>
      <c r="AL33" s="364">
        <v>5.6744071463864419E-5</v>
      </c>
      <c r="AM33" s="364">
        <v>9.120385715188235E-5</v>
      </c>
      <c r="AN33" s="364">
        <v>0</v>
      </c>
      <c r="AO33" s="364">
        <v>5.7096024798700849E-11</v>
      </c>
      <c r="AP33" s="364">
        <v>1.5445112126530366E-11</v>
      </c>
      <c r="AQ33" s="364">
        <v>9.620435798860948E-3</v>
      </c>
      <c r="AR33" s="364">
        <v>2.8596470823763956E-6</v>
      </c>
      <c r="AS33" s="364">
        <v>1.4902223172155054E-7</v>
      </c>
      <c r="AT33" s="365">
        <v>2.657337791056716E-5</v>
      </c>
    </row>
    <row r="34" spans="1:46" ht="17" x14ac:dyDescent="0.2">
      <c r="A34" s="438"/>
      <c r="B34" s="366" t="s">
        <v>684</v>
      </c>
      <c r="C34" s="367">
        <v>49</v>
      </c>
      <c r="D34" s="368">
        <v>38</v>
      </c>
      <c r="E34" s="368">
        <v>49</v>
      </c>
      <c r="F34" s="368">
        <v>38</v>
      </c>
      <c r="G34" s="368">
        <v>38</v>
      </c>
      <c r="H34" s="368">
        <v>38</v>
      </c>
      <c r="I34" s="368">
        <v>19</v>
      </c>
      <c r="J34" s="368">
        <v>27</v>
      </c>
      <c r="K34" s="368">
        <v>42</v>
      </c>
      <c r="L34" s="368">
        <v>42</v>
      </c>
      <c r="M34" s="368">
        <v>49</v>
      </c>
      <c r="N34" s="368">
        <v>39</v>
      </c>
      <c r="O34" s="368">
        <v>42</v>
      </c>
      <c r="P34" s="368">
        <v>46</v>
      </c>
      <c r="Q34" s="368">
        <v>34</v>
      </c>
      <c r="R34" s="368">
        <v>47</v>
      </c>
      <c r="S34" s="368">
        <v>29</v>
      </c>
      <c r="T34" s="368">
        <v>42</v>
      </c>
      <c r="U34" s="368">
        <v>31</v>
      </c>
      <c r="V34" s="368">
        <v>23</v>
      </c>
      <c r="W34" s="368">
        <v>39</v>
      </c>
      <c r="X34" s="368">
        <v>34</v>
      </c>
      <c r="Y34" s="368">
        <v>32</v>
      </c>
      <c r="Z34" s="368">
        <v>40</v>
      </c>
      <c r="AA34" s="368">
        <v>39</v>
      </c>
      <c r="AB34" s="368">
        <v>39</v>
      </c>
      <c r="AC34" s="368">
        <v>24</v>
      </c>
      <c r="AD34" s="368">
        <v>45</v>
      </c>
      <c r="AE34" s="368">
        <v>42</v>
      </c>
      <c r="AF34" s="368">
        <v>33</v>
      </c>
      <c r="AG34" s="368">
        <v>42</v>
      </c>
      <c r="AH34" s="368">
        <v>32</v>
      </c>
      <c r="AI34" s="368">
        <v>45</v>
      </c>
      <c r="AJ34" s="368">
        <v>4</v>
      </c>
      <c r="AK34" s="368">
        <v>38</v>
      </c>
      <c r="AL34" s="368">
        <v>38</v>
      </c>
      <c r="AM34" s="368">
        <v>38</v>
      </c>
      <c r="AN34" s="368">
        <v>3</v>
      </c>
      <c r="AO34" s="368">
        <v>34</v>
      </c>
      <c r="AP34" s="368">
        <v>23</v>
      </c>
      <c r="AQ34" s="368">
        <v>25</v>
      </c>
      <c r="AR34" s="368">
        <v>38</v>
      </c>
      <c r="AS34" s="368">
        <v>12</v>
      </c>
      <c r="AT34" s="369">
        <v>17</v>
      </c>
    </row>
    <row r="35" spans="1:46" ht="51" x14ac:dyDescent="0.2">
      <c r="A35" s="438" t="s">
        <v>100</v>
      </c>
      <c r="B35" s="362" t="s">
        <v>293</v>
      </c>
      <c r="C35" s="370" t="s">
        <v>1296</v>
      </c>
      <c r="D35" s="372" t="s">
        <v>1448</v>
      </c>
      <c r="E35" s="372" t="s">
        <v>1259</v>
      </c>
      <c r="F35" s="372" t="s">
        <v>1176</v>
      </c>
      <c r="G35" s="372" t="s">
        <v>1374</v>
      </c>
      <c r="H35" s="372" t="s">
        <v>1679</v>
      </c>
      <c r="I35" s="372" t="s">
        <v>1163</v>
      </c>
      <c r="J35" s="372" t="s">
        <v>1778</v>
      </c>
      <c r="K35" s="372" t="s">
        <v>1492</v>
      </c>
      <c r="L35" s="372" t="s">
        <v>1141</v>
      </c>
      <c r="M35" s="372" t="s">
        <v>1426</v>
      </c>
      <c r="N35" s="371">
        <v>1</v>
      </c>
      <c r="O35" s="372" t="s">
        <v>1249</v>
      </c>
      <c r="P35" s="372" t="s">
        <v>1276</v>
      </c>
      <c r="Q35" s="364">
        <v>0.23803324089333056</v>
      </c>
      <c r="R35" s="372" t="s">
        <v>1398</v>
      </c>
      <c r="S35" s="372" t="s">
        <v>1408</v>
      </c>
      <c r="T35" s="372" t="s">
        <v>1791</v>
      </c>
      <c r="U35" s="372" t="s">
        <v>1372</v>
      </c>
      <c r="V35" s="372" t="s">
        <v>1241</v>
      </c>
      <c r="W35" s="364">
        <v>-4.3035285746075902E-2</v>
      </c>
      <c r="X35" s="372" t="s">
        <v>1580</v>
      </c>
      <c r="Y35" s="364">
        <v>0.23413654954734148</v>
      </c>
      <c r="Z35" s="364">
        <v>-0.16110150096814305</v>
      </c>
      <c r="AA35" s="372" t="s">
        <v>1527</v>
      </c>
      <c r="AB35" s="372" t="s">
        <v>1247</v>
      </c>
      <c r="AC35" s="372" t="s">
        <v>1219</v>
      </c>
      <c r="AD35" s="372" t="s">
        <v>1615</v>
      </c>
      <c r="AE35" s="372" t="s">
        <v>1769</v>
      </c>
      <c r="AF35" s="372" t="s">
        <v>1226</v>
      </c>
      <c r="AG35" s="364">
        <v>-0.19945272359064148</v>
      </c>
      <c r="AH35" s="372" t="s">
        <v>1397</v>
      </c>
      <c r="AI35" s="372" t="s">
        <v>1618</v>
      </c>
      <c r="AJ35" s="372" t="s">
        <v>1719</v>
      </c>
      <c r="AK35" s="372" t="s">
        <v>1417</v>
      </c>
      <c r="AL35" s="372" t="s">
        <v>1289</v>
      </c>
      <c r="AM35" s="372" t="s">
        <v>1615</v>
      </c>
      <c r="AN35" s="364">
        <v>0</v>
      </c>
      <c r="AO35" s="372" t="s">
        <v>1648</v>
      </c>
      <c r="AP35" s="372" t="s">
        <v>1199</v>
      </c>
      <c r="AQ35" s="372" t="s">
        <v>1287</v>
      </c>
      <c r="AR35" s="372" t="s">
        <v>1257</v>
      </c>
      <c r="AS35" s="372" t="s">
        <v>1677</v>
      </c>
      <c r="AT35" s="373" t="s">
        <v>1298</v>
      </c>
    </row>
    <row r="36" spans="1:46" ht="34" x14ac:dyDescent="0.2">
      <c r="A36" s="439"/>
      <c r="B36" s="362" t="s">
        <v>683</v>
      </c>
      <c r="C36" s="374">
        <v>1.2411312060339435E-15</v>
      </c>
      <c r="D36" s="364">
        <v>2.6717423045352461E-10</v>
      </c>
      <c r="E36" s="364">
        <v>2.8258217414109508E-18</v>
      </c>
      <c r="F36" s="364">
        <v>5.7788822756681033E-8</v>
      </c>
      <c r="G36" s="364">
        <v>6.4428853503072952E-16</v>
      </c>
      <c r="H36" s="364">
        <v>1.4265768179524805E-5</v>
      </c>
      <c r="I36" s="364">
        <v>7.3850802738107642E-15</v>
      </c>
      <c r="J36" s="364">
        <v>1.1304943616121006E-3</v>
      </c>
      <c r="K36" s="364">
        <v>3.3139865799745555E-16</v>
      </c>
      <c r="L36" s="364">
        <v>4.0054157455535571E-10</v>
      </c>
      <c r="M36" s="364">
        <v>2.0444492596096147E-7</v>
      </c>
      <c r="N36" s="375"/>
      <c r="O36" s="364">
        <v>8.6317589224920661E-13</v>
      </c>
      <c r="P36" s="364">
        <v>1.3291068571155849E-9</v>
      </c>
      <c r="Q36" s="364">
        <v>0.11535600675199344</v>
      </c>
      <c r="R36" s="364">
        <v>4.1968891032300581E-8</v>
      </c>
      <c r="S36" s="364">
        <v>1.9902376936951835E-6</v>
      </c>
      <c r="T36" s="364">
        <v>5.4301681233658869E-7</v>
      </c>
      <c r="U36" s="364">
        <v>2.620888405285253E-13</v>
      </c>
      <c r="V36" s="364">
        <v>1.514206538443424E-8</v>
      </c>
      <c r="W36" s="364">
        <v>0.7690587895129769</v>
      </c>
      <c r="X36" s="364">
        <v>2.5810944077618953E-5</v>
      </c>
      <c r="Y36" s="364">
        <v>0.13074059285611775</v>
      </c>
      <c r="Z36" s="364">
        <v>0.39506352280229251</v>
      </c>
      <c r="AA36" s="364">
        <v>9.5713870709333586E-7</v>
      </c>
      <c r="AB36" s="364">
        <v>3.9081780493286854E-18</v>
      </c>
      <c r="AC36" s="364">
        <v>1.2780651898370984E-8</v>
      </c>
      <c r="AD36" s="364">
        <v>7.6567925698093764E-11</v>
      </c>
      <c r="AE36" s="364">
        <v>9.5137698161727215E-3</v>
      </c>
      <c r="AF36" s="364">
        <v>3.504534611432109E-8</v>
      </c>
      <c r="AG36" s="364">
        <v>0.18387325149616243</v>
      </c>
      <c r="AH36" s="364">
        <v>4.9156948164884662E-6</v>
      </c>
      <c r="AI36" s="364">
        <v>1.757176136547735E-12</v>
      </c>
      <c r="AJ36" s="364">
        <v>0</v>
      </c>
      <c r="AK36" s="364">
        <v>4.8543514282229143E-16</v>
      </c>
      <c r="AL36" s="364">
        <v>1.4092250502700528E-10</v>
      </c>
      <c r="AM36" s="364">
        <v>2.3654888218265138E-7</v>
      </c>
      <c r="AN36" s="364">
        <v>1</v>
      </c>
      <c r="AO36" s="364">
        <v>3.5366096038963509E-9</v>
      </c>
      <c r="AP36" s="364">
        <v>5.1006374752300483E-9</v>
      </c>
      <c r="AQ36" s="364">
        <v>6.9307987768788677E-12</v>
      </c>
      <c r="AR36" s="364">
        <v>1.541211801684159E-9</v>
      </c>
      <c r="AS36" s="364">
        <v>2.7568277753382408E-5</v>
      </c>
      <c r="AT36" s="365">
        <v>5.5559891653793289E-5</v>
      </c>
    </row>
    <row r="37" spans="1:46" ht="17" x14ac:dyDescent="0.2">
      <c r="A37" s="438"/>
      <c r="B37" s="366" t="s">
        <v>684</v>
      </c>
      <c r="C37" s="367">
        <v>39</v>
      </c>
      <c r="D37" s="368">
        <v>28</v>
      </c>
      <c r="E37" s="368">
        <v>40</v>
      </c>
      <c r="F37" s="368">
        <v>28</v>
      </c>
      <c r="G37" s="368">
        <v>28</v>
      </c>
      <c r="H37" s="368">
        <v>28</v>
      </c>
      <c r="I37" s="368">
        <v>30</v>
      </c>
      <c r="J37" s="368">
        <v>38</v>
      </c>
      <c r="K37" s="368">
        <v>32</v>
      </c>
      <c r="L37" s="368">
        <v>32</v>
      </c>
      <c r="M37" s="368">
        <v>39</v>
      </c>
      <c r="N37" s="368">
        <v>50</v>
      </c>
      <c r="O37" s="368">
        <v>46</v>
      </c>
      <c r="P37" s="368">
        <v>42</v>
      </c>
      <c r="Q37" s="368">
        <v>45</v>
      </c>
      <c r="R37" s="368">
        <v>41</v>
      </c>
      <c r="S37" s="368">
        <v>40</v>
      </c>
      <c r="T37" s="368">
        <v>46</v>
      </c>
      <c r="U37" s="368">
        <v>42</v>
      </c>
      <c r="V37" s="368">
        <v>34</v>
      </c>
      <c r="W37" s="368">
        <v>49</v>
      </c>
      <c r="X37" s="368">
        <v>45</v>
      </c>
      <c r="Y37" s="368">
        <v>43</v>
      </c>
      <c r="Z37" s="368">
        <v>30</v>
      </c>
      <c r="AA37" s="368">
        <v>48</v>
      </c>
      <c r="AB37" s="368">
        <v>29</v>
      </c>
      <c r="AC37" s="368">
        <v>22</v>
      </c>
      <c r="AD37" s="368">
        <v>43</v>
      </c>
      <c r="AE37" s="368">
        <v>46</v>
      </c>
      <c r="AF37" s="368">
        <v>44</v>
      </c>
      <c r="AG37" s="368">
        <v>46</v>
      </c>
      <c r="AH37" s="368">
        <v>43</v>
      </c>
      <c r="AI37" s="368">
        <v>43</v>
      </c>
      <c r="AJ37" s="368">
        <v>4</v>
      </c>
      <c r="AK37" s="368">
        <v>28</v>
      </c>
      <c r="AL37" s="368">
        <v>28</v>
      </c>
      <c r="AM37" s="368">
        <v>28</v>
      </c>
      <c r="AN37" s="368">
        <v>3</v>
      </c>
      <c r="AO37" s="368">
        <v>45</v>
      </c>
      <c r="AP37" s="368">
        <v>34</v>
      </c>
      <c r="AQ37" s="368">
        <v>36</v>
      </c>
      <c r="AR37" s="368">
        <v>28</v>
      </c>
      <c r="AS37" s="368">
        <v>23</v>
      </c>
      <c r="AT37" s="369">
        <v>17</v>
      </c>
    </row>
    <row r="38" spans="1:46" ht="51" x14ac:dyDescent="0.2">
      <c r="A38" s="438" t="s">
        <v>75</v>
      </c>
      <c r="B38" s="362" t="s">
        <v>293</v>
      </c>
      <c r="C38" s="370" t="s">
        <v>1367</v>
      </c>
      <c r="D38" s="372" t="s">
        <v>1358</v>
      </c>
      <c r="E38" s="372" t="s">
        <v>1155</v>
      </c>
      <c r="F38" s="372" t="s">
        <v>1592</v>
      </c>
      <c r="G38" s="372" t="s">
        <v>1239</v>
      </c>
      <c r="H38" s="372" t="s">
        <v>1503</v>
      </c>
      <c r="I38" s="372" t="s">
        <v>1754</v>
      </c>
      <c r="J38" s="372" t="s">
        <v>1778</v>
      </c>
      <c r="K38" s="372" t="s">
        <v>1357</v>
      </c>
      <c r="L38" s="372" t="s">
        <v>1189</v>
      </c>
      <c r="M38" s="372" t="s">
        <v>1281</v>
      </c>
      <c r="N38" s="372" t="s">
        <v>1249</v>
      </c>
      <c r="O38" s="371">
        <v>1</v>
      </c>
      <c r="P38" s="372" t="s">
        <v>1792</v>
      </c>
      <c r="Q38" s="372" t="s">
        <v>1793</v>
      </c>
      <c r="R38" s="372" t="s">
        <v>1648</v>
      </c>
      <c r="S38" s="372" t="s">
        <v>1287</v>
      </c>
      <c r="T38" s="372" t="s">
        <v>1622</v>
      </c>
      <c r="U38" s="372" t="s">
        <v>1472</v>
      </c>
      <c r="V38" s="372" t="s">
        <v>1185</v>
      </c>
      <c r="W38" s="364">
        <v>9.1277214049753558E-2</v>
      </c>
      <c r="X38" s="372" t="s">
        <v>1794</v>
      </c>
      <c r="Y38" s="372" t="s">
        <v>1574</v>
      </c>
      <c r="Z38" s="364">
        <v>0.14438571288221713</v>
      </c>
      <c r="AA38" s="372" t="s">
        <v>1795</v>
      </c>
      <c r="AB38" s="372" t="s">
        <v>1290</v>
      </c>
      <c r="AC38" s="372" t="s">
        <v>1635</v>
      </c>
      <c r="AD38" s="372" t="s">
        <v>1501</v>
      </c>
      <c r="AE38" s="372" t="s">
        <v>1796</v>
      </c>
      <c r="AF38" s="372" t="s">
        <v>1367</v>
      </c>
      <c r="AG38" s="364">
        <v>0.25499774894537047</v>
      </c>
      <c r="AH38" s="372" t="s">
        <v>1477</v>
      </c>
      <c r="AI38" s="372" t="s">
        <v>1458</v>
      </c>
      <c r="AJ38" s="364">
        <v>-0.35328090239048393</v>
      </c>
      <c r="AK38" s="372" t="s">
        <v>1362</v>
      </c>
      <c r="AL38" s="372" t="s">
        <v>1208</v>
      </c>
      <c r="AM38" s="372" t="s">
        <v>1314</v>
      </c>
      <c r="AN38" s="364">
        <v>0.99540227449679619</v>
      </c>
      <c r="AO38" s="372" t="s">
        <v>1679</v>
      </c>
      <c r="AP38" s="372" t="s">
        <v>1397</v>
      </c>
      <c r="AQ38" s="372" t="s">
        <v>1194</v>
      </c>
      <c r="AR38" s="372" t="s">
        <v>1496</v>
      </c>
      <c r="AS38" s="372" t="s">
        <v>1163</v>
      </c>
      <c r="AT38" s="373" t="s">
        <v>1646</v>
      </c>
    </row>
    <row r="39" spans="1:46" ht="34" x14ac:dyDescent="0.2">
      <c r="A39" s="439"/>
      <c r="B39" s="362" t="s">
        <v>683</v>
      </c>
      <c r="C39" s="374">
        <v>7.5542580713825409E-13</v>
      </c>
      <c r="D39" s="364">
        <v>3.5792163803887448E-13</v>
      </c>
      <c r="E39" s="364">
        <v>5.8307642230653638E-13</v>
      </c>
      <c r="F39" s="364">
        <v>3.0992758092570987E-8</v>
      </c>
      <c r="G39" s="364">
        <v>3.9648293670178894E-18</v>
      </c>
      <c r="H39" s="364">
        <v>6.7788949081456314E-6</v>
      </c>
      <c r="I39" s="364">
        <v>8.5771418638843945E-3</v>
      </c>
      <c r="J39" s="364">
        <v>2.1854432303525999E-3</v>
      </c>
      <c r="K39" s="364">
        <v>4.6698072201838778E-10</v>
      </c>
      <c r="L39" s="364">
        <v>5.254276400533064E-9</v>
      </c>
      <c r="M39" s="364">
        <v>9.9253753693136845E-7</v>
      </c>
      <c r="N39" s="364">
        <v>8.6317589224920661E-13</v>
      </c>
      <c r="O39" s="375"/>
      <c r="P39" s="364">
        <v>3.275266252006087E-4</v>
      </c>
      <c r="Q39" s="364">
        <v>4.826865281507501E-3</v>
      </c>
      <c r="R39" s="364">
        <v>5.3672485443804236E-9</v>
      </c>
      <c r="S39" s="364">
        <v>6.7408042026207018E-12</v>
      </c>
      <c r="T39" s="364">
        <v>1.5903497294767585E-8</v>
      </c>
      <c r="U39" s="364">
        <v>8.4256435065726674E-6</v>
      </c>
      <c r="V39" s="364">
        <v>3.9300761402504777E-18</v>
      </c>
      <c r="W39" s="364">
        <v>0.54631144369364448</v>
      </c>
      <c r="X39" s="364">
        <v>3.5581260814681788E-10</v>
      </c>
      <c r="Y39" s="364">
        <v>1.840413054778451E-3</v>
      </c>
      <c r="Z39" s="364">
        <v>0.42274677430330354</v>
      </c>
      <c r="AA39" s="364">
        <v>6.6141275737954267E-13</v>
      </c>
      <c r="AB39" s="364">
        <v>6.746028669803501E-15</v>
      </c>
      <c r="AC39" s="364">
        <v>1.1410937913188244E-5</v>
      </c>
      <c r="AD39" s="364">
        <v>4.0017253838364642E-12</v>
      </c>
      <c r="AE39" s="364">
        <v>2.2853445527616065E-4</v>
      </c>
      <c r="AF39" s="364">
        <v>2.8170489069416991E-12</v>
      </c>
      <c r="AG39" s="364">
        <v>7.7016566464012073E-2</v>
      </c>
      <c r="AH39" s="364">
        <v>1.7953077815450649E-5</v>
      </c>
      <c r="AI39" s="364">
        <v>5.37832495542852E-10</v>
      </c>
      <c r="AJ39" s="364">
        <v>0.64671909760951607</v>
      </c>
      <c r="AK39" s="364">
        <v>6.3017536556488709E-16</v>
      </c>
      <c r="AL39" s="364">
        <v>5.0596060006390122E-16</v>
      </c>
      <c r="AM39" s="364">
        <v>1.411647941412575E-5</v>
      </c>
      <c r="AN39" s="364">
        <v>6.10707393850487E-2</v>
      </c>
      <c r="AO39" s="364">
        <v>1.0168365311848016E-7</v>
      </c>
      <c r="AP39" s="364">
        <v>1.6779805787151895E-4</v>
      </c>
      <c r="AQ39" s="364">
        <v>1.5893924531166532E-13</v>
      </c>
      <c r="AR39" s="364">
        <v>2.2258762560278946E-12</v>
      </c>
      <c r="AS39" s="364">
        <v>1.5755994483365707E-9</v>
      </c>
      <c r="AT39" s="365">
        <v>8.4295387021054069E-4</v>
      </c>
    </row>
    <row r="40" spans="1:46" ht="17" x14ac:dyDescent="0.2">
      <c r="A40" s="438"/>
      <c r="B40" s="366" t="s">
        <v>684</v>
      </c>
      <c r="C40" s="367">
        <v>42</v>
      </c>
      <c r="D40" s="368">
        <v>31</v>
      </c>
      <c r="E40" s="368">
        <v>43</v>
      </c>
      <c r="F40" s="368">
        <v>31</v>
      </c>
      <c r="G40" s="368">
        <v>31</v>
      </c>
      <c r="H40" s="368">
        <v>31</v>
      </c>
      <c r="I40" s="368">
        <v>26</v>
      </c>
      <c r="J40" s="368">
        <v>34</v>
      </c>
      <c r="K40" s="368">
        <v>35</v>
      </c>
      <c r="L40" s="368">
        <v>35</v>
      </c>
      <c r="M40" s="368">
        <v>42</v>
      </c>
      <c r="N40" s="368">
        <v>46</v>
      </c>
      <c r="O40" s="368">
        <v>49</v>
      </c>
      <c r="P40" s="368">
        <v>45</v>
      </c>
      <c r="Q40" s="368">
        <v>41</v>
      </c>
      <c r="R40" s="368">
        <v>44</v>
      </c>
      <c r="S40" s="368">
        <v>36</v>
      </c>
      <c r="T40" s="368">
        <v>49</v>
      </c>
      <c r="U40" s="368">
        <v>38</v>
      </c>
      <c r="V40" s="368">
        <v>30</v>
      </c>
      <c r="W40" s="368">
        <v>46</v>
      </c>
      <c r="X40" s="368">
        <v>41</v>
      </c>
      <c r="Y40" s="368">
        <v>39</v>
      </c>
      <c r="Z40" s="368">
        <v>33</v>
      </c>
      <c r="AA40" s="368">
        <v>46</v>
      </c>
      <c r="AB40" s="368">
        <v>32</v>
      </c>
      <c r="AC40" s="368">
        <v>22</v>
      </c>
      <c r="AD40" s="368">
        <v>46</v>
      </c>
      <c r="AE40" s="368">
        <v>49</v>
      </c>
      <c r="AF40" s="368">
        <v>40</v>
      </c>
      <c r="AG40" s="368">
        <v>49</v>
      </c>
      <c r="AH40" s="368">
        <v>39</v>
      </c>
      <c r="AI40" s="368">
        <v>46</v>
      </c>
      <c r="AJ40" s="368">
        <v>4</v>
      </c>
      <c r="AK40" s="368">
        <v>31</v>
      </c>
      <c r="AL40" s="368">
        <v>31</v>
      </c>
      <c r="AM40" s="368">
        <v>31</v>
      </c>
      <c r="AN40" s="368">
        <v>3</v>
      </c>
      <c r="AO40" s="368">
        <v>41</v>
      </c>
      <c r="AP40" s="368">
        <v>30</v>
      </c>
      <c r="AQ40" s="368">
        <v>32</v>
      </c>
      <c r="AR40" s="368">
        <v>31</v>
      </c>
      <c r="AS40" s="368">
        <v>19</v>
      </c>
      <c r="AT40" s="369">
        <v>17</v>
      </c>
    </row>
    <row r="41" spans="1:46" ht="51" x14ac:dyDescent="0.2">
      <c r="A41" s="438" t="s">
        <v>74</v>
      </c>
      <c r="B41" s="362" t="s">
        <v>293</v>
      </c>
      <c r="C41" s="370" t="s">
        <v>1757</v>
      </c>
      <c r="D41" s="372" t="s">
        <v>1472</v>
      </c>
      <c r="E41" s="372" t="s">
        <v>1536</v>
      </c>
      <c r="F41" s="372" t="s">
        <v>1766</v>
      </c>
      <c r="G41" s="372" t="s">
        <v>1350</v>
      </c>
      <c r="H41" s="364">
        <v>0.20504375973202441</v>
      </c>
      <c r="I41" s="372" t="s">
        <v>1584</v>
      </c>
      <c r="J41" s="372" t="s">
        <v>1735</v>
      </c>
      <c r="K41" s="372" t="s">
        <v>1325</v>
      </c>
      <c r="L41" s="372" t="s">
        <v>1747</v>
      </c>
      <c r="M41" s="372" t="s">
        <v>1497</v>
      </c>
      <c r="N41" s="372" t="s">
        <v>1276</v>
      </c>
      <c r="O41" s="372" t="s">
        <v>1792</v>
      </c>
      <c r="P41" s="371">
        <v>1</v>
      </c>
      <c r="Q41" s="372" t="s">
        <v>1785</v>
      </c>
      <c r="R41" s="372" t="s">
        <v>1769</v>
      </c>
      <c r="S41" s="372" t="s">
        <v>1487</v>
      </c>
      <c r="T41" s="372" t="s">
        <v>1413</v>
      </c>
      <c r="U41" s="372" t="s">
        <v>1189</v>
      </c>
      <c r="V41" s="364">
        <v>0.36254288842272997</v>
      </c>
      <c r="W41" s="364">
        <v>0.22158035306530849</v>
      </c>
      <c r="X41" s="372" t="s">
        <v>1349</v>
      </c>
      <c r="Y41" s="364">
        <v>0.30106261561103964</v>
      </c>
      <c r="Z41" s="364">
        <v>-0.19440063701710578</v>
      </c>
      <c r="AA41" s="372" t="s">
        <v>1775</v>
      </c>
      <c r="AB41" s="372" t="s">
        <v>1179</v>
      </c>
      <c r="AC41" s="372" t="s">
        <v>1467</v>
      </c>
      <c r="AD41" s="372" t="s">
        <v>1797</v>
      </c>
      <c r="AE41" s="372" t="s">
        <v>1568</v>
      </c>
      <c r="AF41" s="372" t="s">
        <v>1283</v>
      </c>
      <c r="AG41" s="372" t="s">
        <v>1798</v>
      </c>
      <c r="AH41" s="372" t="s">
        <v>1743</v>
      </c>
      <c r="AI41" s="364">
        <v>0.24691650815762486</v>
      </c>
      <c r="AJ41" s="372" t="s">
        <v>1719</v>
      </c>
      <c r="AK41" s="372" t="s">
        <v>1207</v>
      </c>
      <c r="AL41" s="372" t="s">
        <v>1535</v>
      </c>
      <c r="AM41" s="372" t="s">
        <v>1250</v>
      </c>
      <c r="AN41" s="364">
        <v>0.86602540378444093</v>
      </c>
      <c r="AO41" s="372" t="s">
        <v>1795</v>
      </c>
      <c r="AP41" s="372" t="s">
        <v>1396</v>
      </c>
      <c r="AQ41" s="372" t="s">
        <v>1179</v>
      </c>
      <c r="AR41" s="372" t="s">
        <v>1248</v>
      </c>
      <c r="AS41" s="364">
        <v>0.37287488554652043</v>
      </c>
      <c r="AT41" s="373" t="s">
        <v>1156</v>
      </c>
    </row>
    <row r="42" spans="1:46" ht="34" x14ac:dyDescent="0.2">
      <c r="A42" s="439"/>
      <c r="B42" s="362" t="s">
        <v>683</v>
      </c>
      <c r="C42" s="374">
        <v>1.5364088845688825E-3</v>
      </c>
      <c r="D42" s="364">
        <v>2.0306937540012125E-5</v>
      </c>
      <c r="E42" s="364">
        <v>3.0509035691927203E-6</v>
      </c>
      <c r="F42" s="364">
        <v>4.0422573854009734E-2</v>
      </c>
      <c r="G42" s="364">
        <v>4.2460268605154652E-4</v>
      </c>
      <c r="H42" s="364">
        <v>0.23736209352020854</v>
      </c>
      <c r="I42" s="364">
        <v>1.2376073549812655E-9</v>
      </c>
      <c r="J42" s="364">
        <v>1.2771021919133418E-3</v>
      </c>
      <c r="K42" s="364">
        <v>1.8648128445786929E-8</v>
      </c>
      <c r="L42" s="364">
        <v>1.225123466103434E-2</v>
      </c>
      <c r="M42" s="364">
        <v>6.6570861021104516E-3</v>
      </c>
      <c r="N42" s="364">
        <v>1.3291068571155849E-9</v>
      </c>
      <c r="O42" s="364">
        <v>3.275266252006087E-4</v>
      </c>
      <c r="P42" s="375"/>
      <c r="Q42" s="364">
        <v>1.5748090321227266E-2</v>
      </c>
      <c r="R42" s="364">
        <v>7.9991021424775759E-3</v>
      </c>
      <c r="S42" s="364">
        <v>7.348887282681263E-6</v>
      </c>
      <c r="T42" s="364">
        <v>1.4587094063163252E-8</v>
      </c>
      <c r="U42" s="364">
        <v>9.1278965961012703E-9</v>
      </c>
      <c r="V42" s="364">
        <v>6.8730116778697517E-2</v>
      </c>
      <c r="W42" s="364">
        <v>0.15846039695093461</v>
      </c>
      <c r="X42" s="364">
        <v>1.0343833864400178E-6</v>
      </c>
      <c r="Y42" s="364">
        <v>7.8839858720563524E-2</v>
      </c>
      <c r="Z42" s="364">
        <v>0.24893206838154877</v>
      </c>
      <c r="AA42" s="364">
        <v>5.3647252682618219E-8</v>
      </c>
      <c r="AB42" s="364">
        <v>7.2036927591611521E-6</v>
      </c>
      <c r="AC42" s="364">
        <v>1.2982326162828733E-7</v>
      </c>
      <c r="AD42" s="364">
        <v>1.6984648214637191E-5</v>
      </c>
      <c r="AE42" s="364">
        <v>5.7426626351073142E-6</v>
      </c>
      <c r="AF42" s="364">
        <v>2.8053345067303407E-11</v>
      </c>
      <c r="AG42" s="364">
        <v>1.5575528118471432E-2</v>
      </c>
      <c r="AH42" s="364">
        <v>5.1124614927156256E-7</v>
      </c>
      <c r="AI42" s="364">
        <v>9.066443424227591E-2</v>
      </c>
      <c r="AJ42" s="364">
        <v>0</v>
      </c>
      <c r="AK42" s="364">
        <v>3.448780762887884E-4</v>
      </c>
      <c r="AL42" s="364">
        <v>7.3853098755988207E-6</v>
      </c>
      <c r="AM42" s="364">
        <v>1.1356255775270864E-13</v>
      </c>
      <c r="AN42" s="364">
        <v>0.33333333333333037</v>
      </c>
      <c r="AO42" s="364">
        <v>1.5833412722661132E-10</v>
      </c>
      <c r="AP42" s="364">
        <v>1.222633121196685E-6</v>
      </c>
      <c r="AQ42" s="364">
        <v>8.9192550525565587E-5</v>
      </c>
      <c r="AR42" s="364">
        <v>2.7931264218432988E-2</v>
      </c>
      <c r="AS42" s="364">
        <v>0.17105193803505869</v>
      </c>
      <c r="AT42" s="365">
        <v>2.9482364467364171E-6</v>
      </c>
    </row>
    <row r="43" spans="1:46" ht="17" x14ac:dyDescent="0.2">
      <c r="A43" s="438"/>
      <c r="B43" s="366" t="s">
        <v>684</v>
      </c>
      <c r="C43" s="367">
        <v>46</v>
      </c>
      <c r="D43" s="368">
        <v>35</v>
      </c>
      <c r="E43" s="368">
        <v>47</v>
      </c>
      <c r="F43" s="368">
        <v>35</v>
      </c>
      <c r="G43" s="368">
        <v>35</v>
      </c>
      <c r="H43" s="368">
        <v>35</v>
      </c>
      <c r="I43" s="368">
        <v>22</v>
      </c>
      <c r="J43" s="368">
        <v>30</v>
      </c>
      <c r="K43" s="368">
        <v>39</v>
      </c>
      <c r="L43" s="368">
        <v>39</v>
      </c>
      <c r="M43" s="368">
        <v>46</v>
      </c>
      <c r="N43" s="368">
        <v>42</v>
      </c>
      <c r="O43" s="368">
        <v>45</v>
      </c>
      <c r="P43" s="368">
        <v>49</v>
      </c>
      <c r="Q43" s="368">
        <v>37</v>
      </c>
      <c r="R43" s="368">
        <v>48</v>
      </c>
      <c r="S43" s="368">
        <v>32</v>
      </c>
      <c r="T43" s="368">
        <v>45</v>
      </c>
      <c r="U43" s="368">
        <v>34</v>
      </c>
      <c r="V43" s="368">
        <v>26</v>
      </c>
      <c r="W43" s="368">
        <v>42</v>
      </c>
      <c r="X43" s="368">
        <v>37</v>
      </c>
      <c r="Y43" s="368">
        <v>35</v>
      </c>
      <c r="Z43" s="368">
        <v>37</v>
      </c>
      <c r="AA43" s="368">
        <v>42</v>
      </c>
      <c r="AB43" s="368">
        <v>36</v>
      </c>
      <c r="AC43" s="368">
        <v>22</v>
      </c>
      <c r="AD43" s="368">
        <v>48</v>
      </c>
      <c r="AE43" s="368">
        <v>45</v>
      </c>
      <c r="AF43" s="368">
        <v>36</v>
      </c>
      <c r="AG43" s="368">
        <v>45</v>
      </c>
      <c r="AH43" s="368">
        <v>35</v>
      </c>
      <c r="AI43" s="368">
        <v>48</v>
      </c>
      <c r="AJ43" s="368">
        <v>4</v>
      </c>
      <c r="AK43" s="368">
        <v>35</v>
      </c>
      <c r="AL43" s="368">
        <v>35</v>
      </c>
      <c r="AM43" s="368">
        <v>35</v>
      </c>
      <c r="AN43" s="368">
        <v>3</v>
      </c>
      <c r="AO43" s="368">
        <v>37</v>
      </c>
      <c r="AP43" s="368">
        <v>26</v>
      </c>
      <c r="AQ43" s="368">
        <v>28</v>
      </c>
      <c r="AR43" s="368">
        <v>35</v>
      </c>
      <c r="AS43" s="368">
        <v>15</v>
      </c>
      <c r="AT43" s="369">
        <v>17</v>
      </c>
    </row>
    <row r="44" spans="1:46" ht="51" x14ac:dyDescent="0.2">
      <c r="A44" s="438" t="s">
        <v>65</v>
      </c>
      <c r="B44" s="362" t="s">
        <v>293</v>
      </c>
      <c r="C44" s="370" t="s">
        <v>1758</v>
      </c>
      <c r="D44" s="372" t="s">
        <v>1448</v>
      </c>
      <c r="E44" s="372" t="s">
        <v>1764</v>
      </c>
      <c r="F44" s="372" t="s">
        <v>1222</v>
      </c>
      <c r="G44" s="372" t="s">
        <v>1227</v>
      </c>
      <c r="H44" s="372" t="s">
        <v>1231</v>
      </c>
      <c r="I44" s="372" t="s">
        <v>1775</v>
      </c>
      <c r="J44" s="372" t="s">
        <v>1256</v>
      </c>
      <c r="K44" s="372" t="s">
        <v>1139</v>
      </c>
      <c r="L44" s="372" t="s">
        <v>1330</v>
      </c>
      <c r="M44" s="372" t="s">
        <v>1236</v>
      </c>
      <c r="N44" s="364">
        <v>0.23803324089333056</v>
      </c>
      <c r="O44" s="372" t="s">
        <v>1793</v>
      </c>
      <c r="P44" s="372" t="s">
        <v>1785</v>
      </c>
      <c r="Q44" s="371">
        <v>1</v>
      </c>
      <c r="R44" s="372" t="s">
        <v>1283</v>
      </c>
      <c r="S44" s="372" t="s">
        <v>1486</v>
      </c>
      <c r="T44" s="372" t="s">
        <v>1196</v>
      </c>
      <c r="U44" s="372" t="s">
        <v>1750</v>
      </c>
      <c r="V44" s="372" t="s">
        <v>1606</v>
      </c>
      <c r="W44" s="372" t="s">
        <v>1274</v>
      </c>
      <c r="X44" s="372" t="s">
        <v>1234</v>
      </c>
      <c r="Y44" s="372" t="s">
        <v>1232</v>
      </c>
      <c r="Z44" s="364">
        <v>-0.21045713296319163</v>
      </c>
      <c r="AA44" s="372" t="s">
        <v>1242</v>
      </c>
      <c r="AB44" s="372" t="s">
        <v>1268</v>
      </c>
      <c r="AC44" s="372" t="s">
        <v>1402</v>
      </c>
      <c r="AD44" s="364">
        <v>-0.16563692154619652</v>
      </c>
      <c r="AE44" s="372" t="s">
        <v>1175</v>
      </c>
      <c r="AF44" s="372" t="s">
        <v>1408</v>
      </c>
      <c r="AG44" s="372" t="s">
        <v>1792</v>
      </c>
      <c r="AH44" s="372" t="s">
        <v>1526</v>
      </c>
      <c r="AI44" s="364">
        <v>0.14915489533564</v>
      </c>
      <c r="AJ44" s="364">
        <v>0.76088591025268271</v>
      </c>
      <c r="AK44" s="372" t="s">
        <v>1405</v>
      </c>
      <c r="AL44" s="372" t="s">
        <v>1451</v>
      </c>
      <c r="AM44" s="372" t="s">
        <v>1168</v>
      </c>
      <c r="AN44" s="364">
        <v>0.99661589554012353</v>
      </c>
      <c r="AO44" s="372" t="s">
        <v>1791</v>
      </c>
      <c r="AP44" s="372" t="s">
        <v>1208</v>
      </c>
      <c r="AQ44" s="372" t="s">
        <v>1272</v>
      </c>
      <c r="AR44" s="372" t="s">
        <v>1167</v>
      </c>
      <c r="AS44" s="372" t="s">
        <v>1499</v>
      </c>
      <c r="AT44" s="373" t="s">
        <v>1490</v>
      </c>
    </row>
    <row r="45" spans="1:46" ht="34" x14ac:dyDescent="0.2">
      <c r="A45" s="439"/>
      <c r="B45" s="362" t="s">
        <v>683</v>
      </c>
      <c r="C45" s="374">
        <v>1.3780865483972676E-2</v>
      </c>
      <c r="D45" s="364">
        <v>1.4473653228506573E-8</v>
      </c>
      <c r="E45" s="364">
        <v>3.4518324905855216E-3</v>
      </c>
      <c r="F45" s="364">
        <v>2.2091215394960669E-7</v>
      </c>
      <c r="G45" s="364">
        <v>1.2609516426154533E-13</v>
      </c>
      <c r="H45" s="364">
        <v>8.463579264521473E-3</v>
      </c>
      <c r="I45" s="364">
        <v>1.1844161026598613E-6</v>
      </c>
      <c r="J45" s="364">
        <v>1.6606185283515377E-22</v>
      </c>
      <c r="K45" s="364">
        <v>5.7316455382901922E-9</v>
      </c>
      <c r="L45" s="364">
        <v>6.4782658069856833E-7</v>
      </c>
      <c r="M45" s="364">
        <v>1.0378890461809006E-11</v>
      </c>
      <c r="N45" s="364">
        <v>0.11535600675199344</v>
      </c>
      <c r="O45" s="364">
        <v>4.826865281507501E-3</v>
      </c>
      <c r="P45" s="364">
        <v>1.5748090321227266E-2</v>
      </c>
      <c r="Q45" s="375"/>
      <c r="R45" s="364">
        <v>2.8810486821966759E-11</v>
      </c>
      <c r="S45" s="364">
        <v>5.7514182896211737E-11</v>
      </c>
      <c r="T45" s="364">
        <v>5.50386453494154E-6</v>
      </c>
      <c r="U45" s="364">
        <v>5.0978507529331427E-5</v>
      </c>
      <c r="V45" s="364">
        <v>3.1773437878735934E-8</v>
      </c>
      <c r="W45" s="364">
        <v>3.9204289668124964E-19</v>
      </c>
      <c r="X45" s="364">
        <v>1.1055028963767949E-18</v>
      </c>
      <c r="Y45" s="364">
        <v>1.2525192807680734E-25</v>
      </c>
      <c r="Z45" s="364">
        <v>0.31260066218924498</v>
      </c>
      <c r="AA45" s="364">
        <v>1.7398572835758266E-10</v>
      </c>
      <c r="AB45" s="364">
        <v>4.396233306458383E-10</v>
      </c>
      <c r="AC45" s="364">
        <v>4.0157073779705662E-7</v>
      </c>
      <c r="AD45" s="364">
        <v>0.32030425285017045</v>
      </c>
      <c r="AE45" s="364">
        <v>5.9314027409559045E-23</v>
      </c>
      <c r="AF45" s="364">
        <v>1.6166457394045332E-7</v>
      </c>
      <c r="AG45" s="364">
        <v>6.2972133135755801E-4</v>
      </c>
      <c r="AH45" s="364">
        <v>2.4097136686703026E-9</v>
      </c>
      <c r="AI45" s="364">
        <v>0.37145451764143267</v>
      </c>
      <c r="AJ45" s="364">
        <v>0.23911408974731729</v>
      </c>
      <c r="AK45" s="364">
        <v>4.5457976070883521E-14</v>
      </c>
      <c r="AL45" s="364">
        <v>6.8531974493189334E-8</v>
      </c>
      <c r="AM45" s="364">
        <v>1.1761943843426139E-7</v>
      </c>
      <c r="AN45" s="364">
        <v>5.2388932821649914E-2</v>
      </c>
      <c r="AO45" s="364">
        <v>3.0604748572773942E-7</v>
      </c>
      <c r="AP45" s="364">
        <v>1.4366610725737494E-19</v>
      </c>
      <c r="AQ45" s="364">
        <v>1.3679067559216109E-8</v>
      </c>
      <c r="AR45" s="364">
        <v>9.5952206240105585E-9</v>
      </c>
      <c r="AS45" s="364">
        <v>2.3438769818923237E-8</v>
      </c>
      <c r="AT45" s="365">
        <v>2.5175822575007655E-3</v>
      </c>
    </row>
    <row r="46" spans="1:46" ht="17" x14ac:dyDescent="0.2">
      <c r="A46" s="438"/>
      <c r="B46" s="366" t="s">
        <v>684</v>
      </c>
      <c r="C46" s="367">
        <v>34</v>
      </c>
      <c r="D46" s="368">
        <v>23</v>
      </c>
      <c r="E46" s="368">
        <v>35</v>
      </c>
      <c r="F46" s="368">
        <v>23</v>
      </c>
      <c r="G46" s="368">
        <v>23</v>
      </c>
      <c r="H46" s="368">
        <v>23</v>
      </c>
      <c r="I46" s="368">
        <v>34</v>
      </c>
      <c r="J46" s="368">
        <v>42</v>
      </c>
      <c r="K46" s="368">
        <v>27</v>
      </c>
      <c r="L46" s="368">
        <v>27</v>
      </c>
      <c r="M46" s="368">
        <v>34</v>
      </c>
      <c r="N46" s="368">
        <v>45</v>
      </c>
      <c r="O46" s="368">
        <v>41</v>
      </c>
      <c r="P46" s="368">
        <v>37</v>
      </c>
      <c r="Q46" s="368">
        <v>49</v>
      </c>
      <c r="R46" s="368">
        <v>36</v>
      </c>
      <c r="S46" s="368">
        <v>44</v>
      </c>
      <c r="T46" s="368">
        <v>41</v>
      </c>
      <c r="U46" s="368">
        <v>46</v>
      </c>
      <c r="V46" s="368">
        <v>38</v>
      </c>
      <c r="W46" s="368">
        <v>44</v>
      </c>
      <c r="X46" s="368">
        <v>49</v>
      </c>
      <c r="Y46" s="368">
        <v>47</v>
      </c>
      <c r="Z46" s="368">
        <v>25</v>
      </c>
      <c r="AA46" s="368">
        <v>43</v>
      </c>
      <c r="AB46" s="368">
        <v>24</v>
      </c>
      <c r="AC46" s="368">
        <v>22</v>
      </c>
      <c r="AD46" s="368">
        <v>38</v>
      </c>
      <c r="AE46" s="368">
        <v>41</v>
      </c>
      <c r="AF46" s="368">
        <v>48</v>
      </c>
      <c r="AG46" s="368">
        <v>41</v>
      </c>
      <c r="AH46" s="368">
        <v>47</v>
      </c>
      <c r="AI46" s="368">
        <v>38</v>
      </c>
      <c r="AJ46" s="368">
        <v>4</v>
      </c>
      <c r="AK46" s="368">
        <v>23</v>
      </c>
      <c r="AL46" s="368">
        <v>23</v>
      </c>
      <c r="AM46" s="368">
        <v>23</v>
      </c>
      <c r="AN46" s="368">
        <v>3</v>
      </c>
      <c r="AO46" s="368">
        <v>48</v>
      </c>
      <c r="AP46" s="368">
        <v>38</v>
      </c>
      <c r="AQ46" s="368">
        <v>40</v>
      </c>
      <c r="AR46" s="368">
        <v>23</v>
      </c>
      <c r="AS46" s="368">
        <v>27</v>
      </c>
      <c r="AT46" s="369">
        <v>17</v>
      </c>
    </row>
    <row r="47" spans="1:46" ht="51" x14ac:dyDescent="0.2">
      <c r="A47" s="438" t="s">
        <v>271</v>
      </c>
      <c r="B47" s="362" t="s">
        <v>293</v>
      </c>
      <c r="C47" s="370" t="s">
        <v>1209</v>
      </c>
      <c r="D47" s="372" t="s">
        <v>1555</v>
      </c>
      <c r="E47" s="372" t="s">
        <v>1274</v>
      </c>
      <c r="F47" s="372" t="s">
        <v>1504</v>
      </c>
      <c r="G47" s="372" t="s">
        <v>1240</v>
      </c>
      <c r="H47" s="372" t="s">
        <v>1258</v>
      </c>
      <c r="I47" s="372" t="s">
        <v>1166</v>
      </c>
      <c r="J47" s="372" t="s">
        <v>1382</v>
      </c>
      <c r="K47" s="372" t="s">
        <v>1197</v>
      </c>
      <c r="L47" s="372" t="s">
        <v>1200</v>
      </c>
      <c r="M47" s="372" t="s">
        <v>1210</v>
      </c>
      <c r="N47" s="372" t="s">
        <v>1398</v>
      </c>
      <c r="O47" s="372" t="s">
        <v>1648</v>
      </c>
      <c r="P47" s="372" t="s">
        <v>1769</v>
      </c>
      <c r="Q47" s="372" t="s">
        <v>1283</v>
      </c>
      <c r="R47" s="371">
        <v>1</v>
      </c>
      <c r="S47" s="372" t="s">
        <v>1799</v>
      </c>
      <c r="T47" s="372" t="s">
        <v>1800</v>
      </c>
      <c r="U47" s="372" t="s">
        <v>1801</v>
      </c>
      <c r="V47" s="372" t="s">
        <v>1802</v>
      </c>
      <c r="W47" s="372" t="s">
        <v>1803</v>
      </c>
      <c r="X47" s="372" t="s">
        <v>1476</v>
      </c>
      <c r="Y47" s="372" t="s">
        <v>1421</v>
      </c>
      <c r="Z47" s="364">
        <v>0.11121170434293452</v>
      </c>
      <c r="AA47" s="372" t="s">
        <v>1396</v>
      </c>
      <c r="AB47" s="372" t="s">
        <v>1147</v>
      </c>
      <c r="AC47" s="372" t="s">
        <v>1732</v>
      </c>
      <c r="AD47" s="372" t="s">
        <v>1804</v>
      </c>
      <c r="AE47" s="372" t="s">
        <v>1791</v>
      </c>
      <c r="AF47" s="372" t="s">
        <v>1566</v>
      </c>
      <c r="AG47" s="372" t="s">
        <v>1805</v>
      </c>
      <c r="AH47" s="372" t="s">
        <v>1183</v>
      </c>
      <c r="AI47" s="372" t="s">
        <v>1257</v>
      </c>
      <c r="AJ47" s="364">
        <v>0.70352647068144836</v>
      </c>
      <c r="AK47" s="372" t="s">
        <v>1250</v>
      </c>
      <c r="AL47" s="372" t="s">
        <v>1723</v>
      </c>
      <c r="AM47" s="372" t="s">
        <v>1806</v>
      </c>
      <c r="AN47" s="364">
        <v>0.99339926779878263</v>
      </c>
      <c r="AO47" s="372" t="s">
        <v>1181</v>
      </c>
      <c r="AP47" s="372" t="s">
        <v>1244</v>
      </c>
      <c r="AQ47" s="372" t="s">
        <v>1363</v>
      </c>
      <c r="AR47" s="372" t="s">
        <v>1376</v>
      </c>
      <c r="AS47" s="372" t="s">
        <v>1191</v>
      </c>
      <c r="AT47" s="373" t="s">
        <v>1358</v>
      </c>
    </row>
    <row r="48" spans="1:46" ht="34" x14ac:dyDescent="0.2">
      <c r="A48" s="439"/>
      <c r="B48" s="362" t="s">
        <v>683</v>
      </c>
      <c r="C48" s="374">
        <v>4.2225026837859125E-22</v>
      </c>
      <c r="D48" s="364">
        <v>9.4247174896519526E-11</v>
      </c>
      <c r="E48" s="364">
        <v>6.9260521567240688E-21</v>
      </c>
      <c r="F48" s="364">
        <v>1.6926550354473876E-31</v>
      </c>
      <c r="G48" s="364">
        <v>1.4630902785422289E-17</v>
      </c>
      <c r="H48" s="364">
        <v>7.0785224034497205E-20</v>
      </c>
      <c r="I48" s="364">
        <v>8.800322046354311E-5</v>
      </c>
      <c r="J48" s="364">
        <v>9.0865071145042227E-17</v>
      </c>
      <c r="K48" s="364">
        <v>2.9359817646332963E-9</v>
      </c>
      <c r="L48" s="364">
        <v>1.8485321288824529E-30</v>
      </c>
      <c r="M48" s="364">
        <v>2.5267642659308727E-19</v>
      </c>
      <c r="N48" s="364">
        <v>4.1968891032300581E-8</v>
      </c>
      <c r="O48" s="364">
        <v>5.3672485443804236E-9</v>
      </c>
      <c r="P48" s="364">
        <v>7.9991021424775759E-3</v>
      </c>
      <c r="Q48" s="364">
        <v>2.8810486821966759E-11</v>
      </c>
      <c r="R48" s="375"/>
      <c r="S48" s="364">
        <v>2.0133476126550911E-3</v>
      </c>
      <c r="T48" s="364">
        <v>1.4569661926394199E-3</v>
      </c>
      <c r="U48" s="364">
        <v>2.8312881969744356E-2</v>
      </c>
      <c r="V48" s="364">
        <v>3.601862579583523E-2</v>
      </c>
      <c r="W48" s="364">
        <v>1.2043769129215854E-2</v>
      </c>
      <c r="X48" s="364">
        <v>3.6168710256994163E-14</v>
      </c>
      <c r="Y48" s="364">
        <v>1.3698347070593265E-11</v>
      </c>
      <c r="Z48" s="364">
        <v>0.50622916843182908</v>
      </c>
      <c r="AA48" s="364">
        <v>5.277690128374649E-10</v>
      </c>
      <c r="AB48" s="364">
        <v>2.4886656717273838E-11</v>
      </c>
      <c r="AC48" s="364">
        <v>4.3992637612649279E-15</v>
      </c>
      <c r="AD48" s="364">
        <v>4.2814446600270922E-2</v>
      </c>
      <c r="AE48" s="364">
        <v>1.0008961090793454E-6</v>
      </c>
      <c r="AF48" s="364">
        <v>4.1640769779878987E-4</v>
      </c>
      <c r="AG48" s="364">
        <v>4.6301338007029152E-2</v>
      </c>
      <c r="AH48" s="364">
        <v>5.9591717470249723E-17</v>
      </c>
      <c r="AI48" s="364">
        <v>1.3707258462982657E-15</v>
      </c>
      <c r="AJ48" s="364">
        <v>0.29647352931855164</v>
      </c>
      <c r="AK48" s="364">
        <v>5.00552929981072E-14</v>
      </c>
      <c r="AL48" s="364">
        <v>9.3143987250059212E-6</v>
      </c>
      <c r="AM48" s="364">
        <v>2.1720263929692778E-2</v>
      </c>
      <c r="AN48" s="364">
        <v>7.3186395040328645E-2</v>
      </c>
      <c r="AO48" s="364">
        <v>3.8911770568248039E-13</v>
      </c>
      <c r="AP48" s="364">
        <v>1.5293028534223125E-9</v>
      </c>
      <c r="AQ48" s="364">
        <v>1.314205332356788E-4</v>
      </c>
      <c r="AR48" s="364">
        <v>2.6984790764250527E-18</v>
      </c>
      <c r="AS48" s="364">
        <v>1.3238592416612307E-9</v>
      </c>
      <c r="AT48" s="365">
        <v>2.0735859229130014E-7</v>
      </c>
    </row>
    <row r="49" spans="1:46" ht="17" x14ac:dyDescent="0.2">
      <c r="A49" s="438"/>
      <c r="B49" s="366" t="s">
        <v>684</v>
      </c>
      <c r="C49" s="367">
        <v>47</v>
      </c>
      <c r="D49" s="368">
        <v>36</v>
      </c>
      <c r="E49" s="368">
        <v>48</v>
      </c>
      <c r="F49" s="368">
        <v>36</v>
      </c>
      <c r="G49" s="368">
        <v>36</v>
      </c>
      <c r="H49" s="368">
        <v>36</v>
      </c>
      <c r="I49" s="368">
        <v>21</v>
      </c>
      <c r="J49" s="368">
        <v>29</v>
      </c>
      <c r="K49" s="368">
        <v>40</v>
      </c>
      <c r="L49" s="368">
        <v>40</v>
      </c>
      <c r="M49" s="368">
        <v>47</v>
      </c>
      <c r="N49" s="368">
        <v>41</v>
      </c>
      <c r="O49" s="368">
        <v>44</v>
      </c>
      <c r="P49" s="368">
        <v>48</v>
      </c>
      <c r="Q49" s="368">
        <v>36</v>
      </c>
      <c r="R49" s="368">
        <v>49</v>
      </c>
      <c r="S49" s="368">
        <v>31</v>
      </c>
      <c r="T49" s="368">
        <v>44</v>
      </c>
      <c r="U49" s="368">
        <v>33</v>
      </c>
      <c r="V49" s="368">
        <v>25</v>
      </c>
      <c r="W49" s="368">
        <v>41</v>
      </c>
      <c r="X49" s="368">
        <v>36</v>
      </c>
      <c r="Y49" s="368">
        <v>34</v>
      </c>
      <c r="Z49" s="368">
        <v>38</v>
      </c>
      <c r="AA49" s="368">
        <v>41</v>
      </c>
      <c r="AB49" s="368">
        <v>37</v>
      </c>
      <c r="AC49" s="368">
        <v>22</v>
      </c>
      <c r="AD49" s="368">
        <v>47</v>
      </c>
      <c r="AE49" s="368">
        <v>44</v>
      </c>
      <c r="AF49" s="368">
        <v>35</v>
      </c>
      <c r="AG49" s="368">
        <v>44</v>
      </c>
      <c r="AH49" s="368">
        <v>34</v>
      </c>
      <c r="AI49" s="368">
        <v>47</v>
      </c>
      <c r="AJ49" s="368">
        <v>4</v>
      </c>
      <c r="AK49" s="368">
        <v>36</v>
      </c>
      <c r="AL49" s="368">
        <v>36</v>
      </c>
      <c r="AM49" s="368">
        <v>36</v>
      </c>
      <c r="AN49" s="368">
        <v>3</v>
      </c>
      <c r="AO49" s="368">
        <v>36</v>
      </c>
      <c r="AP49" s="368">
        <v>25</v>
      </c>
      <c r="AQ49" s="368">
        <v>27</v>
      </c>
      <c r="AR49" s="368">
        <v>36</v>
      </c>
      <c r="AS49" s="368">
        <v>14</v>
      </c>
      <c r="AT49" s="369">
        <v>17</v>
      </c>
    </row>
    <row r="50" spans="1:46" ht="51" x14ac:dyDescent="0.2">
      <c r="A50" s="438" t="s">
        <v>79</v>
      </c>
      <c r="B50" s="362" t="s">
        <v>293</v>
      </c>
      <c r="C50" s="370" t="s">
        <v>1217</v>
      </c>
      <c r="D50" s="372" t="s">
        <v>1470</v>
      </c>
      <c r="E50" s="372" t="s">
        <v>1385</v>
      </c>
      <c r="F50" s="372" t="s">
        <v>1275</v>
      </c>
      <c r="G50" s="372" t="s">
        <v>1190</v>
      </c>
      <c r="H50" s="364">
        <v>0.32147896722424885</v>
      </c>
      <c r="I50" s="372" t="s">
        <v>1582</v>
      </c>
      <c r="J50" s="372" t="s">
        <v>1397</v>
      </c>
      <c r="K50" s="372" t="s">
        <v>1577</v>
      </c>
      <c r="L50" s="372" t="s">
        <v>1680</v>
      </c>
      <c r="M50" s="372" t="s">
        <v>1650</v>
      </c>
      <c r="N50" s="372" t="s">
        <v>1408</v>
      </c>
      <c r="O50" s="372" t="s">
        <v>1287</v>
      </c>
      <c r="P50" s="372" t="s">
        <v>1487</v>
      </c>
      <c r="Q50" s="372" t="s">
        <v>1486</v>
      </c>
      <c r="R50" s="372" t="s">
        <v>1799</v>
      </c>
      <c r="S50" s="371">
        <v>1</v>
      </c>
      <c r="T50" s="372" t="s">
        <v>1182</v>
      </c>
      <c r="U50" s="372" t="s">
        <v>1150</v>
      </c>
      <c r="V50" s="372" t="s">
        <v>1209</v>
      </c>
      <c r="W50" s="372" t="s">
        <v>1490</v>
      </c>
      <c r="X50" s="372" t="s">
        <v>1163</v>
      </c>
      <c r="Y50" s="372" t="s">
        <v>1543</v>
      </c>
      <c r="Z50" s="364">
        <v>-4.1363872632018385E-2</v>
      </c>
      <c r="AA50" s="372" t="s">
        <v>1440</v>
      </c>
      <c r="AB50" s="372" t="s">
        <v>1284</v>
      </c>
      <c r="AC50" s="372" t="s">
        <v>1618</v>
      </c>
      <c r="AD50" s="372" t="s">
        <v>1237</v>
      </c>
      <c r="AE50" s="372" t="s">
        <v>1564</v>
      </c>
      <c r="AF50" s="372" t="s">
        <v>1266</v>
      </c>
      <c r="AG50" s="372" t="s">
        <v>1807</v>
      </c>
      <c r="AH50" s="372" t="s">
        <v>1808</v>
      </c>
      <c r="AI50" s="372" t="s">
        <v>1205</v>
      </c>
      <c r="AJ50" s="372" t="s">
        <v>1719</v>
      </c>
      <c r="AK50" s="372" t="s">
        <v>1291</v>
      </c>
      <c r="AL50" s="372" t="s">
        <v>1268</v>
      </c>
      <c r="AM50" s="372" t="s">
        <v>1395</v>
      </c>
      <c r="AN50" s="364">
        <v>0.86602540378444104</v>
      </c>
      <c r="AO50" s="372" t="s">
        <v>1324</v>
      </c>
      <c r="AP50" s="372" t="s">
        <v>1562</v>
      </c>
      <c r="AQ50" s="372" t="s">
        <v>1641</v>
      </c>
      <c r="AR50" s="372" t="s">
        <v>1550</v>
      </c>
      <c r="AS50" s="372" t="s">
        <v>1285</v>
      </c>
      <c r="AT50" s="373" t="s">
        <v>1309</v>
      </c>
    </row>
    <row r="51" spans="1:46" ht="34" x14ac:dyDescent="0.2">
      <c r="A51" s="439"/>
      <c r="B51" s="362" t="s">
        <v>683</v>
      </c>
      <c r="C51" s="374">
        <v>8.092755135269062E-11</v>
      </c>
      <c r="D51" s="364">
        <v>1.15200573798295E-5</v>
      </c>
      <c r="E51" s="364">
        <v>2.6988637233154575E-7</v>
      </c>
      <c r="F51" s="364">
        <v>1.0175534214683574E-4</v>
      </c>
      <c r="G51" s="364">
        <v>5.6124754655440151E-12</v>
      </c>
      <c r="H51" s="364">
        <v>0.19330588966197917</v>
      </c>
      <c r="I51" s="364">
        <v>1.1000278740265677E-11</v>
      </c>
      <c r="J51" s="364">
        <v>1.6854883435252275E-6</v>
      </c>
      <c r="K51" s="364">
        <v>5.8782099853658801E-8</v>
      </c>
      <c r="L51" s="364">
        <v>1.7318835348430547E-6</v>
      </c>
      <c r="M51" s="364">
        <v>4.4381118507124104E-2</v>
      </c>
      <c r="N51" s="364">
        <v>1.9902376936951835E-6</v>
      </c>
      <c r="O51" s="364">
        <v>6.7408042026207018E-12</v>
      </c>
      <c r="P51" s="364">
        <v>7.348887282681263E-6</v>
      </c>
      <c r="Q51" s="364">
        <v>5.7514182896211737E-11</v>
      </c>
      <c r="R51" s="364">
        <v>2.0133476126550911E-3</v>
      </c>
      <c r="S51" s="375"/>
      <c r="T51" s="364">
        <v>1.9260100297420645E-17</v>
      </c>
      <c r="U51" s="364">
        <v>9.9582711890832101E-16</v>
      </c>
      <c r="V51" s="364">
        <v>3.8520733202058033E-20</v>
      </c>
      <c r="W51" s="364">
        <v>1.6521872709703603E-6</v>
      </c>
      <c r="X51" s="364">
        <v>1.0388445255760036E-21</v>
      </c>
      <c r="Y51" s="364">
        <v>1.0367581049068742E-15</v>
      </c>
      <c r="Z51" s="364">
        <v>0.86253573186278709</v>
      </c>
      <c r="AA51" s="364">
        <v>7.7958371221809846E-10</v>
      </c>
      <c r="AB51" s="364">
        <v>1.6152480766519113E-12</v>
      </c>
      <c r="AC51" s="364">
        <v>1.2137757587357575E-5</v>
      </c>
      <c r="AD51" s="364">
        <v>4.1701085872964012E-4</v>
      </c>
      <c r="AE51" s="364">
        <v>4.5228371973244656E-7</v>
      </c>
      <c r="AF51" s="364">
        <v>4.0531627127735835E-17</v>
      </c>
      <c r="AG51" s="364">
        <v>7.5420628293034154E-3</v>
      </c>
      <c r="AH51" s="364">
        <v>7.3370467517087717E-4</v>
      </c>
      <c r="AI51" s="364">
        <v>1.9181753032795878E-8</v>
      </c>
      <c r="AJ51" s="364">
        <v>1.1102230246251565E-16</v>
      </c>
      <c r="AK51" s="364">
        <v>1.9036258199265904E-13</v>
      </c>
      <c r="AL51" s="364">
        <v>1.1540049851787905E-7</v>
      </c>
      <c r="AM51" s="364">
        <v>8.9049152302072666E-11</v>
      </c>
      <c r="AN51" s="364">
        <v>0.33333333333333026</v>
      </c>
      <c r="AO51" s="364">
        <v>9.9178084522316885E-5</v>
      </c>
      <c r="AP51" s="364">
        <v>5.4441225312998034E-17</v>
      </c>
      <c r="AQ51" s="364">
        <v>9.1385616725910484E-8</v>
      </c>
      <c r="AR51" s="364">
        <v>7.9985908849260673E-9</v>
      </c>
      <c r="AS51" s="364">
        <v>1.2020407852800084E-20</v>
      </c>
      <c r="AT51" s="365">
        <v>6.9383225934753582E-5</v>
      </c>
    </row>
    <row r="52" spans="1:46" ht="17" x14ac:dyDescent="0.2">
      <c r="A52" s="438"/>
      <c r="B52" s="366" t="s">
        <v>684</v>
      </c>
      <c r="C52" s="367">
        <v>29</v>
      </c>
      <c r="D52" s="368">
        <v>18</v>
      </c>
      <c r="E52" s="368">
        <v>30</v>
      </c>
      <c r="F52" s="368">
        <v>18</v>
      </c>
      <c r="G52" s="368">
        <v>18</v>
      </c>
      <c r="H52" s="368">
        <v>18</v>
      </c>
      <c r="I52" s="368">
        <v>39</v>
      </c>
      <c r="J52" s="368">
        <v>47</v>
      </c>
      <c r="K52" s="368">
        <v>22</v>
      </c>
      <c r="L52" s="368">
        <v>22</v>
      </c>
      <c r="M52" s="368">
        <v>29</v>
      </c>
      <c r="N52" s="368">
        <v>40</v>
      </c>
      <c r="O52" s="368">
        <v>36</v>
      </c>
      <c r="P52" s="368">
        <v>32</v>
      </c>
      <c r="Q52" s="368">
        <v>44</v>
      </c>
      <c r="R52" s="368">
        <v>31</v>
      </c>
      <c r="S52" s="368">
        <v>49</v>
      </c>
      <c r="T52" s="368">
        <v>36</v>
      </c>
      <c r="U52" s="368">
        <v>47</v>
      </c>
      <c r="V52" s="368">
        <v>43</v>
      </c>
      <c r="W52" s="368">
        <v>39</v>
      </c>
      <c r="X52" s="368">
        <v>44</v>
      </c>
      <c r="Y52" s="368">
        <v>46</v>
      </c>
      <c r="Z52" s="368">
        <v>20</v>
      </c>
      <c r="AA52" s="368">
        <v>38</v>
      </c>
      <c r="AB52" s="368">
        <v>19</v>
      </c>
      <c r="AC52" s="368">
        <v>18</v>
      </c>
      <c r="AD52" s="368">
        <v>33</v>
      </c>
      <c r="AE52" s="368">
        <v>36</v>
      </c>
      <c r="AF52" s="368">
        <v>45</v>
      </c>
      <c r="AG52" s="368">
        <v>36</v>
      </c>
      <c r="AH52" s="368">
        <v>46</v>
      </c>
      <c r="AI52" s="368">
        <v>33</v>
      </c>
      <c r="AJ52" s="368">
        <v>4</v>
      </c>
      <c r="AK52" s="368">
        <v>18</v>
      </c>
      <c r="AL52" s="368">
        <v>18</v>
      </c>
      <c r="AM52" s="368">
        <v>18</v>
      </c>
      <c r="AN52" s="368">
        <v>3</v>
      </c>
      <c r="AO52" s="368">
        <v>43</v>
      </c>
      <c r="AP52" s="368">
        <v>43</v>
      </c>
      <c r="AQ52" s="368">
        <v>45</v>
      </c>
      <c r="AR52" s="368">
        <v>18</v>
      </c>
      <c r="AS52" s="368">
        <v>32</v>
      </c>
      <c r="AT52" s="369">
        <v>17</v>
      </c>
    </row>
    <row r="53" spans="1:46" ht="51" x14ac:dyDescent="0.2">
      <c r="A53" s="438" t="s">
        <v>91</v>
      </c>
      <c r="B53" s="362" t="s">
        <v>293</v>
      </c>
      <c r="C53" s="370" t="s">
        <v>1608</v>
      </c>
      <c r="D53" s="372" t="s">
        <v>1158</v>
      </c>
      <c r="E53" s="372" t="s">
        <v>1302</v>
      </c>
      <c r="F53" s="372" t="s">
        <v>1767</v>
      </c>
      <c r="G53" s="372" t="s">
        <v>1460</v>
      </c>
      <c r="H53" s="364">
        <v>0.25475809288307455</v>
      </c>
      <c r="I53" s="372" t="s">
        <v>1693</v>
      </c>
      <c r="J53" s="372" t="s">
        <v>1438</v>
      </c>
      <c r="K53" s="372" t="s">
        <v>1471</v>
      </c>
      <c r="L53" s="372" t="s">
        <v>1783</v>
      </c>
      <c r="M53" s="372" t="s">
        <v>1788</v>
      </c>
      <c r="N53" s="372" t="s">
        <v>1791</v>
      </c>
      <c r="O53" s="372" t="s">
        <v>1622</v>
      </c>
      <c r="P53" s="372" t="s">
        <v>1413</v>
      </c>
      <c r="Q53" s="372" t="s">
        <v>1196</v>
      </c>
      <c r="R53" s="372" t="s">
        <v>1800</v>
      </c>
      <c r="S53" s="372" t="s">
        <v>1182</v>
      </c>
      <c r="T53" s="371">
        <v>1</v>
      </c>
      <c r="U53" s="372" t="s">
        <v>1483</v>
      </c>
      <c r="V53" s="372" t="s">
        <v>1427</v>
      </c>
      <c r="W53" s="372" t="s">
        <v>1748</v>
      </c>
      <c r="X53" s="372" t="s">
        <v>1584</v>
      </c>
      <c r="Y53" s="372" t="s">
        <v>1375</v>
      </c>
      <c r="Z53" s="364">
        <v>-0.11411459908264146</v>
      </c>
      <c r="AA53" s="372" t="s">
        <v>1157</v>
      </c>
      <c r="AB53" s="372" t="s">
        <v>1553</v>
      </c>
      <c r="AC53" s="372" t="s">
        <v>1372</v>
      </c>
      <c r="AD53" s="372" t="s">
        <v>1529</v>
      </c>
      <c r="AE53" s="372" t="s">
        <v>1349</v>
      </c>
      <c r="AF53" s="372" t="s">
        <v>1241</v>
      </c>
      <c r="AG53" s="372" t="s">
        <v>1334</v>
      </c>
      <c r="AH53" s="372" t="s">
        <v>1352</v>
      </c>
      <c r="AI53" s="372" t="s">
        <v>1245</v>
      </c>
      <c r="AJ53" s="372" t="s">
        <v>1809</v>
      </c>
      <c r="AK53" s="372" t="s">
        <v>1144</v>
      </c>
      <c r="AL53" s="372" t="s">
        <v>1323</v>
      </c>
      <c r="AM53" s="372" t="s">
        <v>1794</v>
      </c>
      <c r="AN53" s="364">
        <v>-0.86602540378443627</v>
      </c>
      <c r="AO53" s="372" t="s">
        <v>1369</v>
      </c>
      <c r="AP53" s="372" t="s">
        <v>1592</v>
      </c>
      <c r="AQ53" s="372" t="s">
        <v>1176</v>
      </c>
      <c r="AR53" s="372" t="s">
        <v>1810</v>
      </c>
      <c r="AS53" s="372" t="s">
        <v>1422</v>
      </c>
      <c r="AT53" s="373" t="s">
        <v>1325</v>
      </c>
    </row>
    <row r="54" spans="1:46" ht="34" x14ac:dyDescent="0.2">
      <c r="A54" s="439"/>
      <c r="B54" s="362" t="s">
        <v>683</v>
      </c>
      <c r="C54" s="374">
        <v>5.0592964366920446E-5</v>
      </c>
      <c r="D54" s="364">
        <v>3.7273109676219261E-4</v>
      </c>
      <c r="E54" s="364">
        <v>5.2583598467740962E-7</v>
      </c>
      <c r="F54" s="364">
        <v>4.1024162548220451E-2</v>
      </c>
      <c r="G54" s="364">
        <v>5.1669239207434057E-4</v>
      </c>
      <c r="H54" s="364">
        <v>0.16663766683306824</v>
      </c>
      <c r="I54" s="364">
        <v>5.657607056292381E-4</v>
      </c>
      <c r="J54" s="364">
        <v>6.4520071286481249E-6</v>
      </c>
      <c r="K54" s="364">
        <v>1.3115544779369103E-6</v>
      </c>
      <c r="L54" s="364">
        <v>1.2021661939323218E-2</v>
      </c>
      <c r="M54" s="364">
        <v>6.1270883595681757E-3</v>
      </c>
      <c r="N54" s="364">
        <v>5.4301681233658869E-7</v>
      </c>
      <c r="O54" s="364">
        <v>1.5903497294767585E-8</v>
      </c>
      <c r="P54" s="364">
        <v>1.4587094063163252E-8</v>
      </c>
      <c r="Q54" s="364">
        <v>5.50386453494154E-6</v>
      </c>
      <c r="R54" s="364">
        <v>1.4569661926394199E-3</v>
      </c>
      <c r="S54" s="364">
        <v>1.9260100297420645E-17</v>
      </c>
      <c r="T54" s="375"/>
      <c r="U54" s="364">
        <v>1.2490670217656863E-5</v>
      </c>
      <c r="V54" s="364">
        <v>3.1073595886176772E-8</v>
      </c>
      <c r="W54" s="364">
        <v>1.6016871775339212E-3</v>
      </c>
      <c r="X54" s="364">
        <v>1.5819358866205564E-17</v>
      </c>
      <c r="Y54" s="364">
        <v>6.2004007902208967E-7</v>
      </c>
      <c r="Z54" s="364">
        <v>0.52716938119036616</v>
      </c>
      <c r="AA54" s="364">
        <v>2.7136265958913585E-15</v>
      </c>
      <c r="AB54" s="364">
        <v>1.2251857693349093E-4</v>
      </c>
      <c r="AC54" s="364">
        <v>2.6279313433644914E-7</v>
      </c>
      <c r="AD54" s="364">
        <v>8.9445866422195106E-7</v>
      </c>
      <c r="AE54" s="364">
        <v>1.4809764591447898E-8</v>
      </c>
      <c r="AF54" s="364">
        <v>6.4436342406768948E-10</v>
      </c>
      <c r="AG54" s="364">
        <v>1.8512927485795035E-2</v>
      </c>
      <c r="AH54" s="364">
        <v>1.1277710491204238E-8</v>
      </c>
      <c r="AI54" s="364">
        <v>2.7132223686950351E-2</v>
      </c>
      <c r="AJ54" s="364">
        <v>3.1670336268512345E-2</v>
      </c>
      <c r="AK54" s="364">
        <v>2.8259433259021329E-4</v>
      </c>
      <c r="AL54" s="364">
        <v>1.8804338335223108E-7</v>
      </c>
      <c r="AM54" s="364">
        <v>6.8036794200482226E-8</v>
      </c>
      <c r="AN54" s="364">
        <v>0.33333333333333637</v>
      </c>
      <c r="AO54" s="364">
        <v>3.3552844369404487E-9</v>
      </c>
      <c r="AP54" s="364">
        <v>5.5219731925024331E-8</v>
      </c>
      <c r="AQ54" s="364">
        <v>5.5273870154133979E-9</v>
      </c>
      <c r="AR54" s="364">
        <v>9.6708783323079511E-3</v>
      </c>
      <c r="AS54" s="364">
        <v>1.024361753102441E-11</v>
      </c>
      <c r="AT54" s="365">
        <v>3.9241521008964687E-4</v>
      </c>
    </row>
    <row r="55" spans="1:46" ht="17" x14ac:dyDescent="0.2">
      <c r="A55" s="438"/>
      <c r="B55" s="366" t="s">
        <v>684</v>
      </c>
      <c r="C55" s="367">
        <v>42</v>
      </c>
      <c r="D55" s="368">
        <v>31</v>
      </c>
      <c r="E55" s="368">
        <v>43</v>
      </c>
      <c r="F55" s="368">
        <v>31</v>
      </c>
      <c r="G55" s="368">
        <v>31</v>
      </c>
      <c r="H55" s="368">
        <v>31</v>
      </c>
      <c r="I55" s="368">
        <v>26</v>
      </c>
      <c r="J55" s="368">
        <v>34</v>
      </c>
      <c r="K55" s="368">
        <v>35</v>
      </c>
      <c r="L55" s="368">
        <v>35</v>
      </c>
      <c r="M55" s="368">
        <v>42</v>
      </c>
      <c r="N55" s="368">
        <v>46</v>
      </c>
      <c r="O55" s="368">
        <v>49</v>
      </c>
      <c r="P55" s="368">
        <v>45</v>
      </c>
      <c r="Q55" s="368">
        <v>41</v>
      </c>
      <c r="R55" s="368">
        <v>44</v>
      </c>
      <c r="S55" s="368">
        <v>36</v>
      </c>
      <c r="T55" s="368">
        <v>49</v>
      </c>
      <c r="U55" s="368">
        <v>38</v>
      </c>
      <c r="V55" s="368">
        <v>30</v>
      </c>
      <c r="W55" s="368">
        <v>46</v>
      </c>
      <c r="X55" s="368">
        <v>41</v>
      </c>
      <c r="Y55" s="368">
        <v>39</v>
      </c>
      <c r="Z55" s="368">
        <v>33</v>
      </c>
      <c r="AA55" s="368">
        <v>46</v>
      </c>
      <c r="AB55" s="368">
        <v>32</v>
      </c>
      <c r="AC55" s="368">
        <v>22</v>
      </c>
      <c r="AD55" s="368">
        <v>46</v>
      </c>
      <c r="AE55" s="368">
        <v>49</v>
      </c>
      <c r="AF55" s="368">
        <v>40</v>
      </c>
      <c r="AG55" s="368">
        <v>49</v>
      </c>
      <c r="AH55" s="368">
        <v>39</v>
      </c>
      <c r="AI55" s="368">
        <v>46</v>
      </c>
      <c r="AJ55" s="368">
        <v>4</v>
      </c>
      <c r="AK55" s="368">
        <v>31</v>
      </c>
      <c r="AL55" s="368">
        <v>31</v>
      </c>
      <c r="AM55" s="368">
        <v>31</v>
      </c>
      <c r="AN55" s="368">
        <v>3</v>
      </c>
      <c r="AO55" s="368">
        <v>41</v>
      </c>
      <c r="AP55" s="368">
        <v>30</v>
      </c>
      <c r="AQ55" s="368">
        <v>32</v>
      </c>
      <c r="AR55" s="368">
        <v>31</v>
      </c>
      <c r="AS55" s="368">
        <v>19</v>
      </c>
      <c r="AT55" s="369">
        <v>17</v>
      </c>
    </row>
    <row r="56" spans="1:46" ht="51" x14ac:dyDescent="0.2">
      <c r="A56" s="438" t="s">
        <v>80</v>
      </c>
      <c r="B56" s="362" t="s">
        <v>293</v>
      </c>
      <c r="C56" s="370" t="s">
        <v>1562</v>
      </c>
      <c r="D56" s="372" t="s">
        <v>1396</v>
      </c>
      <c r="E56" s="372" t="s">
        <v>1283</v>
      </c>
      <c r="F56" s="372" t="s">
        <v>1401</v>
      </c>
      <c r="G56" s="372" t="s">
        <v>1292</v>
      </c>
      <c r="H56" s="372" t="s">
        <v>1693</v>
      </c>
      <c r="I56" s="372" t="s">
        <v>1193</v>
      </c>
      <c r="J56" s="372" t="s">
        <v>1353</v>
      </c>
      <c r="K56" s="372" t="s">
        <v>1366</v>
      </c>
      <c r="L56" s="372" t="s">
        <v>1145</v>
      </c>
      <c r="M56" s="372" t="s">
        <v>1749</v>
      </c>
      <c r="N56" s="372" t="s">
        <v>1372</v>
      </c>
      <c r="O56" s="372" t="s">
        <v>1472</v>
      </c>
      <c r="P56" s="372" t="s">
        <v>1189</v>
      </c>
      <c r="Q56" s="372" t="s">
        <v>1750</v>
      </c>
      <c r="R56" s="372" t="s">
        <v>1801</v>
      </c>
      <c r="S56" s="372" t="s">
        <v>1150</v>
      </c>
      <c r="T56" s="372" t="s">
        <v>1483</v>
      </c>
      <c r="U56" s="371">
        <v>1</v>
      </c>
      <c r="V56" s="372" t="s">
        <v>1524</v>
      </c>
      <c r="W56" s="372" t="s">
        <v>1811</v>
      </c>
      <c r="X56" s="372" t="s">
        <v>1159</v>
      </c>
      <c r="Y56" s="372" t="s">
        <v>1518</v>
      </c>
      <c r="Z56" s="364">
        <v>-0.19489916121438602</v>
      </c>
      <c r="AA56" s="372" t="s">
        <v>1548</v>
      </c>
      <c r="AB56" s="372" t="s">
        <v>1220</v>
      </c>
      <c r="AC56" s="372" t="s">
        <v>1183</v>
      </c>
      <c r="AD56" s="372" t="s">
        <v>1346</v>
      </c>
      <c r="AE56" s="372" t="s">
        <v>1812</v>
      </c>
      <c r="AF56" s="372" t="s">
        <v>1201</v>
      </c>
      <c r="AG56" s="364">
        <v>-7.8741809409169417E-2</v>
      </c>
      <c r="AH56" s="364">
        <v>0.23835228752683979</v>
      </c>
      <c r="AI56" s="372" t="s">
        <v>1295</v>
      </c>
      <c r="AJ56" s="372" t="s">
        <v>1573</v>
      </c>
      <c r="AK56" s="372" t="s">
        <v>1395</v>
      </c>
      <c r="AL56" s="372" t="s">
        <v>1277</v>
      </c>
      <c r="AM56" s="372" t="s">
        <v>1435</v>
      </c>
      <c r="AN56" s="364">
        <v>0.86602540378444093</v>
      </c>
      <c r="AO56" s="372" t="s">
        <v>1764</v>
      </c>
      <c r="AP56" s="372" t="s">
        <v>1181</v>
      </c>
      <c r="AQ56" s="372" t="s">
        <v>1409</v>
      </c>
      <c r="AR56" s="372" t="s">
        <v>1157</v>
      </c>
      <c r="AS56" s="372" t="s">
        <v>1813</v>
      </c>
      <c r="AT56" s="373" t="s">
        <v>1257</v>
      </c>
    </row>
    <row r="57" spans="1:46" ht="34" x14ac:dyDescent="0.2">
      <c r="A57" s="439"/>
      <c r="B57" s="362" t="s">
        <v>683</v>
      </c>
      <c r="C57" s="374">
        <v>2.0900710975264101E-12</v>
      </c>
      <c r="D57" s="364">
        <v>2.7982222357355907E-5</v>
      </c>
      <c r="E57" s="364">
        <v>4.3354031719675595E-10</v>
      </c>
      <c r="F57" s="364">
        <v>3.0740826112320957E-8</v>
      </c>
      <c r="G57" s="364">
        <v>7.7946982940496674E-9</v>
      </c>
      <c r="H57" s="364">
        <v>2.8957197445033701E-3</v>
      </c>
      <c r="I57" s="364">
        <v>1.2363692268816671E-23</v>
      </c>
      <c r="J57" s="364">
        <v>3.3203391806170936E-3</v>
      </c>
      <c r="K57" s="364">
        <v>9.8392336266626898E-11</v>
      </c>
      <c r="L57" s="364">
        <v>1.6931936271973695E-8</v>
      </c>
      <c r="M57" s="364">
        <v>9.3832523332388635E-3</v>
      </c>
      <c r="N57" s="364">
        <v>2.620888405285253E-13</v>
      </c>
      <c r="O57" s="364">
        <v>8.4256435065726674E-6</v>
      </c>
      <c r="P57" s="364">
        <v>9.1278965961012703E-9</v>
      </c>
      <c r="Q57" s="364">
        <v>5.0978507529331427E-5</v>
      </c>
      <c r="R57" s="364">
        <v>2.8312881969744356E-2</v>
      </c>
      <c r="S57" s="364">
        <v>9.9582711890832101E-16</v>
      </c>
      <c r="T57" s="364">
        <v>1.2490670217656863E-5</v>
      </c>
      <c r="U57" s="375"/>
      <c r="V57" s="364">
        <v>1.4217300397281379E-16</v>
      </c>
      <c r="W57" s="364">
        <v>4.8389436051417344E-2</v>
      </c>
      <c r="X57" s="364">
        <v>1.1336057740268645E-9</v>
      </c>
      <c r="Y57" s="364">
        <v>5.1505537601912493E-10</v>
      </c>
      <c r="Z57" s="364">
        <v>0.38475108860240792</v>
      </c>
      <c r="AA57" s="364">
        <v>1.0495172330378608E-4</v>
      </c>
      <c r="AB57" s="364">
        <v>1.82339327107739E-10</v>
      </c>
      <c r="AC57" s="364">
        <v>4.0413946603050058E-10</v>
      </c>
      <c r="AD57" s="364">
        <v>6.6224946837268695E-6</v>
      </c>
      <c r="AE57" s="364">
        <v>1.2884781917491173E-2</v>
      </c>
      <c r="AF57" s="364">
        <v>1.8059116309913204E-23</v>
      </c>
      <c r="AG57" s="364">
        <v>0.63841705968981222</v>
      </c>
      <c r="AH57" s="364">
        <v>0.10279900769339391</v>
      </c>
      <c r="AI57" s="364">
        <v>3.5642116383636322E-10</v>
      </c>
      <c r="AJ57" s="364">
        <v>2.7586259451918282E-3</v>
      </c>
      <c r="AK57" s="364">
        <v>4.484672661527482E-12</v>
      </c>
      <c r="AL57" s="364">
        <v>5.3236149957574156E-6</v>
      </c>
      <c r="AM57" s="364">
        <v>7.6064822950171329E-7</v>
      </c>
      <c r="AN57" s="364">
        <v>0.33333333333333037</v>
      </c>
      <c r="AO57" s="364">
        <v>8.1208182316311632E-4</v>
      </c>
      <c r="AP57" s="364">
        <v>7.3119580968229544E-15</v>
      </c>
      <c r="AQ57" s="364">
        <v>1.0032003085080922E-3</v>
      </c>
      <c r="AR57" s="364">
        <v>4.9623116978387033E-7</v>
      </c>
      <c r="AS57" s="364">
        <v>1.7060267166454254E-7</v>
      </c>
      <c r="AT57" s="365">
        <v>5.1862052138331693E-6</v>
      </c>
    </row>
    <row r="58" spans="1:46" ht="17" x14ac:dyDescent="0.2">
      <c r="A58" s="438"/>
      <c r="B58" s="366" t="s">
        <v>684</v>
      </c>
      <c r="C58" s="367">
        <v>31</v>
      </c>
      <c r="D58" s="368">
        <v>20</v>
      </c>
      <c r="E58" s="368">
        <v>32</v>
      </c>
      <c r="F58" s="368">
        <v>20</v>
      </c>
      <c r="G58" s="368">
        <v>20</v>
      </c>
      <c r="H58" s="368">
        <v>20</v>
      </c>
      <c r="I58" s="368">
        <v>37</v>
      </c>
      <c r="J58" s="368">
        <v>45</v>
      </c>
      <c r="K58" s="368">
        <v>24</v>
      </c>
      <c r="L58" s="368">
        <v>24</v>
      </c>
      <c r="M58" s="368">
        <v>31</v>
      </c>
      <c r="N58" s="368">
        <v>42</v>
      </c>
      <c r="O58" s="368">
        <v>38</v>
      </c>
      <c r="P58" s="368">
        <v>34</v>
      </c>
      <c r="Q58" s="368">
        <v>46</v>
      </c>
      <c r="R58" s="368">
        <v>33</v>
      </c>
      <c r="S58" s="368">
        <v>47</v>
      </c>
      <c r="T58" s="368">
        <v>38</v>
      </c>
      <c r="U58" s="368">
        <v>49</v>
      </c>
      <c r="V58" s="368">
        <v>41</v>
      </c>
      <c r="W58" s="368">
        <v>41</v>
      </c>
      <c r="X58" s="368">
        <v>46</v>
      </c>
      <c r="Y58" s="368">
        <v>48</v>
      </c>
      <c r="Z58" s="368">
        <v>22</v>
      </c>
      <c r="AA58" s="368">
        <v>40</v>
      </c>
      <c r="AB58" s="368">
        <v>21</v>
      </c>
      <c r="AC58" s="368">
        <v>20</v>
      </c>
      <c r="AD58" s="368">
        <v>35</v>
      </c>
      <c r="AE58" s="368">
        <v>38</v>
      </c>
      <c r="AF58" s="368">
        <v>47</v>
      </c>
      <c r="AG58" s="368">
        <v>38</v>
      </c>
      <c r="AH58" s="368">
        <v>48</v>
      </c>
      <c r="AI58" s="368">
        <v>35</v>
      </c>
      <c r="AJ58" s="368">
        <v>4</v>
      </c>
      <c r="AK58" s="368">
        <v>20</v>
      </c>
      <c r="AL58" s="368">
        <v>20</v>
      </c>
      <c r="AM58" s="368">
        <v>20</v>
      </c>
      <c r="AN58" s="368">
        <v>3</v>
      </c>
      <c r="AO58" s="368">
        <v>45</v>
      </c>
      <c r="AP58" s="368">
        <v>41</v>
      </c>
      <c r="AQ58" s="368">
        <v>43</v>
      </c>
      <c r="AR58" s="368">
        <v>20</v>
      </c>
      <c r="AS58" s="368">
        <v>30</v>
      </c>
      <c r="AT58" s="369">
        <v>17</v>
      </c>
    </row>
    <row r="59" spans="1:46" ht="51" x14ac:dyDescent="0.2">
      <c r="A59" s="438" t="s">
        <v>73</v>
      </c>
      <c r="B59" s="362" t="s">
        <v>293</v>
      </c>
      <c r="C59" s="374">
        <v>0.36433186936138462</v>
      </c>
      <c r="D59" s="372" t="s">
        <v>1458</v>
      </c>
      <c r="E59" s="364">
        <v>0.31335377900763373</v>
      </c>
      <c r="F59" s="364">
        <v>0.24196308425562252</v>
      </c>
      <c r="G59" s="372" t="s">
        <v>1504</v>
      </c>
      <c r="H59" s="364">
        <v>-0.16747414001676664</v>
      </c>
      <c r="I59" s="372" t="s">
        <v>1267</v>
      </c>
      <c r="J59" s="372" t="s">
        <v>1511</v>
      </c>
      <c r="K59" s="364">
        <v>0.3797730302000058</v>
      </c>
      <c r="L59" s="372" t="s">
        <v>1784</v>
      </c>
      <c r="M59" s="364">
        <v>0.24613899394474512</v>
      </c>
      <c r="N59" s="372" t="s">
        <v>1241</v>
      </c>
      <c r="O59" s="372" t="s">
        <v>1185</v>
      </c>
      <c r="P59" s="364">
        <v>0.36254288842272997</v>
      </c>
      <c r="Q59" s="372" t="s">
        <v>1606</v>
      </c>
      <c r="R59" s="372" t="s">
        <v>1802</v>
      </c>
      <c r="S59" s="372" t="s">
        <v>1209</v>
      </c>
      <c r="T59" s="372" t="s">
        <v>1427</v>
      </c>
      <c r="U59" s="372" t="s">
        <v>1524</v>
      </c>
      <c r="V59" s="371">
        <v>1</v>
      </c>
      <c r="W59" s="372" t="s">
        <v>1814</v>
      </c>
      <c r="X59" s="372" t="s">
        <v>1328</v>
      </c>
      <c r="Y59" s="372" t="s">
        <v>1250</v>
      </c>
      <c r="Z59" s="372" t="s">
        <v>1815</v>
      </c>
      <c r="AA59" s="372" t="s">
        <v>1147</v>
      </c>
      <c r="AB59" s="372" t="s">
        <v>1550</v>
      </c>
      <c r="AC59" s="372" t="s">
        <v>1660</v>
      </c>
      <c r="AD59" s="372" t="s">
        <v>1549</v>
      </c>
      <c r="AE59" s="372" t="s">
        <v>1332</v>
      </c>
      <c r="AF59" s="372" t="s">
        <v>1290</v>
      </c>
      <c r="AG59" s="372" t="s">
        <v>1728</v>
      </c>
      <c r="AH59" s="372" t="s">
        <v>1816</v>
      </c>
      <c r="AI59" s="372" t="s">
        <v>1311</v>
      </c>
      <c r="AJ59" s="364">
        <v>-5.0964719143766678E-2</v>
      </c>
      <c r="AK59" s="372" t="s">
        <v>1732</v>
      </c>
      <c r="AL59" s="372" t="s">
        <v>1443</v>
      </c>
      <c r="AM59" s="372" t="s">
        <v>1442</v>
      </c>
      <c r="AN59" s="372" t="s">
        <v>1709</v>
      </c>
      <c r="AO59" s="372" t="s">
        <v>1355</v>
      </c>
      <c r="AP59" s="372" t="s">
        <v>1290</v>
      </c>
      <c r="AQ59" s="372" t="s">
        <v>1214</v>
      </c>
      <c r="AR59" s="372" t="s">
        <v>1165</v>
      </c>
      <c r="AS59" s="372" t="s">
        <v>1400</v>
      </c>
      <c r="AT59" s="365">
        <v>0.50394037568359051</v>
      </c>
    </row>
    <row r="60" spans="1:46" ht="34" x14ac:dyDescent="0.2">
      <c r="A60" s="439"/>
      <c r="B60" s="362" t="s">
        <v>683</v>
      </c>
      <c r="C60" s="374">
        <v>8.7423136020755812E-2</v>
      </c>
      <c r="D60" s="364">
        <v>3.7043638748383324E-3</v>
      </c>
      <c r="E60" s="364">
        <v>0.13595855896196452</v>
      </c>
      <c r="F60" s="364">
        <v>0.44864445729692082</v>
      </c>
      <c r="G60" s="364">
        <v>5.2047444924795327E-10</v>
      </c>
      <c r="H60" s="364">
        <v>0.60288555008776601</v>
      </c>
      <c r="I60" s="364">
        <v>1.6617764430131582E-20</v>
      </c>
      <c r="J60" s="364">
        <v>4.9258728091867358E-4</v>
      </c>
      <c r="K60" s="364">
        <v>0.14681060097099333</v>
      </c>
      <c r="L60" s="364">
        <v>3.006644856195629E-2</v>
      </c>
      <c r="M60" s="364">
        <v>0.25757616225351793</v>
      </c>
      <c r="N60" s="364">
        <v>1.514206538443424E-8</v>
      </c>
      <c r="O60" s="364">
        <v>3.9300761402504777E-18</v>
      </c>
      <c r="P60" s="364">
        <v>6.8730116778697517E-2</v>
      </c>
      <c r="Q60" s="364">
        <v>3.1773437878735934E-8</v>
      </c>
      <c r="R60" s="364">
        <v>3.601862579583523E-2</v>
      </c>
      <c r="S60" s="364">
        <v>3.8520733202058033E-20</v>
      </c>
      <c r="T60" s="364">
        <v>3.1073595886176772E-8</v>
      </c>
      <c r="U60" s="364">
        <v>1.4217300397281379E-16</v>
      </c>
      <c r="V60" s="375"/>
      <c r="W60" s="364">
        <v>9.9481272826624714E-5</v>
      </c>
      <c r="X60" s="364">
        <v>1.2837028676215702E-13</v>
      </c>
      <c r="Y60" s="364">
        <v>1.5256954416772472E-15</v>
      </c>
      <c r="Z60" s="364">
        <v>4.2907821603948015E-2</v>
      </c>
      <c r="AA60" s="364">
        <v>6.8205567162775358E-10</v>
      </c>
      <c r="AB60" s="364">
        <v>1.9636081267645406E-6</v>
      </c>
      <c r="AC60" s="364">
        <v>3.0147739456974923E-2</v>
      </c>
      <c r="AD60" s="364">
        <v>2.491741096162255E-5</v>
      </c>
      <c r="AE60" s="364">
        <v>8.4875316264879319E-5</v>
      </c>
      <c r="AF60" s="364">
        <v>5.5202748147920191E-18</v>
      </c>
      <c r="AG60" s="364">
        <v>1.6627397363168749E-5</v>
      </c>
      <c r="AH60" s="364">
        <v>3.7772172046662458E-2</v>
      </c>
      <c r="AI60" s="364">
        <v>9.1578055332813194E-6</v>
      </c>
      <c r="AJ60" s="364">
        <v>0.94903528085623334</v>
      </c>
      <c r="AK60" s="364">
        <v>3.5610703963300576E-8</v>
      </c>
      <c r="AL60" s="364">
        <v>7.2190104775771716E-5</v>
      </c>
      <c r="AM60" s="364">
        <v>2.0420618303013592E-9</v>
      </c>
      <c r="AN60" s="364">
        <v>4.0783294536830383E-2</v>
      </c>
      <c r="AO60" s="364">
        <v>7.9836103159290433E-4</v>
      </c>
      <c r="AP60" s="364">
        <v>5.0552337065527361E-22</v>
      </c>
      <c r="AQ60" s="364">
        <v>3.3963230779659868E-7</v>
      </c>
      <c r="AR60" s="364">
        <v>7.4997008530919854E-5</v>
      </c>
      <c r="AS60" s="364">
        <v>1.5813848209344829E-13</v>
      </c>
      <c r="AT60" s="365">
        <v>9.4818571420616449E-2</v>
      </c>
    </row>
    <row r="61" spans="1:46" ht="17" x14ac:dyDescent="0.2">
      <c r="A61" s="438"/>
      <c r="B61" s="366" t="s">
        <v>684</v>
      </c>
      <c r="C61" s="367">
        <v>23</v>
      </c>
      <c r="D61" s="368">
        <v>12</v>
      </c>
      <c r="E61" s="368">
        <v>24</v>
      </c>
      <c r="F61" s="368">
        <v>12</v>
      </c>
      <c r="G61" s="368">
        <v>12</v>
      </c>
      <c r="H61" s="368">
        <v>12</v>
      </c>
      <c r="I61" s="368">
        <v>45</v>
      </c>
      <c r="J61" s="368">
        <v>45</v>
      </c>
      <c r="K61" s="368">
        <v>16</v>
      </c>
      <c r="L61" s="368">
        <v>16</v>
      </c>
      <c r="M61" s="368">
        <v>23</v>
      </c>
      <c r="N61" s="368">
        <v>34</v>
      </c>
      <c r="O61" s="368">
        <v>30</v>
      </c>
      <c r="P61" s="368">
        <v>26</v>
      </c>
      <c r="Q61" s="368">
        <v>38</v>
      </c>
      <c r="R61" s="368">
        <v>25</v>
      </c>
      <c r="S61" s="368">
        <v>43</v>
      </c>
      <c r="T61" s="368">
        <v>30</v>
      </c>
      <c r="U61" s="368">
        <v>41</v>
      </c>
      <c r="V61" s="368">
        <v>49</v>
      </c>
      <c r="W61" s="368">
        <v>33</v>
      </c>
      <c r="X61" s="368">
        <v>38</v>
      </c>
      <c r="Y61" s="368">
        <v>40</v>
      </c>
      <c r="Z61" s="368">
        <v>14</v>
      </c>
      <c r="AA61" s="368">
        <v>32</v>
      </c>
      <c r="AB61" s="368">
        <v>13</v>
      </c>
      <c r="AC61" s="368">
        <v>12</v>
      </c>
      <c r="AD61" s="368">
        <v>27</v>
      </c>
      <c r="AE61" s="368">
        <v>30</v>
      </c>
      <c r="AF61" s="368">
        <v>39</v>
      </c>
      <c r="AG61" s="368">
        <v>30</v>
      </c>
      <c r="AH61" s="368">
        <v>40</v>
      </c>
      <c r="AI61" s="368">
        <v>27</v>
      </c>
      <c r="AJ61" s="368">
        <v>4</v>
      </c>
      <c r="AK61" s="368">
        <v>12</v>
      </c>
      <c r="AL61" s="368">
        <v>12</v>
      </c>
      <c r="AM61" s="368">
        <v>12</v>
      </c>
      <c r="AN61" s="368">
        <v>3</v>
      </c>
      <c r="AO61" s="368">
        <v>37</v>
      </c>
      <c r="AP61" s="368">
        <v>48</v>
      </c>
      <c r="AQ61" s="368">
        <v>46</v>
      </c>
      <c r="AR61" s="368">
        <v>12</v>
      </c>
      <c r="AS61" s="368">
        <v>38</v>
      </c>
      <c r="AT61" s="369">
        <v>12</v>
      </c>
    </row>
    <row r="62" spans="1:46" ht="51" x14ac:dyDescent="0.2">
      <c r="A62" s="438" t="s">
        <v>266</v>
      </c>
      <c r="B62" s="362" t="s">
        <v>293</v>
      </c>
      <c r="C62" s="374">
        <v>2.5892505022674123E-2</v>
      </c>
      <c r="D62" s="372" t="s">
        <v>1761</v>
      </c>
      <c r="E62" s="364">
        <v>9.7841242964631731E-2</v>
      </c>
      <c r="F62" s="372" t="s">
        <v>1212</v>
      </c>
      <c r="G62" s="372" t="s">
        <v>1425</v>
      </c>
      <c r="H62" s="372" t="s">
        <v>1568</v>
      </c>
      <c r="I62" s="372" t="s">
        <v>1448</v>
      </c>
      <c r="J62" s="372" t="s">
        <v>1562</v>
      </c>
      <c r="K62" s="372" t="s">
        <v>1781</v>
      </c>
      <c r="L62" s="372" t="s">
        <v>1782</v>
      </c>
      <c r="M62" s="372" t="s">
        <v>1610</v>
      </c>
      <c r="N62" s="364">
        <v>-4.3035285746075902E-2</v>
      </c>
      <c r="O62" s="364">
        <v>9.1277214049753558E-2</v>
      </c>
      <c r="P62" s="364">
        <v>0.22158035306530849</v>
      </c>
      <c r="Q62" s="372" t="s">
        <v>1274</v>
      </c>
      <c r="R62" s="372" t="s">
        <v>1803</v>
      </c>
      <c r="S62" s="372" t="s">
        <v>1490</v>
      </c>
      <c r="T62" s="372" t="s">
        <v>1748</v>
      </c>
      <c r="U62" s="372" t="s">
        <v>1811</v>
      </c>
      <c r="V62" s="372" t="s">
        <v>1814</v>
      </c>
      <c r="W62" s="371">
        <v>1</v>
      </c>
      <c r="X62" s="372" t="s">
        <v>1187</v>
      </c>
      <c r="Y62" s="372" t="s">
        <v>1163</v>
      </c>
      <c r="Z62" s="364">
        <v>0.25032937066986194</v>
      </c>
      <c r="AA62" s="372" t="s">
        <v>1533</v>
      </c>
      <c r="AB62" s="372" t="s">
        <v>1179</v>
      </c>
      <c r="AC62" s="364">
        <v>0.39176847533958592</v>
      </c>
      <c r="AD62" s="372" t="s">
        <v>1817</v>
      </c>
      <c r="AE62" s="372" t="s">
        <v>1321</v>
      </c>
      <c r="AF62" s="372" t="s">
        <v>1818</v>
      </c>
      <c r="AG62" s="372" t="s">
        <v>1483</v>
      </c>
      <c r="AH62" s="372" t="s">
        <v>1319</v>
      </c>
      <c r="AI62" s="364">
        <v>-0.14646279102250684</v>
      </c>
      <c r="AJ62" s="372" t="s">
        <v>1702</v>
      </c>
      <c r="AK62" s="372" t="s">
        <v>1149</v>
      </c>
      <c r="AL62" s="372" t="s">
        <v>1306</v>
      </c>
      <c r="AM62" s="372" t="s">
        <v>1819</v>
      </c>
      <c r="AN62" s="364">
        <v>0.86602540378444093</v>
      </c>
      <c r="AO62" s="372" t="s">
        <v>1620</v>
      </c>
      <c r="AP62" s="372" t="s">
        <v>1238</v>
      </c>
      <c r="AQ62" s="372" t="s">
        <v>1545</v>
      </c>
      <c r="AR62" s="372" t="s">
        <v>1653</v>
      </c>
      <c r="AS62" s="372" t="s">
        <v>1211</v>
      </c>
      <c r="AT62" s="365">
        <v>0.38225217717175064</v>
      </c>
    </row>
    <row r="63" spans="1:46" ht="34" x14ac:dyDescent="0.2">
      <c r="A63" s="439"/>
      <c r="B63" s="362" t="s">
        <v>683</v>
      </c>
      <c r="C63" s="374">
        <v>0.87566746000938245</v>
      </c>
      <c r="D63" s="364">
        <v>2.0159806176441066E-4</v>
      </c>
      <c r="E63" s="364">
        <v>0.54809039235448087</v>
      </c>
      <c r="F63" s="364">
        <v>4.9822319051780076E-4</v>
      </c>
      <c r="G63" s="364">
        <v>1.2122484358804895E-6</v>
      </c>
      <c r="H63" s="364">
        <v>4.5035865746406175E-4</v>
      </c>
      <c r="I63" s="364">
        <v>1.1930102054953112E-10</v>
      </c>
      <c r="J63" s="364">
        <v>1.0573136199100777E-14</v>
      </c>
      <c r="K63" s="364">
        <v>3.3467183324050347E-2</v>
      </c>
      <c r="L63" s="364">
        <v>9.7251043036207518E-3</v>
      </c>
      <c r="M63" s="364">
        <v>2.7668137260753087E-3</v>
      </c>
      <c r="N63" s="364">
        <v>0.7690587895129769</v>
      </c>
      <c r="O63" s="364">
        <v>0.54631144369364448</v>
      </c>
      <c r="P63" s="364">
        <v>0.15846039695093461</v>
      </c>
      <c r="Q63" s="364">
        <v>3.9204289668124964E-19</v>
      </c>
      <c r="R63" s="364">
        <v>1.2043769129215854E-2</v>
      </c>
      <c r="S63" s="364">
        <v>1.6521872709703603E-6</v>
      </c>
      <c r="T63" s="364">
        <v>1.6016871775339212E-3</v>
      </c>
      <c r="U63" s="364">
        <v>4.8389436051417344E-2</v>
      </c>
      <c r="V63" s="364">
        <v>9.9481272826624714E-5</v>
      </c>
      <c r="W63" s="375"/>
      <c r="X63" s="364">
        <v>1.0719686327401875E-8</v>
      </c>
      <c r="Y63" s="364">
        <v>1.1961838685393561E-20</v>
      </c>
      <c r="Z63" s="364">
        <v>0.18213557247631071</v>
      </c>
      <c r="AA63" s="364">
        <v>1.1065893214417752E-5</v>
      </c>
      <c r="AB63" s="364">
        <v>6.4798869329429527E-5</v>
      </c>
      <c r="AC63" s="364">
        <v>7.1362569133660611E-2</v>
      </c>
      <c r="AD63" s="364">
        <v>4.6765777283843488E-3</v>
      </c>
      <c r="AE63" s="364">
        <v>2.2999856096600362E-12</v>
      </c>
      <c r="AF63" s="364">
        <v>5.6706524454019011E-3</v>
      </c>
      <c r="AG63" s="364">
        <v>1.295067386469735E-6</v>
      </c>
      <c r="AH63" s="364">
        <v>3.6353507254525692E-7</v>
      </c>
      <c r="AI63" s="364">
        <v>0.3486622799917567</v>
      </c>
      <c r="AJ63" s="364">
        <v>4.2410317949394649E-2</v>
      </c>
      <c r="AK63" s="364">
        <v>9.0088648104410893E-6</v>
      </c>
      <c r="AL63" s="364">
        <v>7.9205042783289066E-8</v>
      </c>
      <c r="AM63" s="364">
        <v>1.0735208352010341E-3</v>
      </c>
      <c r="AN63" s="364">
        <v>0.33333333333333037</v>
      </c>
      <c r="AO63" s="364">
        <v>2.1600443744511339E-4</v>
      </c>
      <c r="AP63" s="364">
        <v>3.0230969672989876E-23</v>
      </c>
      <c r="AQ63" s="364">
        <v>1.821263638199678E-5</v>
      </c>
      <c r="AR63" s="364">
        <v>1.2220170347773794E-7</v>
      </c>
      <c r="AS63" s="364">
        <v>8.6741847374036189E-7</v>
      </c>
      <c r="AT63" s="365">
        <v>0.12997307898130123</v>
      </c>
    </row>
    <row r="64" spans="1:46" ht="17" x14ac:dyDescent="0.2">
      <c r="A64" s="438"/>
      <c r="B64" s="366" t="s">
        <v>684</v>
      </c>
      <c r="C64" s="367">
        <v>39</v>
      </c>
      <c r="D64" s="368">
        <v>28</v>
      </c>
      <c r="E64" s="368">
        <v>40</v>
      </c>
      <c r="F64" s="368">
        <v>28</v>
      </c>
      <c r="G64" s="368">
        <v>28</v>
      </c>
      <c r="H64" s="368">
        <v>28</v>
      </c>
      <c r="I64" s="368">
        <v>29</v>
      </c>
      <c r="J64" s="368">
        <v>37</v>
      </c>
      <c r="K64" s="368">
        <v>32</v>
      </c>
      <c r="L64" s="368">
        <v>32</v>
      </c>
      <c r="M64" s="368">
        <v>39</v>
      </c>
      <c r="N64" s="368">
        <v>49</v>
      </c>
      <c r="O64" s="368">
        <v>46</v>
      </c>
      <c r="P64" s="368">
        <v>42</v>
      </c>
      <c r="Q64" s="368">
        <v>44</v>
      </c>
      <c r="R64" s="368">
        <v>41</v>
      </c>
      <c r="S64" s="368">
        <v>39</v>
      </c>
      <c r="T64" s="368">
        <v>46</v>
      </c>
      <c r="U64" s="368">
        <v>41</v>
      </c>
      <c r="V64" s="368">
        <v>33</v>
      </c>
      <c r="W64" s="368">
        <v>49</v>
      </c>
      <c r="X64" s="368">
        <v>44</v>
      </c>
      <c r="Y64" s="368">
        <v>42</v>
      </c>
      <c r="Z64" s="368">
        <v>30</v>
      </c>
      <c r="AA64" s="368">
        <v>48</v>
      </c>
      <c r="AB64" s="368">
        <v>29</v>
      </c>
      <c r="AC64" s="368">
        <v>22</v>
      </c>
      <c r="AD64" s="368">
        <v>43</v>
      </c>
      <c r="AE64" s="368">
        <v>46</v>
      </c>
      <c r="AF64" s="368">
        <v>43</v>
      </c>
      <c r="AG64" s="368">
        <v>46</v>
      </c>
      <c r="AH64" s="368">
        <v>42</v>
      </c>
      <c r="AI64" s="368">
        <v>43</v>
      </c>
      <c r="AJ64" s="368">
        <v>4</v>
      </c>
      <c r="AK64" s="368">
        <v>28</v>
      </c>
      <c r="AL64" s="368">
        <v>28</v>
      </c>
      <c r="AM64" s="368">
        <v>28</v>
      </c>
      <c r="AN64" s="368">
        <v>3</v>
      </c>
      <c r="AO64" s="368">
        <v>44</v>
      </c>
      <c r="AP64" s="368">
        <v>33</v>
      </c>
      <c r="AQ64" s="368">
        <v>35</v>
      </c>
      <c r="AR64" s="368">
        <v>28</v>
      </c>
      <c r="AS64" s="368">
        <v>22</v>
      </c>
      <c r="AT64" s="369">
        <v>17</v>
      </c>
    </row>
    <row r="65" spans="1:46" ht="51" x14ac:dyDescent="0.2">
      <c r="A65" s="438" t="s">
        <v>107</v>
      </c>
      <c r="B65" s="362" t="s">
        <v>293</v>
      </c>
      <c r="C65" s="370" t="s">
        <v>1219</v>
      </c>
      <c r="D65" s="372" t="s">
        <v>1186</v>
      </c>
      <c r="E65" s="372" t="s">
        <v>1448</v>
      </c>
      <c r="F65" s="372" t="s">
        <v>1150</v>
      </c>
      <c r="G65" s="372" t="s">
        <v>1191</v>
      </c>
      <c r="H65" s="372" t="s">
        <v>1397</v>
      </c>
      <c r="I65" s="372" t="s">
        <v>1320</v>
      </c>
      <c r="J65" s="372" t="s">
        <v>1470</v>
      </c>
      <c r="K65" s="372" t="s">
        <v>1168</v>
      </c>
      <c r="L65" s="372" t="s">
        <v>1586</v>
      </c>
      <c r="M65" s="372" t="s">
        <v>1423</v>
      </c>
      <c r="N65" s="372" t="s">
        <v>1580</v>
      </c>
      <c r="O65" s="372" t="s">
        <v>1794</v>
      </c>
      <c r="P65" s="372" t="s">
        <v>1349</v>
      </c>
      <c r="Q65" s="372" t="s">
        <v>1234</v>
      </c>
      <c r="R65" s="372" t="s">
        <v>1476</v>
      </c>
      <c r="S65" s="372" t="s">
        <v>1163</v>
      </c>
      <c r="T65" s="372" t="s">
        <v>1584</v>
      </c>
      <c r="U65" s="372" t="s">
        <v>1159</v>
      </c>
      <c r="V65" s="372" t="s">
        <v>1328</v>
      </c>
      <c r="W65" s="372" t="s">
        <v>1187</v>
      </c>
      <c r="X65" s="371">
        <v>1</v>
      </c>
      <c r="Y65" s="372" t="s">
        <v>1399</v>
      </c>
      <c r="Z65" s="364">
        <v>-0.17865543968619024</v>
      </c>
      <c r="AA65" s="372" t="s">
        <v>1476</v>
      </c>
      <c r="AB65" s="372" t="s">
        <v>1524</v>
      </c>
      <c r="AC65" s="372" t="s">
        <v>1400</v>
      </c>
      <c r="AD65" s="372" t="s">
        <v>1820</v>
      </c>
      <c r="AE65" s="372" t="s">
        <v>1154</v>
      </c>
      <c r="AF65" s="372" t="s">
        <v>1594</v>
      </c>
      <c r="AG65" s="372" t="s">
        <v>1820</v>
      </c>
      <c r="AH65" s="372" t="s">
        <v>1667</v>
      </c>
      <c r="AI65" s="372" t="s">
        <v>1678</v>
      </c>
      <c r="AJ65" s="364">
        <v>0.7825855808712302</v>
      </c>
      <c r="AK65" s="372" t="s">
        <v>1446</v>
      </c>
      <c r="AL65" s="372" t="s">
        <v>1150</v>
      </c>
      <c r="AM65" s="372" t="s">
        <v>1555</v>
      </c>
      <c r="AN65" s="364">
        <v>0.32732683535398832</v>
      </c>
      <c r="AO65" s="372" t="s">
        <v>1471</v>
      </c>
      <c r="AP65" s="372" t="s">
        <v>1182</v>
      </c>
      <c r="AQ65" s="372" t="s">
        <v>1592</v>
      </c>
      <c r="AR65" s="372" t="s">
        <v>1343</v>
      </c>
      <c r="AS65" s="372" t="s">
        <v>1480</v>
      </c>
      <c r="AT65" s="373" t="s">
        <v>1651</v>
      </c>
    </row>
    <row r="66" spans="1:46" ht="34" x14ac:dyDescent="0.2">
      <c r="A66" s="439"/>
      <c r="B66" s="362" t="s">
        <v>683</v>
      </c>
      <c r="C66" s="374">
        <v>5.5797363484702506E-13</v>
      </c>
      <c r="D66" s="364">
        <v>4.4868244420062287E-8</v>
      </c>
      <c r="E66" s="364">
        <v>9.8088783679294903E-13</v>
      </c>
      <c r="F66" s="364">
        <v>5.2617984042211248E-8</v>
      </c>
      <c r="G66" s="364">
        <v>4.3094557452647603E-16</v>
      </c>
      <c r="H66" s="364">
        <v>1.1616190847186692E-3</v>
      </c>
      <c r="I66" s="364">
        <v>1.6621478012284048E-7</v>
      </c>
      <c r="J66" s="364">
        <v>2.7674728431080646E-12</v>
      </c>
      <c r="K66" s="364">
        <v>7.1595731767251961E-9</v>
      </c>
      <c r="L66" s="364">
        <v>4.9251392894433217E-10</v>
      </c>
      <c r="M66" s="364">
        <v>3.4929539778379866E-8</v>
      </c>
      <c r="N66" s="364">
        <v>2.5810944077618953E-5</v>
      </c>
      <c r="O66" s="364">
        <v>3.5581260814681788E-10</v>
      </c>
      <c r="P66" s="364">
        <v>1.0343833864400178E-6</v>
      </c>
      <c r="Q66" s="364">
        <v>1.1055028963767949E-18</v>
      </c>
      <c r="R66" s="364">
        <v>3.6168710256994163E-14</v>
      </c>
      <c r="S66" s="364">
        <v>1.0388445255760036E-21</v>
      </c>
      <c r="T66" s="364">
        <v>1.5819358866205564E-17</v>
      </c>
      <c r="U66" s="364">
        <v>1.1336057740268645E-9</v>
      </c>
      <c r="V66" s="364">
        <v>1.2837028676215702E-13</v>
      </c>
      <c r="W66" s="364">
        <v>1.0719686327401875E-8</v>
      </c>
      <c r="X66" s="375"/>
      <c r="Y66" s="364">
        <v>9.0796949188916197E-20</v>
      </c>
      <c r="Z66" s="364">
        <v>0.39285587097512409</v>
      </c>
      <c r="AA66" s="364">
        <v>7.7679675721187421E-17</v>
      </c>
      <c r="AB66" s="364">
        <v>6.4202278647887333E-10</v>
      </c>
      <c r="AC66" s="364">
        <v>4.3724903419155063E-8</v>
      </c>
      <c r="AD66" s="364">
        <v>9.0023647227462054E-3</v>
      </c>
      <c r="AE66" s="364">
        <v>8.619266497036928E-16</v>
      </c>
      <c r="AF66" s="364">
        <v>5.1318037960723673E-13</v>
      </c>
      <c r="AG66" s="364">
        <v>6.5875080418412064E-3</v>
      </c>
      <c r="AH66" s="364">
        <v>5.6865515817024696E-9</v>
      </c>
      <c r="AI66" s="364">
        <v>2.1399709645086119E-6</v>
      </c>
      <c r="AJ66" s="364">
        <v>0.2174144191287698</v>
      </c>
      <c r="AK66" s="364">
        <v>2.5124305719644313E-16</v>
      </c>
      <c r="AL66" s="364">
        <v>5.011990026319503E-8</v>
      </c>
      <c r="AM66" s="364">
        <v>3.8688896707822715E-7</v>
      </c>
      <c r="AN66" s="364">
        <v>0.78770438499034356</v>
      </c>
      <c r="AO66" s="364">
        <v>1.0700138151573437E-8</v>
      </c>
      <c r="AP66" s="364">
        <v>2.167737071876323E-18</v>
      </c>
      <c r="AQ66" s="364">
        <v>2.2220085022615224E-10</v>
      </c>
      <c r="AR66" s="364">
        <v>1.2850162018382574E-10</v>
      </c>
      <c r="AS66" s="364">
        <v>6.2274177593007087E-16</v>
      </c>
      <c r="AT66" s="365">
        <v>1.2766381020837374E-3</v>
      </c>
    </row>
    <row r="67" spans="1:46" ht="17" x14ac:dyDescent="0.2">
      <c r="A67" s="438"/>
      <c r="B67" s="366" t="s">
        <v>684</v>
      </c>
      <c r="C67" s="367">
        <v>34</v>
      </c>
      <c r="D67" s="368">
        <v>23</v>
      </c>
      <c r="E67" s="368">
        <v>35</v>
      </c>
      <c r="F67" s="368">
        <v>23</v>
      </c>
      <c r="G67" s="368">
        <v>23</v>
      </c>
      <c r="H67" s="368">
        <v>23</v>
      </c>
      <c r="I67" s="368">
        <v>34</v>
      </c>
      <c r="J67" s="368">
        <v>42</v>
      </c>
      <c r="K67" s="368">
        <v>27</v>
      </c>
      <c r="L67" s="368">
        <v>27</v>
      </c>
      <c r="M67" s="368">
        <v>34</v>
      </c>
      <c r="N67" s="368">
        <v>45</v>
      </c>
      <c r="O67" s="368">
        <v>41</v>
      </c>
      <c r="P67" s="368">
        <v>37</v>
      </c>
      <c r="Q67" s="368">
        <v>49</v>
      </c>
      <c r="R67" s="368">
        <v>36</v>
      </c>
      <c r="S67" s="368">
        <v>44</v>
      </c>
      <c r="T67" s="368">
        <v>41</v>
      </c>
      <c r="U67" s="368">
        <v>46</v>
      </c>
      <c r="V67" s="368">
        <v>38</v>
      </c>
      <c r="W67" s="368">
        <v>44</v>
      </c>
      <c r="X67" s="368">
        <v>49</v>
      </c>
      <c r="Y67" s="368">
        <v>47</v>
      </c>
      <c r="Z67" s="368">
        <v>25</v>
      </c>
      <c r="AA67" s="368">
        <v>43</v>
      </c>
      <c r="AB67" s="368">
        <v>24</v>
      </c>
      <c r="AC67" s="368">
        <v>22</v>
      </c>
      <c r="AD67" s="368">
        <v>38</v>
      </c>
      <c r="AE67" s="368">
        <v>41</v>
      </c>
      <c r="AF67" s="368">
        <v>48</v>
      </c>
      <c r="AG67" s="368">
        <v>41</v>
      </c>
      <c r="AH67" s="368">
        <v>47</v>
      </c>
      <c r="AI67" s="368">
        <v>38</v>
      </c>
      <c r="AJ67" s="368">
        <v>4</v>
      </c>
      <c r="AK67" s="368">
        <v>23</v>
      </c>
      <c r="AL67" s="368">
        <v>23</v>
      </c>
      <c r="AM67" s="368">
        <v>23</v>
      </c>
      <c r="AN67" s="368">
        <v>3</v>
      </c>
      <c r="AO67" s="368">
        <v>48</v>
      </c>
      <c r="AP67" s="368">
        <v>38</v>
      </c>
      <c r="AQ67" s="368">
        <v>40</v>
      </c>
      <c r="AR67" s="368">
        <v>23</v>
      </c>
      <c r="AS67" s="368">
        <v>27</v>
      </c>
      <c r="AT67" s="369">
        <v>17</v>
      </c>
    </row>
    <row r="68" spans="1:46" ht="51" x14ac:dyDescent="0.2">
      <c r="A68" s="438" t="s">
        <v>104</v>
      </c>
      <c r="B68" s="362" t="s">
        <v>293</v>
      </c>
      <c r="C68" s="370" t="s">
        <v>1759</v>
      </c>
      <c r="D68" s="372" t="s">
        <v>1235</v>
      </c>
      <c r="E68" s="372" t="s">
        <v>1765</v>
      </c>
      <c r="F68" s="372" t="s">
        <v>1768</v>
      </c>
      <c r="G68" s="372" t="s">
        <v>1356</v>
      </c>
      <c r="H68" s="364">
        <v>0.42753387670237331</v>
      </c>
      <c r="I68" s="372" t="s">
        <v>1230</v>
      </c>
      <c r="J68" s="372" t="s">
        <v>1326</v>
      </c>
      <c r="K68" s="372" t="s">
        <v>1251</v>
      </c>
      <c r="L68" s="372" t="s">
        <v>1187</v>
      </c>
      <c r="M68" s="372" t="s">
        <v>1217</v>
      </c>
      <c r="N68" s="364">
        <v>0.23413654954734148</v>
      </c>
      <c r="O68" s="372" t="s">
        <v>1574</v>
      </c>
      <c r="P68" s="364">
        <v>0.30106261561103964</v>
      </c>
      <c r="Q68" s="372" t="s">
        <v>1232</v>
      </c>
      <c r="R68" s="372" t="s">
        <v>1421</v>
      </c>
      <c r="S68" s="372" t="s">
        <v>1543</v>
      </c>
      <c r="T68" s="372" t="s">
        <v>1375</v>
      </c>
      <c r="U68" s="372" t="s">
        <v>1518</v>
      </c>
      <c r="V68" s="372" t="s">
        <v>1250</v>
      </c>
      <c r="W68" s="372" t="s">
        <v>1163</v>
      </c>
      <c r="X68" s="372" t="s">
        <v>1399</v>
      </c>
      <c r="Y68" s="371">
        <v>1</v>
      </c>
      <c r="Z68" s="364">
        <v>0.22058767373787991</v>
      </c>
      <c r="AA68" s="372" t="s">
        <v>1271</v>
      </c>
      <c r="AB68" s="372" t="s">
        <v>1821</v>
      </c>
      <c r="AC68" s="372" t="s">
        <v>1822</v>
      </c>
      <c r="AD68" s="364">
        <v>-0.15966525357970832</v>
      </c>
      <c r="AE68" s="372" t="s">
        <v>1401</v>
      </c>
      <c r="AF68" s="372" t="s">
        <v>1330</v>
      </c>
      <c r="AG68" s="372" t="s">
        <v>1361</v>
      </c>
      <c r="AH68" s="372" t="s">
        <v>1597</v>
      </c>
      <c r="AI68" s="364">
        <v>0.12726691500625514</v>
      </c>
      <c r="AJ68" s="372" t="s">
        <v>1823</v>
      </c>
      <c r="AK68" s="372" t="s">
        <v>1459</v>
      </c>
      <c r="AL68" s="372" t="s">
        <v>1356</v>
      </c>
      <c r="AM68" s="372" t="s">
        <v>1760</v>
      </c>
      <c r="AN68" s="364">
        <v>0</v>
      </c>
      <c r="AO68" s="372" t="s">
        <v>1566</v>
      </c>
      <c r="AP68" s="372" t="s">
        <v>1191</v>
      </c>
      <c r="AQ68" s="372" t="s">
        <v>1538</v>
      </c>
      <c r="AR68" s="372" t="s">
        <v>1277</v>
      </c>
      <c r="AS68" s="372" t="s">
        <v>1194</v>
      </c>
      <c r="AT68" s="365">
        <v>0.39423666129174595</v>
      </c>
    </row>
    <row r="69" spans="1:46" ht="34" x14ac:dyDescent="0.2">
      <c r="A69" s="439"/>
      <c r="B69" s="362" t="s">
        <v>683</v>
      </c>
      <c r="C69" s="374">
        <v>2.117007926540743E-2</v>
      </c>
      <c r="D69" s="364">
        <v>3.3036086017472865E-3</v>
      </c>
      <c r="E69" s="364">
        <v>9.7448067370430411E-3</v>
      </c>
      <c r="F69" s="364">
        <v>2.8371326583002513E-2</v>
      </c>
      <c r="G69" s="364">
        <v>4.9676736852407287E-5</v>
      </c>
      <c r="H69" s="364">
        <v>5.3209022770388914E-2</v>
      </c>
      <c r="I69" s="364">
        <v>1.0618062835683869E-12</v>
      </c>
      <c r="J69" s="364">
        <v>1.289880471974461E-10</v>
      </c>
      <c r="K69" s="364">
        <v>4.0659007175848465E-3</v>
      </c>
      <c r="L69" s="364">
        <v>2.5120048629693236E-5</v>
      </c>
      <c r="M69" s="364">
        <v>7.5296361278224222E-12</v>
      </c>
      <c r="N69" s="364">
        <v>0.13074059285611775</v>
      </c>
      <c r="O69" s="364">
        <v>1.840413054778451E-3</v>
      </c>
      <c r="P69" s="364">
        <v>7.8839858720563524E-2</v>
      </c>
      <c r="Q69" s="364">
        <v>1.2525192807680734E-25</v>
      </c>
      <c r="R69" s="364">
        <v>1.3698347070593265E-11</v>
      </c>
      <c r="S69" s="364">
        <v>1.0367581049068742E-15</v>
      </c>
      <c r="T69" s="364">
        <v>6.2004007902208967E-7</v>
      </c>
      <c r="U69" s="364">
        <v>5.1505537601912493E-10</v>
      </c>
      <c r="V69" s="364">
        <v>1.5256954416772472E-15</v>
      </c>
      <c r="W69" s="364">
        <v>1.1961838685393561E-20</v>
      </c>
      <c r="X69" s="364">
        <v>9.0796949188916197E-20</v>
      </c>
      <c r="Y69" s="375"/>
      <c r="Z69" s="364">
        <v>0.31180817297273145</v>
      </c>
      <c r="AA69" s="364">
        <v>3.0600970460200576E-10</v>
      </c>
      <c r="AB69" s="364">
        <v>1.3581215256546889E-3</v>
      </c>
      <c r="AC69" s="364">
        <v>1.5515067553579131E-2</v>
      </c>
      <c r="AD69" s="364">
        <v>0.35228378303308749</v>
      </c>
      <c r="AE69" s="364">
        <v>1.6223810000168433E-15</v>
      </c>
      <c r="AF69" s="364">
        <v>1.1893088915114717E-11</v>
      </c>
      <c r="AG69" s="364">
        <v>1.3897840580338866E-6</v>
      </c>
      <c r="AH69" s="364">
        <v>1.3548992801216801E-3</v>
      </c>
      <c r="AI69" s="364">
        <v>0.45950125437995715</v>
      </c>
      <c r="AJ69" s="364">
        <v>3.4418971269423837E-2</v>
      </c>
      <c r="AK69" s="364">
        <v>2.9763721185590495E-4</v>
      </c>
      <c r="AL69" s="364">
        <v>5.0191193831524041E-5</v>
      </c>
      <c r="AM69" s="364">
        <v>1.6691693511914786E-4</v>
      </c>
      <c r="AN69" s="364">
        <v>1</v>
      </c>
      <c r="AO69" s="364">
        <v>4.4307057106059561E-5</v>
      </c>
      <c r="AP69" s="364">
        <v>5.8569374664312289E-28</v>
      </c>
      <c r="AQ69" s="364">
        <v>3.1568030516653761E-7</v>
      </c>
      <c r="AR69" s="364">
        <v>2.8631733475876337E-6</v>
      </c>
      <c r="AS69" s="364">
        <v>2.8875022185231771E-12</v>
      </c>
      <c r="AT69" s="365">
        <v>0.11737816500753655</v>
      </c>
    </row>
    <row r="70" spans="1:46" ht="17" x14ac:dyDescent="0.2">
      <c r="A70" s="438"/>
      <c r="B70" s="366" t="s">
        <v>684</v>
      </c>
      <c r="C70" s="367">
        <v>32</v>
      </c>
      <c r="D70" s="368">
        <v>21</v>
      </c>
      <c r="E70" s="368">
        <v>33</v>
      </c>
      <c r="F70" s="368">
        <v>21</v>
      </c>
      <c r="G70" s="368">
        <v>21</v>
      </c>
      <c r="H70" s="368">
        <v>21</v>
      </c>
      <c r="I70" s="368">
        <v>36</v>
      </c>
      <c r="J70" s="368">
        <v>44</v>
      </c>
      <c r="K70" s="368">
        <v>25</v>
      </c>
      <c r="L70" s="368">
        <v>25</v>
      </c>
      <c r="M70" s="368">
        <v>32</v>
      </c>
      <c r="N70" s="368">
        <v>43</v>
      </c>
      <c r="O70" s="368">
        <v>39</v>
      </c>
      <c r="P70" s="368">
        <v>35</v>
      </c>
      <c r="Q70" s="368">
        <v>47</v>
      </c>
      <c r="R70" s="368">
        <v>34</v>
      </c>
      <c r="S70" s="368">
        <v>46</v>
      </c>
      <c r="T70" s="368">
        <v>39</v>
      </c>
      <c r="U70" s="368">
        <v>48</v>
      </c>
      <c r="V70" s="368">
        <v>40</v>
      </c>
      <c r="W70" s="368">
        <v>42</v>
      </c>
      <c r="X70" s="368">
        <v>47</v>
      </c>
      <c r="Y70" s="368">
        <v>49</v>
      </c>
      <c r="Z70" s="368">
        <v>23</v>
      </c>
      <c r="AA70" s="368">
        <v>41</v>
      </c>
      <c r="AB70" s="368">
        <v>22</v>
      </c>
      <c r="AC70" s="368">
        <v>21</v>
      </c>
      <c r="AD70" s="368">
        <v>36</v>
      </c>
      <c r="AE70" s="368">
        <v>39</v>
      </c>
      <c r="AF70" s="368">
        <v>48</v>
      </c>
      <c r="AG70" s="368">
        <v>39</v>
      </c>
      <c r="AH70" s="368">
        <v>49</v>
      </c>
      <c r="AI70" s="368">
        <v>36</v>
      </c>
      <c r="AJ70" s="368">
        <v>4</v>
      </c>
      <c r="AK70" s="368">
        <v>21</v>
      </c>
      <c r="AL70" s="368">
        <v>21</v>
      </c>
      <c r="AM70" s="368">
        <v>21</v>
      </c>
      <c r="AN70" s="368">
        <v>3</v>
      </c>
      <c r="AO70" s="368">
        <v>46</v>
      </c>
      <c r="AP70" s="368">
        <v>40</v>
      </c>
      <c r="AQ70" s="368">
        <v>42</v>
      </c>
      <c r="AR70" s="368">
        <v>21</v>
      </c>
      <c r="AS70" s="368">
        <v>29</v>
      </c>
      <c r="AT70" s="369">
        <v>17</v>
      </c>
    </row>
    <row r="71" spans="1:46" ht="51" x14ac:dyDescent="0.2">
      <c r="A71" s="438" t="s">
        <v>96</v>
      </c>
      <c r="B71" s="362" t="s">
        <v>293</v>
      </c>
      <c r="C71" s="374">
        <v>4.8589369997333876E-2</v>
      </c>
      <c r="D71" s="372" t="s">
        <v>1762</v>
      </c>
      <c r="E71" s="364">
        <v>-1.0064898947171554E-2</v>
      </c>
      <c r="F71" s="372" t="s">
        <v>1769</v>
      </c>
      <c r="G71" s="372" t="s">
        <v>1771</v>
      </c>
      <c r="H71" s="364">
        <v>0.26591684014101685</v>
      </c>
      <c r="I71" s="364">
        <v>0.32838904472914682</v>
      </c>
      <c r="J71" s="364">
        <v>4.7605859330325601E-2</v>
      </c>
      <c r="K71" s="364">
        <v>8.5116654891825072E-2</v>
      </c>
      <c r="L71" s="372" t="s">
        <v>1661</v>
      </c>
      <c r="M71" s="364">
        <v>0.16298286537998219</v>
      </c>
      <c r="N71" s="364">
        <v>-0.16110150096814305</v>
      </c>
      <c r="O71" s="364">
        <v>0.14438571288221713</v>
      </c>
      <c r="P71" s="364">
        <v>-0.19440063701710578</v>
      </c>
      <c r="Q71" s="364">
        <v>-0.21045713296319163</v>
      </c>
      <c r="R71" s="364">
        <v>0.11121170434293452</v>
      </c>
      <c r="S71" s="364">
        <v>-4.1363872632018385E-2</v>
      </c>
      <c r="T71" s="364">
        <v>-0.11411459908264146</v>
      </c>
      <c r="U71" s="364">
        <v>-0.19489916121438602</v>
      </c>
      <c r="V71" s="372" t="s">
        <v>1815</v>
      </c>
      <c r="W71" s="364">
        <v>0.25032937066986194</v>
      </c>
      <c r="X71" s="364">
        <v>-0.17865543968619024</v>
      </c>
      <c r="Y71" s="364">
        <v>0.22058767373787991</v>
      </c>
      <c r="Z71" s="371">
        <v>1</v>
      </c>
      <c r="AA71" s="364">
        <v>7.3362672069908111E-2</v>
      </c>
      <c r="AB71" s="372" t="s">
        <v>1824</v>
      </c>
      <c r="AC71" s="372" t="s">
        <v>1767</v>
      </c>
      <c r="AD71" s="364">
        <v>0.1128195685107847</v>
      </c>
      <c r="AE71" s="364">
        <v>-0.10829800375104687</v>
      </c>
      <c r="AF71" s="364">
        <v>-0.2245041253267358</v>
      </c>
      <c r="AG71" s="372" t="s">
        <v>1588</v>
      </c>
      <c r="AH71" s="364">
        <v>-0.39194069414488919</v>
      </c>
      <c r="AI71" s="364">
        <v>0.11236970529904999</v>
      </c>
      <c r="AJ71" s="364">
        <v>-4.0094373758992205E-2</v>
      </c>
      <c r="AK71" s="364">
        <v>1.5629871066130306E-2</v>
      </c>
      <c r="AL71" s="372" t="s">
        <v>1735</v>
      </c>
      <c r="AM71" s="372" t="s">
        <v>1419</v>
      </c>
      <c r="AN71" s="364">
        <v>0.88968024853056249</v>
      </c>
      <c r="AO71" s="364">
        <v>-0.24352686987745581</v>
      </c>
      <c r="AP71" s="364">
        <v>0.48136092819266452</v>
      </c>
      <c r="AQ71" s="364">
        <v>0.32790276965724596</v>
      </c>
      <c r="AR71" s="372" t="s">
        <v>1825</v>
      </c>
      <c r="AS71" s="364">
        <v>0.94491118252306805</v>
      </c>
      <c r="AT71" s="365">
        <v>-0.21017326277441184</v>
      </c>
    </row>
    <row r="72" spans="1:46" ht="34" x14ac:dyDescent="0.2">
      <c r="A72" s="439"/>
      <c r="B72" s="362" t="s">
        <v>683</v>
      </c>
      <c r="C72" s="374">
        <v>0.76590361668206142</v>
      </c>
      <c r="D72" s="364">
        <v>3.1186206366520388E-2</v>
      </c>
      <c r="E72" s="364">
        <v>0.95085034271479629</v>
      </c>
      <c r="F72" s="364">
        <v>9.6300605811601662E-3</v>
      </c>
      <c r="G72" s="364">
        <v>5.6556789648024783E-3</v>
      </c>
      <c r="H72" s="364">
        <v>7.4064416332255176E-2</v>
      </c>
      <c r="I72" s="364">
        <v>0.35423181746007548</v>
      </c>
      <c r="J72" s="364">
        <v>0.85120589503399535</v>
      </c>
      <c r="K72" s="364">
        <v>0.56945709051098559</v>
      </c>
      <c r="L72" s="364">
        <v>2.9142219240156208E-3</v>
      </c>
      <c r="M72" s="364">
        <v>0.31497057922247484</v>
      </c>
      <c r="N72" s="364">
        <v>0.39506352280229251</v>
      </c>
      <c r="O72" s="364">
        <v>0.42274677430330354</v>
      </c>
      <c r="P72" s="364">
        <v>0.24893206838154877</v>
      </c>
      <c r="Q72" s="364">
        <v>0.31260066218924498</v>
      </c>
      <c r="R72" s="364">
        <v>0.50622916843182908</v>
      </c>
      <c r="S72" s="364">
        <v>0.86253573186278709</v>
      </c>
      <c r="T72" s="364">
        <v>0.52716938119036616</v>
      </c>
      <c r="U72" s="364">
        <v>0.38475108860240792</v>
      </c>
      <c r="V72" s="364">
        <v>4.2907821603948015E-2</v>
      </c>
      <c r="W72" s="364">
        <v>0.18213557247631071</v>
      </c>
      <c r="X72" s="364">
        <v>0.39285587097512409</v>
      </c>
      <c r="Y72" s="364">
        <v>0.31180817297273145</v>
      </c>
      <c r="Z72" s="375"/>
      <c r="AA72" s="364">
        <v>0.70003764954824776</v>
      </c>
      <c r="AB72" s="364">
        <v>4.3344399103973551E-2</v>
      </c>
      <c r="AC72" s="364">
        <v>3.7456681786962043E-2</v>
      </c>
      <c r="AD72" s="364">
        <v>0.51238763213866301</v>
      </c>
      <c r="AE72" s="364">
        <v>0.54856935275167484</v>
      </c>
      <c r="AF72" s="364">
        <v>0.29157827457514085</v>
      </c>
      <c r="AG72" s="364">
        <v>7.6501228113022048E-4</v>
      </c>
      <c r="AH72" s="364">
        <v>6.4362548050159299E-2</v>
      </c>
      <c r="AI72" s="364">
        <v>0.51408162362943266</v>
      </c>
      <c r="AJ72" s="364">
        <v>0.95990562624100784</v>
      </c>
      <c r="AK72" s="364">
        <v>0.91788694441141483</v>
      </c>
      <c r="AL72" s="364">
        <v>5.1718687634707294E-5</v>
      </c>
      <c r="AM72" s="364">
        <v>6.3837895194886031E-3</v>
      </c>
      <c r="AN72" s="364">
        <v>0.30185450526580115</v>
      </c>
      <c r="AO72" s="364">
        <v>0.24077170804414622</v>
      </c>
      <c r="AP72" s="364">
        <v>8.1387677106922518E-2</v>
      </c>
      <c r="AQ72" s="364">
        <v>0.21503030712089782</v>
      </c>
      <c r="AR72" s="364">
        <v>4.6355966280256032E-2</v>
      </c>
      <c r="AS72" s="364">
        <v>0.21229561500965655</v>
      </c>
      <c r="AT72" s="365">
        <v>0.41813314917145772</v>
      </c>
    </row>
    <row r="73" spans="1:46" ht="17" x14ac:dyDescent="0.2">
      <c r="A73" s="438"/>
      <c r="B73" s="366" t="s">
        <v>684</v>
      </c>
      <c r="C73" s="367">
        <v>40</v>
      </c>
      <c r="D73" s="368">
        <v>46</v>
      </c>
      <c r="E73" s="368">
        <v>40</v>
      </c>
      <c r="F73" s="368">
        <v>46</v>
      </c>
      <c r="G73" s="368">
        <v>46</v>
      </c>
      <c r="H73" s="368">
        <v>46</v>
      </c>
      <c r="I73" s="368">
        <v>10</v>
      </c>
      <c r="J73" s="368">
        <v>18</v>
      </c>
      <c r="K73" s="368">
        <v>47</v>
      </c>
      <c r="L73" s="368">
        <v>47</v>
      </c>
      <c r="M73" s="368">
        <v>40</v>
      </c>
      <c r="N73" s="368">
        <v>30</v>
      </c>
      <c r="O73" s="368">
        <v>33</v>
      </c>
      <c r="P73" s="368">
        <v>37</v>
      </c>
      <c r="Q73" s="368">
        <v>25</v>
      </c>
      <c r="R73" s="368">
        <v>38</v>
      </c>
      <c r="S73" s="368">
        <v>20</v>
      </c>
      <c r="T73" s="368">
        <v>33</v>
      </c>
      <c r="U73" s="368">
        <v>22</v>
      </c>
      <c r="V73" s="368">
        <v>14</v>
      </c>
      <c r="W73" s="368">
        <v>30</v>
      </c>
      <c r="X73" s="368">
        <v>25</v>
      </c>
      <c r="Y73" s="368">
        <v>23</v>
      </c>
      <c r="Z73" s="368">
        <v>48</v>
      </c>
      <c r="AA73" s="368">
        <v>30</v>
      </c>
      <c r="AB73" s="368">
        <v>47</v>
      </c>
      <c r="AC73" s="368">
        <v>32</v>
      </c>
      <c r="AD73" s="368">
        <v>36</v>
      </c>
      <c r="AE73" s="368">
        <v>33</v>
      </c>
      <c r="AF73" s="368">
        <v>24</v>
      </c>
      <c r="AG73" s="368">
        <v>33</v>
      </c>
      <c r="AH73" s="368">
        <v>23</v>
      </c>
      <c r="AI73" s="368">
        <v>36</v>
      </c>
      <c r="AJ73" s="368">
        <v>4</v>
      </c>
      <c r="AK73" s="368">
        <v>46</v>
      </c>
      <c r="AL73" s="368">
        <v>46</v>
      </c>
      <c r="AM73" s="368">
        <v>46</v>
      </c>
      <c r="AN73" s="368">
        <v>3</v>
      </c>
      <c r="AO73" s="368">
        <v>25</v>
      </c>
      <c r="AP73" s="368">
        <v>14</v>
      </c>
      <c r="AQ73" s="368">
        <v>16</v>
      </c>
      <c r="AR73" s="368">
        <v>46</v>
      </c>
      <c r="AS73" s="368">
        <v>3</v>
      </c>
      <c r="AT73" s="369">
        <v>17</v>
      </c>
    </row>
    <row r="74" spans="1:46" ht="51" x14ac:dyDescent="0.2">
      <c r="A74" s="438" t="s">
        <v>118</v>
      </c>
      <c r="B74" s="362" t="s">
        <v>293</v>
      </c>
      <c r="C74" s="370" t="s">
        <v>1380</v>
      </c>
      <c r="D74" s="372" t="s">
        <v>1421</v>
      </c>
      <c r="E74" s="372" t="s">
        <v>1369</v>
      </c>
      <c r="F74" s="372" t="s">
        <v>1224</v>
      </c>
      <c r="G74" s="372" t="s">
        <v>1296</v>
      </c>
      <c r="H74" s="372" t="s">
        <v>1565</v>
      </c>
      <c r="I74" s="372" t="s">
        <v>1241</v>
      </c>
      <c r="J74" s="372" t="s">
        <v>1151</v>
      </c>
      <c r="K74" s="372" t="s">
        <v>1653</v>
      </c>
      <c r="L74" s="372" t="s">
        <v>1352</v>
      </c>
      <c r="M74" s="372" t="s">
        <v>1300</v>
      </c>
      <c r="N74" s="372" t="s">
        <v>1527</v>
      </c>
      <c r="O74" s="372" t="s">
        <v>1795</v>
      </c>
      <c r="P74" s="372" t="s">
        <v>1775</v>
      </c>
      <c r="Q74" s="372" t="s">
        <v>1242</v>
      </c>
      <c r="R74" s="372" t="s">
        <v>1396</v>
      </c>
      <c r="S74" s="372" t="s">
        <v>1440</v>
      </c>
      <c r="T74" s="372" t="s">
        <v>1157</v>
      </c>
      <c r="U74" s="372" t="s">
        <v>1548</v>
      </c>
      <c r="V74" s="372" t="s">
        <v>1147</v>
      </c>
      <c r="W74" s="372" t="s">
        <v>1533</v>
      </c>
      <c r="X74" s="372" t="s">
        <v>1476</v>
      </c>
      <c r="Y74" s="372" t="s">
        <v>1271</v>
      </c>
      <c r="Z74" s="364">
        <v>7.3362672069908111E-2</v>
      </c>
      <c r="AA74" s="371">
        <v>1</v>
      </c>
      <c r="AB74" s="372" t="s">
        <v>1476</v>
      </c>
      <c r="AC74" s="372" t="s">
        <v>1503</v>
      </c>
      <c r="AD74" s="372" t="s">
        <v>1826</v>
      </c>
      <c r="AE74" s="372" t="s">
        <v>1156</v>
      </c>
      <c r="AF74" s="372" t="s">
        <v>1522</v>
      </c>
      <c r="AG74" s="372" t="s">
        <v>1544</v>
      </c>
      <c r="AH74" s="372" t="s">
        <v>1146</v>
      </c>
      <c r="AI74" s="372" t="s">
        <v>1371</v>
      </c>
      <c r="AJ74" s="372" t="s">
        <v>1719</v>
      </c>
      <c r="AK74" s="372" t="s">
        <v>1451</v>
      </c>
      <c r="AL74" s="372" t="s">
        <v>1329</v>
      </c>
      <c r="AM74" s="372" t="s">
        <v>1577</v>
      </c>
      <c r="AN74" s="364">
        <v>0.86602540378444104</v>
      </c>
      <c r="AO74" s="372" t="s">
        <v>1586</v>
      </c>
      <c r="AP74" s="372" t="s">
        <v>1165</v>
      </c>
      <c r="AQ74" s="372" t="s">
        <v>1258</v>
      </c>
      <c r="AR74" s="372" t="s">
        <v>1456</v>
      </c>
      <c r="AS74" s="372" t="s">
        <v>1615</v>
      </c>
      <c r="AT74" s="373" t="s">
        <v>1229</v>
      </c>
    </row>
    <row r="75" spans="1:46" ht="34" x14ac:dyDescent="0.2">
      <c r="A75" s="439"/>
      <c r="B75" s="362" t="s">
        <v>683</v>
      </c>
      <c r="C75" s="374">
        <v>1.7709722547513401E-7</v>
      </c>
      <c r="D75" s="364">
        <v>1.0766752381522807E-9</v>
      </c>
      <c r="E75" s="364">
        <v>5.5116593597019929E-9</v>
      </c>
      <c r="F75" s="364">
        <v>7.8301652340303908E-5</v>
      </c>
      <c r="G75" s="364">
        <v>2.1193569522806697E-11</v>
      </c>
      <c r="H75" s="364">
        <v>8.1627956609129596E-4</v>
      </c>
      <c r="I75" s="364">
        <v>3.4058310022452352E-7</v>
      </c>
      <c r="J75" s="364">
        <v>4.6120996695787895E-11</v>
      </c>
      <c r="K75" s="364">
        <v>1.2352488079497139E-8</v>
      </c>
      <c r="L75" s="364">
        <v>2.8342841118658129E-7</v>
      </c>
      <c r="M75" s="364">
        <v>3.1980541707625727E-9</v>
      </c>
      <c r="N75" s="364">
        <v>9.5713870709333586E-7</v>
      </c>
      <c r="O75" s="364">
        <v>6.6141275737954267E-13</v>
      </c>
      <c r="P75" s="364">
        <v>5.3647252682618219E-8</v>
      </c>
      <c r="Q75" s="364">
        <v>1.7398572835758266E-10</v>
      </c>
      <c r="R75" s="364">
        <v>5.277690128374649E-10</v>
      </c>
      <c r="S75" s="364">
        <v>7.7958371221809846E-10</v>
      </c>
      <c r="T75" s="364">
        <v>2.7136265958913585E-15</v>
      </c>
      <c r="U75" s="364">
        <v>1.0495172330378608E-4</v>
      </c>
      <c r="V75" s="364">
        <v>6.8205567162775358E-10</v>
      </c>
      <c r="W75" s="364">
        <v>1.1065893214417752E-5</v>
      </c>
      <c r="X75" s="364">
        <v>7.7679675721187421E-17</v>
      </c>
      <c r="Y75" s="364">
        <v>3.0600970460200576E-10</v>
      </c>
      <c r="Z75" s="364">
        <v>0.70003764954824776</v>
      </c>
      <c r="AA75" s="375"/>
      <c r="AB75" s="364">
        <v>1.6269445424531216E-11</v>
      </c>
      <c r="AC75" s="364">
        <v>1.9573320475318597E-4</v>
      </c>
      <c r="AD75" s="364">
        <v>1.8583475460536941E-4</v>
      </c>
      <c r="AE75" s="364">
        <v>6.7942958557958119E-16</v>
      </c>
      <c r="AF75" s="364">
        <v>8.6026027520621523E-9</v>
      </c>
      <c r="AG75" s="364">
        <v>5.0369166701923719E-3</v>
      </c>
      <c r="AH75" s="364">
        <v>6.9965199886927681E-13</v>
      </c>
      <c r="AI75" s="364">
        <v>3.9274801360943894E-4</v>
      </c>
      <c r="AJ75" s="364">
        <v>0</v>
      </c>
      <c r="AK75" s="364">
        <v>1.8403542108068976E-9</v>
      </c>
      <c r="AL75" s="364">
        <v>2.7228511285027982E-12</v>
      </c>
      <c r="AM75" s="364">
        <v>5.7522040062377972E-10</v>
      </c>
      <c r="AN75" s="364">
        <v>0.33333333333333026</v>
      </c>
      <c r="AO75" s="364">
        <v>1.1598644778307201E-15</v>
      </c>
      <c r="AP75" s="364">
        <v>3.8085323004796285E-12</v>
      </c>
      <c r="AQ75" s="364">
        <v>1.0637591129952403E-18</v>
      </c>
      <c r="AR75" s="364">
        <v>1.6702687747169682E-8</v>
      </c>
      <c r="AS75" s="364">
        <v>1.0913882890982217E-5</v>
      </c>
      <c r="AT75" s="365">
        <v>1.2613506954836876E-3</v>
      </c>
    </row>
    <row r="76" spans="1:46" ht="17" x14ac:dyDescent="0.2">
      <c r="A76" s="438"/>
      <c r="B76" s="366" t="s">
        <v>684</v>
      </c>
      <c r="C76" s="367">
        <v>39</v>
      </c>
      <c r="D76" s="368">
        <v>28</v>
      </c>
      <c r="E76" s="368">
        <v>40</v>
      </c>
      <c r="F76" s="368">
        <v>28</v>
      </c>
      <c r="G76" s="368">
        <v>28</v>
      </c>
      <c r="H76" s="368">
        <v>28</v>
      </c>
      <c r="I76" s="368">
        <v>28</v>
      </c>
      <c r="J76" s="368">
        <v>36</v>
      </c>
      <c r="K76" s="368">
        <v>32</v>
      </c>
      <c r="L76" s="368">
        <v>32</v>
      </c>
      <c r="M76" s="368">
        <v>39</v>
      </c>
      <c r="N76" s="368">
        <v>48</v>
      </c>
      <c r="O76" s="368">
        <v>46</v>
      </c>
      <c r="P76" s="368">
        <v>42</v>
      </c>
      <c r="Q76" s="368">
        <v>43</v>
      </c>
      <c r="R76" s="368">
        <v>41</v>
      </c>
      <c r="S76" s="368">
        <v>38</v>
      </c>
      <c r="T76" s="368">
        <v>46</v>
      </c>
      <c r="U76" s="368">
        <v>40</v>
      </c>
      <c r="V76" s="368">
        <v>32</v>
      </c>
      <c r="W76" s="368">
        <v>48</v>
      </c>
      <c r="X76" s="368">
        <v>43</v>
      </c>
      <c r="Y76" s="368">
        <v>41</v>
      </c>
      <c r="Z76" s="368">
        <v>30</v>
      </c>
      <c r="AA76" s="368">
        <v>48</v>
      </c>
      <c r="AB76" s="368">
        <v>29</v>
      </c>
      <c r="AC76" s="368">
        <v>22</v>
      </c>
      <c r="AD76" s="368">
        <v>43</v>
      </c>
      <c r="AE76" s="368">
        <v>46</v>
      </c>
      <c r="AF76" s="368">
        <v>42</v>
      </c>
      <c r="AG76" s="368">
        <v>46</v>
      </c>
      <c r="AH76" s="368">
        <v>41</v>
      </c>
      <c r="AI76" s="368">
        <v>43</v>
      </c>
      <c r="AJ76" s="368">
        <v>4</v>
      </c>
      <c r="AK76" s="368">
        <v>28</v>
      </c>
      <c r="AL76" s="368">
        <v>28</v>
      </c>
      <c r="AM76" s="368">
        <v>28</v>
      </c>
      <c r="AN76" s="368">
        <v>3</v>
      </c>
      <c r="AO76" s="368">
        <v>43</v>
      </c>
      <c r="AP76" s="368">
        <v>32</v>
      </c>
      <c r="AQ76" s="368">
        <v>34</v>
      </c>
      <c r="AR76" s="368">
        <v>28</v>
      </c>
      <c r="AS76" s="368">
        <v>21</v>
      </c>
      <c r="AT76" s="369">
        <v>17</v>
      </c>
    </row>
    <row r="77" spans="1:46" ht="51" x14ac:dyDescent="0.2">
      <c r="A77" s="438" t="s">
        <v>86</v>
      </c>
      <c r="B77" s="362" t="s">
        <v>293</v>
      </c>
      <c r="C77" s="370" t="s">
        <v>1142</v>
      </c>
      <c r="D77" s="372" t="s">
        <v>1330</v>
      </c>
      <c r="E77" s="372" t="s">
        <v>1421</v>
      </c>
      <c r="F77" s="372" t="s">
        <v>1618</v>
      </c>
      <c r="G77" s="372" t="s">
        <v>1236</v>
      </c>
      <c r="H77" s="372" t="s">
        <v>1271</v>
      </c>
      <c r="I77" s="372" t="s">
        <v>1739</v>
      </c>
      <c r="J77" s="372" t="s">
        <v>1360</v>
      </c>
      <c r="K77" s="372" t="s">
        <v>1209</v>
      </c>
      <c r="L77" s="372" t="s">
        <v>1204</v>
      </c>
      <c r="M77" s="372" t="s">
        <v>1332</v>
      </c>
      <c r="N77" s="372" t="s">
        <v>1247</v>
      </c>
      <c r="O77" s="372" t="s">
        <v>1290</v>
      </c>
      <c r="P77" s="372" t="s">
        <v>1179</v>
      </c>
      <c r="Q77" s="372" t="s">
        <v>1268</v>
      </c>
      <c r="R77" s="372" t="s">
        <v>1147</v>
      </c>
      <c r="S77" s="372" t="s">
        <v>1284</v>
      </c>
      <c r="T77" s="372" t="s">
        <v>1553</v>
      </c>
      <c r="U77" s="372" t="s">
        <v>1220</v>
      </c>
      <c r="V77" s="372" t="s">
        <v>1550</v>
      </c>
      <c r="W77" s="372" t="s">
        <v>1179</v>
      </c>
      <c r="X77" s="372" t="s">
        <v>1524</v>
      </c>
      <c r="Y77" s="372" t="s">
        <v>1821</v>
      </c>
      <c r="Z77" s="372" t="s">
        <v>1824</v>
      </c>
      <c r="AA77" s="372" t="s">
        <v>1476</v>
      </c>
      <c r="AB77" s="371">
        <v>1</v>
      </c>
      <c r="AC77" s="372" t="s">
        <v>1499</v>
      </c>
      <c r="AD77" s="372" t="s">
        <v>1827</v>
      </c>
      <c r="AE77" s="372" t="s">
        <v>1329</v>
      </c>
      <c r="AF77" s="372" t="s">
        <v>1227</v>
      </c>
      <c r="AG77" s="364">
        <v>4.4360586202691635E-2</v>
      </c>
      <c r="AH77" s="372" t="s">
        <v>1219</v>
      </c>
      <c r="AI77" s="372" t="s">
        <v>1582</v>
      </c>
      <c r="AJ77" s="364">
        <v>-0.18898223650461365</v>
      </c>
      <c r="AK77" s="372" t="s">
        <v>1328</v>
      </c>
      <c r="AL77" s="372" t="s">
        <v>1471</v>
      </c>
      <c r="AM77" s="372" t="s">
        <v>1302</v>
      </c>
      <c r="AN77" s="364">
        <v>0.65465367070797376</v>
      </c>
      <c r="AO77" s="372" t="s">
        <v>1285</v>
      </c>
      <c r="AP77" s="372" t="s">
        <v>1139</v>
      </c>
      <c r="AQ77" s="372" t="s">
        <v>1382</v>
      </c>
      <c r="AR77" s="372" t="s">
        <v>1304</v>
      </c>
      <c r="AS77" s="372" t="s">
        <v>1719</v>
      </c>
      <c r="AT77" s="373" t="s">
        <v>1186</v>
      </c>
    </row>
    <row r="78" spans="1:46" ht="34" x14ac:dyDescent="0.2">
      <c r="A78" s="439"/>
      <c r="B78" s="362" t="s">
        <v>683</v>
      </c>
      <c r="C78" s="374">
        <v>9.7522016788875762E-16</v>
      </c>
      <c r="D78" s="364">
        <v>1.2502277028611145E-11</v>
      </c>
      <c r="E78" s="364">
        <v>3.4654678820498466E-13</v>
      </c>
      <c r="F78" s="364">
        <v>7.6672485779228034E-14</v>
      </c>
      <c r="G78" s="364">
        <v>3.1252346161593632E-16</v>
      </c>
      <c r="H78" s="364">
        <v>8.1521256406362814E-12</v>
      </c>
      <c r="I78" s="364">
        <v>2.5658178463139601E-3</v>
      </c>
      <c r="J78" s="364">
        <v>1.5203654395532116E-11</v>
      </c>
      <c r="K78" s="364">
        <v>1.531803315032938E-21</v>
      </c>
      <c r="L78" s="364">
        <v>3.6490483279447848E-13</v>
      </c>
      <c r="M78" s="364">
        <v>6.0648080081308092E-6</v>
      </c>
      <c r="N78" s="364">
        <v>3.9081780493286854E-18</v>
      </c>
      <c r="O78" s="364">
        <v>6.746028669803501E-15</v>
      </c>
      <c r="P78" s="364">
        <v>7.2036927591611521E-6</v>
      </c>
      <c r="Q78" s="364">
        <v>4.396233306458383E-10</v>
      </c>
      <c r="R78" s="364">
        <v>2.4886656717273838E-11</v>
      </c>
      <c r="S78" s="364">
        <v>1.6152480766519113E-12</v>
      </c>
      <c r="T78" s="364">
        <v>1.2251857693349093E-4</v>
      </c>
      <c r="U78" s="364">
        <v>1.82339327107739E-10</v>
      </c>
      <c r="V78" s="364">
        <v>1.9636081267645406E-6</v>
      </c>
      <c r="W78" s="364">
        <v>6.4798869329429527E-5</v>
      </c>
      <c r="X78" s="364">
        <v>6.4202278647887333E-10</v>
      </c>
      <c r="Y78" s="364">
        <v>1.3581215256546889E-3</v>
      </c>
      <c r="Z78" s="364">
        <v>4.3344399103973551E-2</v>
      </c>
      <c r="AA78" s="364">
        <v>1.6269445424531216E-11</v>
      </c>
      <c r="AB78" s="375"/>
      <c r="AC78" s="364">
        <v>2.4862315895702728E-10</v>
      </c>
      <c r="AD78" s="364">
        <v>1.2368565065601283E-4</v>
      </c>
      <c r="AE78" s="364">
        <v>5.230344697991485E-14</v>
      </c>
      <c r="AF78" s="364">
        <v>1.0184696935237317E-13</v>
      </c>
      <c r="AG78" s="364">
        <v>0.80949625111609858</v>
      </c>
      <c r="AH78" s="364">
        <v>1.2984686501005244E-8</v>
      </c>
      <c r="AI78" s="364">
        <v>1.3737567447952213E-10</v>
      </c>
      <c r="AJ78" s="364">
        <v>0.87896228167632318</v>
      </c>
      <c r="AK78" s="364">
        <v>5.2395211852894075E-17</v>
      </c>
      <c r="AL78" s="364">
        <v>1.0439154251334933E-8</v>
      </c>
      <c r="AM78" s="364">
        <v>1.0720983917260228E-7</v>
      </c>
      <c r="AN78" s="364">
        <v>0.5456289483429928</v>
      </c>
      <c r="AO78" s="364">
        <v>1.3928680527560219E-15</v>
      </c>
      <c r="AP78" s="364">
        <v>1.3597322808615582E-4</v>
      </c>
      <c r="AQ78" s="364">
        <v>1.084036182856334E-8</v>
      </c>
      <c r="AR78" s="364">
        <v>1.6614557918465795E-2</v>
      </c>
      <c r="AS78" s="372"/>
      <c r="AT78" s="365">
        <v>3.9315719938708271E-6</v>
      </c>
    </row>
    <row r="79" spans="1:46" ht="17" x14ac:dyDescent="0.2">
      <c r="A79" s="438"/>
      <c r="B79" s="366" t="s">
        <v>684</v>
      </c>
      <c r="C79" s="367">
        <v>39</v>
      </c>
      <c r="D79" s="368">
        <v>48</v>
      </c>
      <c r="E79" s="368">
        <v>39</v>
      </c>
      <c r="F79" s="368">
        <v>48</v>
      </c>
      <c r="G79" s="368">
        <v>48</v>
      </c>
      <c r="H79" s="368">
        <v>48</v>
      </c>
      <c r="I79" s="368">
        <v>9</v>
      </c>
      <c r="J79" s="368">
        <v>17</v>
      </c>
      <c r="K79" s="368">
        <v>46</v>
      </c>
      <c r="L79" s="368">
        <v>46</v>
      </c>
      <c r="M79" s="368">
        <v>39</v>
      </c>
      <c r="N79" s="368">
        <v>29</v>
      </c>
      <c r="O79" s="368">
        <v>32</v>
      </c>
      <c r="P79" s="368">
        <v>36</v>
      </c>
      <c r="Q79" s="368">
        <v>24</v>
      </c>
      <c r="R79" s="368">
        <v>37</v>
      </c>
      <c r="S79" s="368">
        <v>19</v>
      </c>
      <c r="T79" s="368">
        <v>32</v>
      </c>
      <c r="U79" s="368">
        <v>21</v>
      </c>
      <c r="V79" s="368">
        <v>13</v>
      </c>
      <c r="W79" s="368">
        <v>29</v>
      </c>
      <c r="X79" s="368">
        <v>24</v>
      </c>
      <c r="Y79" s="368">
        <v>22</v>
      </c>
      <c r="Z79" s="368">
        <v>47</v>
      </c>
      <c r="AA79" s="368">
        <v>29</v>
      </c>
      <c r="AB79" s="368">
        <v>49</v>
      </c>
      <c r="AC79" s="368">
        <v>34</v>
      </c>
      <c r="AD79" s="368">
        <v>35</v>
      </c>
      <c r="AE79" s="368">
        <v>32</v>
      </c>
      <c r="AF79" s="368">
        <v>23</v>
      </c>
      <c r="AG79" s="368">
        <v>32</v>
      </c>
      <c r="AH79" s="368">
        <v>22</v>
      </c>
      <c r="AI79" s="368">
        <v>35</v>
      </c>
      <c r="AJ79" s="368">
        <v>3</v>
      </c>
      <c r="AK79" s="368">
        <v>48</v>
      </c>
      <c r="AL79" s="368">
        <v>48</v>
      </c>
      <c r="AM79" s="368">
        <v>48</v>
      </c>
      <c r="AN79" s="368">
        <v>3</v>
      </c>
      <c r="AO79" s="368">
        <v>24</v>
      </c>
      <c r="AP79" s="368">
        <v>13</v>
      </c>
      <c r="AQ79" s="368">
        <v>15</v>
      </c>
      <c r="AR79" s="368">
        <v>48</v>
      </c>
      <c r="AS79" s="368">
        <v>2</v>
      </c>
      <c r="AT79" s="369">
        <v>17</v>
      </c>
    </row>
    <row r="80" spans="1:46" ht="51" x14ac:dyDescent="0.2">
      <c r="A80" s="438" t="s">
        <v>94</v>
      </c>
      <c r="B80" s="362" t="s">
        <v>293</v>
      </c>
      <c r="C80" s="370" t="s">
        <v>1555</v>
      </c>
      <c r="D80" s="372" t="s">
        <v>1297</v>
      </c>
      <c r="E80" s="372" t="s">
        <v>1290</v>
      </c>
      <c r="F80" s="372" t="s">
        <v>1284</v>
      </c>
      <c r="G80" s="372" t="s">
        <v>1201</v>
      </c>
      <c r="H80" s="372" t="s">
        <v>1571</v>
      </c>
      <c r="I80" s="364">
        <v>0.62181530650151728</v>
      </c>
      <c r="J80" s="372" t="s">
        <v>1218</v>
      </c>
      <c r="K80" s="372" t="s">
        <v>1646</v>
      </c>
      <c r="L80" s="372" t="s">
        <v>1652</v>
      </c>
      <c r="M80" s="372" t="s">
        <v>1422</v>
      </c>
      <c r="N80" s="372" t="s">
        <v>1219</v>
      </c>
      <c r="O80" s="372" t="s">
        <v>1635</v>
      </c>
      <c r="P80" s="372" t="s">
        <v>1467</v>
      </c>
      <c r="Q80" s="372" t="s">
        <v>1402</v>
      </c>
      <c r="R80" s="372" t="s">
        <v>1732</v>
      </c>
      <c r="S80" s="372" t="s">
        <v>1618</v>
      </c>
      <c r="T80" s="372" t="s">
        <v>1372</v>
      </c>
      <c r="U80" s="372" t="s">
        <v>1183</v>
      </c>
      <c r="V80" s="372" t="s">
        <v>1660</v>
      </c>
      <c r="W80" s="364">
        <v>0.39176847533958592</v>
      </c>
      <c r="X80" s="372" t="s">
        <v>1400</v>
      </c>
      <c r="Y80" s="372" t="s">
        <v>1822</v>
      </c>
      <c r="Z80" s="372" t="s">
        <v>1767</v>
      </c>
      <c r="AA80" s="372" t="s">
        <v>1503</v>
      </c>
      <c r="AB80" s="372" t="s">
        <v>1499</v>
      </c>
      <c r="AC80" s="371">
        <v>1</v>
      </c>
      <c r="AD80" s="372" t="s">
        <v>1646</v>
      </c>
      <c r="AE80" s="372" t="s">
        <v>1315</v>
      </c>
      <c r="AF80" s="372" t="s">
        <v>1271</v>
      </c>
      <c r="AG80" s="364">
        <v>-0.36607886437340653</v>
      </c>
      <c r="AH80" s="372" t="s">
        <v>1191</v>
      </c>
      <c r="AI80" s="372" t="s">
        <v>1315</v>
      </c>
      <c r="AJ80" s="372" t="s">
        <v>1666</v>
      </c>
      <c r="AK80" s="372" t="s">
        <v>1242</v>
      </c>
      <c r="AL80" s="372" t="s">
        <v>1456</v>
      </c>
      <c r="AM80" s="372" t="s">
        <v>1296</v>
      </c>
      <c r="AN80" s="364">
        <v>0.98974331861078646</v>
      </c>
      <c r="AO80" s="372" t="s">
        <v>1289</v>
      </c>
      <c r="AP80" s="372" t="s">
        <v>1828</v>
      </c>
      <c r="AQ80" s="372" t="s">
        <v>1369</v>
      </c>
      <c r="AR80" s="364">
        <v>-9.7968263287683877E-2</v>
      </c>
      <c r="AS80" s="372" t="s">
        <v>1666</v>
      </c>
      <c r="AT80" s="373" t="s">
        <v>1274</v>
      </c>
    </row>
    <row r="81" spans="1:46" ht="34" x14ac:dyDescent="0.2">
      <c r="A81" s="439"/>
      <c r="B81" s="362" t="s">
        <v>683</v>
      </c>
      <c r="C81" s="374">
        <v>2.0900004404142548E-7</v>
      </c>
      <c r="D81" s="364">
        <v>1.0073570421666793E-18</v>
      </c>
      <c r="E81" s="364">
        <v>2.9303112558788555E-11</v>
      </c>
      <c r="F81" s="364">
        <v>2.8533721510597344E-23</v>
      </c>
      <c r="G81" s="364">
        <v>1.2740283307047733E-17</v>
      </c>
      <c r="H81" s="364">
        <v>4.0764783445681687E-15</v>
      </c>
      <c r="I81" s="364">
        <v>9.9769856688704306E-2</v>
      </c>
      <c r="J81" s="364">
        <v>1.1241831293548431E-4</v>
      </c>
      <c r="K81" s="364">
        <v>2.8094479327458489E-6</v>
      </c>
      <c r="L81" s="364">
        <v>5.6187210735872856E-24</v>
      </c>
      <c r="M81" s="364">
        <v>8.3964234584580651E-15</v>
      </c>
      <c r="N81" s="364">
        <v>1.2780651898370984E-8</v>
      </c>
      <c r="O81" s="364">
        <v>1.1410937913188244E-5</v>
      </c>
      <c r="P81" s="364">
        <v>1.2982326162828733E-7</v>
      </c>
      <c r="Q81" s="364">
        <v>4.0157073779705662E-7</v>
      </c>
      <c r="R81" s="364">
        <v>4.3992637612649279E-15</v>
      </c>
      <c r="S81" s="364">
        <v>1.2137757587357575E-5</v>
      </c>
      <c r="T81" s="364">
        <v>2.6279313433644914E-7</v>
      </c>
      <c r="U81" s="364">
        <v>4.0413946603050058E-10</v>
      </c>
      <c r="V81" s="364">
        <v>3.0147739456974923E-2</v>
      </c>
      <c r="W81" s="364">
        <v>7.1362569133660611E-2</v>
      </c>
      <c r="X81" s="364">
        <v>4.3724903419155063E-8</v>
      </c>
      <c r="Y81" s="364">
        <v>1.5515067553579131E-2</v>
      </c>
      <c r="Z81" s="364">
        <v>3.7456681786962043E-2</v>
      </c>
      <c r="AA81" s="364">
        <v>1.9573320475318597E-4</v>
      </c>
      <c r="AB81" s="364">
        <v>2.4862315895702728E-10</v>
      </c>
      <c r="AC81" s="375"/>
      <c r="AD81" s="364">
        <v>1.0814690472177958E-4</v>
      </c>
      <c r="AE81" s="364">
        <v>1.0574809982546665E-6</v>
      </c>
      <c r="AF81" s="364">
        <v>7.5933083372527824E-6</v>
      </c>
      <c r="AG81" s="364">
        <v>9.3820764683874916E-2</v>
      </c>
      <c r="AH81" s="364">
        <v>1.2326548549329889E-14</v>
      </c>
      <c r="AI81" s="364">
        <v>1.0676438280404512E-6</v>
      </c>
      <c r="AJ81" s="372"/>
      <c r="AK81" s="364">
        <v>1.4002137461401348E-9</v>
      </c>
      <c r="AL81" s="364">
        <v>9.8312230123505797E-11</v>
      </c>
      <c r="AM81" s="364">
        <v>9.9328563775003072E-14</v>
      </c>
      <c r="AN81" s="364">
        <v>9.1257896685982387E-2</v>
      </c>
      <c r="AO81" s="364">
        <v>2.1612019219969342E-8</v>
      </c>
      <c r="AP81" s="364">
        <v>1.443559425461398E-2</v>
      </c>
      <c r="AQ81" s="364">
        <v>1.2247239057181229E-3</v>
      </c>
      <c r="AR81" s="364">
        <v>0.58148975865264085</v>
      </c>
      <c r="AS81" s="372"/>
      <c r="AT81" s="365">
        <v>1.1544757153427337E-7</v>
      </c>
    </row>
    <row r="82" spans="1:46" ht="17" x14ac:dyDescent="0.2">
      <c r="A82" s="438"/>
      <c r="B82" s="366" t="s">
        <v>684</v>
      </c>
      <c r="C82" s="367">
        <v>24</v>
      </c>
      <c r="D82" s="368">
        <v>35</v>
      </c>
      <c r="E82" s="368">
        <v>24</v>
      </c>
      <c r="F82" s="368">
        <v>35</v>
      </c>
      <c r="G82" s="368">
        <v>35</v>
      </c>
      <c r="H82" s="368">
        <v>37</v>
      </c>
      <c r="I82" s="368">
        <v>8</v>
      </c>
      <c r="J82" s="368">
        <v>16</v>
      </c>
      <c r="K82" s="368">
        <v>31</v>
      </c>
      <c r="L82" s="368">
        <v>31</v>
      </c>
      <c r="M82" s="368">
        <v>24</v>
      </c>
      <c r="N82" s="368">
        <v>22</v>
      </c>
      <c r="O82" s="368">
        <v>22</v>
      </c>
      <c r="P82" s="368">
        <v>22</v>
      </c>
      <c r="Q82" s="368">
        <v>22</v>
      </c>
      <c r="R82" s="368">
        <v>22</v>
      </c>
      <c r="S82" s="368">
        <v>18</v>
      </c>
      <c r="T82" s="368">
        <v>22</v>
      </c>
      <c r="U82" s="368">
        <v>20</v>
      </c>
      <c r="V82" s="368">
        <v>12</v>
      </c>
      <c r="W82" s="368">
        <v>22</v>
      </c>
      <c r="X82" s="368">
        <v>22</v>
      </c>
      <c r="Y82" s="368">
        <v>21</v>
      </c>
      <c r="Z82" s="368">
        <v>32</v>
      </c>
      <c r="AA82" s="368">
        <v>22</v>
      </c>
      <c r="AB82" s="368">
        <v>34</v>
      </c>
      <c r="AC82" s="368">
        <v>46</v>
      </c>
      <c r="AD82" s="368">
        <v>22</v>
      </c>
      <c r="AE82" s="368">
        <v>22</v>
      </c>
      <c r="AF82" s="368">
        <v>22</v>
      </c>
      <c r="AG82" s="368">
        <v>22</v>
      </c>
      <c r="AH82" s="368">
        <v>21</v>
      </c>
      <c r="AI82" s="368">
        <v>22</v>
      </c>
      <c r="AJ82" s="368">
        <v>2</v>
      </c>
      <c r="AK82" s="368">
        <v>39</v>
      </c>
      <c r="AL82" s="368">
        <v>36</v>
      </c>
      <c r="AM82" s="368">
        <v>34</v>
      </c>
      <c r="AN82" s="368">
        <v>3</v>
      </c>
      <c r="AO82" s="368">
        <v>22</v>
      </c>
      <c r="AP82" s="368">
        <v>12</v>
      </c>
      <c r="AQ82" s="368">
        <v>14</v>
      </c>
      <c r="AR82" s="368">
        <v>34</v>
      </c>
      <c r="AS82" s="368">
        <v>1</v>
      </c>
      <c r="AT82" s="369">
        <v>17</v>
      </c>
    </row>
    <row r="83" spans="1:46" ht="51" x14ac:dyDescent="0.2">
      <c r="A83" s="438" t="s">
        <v>263</v>
      </c>
      <c r="B83" s="362" t="s">
        <v>293</v>
      </c>
      <c r="C83" s="370" t="s">
        <v>1744</v>
      </c>
      <c r="D83" s="372" t="s">
        <v>1763</v>
      </c>
      <c r="E83" s="372" t="s">
        <v>1566</v>
      </c>
      <c r="F83" s="364">
        <v>0.19647331177007216</v>
      </c>
      <c r="G83" s="372" t="s">
        <v>1772</v>
      </c>
      <c r="H83" s="364">
        <v>0.12969943233101536</v>
      </c>
      <c r="I83" s="364">
        <v>0.15957073851954295</v>
      </c>
      <c r="J83" s="364">
        <v>-0.15966763158078445</v>
      </c>
      <c r="K83" s="372" t="s">
        <v>1581</v>
      </c>
      <c r="L83" s="372" t="s">
        <v>1569</v>
      </c>
      <c r="M83" s="364">
        <v>0.19746589037199699</v>
      </c>
      <c r="N83" s="372" t="s">
        <v>1615</v>
      </c>
      <c r="O83" s="372" t="s">
        <v>1501</v>
      </c>
      <c r="P83" s="372" t="s">
        <v>1797</v>
      </c>
      <c r="Q83" s="364">
        <v>-0.16563692154619652</v>
      </c>
      <c r="R83" s="372" t="s">
        <v>1804</v>
      </c>
      <c r="S83" s="372" t="s">
        <v>1237</v>
      </c>
      <c r="T83" s="372" t="s">
        <v>1529</v>
      </c>
      <c r="U83" s="372" t="s">
        <v>1346</v>
      </c>
      <c r="V83" s="372" t="s">
        <v>1549</v>
      </c>
      <c r="W83" s="372" t="s">
        <v>1817</v>
      </c>
      <c r="X83" s="372" t="s">
        <v>1820</v>
      </c>
      <c r="Y83" s="364">
        <v>-0.15966525357970832</v>
      </c>
      <c r="Z83" s="364">
        <v>0.1128195685107847</v>
      </c>
      <c r="AA83" s="372" t="s">
        <v>1826</v>
      </c>
      <c r="AB83" s="372" t="s">
        <v>1827</v>
      </c>
      <c r="AC83" s="372" t="s">
        <v>1646</v>
      </c>
      <c r="AD83" s="371">
        <v>1</v>
      </c>
      <c r="AE83" s="364">
        <v>0.10917495727975325</v>
      </c>
      <c r="AF83" s="372" t="s">
        <v>1642</v>
      </c>
      <c r="AG83" s="364">
        <v>-0.13516985294704853</v>
      </c>
      <c r="AH83" s="364">
        <v>0.18271320635809299</v>
      </c>
      <c r="AI83" s="372" t="s">
        <v>1829</v>
      </c>
      <c r="AJ83" s="364">
        <v>0.67419986246324204</v>
      </c>
      <c r="AK83" s="372" t="s">
        <v>1826</v>
      </c>
      <c r="AL83" s="372" t="s">
        <v>1385</v>
      </c>
      <c r="AM83" s="372" t="s">
        <v>1499</v>
      </c>
      <c r="AN83" s="364">
        <v>0.99339926779878329</v>
      </c>
      <c r="AO83" s="372" t="s">
        <v>1830</v>
      </c>
      <c r="AP83" s="364">
        <v>-8.0663260344791529E-2</v>
      </c>
      <c r="AQ83" s="372" t="s">
        <v>1468</v>
      </c>
      <c r="AR83" s="372" t="s">
        <v>1831</v>
      </c>
      <c r="AS83" s="372" t="s">
        <v>1337</v>
      </c>
      <c r="AT83" s="373" t="s">
        <v>1413</v>
      </c>
    </row>
    <row r="84" spans="1:46" ht="34" x14ac:dyDescent="0.2">
      <c r="A84" s="439"/>
      <c r="B84" s="362" t="s">
        <v>683</v>
      </c>
      <c r="C84" s="374">
        <v>1.1943120599874575E-4</v>
      </c>
      <c r="D84" s="364">
        <v>1.0515112532653746E-3</v>
      </c>
      <c r="E84" s="364">
        <v>4.51254504976731E-5</v>
      </c>
      <c r="F84" s="364">
        <v>0.26541956478983375</v>
      </c>
      <c r="G84" s="364">
        <v>3.0437893175401165E-3</v>
      </c>
      <c r="H84" s="364">
        <v>0.46473028070512523</v>
      </c>
      <c r="I84" s="364">
        <v>0.46705569963431448</v>
      </c>
      <c r="J84" s="364">
        <v>0.39090182494211012</v>
      </c>
      <c r="K84" s="364">
        <v>1.1636979264172383E-5</v>
      </c>
      <c r="L84" s="364">
        <v>4.4902195043313484E-2</v>
      </c>
      <c r="M84" s="364">
        <v>0.1935284280915561</v>
      </c>
      <c r="N84" s="364">
        <v>7.6567925698093764E-11</v>
      </c>
      <c r="O84" s="364">
        <v>4.0017253838364642E-12</v>
      </c>
      <c r="P84" s="364">
        <v>1.6984648214637191E-5</v>
      </c>
      <c r="Q84" s="364">
        <v>0.32030425285017045</v>
      </c>
      <c r="R84" s="364">
        <v>4.2814446600270922E-2</v>
      </c>
      <c r="S84" s="364">
        <v>4.1701085872964012E-4</v>
      </c>
      <c r="T84" s="364">
        <v>8.9445866422195106E-7</v>
      </c>
      <c r="U84" s="364">
        <v>6.6224946837268695E-6</v>
      </c>
      <c r="V84" s="364">
        <v>2.491741096162255E-5</v>
      </c>
      <c r="W84" s="364">
        <v>4.6765777283843488E-3</v>
      </c>
      <c r="X84" s="364">
        <v>9.0023647227462054E-3</v>
      </c>
      <c r="Y84" s="364">
        <v>0.35228378303308749</v>
      </c>
      <c r="Z84" s="364">
        <v>0.51238763213866301</v>
      </c>
      <c r="AA84" s="364">
        <v>1.8583475460536941E-4</v>
      </c>
      <c r="AB84" s="364">
        <v>1.2368565065601283E-4</v>
      </c>
      <c r="AC84" s="364">
        <v>1.0814690472177958E-4</v>
      </c>
      <c r="AD84" s="375"/>
      <c r="AE84" s="364">
        <v>0.47014332025270389</v>
      </c>
      <c r="AF84" s="364">
        <v>3.726857718859607E-8</v>
      </c>
      <c r="AG84" s="364">
        <v>0.37043606485586211</v>
      </c>
      <c r="AH84" s="364">
        <v>0.28615229140261772</v>
      </c>
      <c r="AI84" s="364">
        <v>3.1013179125429164E-3</v>
      </c>
      <c r="AJ84" s="364">
        <v>0.32580013753675807</v>
      </c>
      <c r="AK84" s="364">
        <v>9.7761574570279859E-4</v>
      </c>
      <c r="AL84" s="364">
        <v>3.5987801577507067E-8</v>
      </c>
      <c r="AM84" s="364">
        <v>2.5715306624328626E-10</v>
      </c>
      <c r="AN84" s="364">
        <v>7.3186395040324981E-2</v>
      </c>
      <c r="AO84" s="364">
        <v>1.4122206845532375E-2</v>
      </c>
      <c r="AP84" s="364">
        <v>0.68918719983806909</v>
      </c>
      <c r="AQ84" s="364">
        <v>2.8274485271405441E-3</v>
      </c>
      <c r="AR84" s="364">
        <v>3.0739996315224651E-2</v>
      </c>
      <c r="AS84" s="364">
        <v>2.127546767116966E-3</v>
      </c>
      <c r="AT84" s="365">
        <v>9.2435137192007721E-4</v>
      </c>
    </row>
    <row r="85" spans="1:46" ht="17" x14ac:dyDescent="0.2">
      <c r="A85" s="438"/>
      <c r="B85" s="366" t="s">
        <v>684</v>
      </c>
      <c r="C85" s="367">
        <v>45</v>
      </c>
      <c r="D85" s="368">
        <v>34</v>
      </c>
      <c r="E85" s="368">
        <v>46</v>
      </c>
      <c r="F85" s="368">
        <v>34</v>
      </c>
      <c r="G85" s="368">
        <v>34</v>
      </c>
      <c r="H85" s="368">
        <v>34</v>
      </c>
      <c r="I85" s="368">
        <v>23</v>
      </c>
      <c r="J85" s="368">
        <v>31</v>
      </c>
      <c r="K85" s="368">
        <v>38</v>
      </c>
      <c r="L85" s="368">
        <v>38</v>
      </c>
      <c r="M85" s="368">
        <v>45</v>
      </c>
      <c r="N85" s="368">
        <v>43</v>
      </c>
      <c r="O85" s="368">
        <v>46</v>
      </c>
      <c r="P85" s="368">
        <v>48</v>
      </c>
      <c r="Q85" s="368">
        <v>38</v>
      </c>
      <c r="R85" s="368">
        <v>47</v>
      </c>
      <c r="S85" s="368">
        <v>33</v>
      </c>
      <c r="T85" s="368">
        <v>46</v>
      </c>
      <c r="U85" s="368">
        <v>35</v>
      </c>
      <c r="V85" s="368">
        <v>27</v>
      </c>
      <c r="W85" s="368">
        <v>43</v>
      </c>
      <c r="X85" s="368">
        <v>38</v>
      </c>
      <c r="Y85" s="368">
        <v>36</v>
      </c>
      <c r="Z85" s="368">
        <v>36</v>
      </c>
      <c r="AA85" s="368">
        <v>43</v>
      </c>
      <c r="AB85" s="368">
        <v>35</v>
      </c>
      <c r="AC85" s="368">
        <v>22</v>
      </c>
      <c r="AD85" s="368">
        <v>49</v>
      </c>
      <c r="AE85" s="368">
        <v>46</v>
      </c>
      <c r="AF85" s="368">
        <v>37</v>
      </c>
      <c r="AG85" s="368">
        <v>46</v>
      </c>
      <c r="AH85" s="368">
        <v>36</v>
      </c>
      <c r="AI85" s="368">
        <v>49</v>
      </c>
      <c r="AJ85" s="368">
        <v>4</v>
      </c>
      <c r="AK85" s="368">
        <v>34</v>
      </c>
      <c r="AL85" s="368">
        <v>34</v>
      </c>
      <c r="AM85" s="368">
        <v>34</v>
      </c>
      <c r="AN85" s="368">
        <v>3</v>
      </c>
      <c r="AO85" s="368">
        <v>38</v>
      </c>
      <c r="AP85" s="368">
        <v>27</v>
      </c>
      <c r="AQ85" s="368">
        <v>29</v>
      </c>
      <c r="AR85" s="368">
        <v>34</v>
      </c>
      <c r="AS85" s="368">
        <v>16</v>
      </c>
      <c r="AT85" s="369">
        <v>17</v>
      </c>
    </row>
    <row r="86" spans="1:46" ht="51" x14ac:dyDescent="0.2">
      <c r="A86" s="438" t="s">
        <v>85</v>
      </c>
      <c r="B86" s="362" t="s">
        <v>293</v>
      </c>
      <c r="C86" s="370" t="s">
        <v>1754</v>
      </c>
      <c r="D86" s="372" t="s">
        <v>1230</v>
      </c>
      <c r="E86" s="372" t="s">
        <v>1433</v>
      </c>
      <c r="F86" s="372" t="s">
        <v>1591</v>
      </c>
      <c r="G86" s="372" t="s">
        <v>1219</v>
      </c>
      <c r="H86" s="372" t="s">
        <v>1457</v>
      </c>
      <c r="I86" s="372" t="s">
        <v>1169</v>
      </c>
      <c r="J86" s="372" t="s">
        <v>1284</v>
      </c>
      <c r="K86" s="372" t="s">
        <v>1210</v>
      </c>
      <c r="L86" s="372" t="s">
        <v>1331</v>
      </c>
      <c r="M86" s="372" t="s">
        <v>1596</v>
      </c>
      <c r="N86" s="372" t="s">
        <v>1769</v>
      </c>
      <c r="O86" s="372" t="s">
        <v>1796</v>
      </c>
      <c r="P86" s="372" t="s">
        <v>1568</v>
      </c>
      <c r="Q86" s="372" t="s">
        <v>1175</v>
      </c>
      <c r="R86" s="372" t="s">
        <v>1791</v>
      </c>
      <c r="S86" s="372" t="s">
        <v>1564</v>
      </c>
      <c r="T86" s="372" t="s">
        <v>1349</v>
      </c>
      <c r="U86" s="372" t="s">
        <v>1812</v>
      </c>
      <c r="V86" s="372" t="s">
        <v>1332</v>
      </c>
      <c r="W86" s="372" t="s">
        <v>1321</v>
      </c>
      <c r="X86" s="372" t="s">
        <v>1154</v>
      </c>
      <c r="Y86" s="372" t="s">
        <v>1401</v>
      </c>
      <c r="Z86" s="364">
        <v>-0.10829800375104687</v>
      </c>
      <c r="AA86" s="372" t="s">
        <v>1156</v>
      </c>
      <c r="AB86" s="372" t="s">
        <v>1329</v>
      </c>
      <c r="AC86" s="372" t="s">
        <v>1315</v>
      </c>
      <c r="AD86" s="364">
        <v>0.10917495727975325</v>
      </c>
      <c r="AE86" s="371">
        <v>1</v>
      </c>
      <c r="AF86" s="372" t="s">
        <v>1603</v>
      </c>
      <c r="AG86" s="372" t="s">
        <v>1832</v>
      </c>
      <c r="AH86" s="372" t="s">
        <v>1343</v>
      </c>
      <c r="AI86" s="364">
        <v>0.20076691919360865</v>
      </c>
      <c r="AJ86" s="372" t="s">
        <v>1833</v>
      </c>
      <c r="AK86" s="372" t="s">
        <v>1165</v>
      </c>
      <c r="AL86" s="372" t="s">
        <v>1266</v>
      </c>
      <c r="AM86" s="372" t="s">
        <v>1570</v>
      </c>
      <c r="AN86" s="364">
        <v>0.86602540378444104</v>
      </c>
      <c r="AO86" s="372" t="s">
        <v>1455</v>
      </c>
      <c r="AP86" s="372" t="s">
        <v>1193</v>
      </c>
      <c r="AQ86" s="372" t="s">
        <v>1357</v>
      </c>
      <c r="AR86" s="372" t="s">
        <v>1320</v>
      </c>
      <c r="AS86" s="372" t="s">
        <v>1192</v>
      </c>
      <c r="AT86" s="373" t="s">
        <v>1677</v>
      </c>
    </row>
    <row r="87" spans="1:46" ht="34" x14ac:dyDescent="0.2">
      <c r="A87" s="439"/>
      <c r="B87" s="362" t="s">
        <v>683</v>
      </c>
      <c r="C87" s="374">
        <v>6.5475550798374527E-4</v>
      </c>
      <c r="D87" s="364">
        <v>5.0809870019938865E-11</v>
      </c>
      <c r="E87" s="364">
        <v>2.7330455889043937E-5</v>
      </c>
      <c r="F87" s="364">
        <v>2.4158694781735679E-5</v>
      </c>
      <c r="G87" s="364">
        <v>6.363260751213506E-12</v>
      </c>
      <c r="H87" s="364">
        <v>1.6065307749818368E-3</v>
      </c>
      <c r="I87" s="364">
        <v>2.2950191411434372E-7</v>
      </c>
      <c r="J87" s="364">
        <v>1.5438774855960949E-22</v>
      </c>
      <c r="K87" s="364">
        <v>1.4843191475915366E-14</v>
      </c>
      <c r="L87" s="364">
        <v>3.7792364219035225E-6</v>
      </c>
      <c r="M87" s="364">
        <v>5.8950839425212591E-7</v>
      </c>
      <c r="N87" s="364">
        <v>9.5137698161727215E-3</v>
      </c>
      <c r="O87" s="364">
        <v>2.2853445527616065E-4</v>
      </c>
      <c r="P87" s="364">
        <v>5.7426626351073142E-6</v>
      </c>
      <c r="Q87" s="364">
        <v>5.9314027409559045E-23</v>
      </c>
      <c r="R87" s="364">
        <v>1.0008961090793454E-6</v>
      </c>
      <c r="S87" s="364">
        <v>4.5228371973244656E-7</v>
      </c>
      <c r="T87" s="364">
        <v>1.4809764591447898E-8</v>
      </c>
      <c r="U87" s="364">
        <v>1.2884781917491173E-2</v>
      </c>
      <c r="V87" s="364">
        <v>8.4875316264879319E-5</v>
      </c>
      <c r="W87" s="364">
        <v>2.2999856096600362E-12</v>
      </c>
      <c r="X87" s="364">
        <v>8.619266497036928E-16</v>
      </c>
      <c r="Y87" s="364">
        <v>1.6223810000168433E-15</v>
      </c>
      <c r="Z87" s="364">
        <v>0.54856935275167484</v>
      </c>
      <c r="AA87" s="364">
        <v>6.7942958557958119E-16</v>
      </c>
      <c r="AB87" s="364">
        <v>5.230344697991485E-14</v>
      </c>
      <c r="AC87" s="364">
        <v>1.0574809982546665E-6</v>
      </c>
      <c r="AD87" s="364">
        <v>0.47014332025270389</v>
      </c>
      <c r="AE87" s="375"/>
      <c r="AF87" s="364">
        <v>5.9033356214406003E-5</v>
      </c>
      <c r="AG87" s="364">
        <v>6.0984385340635871E-3</v>
      </c>
      <c r="AH87" s="364">
        <v>1.247670194639579E-17</v>
      </c>
      <c r="AI87" s="364">
        <v>0.18094142413397138</v>
      </c>
      <c r="AJ87" s="364">
        <v>4.9345848634729239E-2</v>
      </c>
      <c r="AK87" s="364">
        <v>8.3598228464295301E-12</v>
      </c>
      <c r="AL87" s="364">
        <v>5.4494473666829442E-12</v>
      </c>
      <c r="AM87" s="364">
        <v>8.1680855098515506E-9</v>
      </c>
      <c r="AN87" s="364">
        <v>0.33333333333333026</v>
      </c>
      <c r="AO87" s="364">
        <v>2.3453090893742747E-15</v>
      </c>
      <c r="AP87" s="364">
        <v>4.4705343370975178E-19</v>
      </c>
      <c r="AQ87" s="364">
        <v>2.7098204477823075E-9</v>
      </c>
      <c r="AR87" s="364">
        <v>6.3119218122234265E-7</v>
      </c>
      <c r="AS87" s="364">
        <v>8.0432884966939131E-5</v>
      </c>
      <c r="AT87" s="365">
        <v>4.2263985480734745E-4</v>
      </c>
    </row>
    <row r="88" spans="1:46" ht="17" x14ac:dyDescent="0.2">
      <c r="A88" s="438"/>
      <c r="B88" s="366" t="s">
        <v>684</v>
      </c>
      <c r="C88" s="367">
        <v>42</v>
      </c>
      <c r="D88" s="368">
        <v>31</v>
      </c>
      <c r="E88" s="368">
        <v>43</v>
      </c>
      <c r="F88" s="368">
        <v>31</v>
      </c>
      <c r="G88" s="368">
        <v>31</v>
      </c>
      <c r="H88" s="368">
        <v>31</v>
      </c>
      <c r="I88" s="368">
        <v>26</v>
      </c>
      <c r="J88" s="368">
        <v>34</v>
      </c>
      <c r="K88" s="368">
        <v>35</v>
      </c>
      <c r="L88" s="368">
        <v>35</v>
      </c>
      <c r="M88" s="368">
        <v>42</v>
      </c>
      <c r="N88" s="368">
        <v>46</v>
      </c>
      <c r="O88" s="368">
        <v>49</v>
      </c>
      <c r="P88" s="368">
        <v>45</v>
      </c>
      <c r="Q88" s="368">
        <v>41</v>
      </c>
      <c r="R88" s="368">
        <v>44</v>
      </c>
      <c r="S88" s="368">
        <v>36</v>
      </c>
      <c r="T88" s="368">
        <v>49</v>
      </c>
      <c r="U88" s="368">
        <v>38</v>
      </c>
      <c r="V88" s="368">
        <v>30</v>
      </c>
      <c r="W88" s="368">
        <v>46</v>
      </c>
      <c r="X88" s="368">
        <v>41</v>
      </c>
      <c r="Y88" s="368">
        <v>39</v>
      </c>
      <c r="Z88" s="368">
        <v>33</v>
      </c>
      <c r="AA88" s="368">
        <v>46</v>
      </c>
      <c r="AB88" s="368">
        <v>32</v>
      </c>
      <c r="AC88" s="368">
        <v>22</v>
      </c>
      <c r="AD88" s="368">
        <v>46</v>
      </c>
      <c r="AE88" s="368">
        <v>49</v>
      </c>
      <c r="AF88" s="368">
        <v>40</v>
      </c>
      <c r="AG88" s="368">
        <v>49</v>
      </c>
      <c r="AH88" s="368">
        <v>39</v>
      </c>
      <c r="AI88" s="368">
        <v>46</v>
      </c>
      <c r="AJ88" s="368">
        <v>4</v>
      </c>
      <c r="AK88" s="368">
        <v>31</v>
      </c>
      <c r="AL88" s="368">
        <v>31</v>
      </c>
      <c r="AM88" s="368">
        <v>31</v>
      </c>
      <c r="AN88" s="368">
        <v>3</v>
      </c>
      <c r="AO88" s="368">
        <v>41</v>
      </c>
      <c r="AP88" s="368">
        <v>30</v>
      </c>
      <c r="AQ88" s="368">
        <v>32</v>
      </c>
      <c r="AR88" s="368">
        <v>31</v>
      </c>
      <c r="AS88" s="368">
        <v>19</v>
      </c>
      <c r="AT88" s="369">
        <v>17</v>
      </c>
    </row>
    <row r="89" spans="1:46" ht="51" x14ac:dyDescent="0.2">
      <c r="A89" s="438" t="s">
        <v>95</v>
      </c>
      <c r="B89" s="362" t="s">
        <v>293</v>
      </c>
      <c r="C89" s="370" t="s">
        <v>1394</v>
      </c>
      <c r="D89" s="372" t="s">
        <v>1367</v>
      </c>
      <c r="E89" s="372" t="s">
        <v>1195</v>
      </c>
      <c r="F89" s="372" t="s">
        <v>1228</v>
      </c>
      <c r="G89" s="372" t="s">
        <v>1288</v>
      </c>
      <c r="H89" s="372" t="s">
        <v>1773</v>
      </c>
      <c r="I89" s="372" t="s">
        <v>1376</v>
      </c>
      <c r="J89" s="372" t="s">
        <v>1778</v>
      </c>
      <c r="K89" s="372" t="s">
        <v>1219</v>
      </c>
      <c r="L89" s="372" t="s">
        <v>1325</v>
      </c>
      <c r="M89" s="372" t="s">
        <v>1454</v>
      </c>
      <c r="N89" s="372" t="s">
        <v>1226</v>
      </c>
      <c r="O89" s="372" t="s">
        <v>1367</v>
      </c>
      <c r="P89" s="372" t="s">
        <v>1283</v>
      </c>
      <c r="Q89" s="372" t="s">
        <v>1408</v>
      </c>
      <c r="R89" s="372" t="s">
        <v>1566</v>
      </c>
      <c r="S89" s="372" t="s">
        <v>1266</v>
      </c>
      <c r="T89" s="372" t="s">
        <v>1241</v>
      </c>
      <c r="U89" s="372" t="s">
        <v>1201</v>
      </c>
      <c r="V89" s="372" t="s">
        <v>1290</v>
      </c>
      <c r="W89" s="372" t="s">
        <v>1818</v>
      </c>
      <c r="X89" s="372" t="s">
        <v>1594</v>
      </c>
      <c r="Y89" s="372" t="s">
        <v>1330</v>
      </c>
      <c r="Z89" s="364">
        <v>-0.2245041253267358</v>
      </c>
      <c r="AA89" s="372" t="s">
        <v>1522</v>
      </c>
      <c r="AB89" s="372" t="s">
        <v>1227</v>
      </c>
      <c r="AC89" s="372" t="s">
        <v>1271</v>
      </c>
      <c r="AD89" s="372" t="s">
        <v>1642</v>
      </c>
      <c r="AE89" s="372" t="s">
        <v>1603</v>
      </c>
      <c r="AF89" s="371">
        <v>1</v>
      </c>
      <c r="AG89" s="364">
        <v>-3.0038567620557951E-2</v>
      </c>
      <c r="AH89" s="372" t="s">
        <v>1805</v>
      </c>
      <c r="AI89" s="372" t="s">
        <v>1154</v>
      </c>
      <c r="AJ89" s="372" t="s">
        <v>1659</v>
      </c>
      <c r="AK89" s="372" t="s">
        <v>1194</v>
      </c>
      <c r="AL89" s="372" t="s">
        <v>1739</v>
      </c>
      <c r="AM89" s="372" t="s">
        <v>1476</v>
      </c>
      <c r="AN89" s="364">
        <v>0.86602540378444093</v>
      </c>
      <c r="AO89" s="372" t="s">
        <v>1834</v>
      </c>
      <c r="AP89" s="372" t="s">
        <v>1421</v>
      </c>
      <c r="AQ89" s="372" t="s">
        <v>1835</v>
      </c>
      <c r="AR89" s="372" t="s">
        <v>1543</v>
      </c>
      <c r="AS89" s="372" t="s">
        <v>1230</v>
      </c>
      <c r="AT89" s="373" t="s">
        <v>1298</v>
      </c>
    </row>
    <row r="90" spans="1:46" ht="34" x14ac:dyDescent="0.2">
      <c r="A90" s="439"/>
      <c r="B90" s="362" t="s">
        <v>683</v>
      </c>
      <c r="C90" s="374">
        <v>7.0687048506560697E-12</v>
      </c>
      <c r="D90" s="364">
        <v>4.5930202618329029E-7</v>
      </c>
      <c r="E90" s="364">
        <v>5.0708906373567928E-10</v>
      </c>
      <c r="F90" s="364">
        <v>2.3696073907894051E-5</v>
      </c>
      <c r="G90" s="364">
        <v>4.7881485610840459E-10</v>
      </c>
      <c r="H90" s="364">
        <v>2.5836041474916468E-2</v>
      </c>
      <c r="I90" s="364">
        <v>8.2650780901091291E-18</v>
      </c>
      <c r="J90" s="364">
        <v>5.0906421044224755E-4</v>
      </c>
      <c r="K90" s="364">
        <v>4.4366434144482453E-10</v>
      </c>
      <c r="L90" s="364">
        <v>6.4097581838313828E-6</v>
      </c>
      <c r="M90" s="364">
        <v>2.4752556324191769E-3</v>
      </c>
      <c r="N90" s="364">
        <v>3.504534611432109E-8</v>
      </c>
      <c r="O90" s="364">
        <v>2.8170489069416991E-12</v>
      </c>
      <c r="P90" s="364">
        <v>2.8053345067303407E-11</v>
      </c>
      <c r="Q90" s="364">
        <v>1.6166457394045332E-7</v>
      </c>
      <c r="R90" s="364">
        <v>4.1640769779878987E-4</v>
      </c>
      <c r="S90" s="364">
        <v>4.0531627127735835E-17</v>
      </c>
      <c r="T90" s="364">
        <v>6.4436342406768948E-10</v>
      </c>
      <c r="U90" s="364">
        <v>1.8059116309913204E-23</v>
      </c>
      <c r="V90" s="364">
        <v>5.5202748147920191E-18</v>
      </c>
      <c r="W90" s="364">
        <v>5.6706524454019011E-3</v>
      </c>
      <c r="X90" s="364">
        <v>5.1318037960723673E-13</v>
      </c>
      <c r="Y90" s="364">
        <v>1.1893088915114717E-11</v>
      </c>
      <c r="Z90" s="364">
        <v>0.29157827457514085</v>
      </c>
      <c r="AA90" s="364">
        <v>8.6026027520621523E-9</v>
      </c>
      <c r="AB90" s="364">
        <v>1.0184696935237317E-13</v>
      </c>
      <c r="AC90" s="364">
        <v>7.5933083372527824E-6</v>
      </c>
      <c r="AD90" s="364">
        <v>3.726857718859607E-8</v>
      </c>
      <c r="AE90" s="364">
        <v>5.9033356214406003E-5</v>
      </c>
      <c r="AF90" s="375"/>
      <c r="AG90" s="364">
        <v>0.85401526761304614</v>
      </c>
      <c r="AH90" s="364">
        <v>3.7126977992240871E-2</v>
      </c>
      <c r="AI90" s="364">
        <v>2.590838800235658E-14</v>
      </c>
      <c r="AJ90" s="364">
        <v>1.5268072165338098E-2</v>
      </c>
      <c r="AK90" s="364">
        <v>2.0326696871275266E-9</v>
      </c>
      <c r="AL90" s="364">
        <v>1.963224355960089E-7</v>
      </c>
      <c r="AM90" s="364">
        <v>7.3267457870153605E-9</v>
      </c>
      <c r="AN90" s="364">
        <v>0.33333333333333037</v>
      </c>
      <c r="AO90" s="364">
        <v>8.6517632034412595E-4</v>
      </c>
      <c r="AP90" s="364">
        <v>3.1261203591884985E-13</v>
      </c>
      <c r="AQ90" s="364">
        <v>2.3019650290937176E-4</v>
      </c>
      <c r="AR90" s="364">
        <v>7.4706679125604923E-8</v>
      </c>
      <c r="AS90" s="364">
        <v>4.9455299797316652E-10</v>
      </c>
      <c r="AT90" s="365">
        <v>5.5313541681518763E-5</v>
      </c>
    </row>
    <row r="91" spans="1:46" ht="17" x14ac:dyDescent="0.2">
      <c r="A91" s="438"/>
      <c r="B91" s="366" t="s">
        <v>684</v>
      </c>
      <c r="C91" s="367">
        <v>33</v>
      </c>
      <c r="D91" s="368">
        <v>22</v>
      </c>
      <c r="E91" s="368">
        <v>34</v>
      </c>
      <c r="F91" s="368">
        <v>22</v>
      </c>
      <c r="G91" s="368">
        <v>22</v>
      </c>
      <c r="H91" s="368">
        <v>22</v>
      </c>
      <c r="I91" s="368">
        <v>35</v>
      </c>
      <c r="J91" s="368">
        <v>43</v>
      </c>
      <c r="K91" s="368">
        <v>26</v>
      </c>
      <c r="L91" s="368">
        <v>26</v>
      </c>
      <c r="M91" s="368">
        <v>33</v>
      </c>
      <c r="N91" s="368">
        <v>44</v>
      </c>
      <c r="O91" s="368">
        <v>40</v>
      </c>
      <c r="P91" s="368">
        <v>36</v>
      </c>
      <c r="Q91" s="368">
        <v>48</v>
      </c>
      <c r="R91" s="368">
        <v>35</v>
      </c>
      <c r="S91" s="368">
        <v>45</v>
      </c>
      <c r="T91" s="368">
        <v>40</v>
      </c>
      <c r="U91" s="368">
        <v>47</v>
      </c>
      <c r="V91" s="368">
        <v>39</v>
      </c>
      <c r="W91" s="368">
        <v>43</v>
      </c>
      <c r="X91" s="368">
        <v>48</v>
      </c>
      <c r="Y91" s="368">
        <v>48</v>
      </c>
      <c r="Z91" s="368">
        <v>24</v>
      </c>
      <c r="AA91" s="368">
        <v>42</v>
      </c>
      <c r="AB91" s="368">
        <v>23</v>
      </c>
      <c r="AC91" s="368">
        <v>22</v>
      </c>
      <c r="AD91" s="368">
        <v>37</v>
      </c>
      <c r="AE91" s="368">
        <v>40</v>
      </c>
      <c r="AF91" s="368">
        <v>49</v>
      </c>
      <c r="AG91" s="368">
        <v>40</v>
      </c>
      <c r="AH91" s="368">
        <v>48</v>
      </c>
      <c r="AI91" s="368">
        <v>37</v>
      </c>
      <c r="AJ91" s="368">
        <v>4</v>
      </c>
      <c r="AK91" s="368">
        <v>22</v>
      </c>
      <c r="AL91" s="368">
        <v>22</v>
      </c>
      <c r="AM91" s="368">
        <v>22</v>
      </c>
      <c r="AN91" s="368">
        <v>3</v>
      </c>
      <c r="AO91" s="368">
        <v>47</v>
      </c>
      <c r="AP91" s="368">
        <v>39</v>
      </c>
      <c r="AQ91" s="368">
        <v>41</v>
      </c>
      <c r="AR91" s="368">
        <v>22</v>
      </c>
      <c r="AS91" s="368">
        <v>28</v>
      </c>
      <c r="AT91" s="369">
        <v>17</v>
      </c>
    </row>
    <row r="92" spans="1:46" ht="51" x14ac:dyDescent="0.2">
      <c r="A92" s="438" t="s">
        <v>66</v>
      </c>
      <c r="B92" s="362" t="s">
        <v>293</v>
      </c>
      <c r="C92" s="374">
        <v>0.17594832208345607</v>
      </c>
      <c r="D92" s="364">
        <v>3.7428107049838823E-2</v>
      </c>
      <c r="E92" s="364">
        <v>4.7857126167329095E-2</v>
      </c>
      <c r="F92" s="364">
        <v>0.26374806399337619</v>
      </c>
      <c r="G92" s="364">
        <v>0.1607121606432895</v>
      </c>
      <c r="H92" s="372" t="s">
        <v>1774</v>
      </c>
      <c r="I92" s="372" t="s">
        <v>1776</v>
      </c>
      <c r="J92" s="372" t="s">
        <v>1779</v>
      </c>
      <c r="K92" s="364">
        <v>-7.2075107112827885E-2</v>
      </c>
      <c r="L92" s="372" t="s">
        <v>1785</v>
      </c>
      <c r="M92" s="372" t="s">
        <v>1789</v>
      </c>
      <c r="N92" s="364">
        <v>-0.19945272359064148</v>
      </c>
      <c r="O92" s="364">
        <v>0.25499774894537047</v>
      </c>
      <c r="P92" s="372" t="s">
        <v>1798</v>
      </c>
      <c r="Q92" s="372" t="s">
        <v>1792</v>
      </c>
      <c r="R92" s="372" t="s">
        <v>1805</v>
      </c>
      <c r="S92" s="372" t="s">
        <v>1807</v>
      </c>
      <c r="T92" s="372" t="s">
        <v>1334</v>
      </c>
      <c r="U92" s="364">
        <v>-7.8741809409169417E-2</v>
      </c>
      <c r="V92" s="372" t="s">
        <v>1728</v>
      </c>
      <c r="W92" s="372" t="s">
        <v>1483</v>
      </c>
      <c r="X92" s="372" t="s">
        <v>1820</v>
      </c>
      <c r="Y92" s="372" t="s">
        <v>1361</v>
      </c>
      <c r="Z92" s="372" t="s">
        <v>1588</v>
      </c>
      <c r="AA92" s="372" t="s">
        <v>1544</v>
      </c>
      <c r="AB92" s="364">
        <v>4.4360586202691635E-2</v>
      </c>
      <c r="AC92" s="364">
        <v>-0.36607886437340653</v>
      </c>
      <c r="AD92" s="364">
        <v>-0.13516985294704853</v>
      </c>
      <c r="AE92" s="372" t="s">
        <v>1832</v>
      </c>
      <c r="AF92" s="364">
        <v>-3.0038567620557951E-2</v>
      </c>
      <c r="AG92" s="371">
        <v>1</v>
      </c>
      <c r="AH92" s="364">
        <v>0.21062756952789383</v>
      </c>
      <c r="AI92" s="364">
        <v>0.19590642960161828</v>
      </c>
      <c r="AJ92" s="364">
        <v>0.93368924558056099</v>
      </c>
      <c r="AK92" s="364">
        <v>0.11060447704270505</v>
      </c>
      <c r="AL92" s="364">
        <v>0.10331100936625841</v>
      </c>
      <c r="AM92" s="364">
        <v>-0.31701937898683558</v>
      </c>
      <c r="AN92" s="364">
        <v>0.86602540378444093</v>
      </c>
      <c r="AO92" s="364">
        <v>0.11562636046317019</v>
      </c>
      <c r="AP92" s="372" t="s">
        <v>1790</v>
      </c>
      <c r="AQ92" s="372" t="s">
        <v>1404</v>
      </c>
      <c r="AR92" s="372" t="s">
        <v>1613</v>
      </c>
      <c r="AS92" s="372" t="s">
        <v>1256</v>
      </c>
      <c r="AT92" s="365">
        <v>-0.19380384600325246</v>
      </c>
    </row>
    <row r="93" spans="1:46" ht="34" x14ac:dyDescent="0.2">
      <c r="A93" s="439"/>
      <c r="B93" s="362" t="s">
        <v>683</v>
      </c>
      <c r="C93" s="374">
        <v>0.26502780093989475</v>
      </c>
      <c r="D93" s="364">
        <v>0.84156112276615269</v>
      </c>
      <c r="E93" s="364">
        <v>0.76055850475911002</v>
      </c>
      <c r="F93" s="364">
        <v>0.15166645586795049</v>
      </c>
      <c r="G93" s="364">
        <v>0.38776923478952297</v>
      </c>
      <c r="H93" s="364">
        <v>1.066040861479994E-2</v>
      </c>
      <c r="I93" s="364">
        <v>2.3281023105428653E-2</v>
      </c>
      <c r="J93" s="364">
        <v>7.1670425037196304E-3</v>
      </c>
      <c r="K93" s="364">
        <v>0.68074100846630925</v>
      </c>
      <c r="L93" s="364">
        <v>1.9051312664486675E-2</v>
      </c>
      <c r="M93" s="364">
        <v>1.0554965935997463E-2</v>
      </c>
      <c r="N93" s="364">
        <v>0.18387325149616243</v>
      </c>
      <c r="O93" s="364">
        <v>7.7016566464012073E-2</v>
      </c>
      <c r="P93" s="364">
        <v>1.5575528118471432E-2</v>
      </c>
      <c r="Q93" s="364">
        <v>6.2972133135755801E-4</v>
      </c>
      <c r="R93" s="364">
        <v>4.6301338007029152E-2</v>
      </c>
      <c r="S93" s="364">
        <v>7.5420628293034154E-3</v>
      </c>
      <c r="T93" s="364">
        <v>1.8512927485795035E-2</v>
      </c>
      <c r="U93" s="364">
        <v>0.63841705968981222</v>
      </c>
      <c r="V93" s="364">
        <v>1.6627397363168749E-5</v>
      </c>
      <c r="W93" s="364">
        <v>1.295067386469735E-6</v>
      </c>
      <c r="X93" s="364">
        <v>6.5875080418412064E-3</v>
      </c>
      <c r="Y93" s="364">
        <v>1.3897840580338866E-6</v>
      </c>
      <c r="Z93" s="364">
        <v>7.6501228113022048E-4</v>
      </c>
      <c r="AA93" s="364">
        <v>5.0369166701923719E-3</v>
      </c>
      <c r="AB93" s="364">
        <v>0.80949625111609858</v>
      </c>
      <c r="AC93" s="364">
        <v>9.3820764683874916E-2</v>
      </c>
      <c r="AD93" s="364">
        <v>0.37043606485586211</v>
      </c>
      <c r="AE93" s="364">
        <v>6.0984385340635871E-3</v>
      </c>
      <c r="AF93" s="364">
        <v>0.85401526761304614</v>
      </c>
      <c r="AG93" s="375"/>
      <c r="AH93" s="364">
        <v>0.19807058394162741</v>
      </c>
      <c r="AI93" s="364">
        <v>0.19195375301334358</v>
      </c>
      <c r="AJ93" s="364">
        <v>6.6310754419439011E-2</v>
      </c>
      <c r="AK93" s="364">
        <v>0.55362621206758567</v>
      </c>
      <c r="AL93" s="364">
        <v>0.58022442511483341</v>
      </c>
      <c r="AM93" s="364">
        <v>8.226454194448353E-2</v>
      </c>
      <c r="AN93" s="364">
        <v>0.33333333333333037</v>
      </c>
      <c r="AO93" s="364">
        <v>0.47159041081734654</v>
      </c>
      <c r="AP93" s="364">
        <v>5.6386992497746912E-4</v>
      </c>
      <c r="AQ93" s="364">
        <v>3.7858105764556446E-3</v>
      </c>
      <c r="AR93" s="364">
        <v>4.66847821222518E-2</v>
      </c>
      <c r="AS93" s="364">
        <v>2.4337552949175504E-10</v>
      </c>
      <c r="AT93" s="365">
        <v>0.45607883990283837</v>
      </c>
    </row>
    <row r="94" spans="1:46" ht="17" x14ac:dyDescent="0.2">
      <c r="A94" s="438"/>
      <c r="B94" s="366" t="s">
        <v>684</v>
      </c>
      <c r="C94" s="367">
        <v>42</v>
      </c>
      <c r="D94" s="368">
        <v>31</v>
      </c>
      <c r="E94" s="368">
        <v>43</v>
      </c>
      <c r="F94" s="368">
        <v>31</v>
      </c>
      <c r="G94" s="368">
        <v>31</v>
      </c>
      <c r="H94" s="368">
        <v>31</v>
      </c>
      <c r="I94" s="368">
        <v>26</v>
      </c>
      <c r="J94" s="368">
        <v>34</v>
      </c>
      <c r="K94" s="368">
        <v>35</v>
      </c>
      <c r="L94" s="368">
        <v>35</v>
      </c>
      <c r="M94" s="368">
        <v>42</v>
      </c>
      <c r="N94" s="368">
        <v>46</v>
      </c>
      <c r="O94" s="368">
        <v>49</v>
      </c>
      <c r="P94" s="368">
        <v>45</v>
      </c>
      <c r="Q94" s="368">
        <v>41</v>
      </c>
      <c r="R94" s="368">
        <v>44</v>
      </c>
      <c r="S94" s="368">
        <v>36</v>
      </c>
      <c r="T94" s="368">
        <v>49</v>
      </c>
      <c r="U94" s="368">
        <v>38</v>
      </c>
      <c r="V94" s="368">
        <v>30</v>
      </c>
      <c r="W94" s="368">
        <v>46</v>
      </c>
      <c r="X94" s="368">
        <v>41</v>
      </c>
      <c r="Y94" s="368">
        <v>39</v>
      </c>
      <c r="Z94" s="368">
        <v>33</v>
      </c>
      <c r="AA94" s="368">
        <v>46</v>
      </c>
      <c r="AB94" s="368">
        <v>32</v>
      </c>
      <c r="AC94" s="368">
        <v>22</v>
      </c>
      <c r="AD94" s="368">
        <v>46</v>
      </c>
      <c r="AE94" s="368">
        <v>49</v>
      </c>
      <c r="AF94" s="368">
        <v>40</v>
      </c>
      <c r="AG94" s="368">
        <v>49</v>
      </c>
      <c r="AH94" s="368">
        <v>39</v>
      </c>
      <c r="AI94" s="368">
        <v>46</v>
      </c>
      <c r="AJ94" s="368">
        <v>4</v>
      </c>
      <c r="AK94" s="368">
        <v>31</v>
      </c>
      <c r="AL94" s="368">
        <v>31</v>
      </c>
      <c r="AM94" s="368">
        <v>31</v>
      </c>
      <c r="AN94" s="368">
        <v>3</v>
      </c>
      <c r="AO94" s="368">
        <v>41</v>
      </c>
      <c r="AP94" s="368">
        <v>30</v>
      </c>
      <c r="AQ94" s="368">
        <v>32</v>
      </c>
      <c r="AR94" s="368">
        <v>31</v>
      </c>
      <c r="AS94" s="368">
        <v>19</v>
      </c>
      <c r="AT94" s="369">
        <v>17</v>
      </c>
    </row>
    <row r="95" spans="1:46" ht="51" x14ac:dyDescent="0.2">
      <c r="A95" s="438" t="s">
        <v>121</v>
      </c>
      <c r="B95" s="362" t="s">
        <v>293</v>
      </c>
      <c r="C95" s="370" t="s">
        <v>1414</v>
      </c>
      <c r="D95" s="372" t="s">
        <v>1197</v>
      </c>
      <c r="E95" s="372" t="s">
        <v>1400</v>
      </c>
      <c r="F95" s="372" t="s">
        <v>1297</v>
      </c>
      <c r="G95" s="372" t="s">
        <v>1402</v>
      </c>
      <c r="H95" s="372" t="s">
        <v>1678</v>
      </c>
      <c r="I95" s="364">
        <v>0.23938557577197905</v>
      </c>
      <c r="J95" s="372" t="s">
        <v>1365</v>
      </c>
      <c r="K95" s="372" t="s">
        <v>1209</v>
      </c>
      <c r="L95" s="372" t="s">
        <v>1577</v>
      </c>
      <c r="M95" s="372" t="s">
        <v>1244</v>
      </c>
      <c r="N95" s="372" t="s">
        <v>1397</v>
      </c>
      <c r="O95" s="372" t="s">
        <v>1477</v>
      </c>
      <c r="P95" s="372" t="s">
        <v>1743</v>
      </c>
      <c r="Q95" s="372" t="s">
        <v>1526</v>
      </c>
      <c r="R95" s="372" t="s">
        <v>1183</v>
      </c>
      <c r="S95" s="372" t="s">
        <v>1808</v>
      </c>
      <c r="T95" s="372" t="s">
        <v>1352</v>
      </c>
      <c r="U95" s="364">
        <v>0.23835228752683979</v>
      </c>
      <c r="V95" s="372" t="s">
        <v>1816</v>
      </c>
      <c r="W95" s="372" t="s">
        <v>1319</v>
      </c>
      <c r="X95" s="372" t="s">
        <v>1667</v>
      </c>
      <c r="Y95" s="372" t="s">
        <v>1597</v>
      </c>
      <c r="Z95" s="364">
        <v>-0.39194069414488919</v>
      </c>
      <c r="AA95" s="372" t="s">
        <v>1146</v>
      </c>
      <c r="AB95" s="372" t="s">
        <v>1219</v>
      </c>
      <c r="AC95" s="372" t="s">
        <v>1191</v>
      </c>
      <c r="AD95" s="364">
        <v>0.18271320635809299</v>
      </c>
      <c r="AE95" s="372" t="s">
        <v>1343</v>
      </c>
      <c r="AF95" s="372" t="s">
        <v>1805</v>
      </c>
      <c r="AG95" s="364">
        <v>0.21062756952789383</v>
      </c>
      <c r="AH95" s="371">
        <v>1</v>
      </c>
      <c r="AI95" s="372" t="s">
        <v>1836</v>
      </c>
      <c r="AJ95" s="364">
        <v>0.90453403373329089</v>
      </c>
      <c r="AK95" s="372" t="s">
        <v>1259</v>
      </c>
      <c r="AL95" s="372" t="s">
        <v>1667</v>
      </c>
      <c r="AM95" s="372" t="s">
        <v>1325</v>
      </c>
      <c r="AN95" s="372" t="s">
        <v>1666</v>
      </c>
      <c r="AO95" s="372" t="s">
        <v>1220</v>
      </c>
      <c r="AP95" s="372" t="s">
        <v>1546</v>
      </c>
      <c r="AQ95" s="372" t="s">
        <v>1161</v>
      </c>
      <c r="AR95" s="372" t="s">
        <v>1197</v>
      </c>
      <c r="AS95" s="364">
        <v>0.29257611200057171</v>
      </c>
      <c r="AT95" s="373" t="s">
        <v>1394</v>
      </c>
    </row>
    <row r="96" spans="1:46" ht="34" x14ac:dyDescent="0.2">
      <c r="A96" s="439"/>
      <c r="B96" s="362" t="s">
        <v>683</v>
      </c>
      <c r="C96" s="374">
        <v>2.4760254543280381E-8</v>
      </c>
      <c r="D96" s="364">
        <v>3.0591988146243039E-5</v>
      </c>
      <c r="E96" s="364">
        <v>8.3105024602081753E-12</v>
      </c>
      <c r="F96" s="364">
        <v>2.4075110142140869E-11</v>
      </c>
      <c r="G96" s="364">
        <v>7.9600626395661015E-7</v>
      </c>
      <c r="H96" s="364">
        <v>6.1640202220188361E-4</v>
      </c>
      <c r="I96" s="364">
        <v>0.15967519045039011</v>
      </c>
      <c r="J96" s="364">
        <v>1.502770890518998E-19</v>
      </c>
      <c r="K96" s="364">
        <v>6.5265306185176235E-12</v>
      </c>
      <c r="L96" s="364">
        <v>5.4609323308393976E-9</v>
      </c>
      <c r="M96" s="364">
        <v>4.7629367273560952E-12</v>
      </c>
      <c r="N96" s="364">
        <v>4.9156948164884662E-6</v>
      </c>
      <c r="O96" s="364">
        <v>1.7953077815450649E-5</v>
      </c>
      <c r="P96" s="364">
        <v>5.1124614927156256E-7</v>
      </c>
      <c r="Q96" s="364">
        <v>2.4097136686703026E-9</v>
      </c>
      <c r="R96" s="364">
        <v>5.9591717470249723E-17</v>
      </c>
      <c r="S96" s="364">
        <v>7.3370467517087717E-4</v>
      </c>
      <c r="T96" s="364">
        <v>1.1277710491204238E-8</v>
      </c>
      <c r="U96" s="364">
        <v>0.10279900769339391</v>
      </c>
      <c r="V96" s="364">
        <v>3.7772172046662458E-2</v>
      </c>
      <c r="W96" s="364">
        <v>3.6353507254525692E-7</v>
      </c>
      <c r="X96" s="364">
        <v>5.6865515817024696E-9</v>
      </c>
      <c r="Y96" s="364">
        <v>1.3548992801216801E-3</v>
      </c>
      <c r="Z96" s="364">
        <v>6.4362548050159299E-2</v>
      </c>
      <c r="AA96" s="364">
        <v>6.9965199886927681E-13</v>
      </c>
      <c r="AB96" s="364">
        <v>1.2984686501005244E-8</v>
      </c>
      <c r="AC96" s="364">
        <v>1.2326548549329889E-14</v>
      </c>
      <c r="AD96" s="364">
        <v>0.28615229140261772</v>
      </c>
      <c r="AE96" s="364">
        <v>1.247670194639579E-17</v>
      </c>
      <c r="AF96" s="364">
        <v>3.7126977992240871E-2</v>
      </c>
      <c r="AG96" s="364">
        <v>0.19807058394162741</v>
      </c>
      <c r="AH96" s="375"/>
      <c r="AI96" s="364">
        <v>5.5497142816407334E-4</v>
      </c>
      <c r="AJ96" s="364">
        <v>9.5465966266709112E-2</v>
      </c>
      <c r="AK96" s="364">
        <v>9.8017088708747718E-10</v>
      </c>
      <c r="AL96" s="364">
        <v>1.7193941613718439E-4</v>
      </c>
      <c r="AM96" s="364">
        <v>6.1532078612162183E-5</v>
      </c>
      <c r="AN96" s="372"/>
      <c r="AO96" s="364">
        <v>1.4514283264381393E-22</v>
      </c>
      <c r="AP96" s="364">
        <v>2.1283700360560104E-5</v>
      </c>
      <c r="AQ96" s="364">
        <v>2.316470507522649E-8</v>
      </c>
      <c r="AR96" s="364">
        <v>3.0868329879092043E-5</v>
      </c>
      <c r="AS96" s="364">
        <v>0.12351385120019158</v>
      </c>
      <c r="AT96" s="365">
        <v>2.2570157654640259E-6</v>
      </c>
    </row>
    <row r="97" spans="1:46" ht="17" x14ac:dyDescent="0.2">
      <c r="A97" s="438"/>
      <c r="B97" s="366" t="s">
        <v>684</v>
      </c>
      <c r="C97" s="367">
        <v>32</v>
      </c>
      <c r="D97" s="368">
        <v>21</v>
      </c>
      <c r="E97" s="368">
        <v>33</v>
      </c>
      <c r="F97" s="368">
        <v>21</v>
      </c>
      <c r="G97" s="368">
        <v>21</v>
      </c>
      <c r="H97" s="368">
        <v>21</v>
      </c>
      <c r="I97" s="368">
        <v>36</v>
      </c>
      <c r="J97" s="368">
        <v>44</v>
      </c>
      <c r="K97" s="368">
        <v>25</v>
      </c>
      <c r="L97" s="368">
        <v>25</v>
      </c>
      <c r="M97" s="368">
        <v>32</v>
      </c>
      <c r="N97" s="368">
        <v>43</v>
      </c>
      <c r="O97" s="368">
        <v>39</v>
      </c>
      <c r="P97" s="368">
        <v>35</v>
      </c>
      <c r="Q97" s="368">
        <v>47</v>
      </c>
      <c r="R97" s="368">
        <v>34</v>
      </c>
      <c r="S97" s="368">
        <v>46</v>
      </c>
      <c r="T97" s="368">
        <v>39</v>
      </c>
      <c r="U97" s="368">
        <v>48</v>
      </c>
      <c r="V97" s="368">
        <v>40</v>
      </c>
      <c r="W97" s="368">
        <v>42</v>
      </c>
      <c r="X97" s="368">
        <v>47</v>
      </c>
      <c r="Y97" s="368">
        <v>49</v>
      </c>
      <c r="Z97" s="368">
        <v>23</v>
      </c>
      <c r="AA97" s="368">
        <v>41</v>
      </c>
      <c r="AB97" s="368">
        <v>22</v>
      </c>
      <c r="AC97" s="368">
        <v>21</v>
      </c>
      <c r="AD97" s="368">
        <v>36</v>
      </c>
      <c r="AE97" s="368">
        <v>39</v>
      </c>
      <c r="AF97" s="368">
        <v>48</v>
      </c>
      <c r="AG97" s="368">
        <v>39</v>
      </c>
      <c r="AH97" s="368">
        <v>49</v>
      </c>
      <c r="AI97" s="368">
        <v>36</v>
      </c>
      <c r="AJ97" s="368">
        <v>4</v>
      </c>
      <c r="AK97" s="368">
        <v>21</v>
      </c>
      <c r="AL97" s="368">
        <v>21</v>
      </c>
      <c r="AM97" s="368">
        <v>21</v>
      </c>
      <c r="AN97" s="368">
        <v>3</v>
      </c>
      <c r="AO97" s="368">
        <v>46</v>
      </c>
      <c r="AP97" s="368">
        <v>40</v>
      </c>
      <c r="AQ97" s="368">
        <v>42</v>
      </c>
      <c r="AR97" s="368">
        <v>21</v>
      </c>
      <c r="AS97" s="368">
        <v>29</v>
      </c>
      <c r="AT97" s="369">
        <v>17</v>
      </c>
    </row>
    <row r="98" spans="1:46" ht="51" x14ac:dyDescent="0.2">
      <c r="A98" s="438" t="s">
        <v>78</v>
      </c>
      <c r="B98" s="362" t="s">
        <v>293</v>
      </c>
      <c r="C98" s="370" t="s">
        <v>1343</v>
      </c>
      <c r="D98" s="372" t="s">
        <v>1211</v>
      </c>
      <c r="E98" s="372" t="s">
        <v>1139</v>
      </c>
      <c r="F98" s="372" t="s">
        <v>1284</v>
      </c>
      <c r="G98" s="372" t="s">
        <v>1288</v>
      </c>
      <c r="H98" s="372" t="s">
        <v>1584</v>
      </c>
      <c r="I98" s="372" t="s">
        <v>1429</v>
      </c>
      <c r="J98" s="364">
        <v>0.24044042395232323</v>
      </c>
      <c r="K98" s="372" t="s">
        <v>1149</v>
      </c>
      <c r="L98" s="372" t="s">
        <v>1360</v>
      </c>
      <c r="M98" s="372" t="s">
        <v>1236</v>
      </c>
      <c r="N98" s="372" t="s">
        <v>1618</v>
      </c>
      <c r="O98" s="372" t="s">
        <v>1458</v>
      </c>
      <c r="P98" s="364">
        <v>0.24691650815762486</v>
      </c>
      <c r="Q98" s="364">
        <v>0.14915489533564</v>
      </c>
      <c r="R98" s="372" t="s">
        <v>1257</v>
      </c>
      <c r="S98" s="372" t="s">
        <v>1205</v>
      </c>
      <c r="T98" s="372" t="s">
        <v>1245</v>
      </c>
      <c r="U98" s="372" t="s">
        <v>1295</v>
      </c>
      <c r="V98" s="372" t="s">
        <v>1311</v>
      </c>
      <c r="W98" s="364">
        <v>-0.14646279102250684</v>
      </c>
      <c r="X98" s="372" t="s">
        <v>1678</v>
      </c>
      <c r="Y98" s="364">
        <v>0.12726691500625514</v>
      </c>
      <c r="Z98" s="364">
        <v>0.11236970529904999</v>
      </c>
      <c r="AA98" s="372" t="s">
        <v>1371</v>
      </c>
      <c r="AB98" s="372" t="s">
        <v>1582</v>
      </c>
      <c r="AC98" s="372" t="s">
        <v>1315</v>
      </c>
      <c r="AD98" s="372" t="s">
        <v>1829</v>
      </c>
      <c r="AE98" s="364">
        <v>0.20076691919360865</v>
      </c>
      <c r="AF98" s="372" t="s">
        <v>1154</v>
      </c>
      <c r="AG98" s="364">
        <v>0.19590642960161828</v>
      </c>
      <c r="AH98" s="372" t="s">
        <v>1836</v>
      </c>
      <c r="AI98" s="371">
        <v>1</v>
      </c>
      <c r="AJ98" s="372" t="s">
        <v>1719</v>
      </c>
      <c r="AK98" s="372" t="s">
        <v>1186</v>
      </c>
      <c r="AL98" s="372" t="s">
        <v>1827</v>
      </c>
      <c r="AM98" s="364">
        <v>0.2556334306190769</v>
      </c>
      <c r="AN98" s="372" t="s">
        <v>1666</v>
      </c>
      <c r="AO98" s="372" t="s">
        <v>1388</v>
      </c>
      <c r="AP98" s="372" t="s">
        <v>1664</v>
      </c>
      <c r="AQ98" s="372" t="s">
        <v>1440</v>
      </c>
      <c r="AR98" s="372" t="s">
        <v>1374</v>
      </c>
      <c r="AS98" s="372" t="s">
        <v>1385</v>
      </c>
      <c r="AT98" s="373" t="s">
        <v>1557</v>
      </c>
    </row>
    <row r="99" spans="1:46" ht="34" x14ac:dyDescent="0.2">
      <c r="A99" s="439"/>
      <c r="B99" s="362" t="s">
        <v>683</v>
      </c>
      <c r="C99" s="374">
        <v>2.7466334715742238E-20</v>
      </c>
      <c r="D99" s="364">
        <v>3.8321090759029547E-10</v>
      </c>
      <c r="E99" s="364">
        <v>8.5324904539792012E-15</v>
      </c>
      <c r="F99" s="364">
        <v>1.5329170582592499E-22</v>
      </c>
      <c r="G99" s="364">
        <v>2.8903798983022659E-15</v>
      </c>
      <c r="H99" s="364">
        <v>1.1722248872675384E-14</v>
      </c>
      <c r="I99" s="364">
        <v>6.806670317923062E-7</v>
      </c>
      <c r="J99" s="364">
        <v>0.19260420388726801</v>
      </c>
      <c r="K99" s="364">
        <v>1.6242377062361695E-7</v>
      </c>
      <c r="L99" s="364">
        <v>6.3358020728293133E-26</v>
      </c>
      <c r="M99" s="364">
        <v>2.7804567612781618E-15</v>
      </c>
      <c r="N99" s="364">
        <v>1.757176136547735E-12</v>
      </c>
      <c r="O99" s="364">
        <v>5.37832495542852E-10</v>
      </c>
      <c r="P99" s="364">
        <v>9.066443424227591E-2</v>
      </c>
      <c r="Q99" s="364">
        <v>0.37145451764143267</v>
      </c>
      <c r="R99" s="364">
        <v>1.3707258462982657E-15</v>
      </c>
      <c r="S99" s="364">
        <v>1.9181753032795878E-8</v>
      </c>
      <c r="T99" s="364">
        <v>2.7132223686950351E-2</v>
      </c>
      <c r="U99" s="364">
        <v>3.5642116383636322E-10</v>
      </c>
      <c r="V99" s="364">
        <v>9.1578055332813194E-6</v>
      </c>
      <c r="W99" s="364">
        <v>0.3486622799917567</v>
      </c>
      <c r="X99" s="364">
        <v>2.1399709645086119E-6</v>
      </c>
      <c r="Y99" s="364">
        <v>0.45950125437995715</v>
      </c>
      <c r="Z99" s="364">
        <v>0.51408162362943266</v>
      </c>
      <c r="AA99" s="364">
        <v>3.9274801360943894E-4</v>
      </c>
      <c r="AB99" s="364">
        <v>1.3737567447952213E-10</v>
      </c>
      <c r="AC99" s="364">
        <v>1.0676438280404512E-6</v>
      </c>
      <c r="AD99" s="364">
        <v>3.1013179125429164E-3</v>
      </c>
      <c r="AE99" s="364">
        <v>0.18094142413397138</v>
      </c>
      <c r="AF99" s="364">
        <v>2.590838800235658E-14</v>
      </c>
      <c r="AG99" s="364">
        <v>0.19195375301334358</v>
      </c>
      <c r="AH99" s="364">
        <v>5.5497142816407334E-4</v>
      </c>
      <c r="AI99" s="375"/>
      <c r="AJ99" s="364">
        <v>0</v>
      </c>
      <c r="AK99" s="364">
        <v>1.1486898065361188E-11</v>
      </c>
      <c r="AL99" s="364">
        <v>1.5313498368178108E-4</v>
      </c>
      <c r="AM99" s="364">
        <v>0.1445090663050648</v>
      </c>
      <c r="AN99" s="372"/>
      <c r="AO99" s="364">
        <v>1.3437116598698761E-5</v>
      </c>
      <c r="AP99" s="364">
        <v>5.5277577337641188E-4</v>
      </c>
      <c r="AQ99" s="364">
        <v>1.0571019221201859E-7</v>
      </c>
      <c r="AR99" s="364">
        <v>2.6588502745182575E-19</v>
      </c>
      <c r="AS99" s="364">
        <v>3.0697004235044547E-4</v>
      </c>
      <c r="AT99" s="365">
        <v>2.1372930270424605E-3</v>
      </c>
    </row>
    <row r="100" spans="1:46" ht="17" x14ac:dyDescent="0.2">
      <c r="A100" s="438"/>
      <c r="B100" s="366" t="s">
        <v>684</v>
      </c>
      <c r="C100" s="367">
        <v>45</v>
      </c>
      <c r="D100" s="368">
        <v>34</v>
      </c>
      <c r="E100" s="368">
        <v>46</v>
      </c>
      <c r="F100" s="368">
        <v>34</v>
      </c>
      <c r="G100" s="368">
        <v>34</v>
      </c>
      <c r="H100" s="368">
        <v>34</v>
      </c>
      <c r="I100" s="368">
        <v>23</v>
      </c>
      <c r="J100" s="368">
        <v>31</v>
      </c>
      <c r="K100" s="368">
        <v>38</v>
      </c>
      <c r="L100" s="368">
        <v>38</v>
      </c>
      <c r="M100" s="368">
        <v>45</v>
      </c>
      <c r="N100" s="368">
        <v>43</v>
      </c>
      <c r="O100" s="368">
        <v>46</v>
      </c>
      <c r="P100" s="368">
        <v>48</v>
      </c>
      <c r="Q100" s="368">
        <v>38</v>
      </c>
      <c r="R100" s="368">
        <v>47</v>
      </c>
      <c r="S100" s="368">
        <v>33</v>
      </c>
      <c r="T100" s="368">
        <v>46</v>
      </c>
      <c r="U100" s="368">
        <v>35</v>
      </c>
      <c r="V100" s="368">
        <v>27</v>
      </c>
      <c r="W100" s="368">
        <v>43</v>
      </c>
      <c r="X100" s="368">
        <v>38</v>
      </c>
      <c r="Y100" s="368">
        <v>36</v>
      </c>
      <c r="Z100" s="368">
        <v>36</v>
      </c>
      <c r="AA100" s="368">
        <v>43</v>
      </c>
      <c r="AB100" s="368">
        <v>35</v>
      </c>
      <c r="AC100" s="368">
        <v>22</v>
      </c>
      <c r="AD100" s="368">
        <v>49</v>
      </c>
      <c r="AE100" s="368">
        <v>46</v>
      </c>
      <c r="AF100" s="368">
        <v>37</v>
      </c>
      <c r="AG100" s="368">
        <v>46</v>
      </c>
      <c r="AH100" s="368">
        <v>36</v>
      </c>
      <c r="AI100" s="368">
        <v>49</v>
      </c>
      <c r="AJ100" s="368">
        <v>4</v>
      </c>
      <c r="AK100" s="368">
        <v>34</v>
      </c>
      <c r="AL100" s="368">
        <v>34</v>
      </c>
      <c r="AM100" s="368">
        <v>34</v>
      </c>
      <c r="AN100" s="368">
        <v>3</v>
      </c>
      <c r="AO100" s="368">
        <v>38</v>
      </c>
      <c r="AP100" s="368">
        <v>27</v>
      </c>
      <c r="AQ100" s="368">
        <v>29</v>
      </c>
      <c r="AR100" s="368">
        <v>34</v>
      </c>
      <c r="AS100" s="368">
        <v>16</v>
      </c>
      <c r="AT100" s="369">
        <v>17</v>
      </c>
    </row>
    <row r="101" spans="1:46" ht="51" x14ac:dyDescent="0.2">
      <c r="A101" s="438" t="s">
        <v>117</v>
      </c>
      <c r="B101" s="362" t="s">
        <v>293</v>
      </c>
      <c r="C101" s="374">
        <v>0.89922880302589747</v>
      </c>
      <c r="D101" s="372" t="s">
        <v>1666</v>
      </c>
      <c r="E101" s="372" t="s">
        <v>1282</v>
      </c>
      <c r="F101" s="372" t="s">
        <v>1666</v>
      </c>
      <c r="G101" s="372" t="s">
        <v>1666</v>
      </c>
      <c r="H101" s="372" t="s">
        <v>1666</v>
      </c>
      <c r="I101" s="372" t="s">
        <v>1777</v>
      </c>
      <c r="J101" s="364">
        <v>0.90453403373329078</v>
      </c>
      <c r="K101" s="364">
        <v>0.85280286542244077</v>
      </c>
      <c r="L101" s="364">
        <v>0.85280286542243788</v>
      </c>
      <c r="M101" s="364">
        <v>0.85280286542243788</v>
      </c>
      <c r="N101" s="372" t="s">
        <v>1719</v>
      </c>
      <c r="O101" s="364">
        <v>-0.35328090239048393</v>
      </c>
      <c r="P101" s="372" t="s">
        <v>1719</v>
      </c>
      <c r="Q101" s="364">
        <v>0.76088591025268271</v>
      </c>
      <c r="R101" s="364">
        <v>0.70352647068144836</v>
      </c>
      <c r="S101" s="372" t="s">
        <v>1719</v>
      </c>
      <c r="T101" s="372" t="s">
        <v>1809</v>
      </c>
      <c r="U101" s="372" t="s">
        <v>1573</v>
      </c>
      <c r="V101" s="364">
        <v>-5.0964719143766678E-2</v>
      </c>
      <c r="W101" s="372" t="s">
        <v>1702</v>
      </c>
      <c r="X101" s="364">
        <v>0.7825855808712302</v>
      </c>
      <c r="Y101" s="372" t="s">
        <v>1823</v>
      </c>
      <c r="Z101" s="364">
        <v>-4.0094373758992205E-2</v>
      </c>
      <c r="AA101" s="372" t="s">
        <v>1719</v>
      </c>
      <c r="AB101" s="364">
        <v>-0.18898223650461365</v>
      </c>
      <c r="AC101" s="372" t="s">
        <v>1666</v>
      </c>
      <c r="AD101" s="364">
        <v>0.67419986246324204</v>
      </c>
      <c r="AE101" s="372" t="s">
        <v>1833</v>
      </c>
      <c r="AF101" s="372" t="s">
        <v>1659</v>
      </c>
      <c r="AG101" s="364">
        <v>0.93368924558056099</v>
      </c>
      <c r="AH101" s="364">
        <v>0.90453403373329089</v>
      </c>
      <c r="AI101" s="372" t="s">
        <v>1719</v>
      </c>
      <c r="AJ101" s="371">
        <v>1</v>
      </c>
      <c r="AK101" s="372" t="s">
        <v>1666</v>
      </c>
      <c r="AL101" s="372" t="s">
        <v>1666</v>
      </c>
      <c r="AM101" s="372" t="s">
        <v>1666</v>
      </c>
      <c r="AN101" s="372" t="s">
        <v>1666</v>
      </c>
      <c r="AO101" s="372" t="s">
        <v>1837</v>
      </c>
      <c r="AP101" s="372" t="s">
        <v>1504</v>
      </c>
      <c r="AQ101" s="372" t="s">
        <v>1303</v>
      </c>
      <c r="AR101" s="372" t="s">
        <v>1666</v>
      </c>
      <c r="AS101" s="364">
        <v>0.99661589554012397</v>
      </c>
      <c r="AT101" s="373" t="s">
        <v>1666</v>
      </c>
    </row>
    <row r="102" spans="1:46" ht="34" x14ac:dyDescent="0.2">
      <c r="A102" s="439"/>
      <c r="B102" s="362" t="s">
        <v>683</v>
      </c>
      <c r="C102" s="374">
        <v>0.10077119697410253</v>
      </c>
      <c r="D102" s="372"/>
      <c r="E102" s="364">
        <v>5.4422172769275079E-3</v>
      </c>
      <c r="F102" s="372"/>
      <c r="G102" s="372"/>
      <c r="H102" s="372"/>
      <c r="I102" s="364">
        <v>1.8664160026425347E-2</v>
      </c>
      <c r="J102" s="364">
        <v>9.5465966266709223E-2</v>
      </c>
      <c r="K102" s="364">
        <v>0.14719713457755912</v>
      </c>
      <c r="L102" s="364">
        <v>0.14719713457756212</v>
      </c>
      <c r="M102" s="364">
        <v>0.14719713457756212</v>
      </c>
      <c r="N102" s="364">
        <v>0</v>
      </c>
      <c r="O102" s="364">
        <v>0.64671909760951607</v>
      </c>
      <c r="P102" s="364">
        <v>0</v>
      </c>
      <c r="Q102" s="364">
        <v>0.23911408974731729</v>
      </c>
      <c r="R102" s="364">
        <v>0.29647352931855164</v>
      </c>
      <c r="S102" s="364">
        <v>1.1102230246251565E-16</v>
      </c>
      <c r="T102" s="364">
        <v>3.1670336268512345E-2</v>
      </c>
      <c r="U102" s="364">
        <v>2.7586259451918282E-3</v>
      </c>
      <c r="V102" s="364">
        <v>0.94903528085623334</v>
      </c>
      <c r="W102" s="364">
        <v>4.2410317949394649E-2</v>
      </c>
      <c r="X102" s="364">
        <v>0.2174144191287698</v>
      </c>
      <c r="Y102" s="364">
        <v>3.4418971269423837E-2</v>
      </c>
      <c r="Z102" s="364">
        <v>0.95990562624100784</v>
      </c>
      <c r="AA102" s="364">
        <v>0</v>
      </c>
      <c r="AB102" s="364">
        <v>0.87896228167632318</v>
      </c>
      <c r="AC102" s="372"/>
      <c r="AD102" s="364">
        <v>0.32580013753675807</v>
      </c>
      <c r="AE102" s="364">
        <v>4.9345848634729239E-2</v>
      </c>
      <c r="AF102" s="364">
        <v>1.5268072165338098E-2</v>
      </c>
      <c r="AG102" s="364">
        <v>6.6310754419439011E-2</v>
      </c>
      <c r="AH102" s="364">
        <v>9.5465966266709112E-2</v>
      </c>
      <c r="AI102" s="364">
        <v>0</v>
      </c>
      <c r="AJ102" s="375"/>
      <c r="AK102" s="372"/>
      <c r="AL102" s="372"/>
      <c r="AM102" s="372"/>
      <c r="AN102" s="372"/>
      <c r="AO102" s="364">
        <v>1.3439737278386765E-3</v>
      </c>
      <c r="AP102" s="364">
        <v>9.1326113862755243E-3</v>
      </c>
      <c r="AQ102" s="364">
        <v>6.0994774587277423E-3</v>
      </c>
      <c r="AR102" s="372"/>
      <c r="AS102" s="364">
        <v>5.2388932821646583E-2</v>
      </c>
      <c r="AT102" s="373"/>
    </row>
    <row r="103" spans="1:46" ht="17" x14ac:dyDescent="0.2">
      <c r="A103" s="438"/>
      <c r="B103" s="366" t="s">
        <v>684</v>
      </c>
      <c r="C103" s="367">
        <v>4</v>
      </c>
      <c r="D103" s="368">
        <v>2</v>
      </c>
      <c r="E103" s="368">
        <v>4</v>
      </c>
      <c r="F103" s="368">
        <v>2</v>
      </c>
      <c r="G103" s="368">
        <v>2</v>
      </c>
      <c r="H103" s="368">
        <v>2</v>
      </c>
      <c r="I103" s="368">
        <v>4</v>
      </c>
      <c r="J103" s="368">
        <v>4</v>
      </c>
      <c r="K103" s="368">
        <v>4</v>
      </c>
      <c r="L103" s="368">
        <v>4</v>
      </c>
      <c r="M103" s="368">
        <v>4</v>
      </c>
      <c r="N103" s="368">
        <v>4</v>
      </c>
      <c r="O103" s="368">
        <v>4</v>
      </c>
      <c r="P103" s="368">
        <v>4</v>
      </c>
      <c r="Q103" s="368">
        <v>4</v>
      </c>
      <c r="R103" s="368">
        <v>4</v>
      </c>
      <c r="S103" s="368">
        <v>4</v>
      </c>
      <c r="T103" s="368">
        <v>4</v>
      </c>
      <c r="U103" s="368">
        <v>4</v>
      </c>
      <c r="V103" s="368">
        <v>4</v>
      </c>
      <c r="W103" s="368">
        <v>4</v>
      </c>
      <c r="X103" s="368">
        <v>4</v>
      </c>
      <c r="Y103" s="368">
        <v>4</v>
      </c>
      <c r="Z103" s="368">
        <v>4</v>
      </c>
      <c r="AA103" s="368">
        <v>4</v>
      </c>
      <c r="AB103" s="368">
        <v>3</v>
      </c>
      <c r="AC103" s="368">
        <v>2</v>
      </c>
      <c r="AD103" s="368">
        <v>4</v>
      </c>
      <c r="AE103" s="368">
        <v>4</v>
      </c>
      <c r="AF103" s="368">
        <v>4</v>
      </c>
      <c r="AG103" s="368">
        <v>4</v>
      </c>
      <c r="AH103" s="368">
        <v>4</v>
      </c>
      <c r="AI103" s="368">
        <v>4</v>
      </c>
      <c r="AJ103" s="368">
        <v>4</v>
      </c>
      <c r="AK103" s="368">
        <v>2</v>
      </c>
      <c r="AL103" s="368">
        <v>2</v>
      </c>
      <c r="AM103" s="368">
        <v>2</v>
      </c>
      <c r="AN103" s="368">
        <v>2</v>
      </c>
      <c r="AO103" s="368">
        <v>4</v>
      </c>
      <c r="AP103" s="368">
        <v>4</v>
      </c>
      <c r="AQ103" s="368">
        <v>4</v>
      </c>
      <c r="AR103" s="368">
        <v>2</v>
      </c>
      <c r="AS103" s="368">
        <v>3</v>
      </c>
      <c r="AT103" s="369">
        <v>2</v>
      </c>
    </row>
    <row r="104" spans="1:46" ht="51" x14ac:dyDescent="0.2">
      <c r="A104" s="438" t="s">
        <v>268</v>
      </c>
      <c r="B104" s="362" t="s">
        <v>293</v>
      </c>
      <c r="C104" s="370" t="s">
        <v>1239</v>
      </c>
      <c r="D104" s="372" t="s">
        <v>1564</v>
      </c>
      <c r="E104" s="372" t="s">
        <v>1358</v>
      </c>
      <c r="F104" s="372" t="s">
        <v>1518</v>
      </c>
      <c r="G104" s="372" t="s">
        <v>1383</v>
      </c>
      <c r="H104" s="372" t="s">
        <v>1673</v>
      </c>
      <c r="I104" s="372" t="s">
        <v>1446</v>
      </c>
      <c r="J104" s="372" t="s">
        <v>1492</v>
      </c>
      <c r="K104" s="372" t="s">
        <v>1225</v>
      </c>
      <c r="L104" s="372" t="s">
        <v>1381</v>
      </c>
      <c r="M104" s="372" t="s">
        <v>1487</v>
      </c>
      <c r="N104" s="372" t="s">
        <v>1417</v>
      </c>
      <c r="O104" s="372" t="s">
        <v>1362</v>
      </c>
      <c r="P104" s="372" t="s">
        <v>1207</v>
      </c>
      <c r="Q104" s="372" t="s">
        <v>1405</v>
      </c>
      <c r="R104" s="372" t="s">
        <v>1250</v>
      </c>
      <c r="S104" s="372" t="s">
        <v>1291</v>
      </c>
      <c r="T104" s="372" t="s">
        <v>1144</v>
      </c>
      <c r="U104" s="372" t="s">
        <v>1395</v>
      </c>
      <c r="V104" s="372" t="s">
        <v>1732</v>
      </c>
      <c r="W104" s="372" t="s">
        <v>1149</v>
      </c>
      <c r="X104" s="372" t="s">
        <v>1446</v>
      </c>
      <c r="Y104" s="372" t="s">
        <v>1459</v>
      </c>
      <c r="Z104" s="364">
        <v>1.5629871066130306E-2</v>
      </c>
      <c r="AA104" s="372" t="s">
        <v>1451</v>
      </c>
      <c r="AB104" s="372" t="s">
        <v>1328</v>
      </c>
      <c r="AC104" s="372" t="s">
        <v>1242</v>
      </c>
      <c r="AD104" s="372" t="s">
        <v>1826</v>
      </c>
      <c r="AE104" s="372" t="s">
        <v>1165</v>
      </c>
      <c r="AF104" s="372" t="s">
        <v>1194</v>
      </c>
      <c r="AG104" s="364">
        <v>0.11060447704270505</v>
      </c>
      <c r="AH104" s="372" t="s">
        <v>1259</v>
      </c>
      <c r="AI104" s="372" t="s">
        <v>1186</v>
      </c>
      <c r="AJ104" s="372" t="s">
        <v>1666</v>
      </c>
      <c r="AK104" s="371">
        <v>1</v>
      </c>
      <c r="AL104" s="372" t="s">
        <v>1838</v>
      </c>
      <c r="AM104" s="372" t="s">
        <v>1839</v>
      </c>
      <c r="AN104" s="372" t="s">
        <v>1719</v>
      </c>
      <c r="AO104" s="372" t="s">
        <v>1286</v>
      </c>
      <c r="AP104" s="372" t="s">
        <v>1775</v>
      </c>
      <c r="AQ104" s="372" t="s">
        <v>1185</v>
      </c>
      <c r="AR104" s="372" t="s">
        <v>1554</v>
      </c>
      <c r="AS104" s="372" t="s">
        <v>1666</v>
      </c>
      <c r="AT104" s="373" t="s">
        <v>1369</v>
      </c>
    </row>
    <row r="105" spans="1:46" ht="34" x14ac:dyDescent="0.2">
      <c r="A105" s="439"/>
      <c r="B105" s="362" t="s">
        <v>683</v>
      </c>
      <c r="C105" s="374">
        <v>5.3245486479668494E-22</v>
      </c>
      <c r="D105" s="364">
        <v>2.7757366289402665E-9</v>
      </c>
      <c r="E105" s="364">
        <v>4.6690788528753488E-16</v>
      </c>
      <c r="F105" s="364">
        <v>3.4523386495064307E-10</v>
      </c>
      <c r="G105" s="364">
        <v>4.7049082450834716E-10</v>
      </c>
      <c r="H105" s="364">
        <v>4.0496754922138279E-10</v>
      </c>
      <c r="I105" s="364">
        <v>1.7979420134573553E-5</v>
      </c>
      <c r="J105" s="364">
        <v>2.9717932846251271E-8</v>
      </c>
      <c r="K105" s="364">
        <v>8.048320068098985E-16</v>
      </c>
      <c r="L105" s="364">
        <v>6.8876891659710845E-10</v>
      </c>
      <c r="M105" s="364">
        <v>8.5072727890767915E-7</v>
      </c>
      <c r="N105" s="364">
        <v>4.8543514282229143E-16</v>
      </c>
      <c r="O105" s="364">
        <v>6.3017536556488709E-16</v>
      </c>
      <c r="P105" s="364">
        <v>3.448780762887884E-4</v>
      </c>
      <c r="Q105" s="364">
        <v>4.5457976070883521E-14</v>
      </c>
      <c r="R105" s="364">
        <v>5.00552929981072E-14</v>
      </c>
      <c r="S105" s="364">
        <v>1.9036258199265904E-13</v>
      </c>
      <c r="T105" s="364">
        <v>2.8259433259021329E-4</v>
      </c>
      <c r="U105" s="364">
        <v>4.484672661527482E-12</v>
      </c>
      <c r="V105" s="364">
        <v>3.5610703963300576E-8</v>
      </c>
      <c r="W105" s="364">
        <v>9.0088648104410893E-6</v>
      </c>
      <c r="X105" s="364">
        <v>2.5124305719644313E-16</v>
      </c>
      <c r="Y105" s="364">
        <v>2.9763721185590495E-4</v>
      </c>
      <c r="Z105" s="364">
        <v>0.91788694441141483</v>
      </c>
      <c r="AA105" s="364">
        <v>1.8403542108068976E-9</v>
      </c>
      <c r="AB105" s="364">
        <v>5.2395211852894075E-17</v>
      </c>
      <c r="AC105" s="364">
        <v>1.4002137461401348E-9</v>
      </c>
      <c r="AD105" s="364">
        <v>9.7761574570279859E-4</v>
      </c>
      <c r="AE105" s="364">
        <v>8.3598228464295301E-12</v>
      </c>
      <c r="AF105" s="364">
        <v>2.0326696871275266E-9</v>
      </c>
      <c r="AG105" s="364">
        <v>0.55362621206758567</v>
      </c>
      <c r="AH105" s="364">
        <v>9.8017088708747718E-10</v>
      </c>
      <c r="AI105" s="364">
        <v>1.1486898065361188E-11</v>
      </c>
      <c r="AJ105" s="372"/>
      <c r="AK105" s="375"/>
      <c r="AL105" s="364">
        <v>1.3285276589575488E-3</v>
      </c>
      <c r="AM105" s="364">
        <v>4.6465394307120277E-4</v>
      </c>
      <c r="AN105" s="364">
        <v>0</v>
      </c>
      <c r="AO105" s="364">
        <v>2.8822490217724604E-18</v>
      </c>
      <c r="AP105" s="364">
        <v>7.5077637317857559E-3</v>
      </c>
      <c r="AQ105" s="364">
        <v>1.8565528451841474E-8</v>
      </c>
      <c r="AR105" s="364">
        <v>5.6402188801131754E-7</v>
      </c>
      <c r="AS105" s="372"/>
      <c r="AT105" s="365">
        <v>2.7914352041714209E-4</v>
      </c>
    </row>
    <row r="106" spans="1:46" ht="17" x14ac:dyDescent="0.2">
      <c r="A106" s="438"/>
      <c r="B106" s="366" t="s">
        <v>684</v>
      </c>
      <c r="C106" s="367">
        <v>38</v>
      </c>
      <c r="D106" s="368">
        <v>49</v>
      </c>
      <c r="E106" s="368">
        <v>38</v>
      </c>
      <c r="F106" s="368">
        <v>49</v>
      </c>
      <c r="G106" s="368">
        <v>49</v>
      </c>
      <c r="H106" s="368">
        <v>51</v>
      </c>
      <c r="I106" s="368">
        <v>8</v>
      </c>
      <c r="J106" s="368">
        <v>16</v>
      </c>
      <c r="K106" s="368">
        <v>45</v>
      </c>
      <c r="L106" s="368">
        <v>45</v>
      </c>
      <c r="M106" s="368">
        <v>38</v>
      </c>
      <c r="N106" s="368">
        <v>28</v>
      </c>
      <c r="O106" s="368">
        <v>31</v>
      </c>
      <c r="P106" s="368">
        <v>35</v>
      </c>
      <c r="Q106" s="368">
        <v>23</v>
      </c>
      <c r="R106" s="368">
        <v>36</v>
      </c>
      <c r="S106" s="368">
        <v>18</v>
      </c>
      <c r="T106" s="368">
        <v>31</v>
      </c>
      <c r="U106" s="368">
        <v>20</v>
      </c>
      <c r="V106" s="368">
        <v>12</v>
      </c>
      <c r="W106" s="368">
        <v>28</v>
      </c>
      <c r="X106" s="368">
        <v>23</v>
      </c>
      <c r="Y106" s="368">
        <v>21</v>
      </c>
      <c r="Z106" s="368">
        <v>46</v>
      </c>
      <c r="AA106" s="368">
        <v>28</v>
      </c>
      <c r="AB106" s="368">
        <v>48</v>
      </c>
      <c r="AC106" s="368">
        <v>39</v>
      </c>
      <c r="AD106" s="368">
        <v>34</v>
      </c>
      <c r="AE106" s="368">
        <v>31</v>
      </c>
      <c r="AF106" s="368">
        <v>22</v>
      </c>
      <c r="AG106" s="368">
        <v>31</v>
      </c>
      <c r="AH106" s="368">
        <v>21</v>
      </c>
      <c r="AI106" s="368">
        <v>34</v>
      </c>
      <c r="AJ106" s="368">
        <v>2</v>
      </c>
      <c r="AK106" s="368">
        <v>53</v>
      </c>
      <c r="AL106" s="368">
        <v>50</v>
      </c>
      <c r="AM106" s="368">
        <v>48</v>
      </c>
      <c r="AN106" s="368">
        <v>3</v>
      </c>
      <c r="AO106" s="368">
        <v>23</v>
      </c>
      <c r="AP106" s="368">
        <v>12</v>
      </c>
      <c r="AQ106" s="368">
        <v>14</v>
      </c>
      <c r="AR106" s="368">
        <v>48</v>
      </c>
      <c r="AS106" s="368">
        <v>1</v>
      </c>
      <c r="AT106" s="369">
        <v>17</v>
      </c>
    </row>
    <row r="107" spans="1:46" ht="51" x14ac:dyDescent="0.2">
      <c r="A107" s="438" t="s">
        <v>146</v>
      </c>
      <c r="B107" s="362" t="s">
        <v>293</v>
      </c>
      <c r="C107" s="370" t="s">
        <v>1192</v>
      </c>
      <c r="D107" s="372" t="s">
        <v>1149</v>
      </c>
      <c r="E107" s="372" t="s">
        <v>1440</v>
      </c>
      <c r="F107" s="372" t="s">
        <v>1592</v>
      </c>
      <c r="G107" s="372" t="s">
        <v>1448</v>
      </c>
      <c r="H107" s="372" t="s">
        <v>1535</v>
      </c>
      <c r="I107" s="372" t="s">
        <v>1362</v>
      </c>
      <c r="J107" s="372" t="s">
        <v>1421</v>
      </c>
      <c r="K107" s="372" t="s">
        <v>1538</v>
      </c>
      <c r="L107" s="372" t="s">
        <v>1275</v>
      </c>
      <c r="M107" s="372" t="s">
        <v>1439</v>
      </c>
      <c r="N107" s="372" t="s">
        <v>1289</v>
      </c>
      <c r="O107" s="372" t="s">
        <v>1208</v>
      </c>
      <c r="P107" s="372" t="s">
        <v>1535</v>
      </c>
      <c r="Q107" s="372" t="s">
        <v>1451</v>
      </c>
      <c r="R107" s="372" t="s">
        <v>1723</v>
      </c>
      <c r="S107" s="372" t="s">
        <v>1268</v>
      </c>
      <c r="T107" s="372" t="s">
        <v>1323</v>
      </c>
      <c r="U107" s="372" t="s">
        <v>1277</v>
      </c>
      <c r="V107" s="372" t="s">
        <v>1443</v>
      </c>
      <c r="W107" s="372" t="s">
        <v>1306</v>
      </c>
      <c r="X107" s="372" t="s">
        <v>1150</v>
      </c>
      <c r="Y107" s="372" t="s">
        <v>1356</v>
      </c>
      <c r="Z107" s="372" t="s">
        <v>1735</v>
      </c>
      <c r="AA107" s="372" t="s">
        <v>1329</v>
      </c>
      <c r="AB107" s="372" t="s">
        <v>1471</v>
      </c>
      <c r="AC107" s="372" t="s">
        <v>1456</v>
      </c>
      <c r="AD107" s="372" t="s">
        <v>1385</v>
      </c>
      <c r="AE107" s="372" t="s">
        <v>1266</v>
      </c>
      <c r="AF107" s="372" t="s">
        <v>1739</v>
      </c>
      <c r="AG107" s="364">
        <v>0.10331100936625841</v>
      </c>
      <c r="AH107" s="372" t="s">
        <v>1667</v>
      </c>
      <c r="AI107" s="372" t="s">
        <v>1827</v>
      </c>
      <c r="AJ107" s="372" t="s">
        <v>1666</v>
      </c>
      <c r="AK107" s="372" t="s">
        <v>1838</v>
      </c>
      <c r="AL107" s="371">
        <v>1</v>
      </c>
      <c r="AM107" s="372" t="s">
        <v>1219</v>
      </c>
      <c r="AN107" s="372" t="s">
        <v>1840</v>
      </c>
      <c r="AO107" s="372" t="s">
        <v>1142</v>
      </c>
      <c r="AP107" s="372" t="s">
        <v>1448</v>
      </c>
      <c r="AQ107" s="372" t="s">
        <v>1358</v>
      </c>
      <c r="AR107" s="364">
        <v>-0.25624648752721069</v>
      </c>
      <c r="AS107" s="372" t="s">
        <v>1666</v>
      </c>
      <c r="AT107" s="373" t="s">
        <v>1341</v>
      </c>
    </row>
    <row r="108" spans="1:46" ht="34" x14ac:dyDescent="0.2">
      <c r="A108" s="439"/>
      <c r="B108" s="362" t="s">
        <v>683</v>
      </c>
      <c r="C108" s="374">
        <v>7.2047940557465266E-9</v>
      </c>
      <c r="D108" s="364">
        <v>2.0822039491163781E-9</v>
      </c>
      <c r="E108" s="364">
        <v>8.1955955983382481E-10</v>
      </c>
      <c r="F108" s="364">
        <v>1.6327878390457656E-12</v>
      </c>
      <c r="G108" s="364">
        <v>1.4359470968589976E-17</v>
      </c>
      <c r="H108" s="364">
        <v>6.0270173853622905E-8</v>
      </c>
      <c r="I108" s="364">
        <v>3.3147490389649932E-4</v>
      </c>
      <c r="J108" s="364">
        <v>9.3082097336039071E-6</v>
      </c>
      <c r="K108" s="364">
        <v>1.1164636193533943E-7</v>
      </c>
      <c r="L108" s="364">
        <v>1.3564229627216557E-10</v>
      </c>
      <c r="M108" s="364">
        <v>5.6744071463864419E-5</v>
      </c>
      <c r="N108" s="364">
        <v>1.4092250502700528E-10</v>
      </c>
      <c r="O108" s="364">
        <v>5.0596060006390122E-16</v>
      </c>
      <c r="P108" s="364">
        <v>7.3853098755988207E-6</v>
      </c>
      <c r="Q108" s="364">
        <v>6.8531974493189334E-8</v>
      </c>
      <c r="R108" s="364">
        <v>9.3143987250059212E-6</v>
      </c>
      <c r="S108" s="364">
        <v>1.1540049851787905E-7</v>
      </c>
      <c r="T108" s="364">
        <v>1.8804338335223108E-7</v>
      </c>
      <c r="U108" s="364">
        <v>5.3236149957574156E-6</v>
      </c>
      <c r="V108" s="364">
        <v>7.2190104775771716E-5</v>
      </c>
      <c r="W108" s="364">
        <v>7.9205042783289066E-8</v>
      </c>
      <c r="X108" s="364">
        <v>5.011990026319503E-8</v>
      </c>
      <c r="Y108" s="364">
        <v>5.0191193831524041E-5</v>
      </c>
      <c r="Z108" s="364">
        <v>5.1718687634707294E-5</v>
      </c>
      <c r="AA108" s="364">
        <v>2.7228511285027982E-12</v>
      </c>
      <c r="AB108" s="364">
        <v>1.0439154251334933E-8</v>
      </c>
      <c r="AC108" s="364">
        <v>9.8312230123505797E-11</v>
      </c>
      <c r="AD108" s="364">
        <v>3.5987801577507067E-8</v>
      </c>
      <c r="AE108" s="364">
        <v>5.4494473666829442E-12</v>
      </c>
      <c r="AF108" s="364">
        <v>1.963224355960089E-7</v>
      </c>
      <c r="AG108" s="364">
        <v>0.58022442511483341</v>
      </c>
      <c r="AH108" s="364">
        <v>1.7193941613718439E-4</v>
      </c>
      <c r="AI108" s="364">
        <v>1.5313498368178108E-4</v>
      </c>
      <c r="AJ108" s="372"/>
      <c r="AK108" s="364">
        <v>1.3285276589575488E-3</v>
      </c>
      <c r="AL108" s="375"/>
      <c r="AM108" s="364">
        <v>4.5692850801362044E-18</v>
      </c>
      <c r="AN108" s="364">
        <v>3.3383239987592295E-2</v>
      </c>
      <c r="AO108" s="364">
        <v>1.8280537485846041E-9</v>
      </c>
      <c r="AP108" s="364">
        <v>1.0867500094594528E-4</v>
      </c>
      <c r="AQ108" s="364">
        <v>3.6101834955664039E-6</v>
      </c>
      <c r="AR108" s="364">
        <v>7.8744995825822409E-2</v>
      </c>
      <c r="AS108" s="372"/>
      <c r="AT108" s="365">
        <v>5.4182577671128016E-4</v>
      </c>
    </row>
    <row r="109" spans="1:46" ht="17" x14ac:dyDescent="0.2">
      <c r="A109" s="438"/>
      <c r="B109" s="366" t="s">
        <v>684</v>
      </c>
      <c r="C109" s="367">
        <v>38</v>
      </c>
      <c r="D109" s="368">
        <v>49</v>
      </c>
      <c r="E109" s="368">
        <v>38</v>
      </c>
      <c r="F109" s="368">
        <v>49</v>
      </c>
      <c r="G109" s="368">
        <v>49</v>
      </c>
      <c r="H109" s="368">
        <v>50</v>
      </c>
      <c r="I109" s="368">
        <v>8</v>
      </c>
      <c r="J109" s="368">
        <v>16</v>
      </c>
      <c r="K109" s="368">
        <v>45</v>
      </c>
      <c r="L109" s="368">
        <v>45</v>
      </c>
      <c r="M109" s="368">
        <v>38</v>
      </c>
      <c r="N109" s="368">
        <v>28</v>
      </c>
      <c r="O109" s="368">
        <v>31</v>
      </c>
      <c r="P109" s="368">
        <v>35</v>
      </c>
      <c r="Q109" s="368">
        <v>23</v>
      </c>
      <c r="R109" s="368">
        <v>36</v>
      </c>
      <c r="S109" s="368">
        <v>18</v>
      </c>
      <c r="T109" s="368">
        <v>31</v>
      </c>
      <c r="U109" s="368">
        <v>20</v>
      </c>
      <c r="V109" s="368">
        <v>12</v>
      </c>
      <c r="W109" s="368">
        <v>28</v>
      </c>
      <c r="X109" s="368">
        <v>23</v>
      </c>
      <c r="Y109" s="368">
        <v>21</v>
      </c>
      <c r="Z109" s="368">
        <v>46</v>
      </c>
      <c r="AA109" s="368">
        <v>28</v>
      </c>
      <c r="AB109" s="368">
        <v>48</v>
      </c>
      <c r="AC109" s="368">
        <v>36</v>
      </c>
      <c r="AD109" s="368">
        <v>34</v>
      </c>
      <c r="AE109" s="368">
        <v>31</v>
      </c>
      <c r="AF109" s="368">
        <v>22</v>
      </c>
      <c r="AG109" s="368">
        <v>31</v>
      </c>
      <c r="AH109" s="368">
        <v>21</v>
      </c>
      <c r="AI109" s="368">
        <v>34</v>
      </c>
      <c r="AJ109" s="368">
        <v>2</v>
      </c>
      <c r="AK109" s="368">
        <v>50</v>
      </c>
      <c r="AL109" s="368">
        <v>50</v>
      </c>
      <c r="AM109" s="368">
        <v>48</v>
      </c>
      <c r="AN109" s="368">
        <v>3</v>
      </c>
      <c r="AO109" s="368">
        <v>23</v>
      </c>
      <c r="AP109" s="368">
        <v>12</v>
      </c>
      <c r="AQ109" s="368">
        <v>14</v>
      </c>
      <c r="AR109" s="368">
        <v>48</v>
      </c>
      <c r="AS109" s="368">
        <v>1</v>
      </c>
      <c r="AT109" s="369">
        <v>17</v>
      </c>
    </row>
    <row r="110" spans="1:46" ht="51" x14ac:dyDescent="0.2">
      <c r="A110" s="438" t="s">
        <v>145</v>
      </c>
      <c r="B110" s="362" t="s">
        <v>293</v>
      </c>
      <c r="C110" s="370" t="s">
        <v>1724</v>
      </c>
      <c r="D110" s="372" t="s">
        <v>1555</v>
      </c>
      <c r="E110" s="372" t="s">
        <v>1545</v>
      </c>
      <c r="F110" s="372" t="s">
        <v>1272</v>
      </c>
      <c r="G110" s="372" t="s">
        <v>1435</v>
      </c>
      <c r="H110" s="372" t="s">
        <v>1559</v>
      </c>
      <c r="I110" s="372" t="s">
        <v>1185</v>
      </c>
      <c r="J110" s="372" t="s">
        <v>1182</v>
      </c>
      <c r="K110" s="372" t="s">
        <v>1553</v>
      </c>
      <c r="L110" s="372" t="s">
        <v>1667</v>
      </c>
      <c r="M110" s="372" t="s">
        <v>1790</v>
      </c>
      <c r="N110" s="372" t="s">
        <v>1615</v>
      </c>
      <c r="O110" s="372" t="s">
        <v>1314</v>
      </c>
      <c r="P110" s="372" t="s">
        <v>1250</v>
      </c>
      <c r="Q110" s="372" t="s">
        <v>1168</v>
      </c>
      <c r="R110" s="372" t="s">
        <v>1806</v>
      </c>
      <c r="S110" s="372" t="s">
        <v>1395</v>
      </c>
      <c r="T110" s="372" t="s">
        <v>1794</v>
      </c>
      <c r="U110" s="372" t="s">
        <v>1435</v>
      </c>
      <c r="V110" s="372" t="s">
        <v>1442</v>
      </c>
      <c r="W110" s="372" t="s">
        <v>1819</v>
      </c>
      <c r="X110" s="372" t="s">
        <v>1555</v>
      </c>
      <c r="Y110" s="372" t="s">
        <v>1760</v>
      </c>
      <c r="Z110" s="372" t="s">
        <v>1419</v>
      </c>
      <c r="AA110" s="372" t="s">
        <v>1577</v>
      </c>
      <c r="AB110" s="372" t="s">
        <v>1302</v>
      </c>
      <c r="AC110" s="372" t="s">
        <v>1296</v>
      </c>
      <c r="AD110" s="372" t="s">
        <v>1499</v>
      </c>
      <c r="AE110" s="372" t="s">
        <v>1570</v>
      </c>
      <c r="AF110" s="372" t="s">
        <v>1476</v>
      </c>
      <c r="AG110" s="364">
        <v>-0.31701937898683558</v>
      </c>
      <c r="AH110" s="372" t="s">
        <v>1325</v>
      </c>
      <c r="AI110" s="364">
        <v>0.2556334306190769</v>
      </c>
      <c r="AJ110" s="372" t="s">
        <v>1666</v>
      </c>
      <c r="AK110" s="372" t="s">
        <v>1839</v>
      </c>
      <c r="AL110" s="372" t="s">
        <v>1219</v>
      </c>
      <c r="AM110" s="371">
        <v>1</v>
      </c>
      <c r="AN110" s="364">
        <v>0.97435470369244515</v>
      </c>
      <c r="AO110" s="372" t="s">
        <v>1142</v>
      </c>
      <c r="AP110" s="372" t="s">
        <v>1668</v>
      </c>
      <c r="AQ110" s="372" t="s">
        <v>1442</v>
      </c>
      <c r="AR110" s="364">
        <v>-0.253161369144975</v>
      </c>
      <c r="AS110" s="372" t="s">
        <v>1666</v>
      </c>
      <c r="AT110" s="373" t="s">
        <v>1444</v>
      </c>
    </row>
    <row r="111" spans="1:46" ht="34" x14ac:dyDescent="0.2">
      <c r="A111" s="439"/>
      <c r="B111" s="362" t="s">
        <v>683</v>
      </c>
      <c r="C111" s="374">
        <v>3.600812672483382E-3</v>
      </c>
      <c r="D111" s="364">
        <v>4.3717402939791008E-14</v>
      </c>
      <c r="E111" s="364">
        <v>7.4638285491242899E-6</v>
      </c>
      <c r="F111" s="364">
        <v>4.1646476761537109E-10</v>
      </c>
      <c r="G111" s="364">
        <v>1.7471231721944147E-15</v>
      </c>
      <c r="H111" s="364">
        <v>1.4931643036102015E-4</v>
      </c>
      <c r="I111" s="364">
        <v>9.0695828286929521E-5</v>
      </c>
      <c r="J111" s="364">
        <v>6.5624413429990315E-8</v>
      </c>
      <c r="K111" s="364">
        <v>3.9674690721613794E-6</v>
      </c>
      <c r="L111" s="364">
        <v>1.2912317953290825E-8</v>
      </c>
      <c r="M111" s="364">
        <v>9.120385715188235E-5</v>
      </c>
      <c r="N111" s="364">
        <v>2.3654888218265138E-7</v>
      </c>
      <c r="O111" s="364">
        <v>1.411647941412575E-5</v>
      </c>
      <c r="P111" s="364">
        <v>1.1356255775270864E-13</v>
      </c>
      <c r="Q111" s="364">
        <v>1.1761943843426139E-7</v>
      </c>
      <c r="R111" s="364">
        <v>2.1720263929692778E-2</v>
      </c>
      <c r="S111" s="364">
        <v>8.9049152302072666E-11</v>
      </c>
      <c r="T111" s="364">
        <v>6.8036794200482226E-8</v>
      </c>
      <c r="U111" s="364">
        <v>7.6064822950171329E-7</v>
      </c>
      <c r="V111" s="364">
        <v>2.0420618303013592E-9</v>
      </c>
      <c r="W111" s="364">
        <v>1.0735208352010341E-3</v>
      </c>
      <c r="X111" s="364">
        <v>3.8688896707822715E-7</v>
      </c>
      <c r="Y111" s="364">
        <v>1.6691693511914786E-4</v>
      </c>
      <c r="Z111" s="364">
        <v>6.3837895194886031E-3</v>
      </c>
      <c r="AA111" s="364">
        <v>5.7522040062377972E-10</v>
      </c>
      <c r="AB111" s="364">
        <v>1.0720983917260228E-7</v>
      </c>
      <c r="AC111" s="364">
        <v>9.9328563775003072E-14</v>
      </c>
      <c r="AD111" s="364">
        <v>2.5715306624328626E-10</v>
      </c>
      <c r="AE111" s="364">
        <v>8.1680855098515506E-9</v>
      </c>
      <c r="AF111" s="364">
        <v>7.3267457870153605E-9</v>
      </c>
      <c r="AG111" s="364">
        <v>8.226454194448353E-2</v>
      </c>
      <c r="AH111" s="364">
        <v>6.1532078612162183E-5</v>
      </c>
      <c r="AI111" s="364">
        <v>0.1445090663050648</v>
      </c>
      <c r="AJ111" s="372"/>
      <c r="AK111" s="364">
        <v>4.6465394307120277E-4</v>
      </c>
      <c r="AL111" s="364">
        <v>4.5692850801362044E-18</v>
      </c>
      <c r="AM111" s="375"/>
      <c r="AN111" s="364">
        <v>0.14448791047581244</v>
      </c>
      <c r="AO111" s="364">
        <v>1.738775029402049E-9</v>
      </c>
      <c r="AP111" s="364">
        <v>1.0681592117048097E-3</v>
      </c>
      <c r="AQ111" s="364">
        <v>3.4877638614783166E-11</v>
      </c>
      <c r="AR111" s="364">
        <v>8.2541537625648115E-2</v>
      </c>
      <c r="AS111" s="372"/>
      <c r="AT111" s="365">
        <v>1.8746265552092708E-3</v>
      </c>
    </row>
    <row r="112" spans="1:46" ht="17" x14ac:dyDescent="0.2">
      <c r="A112" s="438"/>
      <c r="B112" s="366" t="s">
        <v>684</v>
      </c>
      <c r="C112" s="367">
        <v>38</v>
      </c>
      <c r="D112" s="368">
        <v>48</v>
      </c>
      <c r="E112" s="368">
        <v>38</v>
      </c>
      <c r="F112" s="368">
        <v>48</v>
      </c>
      <c r="G112" s="368">
        <v>48</v>
      </c>
      <c r="H112" s="368">
        <v>48</v>
      </c>
      <c r="I112" s="368">
        <v>8</v>
      </c>
      <c r="J112" s="368">
        <v>16</v>
      </c>
      <c r="K112" s="368">
        <v>45</v>
      </c>
      <c r="L112" s="368">
        <v>45</v>
      </c>
      <c r="M112" s="368">
        <v>38</v>
      </c>
      <c r="N112" s="368">
        <v>28</v>
      </c>
      <c r="O112" s="368">
        <v>31</v>
      </c>
      <c r="P112" s="368">
        <v>35</v>
      </c>
      <c r="Q112" s="368">
        <v>23</v>
      </c>
      <c r="R112" s="368">
        <v>36</v>
      </c>
      <c r="S112" s="368">
        <v>18</v>
      </c>
      <c r="T112" s="368">
        <v>31</v>
      </c>
      <c r="U112" s="368">
        <v>20</v>
      </c>
      <c r="V112" s="368">
        <v>12</v>
      </c>
      <c r="W112" s="368">
        <v>28</v>
      </c>
      <c r="X112" s="368">
        <v>23</v>
      </c>
      <c r="Y112" s="368">
        <v>21</v>
      </c>
      <c r="Z112" s="368">
        <v>46</v>
      </c>
      <c r="AA112" s="368">
        <v>28</v>
      </c>
      <c r="AB112" s="368">
        <v>48</v>
      </c>
      <c r="AC112" s="368">
        <v>34</v>
      </c>
      <c r="AD112" s="368">
        <v>34</v>
      </c>
      <c r="AE112" s="368">
        <v>31</v>
      </c>
      <c r="AF112" s="368">
        <v>22</v>
      </c>
      <c r="AG112" s="368">
        <v>31</v>
      </c>
      <c r="AH112" s="368">
        <v>21</v>
      </c>
      <c r="AI112" s="368">
        <v>34</v>
      </c>
      <c r="AJ112" s="368">
        <v>2</v>
      </c>
      <c r="AK112" s="368">
        <v>48</v>
      </c>
      <c r="AL112" s="368">
        <v>48</v>
      </c>
      <c r="AM112" s="368">
        <v>48</v>
      </c>
      <c r="AN112" s="368">
        <v>3</v>
      </c>
      <c r="AO112" s="368">
        <v>23</v>
      </c>
      <c r="AP112" s="368">
        <v>12</v>
      </c>
      <c r="AQ112" s="368">
        <v>14</v>
      </c>
      <c r="AR112" s="368">
        <v>48</v>
      </c>
      <c r="AS112" s="368">
        <v>1</v>
      </c>
      <c r="AT112" s="369">
        <v>17</v>
      </c>
    </row>
    <row r="113" spans="1:46" ht="51" x14ac:dyDescent="0.2">
      <c r="A113" s="438" t="s">
        <v>143</v>
      </c>
      <c r="B113" s="362" t="s">
        <v>293</v>
      </c>
      <c r="C113" s="374">
        <v>0.86602540378443638</v>
      </c>
      <c r="D113" s="364">
        <v>-4.5970826721356623E-15</v>
      </c>
      <c r="E113" s="364">
        <v>0.86602540378444082</v>
      </c>
      <c r="F113" s="364">
        <v>0.99339926779878229</v>
      </c>
      <c r="G113" s="372" t="s">
        <v>1719</v>
      </c>
      <c r="H113" s="364">
        <v>0.98198050606196452</v>
      </c>
      <c r="I113" s="364">
        <v>0.86602540378443638</v>
      </c>
      <c r="J113" s="372" t="s">
        <v>1666</v>
      </c>
      <c r="K113" s="364">
        <v>0.50000000000000044</v>
      </c>
      <c r="L113" s="372" t="s">
        <v>1719</v>
      </c>
      <c r="M113" s="372" t="s">
        <v>1719</v>
      </c>
      <c r="N113" s="364">
        <v>0</v>
      </c>
      <c r="O113" s="364">
        <v>0.99540227449679619</v>
      </c>
      <c r="P113" s="364">
        <v>0.86602540378444093</v>
      </c>
      <c r="Q113" s="364">
        <v>0.99661589554012353</v>
      </c>
      <c r="R113" s="364">
        <v>0.99339926779878263</v>
      </c>
      <c r="S113" s="364">
        <v>0.86602540378444104</v>
      </c>
      <c r="T113" s="364">
        <v>-0.86602540378443627</v>
      </c>
      <c r="U113" s="364">
        <v>0.86602540378444093</v>
      </c>
      <c r="V113" s="372" t="s">
        <v>1709</v>
      </c>
      <c r="W113" s="364">
        <v>0.86602540378444093</v>
      </c>
      <c r="X113" s="364">
        <v>0.32732683535398832</v>
      </c>
      <c r="Y113" s="364">
        <v>0</v>
      </c>
      <c r="Z113" s="364">
        <v>0.88968024853056249</v>
      </c>
      <c r="AA113" s="364">
        <v>0.86602540378444104</v>
      </c>
      <c r="AB113" s="364">
        <v>0.65465367070797376</v>
      </c>
      <c r="AC113" s="364">
        <v>0.98974331861078646</v>
      </c>
      <c r="AD113" s="364">
        <v>0.99339926779878329</v>
      </c>
      <c r="AE113" s="364">
        <v>0.86602540378444104</v>
      </c>
      <c r="AF113" s="364">
        <v>0.86602540378444093</v>
      </c>
      <c r="AG113" s="364">
        <v>0.86602540378444093</v>
      </c>
      <c r="AH113" s="372" t="s">
        <v>1666</v>
      </c>
      <c r="AI113" s="372" t="s">
        <v>1666</v>
      </c>
      <c r="AJ113" s="372" t="s">
        <v>1666</v>
      </c>
      <c r="AK113" s="372" t="s">
        <v>1719</v>
      </c>
      <c r="AL113" s="372" t="s">
        <v>1840</v>
      </c>
      <c r="AM113" s="364">
        <v>0.97435470369244515</v>
      </c>
      <c r="AN113" s="371">
        <v>1</v>
      </c>
      <c r="AO113" s="364">
        <v>0.86602540378444104</v>
      </c>
      <c r="AP113" s="364">
        <v>4.6241243349129728E-15</v>
      </c>
      <c r="AQ113" s="364">
        <v>0.65465367070798075</v>
      </c>
      <c r="AR113" s="372" t="s">
        <v>1840</v>
      </c>
      <c r="AS113" s="372" t="s">
        <v>1666</v>
      </c>
      <c r="AT113" s="365">
        <v>0.95221658140910592</v>
      </c>
    </row>
    <row r="114" spans="1:46" ht="34" x14ac:dyDescent="0.2">
      <c r="A114" s="439"/>
      <c r="B114" s="362" t="s">
        <v>683</v>
      </c>
      <c r="C114" s="374">
        <v>0.33333333333333626</v>
      </c>
      <c r="D114" s="364">
        <v>0.99999999999999711</v>
      </c>
      <c r="E114" s="364">
        <v>0.33333333333333059</v>
      </c>
      <c r="F114" s="364">
        <v>7.3186395040330532E-2</v>
      </c>
      <c r="G114" s="364">
        <v>0</v>
      </c>
      <c r="H114" s="364">
        <v>0.1210377183236806</v>
      </c>
      <c r="I114" s="364">
        <v>0.33333333333333626</v>
      </c>
      <c r="J114" s="372"/>
      <c r="K114" s="364">
        <v>0.6666666666666663</v>
      </c>
      <c r="L114" s="364">
        <v>0</v>
      </c>
      <c r="M114" s="364">
        <v>0</v>
      </c>
      <c r="N114" s="364">
        <v>1</v>
      </c>
      <c r="O114" s="364">
        <v>6.10707393850487E-2</v>
      </c>
      <c r="P114" s="364">
        <v>0.33333333333333037</v>
      </c>
      <c r="Q114" s="364">
        <v>5.2388932821649914E-2</v>
      </c>
      <c r="R114" s="364">
        <v>7.3186395040328645E-2</v>
      </c>
      <c r="S114" s="364">
        <v>0.33333333333333026</v>
      </c>
      <c r="T114" s="364">
        <v>0.33333333333333637</v>
      </c>
      <c r="U114" s="364">
        <v>0.33333333333333037</v>
      </c>
      <c r="V114" s="364">
        <v>4.0783294536830383E-2</v>
      </c>
      <c r="W114" s="364">
        <v>0.33333333333333037</v>
      </c>
      <c r="X114" s="364">
        <v>0.78770438499034356</v>
      </c>
      <c r="Y114" s="364">
        <v>1</v>
      </c>
      <c r="Z114" s="364">
        <v>0.30185450526580115</v>
      </c>
      <c r="AA114" s="364">
        <v>0.33333333333333026</v>
      </c>
      <c r="AB114" s="364">
        <v>0.5456289483429928</v>
      </c>
      <c r="AC114" s="364">
        <v>9.1257896685982387E-2</v>
      </c>
      <c r="AD114" s="364">
        <v>7.3186395040324981E-2</v>
      </c>
      <c r="AE114" s="364">
        <v>0.33333333333333026</v>
      </c>
      <c r="AF114" s="364">
        <v>0.33333333333333037</v>
      </c>
      <c r="AG114" s="364">
        <v>0.33333333333333037</v>
      </c>
      <c r="AH114" s="372"/>
      <c r="AI114" s="372"/>
      <c r="AJ114" s="372"/>
      <c r="AK114" s="364">
        <v>0</v>
      </c>
      <c r="AL114" s="364">
        <v>3.3383239987592295E-2</v>
      </c>
      <c r="AM114" s="364">
        <v>0.14448791047581244</v>
      </c>
      <c r="AN114" s="375"/>
      <c r="AO114" s="364">
        <v>0.33333333333333026</v>
      </c>
      <c r="AP114" s="364">
        <v>0.999999999999997</v>
      </c>
      <c r="AQ114" s="364">
        <v>0.54562894834298692</v>
      </c>
      <c r="AR114" s="364">
        <v>2.1612434272268444E-2</v>
      </c>
      <c r="AS114" s="372"/>
      <c r="AT114" s="365">
        <v>0.19759612400303395</v>
      </c>
    </row>
    <row r="115" spans="1:46" ht="17" x14ac:dyDescent="0.2">
      <c r="A115" s="438"/>
      <c r="B115" s="366" t="s">
        <v>684</v>
      </c>
      <c r="C115" s="367">
        <v>3</v>
      </c>
      <c r="D115" s="368">
        <v>3</v>
      </c>
      <c r="E115" s="368">
        <v>3</v>
      </c>
      <c r="F115" s="368">
        <v>3</v>
      </c>
      <c r="G115" s="368">
        <v>3</v>
      </c>
      <c r="H115" s="368">
        <v>3</v>
      </c>
      <c r="I115" s="368">
        <v>3</v>
      </c>
      <c r="J115" s="368">
        <v>3</v>
      </c>
      <c r="K115" s="368">
        <v>3</v>
      </c>
      <c r="L115" s="368">
        <v>3</v>
      </c>
      <c r="M115" s="368">
        <v>3</v>
      </c>
      <c r="N115" s="368">
        <v>3</v>
      </c>
      <c r="O115" s="368">
        <v>3</v>
      </c>
      <c r="P115" s="368">
        <v>3</v>
      </c>
      <c r="Q115" s="368">
        <v>3</v>
      </c>
      <c r="R115" s="368">
        <v>3</v>
      </c>
      <c r="S115" s="368">
        <v>3</v>
      </c>
      <c r="T115" s="368">
        <v>3</v>
      </c>
      <c r="U115" s="368">
        <v>3</v>
      </c>
      <c r="V115" s="368">
        <v>3</v>
      </c>
      <c r="W115" s="368">
        <v>3</v>
      </c>
      <c r="X115" s="368">
        <v>3</v>
      </c>
      <c r="Y115" s="368">
        <v>3</v>
      </c>
      <c r="Z115" s="368">
        <v>3</v>
      </c>
      <c r="AA115" s="368">
        <v>3</v>
      </c>
      <c r="AB115" s="368">
        <v>3</v>
      </c>
      <c r="AC115" s="368">
        <v>3</v>
      </c>
      <c r="AD115" s="368">
        <v>3</v>
      </c>
      <c r="AE115" s="368">
        <v>3</v>
      </c>
      <c r="AF115" s="368">
        <v>3</v>
      </c>
      <c r="AG115" s="368">
        <v>3</v>
      </c>
      <c r="AH115" s="368">
        <v>3</v>
      </c>
      <c r="AI115" s="368">
        <v>3</v>
      </c>
      <c r="AJ115" s="368">
        <v>2</v>
      </c>
      <c r="AK115" s="368">
        <v>3</v>
      </c>
      <c r="AL115" s="368">
        <v>3</v>
      </c>
      <c r="AM115" s="368">
        <v>3</v>
      </c>
      <c r="AN115" s="368">
        <v>3</v>
      </c>
      <c r="AO115" s="368">
        <v>3</v>
      </c>
      <c r="AP115" s="368">
        <v>3</v>
      </c>
      <c r="AQ115" s="368">
        <v>3</v>
      </c>
      <c r="AR115" s="368">
        <v>3</v>
      </c>
      <c r="AS115" s="368">
        <v>1</v>
      </c>
      <c r="AT115" s="369">
        <v>3</v>
      </c>
    </row>
    <row r="116" spans="1:46" ht="51" x14ac:dyDescent="0.2">
      <c r="A116" s="438" t="s">
        <v>142</v>
      </c>
      <c r="B116" s="362" t="s">
        <v>293</v>
      </c>
      <c r="C116" s="370" t="s">
        <v>1432</v>
      </c>
      <c r="D116" s="372" t="s">
        <v>1586</v>
      </c>
      <c r="E116" s="372" t="s">
        <v>1139</v>
      </c>
      <c r="F116" s="372" t="s">
        <v>1168</v>
      </c>
      <c r="G116" s="372" t="s">
        <v>1364</v>
      </c>
      <c r="H116" s="372" t="s">
        <v>1568</v>
      </c>
      <c r="I116" s="372" t="s">
        <v>1542</v>
      </c>
      <c r="J116" s="372" t="s">
        <v>1181</v>
      </c>
      <c r="K116" s="372" t="s">
        <v>1259</v>
      </c>
      <c r="L116" s="372" t="s">
        <v>1402</v>
      </c>
      <c r="M116" s="372" t="s">
        <v>1273</v>
      </c>
      <c r="N116" s="372" t="s">
        <v>1648</v>
      </c>
      <c r="O116" s="372" t="s">
        <v>1679</v>
      </c>
      <c r="P116" s="372" t="s">
        <v>1795</v>
      </c>
      <c r="Q116" s="372" t="s">
        <v>1791</v>
      </c>
      <c r="R116" s="372" t="s">
        <v>1181</v>
      </c>
      <c r="S116" s="372" t="s">
        <v>1324</v>
      </c>
      <c r="T116" s="372" t="s">
        <v>1369</v>
      </c>
      <c r="U116" s="372" t="s">
        <v>1764</v>
      </c>
      <c r="V116" s="372" t="s">
        <v>1355</v>
      </c>
      <c r="W116" s="372" t="s">
        <v>1620</v>
      </c>
      <c r="X116" s="372" t="s">
        <v>1471</v>
      </c>
      <c r="Y116" s="372" t="s">
        <v>1566</v>
      </c>
      <c r="Z116" s="364">
        <v>-0.24352686987745581</v>
      </c>
      <c r="AA116" s="372" t="s">
        <v>1586</v>
      </c>
      <c r="AB116" s="372" t="s">
        <v>1285</v>
      </c>
      <c r="AC116" s="372" t="s">
        <v>1289</v>
      </c>
      <c r="AD116" s="372" t="s">
        <v>1830</v>
      </c>
      <c r="AE116" s="372" t="s">
        <v>1455</v>
      </c>
      <c r="AF116" s="372" t="s">
        <v>1834</v>
      </c>
      <c r="AG116" s="364">
        <v>0.11562636046317019</v>
      </c>
      <c r="AH116" s="372" t="s">
        <v>1220</v>
      </c>
      <c r="AI116" s="372" t="s">
        <v>1388</v>
      </c>
      <c r="AJ116" s="372" t="s">
        <v>1837</v>
      </c>
      <c r="AK116" s="372" t="s">
        <v>1286</v>
      </c>
      <c r="AL116" s="372" t="s">
        <v>1142</v>
      </c>
      <c r="AM116" s="372" t="s">
        <v>1142</v>
      </c>
      <c r="AN116" s="364">
        <v>0.86602540378444104</v>
      </c>
      <c r="AO116" s="371">
        <v>1</v>
      </c>
      <c r="AP116" s="372" t="s">
        <v>1241</v>
      </c>
      <c r="AQ116" s="372" t="s">
        <v>1345</v>
      </c>
      <c r="AR116" s="372" t="s">
        <v>1358</v>
      </c>
      <c r="AS116" s="372" t="s">
        <v>1747</v>
      </c>
      <c r="AT116" s="373" t="s">
        <v>1508</v>
      </c>
    </row>
    <row r="117" spans="1:46" ht="34" x14ac:dyDescent="0.2">
      <c r="A117" s="439"/>
      <c r="B117" s="362" t="s">
        <v>683</v>
      </c>
      <c r="C117" s="374">
        <v>1.4710802084546429E-9</v>
      </c>
      <c r="D117" s="364">
        <v>1.2420029267471783E-8</v>
      </c>
      <c r="E117" s="364">
        <v>2.0199795065921467E-11</v>
      </c>
      <c r="F117" s="364">
        <v>1.1266520835806929E-7</v>
      </c>
      <c r="G117" s="364">
        <v>4.510740239960876E-15</v>
      </c>
      <c r="H117" s="364">
        <v>1.6371930566422711E-3</v>
      </c>
      <c r="I117" s="364">
        <v>1.0240295365133822E-3</v>
      </c>
      <c r="J117" s="364">
        <v>6.5883926549239594E-15</v>
      </c>
      <c r="K117" s="364">
        <v>1.8024733605832959E-12</v>
      </c>
      <c r="L117" s="364">
        <v>1.3144831424165974E-8</v>
      </c>
      <c r="M117" s="364">
        <v>5.7096024798700849E-11</v>
      </c>
      <c r="N117" s="364">
        <v>3.5366096038963509E-9</v>
      </c>
      <c r="O117" s="364">
        <v>1.0168365311848016E-7</v>
      </c>
      <c r="P117" s="364">
        <v>1.5833412722661132E-10</v>
      </c>
      <c r="Q117" s="364">
        <v>3.0604748572773942E-7</v>
      </c>
      <c r="R117" s="364">
        <v>3.8911770568248039E-13</v>
      </c>
      <c r="S117" s="364">
        <v>9.9178084522316885E-5</v>
      </c>
      <c r="T117" s="364">
        <v>3.3552844369404487E-9</v>
      </c>
      <c r="U117" s="364">
        <v>8.1208182316311632E-4</v>
      </c>
      <c r="V117" s="364">
        <v>7.9836103159290433E-4</v>
      </c>
      <c r="W117" s="364">
        <v>2.1600443744511339E-4</v>
      </c>
      <c r="X117" s="364">
        <v>1.0700138151573437E-8</v>
      </c>
      <c r="Y117" s="364">
        <v>4.4307057106059561E-5</v>
      </c>
      <c r="Z117" s="364">
        <v>0.24077170804414622</v>
      </c>
      <c r="AA117" s="364">
        <v>1.1598644778307201E-15</v>
      </c>
      <c r="AB117" s="364">
        <v>1.3928680527560219E-15</v>
      </c>
      <c r="AC117" s="364">
        <v>2.1612019219969342E-8</v>
      </c>
      <c r="AD117" s="364">
        <v>1.4122206845532375E-2</v>
      </c>
      <c r="AE117" s="364">
        <v>2.3453090893742747E-15</v>
      </c>
      <c r="AF117" s="364">
        <v>8.6517632034412595E-4</v>
      </c>
      <c r="AG117" s="364">
        <v>0.47159041081734654</v>
      </c>
      <c r="AH117" s="364">
        <v>1.4514283264381393E-22</v>
      </c>
      <c r="AI117" s="364">
        <v>1.3437116598698761E-5</v>
      </c>
      <c r="AJ117" s="364">
        <v>1.3439737278386765E-3</v>
      </c>
      <c r="AK117" s="364">
        <v>2.8822490217724604E-18</v>
      </c>
      <c r="AL117" s="364">
        <v>1.8280537485846041E-9</v>
      </c>
      <c r="AM117" s="364">
        <v>1.738775029402049E-9</v>
      </c>
      <c r="AN117" s="364">
        <v>0.33333333333333026</v>
      </c>
      <c r="AO117" s="375"/>
      <c r="AP117" s="364">
        <v>3.1869650419228616E-9</v>
      </c>
      <c r="AQ117" s="364">
        <v>2.3553912336056676E-12</v>
      </c>
      <c r="AR117" s="364">
        <v>6.6606541346452407E-10</v>
      </c>
      <c r="AS117" s="364">
        <v>4.4650300774922255E-2</v>
      </c>
      <c r="AT117" s="365">
        <v>3.113461755975567E-5</v>
      </c>
    </row>
    <row r="118" spans="1:46" ht="17" x14ac:dyDescent="0.2">
      <c r="A118" s="438"/>
      <c r="B118" s="366" t="s">
        <v>684</v>
      </c>
      <c r="C118" s="367">
        <v>34</v>
      </c>
      <c r="D118" s="368">
        <v>23</v>
      </c>
      <c r="E118" s="368">
        <v>35</v>
      </c>
      <c r="F118" s="368">
        <v>23</v>
      </c>
      <c r="G118" s="368">
        <v>23</v>
      </c>
      <c r="H118" s="368">
        <v>23</v>
      </c>
      <c r="I118" s="368">
        <v>33</v>
      </c>
      <c r="J118" s="368">
        <v>41</v>
      </c>
      <c r="K118" s="368">
        <v>27</v>
      </c>
      <c r="L118" s="368">
        <v>27</v>
      </c>
      <c r="M118" s="368">
        <v>34</v>
      </c>
      <c r="N118" s="368">
        <v>45</v>
      </c>
      <c r="O118" s="368">
        <v>41</v>
      </c>
      <c r="P118" s="368">
        <v>37</v>
      </c>
      <c r="Q118" s="368">
        <v>48</v>
      </c>
      <c r="R118" s="368">
        <v>36</v>
      </c>
      <c r="S118" s="368">
        <v>43</v>
      </c>
      <c r="T118" s="368">
        <v>41</v>
      </c>
      <c r="U118" s="368">
        <v>45</v>
      </c>
      <c r="V118" s="368">
        <v>37</v>
      </c>
      <c r="W118" s="368">
        <v>44</v>
      </c>
      <c r="X118" s="368">
        <v>48</v>
      </c>
      <c r="Y118" s="368">
        <v>46</v>
      </c>
      <c r="Z118" s="368">
        <v>25</v>
      </c>
      <c r="AA118" s="368">
        <v>43</v>
      </c>
      <c r="AB118" s="368">
        <v>24</v>
      </c>
      <c r="AC118" s="368">
        <v>22</v>
      </c>
      <c r="AD118" s="368">
        <v>38</v>
      </c>
      <c r="AE118" s="368">
        <v>41</v>
      </c>
      <c r="AF118" s="368">
        <v>47</v>
      </c>
      <c r="AG118" s="368">
        <v>41</v>
      </c>
      <c r="AH118" s="368">
        <v>46</v>
      </c>
      <c r="AI118" s="368">
        <v>38</v>
      </c>
      <c r="AJ118" s="368">
        <v>4</v>
      </c>
      <c r="AK118" s="368">
        <v>23</v>
      </c>
      <c r="AL118" s="368">
        <v>23</v>
      </c>
      <c r="AM118" s="368">
        <v>23</v>
      </c>
      <c r="AN118" s="368">
        <v>3</v>
      </c>
      <c r="AO118" s="368">
        <v>48</v>
      </c>
      <c r="AP118" s="368">
        <v>37</v>
      </c>
      <c r="AQ118" s="368">
        <v>39</v>
      </c>
      <c r="AR118" s="368">
        <v>23</v>
      </c>
      <c r="AS118" s="368">
        <v>26</v>
      </c>
      <c r="AT118" s="369">
        <v>17</v>
      </c>
    </row>
    <row r="119" spans="1:46" ht="51" x14ac:dyDescent="0.2">
      <c r="A119" s="438" t="s">
        <v>141</v>
      </c>
      <c r="B119" s="362" t="s">
        <v>293</v>
      </c>
      <c r="C119" s="370" t="s">
        <v>1555</v>
      </c>
      <c r="D119" s="372" t="s">
        <v>1426</v>
      </c>
      <c r="E119" s="372" t="s">
        <v>1256</v>
      </c>
      <c r="F119" s="364">
        <v>0.34092026733538594</v>
      </c>
      <c r="G119" s="372" t="s">
        <v>1677</v>
      </c>
      <c r="H119" s="364">
        <v>0.42821815295110244</v>
      </c>
      <c r="I119" s="372" t="s">
        <v>1142</v>
      </c>
      <c r="J119" s="372" t="s">
        <v>1164</v>
      </c>
      <c r="K119" s="372" t="s">
        <v>1506</v>
      </c>
      <c r="L119" s="372" t="s">
        <v>1654</v>
      </c>
      <c r="M119" s="372" t="s">
        <v>1163</v>
      </c>
      <c r="N119" s="372" t="s">
        <v>1199</v>
      </c>
      <c r="O119" s="372" t="s">
        <v>1397</v>
      </c>
      <c r="P119" s="372" t="s">
        <v>1396</v>
      </c>
      <c r="Q119" s="372" t="s">
        <v>1208</v>
      </c>
      <c r="R119" s="372" t="s">
        <v>1244</v>
      </c>
      <c r="S119" s="372" t="s">
        <v>1562</v>
      </c>
      <c r="T119" s="372" t="s">
        <v>1592</v>
      </c>
      <c r="U119" s="372" t="s">
        <v>1181</v>
      </c>
      <c r="V119" s="372" t="s">
        <v>1290</v>
      </c>
      <c r="W119" s="372" t="s">
        <v>1238</v>
      </c>
      <c r="X119" s="372" t="s">
        <v>1182</v>
      </c>
      <c r="Y119" s="372" t="s">
        <v>1191</v>
      </c>
      <c r="Z119" s="364">
        <v>0.48136092819266452</v>
      </c>
      <c r="AA119" s="372" t="s">
        <v>1165</v>
      </c>
      <c r="AB119" s="372" t="s">
        <v>1139</v>
      </c>
      <c r="AC119" s="372" t="s">
        <v>1828</v>
      </c>
      <c r="AD119" s="364">
        <v>-8.0663260344791529E-2</v>
      </c>
      <c r="AE119" s="372" t="s">
        <v>1193</v>
      </c>
      <c r="AF119" s="372" t="s">
        <v>1421</v>
      </c>
      <c r="AG119" s="372" t="s">
        <v>1790</v>
      </c>
      <c r="AH119" s="372" t="s">
        <v>1546</v>
      </c>
      <c r="AI119" s="372" t="s">
        <v>1664</v>
      </c>
      <c r="AJ119" s="372" t="s">
        <v>1504</v>
      </c>
      <c r="AK119" s="372" t="s">
        <v>1775</v>
      </c>
      <c r="AL119" s="372" t="s">
        <v>1448</v>
      </c>
      <c r="AM119" s="372" t="s">
        <v>1668</v>
      </c>
      <c r="AN119" s="364">
        <v>4.6241243349129728E-15</v>
      </c>
      <c r="AO119" s="372" t="s">
        <v>1241</v>
      </c>
      <c r="AP119" s="371">
        <v>1</v>
      </c>
      <c r="AQ119" s="372" t="s">
        <v>1821</v>
      </c>
      <c r="AR119" s="372" t="s">
        <v>1260</v>
      </c>
      <c r="AS119" s="372" t="s">
        <v>1159</v>
      </c>
      <c r="AT119" s="373" t="s">
        <v>1470</v>
      </c>
    </row>
    <row r="120" spans="1:46" ht="34" x14ac:dyDescent="0.2">
      <c r="A120" s="439"/>
      <c r="B120" s="362" t="s">
        <v>683</v>
      </c>
      <c r="C120" s="374">
        <v>3.869774273142403E-7</v>
      </c>
      <c r="D120" s="364">
        <v>7.9302286528378091E-3</v>
      </c>
      <c r="E120" s="364">
        <v>5.8761653574765109E-13</v>
      </c>
      <c r="F120" s="364">
        <v>0.27816831018905125</v>
      </c>
      <c r="G120" s="364">
        <v>4.2444475558101298E-3</v>
      </c>
      <c r="H120" s="364">
        <v>0.16489368630748041</v>
      </c>
      <c r="I120" s="364">
        <v>1.0820284168896509E-17</v>
      </c>
      <c r="J120" s="364">
        <v>2.3709754804127344E-6</v>
      </c>
      <c r="K120" s="364">
        <v>7.2628873517254855E-4</v>
      </c>
      <c r="L120" s="364">
        <v>1.5265838586643421E-3</v>
      </c>
      <c r="M120" s="364">
        <v>1.5445112126530366E-11</v>
      </c>
      <c r="N120" s="364">
        <v>5.1006374752300483E-9</v>
      </c>
      <c r="O120" s="364">
        <v>1.6779805787151895E-4</v>
      </c>
      <c r="P120" s="364">
        <v>1.222633121196685E-6</v>
      </c>
      <c r="Q120" s="364">
        <v>1.4366610725737494E-19</v>
      </c>
      <c r="R120" s="364">
        <v>1.5293028534223125E-9</v>
      </c>
      <c r="S120" s="364">
        <v>5.4441225312998034E-17</v>
      </c>
      <c r="T120" s="364">
        <v>5.5219731925024331E-8</v>
      </c>
      <c r="U120" s="364">
        <v>7.3119580968229544E-15</v>
      </c>
      <c r="V120" s="364">
        <v>5.0552337065527361E-22</v>
      </c>
      <c r="W120" s="364">
        <v>3.0230969672989876E-23</v>
      </c>
      <c r="X120" s="364">
        <v>2.167737071876323E-18</v>
      </c>
      <c r="Y120" s="364">
        <v>5.8569374664312289E-28</v>
      </c>
      <c r="Z120" s="364">
        <v>8.1387677106922518E-2</v>
      </c>
      <c r="AA120" s="364">
        <v>3.8085323004796285E-12</v>
      </c>
      <c r="AB120" s="364">
        <v>1.3597322808615582E-4</v>
      </c>
      <c r="AC120" s="364">
        <v>1.443559425461398E-2</v>
      </c>
      <c r="AD120" s="364">
        <v>0.68918719983806909</v>
      </c>
      <c r="AE120" s="364">
        <v>4.4705343370975178E-19</v>
      </c>
      <c r="AF120" s="364">
        <v>3.1261203591884985E-13</v>
      </c>
      <c r="AG120" s="364">
        <v>5.6386992497746912E-4</v>
      </c>
      <c r="AH120" s="364">
        <v>2.1283700360560104E-5</v>
      </c>
      <c r="AI120" s="364">
        <v>5.5277577337641188E-4</v>
      </c>
      <c r="AJ120" s="364">
        <v>9.1326113862755243E-3</v>
      </c>
      <c r="AK120" s="364">
        <v>7.5077637317857559E-3</v>
      </c>
      <c r="AL120" s="364">
        <v>1.0867500094594528E-4</v>
      </c>
      <c r="AM120" s="364">
        <v>1.0681592117048097E-3</v>
      </c>
      <c r="AN120" s="364">
        <v>0.999999999999997</v>
      </c>
      <c r="AO120" s="364">
        <v>3.1869650419228616E-9</v>
      </c>
      <c r="AP120" s="375"/>
      <c r="AQ120" s="364">
        <v>1.7988128910057587E-6</v>
      </c>
      <c r="AR120" s="364">
        <v>6.5989235910567209E-6</v>
      </c>
      <c r="AS120" s="364">
        <v>5.9658063544399796E-8</v>
      </c>
      <c r="AT120" s="365">
        <v>5.8578270911747467E-4</v>
      </c>
    </row>
    <row r="121" spans="1:46" ht="17" x14ac:dyDescent="0.2">
      <c r="A121" s="438"/>
      <c r="B121" s="366" t="s">
        <v>684</v>
      </c>
      <c r="C121" s="367">
        <v>23</v>
      </c>
      <c r="D121" s="368">
        <v>12</v>
      </c>
      <c r="E121" s="368">
        <v>24</v>
      </c>
      <c r="F121" s="368">
        <v>12</v>
      </c>
      <c r="G121" s="368">
        <v>12</v>
      </c>
      <c r="H121" s="368">
        <v>12</v>
      </c>
      <c r="I121" s="368">
        <v>44</v>
      </c>
      <c r="J121" s="368">
        <v>45</v>
      </c>
      <c r="K121" s="368">
        <v>16</v>
      </c>
      <c r="L121" s="368">
        <v>16</v>
      </c>
      <c r="M121" s="368">
        <v>23</v>
      </c>
      <c r="N121" s="368">
        <v>34</v>
      </c>
      <c r="O121" s="368">
        <v>30</v>
      </c>
      <c r="P121" s="368">
        <v>26</v>
      </c>
      <c r="Q121" s="368">
        <v>38</v>
      </c>
      <c r="R121" s="368">
        <v>25</v>
      </c>
      <c r="S121" s="368">
        <v>43</v>
      </c>
      <c r="T121" s="368">
        <v>30</v>
      </c>
      <c r="U121" s="368">
        <v>41</v>
      </c>
      <c r="V121" s="368">
        <v>48</v>
      </c>
      <c r="W121" s="368">
        <v>33</v>
      </c>
      <c r="X121" s="368">
        <v>38</v>
      </c>
      <c r="Y121" s="368">
        <v>40</v>
      </c>
      <c r="Z121" s="368">
        <v>14</v>
      </c>
      <c r="AA121" s="368">
        <v>32</v>
      </c>
      <c r="AB121" s="368">
        <v>13</v>
      </c>
      <c r="AC121" s="368">
        <v>12</v>
      </c>
      <c r="AD121" s="368">
        <v>27</v>
      </c>
      <c r="AE121" s="368">
        <v>30</v>
      </c>
      <c r="AF121" s="368">
        <v>39</v>
      </c>
      <c r="AG121" s="368">
        <v>30</v>
      </c>
      <c r="AH121" s="368">
        <v>40</v>
      </c>
      <c r="AI121" s="368">
        <v>27</v>
      </c>
      <c r="AJ121" s="368">
        <v>4</v>
      </c>
      <c r="AK121" s="368">
        <v>12</v>
      </c>
      <c r="AL121" s="368">
        <v>12</v>
      </c>
      <c r="AM121" s="368">
        <v>12</v>
      </c>
      <c r="AN121" s="368">
        <v>3</v>
      </c>
      <c r="AO121" s="368">
        <v>37</v>
      </c>
      <c r="AP121" s="368">
        <v>48</v>
      </c>
      <c r="AQ121" s="368">
        <v>46</v>
      </c>
      <c r="AR121" s="368">
        <v>12</v>
      </c>
      <c r="AS121" s="368">
        <v>37</v>
      </c>
      <c r="AT121" s="369">
        <v>12</v>
      </c>
    </row>
    <row r="122" spans="1:46" ht="51" x14ac:dyDescent="0.2">
      <c r="A122" s="438" t="s">
        <v>140</v>
      </c>
      <c r="B122" s="362" t="s">
        <v>293</v>
      </c>
      <c r="C122" s="370" t="s">
        <v>1148</v>
      </c>
      <c r="D122" s="372" t="s">
        <v>1577</v>
      </c>
      <c r="E122" s="372" t="s">
        <v>1386</v>
      </c>
      <c r="F122" s="372" t="s">
        <v>1770</v>
      </c>
      <c r="G122" s="372" t="s">
        <v>1360</v>
      </c>
      <c r="H122" s="364">
        <v>-0.17868781325091512</v>
      </c>
      <c r="I122" s="372" t="s">
        <v>1318</v>
      </c>
      <c r="J122" s="372" t="s">
        <v>1780</v>
      </c>
      <c r="K122" s="372" t="s">
        <v>1311</v>
      </c>
      <c r="L122" s="372" t="s">
        <v>1786</v>
      </c>
      <c r="M122" s="372" t="s">
        <v>1623</v>
      </c>
      <c r="N122" s="372" t="s">
        <v>1287</v>
      </c>
      <c r="O122" s="372" t="s">
        <v>1194</v>
      </c>
      <c r="P122" s="372" t="s">
        <v>1179</v>
      </c>
      <c r="Q122" s="372" t="s">
        <v>1272</v>
      </c>
      <c r="R122" s="372" t="s">
        <v>1363</v>
      </c>
      <c r="S122" s="372" t="s">
        <v>1641</v>
      </c>
      <c r="T122" s="372" t="s">
        <v>1176</v>
      </c>
      <c r="U122" s="372" t="s">
        <v>1409</v>
      </c>
      <c r="V122" s="372" t="s">
        <v>1214</v>
      </c>
      <c r="W122" s="372" t="s">
        <v>1545</v>
      </c>
      <c r="X122" s="372" t="s">
        <v>1592</v>
      </c>
      <c r="Y122" s="372" t="s">
        <v>1538</v>
      </c>
      <c r="Z122" s="364">
        <v>0.32790276965724596</v>
      </c>
      <c r="AA122" s="372" t="s">
        <v>1258</v>
      </c>
      <c r="AB122" s="372" t="s">
        <v>1382</v>
      </c>
      <c r="AC122" s="372" t="s">
        <v>1369</v>
      </c>
      <c r="AD122" s="372" t="s">
        <v>1468</v>
      </c>
      <c r="AE122" s="372" t="s">
        <v>1357</v>
      </c>
      <c r="AF122" s="372" t="s">
        <v>1835</v>
      </c>
      <c r="AG122" s="372" t="s">
        <v>1404</v>
      </c>
      <c r="AH122" s="372" t="s">
        <v>1161</v>
      </c>
      <c r="AI122" s="372" t="s">
        <v>1440</v>
      </c>
      <c r="AJ122" s="372" t="s">
        <v>1303</v>
      </c>
      <c r="AK122" s="372" t="s">
        <v>1185</v>
      </c>
      <c r="AL122" s="372" t="s">
        <v>1358</v>
      </c>
      <c r="AM122" s="372" t="s">
        <v>1442</v>
      </c>
      <c r="AN122" s="364">
        <v>0.65465367070798075</v>
      </c>
      <c r="AO122" s="372" t="s">
        <v>1345</v>
      </c>
      <c r="AP122" s="372" t="s">
        <v>1821</v>
      </c>
      <c r="AQ122" s="371">
        <v>1</v>
      </c>
      <c r="AR122" s="372" t="s">
        <v>1208</v>
      </c>
      <c r="AS122" s="372" t="s">
        <v>1743</v>
      </c>
      <c r="AT122" s="373" t="s">
        <v>1229</v>
      </c>
    </row>
    <row r="123" spans="1:46" ht="34" x14ac:dyDescent="0.2">
      <c r="A123" s="439"/>
      <c r="B123" s="362" t="s">
        <v>683</v>
      </c>
      <c r="C123" s="374">
        <v>9.0470100495237504E-6</v>
      </c>
      <c r="D123" s="364">
        <v>3.0464444429554639E-5</v>
      </c>
      <c r="E123" s="364">
        <v>5.9082173869306459E-5</v>
      </c>
      <c r="F123" s="364">
        <v>4.4653486327099742E-2</v>
      </c>
      <c r="G123" s="364">
        <v>1.8932759057010399E-9</v>
      </c>
      <c r="H123" s="364">
        <v>0.54106352989943773</v>
      </c>
      <c r="I123" s="364">
        <v>9.3722212934585066E-5</v>
      </c>
      <c r="J123" s="364">
        <v>1.331569369296968E-10</v>
      </c>
      <c r="K123" s="364">
        <v>4.1579704348660514E-4</v>
      </c>
      <c r="L123" s="364">
        <v>2.0337002913949605E-3</v>
      </c>
      <c r="M123" s="364">
        <v>9.620435798860948E-3</v>
      </c>
      <c r="N123" s="364">
        <v>6.9307987768788677E-12</v>
      </c>
      <c r="O123" s="364">
        <v>1.5893924531166532E-13</v>
      </c>
      <c r="P123" s="364">
        <v>8.9192550525565587E-5</v>
      </c>
      <c r="Q123" s="364">
        <v>1.3679067559216109E-8</v>
      </c>
      <c r="R123" s="364">
        <v>1.314205332356788E-4</v>
      </c>
      <c r="S123" s="364">
        <v>9.1385616725910484E-8</v>
      </c>
      <c r="T123" s="364">
        <v>5.5273870154133979E-9</v>
      </c>
      <c r="U123" s="364">
        <v>1.0032003085080922E-3</v>
      </c>
      <c r="V123" s="364">
        <v>3.3963230779659868E-7</v>
      </c>
      <c r="W123" s="364">
        <v>1.821263638199678E-5</v>
      </c>
      <c r="X123" s="364">
        <v>2.2220085022615224E-10</v>
      </c>
      <c r="Y123" s="364">
        <v>3.1568030516653761E-7</v>
      </c>
      <c r="Z123" s="364">
        <v>0.21503030712089782</v>
      </c>
      <c r="AA123" s="364">
        <v>1.0637591129952403E-18</v>
      </c>
      <c r="AB123" s="364">
        <v>1.084036182856334E-8</v>
      </c>
      <c r="AC123" s="364">
        <v>1.2247239057181229E-3</v>
      </c>
      <c r="AD123" s="364">
        <v>2.8274485271405441E-3</v>
      </c>
      <c r="AE123" s="364">
        <v>2.7098204477823075E-9</v>
      </c>
      <c r="AF123" s="364">
        <v>2.3019650290937176E-4</v>
      </c>
      <c r="AG123" s="364">
        <v>3.7858105764556446E-3</v>
      </c>
      <c r="AH123" s="364">
        <v>2.316470507522649E-8</v>
      </c>
      <c r="AI123" s="364">
        <v>1.0571019221201859E-7</v>
      </c>
      <c r="AJ123" s="364">
        <v>6.0994774587277423E-3</v>
      </c>
      <c r="AK123" s="364">
        <v>1.8565528451841474E-8</v>
      </c>
      <c r="AL123" s="364">
        <v>3.6101834955664039E-6</v>
      </c>
      <c r="AM123" s="364">
        <v>3.4877638614783166E-11</v>
      </c>
      <c r="AN123" s="364">
        <v>0.54562894834298692</v>
      </c>
      <c r="AO123" s="364">
        <v>2.3553912336056676E-12</v>
      </c>
      <c r="AP123" s="364">
        <v>1.7988128910057587E-6</v>
      </c>
      <c r="AQ123" s="375"/>
      <c r="AR123" s="364">
        <v>2.3922609260040217E-7</v>
      </c>
      <c r="AS123" s="364">
        <v>5.3136284791787711E-7</v>
      </c>
      <c r="AT123" s="365">
        <v>4.0382112484351734E-3</v>
      </c>
    </row>
    <row r="124" spans="1:46" ht="17" x14ac:dyDescent="0.2">
      <c r="A124" s="438"/>
      <c r="B124" s="366" t="s">
        <v>684</v>
      </c>
      <c r="C124" s="367">
        <v>25</v>
      </c>
      <c r="D124" s="368">
        <v>14</v>
      </c>
      <c r="E124" s="368">
        <v>26</v>
      </c>
      <c r="F124" s="368">
        <v>14</v>
      </c>
      <c r="G124" s="368">
        <v>14</v>
      </c>
      <c r="H124" s="368">
        <v>14</v>
      </c>
      <c r="I124" s="368">
        <v>42</v>
      </c>
      <c r="J124" s="368">
        <v>47</v>
      </c>
      <c r="K124" s="368">
        <v>18</v>
      </c>
      <c r="L124" s="368">
        <v>18</v>
      </c>
      <c r="M124" s="368">
        <v>25</v>
      </c>
      <c r="N124" s="368">
        <v>36</v>
      </c>
      <c r="O124" s="368">
        <v>32</v>
      </c>
      <c r="P124" s="368">
        <v>28</v>
      </c>
      <c r="Q124" s="368">
        <v>40</v>
      </c>
      <c r="R124" s="368">
        <v>27</v>
      </c>
      <c r="S124" s="368">
        <v>45</v>
      </c>
      <c r="T124" s="368">
        <v>32</v>
      </c>
      <c r="U124" s="368">
        <v>43</v>
      </c>
      <c r="V124" s="368">
        <v>46</v>
      </c>
      <c r="W124" s="368">
        <v>35</v>
      </c>
      <c r="X124" s="368">
        <v>40</v>
      </c>
      <c r="Y124" s="368">
        <v>42</v>
      </c>
      <c r="Z124" s="368">
        <v>16</v>
      </c>
      <c r="AA124" s="368">
        <v>34</v>
      </c>
      <c r="AB124" s="368">
        <v>15</v>
      </c>
      <c r="AC124" s="368">
        <v>14</v>
      </c>
      <c r="AD124" s="368">
        <v>29</v>
      </c>
      <c r="AE124" s="368">
        <v>32</v>
      </c>
      <c r="AF124" s="368">
        <v>41</v>
      </c>
      <c r="AG124" s="368">
        <v>32</v>
      </c>
      <c r="AH124" s="368">
        <v>42</v>
      </c>
      <c r="AI124" s="368">
        <v>29</v>
      </c>
      <c r="AJ124" s="368">
        <v>4</v>
      </c>
      <c r="AK124" s="368">
        <v>14</v>
      </c>
      <c r="AL124" s="368">
        <v>14</v>
      </c>
      <c r="AM124" s="368">
        <v>14</v>
      </c>
      <c r="AN124" s="368">
        <v>3</v>
      </c>
      <c r="AO124" s="368">
        <v>39</v>
      </c>
      <c r="AP124" s="368">
        <v>46</v>
      </c>
      <c r="AQ124" s="368">
        <v>48</v>
      </c>
      <c r="AR124" s="368">
        <v>14</v>
      </c>
      <c r="AS124" s="368">
        <v>35</v>
      </c>
      <c r="AT124" s="369">
        <v>14</v>
      </c>
    </row>
    <row r="125" spans="1:46" ht="51" x14ac:dyDescent="0.2">
      <c r="A125" s="438" t="s">
        <v>139</v>
      </c>
      <c r="B125" s="362" t="s">
        <v>293</v>
      </c>
      <c r="C125" s="370" t="s">
        <v>1163</v>
      </c>
      <c r="D125" s="364">
        <v>0.11764450963609835</v>
      </c>
      <c r="E125" s="372" t="s">
        <v>1653</v>
      </c>
      <c r="F125" s="364">
        <v>0.18439775105775999</v>
      </c>
      <c r="G125" s="364">
        <v>0.11252551850320049</v>
      </c>
      <c r="H125" s="372" t="s">
        <v>1544</v>
      </c>
      <c r="I125" s="372" t="s">
        <v>1253</v>
      </c>
      <c r="J125" s="372" t="s">
        <v>1288</v>
      </c>
      <c r="K125" s="372" t="s">
        <v>1782</v>
      </c>
      <c r="L125" s="364">
        <v>0.29000448957320502</v>
      </c>
      <c r="M125" s="372" t="s">
        <v>1663</v>
      </c>
      <c r="N125" s="372" t="s">
        <v>1257</v>
      </c>
      <c r="O125" s="372" t="s">
        <v>1496</v>
      </c>
      <c r="P125" s="372" t="s">
        <v>1248</v>
      </c>
      <c r="Q125" s="372" t="s">
        <v>1167</v>
      </c>
      <c r="R125" s="372" t="s">
        <v>1376</v>
      </c>
      <c r="S125" s="372" t="s">
        <v>1550</v>
      </c>
      <c r="T125" s="372" t="s">
        <v>1810</v>
      </c>
      <c r="U125" s="372" t="s">
        <v>1157</v>
      </c>
      <c r="V125" s="372" t="s">
        <v>1165</v>
      </c>
      <c r="W125" s="372" t="s">
        <v>1653</v>
      </c>
      <c r="X125" s="372" t="s">
        <v>1343</v>
      </c>
      <c r="Y125" s="372" t="s">
        <v>1277</v>
      </c>
      <c r="Z125" s="372" t="s">
        <v>1825</v>
      </c>
      <c r="AA125" s="372" t="s">
        <v>1456</v>
      </c>
      <c r="AB125" s="372" t="s">
        <v>1304</v>
      </c>
      <c r="AC125" s="364">
        <v>-9.7968263287683877E-2</v>
      </c>
      <c r="AD125" s="372" t="s">
        <v>1831</v>
      </c>
      <c r="AE125" s="372" t="s">
        <v>1320</v>
      </c>
      <c r="AF125" s="372" t="s">
        <v>1543</v>
      </c>
      <c r="AG125" s="372" t="s">
        <v>1613</v>
      </c>
      <c r="AH125" s="372" t="s">
        <v>1197</v>
      </c>
      <c r="AI125" s="372" t="s">
        <v>1374</v>
      </c>
      <c r="AJ125" s="372" t="s">
        <v>1666</v>
      </c>
      <c r="AK125" s="372" t="s">
        <v>1554</v>
      </c>
      <c r="AL125" s="364">
        <v>-0.25624648752721069</v>
      </c>
      <c r="AM125" s="364">
        <v>-0.253161369144975</v>
      </c>
      <c r="AN125" s="372" t="s">
        <v>1840</v>
      </c>
      <c r="AO125" s="372" t="s">
        <v>1358</v>
      </c>
      <c r="AP125" s="372" t="s">
        <v>1260</v>
      </c>
      <c r="AQ125" s="372" t="s">
        <v>1208</v>
      </c>
      <c r="AR125" s="371">
        <v>1</v>
      </c>
      <c r="AS125" s="372" t="s">
        <v>1666</v>
      </c>
      <c r="AT125" s="373" t="s">
        <v>1276</v>
      </c>
    </row>
    <row r="126" spans="1:46" ht="34" x14ac:dyDescent="0.2">
      <c r="A126" s="439"/>
      <c r="B126" s="362" t="s">
        <v>683</v>
      </c>
      <c r="C126" s="374">
        <v>8.2680763324633632E-19</v>
      </c>
      <c r="D126" s="364">
        <v>0.42582790914257351</v>
      </c>
      <c r="E126" s="364">
        <v>4.4794984209274012E-10</v>
      </c>
      <c r="F126" s="364">
        <v>0.2096017664677734</v>
      </c>
      <c r="G126" s="364">
        <v>0.4463746839500542</v>
      </c>
      <c r="H126" s="364">
        <v>4.0670363634838407E-3</v>
      </c>
      <c r="I126" s="364">
        <v>5.7182240634043469E-5</v>
      </c>
      <c r="J126" s="364">
        <v>2.1300141499339779E-7</v>
      </c>
      <c r="K126" s="364">
        <v>1.933608412469809E-3</v>
      </c>
      <c r="L126" s="364">
        <v>5.3307771516553006E-2</v>
      </c>
      <c r="M126" s="364">
        <v>2.8596470823763956E-6</v>
      </c>
      <c r="N126" s="364">
        <v>1.541211801684159E-9</v>
      </c>
      <c r="O126" s="364">
        <v>2.2258762560278946E-12</v>
      </c>
      <c r="P126" s="364">
        <v>2.7931264218432988E-2</v>
      </c>
      <c r="Q126" s="364">
        <v>9.5952206240105585E-9</v>
      </c>
      <c r="R126" s="364">
        <v>2.6984790764250527E-18</v>
      </c>
      <c r="S126" s="364">
        <v>7.9985908849260673E-9</v>
      </c>
      <c r="T126" s="364">
        <v>9.6708783323079511E-3</v>
      </c>
      <c r="U126" s="364">
        <v>4.9623116978387033E-7</v>
      </c>
      <c r="V126" s="364">
        <v>7.4997008530919854E-5</v>
      </c>
      <c r="W126" s="364">
        <v>1.2220170347773794E-7</v>
      </c>
      <c r="X126" s="364">
        <v>1.2850162018382574E-10</v>
      </c>
      <c r="Y126" s="364">
        <v>2.8631733475876337E-6</v>
      </c>
      <c r="Z126" s="364">
        <v>4.6355966280256032E-2</v>
      </c>
      <c r="AA126" s="364">
        <v>1.6702687747169682E-8</v>
      </c>
      <c r="AB126" s="364">
        <v>1.6614557918465795E-2</v>
      </c>
      <c r="AC126" s="364">
        <v>0.58148975865264085</v>
      </c>
      <c r="AD126" s="364">
        <v>3.0739996315224651E-2</v>
      </c>
      <c r="AE126" s="364">
        <v>6.3119218122234265E-7</v>
      </c>
      <c r="AF126" s="364">
        <v>7.4706679125604923E-8</v>
      </c>
      <c r="AG126" s="364">
        <v>4.66847821222518E-2</v>
      </c>
      <c r="AH126" s="364">
        <v>3.0868329879092043E-5</v>
      </c>
      <c r="AI126" s="364">
        <v>2.6588502745182575E-19</v>
      </c>
      <c r="AJ126" s="372"/>
      <c r="AK126" s="364">
        <v>5.6402188801131754E-7</v>
      </c>
      <c r="AL126" s="364">
        <v>7.8744995825822409E-2</v>
      </c>
      <c r="AM126" s="364">
        <v>8.2541537625648115E-2</v>
      </c>
      <c r="AN126" s="364">
        <v>2.1612434272268444E-2</v>
      </c>
      <c r="AO126" s="364">
        <v>6.6606541346452407E-10</v>
      </c>
      <c r="AP126" s="364">
        <v>6.5989235910567209E-6</v>
      </c>
      <c r="AQ126" s="364">
        <v>2.3922609260040217E-7</v>
      </c>
      <c r="AR126" s="375"/>
      <c r="AS126" s="372"/>
      <c r="AT126" s="365">
        <v>2.3223434573301597E-4</v>
      </c>
    </row>
    <row r="127" spans="1:46" ht="17" x14ac:dyDescent="0.2">
      <c r="A127" s="438"/>
      <c r="B127" s="366" t="s">
        <v>684</v>
      </c>
      <c r="C127" s="367">
        <v>38</v>
      </c>
      <c r="D127" s="368">
        <v>48</v>
      </c>
      <c r="E127" s="368">
        <v>38</v>
      </c>
      <c r="F127" s="368">
        <v>48</v>
      </c>
      <c r="G127" s="368">
        <v>48</v>
      </c>
      <c r="H127" s="368">
        <v>48</v>
      </c>
      <c r="I127" s="368">
        <v>8</v>
      </c>
      <c r="J127" s="368">
        <v>16</v>
      </c>
      <c r="K127" s="368">
        <v>45</v>
      </c>
      <c r="L127" s="368">
        <v>45</v>
      </c>
      <c r="M127" s="368">
        <v>38</v>
      </c>
      <c r="N127" s="368">
        <v>28</v>
      </c>
      <c r="O127" s="368">
        <v>31</v>
      </c>
      <c r="P127" s="368">
        <v>35</v>
      </c>
      <c r="Q127" s="368">
        <v>23</v>
      </c>
      <c r="R127" s="368">
        <v>36</v>
      </c>
      <c r="S127" s="368">
        <v>18</v>
      </c>
      <c r="T127" s="368">
        <v>31</v>
      </c>
      <c r="U127" s="368">
        <v>20</v>
      </c>
      <c r="V127" s="368">
        <v>12</v>
      </c>
      <c r="W127" s="368">
        <v>28</v>
      </c>
      <c r="X127" s="368">
        <v>23</v>
      </c>
      <c r="Y127" s="368">
        <v>21</v>
      </c>
      <c r="Z127" s="368">
        <v>46</v>
      </c>
      <c r="AA127" s="368">
        <v>28</v>
      </c>
      <c r="AB127" s="368">
        <v>48</v>
      </c>
      <c r="AC127" s="368">
        <v>34</v>
      </c>
      <c r="AD127" s="368">
        <v>34</v>
      </c>
      <c r="AE127" s="368">
        <v>31</v>
      </c>
      <c r="AF127" s="368">
        <v>22</v>
      </c>
      <c r="AG127" s="368">
        <v>31</v>
      </c>
      <c r="AH127" s="368">
        <v>21</v>
      </c>
      <c r="AI127" s="368">
        <v>34</v>
      </c>
      <c r="AJ127" s="368">
        <v>2</v>
      </c>
      <c r="AK127" s="368">
        <v>48</v>
      </c>
      <c r="AL127" s="368">
        <v>48</v>
      </c>
      <c r="AM127" s="368">
        <v>48</v>
      </c>
      <c r="AN127" s="368">
        <v>3</v>
      </c>
      <c r="AO127" s="368">
        <v>23</v>
      </c>
      <c r="AP127" s="368">
        <v>12</v>
      </c>
      <c r="AQ127" s="368">
        <v>14</v>
      </c>
      <c r="AR127" s="368">
        <v>48</v>
      </c>
      <c r="AS127" s="368">
        <v>1</v>
      </c>
      <c r="AT127" s="369">
        <v>17</v>
      </c>
    </row>
    <row r="128" spans="1:46" ht="51" x14ac:dyDescent="0.2">
      <c r="A128" s="438" t="s">
        <v>138</v>
      </c>
      <c r="B128" s="362" t="s">
        <v>293</v>
      </c>
      <c r="C128" s="370" t="s">
        <v>1166</v>
      </c>
      <c r="D128" s="372" t="s">
        <v>1666</v>
      </c>
      <c r="E128" s="372" t="s">
        <v>1168</v>
      </c>
      <c r="F128" s="372" t="s">
        <v>1666</v>
      </c>
      <c r="G128" s="372" t="s">
        <v>1666</v>
      </c>
      <c r="H128" s="372" t="s">
        <v>1666</v>
      </c>
      <c r="I128" s="372" t="s">
        <v>1275</v>
      </c>
      <c r="J128" s="372" t="s">
        <v>1738</v>
      </c>
      <c r="K128" s="372" t="s">
        <v>1405</v>
      </c>
      <c r="L128" s="372" t="s">
        <v>1787</v>
      </c>
      <c r="M128" s="372" t="s">
        <v>1253</v>
      </c>
      <c r="N128" s="372" t="s">
        <v>1677</v>
      </c>
      <c r="O128" s="372" t="s">
        <v>1163</v>
      </c>
      <c r="P128" s="364">
        <v>0.37287488554652043</v>
      </c>
      <c r="Q128" s="372" t="s">
        <v>1499</v>
      </c>
      <c r="R128" s="372" t="s">
        <v>1191</v>
      </c>
      <c r="S128" s="372" t="s">
        <v>1285</v>
      </c>
      <c r="T128" s="372" t="s">
        <v>1422</v>
      </c>
      <c r="U128" s="372" t="s">
        <v>1813</v>
      </c>
      <c r="V128" s="372" t="s">
        <v>1400</v>
      </c>
      <c r="W128" s="372" t="s">
        <v>1211</v>
      </c>
      <c r="X128" s="372" t="s">
        <v>1480</v>
      </c>
      <c r="Y128" s="372" t="s">
        <v>1194</v>
      </c>
      <c r="Z128" s="364">
        <v>0.94491118252306805</v>
      </c>
      <c r="AA128" s="372" t="s">
        <v>1615</v>
      </c>
      <c r="AB128" s="372" t="s">
        <v>1719</v>
      </c>
      <c r="AC128" s="372" t="s">
        <v>1666</v>
      </c>
      <c r="AD128" s="372" t="s">
        <v>1337</v>
      </c>
      <c r="AE128" s="372" t="s">
        <v>1192</v>
      </c>
      <c r="AF128" s="372" t="s">
        <v>1230</v>
      </c>
      <c r="AG128" s="372" t="s">
        <v>1256</v>
      </c>
      <c r="AH128" s="364">
        <v>0.29257611200057171</v>
      </c>
      <c r="AI128" s="372" t="s">
        <v>1385</v>
      </c>
      <c r="AJ128" s="364">
        <v>0.99661589554012397</v>
      </c>
      <c r="AK128" s="372" t="s">
        <v>1666</v>
      </c>
      <c r="AL128" s="372" t="s">
        <v>1666</v>
      </c>
      <c r="AM128" s="372" t="s">
        <v>1666</v>
      </c>
      <c r="AN128" s="372" t="s">
        <v>1666</v>
      </c>
      <c r="AO128" s="372" t="s">
        <v>1747</v>
      </c>
      <c r="AP128" s="372" t="s">
        <v>1159</v>
      </c>
      <c r="AQ128" s="372" t="s">
        <v>1743</v>
      </c>
      <c r="AR128" s="372" t="s">
        <v>1666</v>
      </c>
      <c r="AS128" s="371">
        <v>1</v>
      </c>
      <c r="AT128" s="373" t="s">
        <v>1666</v>
      </c>
    </row>
    <row r="129" spans="1:46" ht="34" x14ac:dyDescent="0.2">
      <c r="A129" s="439"/>
      <c r="B129" s="362" t="s">
        <v>683</v>
      </c>
      <c r="C129" s="374">
        <v>4.8945060596884476E-3</v>
      </c>
      <c r="D129" s="372"/>
      <c r="E129" s="364">
        <v>1.472879678889282E-4</v>
      </c>
      <c r="F129" s="372"/>
      <c r="G129" s="372"/>
      <c r="H129" s="372"/>
      <c r="I129" s="364">
        <v>5.7592058207303674E-10</v>
      </c>
      <c r="J129" s="364">
        <v>1.5700666814274563E-3</v>
      </c>
      <c r="K129" s="364">
        <v>6.9059156496608497E-3</v>
      </c>
      <c r="L129" s="364">
        <v>3.2377561546582091E-2</v>
      </c>
      <c r="M129" s="364">
        <v>1.4902223172155054E-7</v>
      </c>
      <c r="N129" s="364">
        <v>2.7568277753382408E-5</v>
      </c>
      <c r="O129" s="364">
        <v>1.5755994483365707E-9</v>
      </c>
      <c r="P129" s="364">
        <v>0.17105193803505869</v>
      </c>
      <c r="Q129" s="364">
        <v>2.3438769818923237E-8</v>
      </c>
      <c r="R129" s="364">
        <v>1.3238592416612307E-9</v>
      </c>
      <c r="S129" s="364">
        <v>1.2020407852800084E-20</v>
      </c>
      <c r="T129" s="364">
        <v>1.024361753102441E-11</v>
      </c>
      <c r="U129" s="364">
        <v>1.7060267166454254E-7</v>
      </c>
      <c r="V129" s="364">
        <v>1.5813848209344829E-13</v>
      </c>
      <c r="W129" s="364">
        <v>8.6741847374036189E-7</v>
      </c>
      <c r="X129" s="364">
        <v>6.2274177593007087E-16</v>
      </c>
      <c r="Y129" s="364">
        <v>2.8875022185231771E-12</v>
      </c>
      <c r="Z129" s="364">
        <v>0.21229561500965655</v>
      </c>
      <c r="AA129" s="364">
        <v>1.0913882890982217E-5</v>
      </c>
      <c r="AB129" s="372"/>
      <c r="AC129" s="372"/>
      <c r="AD129" s="364">
        <v>2.127546767116966E-3</v>
      </c>
      <c r="AE129" s="364">
        <v>8.0432884966939131E-5</v>
      </c>
      <c r="AF129" s="364">
        <v>4.9455299797316652E-10</v>
      </c>
      <c r="AG129" s="364">
        <v>2.4337552949175504E-10</v>
      </c>
      <c r="AH129" s="364">
        <v>0.12351385120019158</v>
      </c>
      <c r="AI129" s="364">
        <v>3.0697004235044547E-4</v>
      </c>
      <c r="AJ129" s="364">
        <v>5.2388932821646583E-2</v>
      </c>
      <c r="AK129" s="372"/>
      <c r="AL129" s="372"/>
      <c r="AM129" s="372"/>
      <c r="AN129" s="372"/>
      <c r="AO129" s="364">
        <v>4.4650300774922255E-2</v>
      </c>
      <c r="AP129" s="364">
        <v>5.9658063544399796E-8</v>
      </c>
      <c r="AQ129" s="364">
        <v>5.3136284791787711E-7</v>
      </c>
      <c r="AR129" s="372"/>
      <c r="AS129" s="375"/>
      <c r="AT129" s="373"/>
    </row>
    <row r="130" spans="1:46" ht="17" x14ac:dyDescent="0.2">
      <c r="A130" s="438"/>
      <c r="B130" s="366" t="s">
        <v>684</v>
      </c>
      <c r="C130" s="367">
        <v>12</v>
      </c>
      <c r="D130" s="368">
        <v>1</v>
      </c>
      <c r="E130" s="368">
        <v>13</v>
      </c>
      <c r="F130" s="368">
        <v>1</v>
      </c>
      <c r="G130" s="368">
        <v>1</v>
      </c>
      <c r="H130" s="368">
        <v>1</v>
      </c>
      <c r="I130" s="368">
        <v>42</v>
      </c>
      <c r="J130" s="368">
        <v>34</v>
      </c>
      <c r="K130" s="368">
        <v>5</v>
      </c>
      <c r="L130" s="368">
        <v>5</v>
      </c>
      <c r="M130" s="368">
        <v>12</v>
      </c>
      <c r="N130" s="368">
        <v>23</v>
      </c>
      <c r="O130" s="368">
        <v>19</v>
      </c>
      <c r="P130" s="368">
        <v>15</v>
      </c>
      <c r="Q130" s="368">
        <v>27</v>
      </c>
      <c r="R130" s="368">
        <v>14</v>
      </c>
      <c r="S130" s="368">
        <v>32</v>
      </c>
      <c r="T130" s="368">
        <v>19</v>
      </c>
      <c r="U130" s="368">
        <v>30</v>
      </c>
      <c r="V130" s="368">
        <v>38</v>
      </c>
      <c r="W130" s="368">
        <v>22</v>
      </c>
      <c r="X130" s="368">
        <v>27</v>
      </c>
      <c r="Y130" s="368">
        <v>29</v>
      </c>
      <c r="Z130" s="368">
        <v>3</v>
      </c>
      <c r="AA130" s="368">
        <v>21</v>
      </c>
      <c r="AB130" s="368">
        <v>2</v>
      </c>
      <c r="AC130" s="368">
        <v>1</v>
      </c>
      <c r="AD130" s="368">
        <v>16</v>
      </c>
      <c r="AE130" s="368">
        <v>19</v>
      </c>
      <c r="AF130" s="368">
        <v>28</v>
      </c>
      <c r="AG130" s="368">
        <v>19</v>
      </c>
      <c r="AH130" s="368">
        <v>29</v>
      </c>
      <c r="AI130" s="368">
        <v>16</v>
      </c>
      <c r="AJ130" s="368">
        <v>3</v>
      </c>
      <c r="AK130" s="368">
        <v>1</v>
      </c>
      <c r="AL130" s="368">
        <v>1</v>
      </c>
      <c r="AM130" s="368">
        <v>1</v>
      </c>
      <c r="AN130" s="368">
        <v>1</v>
      </c>
      <c r="AO130" s="368">
        <v>26</v>
      </c>
      <c r="AP130" s="368">
        <v>37</v>
      </c>
      <c r="AQ130" s="368">
        <v>35</v>
      </c>
      <c r="AR130" s="368">
        <v>1</v>
      </c>
      <c r="AS130" s="368">
        <v>48</v>
      </c>
      <c r="AT130" s="369">
        <v>1</v>
      </c>
    </row>
    <row r="131" spans="1:46" ht="51" x14ac:dyDescent="0.2">
      <c r="A131" s="438" t="s">
        <v>122</v>
      </c>
      <c r="B131" s="362" t="s">
        <v>293</v>
      </c>
      <c r="C131" s="370" t="s">
        <v>1278</v>
      </c>
      <c r="D131" s="372" t="s">
        <v>1179</v>
      </c>
      <c r="E131" s="372" t="s">
        <v>1550</v>
      </c>
      <c r="F131" s="372" t="s">
        <v>1141</v>
      </c>
      <c r="G131" s="372" t="s">
        <v>1188</v>
      </c>
      <c r="H131" s="372" t="s">
        <v>1196</v>
      </c>
      <c r="I131" s="372" t="s">
        <v>1394</v>
      </c>
      <c r="J131" s="372" t="s">
        <v>1680</v>
      </c>
      <c r="K131" s="372" t="s">
        <v>1333</v>
      </c>
      <c r="L131" s="372" t="s">
        <v>1204</v>
      </c>
      <c r="M131" s="372" t="s">
        <v>1204</v>
      </c>
      <c r="N131" s="372" t="s">
        <v>1298</v>
      </c>
      <c r="O131" s="372" t="s">
        <v>1646</v>
      </c>
      <c r="P131" s="372" t="s">
        <v>1156</v>
      </c>
      <c r="Q131" s="372" t="s">
        <v>1490</v>
      </c>
      <c r="R131" s="372" t="s">
        <v>1358</v>
      </c>
      <c r="S131" s="372" t="s">
        <v>1309</v>
      </c>
      <c r="T131" s="372" t="s">
        <v>1325</v>
      </c>
      <c r="U131" s="372" t="s">
        <v>1257</v>
      </c>
      <c r="V131" s="364">
        <v>0.50394037568359051</v>
      </c>
      <c r="W131" s="364">
        <v>0.38225217717175064</v>
      </c>
      <c r="X131" s="372" t="s">
        <v>1651</v>
      </c>
      <c r="Y131" s="364">
        <v>0.39423666129174595</v>
      </c>
      <c r="Z131" s="364">
        <v>-0.21017326277441184</v>
      </c>
      <c r="AA131" s="372" t="s">
        <v>1229</v>
      </c>
      <c r="AB131" s="372" t="s">
        <v>1186</v>
      </c>
      <c r="AC131" s="372" t="s">
        <v>1274</v>
      </c>
      <c r="AD131" s="372" t="s">
        <v>1413</v>
      </c>
      <c r="AE131" s="372" t="s">
        <v>1677</v>
      </c>
      <c r="AF131" s="372" t="s">
        <v>1298</v>
      </c>
      <c r="AG131" s="364">
        <v>-0.19380384600325246</v>
      </c>
      <c r="AH131" s="372" t="s">
        <v>1394</v>
      </c>
      <c r="AI131" s="372" t="s">
        <v>1557</v>
      </c>
      <c r="AJ131" s="372" t="s">
        <v>1666</v>
      </c>
      <c r="AK131" s="372" t="s">
        <v>1369</v>
      </c>
      <c r="AL131" s="372" t="s">
        <v>1341</v>
      </c>
      <c r="AM131" s="372" t="s">
        <v>1444</v>
      </c>
      <c r="AN131" s="364">
        <v>0.95221658140910592</v>
      </c>
      <c r="AO131" s="372" t="s">
        <v>1508</v>
      </c>
      <c r="AP131" s="372" t="s">
        <v>1470</v>
      </c>
      <c r="AQ131" s="372" t="s">
        <v>1229</v>
      </c>
      <c r="AR131" s="372" t="s">
        <v>1276</v>
      </c>
      <c r="AS131" s="372" t="s">
        <v>1666</v>
      </c>
      <c r="AT131" s="376">
        <v>1</v>
      </c>
    </row>
    <row r="132" spans="1:46" ht="34" x14ac:dyDescent="0.2">
      <c r="A132" s="439"/>
      <c r="B132" s="362" t="s">
        <v>683</v>
      </c>
      <c r="C132" s="374">
        <v>3.2494596724270488E-6</v>
      </c>
      <c r="D132" s="364">
        <v>3.0998660527936845E-3</v>
      </c>
      <c r="E132" s="364">
        <v>2.3215088174526634E-8</v>
      </c>
      <c r="F132" s="364">
        <v>1.1199333223016118E-5</v>
      </c>
      <c r="G132" s="364">
        <v>1.3847217005024939E-3</v>
      </c>
      <c r="H132" s="364">
        <v>5.3099185074895992E-3</v>
      </c>
      <c r="I132" s="364">
        <v>3.4068590571853285E-3</v>
      </c>
      <c r="J132" s="364">
        <v>6.9860328142906224E-5</v>
      </c>
      <c r="K132" s="364">
        <v>1.9843073172543165E-6</v>
      </c>
      <c r="L132" s="364">
        <v>2.657337791056716E-5</v>
      </c>
      <c r="M132" s="364">
        <v>2.657337791056716E-5</v>
      </c>
      <c r="N132" s="364">
        <v>5.5559891653793289E-5</v>
      </c>
      <c r="O132" s="364">
        <v>8.4295387021054069E-4</v>
      </c>
      <c r="P132" s="364">
        <v>2.9482364467364171E-6</v>
      </c>
      <c r="Q132" s="364">
        <v>2.5175822575007655E-3</v>
      </c>
      <c r="R132" s="364">
        <v>2.0735859229130014E-7</v>
      </c>
      <c r="S132" s="364">
        <v>6.9383225934753582E-5</v>
      </c>
      <c r="T132" s="364">
        <v>3.9241521008964687E-4</v>
      </c>
      <c r="U132" s="364">
        <v>5.1862052138331693E-6</v>
      </c>
      <c r="V132" s="364">
        <v>9.4818571420616449E-2</v>
      </c>
      <c r="W132" s="364">
        <v>0.12997307898130123</v>
      </c>
      <c r="X132" s="364">
        <v>1.2766381020837374E-3</v>
      </c>
      <c r="Y132" s="364">
        <v>0.11737816500753655</v>
      </c>
      <c r="Z132" s="364">
        <v>0.41813314917145772</v>
      </c>
      <c r="AA132" s="364">
        <v>1.2613506954836876E-3</v>
      </c>
      <c r="AB132" s="364">
        <v>3.9315719938708271E-6</v>
      </c>
      <c r="AC132" s="364">
        <v>1.1544757153427337E-7</v>
      </c>
      <c r="AD132" s="364">
        <v>9.2435137192007721E-4</v>
      </c>
      <c r="AE132" s="364">
        <v>4.2263985480734745E-4</v>
      </c>
      <c r="AF132" s="364">
        <v>5.5313541681518763E-5</v>
      </c>
      <c r="AG132" s="364">
        <v>0.45607883990283837</v>
      </c>
      <c r="AH132" s="364">
        <v>2.2570157654640259E-6</v>
      </c>
      <c r="AI132" s="364">
        <v>2.1372930270424605E-3</v>
      </c>
      <c r="AJ132" s="372"/>
      <c r="AK132" s="364">
        <v>2.7914352041714209E-4</v>
      </c>
      <c r="AL132" s="364">
        <v>5.4182577671128016E-4</v>
      </c>
      <c r="AM132" s="364">
        <v>1.8746265552092708E-3</v>
      </c>
      <c r="AN132" s="364">
        <v>0.19759612400303395</v>
      </c>
      <c r="AO132" s="364">
        <v>3.113461755975567E-5</v>
      </c>
      <c r="AP132" s="364">
        <v>5.8578270911747467E-4</v>
      </c>
      <c r="AQ132" s="364">
        <v>4.0382112484351734E-3</v>
      </c>
      <c r="AR132" s="364">
        <v>2.3223434573301597E-4</v>
      </c>
      <c r="AS132" s="372"/>
      <c r="AT132" s="377"/>
    </row>
    <row r="133" spans="1:46" ht="17" x14ac:dyDescent="0.2">
      <c r="A133" s="440"/>
      <c r="B133" s="378" t="s">
        <v>684</v>
      </c>
      <c r="C133" s="379">
        <v>17</v>
      </c>
      <c r="D133" s="380">
        <v>17</v>
      </c>
      <c r="E133" s="380">
        <v>17</v>
      </c>
      <c r="F133" s="380">
        <v>17</v>
      </c>
      <c r="G133" s="380">
        <v>17</v>
      </c>
      <c r="H133" s="380">
        <v>17</v>
      </c>
      <c r="I133" s="380">
        <v>8</v>
      </c>
      <c r="J133" s="380">
        <v>16</v>
      </c>
      <c r="K133" s="380">
        <v>17</v>
      </c>
      <c r="L133" s="380">
        <v>17</v>
      </c>
      <c r="M133" s="380">
        <v>17</v>
      </c>
      <c r="N133" s="380">
        <v>17</v>
      </c>
      <c r="O133" s="380">
        <v>17</v>
      </c>
      <c r="P133" s="380">
        <v>17</v>
      </c>
      <c r="Q133" s="380">
        <v>17</v>
      </c>
      <c r="R133" s="380">
        <v>17</v>
      </c>
      <c r="S133" s="380">
        <v>17</v>
      </c>
      <c r="T133" s="380">
        <v>17</v>
      </c>
      <c r="U133" s="380">
        <v>17</v>
      </c>
      <c r="V133" s="380">
        <v>12</v>
      </c>
      <c r="W133" s="380">
        <v>17</v>
      </c>
      <c r="X133" s="380">
        <v>17</v>
      </c>
      <c r="Y133" s="380">
        <v>17</v>
      </c>
      <c r="Z133" s="380">
        <v>17</v>
      </c>
      <c r="AA133" s="380">
        <v>17</v>
      </c>
      <c r="AB133" s="380">
        <v>17</v>
      </c>
      <c r="AC133" s="380">
        <v>17</v>
      </c>
      <c r="AD133" s="380">
        <v>17</v>
      </c>
      <c r="AE133" s="380">
        <v>17</v>
      </c>
      <c r="AF133" s="380">
        <v>17</v>
      </c>
      <c r="AG133" s="380">
        <v>17</v>
      </c>
      <c r="AH133" s="380">
        <v>17</v>
      </c>
      <c r="AI133" s="380">
        <v>17</v>
      </c>
      <c r="AJ133" s="380">
        <v>2</v>
      </c>
      <c r="AK133" s="380">
        <v>17</v>
      </c>
      <c r="AL133" s="380">
        <v>17</v>
      </c>
      <c r="AM133" s="380">
        <v>17</v>
      </c>
      <c r="AN133" s="380">
        <v>3</v>
      </c>
      <c r="AO133" s="380">
        <v>17</v>
      </c>
      <c r="AP133" s="380">
        <v>12</v>
      </c>
      <c r="AQ133" s="380">
        <v>14</v>
      </c>
      <c r="AR133" s="380">
        <v>17</v>
      </c>
      <c r="AS133" s="380">
        <v>1</v>
      </c>
      <c r="AT133" s="381">
        <v>17</v>
      </c>
    </row>
    <row r="134" spans="1:46" x14ac:dyDescent="0.2">
      <c r="A134" s="441" t="s">
        <v>1137</v>
      </c>
      <c r="B134" s="441"/>
      <c r="C134" s="441"/>
      <c r="D134" s="441"/>
      <c r="E134" s="441"/>
      <c r="F134" s="441"/>
      <c r="G134" s="441"/>
      <c r="H134" s="441"/>
      <c r="I134" s="441"/>
      <c r="J134" s="441"/>
      <c r="K134" s="441"/>
      <c r="L134" s="441"/>
      <c r="M134" s="441"/>
      <c r="N134" s="441"/>
      <c r="O134" s="441"/>
      <c r="P134" s="441"/>
      <c r="Q134" s="441"/>
      <c r="R134" s="441"/>
      <c r="S134" s="441"/>
      <c r="T134" s="441"/>
      <c r="U134" s="441"/>
      <c r="V134" s="441"/>
      <c r="W134" s="441"/>
      <c r="X134" s="441"/>
      <c r="Y134" s="441"/>
      <c r="Z134" s="441"/>
      <c r="AA134" s="441"/>
      <c r="AB134" s="441"/>
      <c r="AC134" s="441"/>
      <c r="AD134" s="441"/>
      <c r="AE134" s="441"/>
      <c r="AF134" s="441"/>
      <c r="AG134" s="441"/>
      <c r="AH134" s="441"/>
      <c r="AI134" s="441"/>
      <c r="AJ134" s="441"/>
      <c r="AK134" s="441"/>
      <c r="AL134" s="441"/>
      <c r="AM134" s="441"/>
      <c r="AN134" s="441"/>
      <c r="AO134" s="441"/>
      <c r="AP134" s="441"/>
      <c r="AQ134" s="441"/>
      <c r="AR134" s="441"/>
      <c r="AS134" s="441"/>
      <c r="AT134" s="442"/>
    </row>
    <row r="135" spans="1:46" x14ac:dyDescent="0.2">
      <c r="A135" s="441" t="s">
        <v>1138</v>
      </c>
      <c r="B135" s="441"/>
      <c r="C135" s="441"/>
      <c r="D135" s="441"/>
      <c r="E135" s="441"/>
      <c r="F135" s="441"/>
      <c r="G135" s="441"/>
      <c r="H135" s="441"/>
      <c r="I135" s="441"/>
      <c r="J135" s="441"/>
      <c r="K135" s="441"/>
      <c r="L135" s="441"/>
      <c r="M135" s="441"/>
      <c r="N135" s="441"/>
      <c r="O135" s="441"/>
      <c r="P135" s="441"/>
      <c r="Q135" s="441"/>
      <c r="R135" s="441"/>
      <c r="S135" s="441"/>
      <c r="T135" s="441"/>
      <c r="U135" s="441"/>
      <c r="V135" s="441"/>
      <c r="W135" s="441"/>
      <c r="X135" s="441"/>
      <c r="Y135" s="441"/>
      <c r="Z135" s="441"/>
      <c r="AA135" s="441"/>
      <c r="AB135" s="441"/>
      <c r="AC135" s="441"/>
      <c r="AD135" s="441"/>
      <c r="AE135" s="441"/>
      <c r="AF135" s="441"/>
      <c r="AG135" s="441"/>
      <c r="AH135" s="441"/>
      <c r="AI135" s="441"/>
      <c r="AJ135" s="441"/>
      <c r="AK135" s="441"/>
      <c r="AL135" s="441"/>
      <c r="AM135" s="441"/>
      <c r="AN135" s="441"/>
      <c r="AO135" s="441"/>
      <c r="AP135" s="441"/>
      <c r="AQ135" s="441"/>
      <c r="AR135" s="441"/>
      <c r="AS135" s="441"/>
      <c r="AT135" s="442"/>
    </row>
    <row r="136" spans="1:46" x14ac:dyDescent="0.2">
      <c r="A136" s="441" t="s">
        <v>1756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443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444"/>
    </row>
  </sheetData>
  <mergeCells count="47">
    <mergeCell ref="A17:A19"/>
    <mergeCell ref="A2:A4"/>
    <mergeCell ref="A5:A7"/>
    <mergeCell ref="A8:A10"/>
    <mergeCell ref="A11:A13"/>
    <mergeCell ref="A14:A16"/>
    <mergeCell ref="A53:A55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89:A91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125:A127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8:A130"/>
    <mergeCell ref="A131:A133"/>
    <mergeCell ref="A134:AT134"/>
    <mergeCell ref="A135:AT135"/>
    <mergeCell ref="A136:AT1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5FE90-24D5-104F-BC2E-C762D7BE34A9}">
  <dimension ref="A1"/>
  <sheetViews>
    <sheetView workbookViewId="0">
      <selection activeCell="K15" sqref="K15"/>
    </sheetView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A7732-68F2-7247-BAA9-F667282A6F85}">
  <dimension ref="A1:U253"/>
  <sheetViews>
    <sheetView zoomScale="60" zoomScaleNormal="60" workbookViewId="0">
      <pane ySplit="1" topLeftCell="A3" activePane="bottomLeft" state="frozen"/>
      <selection pane="bottomLeft" activeCell="BK58" sqref="BK58"/>
    </sheetView>
  </sheetViews>
  <sheetFormatPr baseColWidth="10" defaultRowHeight="19" x14ac:dyDescent="0.25"/>
  <cols>
    <col min="1" max="1" width="18" style="5" customWidth="1"/>
    <col min="2" max="6" width="18" style="3" customWidth="1"/>
    <col min="7" max="9" width="18" style="7" customWidth="1"/>
    <col min="10" max="12" width="18" style="3" customWidth="1"/>
    <col min="13" max="13" width="18.1640625" style="3" customWidth="1"/>
    <col min="14" max="20" width="18" style="3" customWidth="1"/>
    <col min="21" max="21" width="18" customWidth="1"/>
  </cols>
  <sheetData>
    <row r="1" spans="1:21" ht="41" thickBo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176</v>
      </c>
      <c r="G1" s="6" t="s">
        <v>20</v>
      </c>
      <c r="H1" s="6" t="s">
        <v>21</v>
      </c>
      <c r="I1" s="6" t="s">
        <v>196</v>
      </c>
      <c r="J1" s="1" t="s">
        <v>22</v>
      </c>
      <c r="K1" s="1" t="s">
        <v>23</v>
      </c>
      <c r="L1" s="1" t="s">
        <v>24</v>
      </c>
      <c r="M1" s="1" t="s">
        <v>26</v>
      </c>
      <c r="N1" s="1" t="s">
        <v>25</v>
      </c>
      <c r="O1" s="1" t="s">
        <v>177</v>
      </c>
      <c r="P1" s="1" t="s">
        <v>179</v>
      </c>
      <c r="Q1" s="1" t="s">
        <v>197</v>
      </c>
      <c r="R1" s="1" t="s">
        <v>198</v>
      </c>
      <c r="S1" s="1" t="s">
        <v>194</v>
      </c>
      <c r="T1" s="1" t="s">
        <v>195</v>
      </c>
      <c r="U1" s="1" t="s">
        <v>14</v>
      </c>
    </row>
    <row r="2" spans="1:21" ht="20" x14ac:dyDescent="0.2">
      <c r="A2" s="222" t="s">
        <v>0</v>
      </c>
      <c r="B2" s="223">
        <v>1</v>
      </c>
      <c r="C2" s="223">
        <v>1</v>
      </c>
      <c r="D2" s="223" t="s">
        <v>9</v>
      </c>
      <c r="E2" s="223">
        <v>1</v>
      </c>
      <c r="F2" s="223"/>
      <c r="G2" s="224">
        <v>0</v>
      </c>
      <c r="H2" s="224">
        <v>0</v>
      </c>
      <c r="I2" s="224"/>
      <c r="J2" s="224">
        <v>0</v>
      </c>
      <c r="K2" s="224">
        <v>0</v>
      </c>
      <c r="L2" s="224">
        <v>0</v>
      </c>
      <c r="M2" s="224">
        <v>0</v>
      </c>
      <c r="N2" s="224">
        <v>0</v>
      </c>
      <c r="O2" s="224">
        <v>0</v>
      </c>
      <c r="P2" s="224">
        <v>0</v>
      </c>
      <c r="Q2" s="224"/>
      <c r="R2" s="224"/>
      <c r="S2" s="224"/>
      <c r="T2" s="224"/>
      <c r="U2" s="224">
        <v>0</v>
      </c>
    </row>
    <row r="3" spans="1:21" ht="20" x14ac:dyDescent="0.2">
      <c r="A3" s="2" t="s">
        <v>1</v>
      </c>
      <c r="B3" s="3">
        <v>2</v>
      </c>
      <c r="C3" s="3">
        <v>1</v>
      </c>
      <c r="D3" s="3" t="s">
        <v>9</v>
      </c>
      <c r="E3" s="3">
        <v>1</v>
      </c>
      <c r="F3" s="227">
        <v>10.9</v>
      </c>
      <c r="G3" s="227">
        <v>582.75</v>
      </c>
      <c r="H3" s="227">
        <v>1496.75</v>
      </c>
      <c r="I3" s="227">
        <v>2034.5</v>
      </c>
      <c r="J3" s="227">
        <v>3.6727272727272726E-2</v>
      </c>
      <c r="K3" s="227">
        <v>-4.2764343290659083E-2</v>
      </c>
      <c r="L3" s="227">
        <v>1.7999999999999989</v>
      </c>
      <c r="M3" s="227">
        <v>-7.2999999999999989</v>
      </c>
      <c r="N3" s="227">
        <v>12.7</v>
      </c>
      <c r="O3" s="227">
        <v>5.4</v>
      </c>
      <c r="P3" s="227">
        <v>50</v>
      </c>
      <c r="Q3" s="227">
        <v>180</v>
      </c>
      <c r="R3" s="227">
        <v>230</v>
      </c>
      <c r="S3" s="227">
        <v>0.38890909090909076</v>
      </c>
      <c r="T3" s="227">
        <v>5.8988588588588424</v>
      </c>
      <c r="U3" s="9">
        <v>0</v>
      </c>
    </row>
    <row r="4" spans="1:21" ht="20" x14ac:dyDescent="0.2">
      <c r="A4" s="2" t="s">
        <v>2</v>
      </c>
      <c r="B4" s="3">
        <v>3</v>
      </c>
      <c r="C4" s="3">
        <v>1</v>
      </c>
      <c r="D4" s="3" t="s">
        <v>9</v>
      </c>
      <c r="E4" s="3">
        <v>1</v>
      </c>
      <c r="F4" s="227">
        <v>9.6</v>
      </c>
      <c r="G4" s="227">
        <v>850</v>
      </c>
      <c r="H4" s="227">
        <v>1838</v>
      </c>
      <c r="I4" s="227">
        <v>2631.5</v>
      </c>
      <c r="J4" s="227">
        <v>6.0588235294117644E-2</v>
      </c>
      <c r="K4" s="227">
        <v>-3.1538579067990818E-2</v>
      </c>
      <c r="L4" s="227">
        <v>4.8000000000000007</v>
      </c>
      <c r="M4" s="227">
        <v>-4.7000000000000011</v>
      </c>
      <c r="N4" s="227">
        <v>14.4</v>
      </c>
      <c r="O4" s="227">
        <v>9.6999999999999993</v>
      </c>
      <c r="P4" s="227">
        <v>75</v>
      </c>
      <c r="Q4" s="227">
        <v>165</v>
      </c>
      <c r="R4" s="227">
        <v>240</v>
      </c>
      <c r="S4" s="227">
        <v>2.5240000000000085</v>
      </c>
      <c r="T4" s="227">
        <v>2.7219340463458468</v>
      </c>
      <c r="U4" s="9">
        <v>37</v>
      </c>
    </row>
    <row r="5" spans="1:21" ht="20" x14ac:dyDescent="0.2">
      <c r="A5" s="2" t="s">
        <v>3</v>
      </c>
      <c r="B5" s="3">
        <v>4</v>
      </c>
      <c r="C5" s="3">
        <v>1</v>
      </c>
      <c r="D5" s="3" t="s">
        <v>9</v>
      </c>
      <c r="E5" s="3">
        <v>1</v>
      </c>
      <c r="F5" s="227">
        <v>5.8</v>
      </c>
      <c r="G5" s="227">
        <v>566.25</v>
      </c>
      <c r="H5" s="227">
        <v>1724.5</v>
      </c>
      <c r="I5" s="227">
        <v>2242</v>
      </c>
      <c r="J5" s="227">
        <v>0.10485714285714286</v>
      </c>
      <c r="K5" s="227">
        <v>-1.1335907335907338E-2</v>
      </c>
      <c r="L5" s="227">
        <v>6.1000000000000005</v>
      </c>
      <c r="M5" s="227">
        <v>-2.8000000000000007</v>
      </c>
      <c r="N5" s="227">
        <v>11.9</v>
      </c>
      <c r="O5" s="227">
        <v>9.1</v>
      </c>
      <c r="P5" s="227">
        <v>70</v>
      </c>
      <c r="Q5" s="227">
        <v>175</v>
      </c>
      <c r="R5" s="227">
        <v>245</v>
      </c>
      <c r="S5" s="227">
        <v>5.9000000000000012</v>
      </c>
      <c r="T5" s="227">
        <v>0.59571428571428542</v>
      </c>
      <c r="U5" s="9">
        <v>37</v>
      </c>
    </row>
    <row r="6" spans="1:21" ht="20" x14ac:dyDescent="0.2">
      <c r="A6" s="2" t="s">
        <v>4</v>
      </c>
      <c r="B6" s="3">
        <v>5</v>
      </c>
      <c r="C6" s="3">
        <v>1</v>
      </c>
      <c r="D6" s="3" t="s">
        <v>9</v>
      </c>
      <c r="E6" s="3">
        <v>1</v>
      </c>
      <c r="F6" s="227">
        <v>6.3</v>
      </c>
      <c r="G6" s="227">
        <v>803.75</v>
      </c>
      <c r="H6" s="227">
        <v>1542</v>
      </c>
      <c r="I6" s="227">
        <v>2297</v>
      </c>
      <c r="J6" s="227">
        <v>8.5077399380804941E-2</v>
      </c>
      <c r="K6" s="227">
        <v>-3.766711229946524E-2</v>
      </c>
      <c r="L6" s="227">
        <v>6.2</v>
      </c>
      <c r="M6" s="227">
        <v>-5.6</v>
      </c>
      <c r="N6" s="227">
        <v>12.5</v>
      </c>
      <c r="O6" s="227">
        <v>6.9</v>
      </c>
      <c r="P6" s="227">
        <v>85</v>
      </c>
      <c r="Q6" s="227">
        <v>160</v>
      </c>
      <c r="R6" s="227">
        <v>245</v>
      </c>
      <c r="S6" s="227">
        <v>5.272941176470554</v>
      </c>
      <c r="T6" s="227">
        <v>3.4246780303030704</v>
      </c>
      <c r="U6" s="9">
        <v>37</v>
      </c>
    </row>
    <row r="7" spans="1:21" ht="20" x14ac:dyDescent="0.2">
      <c r="A7" s="2" t="s">
        <v>5</v>
      </c>
      <c r="B7" s="3">
        <v>6</v>
      </c>
      <c r="C7" s="3">
        <v>1</v>
      </c>
      <c r="D7" s="3" t="s">
        <v>9</v>
      </c>
      <c r="E7" s="3">
        <v>1</v>
      </c>
      <c r="F7" s="227">
        <v>4.9000000000000004</v>
      </c>
      <c r="G7" s="227">
        <v>1113.2499999999998</v>
      </c>
      <c r="H7" s="227">
        <v>399</v>
      </c>
      <c r="I7" s="227">
        <v>1512.2499999999998</v>
      </c>
      <c r="J7" s="227">
        <v>1.2004361867214696E-2</v>
      </c>
      <c r="K7" s="227">
        <v>-1.6727272727272716E-2</v>
      </c>
      <c r="L7" s="227">
        <v>3.2999999999999989</v>
      </c>
      <c r="M7" s="227">
        <v>-1.2999999999999989</v>
      </c>
      <c r="N7" s="227">
        <v>8.1999999999999993</v>
      </c>
      <c r="O7" s="227">
        <v>6.9</v>
      </c>
      <c r="P7" s="227">
        <v>190</v>
      </c>
      <c r="Q7" s="227">
        <v>30</v>
      </c>
      <c r="R7" s="227">
        <v>245</v>
      </c>
      <c r="S7" s="227">
        <v>1.6219028340081028</v>
      </c>
      <c r="T7" s="227">
        <v>0.18618181818181803</v>
      </c>
      <c r="U7" s="9">
        <v>0</v>
      </c>
    </row>
    <row r="8" spans="1:21" ht="21" thickBot="1" x14ac:dyDescent="0.25">
      <c r="A8" s="1" t="s">
        <v>6</v>
      </c>
      <c r="B8" s="4">
        <v>7</v>
      </c>
      <c r="C8" s="4">
        <v>1</v>
      </c>
      <c r="D8" s="4" t="s">
        <v>9</v>
      </c>
      <c r="E8" s="4">
        <v>1</v>
      </c>
      <c r="F8" s="229">
        <v>6.6</v>
      </c>
      <c r="G8" s="229">
        <v>940</v>
      </c>
      <c r="H8" s="229">
        <v>1611</v>
      </c>
      <c r="I8" s="229">
        <v>2496.5</v>
      </c>
      <c r="J8" s="229">
        <v>7.8623376623376623E-2</v>
      </c>
      <c r="K8" s="229">
        <v>-3.9277244494635787E-2</v>
      </c>
      <c r="L8" s="229">
        <v>6.4</v>
      </c>
      <c r="M8" s="229">
        <v>-5.0999999999999996</v>
      </c>
      <c r="N8" s="229">
        <v>13</v>
      </c>
      <c r="O8" s="229">
        <v>7.9</v>
      </c>
      <c r="P8" s="229">
        <v>95</v>
      </c>
      <c r="Q8" s="229">
        <v>105</v>
      </c>
      <c r="R8" s="229">
        <v>205</v>
      </c>
      <c r="S8" s="229">
        <v>6.2216190476190265</v>
      </c>
      <c r="T8" s="229">
        <v>2.4837241379310586</v>
      </c>
      <c r="U8" s="229">
        <v>46</v>
      </c>
    </row>
    <row r="9" spans="1:21" ht="20" x14ac:dyDescent="0.2">
      <c r="A9" s="2" t="s">
        <v>0</v>
      </c>
      <c r="B9" s="3">
        <v>1</v>
      </c>
      <c r="C9" s="3">
        <v>2</v>
      </c>
      <c r="D9" s="3" t="s">
        <v>9</v>
      </c>
      <c r="E9" s="3">
        <v>1</v>
      </c>
      <c r="F9" s="227">
        <v>9.9</v>
      </c>
      <c r="G9" s="227">
        <v>1026.5</v>
      </c>
      <c r="H9" s="227">
        <v>1242</v>
      </c>
      <c r="I9" s="227">
        <v>2207.25</v>
      </c>
      <c r="J9" s="227">
        <v>6.4313725490196094E-2</v>
      </c>
      <c r="K9" s="227">
        <v>-2.9376623376623372E-2</v>
      </c>
      <c r="L9" s="227">
        <v>4.1999999999999993</v>
      </c>
      <c r="M9" s="227">
        <v>-3.1999999999999993</v>
      </c>
      <c r="N9" s="227">
        <v>14.1</v>
      </c>
      <c r="O9" s="227">
        <v>10.9</v>
      </c>
      <c r="P9" s="227">
        <v>85</v>
      </c>
      <c r="Q9" s="227">
        <v>100</v>
      </c>
      <c r="R9" s="227">
        <v>200</v>
      </c>
      <c r="S9" s="227">
        <v>3.2635294117646536</v>
      </c>
      <c r="T9" s="227">
        <v>0.86461904761904762</v>
      </c>
      <c r="U9" s="9">
        <v>37</v>
      </c>
    </row>
    <row r="10" spans="1:21" ht="20" x14ac:dyDescent="0.2">
      <c r="A10" s="2" t="s">
        <v>1</v>
      </c>
      <c r="B10" s="3">
        <v>2</v>
      </c>
      <c r="C10" s="3">
        <v>2</v>
      </c>
      <c r="D10" s="3" t="s">
        <v>9</v>
      </c>
      <c r="E10" s="3">
        <v>1</v>
      </c>
      <c r="F10" s="227">
        <v>8.8000000000000007</v>
      </c>
      <c r="G10" s="227">
        <v>987.75</v>
      </c>
      <c r="H10" s="227">
        <v>2426</v>
      </c>
      <c r="I10" s="227">
        <v>3341.5</v>
      </c>
      <c r="J10" s="227">
        <v>0.10284313725490196</v>
      </c>
      <c r="K10" s="227">
        <v>-2.4666666666666667E-2</v>
      </c>
      <c r="L10" s="227">
        <v>7.3000000000000007</v>
      </c>
      <c r="M10" s="227">
        <v>-4.5000000000000018</v>
      </c>
      <c r="N10" s="227">
        <v>16.100000000000001</v>
      </c>
      <c r="O10" s="227">
        <v>11.6</v>
      </c>
      <c r="P10" s="227">
        <v>80</v>
      </c>
      <c r="Q10" s="227">
        <v>175</v>
      </c>
      <c r="R10" s="227">
        <v>180</v>
      </c>
      <c r="S10" s="227">
        <v>6.8590441176471302</v>
      </c>
      <c r="T10" s="227">
        <v>1.7499920634920636</v>
      </c>
      <c r="U10" s="9">
        <v>37</v>
      </c>
    </row>
    <row r="11" spans="1:21" ht="20" x14ac:dyDescent="0.2">
      <c r="A11" s="2" t="s">
        <v>2</v>
      </c>
      <c r="B11" s="3">
        <v>3</v>
      </c>
      <c r="C11" s="3">
        <v>2</v>
      </c>
      <c r="D11" s="3" t="s">
        <v>9</v>
      </c>
      <c r="E11" s="3">
        <v>1</v>
      </c>
      <c r="F11" s="227">
        <v>4.2</v>
      </c>
      <c r="G11" s="227">
        <v>467.25</v>
      </c>
      <c r="H11" s="227">
        <v>1924.5</v>
      </c>
      <c r="I11" s="227">
        <v>2339.25</v>
      </c>
      <c r="J11" s="227">
        <v>0.12641758241758241</v>
      </c>
      <c r="K11" s="227">
        <v>-1.1016194331983803E-2</v>
      </c>
      <c r="L11" s="227">
        <v>7.2</v>
      </c>
      <c r="M11" s="227">
        <v>-2.9000000000000004</v>
      </c>
      <c r="N11" s="227">
        <v>11.4</v>
      </c>
      <c r="O11" s="227">
        <v>8.5</v>
      </c>
      <c r="P11" s="227">
        <v>65</v>
      </c>
      <c r="Q11" s="227">
        <v>190</v>
      </c>
      <c r="R11" s="227">
        <v>255</v>
      </c>
      <c r="S11" s="227">
        <v>7.2105494505494354</v>
      </c>
      <c r="T11" s="227">
        <v>0.57870445344129562</v>
      </c>
      <c r="U11" s="9">
        <v>37</v>
      </c>
    </row>
    <row r="12" spans="1:21" ht="20" x14ac:dyDescent="0.2">
      <c r="A12" s="2" t="s">
        <v>3</v>
      </c>
      <c r="B12" s="3">
        <v>4</v>
      </c>
      <c r="C12" s="3">
        <v>2</v>
      </c>
      <c r="D12" s="3" t="s">
        <v>9</v>
      </c>
      <c r="E12" s="3">
        <v>1</v>
      </c>
      <c r="F12" s="227">
        <v>3.6</v>
      </c>
      <c r="G12" s="227">
        <v>644</v>
      </c>
      <c r="H12" s="227">
        <v>1112.75</v>
      </c>
      <c r="I12" s="227">
        <v>1720.75</v>
      </c>
      <c r="J12" s="227">
        <v>4.308695652173912E-2</v>
      </c>
      <c r="K12" s="227">
        <v>-8.9516129032258043E-3</v>
      </c>
      <c r="L12" s="227">
        <v>4.5</v>
      </c>
      <c r="M12" s="227">
        <v>-2.1999999999999993</v>
      </c>
      <c r="N12" s="227">
        <v>8.1</v>
      </c>
      <c r="O12" s="227">
        <v>5.9</v>
      </c>
      <c r="P12" s="227">
        <v>115</v>
      </c>
      <c r="Q12" s="227">
        <v>155</v>
      </c>
      <c r="R12" s="227">
        <v>270</v>
      </c>
      <c r="S12" s="227">
        <v>2.3856340579710209</v>
      </c>
      <c r="T12" s="227">
        <v>0.27608870967741928</v>
      </c>
      <c r="U12" s="9">
        <v>46</v>
      </c>
    </row>
    <row r="13" spans="1:21" ht="20" x14ac:dyDescent="0.2">
      <c r="A13" s="2" t="s">
        <v>4</v>
      </c>
      <c r="B13" s="3">
        <v>5</v>
      </c>
      <c r="C13" s="3">
        <v>2</v>
      </c>
      <c r="D13" s="3" t="s">
        <v>9</v>
      </c>
      <c r="E13" s="3">
        <v>1</v>
      </c>
      <c r="F13" s="227">
        <v>5.7</v>
      </c>
      <c r="G13" s="227">
        <v>734.5</v>
      </c>
      <c r="H13" s="227">
        <v>1636.75</v>
      </c>
      <c r="I13" s="227">
        <v>2320</v>
      </c>
      <c r="J13" s="227">
        <v>8.3488132094943254E-2</v>
      </c>
      <c r="K13" s="227">
        <v>-1.2826246334310849E-2</v>
      </c>
      <c r="L13" s="227">
        <v>5.8999999999999995</v>
      </c>
      <c r="M13" s="227">
        <v>-2.7999999999999989</v>
      </c>
      <c r="N13" s="227">
        <v>11.6</v>
      </c>
      <c r="O13" s="227">
        <v>8.8000000000000007</v>
      </c>
      <c r="P13" s="227">
        <v>85</v>
      </c>
      <c r="Q13" s="227">
        <v>155</v>
      </c>
      <c r="R13" s="227">
        <v>240</v>
      </c>
      <c r="S13" s="227">
        <v>5.2001633986928137</v>
      </c>
      <c r="T13" s="227">
        <v>0.63933712121212127</v>
      </c>
      <c r="U13" s="9">
        <v>37</v>
      </c>
    </row>
    <row r="14" spans="1:21" ht="20" x14ac:dyDescent="0.2">
      <c r="A14" s="2" t="s">
        <v>5</v>
      </c>
      <c r="B14" s="3">
        <v>6</v>
      </c>
      <c r="C14" s="3">
        <v>2</v>
      </c>
      <c r="D14" s="3" t="s">
        <v>9</v>
      </c>
      <c r="E14" s="3">
        <v>1</v>
      </c>
      <c r="F14" s="227">
        <v>4.9000000000000004</v>
      </c>
      <c r="G14" s="227">
        <v>678.5</v>
      </c>
      <c r="H14" s="227">
        <v>1375</v>
      </c>
      <c r="I14" s="227">
        <v>2006.5</v>
      </c>
      <c r="J14" s="227">
        <v>9.0464396284829704E-2</v>
      </c>
      <c r="K14" s="227">
        <v>-2.9784615384615378E-2</v>
      </c>
      <c r="L14" s="227">
        <v>6.6999999999999993</v>
      </c>
      <c r="M14" s="227">
        <v>-4.3</v>
      </c>
      <c r="N14" s="227">
        <v>11.6</v>
      </c>
      <c r="O14" s="227">
        <v>7.3</v>
      </c>
      <c r="P14" s="227">
        <v>85</v>
      </c>
      <c r="Q14" s="227">
        <v>125</v>
      </c>
      <c r="R14" s="227">
        <v>210</v>
      </c>
      <c r="S14" s="227">
        <v>5.9476143790849596</v>
      </c>
      <c r="T14" s="227">
        <v>1.3983467741935371</v>
      </c>
      <c r="U14" s="9">
        <v>42</v>
      </c>
    </row>
    <row r="15" spans="1:21" ht="21" thickBot="1" x14ac:dyDescent="0.25">
      <c r="A15" s="1" t="s">
        <v>6</v>
      </c>
      <c r="B15" s="4">
        <v>7</v>
      </c>
      <c r="C15" s="4">
        <v>2</v>
      </c>
      <c r="D15" s="4" t="s">
        <v>9</v>
      </c>
      <c r="E15" s="4">
        <v>1</v>
      </c>
      <c r="F15" s="229">
        <v>6.3</v>
      </c>
      <c r="G15" s="229">
        <v>82.75</v>
      </c>
      <c r="H15" s="229">
        <v>494.25</v>
      </c>
      <c r="I15" s="229">
        <v>545.5</v>
      </c>
      <c r="J15" s="229">
        <v>7.9999999999999988E-2</v>
      </c>
      <c r="K15" s="229">
        <v>-3.0489510489510489E-2</v>
      </c>
      <c r="L15" s="229">
        <v>0.79999999999999982</v>
      </c>
      <c r="M15" s="229">
        <v>-1.6999999999999993</v>
      </c>
      <c r="N15" s="229">
        <v>7.1</v>
      </c>
      <c r="O15" s="229">
        <v>5.4</v>
      </c>
      <c r="P15" s="229">
        <v>10</v>
      </c>
      <c r="Q15" s="229">
        <v>55</v>
      </c>
      <c r="R15" s="229">
        <v>65</v>
      </c>
      <c r="S15" s="229">
        <v>0.15999999999999992</v>
      </c>
      <c r="T15" s="229">
        <v>0.28369281045751621</v>
      </c>
      <c r="U15" s="229">
        <v>5</v>
      </c>
    </row>
    <row r="16" spans="1:21" ht="20" x14ac:dyDescent="0.2">
      <c r="A16" s="222" t="s">
        <v>0</v>
      </c>
      <c r="B16" s="223">
        <v>1</v>
      </c>
      <c r="C16" s="223">
        <v>3</v>
      </c>
      <c r="D16" s="223" t="s">
        <v>9</v>
      </c>
      <c r="E16" s="223">
        <v>1</v>
      </c>
      <c r="F16" s="227"/>
      <c r="G16" s="226">
        <v>0</v>
      </c>
      <c r="H16" s="226">
        <v>0</v>
      </c>
      <c r="I16" s="226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6">
        <v>37</v>
      </c>
    </row>
    <row r="17" spans="1:21" ht="20" x14ac:dyDescent="0.2">
      <c r="A17" s="2" t="s">
        <v>1</v>
      </c>
      <c r="B17" s="3">
        <v>2</v>
      </c>
      <c r="C17" s="3">
        <v>3</v>
      </c>
      <c r="D17" s="3" t="s">
        <v>9</v>
      </c>
      <c r="E17" s="3">
        <v>1</v>
      </c>
      <c r="F17" s="227">
        <v>7</v>
      </c>
      <c r="G17" s="227">
        <v>692</v>
      </c>
      <c r="H17" s="227">
        <v>1579</v>
      </c>
      <c r="I17" s="227">
        <v>2224.5</v>
      </c>
      <c r="J17" s="227">
        <v>5.6778471138845543E-2</v>
      </c>
      <c r="K17" s="227">
        <v>-2.1558974358974359E-2</v>
      </c>
      <c r="L17" s="227">
        <v>3.8000000000000007</v>
      </c>
      <c r="M17" s="227">
        <v>-3.0000000000000009</v>
      </c>
      <c r="N17" s="227">
        <v>10.8</v>
      </c>
      <c r="O17" s="227">
        <v>7.8</v>
      </c>
      <c r="P17" s="227">
        <v>85</v>
      </c>
      <c r="Q17" s="227">
        <v>125</v>
      </c>
      <c r="R17" s="227">
        <v>210</v>
      </c>
      <c r="S17" s="227">
        <v>2.5002941176470443</v>
      </c>
      <c r="T17" s="227">
        <v>0.90252100840336125</v>
      </c>
      <c r="U17" s="9">
        <v>37</v>
      </c>
    </row>
    <row r="18" spans="1:21" ht="20" x14ac:dyDescent="0.2">
      <c r="A18" s="2" t="s">
        <v>7</v>
      </c>
      <c r="B18" s="3">
        <v>3</v>
      </c>
      <c r="C18" s="3">
        <v>3</v>
      </c>
      <c r="D18" s="3" t="s">
        <v>9</v>
      </c>
      <c r="E18" s="3">
        <v>1</v>
      </c>
      <c r="F18" s="227">
        <v>7.9</v>
      </c>
      <c r="G18" s="227">
        <v>591.25</v>
      </c>
      <c r="H18" s="227">
        <v>1501</v>
      </c>
      <c r="I18" s="227">
        <v>2050.75</v>
      </c>
      <c r="J18" s="227">
        <v>4.3785714285714289E-2</v>
      </c>
      <c r="K18" s="227">
        <v>-2.6303643724696357E-2</v>
      </c>
      <c r="L18" s="227">
        <v>2.9000000000000004</v>
      </c>
      <c r="M18" s="227">
        <v>-5.1000000000000005</v>
      </c>
      <c r="N18" s="227">
        <v>10.8</v>
      </c>
      <c r="O18" s="227">
        <v>5.7</v>
      </c>
      <c r="P18" s="227">
        <v>70</v>
      </c>
      <c r="Q18" s="227">
        <v>190</v>
      </c>
      <c r="R18" s="227">
        <v>260</v>
      </c>
      <c r="S18" s="227">
        <v>1.4249523809523907</v>
      </c>
      <c r="T18" s="227">
        <v>2.2836167341430205</v>
      </c>
      <c r="U18" s="9">
        <v>37</v>
      </c>
    </row>
    <row r="19" spans="1:21" ht="20" x14ac:dyDescent="0.2">
      <c r="A19" s="2" t="s">
        <v>3</v>
      </c>
      <c r="B19" s="3">
        <v>4</v>
      </c>
      <c r="C19" s="3">
        <v>3</v>
      </c>
      <c r="D19" s="3" t="s">
        <v>9</v>
      </c>
      <c r="E19" s="3">
        <v>1</v>
      </c>
      <c r="F19" s="227">
        <v>7.7</v>
      </c>
      <c r="G19" s="227">
        <v>1035.5</v>
      </c>
      <c r="H19" s="227">
        <v>1609.75</v>
      </c>
      <c r="I19" s="227">
        <v>2594.75</v>
      </c>
      <c r="J19" s="227">
        <v>6.8441558441558428E-2</v>
      </c>
      <c r="K19" s="227">
        <v>-3.5064425770308119E-2</v>
      </c>
      <c r="L19" s="227">
        <v>5.8</v>
      </c>
      <c r="M19" s="227">
        <v>-6.3</v>
      </c>
      <c r="N19" s="227">
        <v>13.5</v>
      </c>
      <c r="O19" s="227">
        <v>7.2</v>
      </c>
      <c r="P19" s="227">
        <v>100</v>
      </c>
      <c r="Q19" s="227">
        <v>170</v>
      </c>
      <c r="R19" s="227">
        <v>270</v>
      </c>
      <c r="S19" s="227">
        <v>4.7771428571428718</v>
      </c>
      <c r="T19" s="227">
        <v>3.3363529411764614</v>
      </c>
      <c r="U19" s="9">
        <v>37</v>
      </c>
    </row>
    <row r="20" spans="1:21" ht="20" x14ac:dyDescent="0.2">
      <c r="A20" s="2" t="s">
        <v>8</v>
      </c>
      <c r="B20" s="3">
        <v>5</v>
      </c>
      <c r="C20" s="3">
        <v>3</v>
      </c>
      <c r="D20" s="3" t="s">
        <v>9</v>
      </c>
      <c r="E20" s="3">
        <v>1</v>
      </c>
      <c r="F20" s="227">
        <v>8.4</v>
      </c>
      <c r="G20" s="227">
        <v>520.75</v>
      </c>
      <c r="H20" s="227">
        <v>1617.25</v>
      </c>
      <c r="I20" s="227">
        <v>2093.25</v>
      </c>
      <c r="J20" s="227">
        <v>8.1636363636363632E-2</v>
      </c>
      <c r="K20" s="227">
        <v>-3.7656198708830295E-2</v>
      </c>
      <c r="L20" s="227">
        <v>4</v>
      </c>
      <c r="M20" s="227">
        <v>-6.5</v>
      </c>
      <c r="N20" s="227">
        <v>12.4</v>
      </c>
      <c r="O20" s="227">
        <v>5.9</v>
      </c>
      <c r="P20" s="227">
        <v>50</v>
      </c>
      <c r="Q20" s="227">
        <v>185</v>
      </c>
      <c r="R20" s="227">
        <v>235</v>
      </c>
      <c r="S20" s="227">
        <v>1.8361818181817626</v>
      </c>
      <c r="T20" s="227">
        <v>4.6520377867746587</v>
      </c>
      <c r="U20" s="9">
        <v>37</v>
      </c>
    </row>
    <row r="21" spans="1:21" ht="20" x14ac:dyDescent="0.2">
      <c r="A21" s="2" t="s">
        <v>5</v>
      </c>
      <c r="B21" s="3">
        <v>6</v>
      </c>
      <c r="C21" s="3">
        <v>3</v>
      </c>
      <c r="D21" s="3" t="s">
        <v>9</v>
      </c>
      <c r="E21" s="3">
        <v>1</v>
      </c>
      <c r="F21" s="227">
        <v>8.5</v>
      </c>
      <c r="G21" s="227">
        <v>591.75</v>
      </c>
      <c r="H21" s="227">
        <v>557.5</v>
      </c>
      <c r="I21" s="227">
        <v>1149.25</v>
      </c>
      <c r="J21" s="227">
        <v>2.1186813186813192E-2</v>
      </c>
      <c r="K21" s="227">
        <v>-6.293706293706315E-3</v>
      </c>
      <c r="L21" s="227">
        <v>1.3000000000000007</v>
      </c>
      <c r="M21" s="227">
        <v>-0.20000000000000107</v>
      </c>
      <c r="N21" s="227">
        <v>9.8000000000000007</v>
      </c>
      <c r="O21" s="227">
        <v>9.6</v>
      </c>
      <c r="P21" s="227">
        <v>65</v>
      </c>
      <c r="Q21" s="227">
        <v>55</v>
      </c>
      <c r="R21" s="227">
        <v>120</v>
      </c>
      <c r="S21" s="227">
        <v>0.19758241758241765</v>
      </c>
      <c r="T21" s="227">
        <v>2.3636363636363733E-2</v>
      </c>
      <c r="U21" s="9">
        <v>0</v>
      </c>
    </row>
    <row r="22" spans="1:21" ht="21" thickBot="1" x14ac:dyDescent="0.25">
      <c r="A22" s="1" t="s">
        <v>6</v>
      </c>
      <c r="B22" s="4">
        <v>7</v>
      </c>
      <c r="C22" s="4">
        <v>3</v>
      </c>
      <c r="D22" s="4" t="s">
        <v>9</v>
      </c>
      <c r="E22" s="4">
        <v>1</v>
      </c>
      <c r="F22" s="229">
        <v>7.2</v>
      </c>
      <c r="G22" s="229">
        <v>130.5</v>
      </c>
      <c r="H22" s="229">
        <v>1146.25</v>
      </c>
      <c r="I22" s="229">
        <v>1241</v>
      </c>
      <c r="J22" s="229">
        <v>4.3999999999999984E-2</v>
      </c>
      <c r="K22" s="229">
        <v>-8.20205082304056E-3</v>
      </c>
      <c r="L22" s="229">
        <v>0.59999999999999964</v>
      </c>
      <c r="M22" s="229">
        <v>-1.7999999999999998</v>
      </c>
      <c r="N22" s="229">
        <v>7.8</v>
      </c>
      <c r="O22" s="229">
        <v>6</v>
      </c>
      <c r="P22" s="229">
        <v>15</v>
      </c>
      <c r="Q22" s="229">
        <v>225</v>
      </c>
      <c r="R22" s="229">
        <v>240</v>
      </c>
      <c r="S22" s="229">
        <v>8.6666666666666656E-2</v>
      </c>
      <c r="T22" s="229">
        <v>0.47323613086769617</v>
      </c>
      <c r="U22" s="229">
        <v>0</v>
      </c>
    </row>
    <row r="23" spans="1:21" ht="20" x14ac:dyDescent="0.2">
      <c r="A23" s="2" t="s">
        <v>0</v>
      </c>
      <c r="B23" s="3">
        <v>1</v>
      </c>
      <c r="C23" s="3">
        <v>4</v>
      </c>
      <c r="D23" s="3" t="s">
        <v>9</v>
      </c>
      <c r="E23" s="3">
        <v>1</v>
      </c>
      <c r="F23" s="227">
        <v>10.7</v>
      </c>
      <c r="G23" s="227">
        <v>134.5</v>
      </c>
      <c r="H23" s="227">
        <v>27.5</v>
      </c>
      <c r="I23" s="227">
        <v>162</v>
      </c>
      <c r="J23" s="227">
        <v>3.0000000000000072E-2</v>
      </c>
      <c r="K23" s="227" t="e">
        <v>#DIV/0!</v>
      </c>
      <c r="L23" s="227">
        <v>0.30000000000000071</v>
      </c>
      <c r="M23" s="227">
        <v>-11</v>
      </c>
      <c r="N23" s="227">
        <v>11</v>
      </c>
      <c r="O23" s="227">
        <v>11</v>
      </c>
      <c r="P23" s="227">
        <v>100</v>
      </c>
      <c r="Q23" s="227">
        <v>0</v>
      </c>
      <c r="R23" s="227">
        <v>10</v>
      </c>
      <c r="S23" s="227">
        <v>3.0000000000000141E-2</v>
      </c>
      <c r="T23" s="227" t="e">
        <v>#DIV/0!</v>
      </c>
      <c r="U23" s="9">
        <v>37</v>
      </c>
    </row>
    <row r="24" spans="1:21" ht="20" x14ac:dyDescent="0.2">
      <c r="A24" s="222" t="s">
        <v>1</v>
      </c>
      <c r="B24" s="223">
        <v>2</v>
      </c>
      <c r="C24" s="223">
        <v>4</v>
      </c>
      <c r="D24" s="223" t="s">
        <v>9</v>
      </c>
      <c r="E24" s="223">
        <v>1</v>
      </c>
      <c r="F24" s="227">
        <v>0</v>
      </c>
      <c r="G24" s="226">
        <v>0</v>
      </c>
      <c r="H24" s="226">
        <v>0</v>
      </c>
      <c r="I24" s="226"/>
      <c r="J24" s="227">
        <v>0</v>
      </c>
      <c r="K24" s="227">
        <v>0</v>
      </c>
      <c r="L24" s="227">
        <v>0</v>
      </c>
      <c r="M24" s="227">
        <v>0</v>
      </c>
      <c r="N24" s="227">
        <v>0</v>
      </c>
      <c r="O24" s="227">
        <v>0</v>
      </c>
      <c r="P24" s="227">
        <v>100</v>
      </c>
      <c r="Q24" s="227">
        <v>0</v>
      </c>
      <c r="R24" s="227">
        <v>0</v>
      </c>
      <c r="S24" s="227">
        <v>0</v>
      </c>
      <c r="T24" s="227">
        <v>0</v>
      </c>
      <c r="U24" s="226">
        <v>42</v>
      </c>
    </row>
    <row r="25" spans="1:21" ht="20" x14ac:dyDescent="0.2">
      <c r="A25" s="2" t="s">
        <v>2</v>
      </c>
      <c r="B25" s="3">
        <v>3</v>
      </c>
      <c r="C25" s="3">
        <v>4</v>
      </c>
      <c r="D25" s="3" t="s">
        <v>9</v>
      </c>
      <c r="E25" s="3">
        <v>1</v>
      </c>
      <c r="F25" s="227">
        <v>7.6</v>
      </c>
      <c r="G25" s="227">
        <v>971</v>
      </c>
      <c r="H25" s="227">
        <v>1147.25</v>
      </c>
      <c r="I25" s="227">
        <v>2070</v>
      </c>
      <c r="J25" s="227">
        <v>5.220779220779221E-2</v>
      </c>
      <c r="K25" s="227" t="e">
        <v>#N/A</v>
      </c>
      <c r="L25" s="227">
        <v>6.2000000000000011</v>
      </c>
      <c r="M25" s="227">
        <v>-5.7000000000000011</v>
      </c>
      <c r="N25" s="227">
        <v>13.8</v>
      </c>
      <c r="O25" s="227">
        <v>8.1</v>
      </c>
      <c r="P25" s="227">
        <v>105</v>
      </c>
      <c r="Q25" s="227">
        <v>115</v>
      </c>
      <c r="R25" s="227">
        <v>220</v>
      </c>
      <c r="S25" s="227">
        <v>3.8406277056277043</v>
      </c>
      <c r="T25" s="227">
        <v>2.0686956521739295</v>
      </c>
      <c r="U25" s="9">
        <v>37</v>
      </c>
    </row>
    <row r="26" spans="1:21" ht="20" x14ac:dyDescent="0.2">
      <c r="A26" s="2" t="s">
        <v>3</v>
      </c>
      <c r="B26" s="3">
        <v>4</v>
      </c>
      <c r="C26" s="3">
        <v>4</v>
      </c>
      <c r="D26" s="3" t="s">
        <v>9</v>
      </c>
      <c r="E26" s="3">
        <v>1</v>
      </c>
      <c r="F26" s="227">
        <v>5.5</v>
      </c>
      <c r="G26" s="227">
        <v>474.5</v>
      </c>
      <c r="H26" s="227">
        <v>1325.75</v>
      </c>
      <c r="I26" s="227">
        <v>1765.5</v>
      </c>
      <c r="J26" s="227">
        <v>2.014705882352941E-2</v>
      </c>
      <c r="K26" s="227">
        <v>-2.8000000000000001E-2</v>
      </c>
      <c r="L26" s="227">
        <v>1.9000000000000004</v>
      </c>
      <c r="M26" s="227">
        <v>-1.5</v>
      </c>
      <c r="N26" s="227">
        <v>7.4</v>
      </c>
      <c r="O26" s="227">
        <v>5.9</v>
      </c>
      <c r="P26" s="227">
        <v>75</v>
      </c>
      <c r="Q26" s="227">
        <v>40</v>
      </c>
      <c r="R26" s="227">
        <v>115</v>
      </c>
      <c r="S26" s="227">
        <v>0.33829166666666671</v>
      </c>
      <c r="T26" s="227">
        <v>0.58755255255255179</v>
      </c>
      <c r="U26" s="9">
        <v>37</v>
      </c>
    </row>
    <row r="27" spans="1:21" ht="20" x14ac:dyDescent="0.2">
      <c r="A27" s="2" t="s">
        <v>4</v>
      </c>
      <c r="B27" s="3">
        <v>5</v>
      </c>
      <c r="C27" s="3">
        <v>4</v>
      </c>
      <c r="D27" s="3" t="s">
        <v>9</v>
      </c>
      <c r="E27" s="3">
        <v>1</v>
      </c>
      <c r="F27" s="227">
        <v>6.3</v>
      </c>
      <c r="G27" s="227">
        <v>516</v>
      </c>
      <c r="H27" s="227">
        <v>1424.75</v>
      </c>
      <c r="I27" s="227">
        <v>1896.75</v>
      </c>
      <c r="J27" s="227">
        <v>8.9230769230769225E-2</v>
      </c>
      <c r="K27" s="227" t="e">
        <v>#N/A</v>
      </c>
      <c r="L27" s="227">
        <v>4.6000000000000005</v>
      </c>
      <c r="M27" s="227">
        <v>-4.8000000000000007</v>
      </c>
      <c r="N27" s="227">
        <v>10.9</v>
      </c>
      <c r="O27" s="227">
        <v>6.1</v>
      </c>
      <c r="P27" s="227">
        <v>60</v>
      </c>
      <c r="Q27" s="227">
        <v>170</v>
      </c>
      <c r="R27" s="227">
        <v>230</v>
      </c>
      <c r="S27" s="227">
        <v>3.1025641025640689</v>
      </c>
      <c r="T27" s="227">
        <v>2.3513949579832354</v>
      </c>
      <c r="U27" s="9">
        <v>42</v>
      </c>
    </row>
    <row r="28" spans="1:21" ht="20" x14ac:dyDescent="0.2">
      <c r="A28" s="2" t="s">
        <v>5</v>
      </c>
      <c r="B28" s="3">
        <v>6</v>
      </c>
      <c r="C28" s="3">
        <v>4</v>
      </c>
      <c r="D28" s="3" t="s">
        <v>9</v>
      </c>
      <c r="E28" s="3">
        <v>1</v>
      </c>
      <c r="F28" s="227">
        <v>6.2</v>
      </c>
      <c r="G28" s="227">
        <v>553.75</v>
      </c>
      <c r="H28" s="227">
        <v>1548.5</v>
      </c>
      <c r="I28" s="227">
        <v>2059.25</v>
      </c>
      <c r="J28" s="227">
        <v>8.4307692307692292E-2</v>
      </c>
      <c r="K28" s="227">
        <v>-3.1688311688311696E-2</v>
      </c>
      <c r="L28" s="227">
        <v>4.6000000000000005</v>
      </c>
      <c r="M28" s="227">
        <v>-3.3000000000000007</v>
      </c>
      <c r="N28" s="227">
        <v>10.8</v>
      </c>
      <c r="O28" s="227">
        <v>7.5</v>
      </c>
      <c r="P28" s="227">
        <v>65</v>
      </c>
      <c r="Q28" s="227">
        <v>100</v>
      </c>
      <c r="R28" s="227">
        <v>165</v>
      </c>
      <c r="S28" s="227">
        <v>3.2243956043956028</v>
      </c>
      <c r="T28" s="227">
        <v>2.5913814616756237</v>
      </c>
      <c r="U28" s="9">
        <v>38</v>
      </c>
    </row>
    <row r="29" spans="1:21" ht="21" thickBot="1" x14ac:dyDescent="0.25">
      <c r="A29" s="1" t="s">
        <v>6</v>
      </c>
      <c r="B29" s="4">
        <v>7</v>
      </c>
      <c r="C29" s="4">
        <v>4</v>
      </c>
      <c r="D29" s="4" t="s">
        <v>9</v>
      </c>
      <c r="E29" s="4">
        <v>1</v>
      </c>
      <c r="F29" s="229">
        <v>11.9</v>
      </c>
      <c r="G29" s="229">
        <v>187.25</v>
      </c>
      <c r="H29" s="229">
        <v>2260.5</v>
      </c>
      <c r="I29" s="229">
        <v>2374.25</v>
      </c>
      <c r="J29" s="229">
        <v>3.0641711229946526E-2</v>
      </c>
      <c r="K29" s="229">
        <v>-2.4175824175824177E-2</v>
      </c>
      <c r="L29" s="229">
        <v>4.7000000000000011</v>
      </c>
      <c r="M29" s="229">
        <v>-2.1000000000000014</v>
      </c>
      <c r="N29" s="229">
        <v>16.600000000000001</v>
      </c>
      <c r="O29" s="229">
        <v>14.5</v>
      </c>
      <c r="P29" s="229">
        <v>100</v>
      </c>
      <c r="Q29" s="229">
        <v>60</v>
      </c>
      <c r="R29" s="229">
        <v>220</v>
      </c>
      <c r="S29" s="229">
        <v>2.4074621212120348</v>
      </c>
      <c r="T29" s="229">
        <v>0.97412643678160959</v>
      </c>
      <c r="U29" s="229">
        <v>0</v>
      </c>
    </row>
    <row r="30" spans="1:21" ht="20" x14ac:dyDescent="0.2">
      <c r="A30" s="2" t="s">
        <v>0</v>
      </c>
      <c r="B30" s="3">
        <v>1</v>
      </c>
      <c r="C30" s="3">
        <v>5</v>
      </c>
      <c r="D30" s="3" t="s">
        <v>9</v>
      </c>
      <c r="E30" s="3">
        <v>1</v>
      </c>
      <c r="F30" s="227">
        <v>6.9</v>
      </c>
      <c r="G30" s="227">
        <v>546.5</v>
      </c>
      <c r="H30" s="227">
        <v>1838.5</v>
      </c>
      <c r="I30" s="227">
        <v>2332.5</v>
      </c>
      <c r="J30" s="227">
        <v>0.12153846153846153</v>
      </c>
      <c r="K30" s="227">
        <v>-3.3824269613743296E-2</v>
      </c>
      <c r="L30" s="227">
        <v>6.2999999999999989</v>
      </c>
      <c r="M30" s="227">
        <v>-5.9999999999999991</v>
      </c>
      <c r="N30" s="227">
        <v>13.2</v>
      </c>
      <c r="O30" s="227">
        <v>7.2</v>
      </c>
      <c r="P30" s="227">
        <v>55</v>
      </c>
      <c r="Q30" s="227">
        <v>185</v>
      </c>
      <c r="R30" s="227">
        <v>240</v>
      </c>
      <c r="S30" s="227">
        <v>4.829696969696939</v>
      </c>
      <c r="T30" s="227">
        <v>3.5965860597439256</v>
      </c>
      <c r="U30" s="9">
        <v>37</v>
      </c>
    </row>
    <row r="31" spans="1:21" ht="20" x14ac:dyDescent="0.2">
      <c r="A31" s="2" t="s">
        <v>1</v>
      </c>
      <c r="B31" s="3">
        <v>2</v>
      </c>
      <c r="C31" s="3">
        <v>5</v>
      </c>
      <c r="D31" s="3" t="s">
        <v>9</v>
      </c>
      <c r="E31" s="3">
        <v>1</v>
      </c>
      <c r="F31" s="227">
        <v>6.3</v>
      </c>
      <c r="G31" s="227">
        <v>546</v>
      </c>
      <c r="H31" s="227">
        <v>2081.75</v>
      </c>
      <c r="I31" s="227">
        <v>2567</v>
      </c>
      <c r="J31" s="227">
        <v>0.11527472527472528</v>
      </c>
      <c r="K31" s="227">
        <v>-1.3837535014005602E-2</v>
      </c>
      <c r="L31" s="227">
        <v>6.5000000000000009</v>
      </c>
      <c r="M31" s="227">
        <v>-3.9000000000000004</v>
      </c>
      <c r="N31" s="227">
        <v>12.8</v>
      </c>
      <c r="O31" s="227">
        <v>8.9</v>
      </c>
      <c r="P31" s="227">
        <v>60</v>
      </c>
      <c r="Q31" s="227">
        <v>170</v>
      </c>
      <c r="R31" s="227">
        <v>230</v>
      </c>
      <c r="S31" s="227">
        <v>5.125641025641035</v>
      </c>
      <c r="T31" s="227">
        <v>0.98977477477477449</v>
      </c>
      <c r="U31" s="9">
        <v>37</v>
      </c>
    </row>
    <row r="32" spans="1:21" ht="20" x14ac:dyDescent="0.2">
      <c r="A32" s="2" t="s">
        <v>2</v>
      </c>
      <c r="B32" s="3">
        <v>3</v>
      </c>
      <c r="C32" s="3">
        <v>5</v>
      </c>
      <c r="D32" s="3" t="s">
        <v>9</v>
      </c>
      <c r="E32" s="3">
        <v>1</v>
      </c>
      <c r="F32" s="227">
        <v>4.7</v>
      </c>
      <c r="G32" s="227">
        <v>1342.75</v>
      </c>
      <c r="H32" s="227">
        <v>919</v>
      </c>
      <c r="I32" s="227">
        <v>2217.5</v>
      </c>
      <c r="J32" s="227">
        <v>4.1583982202447155E-2</v>
      </c>
      <c r="K32" s="227">
        <v>-2.8389610389610388E-2</v>
      </c>
      <c r="L32" s="227">
        <v>6.3999999999999995</v>
      </c>
      <c r="M32" s="227">
        <v>-3</v>
      </c>
      <c r="N32" s="227">
        <v>11.1</v>
      </c>
      <c r="O32" s="227">
        <v>8.1</v>
      </c>
      <c r="P32" s="227">
        <v>145</v>
      </c>
      <c r="Q32" s="227">
        <v>100</v>
      </c>
      <c r="R32" s="227">
        <v>245</v>
      </c>
      <c r="S32" s="227">
        <v>4.8785747126436698</v>
      </c>
      <c r="T32" s="227">
        <v>0.79647619047619056</v>
      </c>
      <c r="U32" s="9">
        <v>37</v>
      </c>
    </row>
    <row r="33" spans="1:21" ht="20" x14ac:dyDescent="0.2">
      <c r="A33" s="2" t="s">
        <v>3</v>
      </c>
      <c r="B33" s="3">
        <v>4</v>
      </c>
      <c r="C33" s="3">
        <v>5</v>
      </c>
      <c r="D33" s="3" t="s">
        <v>9</v>
      </c>
      <c r="E33" s="3">
        <v>1</v>
      </c>
      <c r="F33" s="227">
        <v>10.1</v>
      </c>
      <c r="G33" s="227">
        <v>777</v>
      </c>
      <c r="H33" s="227">
        <v>1172.75</v>
      </c>
      <c r="I33" s="227">
        <v>1909</v>
      </c>
      <c r="J33" s="227">
        <v>2.3088235294117649E-2</v>
      </c>
      <c r="K33" s="227" t="e">
        <v>#VALUE!</v>
      </c>
      <c r="L33" s="227">
        <v>1.9000000000000004</v>
      </c>
      <c r="M33" s="227">
        <v>-8.1</v>
      </c>
      <c r="N33" s="227">
        <v>12</v>
      </c>
      <c r="O33" s="227">
        <v>3.9</v>
      </c>
      <c r="P33" s="227">
        <v>75</v>
      </c>
      <c r="Q33" s="227">
        <v>145</v>
      </c>
      <c r="R33" s="227">
        <v>220</v>
      </c>
      <c r="S33" s="227">
        <v>0.47095833333333331</v>
      </c>
      <c r="T33" s="227">
        <v>6.1859576612902725</v>
      </c>
      <c r="U33" s="9">
        <v>37</v>
      </c>
    </row>
    <row r="34" spans="1:21" ht="20" x14ac:dyDescent="0.2">
      <c r="A34" s="2" t="s">
        <v>4</v>
      </c>
      <c r="B34" s="3">
        <v>5</v>
      </c>
      <c r="C34" s="3">
        <v>5</v>
      </c>
      <c r="D34" s="3" t="s">
        <v>9</v>
      </c>
      <c r="E34" s="3">
        <v>1</v>
      </c>
      <c r="F34" s="227">
        <v>8.8000000000000007</v>
      </c>
      <c r="G34" s="227">
        <v>694.75</v>
      </c>
      <c r="H34" s="227">
        <v>2221.25</v>
      </c>
      <c r="I34" s="227">
        <v>2855.75</v>
      </c>
      <c r="J34" s="227">
        <v>0.12296703296703297</v>
      </c>
      <c r="K34" s="227">
        <v>-5.4918125352907965E-2</v>
      </c>
      <c r="L34" s="227">
        <v>6.7999999999999989</v>
      </c>
      <c r="M34" s="227">
        <v>-5.6999999999999993</v>
      </c>
      <c r="N34" s="227">
        <v>15.6</v>
      </c>
      <c r="O34" s="227">
        <v>9.9</v>
      </c>
      <c r="P34" s="227">
        <v>60</v>
      </c>
      <c r="Q34" s="227">
        <v>105</v>
      </c>
      <c r="R34" s="227">
        <v>165</v>
      </c>
      <c r="S34" s="227">
        <v>6.0852564102564388</v>
      </c>
      <c r="T34" s="227">
        <v>3.7336842105262229</v>
      </c>
      <c r="U34" s="9">
        <v>37</v>
      </c>
    </row>
    <row r="35" spans="1:21" ht="20" x14ac:dyDescent="0.2">
      <c r="A35" s="2" t="s">
        <v>5</v>
      </c>
      <c r="B35" s="3">
        <v>6</v>
      </c>
      <c r="C35" s="3">
        <v>5</v>
      </c>
      <c r="D35" s="3" t="s">
        <v>9</v>
      </c>
      <c r="E35" s="3">
        <v>1</v>
      </c>
      <c r="F35" s="227">
        <v>5.2</v>
      </c>
      <c r="G35" s="227">
        <v>844</v>
      </c>
      <c r="H35" s="227">
        <v>1247</v>
      </c>
      <c r="I35" s="227">
        <v>2049.75</v>
      </c>
      <c r="J35" s="227">
        <v>4.8560683760683745E-2</v>
      </c>
      <c r="K35" s="227">
        <v>-3.3641824249165737E-2</v>
      </c>
      <c r="L35" s="227">
        <v>5.4999999999999991</v>
      </c>
      <c r="M35" s="227">
        <v>-4.4999999999999991</v>
      </c>
      <c r="N35" s="227">
        <v>10.7</v>
      </c>
      <c r="O35" s="227">
        <v>6.2</v>
      </c>
      <c r="P35" s="227">
        <v>125</v>
      </c>
      <c r="Q35" s="227">
        <v>145</v>
      </c>
      <c r="R35" s="227">
        <v>270</v>
      </c>
      <c r="S35" s="227">
        <v>3.7985846153846343</v>
      </c>
      <c r="T35" s="227">
        <v>2.3512500000000172</v>
      </c>
      <c r="U35" s="9">
        <v>42</v>
      </c>
    </row>
    <row r="36" spans="1:21" ht="21" thickBot="1" x14ac:dyDescent="0.25">
      <c r="A36" s="1" t="s">
        <v>6</v>
      </c>
      <c r="B36" s="4">
        <v>7</v>
      </c>
      <c r="C36" s="4">
        <v>5</v>
      </c>
      <c r="D36" s="4" t="s">
        <v>9</v>
      </c>
      <c r="E36" s="4">
        <v>1</v>
      </c>
      <c r="F36" s="229">
        <v>7.9</v>
      </c>
      <c r="G36" s="229">
        <v>846.75</v>
      </c>
      <c r="H36" s="229">
        <v>1695.25</v>
      </c>
      <c r="I36" s="229">
        <v>2501</v>
      </c>
      <c r="J36" s="229">
        <v>4.901754385964914E-2</v>
      </c>
      <c r="K36" s="229">
        <v>-6.053921568627451E-2</v>
      </c>
      <c r="L36" s="229">
        <v>4.4000000000000004</v>
      </c>
      <c r="M36" s="229">
        <v>-4.9000000000000004</v>
      </c>
      <c r="N36" s="229">
        <v>12.3</v>
      </c>
      <c r="O36" s="229">
        <v>7.4</v>
      </c>
      <c r="P36" s="229">
        <v>90</v>
      </c>
      <c r="Q36" s="229">
        <v>80</v>
      </c>
      <c r="R36" s="229">
        <v>185</v>
      </c>
      <c r="S36" s="229">
        <v>2.1928654970759505</v>
      </c>
      <c r="T36" s="229">
        <v>2.1026386554621079</v>
      </c>
      <c r="U36" s="229">
        <v>42</v>
      </c>
    </row>
    <row r="37" spans="1:21" ht="20" x14ac:dyDescent="0.2">
      <c r="A37" s="2" t="s">
        <v>0</v>
      </c>
      <c r="B37" s="3">
        <v>1</v>
      </c>
      <c r="C37" s="3">
        <v>6</v>
      </c>
      <c r="D37" s="3" t="s">
        <v>9</v>
      </c>
      <c r="E37" s="3">
        <v>1</v>
      </c>
      <c r="F37" s="227">
        <v>7.9</v>
      </c>
      <c r="G37" s="227">
        <v>1020.5</v>
      </c>
      <c r="H37" s="227">
        <v>1610.5</v>
      </c>
      <c r="I37" s="227">
        <v>2574.25</v>
      </c>
      <c r="J37" s="227">
        <v>4.0883116883116882E-2</v>
      </c>
      <c r="K37" s="227">
        <v>-1.8451612903225806E-2</v>
      </c>
      <c r="L37" s="227">
        <v>4.5999999999999996</v>
      </c>
      <c r="M37" s="227">
        <v>-3.5</v>
      </c>
      <c r="N37" s="227">
        <v>12.5</v>
      </c>
      <c r="O37" s="227">
        <v>9</v>
      </c>
      <c r="P37" s="227">
        <v>100</v>
      </c>
      <c r="Q37" s="227">
        <v>150</v>
      </c>
      <c r="R37" s="227">
        <v>250</v>
      </c>
      <c r="S37" s="227">
        <v>1.8471428571428761</v>
      </c>
      <c r="T37" s="227">
        <v>1.0078494623655918</v>
      </c>
      <c r="U37" s="9">
        <v>37</v>
      </c>
    </row>
    <row r="38" spans="1:21" ht="20" x14ac:dyDescent="0.2">
      <c r="A38" s="2" t="s">
        <v>1</v>
      </c>
      <c r="B38" s="3">
        <v>2</v>
      </c>
      <c r="C38" s="3">
        <v>6</v>
      </c>
      <c r="D38" s="3" t="s">
        <v>9</v>
      </c>
      <c r="E38" s="3">
        <v>1</v>
      </c>
      <c r="F38" s="227">
        <v>7.4</v>
      </c>
      <c r="G38" s="227">
        <v>926.25</v>
      </c>
      <c r="H38" s="227">
        <v>311.75</v>
      </c>
      <c r="I38" s="227">
        <v>1238</v>
      </c>
      <c r="J38" s="227">
        <v>5.166233766233766E-2</v>
      </c>
      <c r="K38" s="227">
        <v>-1.3142857142857177E-2</v>
      </c>
      <c r="L38" s="227">
        <v>4.0999999999999996</v>
      </c>
      <c r="M38" s="227">
        <v>-0.30000000000000071</v>
      </c>
      <c r="N38" s="227">
        <v>11.5</v>
      </c>
      <c r="O38" s="227">
        <v>0</v>
      </c>
      <c r="P38" s="227">
        <v>100</v>
      </c>
      <c r="Q38" s="227">
        <v>25</v>
      </c>
      <c r="R38" s="227">
        <v>125</v>
      </c>
      <c r="S38" s="227">
        <v>2.9466190476190492</v>
      </c>
      <c r="T38" s="227">
        <v>1.9000000000000079E-2</v>
      </c>
      <c r="U38" s="9">
        <v>68</v>
      </c>
    </row>
    <row r="39" spans="1:21" ht="20" x14ac:dyDescent="0.2">
      <c r="A39" s="2" t="s">
        <v>2</v>
      </c>
      <c r="B39" s="3">
        <v>3</v>
      </c>
      <c r="C39" s="3">
        <v>6</v>
      </c>
      <c r="D39" s="3" t="s">
        <v>9</v>
      </c>
      <c r="E39" s="3">
        <v>1</v>
      </c>
      <c r="F39" s="227">
        <v>9.6</v>
      </c>
      <c r="G39" s="227">
        <v>553.5</v>
      </c>
      <c r="H39" s="227">
        <v>1128.5</v>
      </c>
      <c r="I39" s="227">
        <v>1637.5</v>
      </c>
      <c r="J39" s="227">
        <v>4.1538461538461545E-2</v>
      </c>
      <c r="K39" s="227">
        <v>-3.6239316239316248E-2</v>
      </c>
      <c r="L39" s="227">
        <v>1.8000000000000007</v>
      </c>
      <c r="M39" s="227">
        <v>-5.3000000000000007</v>
      </c>
      <c r="N39" s="227">
        <v>11.4</v>
      </c>
      <c r="O39" s="227">
        <v>6.1</v>
      </c>
      <c r="P39" s="227">
        <v>55</v>
      </c>
      <c r="Q39" s="227">
        <v>130</v>
      </c>
      <c r="R39" s="227">
        <v>185</v>
      </c>
      <c r="S39" s="227">
        <v>0.66000000000000025</v>
      </c>
      <c r="T39" s="227">
        <v>2.1700000000000026</v>
      </c>
      <c r="U39" s="9">
        <v>37</v>
      </c>
    </row>
    <row r="40" spans="1:21" ht="20" x14ac:dyDescent="0.2">
      <c r="A40" s="2" t="s">
        <v>3</v>
      </c>
      <c r="B40" s="3">
        <v>4</v>
      </c>
      <c r="C40" s="3">
        <v>6</v>
      </c>
      <c r="D40" s="3" t="s">
        <v>9</v>
      </c>
      <c r="E40" s="3">
        <v>1</v>
      </c>
      <c r="F40" s="227">
        <v>9.4</v>
      </c>
      <c r="G40" s="227">
        <v>798</v>
      </c>
      <c r="H40" s="227">
        <v>2243.5</v>
      </c>
      <c r="I40" s="227">
        <v>2973</v>
      </c>
      <c r="J40" s="227">
        <v>0.10272527472527471</v>
      </c>
      <c r="K40" s="227">
        <v>-1.8982429335370511E-2</v>
      </c>
      <c r="L40" s="227">
        <v>6.1999999999999993</v>
      </c>
      <c r="M40" s="227">
        <v>-3.2999999999999989</v>
      </c>
      <c r="N40" s="227">
        <v>15.6</v>
      </c>
      <c r="O40" s="227">
        <v>12.3</v>
      </c>
      <c r="P40" s="227">
        <v>65</v>
      </c>
      <c r="Q40" s="227">
        <v>165</v>
      </c>
      <c r="R40" s="227">
        <v>230</v>
      </c>
      <c r="S40" s="227">
        <v>4.6622527472527855</v>
      </c>
      <c r="T40" s="227">
        <v>1.1936541889483074</v>
      </c>
      <c r="U40" s="9">
        <v>37</v>
      </c>
    </row>
    <row r="41" spans="1:21" ht="20" x14ac:dyDescent="0.2">
      <c r="A41" s="2" t="s">
        <v>4</v>
      </c>
      <c r="B41" s="3">
        <v>5</v>
      </c>
      <c r="C41" s="3">
        <v>6</v>
      </c>
      <c r="D41" s="3" t="s">
        <v>9</v>
      </c>
      <c r="E41" s="3">
        <v>1</v>
      </c>
      <c r="F41" s="227">
        <v>7.2</v>
      </c>
      <c r="G41" s="227">
        <v>922.5</v>
      </c>
      <c r="H41" s="227">
        <v>1396.5</v>
      </c>
      <c r="I41" s="227">
        <v>2270.5</v>
      </c>
      <c r="J41" s="227">
        <v>6.9383458646616547E-2</v>
      </c>
      <c r="K41" s="227">
        <v>-4.043604004449388E-2</v>
      </c>
      <c r="L41" s="227">
        <v>5.6000000000000005</v>
      </c>
      <c r="M41" s="227">
        <v>-5.3000000000000007</v>
      </c>
      <c r="N41" s="227">
        <v>12.8</v>
      </c>
      <c r="O41" s="227">
        <v>7.5</v>
      </c>
      <c r="P41" s="227">
        <v>95</v>
      </c>
      <c r="Q41" s="227">
        <v>145</v>
      </c>
      <c r="R41" s="227">
        <v>240</v>
      </c>
      <c r="S41" s="227">
        <v>4.4364210526315864</v>
      </c>
      <c r="T41" s="227">
        <v>3.2611954022988421</v>
      </c>
      <c r="U41" s="9">
        <v>0</v>
      </c>
    </row>
    <row r="42" spans="1:21" ht="20" x14ac:dyDescent="0.2">
      <c r="A42" s="2" t="s">
        <v>5</v>
      </c>
      <c r="B42" s="3">
        <v>6</v>
      </c>
      <c r="C42" s="3">
        <v>6</v>
      </c>
      <c r="D42" s="3" t="s">
        <v>9</v>
      </c>
      <c r="E42" s="3">
        <v>1</v>
      </c>
      <c r="F42" s="227">
        <v>4.3</v>
      </c>
      <c r="G42" s="227">
        <v>751.75</v>
      </c>
      <c r="H42" s="227">
        <v>1161.5</v>
      </c>
      <c r="I42" s="227">
        <v>1877.5</v>
      </c>
      <c r="J42" s="227">
        <v>4.5276923076923076E-2</v>
      </c>
      <c r="K42" s="227">
        <v>-3.0511278195488711E-2</v>
      </c>
      <c r="L42" s="227">
        <v>5.0000000000000009</v>
      </c>
      <c r="M42" s="227">
        <v>-2.5000000000000009</v>
      </c>
      <c r="N42" s="227">
        <v>9.3000000000000007</v>
      </c>
      <c r="O42" s="227">
        <v>6.8</v>
      </c>
      <c r="P42" s="227">
        <v>120</v>
      </c>
      <c r="Q42" s="227">
        <v>95</v>
      </c>
      <c r="R42" s="227">
        <v>210</v>
      </c>
      <c r="S42" s="227">
        <v>2.8984333333333248</v>
      </c>
      <c r="T42" s="227">
        <v>0.77931182795696263</v>
      </c>
      <c r="U42" s="9">
        <v>42</v>
      </c>
    </row>
    <row r="43" spans="1:21" ht="21" thickBot="1" x14ac:dyDescent="0.25">
      <c r="A43" s="1" t="s">
        <v>6</v>
      </c>
      <c r="B43" s="4">
        <v>7</v>
      </c>
      <c r="C43" s="4">
        <v>6</v>
      </c>
      <c r="D43" s="4" t="s">
        <v>9</v>
      </c>
      <c r="E43" s="4">
        <v>1</v>
      </c>
      <c r="F43" s="229">
        <v>4.8</v>
      </c>
      <c r="G43" s="229">
        <v>1013.7500000000002</v>
      </c>
      <c r="H43" s="229">
        <v>1598.5</v>
      </c>
      <c r="I43" s="229">
        <v>2557.25</v>
      </c>
      <c r="J43" s="229">
        <v>2.3473981939791572E-2</v>
      </c>
      <c r="K43" s="229">
        <v>-4.4105263157894738E-2</v>
      </c>
      <c r="L43" s="229">
        <v>12.6</v>
      </c>
      <c r="M43" s="229">
        <v>-4.2999999999999989</v>
      </c>
      <c r="N43" s="229">
        <v>12.6</v>
      </c>
      <c r="O43" s="229">
        <v>8.3000000000000007</v>
      </c>
      <c r="P43" s="229">
        <v>75</v>
      </c>
      <c r="Q43" s="229">
        <v>90</v>
      </c>
      <c r="R43" s="229">
        <v>165</v>
      </c>
      <c r="S43" s="229">
        <v>8.3453448275861977</v>
      </c>
      <c r="T43" s="229">
        <v>2.3112499999999505</v>
      </c>
      <c r="U43" s="229">
        <v>0</v>
      </c>
    </row>
    <row r="44" spans="1:21" ht="20" x14ac:dyDescent="0.2">
      <c r="A44" s="2" t="s">
        <v>0</v>
      </c>
      <c r="B44" s="3">
        <v>1</v>
      </c>
      <c r="C44" s="3">
        <v>7</v>
      </c>
      <c r="D44" s="223" t="s">
        <v>9</v>
      </c>
      <c r="E44" s="223">
        <v>1</v>
      </c>
      <c r="F44" s="227">
        <v>0</v>
      </c>
      <c r="G44" s="226">
        <v>0</v>
      </c>
      <c r="H44" s="226">
        <v>0</v>
      </c>
      <c r="I44" s="226"/>
      <c r="J44" s="227" t="e">
        <v>#DIV/0!</v>
      </c>
      <c r="K44" s="227">
        <v>0</v>
      </c>
      <c r="L44" s="227">
        <v>0</v>
      </c>
      <c r="M44" s="227">
        <v>0</v>
      </c>
      <c r="N44" s="227">
        <v>0</v>
      </c>
      <c r="O44" s="227">
        <v>0</v>
      </c>
      <c r="P44" s="227">
        <v>0</v>
      </c>
      <c r="Q44" s="227">
        <v>0</v>
      </c>
      <c r="R44" s="227">
        <v>0</v>
      </c>
      <c r="S44" s="227">
        <v>0</v>
      </c>
      <c r="T44" s="227">
        <v>0</v>
      </c>
      <c r="U44" s="226">
        <v>37</v>
      </c>
    </row>
    <row r="45" spans="1:21" ht="20" x14ac:dyDescent="0.2">
      <c r="A45" s="2" t="s">
        <v>1</v>
      </c>
      <c r="B45" s="3">
        <v>2</v>
      </c>
      <c r="C45" s="3">
        <v>7</v>
      </c>
      <c r="D45" s="3" t="s">
        <v>9</v>
      </c>
      <c r="E45" s="3">
        <v>1</v>
      </c>
      <c r="F45" s="227">
        <v>7.1</v>
      </c>
      <c r="G45" s="227">
        <v>369.25</v>
      </c>
      <c r="H45" s="227">
        <v>1436.75</v>
      </c>
      <c r="I45" s="227">
        <v>1764.25</v>
      </c>
      <c r="J45" s="227">
        <v>8.8727272727272724E-2</v>
      </c>
      <c r="K45" s="227">
        <v>-3.3500733137829912E-2</v>
      </c>
      <c r="L45" s="227">
        <v>3.7000000000000011</v>
      </c>
      <c r="M45" s="227">
        <v>-5.4</v>
      </c>
      <c r="N45" s="227">
        <v>10.8</v>
      </c>
      <c r="O45" s="227">
        <v>5.4</v>
      </c>
      <c r="P45" s="227">
        <v>45</v>
      </c>
      <c r="Q45" s="227">
        <v>155</v>
      </c>
      <c r="R45" s="227">
        <v>200</v>
      </c>
      <c r="S45" s="227">
        <v>2.0395555555555549</v>
      </c>
      <c r="T45" s="227">
        <v>2.5946396396396065</v>
      </c>
      <c r="U45" s="9">
        <v>37</v>
      </c>
    </row>
    <row r="46" spans="1:21" ht="20" x14ac:dyDescent="0.2">
      <c r="A46" s="2" t="s">
        <v>2</v>
      </c>
      <c r="B46" s="3">
        <v>3</v>
      </c>
      <c r="C46" s="3">
        <v>7</v>
      </c>
      <c r="D46" s="3" t="s">
        <v>9</v>
      </c>
      <c r="E46" s="3">
        <v>1</v>
      </c>
      <c r="F46" s="227">
        <v>8.1999999999999993</v>
      </c>
      <c r="G46" s="227">
        <v>499.75</v>
      </c>
      <c r="H46" s="227">
        <v>1941</v>
      </c>
      <c r="I46" s="227">
        <v>2387.25</v>
      </c>
      <c r="J46" s="227">
        <v>0.18024242424242423</v>
      </c>
      <c r="K46" s="227">
        <v>-4.4731707317073162E-2</v>
      </c>
      <c r="L46" s="227">
        <v>7.2000000000000011</v>
      </c>
      <c r="M46" s="227">
        <v>-8.5</v>
      </c>
      <c r="N46" s="227">
        <v>15.4</v>
      </c>
      <c r="O46" s="227">
        <v>6.9</v>
      </c>
      <c r="P46" s="227">
        <v>45</v>
      </c>
      <c r="Q46" s="227">
        <v>195</v>
      </c>
      <c r="R46" s="227">
        <v>240</v>
      </c>
      <c r="S46" s="227">
        <v>7.7898888888888553</v>
      </c>
      <c r="T46" s="227">
        <v>7.566435897435813</v>
      </c>
      <c r="U46" s="9">
        <v>37</v>
      </c>
    </row>
    <row r="47" spans="1:21" ht="20" x14ac:dyDescent="0.2">
      <c r="A47" s="2" t="s">
        <v>3</v>
      </c>
      <c r="B47" s="3">
        <v>4</v>
      </c>
      <c r="C47" s="3">
        <v>7</v>
      </c>
      <c r="D47" s="223" t="s">
        <v>9</v>
      </c>
      <c r="E47" s="223">
        <v>1</v>
      </c>
      <c r="F47" s="227">
        <v>0</v>
      </c>
      <c r="G47" s="226">
        <v>0</v>
      </c>
      <c r="H47" s="226">
        <v>0</v>
      </c>
      <c r="I47" s="226"/>
      <c r="J47" s="227">
        <v>0</v>
      </c>
      <c r="K47" s="227" t="e">
        <v>#DIV/0!</v>
      </c>
      <c r="L47" s="227">
        <v>0</v>
      </c>
      <c r="M47" s="227">
        <v>0</v>
      </c>
      <c r="N47" s="227">
        <v>0</v>
      </c>
      <c r="O47" s="227">
        <v>0</v>
      </c>
      <c r="P47" s="227">
        <v>0</v>
      </c>
      <c r="Q47" s="227">
        <v>0</v>
      </c>
      <c r="R47" s="227">
        <v>0</v>
      </c>
      <c r="S47" s="227">
        <v>0</v>
      </c>
      <c r="T47" s="227">
        <v>0</v>
      </c>
      <c r="U47" s="226">
        <v>0</v>
      </c>
    </row>
    <row r="48" spans="1:21" ht="20" x14ac:dyDescent="0.2">
      <c r="A48" s="2" t="s">
        <v>4</v>
      </c>
      <c r="B48" s="3">
        <v>5</v>
      </c>
      <c r="C48" s="3">
        <v>7</v>
      </c>
      <c r="D48" s="223" t="s">
        <v>9</v>
      </c>
      <c r="E48" s="223">
        <v>1</v>
      </c>
      <c r="F48" s="227">
        <v>0</v>
      </c>
      <c r="G48" s="226">
        <v>0</v>
      </c>
      <c r="H48" s="226">
        <v>0</v>
      </c>
      <c r="I48" s="226"/>
      <c r="J48" s="227">
        <v>0</v>
      </c>
      <c r="K48" s="227" t="e">
        <v>#DIV/0!</v>
      </c>
      <c r="L48" s="227">
        <v>0</v>
      </c>
      <c r="M48" s="227">
        <v>0</v>
      </c>
      <c r="N48" s="227">
        <v>0</v>
      </c>
      <c r="O48" s="227">
        <v>0</v>
      </c>
      <c r="P48" s="227">
        <v>0</v>
      </c>
      <c r="Q48" s="227">
        <v>0</v>
      </c>
      <c r="R48" s="227">
        <v>0</v>
      </c>
      <c r="S48" s="227">
        <v>0</v>
      </c>
      <c r="T48" s="227">
        <v>0</v>
      </c>
      <c r="U48" s="226">
        <v>68</v>
      </c>
    </row>
    <row r="49" spans="1:21" ht="20" x14ac:dyDescent="0.2">
      <c r="A49" s="2" t="s">
        <v>5</v>
      </c>
      <c r="B49" s="3">
        <v>6</v>
      </c>
      <c r="C49" s="3">
        <v>7</v>
      </c>
      <c r="D49" s="223" t="s">
        <v>9</v>
      </c>
      <c r="E49" s="223">
        <v>1</v>
      </c>
      <c r="F49" s="227">
        <v>0</v>
      </c>
      <c r="G49" s="226">
        <v>0</v>
      </c>
      <c r="H49" s="226">
        <v>0</v>
      </c>
      <c r="I49" s="226"/>
      <c r="J49" s="227">
        <v>0</v>
      </c>
      <c r="K49" s="227" t="e">
        <v>#DIV/0!</v>
      </c>
      <c r="L49" s="227">
        <v>0</v>
      </c>
      <c r="M49" s="227">
        <v>0</v>
      </c>
      <c r="N49" s="227">
        <v>0</v>
      </c>
      <c r="O49" s="227">
        <v>0</v>
      </c>
      <c r="P49" s="227">
        <v>0</v>
      </c>
      <c r="Q49" s="227">
        <v>0</v>
      </c>
      <c r="R49" s="227">
        <v>0</v>
      </c>
      <c r="S49" s="227">
        <v>0</v>
      </c>
      <c r="T49" s="227">
        <v>0</v>
      </c>
      <c r="U49" s="226">
        <v>42</v>
      </c>
    </row>
    <row r="50" spans="1:21" ht="21" thickBot="1" x14ac:dyDescent="0.25">
      <c r="A50" s="1" t="s">
        <v>6</v>
      </c>
      <c r="B50" s="4">
        <v>7</v>
      </c>
      <c r="C50" s="4">
        <v>7</v>
      </c>
      <c r="D50" s="225" t="s">
        <v>9</v>
      </c>
      <c r="E50" s="225">
        <v>1</v>
      </c>
      <c r="F50" s="229">
        <v>0</v>
      </c>
      <c r="G50" s="228">
        <v>0</v>
      </c>
      <c r="H50" s="228">
        <v>0</v>
      </c>
      <c r="I50" s="228"/>
      <c r="J50" s="229">
        <v>0</v>
      </c>
      <c r="K50" s="229" t="e">
        <v>#DIV/0!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30">
        <v>42</v>
      </c>
    </row>
    <row r="51" spans="1:21" ht="20" x14ac:dyDescent="0.2">
      <c r="A51" s="2" t="s">
        <v>0</v>
      </c>
      <c r="B51" s="3">
        <v>1</v>
      </c>
      <c r="C51" s="3">
        <v>8</v>
      </c>
      <c r="D51" s="223" t="s">
        <v>9</v>
      </c>
      <c r="E51" s="223">
        <v>1</v>
      </c>
      <c r="F51" s="227">
        <v>0</v>
      </c>
      <c r="G51" s="226">
        <v>0</v>
      </c>
      <c r="H51" s="226">
        <v>0</v>
      </c>
      <c r="I51" s="226"/>
      <c r="J51" s="227">
        <v>0</v>
      </c>
      <c r="K51" s="227">
        <v>0</v>
      </c>
      <c r="L51" s="227">
        <v>0</v>
      </c>
      <c r="M51" s="227">
        <v>0</v>
      </c>
      <c r="N51" s="227">
        <v>0</v>
      </c>
      <c r="O51" s="227">
        <v>0</v>
      </c>
      <c r="P51" s="227">
        <v>0</v>
      </c>
      <c r="Q51" s="227">
        <v>0</v>
      </c>
      <c r="R51" s="227">
        <v>0</v>
      </c>
      <c r="S51" s="227">
        <v>0</v>
      </c>
      <c r="T51" s="227">
        <v>0</v>
      </c>
      <c r="U51" s="226">
        <v>37</v>
      </c>
    </row>
    <row r="52" spans="1:21" ht="20" x14ac:dyDescent="0.2">
      <c r="A52" s="2" t="s">
        <v>1</v>
      </c>
      <c r="B52" s="3">
        <v>2</v>
      </c>
      <c r="C52" s="3">
        <v>8</v>
      </c>
      <c r="D52" s="223" t="s">
        <v>9</v>
      </c>
      <c r="E52" s="223">
        <v>1</v>
      </c>
      <c r="F52" s="227">
        <v>0</v>
      </c>
      <c r="G52" s="226">
        <v>0</v>
      </c>
      <c r="H52" s="226">
        <v>0</v>
      </c>
      <c r="I52" s="226"/>
      <c r="J52" s="227">
        <v>0</v>
      </c>
      <c r="K52" s="227">
        <v>0</v>
      </c>
      <c r="L52" s="227">
        <v>0</v>
      </c>
      <c r="M52" s="227">
        <v>0</v>
      </c>
      <c r="N52" s="227">
        <v>0</v>
      </c>
      <c r="O52" s="227">
        <v>0</v>
      </c>
      <c r="P52" s="227">
        <v>0</v>
      </c>
      <c r="Q52" s="227">
        <v>0</v>
      </c>
      <c r="R52" s="227">
        <v>0</v>
      </c>
      <c r="S52" s="227">
        <v>0</v>
      </c>
      <c r="T52" s="227">
        <v>0</v>
      </c>
      <c r="U52" s="226">
        <v>37</v>
      </c>
    </row>
    <row r="53" spans="1:21" ht="20" x14ac:dyDescent="0.2">
      <c r="A53" s="2" t="s">
        <v>2</v>
      </c>
      <c r="B53" s="3">
        <v>3</v>
      </c>
      <c r="C53" s="3">
        <v>8</v>
      </c>
      <c r="D53" s="3" t="s">
        <v>9</v>
      </c>
      <c r="E53" s="3">
        <v>1</v>
      </c>
      <c r="F53" s="227">
        <v>3.4444444444444446</v>
      </c>
      <c r="G53" s="227">
        <v>1101.1111111111113</v>
      </c>
      <c r="H53" s="227">
        <v>740.41666666666663</v>
      </c>
      <c r="I53" s="227">
        <v>1798.4722222222224</v>
      </c>
      <c r="J53" s="227">
        <v>1.8538846611444091E-2</v>
      </c>
      <c r="K53" s="227">
        <v>-1.2498566678133243E-2</v>
      </c>
      <c r="L53" s="227">
        <v>6.0555555555555554</v>
      </c>
      <c r="M53" s="227">
        <v>-1.2222222222222214</v>
      </c>
      <c r="N53" s="227">
        <v>9.5</v>
      </c>
      <c r="O53" s="227">
        <v>8.2777777777777786</v>
      </c>
      <c r="P53" s="227">
        <v>175</v>
      </c>
      <c r="Q53" s="227">
        <v>0</v>
      </c>
      <c r="R53" s="227">
        <v>225</v>
      </c>
      <c r="S53" s="227">
        <v>5.5382470538720412</v>
      </c>
      <c r="T53" s="227">
        <v>0.13406761881707407</v>
      </c>
      <c r="U53" s="9">
        <v>37</v>
      </c>
    </row>
    <row r="54" spans="1:21" ht="20" x14ac:dyDescent="0.2">
      <c r="A54" s="2" t="s">
        <v>3</v>
      </c>
      <c r="B54" s="3">
        <v>4</v>
      </c>
      <c r="C54" s="3">
        <v>8</v>
      </c>
      <c r="D54" s="3" t="s">
        <v>9</v>
      </c>
      <c r="E54" s="3">
        <v>1</v>
      </c>
      <c r="F54" s="227">
        <v>7.3888888888888893</v>
      </c>
      <c r="G54" s="227">
        <v>1058.8888888888887</v>
      </c>
      <c r="H54" s="227">
        <v>1150.5555555555554</v>
      </c>
      <c r="I54" s="227">
        <v>2160.9722222222222</v>
      </c>
      <c r="J54" s="227">
        <v>3.4384615384615382E-2</v>
      </c>
      <c r="K54" s="227">
        <v>-2.2661835748792269E-2</v>
      </c>
      <c r="L54" s="227">
        <v>4</v>
      </c>
      <c r="M54" s="227">
        <v>-2.3888888888888893</v>
      </c>
      <c r="N54" s="227">
        <v>11.388888888888889</v>
      </c>
      <c r="O54" s="227">
        <v>9</v>
      </c>
      <c r="P54" s="227">
        <v>120</v>
      </c>
      <c r="Q54" s="227">
        <v>115</v>
      </c>
      <c r="R54" s="227">
        <v>235</v>
      </c>
      <c r="S54" s="227">
        <v>1.7529526748971402</v>
      </c>
      <c r="T54" s="227">
        <v>0.69144189479334428</v>
      </c>
      <c r="U54" s="9">
        <v>37</v>
      </c>
    </row>
    <row r="55" spans="1:21" ht="20" x14ac:dyDescent="0.2">
      <c r="A55" s="2" t="s">
        <v>4</v>
      </c>
      <c r="B55" s="3">
        <v>5</v>
      </c>
      <c r="C55" s="3">
        <v>8</v>
      </c>
      <c r="D55" s="3" t="s">
        <v>9</v>
      </c>
      <c r="E55" s="3">
        <v>1</v>
      </c>
      <c r="F55" s="227">
        <v>9.5555555555555554</v>
      </c>
      <c r="G55" s="227">
        <v>701.94444444444434</v>
      </c>
      <c r="H55" s="227">
        <v>1620.6944444444446</v>
      </c>
      <c r="I55" s="227">
        <v>2278.0555555555557</v>
      </c>
      <c r="J55" s="227">
        <v>3.0261437908496724E-2</v>
      </c>
      <c r="K55" s="227">
        <v>-1.2974402974402976E-2</v>
      </c>
      <c r="L55" s="227">
        <v>1.3333333333333339</v>
      </c>
      <c r="M55" s="227">
        <v>-2.6666666666666679</v>
      </c>
      <c r="N55" s="227">
        <v>10.888888888888889</v>
      </c>
      <c r="O55" s="227">
        <v>8.2222222222222214</v>
      </c>
      <c r="P55" s="227">
        <v>75</v>
      </c>
      <c r="Q55" s="227">
        <v>175</v>
      </c>
      <c r="R55" s="227">
        <v>245</v>
      </c>
      <c r="S55" s="227">
        <v>0.92942386831275725</v>
      </c>
      <c r="T55" s="227">
        <v>0.63057760141093466</v>
      </c>
      <c r="U55" s="9">
        <v>37</v>
      </c>
    </row>
    <row r="56" spans="1:21" ht="20" x14ac:dyDescent="0.2">
      <c r="A56" s="2" t="s">
        <v>5</v>
      </c>
      <c r="B56" s="3">
        <v>6</v>
      </c>
      <c r="C56" s="3">
        <v>8</v>
      </c>
      <c r="D56" s="3" t="s">
        <v>9</v>
      </c>
      <c r="E56" s="3">
        <v>1</v>
      </c>
      <c r="F56" s="227">
        <v>5.6111111111111107</v>
      </c>
      <c r="G56" s="227">
        <v>1045.5555555555554</v>
      </c>
      <c r="H56" s="227">
        <v>1554.7222222222222</v>
      </c>
      <c r="I56" s="227">
        <v>2552.5000000000005</v>
      </c>
      <c r="J56" s="227">
        <v>5.4986924527154424E-2</v>
      </c>
      <c r="K56" s="227">
        <v>-3.5158051824718504E-2</v>
      </c>
      <c r="L56" s="227">
        <v>6.5</v>
      </c>
      <c r="M56" s="227">
        <v>-4.3888888888888884</v>
      </c>
      <c r="N56" s="227">
        <v>12.111111111111111</v>
      </c>
      <c r="O56" s="227">
        <v>7.7222222222222223</v>
      </c>
      <c r="P56" s="227">
        <v>135</v>
      </c>
      <c r="Q56" s="227">
        <v>130</v>
      </c>
      <c r="R56" s="227">
        <v>265</v>
      </c>
      <c r="S56" s="227">
        <v>5.5645494480370923</v>
      </c>
      <c r="T56" s="227">
        <v>1.9157809027089956</v>
      </c>
      <c r="U56" s="9">
        <v>135</v>
      </c>
    </row>
    <row r="57" spans="1:21" ht="21" thickBot="1" x14ac:dyDescent="0.25">
      <c r="A57" s="1" t="s">
        <v>6</v>
      </c>
      <c r="B57" s="4">
        <v>7</v>
      </c>
      <c r="C57" s="4">
        <v>8</v>
      </c>
      <c r="D57" s="225" t="s">
        <v>9</v>
      </c>
      <c r="E57" s="225">
        <v>1</v>
      </c>
      <c r="F57" s="229">
        <v>0</v>
      </c>
      <c r="G57" s="228">
        <v>0</v>
      </c>
      <c r="H57" s="228">
        <v>0</v>
      </c>
      <c r="I57" s="228"/>
      <c r="J57" s="229" t="e">
        <v>#DIV/0!</v>
      </c>
      <c r="K57" s="229" t="e">
        <v>#DIV/0!</v>
      </c>
      <c r="L57" s="229">
        <v>0</v>
      </c>
      <c r="M57" s="229">
        <v>0</v>
      </c>
      <c r="N57" s="229">
        <v>0</v>
      </c>
      <c r="O57" s="229">
        <v>0</v>
      </c>
      <c r="P57" s="229">
        <v>0</v>
      </c>
      <c r="Q57" s="229">
        <v>0</v>
      </c>
      <c r="R57" s="229">
        <v>0</v>
      </c>
      <c r="S57" s="229">
        <v>0</v>
      </c>
      <c r="T57" s="229">
        <v>0</v>
      </c>
      <c r="U57" s="230">
        <v>0</v>
      </c>
    </row>
    <row r="58" spans="1:21" ht="20" x14ac:dyDescent="0.2">
      <c r="A58" s="2" t="s">
        <v>0</v>
      </c>
      <c r="B58" s="3">
        <v>1</v>
      </c>
      <c r="C58" s="3">
        <v>9</v>
      </c>
      <c r="D58" s="3" t="s">
        <v>9</v>
      </c>
      <c r="E58" s="3">
        <v>1</v>
      </c>
      <c r="F58" s="227">
        <v>9.2222222222222214</v>
      </c>
      <c r="G58" s="227">
        <v>449.30555555555554</v>
      </c>
      <c r="H58" s="227">
        <v>1960.8333333333337</v>
      </c>
      <c r="I58" s="227">
        <v>2359.0277777777778</v>
      </c>
      <c r="J58" s="227">
        <v>8.5555555555555579E-2</v>
      </c>
      <c r="K58" s="227">
        <v>-3.5909498207885311E-2</v>
      </c>
      <c r="L58" s="227">
        <v>3.5555555555555571</v>
      </c>
      <c r="M58" s="227">
        <v>-4.8333333333333339</v>
      </c>
      <c r="N58" s="227">
        <v>12.777777777777779</v>
      </c>
      <c r="O58" s="227">
        <v>7.9444444444444446</v>
      </c>
      <c r="P58" s="227">
        <v>40</v>
      </c>
      <c r="Q58" s="227">
        <v>155</v>
      </c>
      <c r="R58" s="227">
        <v>195</v>
      </c>
      <c r="S58" s="227">
        <v>1.4005486968449936</v>
      </c>
      <c r="T58" s="227">
        <v>2.7838113520023966</v>
      </c>
      <c r="U58" s="9">
        <v>0</v>
      </c>
    </row>
    <row r="59" spans="1:21" ht="20" x14ac:dyDescent="0.2">
      <c r="A59" s="2" t="s">
        <v>1</v>
      </c>
      <c r="B59" s="3">
        <v>2</v>
      </c>
      <c r="C59" s="3">
        <v>9</v>
      </c>
      <c r="D59" s="3" t="s">
        <v>9</v>
      </c>
      <c r="E59" s="3">
        <v>1</v>
      </c>
      <c r="F59" s="227">
        <v>7.5555555555555554</v>
      </c>
      <c r="G59" s="227">
        <v>360.83333333333331</v>
      </c>
      <c r="H59" s="227">
        <v>1849.4444444444448</v>
      </c>
      <c r="I59" s="227">
        <v>2161.9444444444448</v>
      </c>
      <c r="J59" s="227">
        <v>0.13928571428571429</v>
      </c>
      <c r="K59" s="227">
        <v>-2.5953236276548813E-2</v>
      </c>
      <c r="L59" s="227">
        <v>4.4444444444444446</v>
      </c>
      <c r="M59" s="227">
        <v>-5.6111111111111107</v>
      </c>
      <c r="N59" s="227">
        <v>12</v>
      </c>
      <c r="O59" s="227">
        <v>6.3888888888888893</v>
      </c>
      <c r="P59" s="227">
        <v>35</v>
      </c>
      <c r="Q59" s="227">
        <v>205</v>
      </c>
      <c r="R59" s="227">
        <v>240</v>
      </c>
      <c r="S59" s="227">
        <v>3.0898919753086438</v>
      </c>
      <c r="T59" s="227">
        <v>2.5887999885289901</v>
      </c>
      <c r="U59" s="9">
        <v>0</v>
      </c>
    </row>
    <row r="60" spans="1:21" ht="20" x14ac:dyDescent="0.2">
      <c r="A60" s="2" t="s">
        <v>2</v>
      </c>
      <c r="B60" s="3">
        <v>3</v>
      </c>
      <c r="C60" s="3">
        <v>9</v>
      </c>
      <c r="D60" s="3" t="s">
        <v>9</v>
      </c>
      <c r="E60" s="3">
        <v>1</v>
      </c>
      <c r="F60" s="227">
        <v>9.1666666666666661</v>
      </c>
      <c r="G60" s="227">
        <v>274.86111111111109</v>
      </c>
      <c r="H60" s="227">
        <v>1803.6111111111106</v>
      </c>
      <c r="I60" s="227">
        <v>2033.055555555555</v>
      </c>
      <c r="J60" s="227">
        <v>6.222222222222222E-2</v>
      </c>
      <c r="K60" s="227">
        <v>-2.0660089264740431E-2</v>
      </c>
      <c r="L60" s="227">
        <v>1.5555555555555554</v>
      </c>
      <c r="M60" s="227">
        <v>-3.8333333333333321</v>
      </c>
      <c r="N60" s="227">
        <v>10.722222222222221</v>
      </c>
      <c r="O60" s="227">
        <v>6.8888888888888893</v>
      </c>
      <c r="P60" s="227">
        <v>25</v>
      </c>
      <c r="Q60" s="227">
        <v>215</v>
      </c>
      <c r="R60" s="227">
        <v>240</v>
      </c>
      <c r="S60" s="227">
        <v>0.34691358024691371</v>
      </c>
      <c r="T60" s="227">
        <v>1.7919162555790324</v>
      </c>
      <c r="U60" s="9">
        <v>0</v>
      </c>
    </row>
    <row r="61" spans="1:21" ht="20" x14ac:dyDescent="0.2">
      <c r="A61" s="2" t="s">
        <v>3</v>
      </c>
      <c r="B61" s="3">
        <v>4</v>
      </c>
      <c r="C61" s="3">
        <v>9</v>
      </c>
      <c r="D61" s="3" t="s">
        <v>9</v>
      </c>
      <c r="E61" s="3">
        <v>1</v>
      </c>
      <c r="F61" s="227">
        <v>5.833333333333333</v>
      </c>
      <c r="G61" s="227">
        <v>851.66666666666674</v>
      </c>
      <c r="H61" s="227">
        <v>1142.916666666667</v>
      </c>
      <c r="I61" s="227">
        <v>1955.4166666666665</v>
      </c>
      <c r="J61" s="227">
        <v>6.013366750208856E-2</v>
      </c>
      <c r="K61" s="227">
        <v>-4.1129650228649124E-2</v>
      </c>
      <c r="L61" s="227">
        <v>5.2222222222222223</v>
      </c>
      <c r="M61" s="227">
        <v>-6.333333333333333</v>
      </c>
      <c r="N61" s="227">
        <v>11.055555555555555</v>
      </c>
      <c r="O61" s="227">
        <v>4.7222222222222223</v>
      </c>
      <c r="P61" s="227">
        <v>95</v>
      </c>
      <c r="Q61" s="227">
        <v>145</v>
      </c>
      <c r="R61" s="227">
        <v>240</v>
      </c>
      <c r="S61" s="227">
        <v>3.4089993502274241</v>
      </c>
      <c r="T61" s="227">
        <v>3.3092982829572644</v>
      </c>
      <c r="U61" s="9">
        <v>0</v>
      </c>
    </row>
    <row r="62" spans="1:21" ht="20" x14ac:dyDescent="0.2">
      <c r="A62" s="2" t="s">
        <v>4</v>
      </c>
      <c r="B62" s="3">
        <v>5</v>
      </c>
      <c r="C62" s="3">
        <v>9</v>
      </c>
      <c r="D62" s="3" t="s">
        <v>9</v>
      </c>
      <c r="E62" s="3">
        <v>1</v>
      </c>
      <c r="F62" s="227">
        <v>5.333333333333333</v>
      </c>
      <c r="G62" s="227">
        <v>1246.6666666666667</v>
      </c>
      <c r="H62" s="227">
        <v>978.47222222222229</v>
      </c>
      <c r="I62" s="227">
        <v>2180.6944444444453</v>
      </c>
      <c r="J62" s="227">
        <v>6.3391422568285741E-2</v>
      </c>
      <c r="K62" s="227">
        <v>-6.4770258980785297E-2</v>
      </c>
      <c r="L62" s="227">
        <v>8.9444444444444464</v>
      </c>
      <c r="M62" s="227">
        <v>-5.9444444444444446</v>
      </c>
      <c r="N62" s="227">
        <v>14.277777777777779</v>
      </c>
      <c r="O62" s="227">
        <v>8.3333333333333339</v>
      </c>
      <c r="P62" s="227">
        <v>145</v>
      </c>
      <c r="Q62" s="227">
        <v>95</v>
      </c>
      <c r="R62" s="227">
        <v>240</v>
      </c>
      <c r="S62" s="227">
        <v>8.2306265077337883</v>
      </c>
      <c r="T62" s="227">
        <v>4.0563596491228004</v>
      </c>
      <c r="U62" s="9">
        <v>0</v>
      </c>
    </row>
    <row r="63" spans="1:21" ht="20" x14ac:dyDescent="0.2">
      <c r="A63" s="2" t="s">
        <v>5</v>
      </c>
      <c r="B63" s="3">
        <v>6</v>
      </c>
      <c r="C63" s="3">
        <v>9</v>
      </c>
      <c r="D63" s="3" t="s">
        <v>9</v>
      </c>
      <c r="E63" s="3">
        <v>1</v>
      </c>
      <c r="F63" s="227">
        <v>7</v>
      </c>
      <c r="G63" s="227">
        <v>461.66666666666663</v>
      </c>
      <c r="H63" s="227">
        <v>55.138888888888886</v>
      </c>
      <c r="I63" s="227">
        <v>516.80555555555554</v>
      </c>
      <c r="J63" s="227">
        <v>1.2301587301587306E-3</v>
      </c>
      <c r="K63" s="227">
        <v>-1.1111111111111249E-2</v>
      </c>
      <c r="L63" s="227">
        <v>0.38888888888888928</v>
      </c>
      <c r="M63" s="227">
        <v>-7.3888888888888893</v>
      </c>
      <c r="N63" s="227">
        <v>7.3888888888888893</v>
      </c>
      <c r="O63" s="227">
        <v>7.333333333333333</v>
      </c>
      <c r="P63" s="227">
        <v>70</v>
      </c>
      <c r="Q63" s="227">
        <v>5</v>
      </c>
      <c r="R63" s="227">
        <v>75</v>
      </c>
      <c r="S63" s="227">
        <v>0.30576131687242797</v>
      </c>
      <c r="T63" s="227">
        <v>1.5432098765432484E-3</v>
      </c>
      <c r="U63" s="9">
        <v>0</v>
      </c>
    </row>
    <row r="64" spans="1:21" ht="21" thickBot="1" x14ac:dyDescent="0.25">
      <c r="A64" s="1" t="s">
        <v>6</v>
      </c>
      <c r="B64" s="4">
        <v>7</v>
      </c>
      <c r="C64" s="4">
        <v>9</v>
      </c>
      <c r="D64" s="225" t="s">
        <v>9</v>
      </c>
      <c r="E64" s="225">
        <v>1</v>
      </c>
      <c r="F64" s="229">
        <v>0</v>
      </c>
      <c r="G64" s="228">
        <v>0</v>
      </c>
      <c r="H64" s="228">
        <v>0</v>
      </c>
      <c r="I64" s="228"/>
      <c r="J64" s="229">
        <v>0</v>
      </c>
      <c r="K64" s="229">
        <v>0</v>
      </c>
      <c r="L64" s="229">
        <v>0</v>
      </c>
      <c r="M64" s="229">
        <v>0</v>
      </c>
      <c r="N64" s="229">
        <v>0</v>
      </c>
      <c r="O64" s="229">
        <v>0</v>
      </c>
      <c r="P64" s="229">
        <v>0</v>
      </c>
      <c r="Q64" s="229">
        <v>0</v>
      </c>
      <c r="R64" s="229">
        <v>0</v>
      </c>
      <c r="S64" s="229">
        <v>0</v>
      </c>
      <c r="T64" s="229">
        <v>0</v>
      </c>
      <c r="U64" s="230">
        <v>0</v>
      </c>
    </row>
    <row r="65" spans="1:21" ht="20" x14ac:dyDescent="0.2">
      <c r="A65" s="2" t="s">
        <v>0</v>
      </c>
      <c r="B65" s="3">
        <v>1</v>
      </c>
      <c r="C65" s="3">
        <v>1</v>
      </c>
      <c r="D65" s="3" t="s">
        <v>10</v>
      </c>
      <c r="E65" s="3">
        <v>2</v>
      </c>
      <c r="G65" s="7">
        <v>0</v>
      </c>
      <c r="H65" s="7">
        <v>0</v>
      </c>
      <c r="J65" s="3">
        <v>0</v>
      </c>
      <c r="K65" s="3">
        <v>0</v>
      </c>
      <c r="L65" s="3">
        <v>0</v>
      </c>
      <c r="M65">
        <v>0</v>
      </c>
      <c r="N65" s="3">
        <v>0</v>
      </c>
      <c r="U65" s="7">
        <v>0</v>
      </c>
    </row>
    <row r="66" spans="1:21" ht="20" x14ac:dyDescent="0.2">
      <c r="A66" s="2" t="s">
        <v>1</v>
      </c>
      <c r="B66" s="3">
        <v>2</v>
      </c>
      <c r="C66" s="3">
        <v>1</v>
      </c>
      <c r="D66" s="3" t="s">
        <v>10</v>
      </c>
      <c r="E66" s="3">
        <v>2</v>
      </c>
      <c r="G66" s="7">
        <v>235.5</v>
      </c>
      <c r="H66" s="7">
        <v>62.75</v>
      </c>
      <c r="J66" s="3">
        <v>0</v>
      </c>
      <c r="K66" s="3">
        <v>-0.03</v>
      </c>
      <c r="L66" s="3">
        <v>-0.02</v>
      </c>
      <c r="M66">
        <v>0</v>
      </c>
      <c r="N66" s="3">
        <v>3.9</v>
      </c>
      <c r="U66" s="3">
        <v>135</v>
      </c>
    </row>
    <row r="67" spans="1:21" ht="20" x14ac:dyDescent="0.2">
      <c r="A67" s="2" t="s">
        <v>2</v>
      </c>
      <c r="B67" s="3">
        <v>3</v>
      </c>
      <c r="C67" s="3">
        <v>1</v>
      </c>
      <c r="D67" s="3" t="s">
        <v>10</v>
      </c>
      <c r="E67" s="3">
        <v>2</v>
      </c>
      <c r="G67" s="7">
        <v>424.75</v>
      </c>
      <c r="H67" s="7">
        <v>259</v>
      </c>
      <c r="J67" s="3">
        <v>0.05</v>
      </c>
      <c r="K67" s="3">
        <v>-0.01</v>
      </c>
      <c r="L67" s="3">
        <v>6.3</v>
      </c>
      <c r="M67">
        <v>-1.2222222222222214</v>
      </c>
      <c r="N67" s="3">
        <v>8.9</v>
      </c>
      <c r="U67" s="3">
        <v>78</v>
      </c>
    </row>
    <row r="68" spans="1:21" ht="20" x14ac:dyDescent="0.2">
      <c r="A68" s="2" t="s">
        <v>3</v>
      </c>
      <c r="B68" s="3">
        <v>4</v>
      </c>
      <c r="C68" s="3">
        <v>1</v>
      </c>
      <c r="D68" s="3" t="s">
        <v>10</v>
      </c>
      <c r="E68" s="3">
        <v>2</v>
      </c>
      <c r="G68" s="7">
        <v>102.75</v>
      </c>
      <c r="H68" s="7">
        <v>256.75</v>
      </c>
      <c r="J68" s="3">
        <v>0.08</v>
      </c>
      <c r="K68" s="3">
        <v>-0.04</v>
      </c>
      <c r="L68" s="3">
        <v>7.7</v>
      </c>
      <c r="M68">
        <v>-2.3888888888888893</v>
      </c>
      <c r="N68" s="3">
        <v>6.7</v>
      </c>
      <c r="U68" s="3">
        <v>100</v>
      </c>
    </row>
    <row r="69" spans="1:21" ht="20" x14ac:dyDescent="0.2">
      <c r="A69" s="2" t="s">
        <v>4</v>
      </c>
      <c r="B69" s="3">
        <v>5</v>
      </c>
      <c r="C69" s="3">
        <v>1</v>
      </c>
      <c r="D69" s="3" t="s">
        <v>10</v>
      </c>
      <c r="E69" s="3">
        <v>2</v>
      </c>
      <c r="G69" s="7">
        <v>176.25</v>
      </c>
      <c r="H69" s="7">
        <v>207.25</v>
      </c>
      <c r="J69" s="3">
        <v>7.0000000000000007E-2</v>
      </c>
      <c r="K69" s="3">
        <v>-0.03</v>
      </c>
      <c r="L69" s="3">
        <v>8.6999999999999993</v>
      </c>
      <c r="M69">
        <v>-2.6666666666666679</v>
      </c>
      <c r="N69" s="3">
        <v>6.7</v>
      </c>
      <c r="U69" s="3">
        <v>109</v>
      </c>
    </row>
    <row r="70" spans="1:21" ht="20" x14ac:dyDescent="0.2">
      <c r="A70" s="2" t="s">
        <v>5</v>
      </c>
      <c r="B70" s="3">
        <v>6</v>
      </c>
      <c r="C70" s="3">
        <v>1</v>
      </c>
      <c r="D70" s="3" t="s">
        <v>10</v>
      </c>
      <c r="E70" s="3">
        <v>2</v>
      </c>
      <c r="G70" s="7">
        <v>431.5</v>
      </c>
      <c r="H70" s="7">
        <v>497.25</v>
      </c>
      <c r="J70" s="3">
        <v>0.08</v>
      </c>
      <c r="K70" s="3">
        <v>-0.04</v>
      </c>
      <c r="L70" s="3">
        <v>10</v>
      </c>
      <c r="M70">
        <v>-4.3888888888888884</v>
      </c>
      <c r="N70" s="3">
        <v>10.6</v>
      </c>
      <c r="U70" s="3">
        <v>135</v>
      </c>
    </row>
    <row r="71" spans="1:21" ht="21" thickBot="1" x14ac:dyDescent="0.25">
      <c r="A71" s="1" t="s">
        <v>6</v>
      </c>
      <c r="B71" s="4">
        <v>7</v>
      </c>
      <c r="C71" s="4">
        <v>1</v>
      </c>
      <c r="D71" s="4" t="s">
        <v>10</v>
      </c>
      <c r="E71" s="4">
        <v>2</v>
      </c>
      <c r="F71" s="4"/>
      <c r="G71" s="8">
        <v>33</v>
      </c>
      <c r="H71" s="8">
        <v>52.75</v>
      </c>
      <c r="I71" s="8"/>
      <c r="J71" s="4">
        <v>0.22</v>
      </c>
      <c r="K71" s="4">
        <v>-0.05</v>
      </c>
      <c r="L71" s="4">
        <v>4.3</v>
      </c>
      <c r="M71" s="10">
        <v>0</v>
      </c>
      <c r="N71" s="4">
        <v>4.3</v>
      </c>
      <c r="O71" s="4"/>
      <c r="P71" s="4"/>
      <c r="Q71" s="4"/>
      <c r="R71" s="4"/>
      <c r="S71" s="4"/>
      <c r="T71" s="4"/>
      <c r="U71" s="10">
        <v>103</v>
      </c>
    </row>
    <row r="72" spans="1:21" ht="20" x14ac:dyDescent="0.2">
      <c r="A72" s="2" t="s">
        <v>0</v>
      </c>
      <c r="B72" s="3">
        <v>1</v>
      </c>
      <c r="C72" s="3">
        <v>2</v>
      </c>
      <c r="D72" s="3" t="s">
        <v>10</v>
      </c>
      <c r="E72" s="3">
        <v>2</v>
      </c>
      <c r="G72" s="7">
        <v>385</v>
      </c>
      <c r="H72" s="7">
        <v>475.25</v>
      </c>
      <c r="J72" s="3">
        <v>0.1</v>
      </c>
      <c r="K72" s="3">
        <v>-0.08</v>
      </c>
      <c r="L72" s="3">
        <v>11.5</v>
      </c>
      <c r="M72">
        <v>-4.8333333333333339</v>
      </c>
      <c r="N72" s="3">
        <v>11.3</v>
      </c>
      <c r="U72" s="3">
        <v>108</v>
      </c>
    </row>
    <row r="73" spans="1:21" ht="20" x14ac:dyDescent="0.2">
      <c r="A73" s="2" t="s">
        <v>1</v>
      </c>
      <c r="B73" s="3">
        <v>2</v>
      </c>
      <c r="C73" s="3">
        <v>2</v>
      </c>
      <c r="D73" s="3" t="s">
        <v>10</v>
      </c>
      <c r="E73" s="3">
        <v>2</v>
      </c>
      <c r="G73" s="7">
        <v>95.75</v>
      </c>
      <c r="H73" s="7">
        <v>209.25</v>
      </c>
      <c r="J73" s="3">
        <v>0.05</v>
      </c>
      <c r="K73" s="3">
        <v>-0.03</v>
      </c>
      <c r="L73" s="3">
        <v>5.9</v>
      </c>
      <c r="M73">
        <v>-5.6111111111111107</v>
      </c>
      <c r="N73" s="3">
        <v>5.0999999999999996</v>
      </c>
      <c r="U73" s="3">
        <v>105</v>
      </c>
    </row>
    <row r="74" spans="1:21" ht="20" x14ac:dyDescent="0.2">
      <c r="A74" s="2" t="s">
        <v>2</v>
      </c>
      <c r="B74" s="3">
        <v>3</v>
      </c>
      <c r="C74" s="3">
        <v>2</v>
      </c>
      <c r="D74" s="3" t="s">
        <v>10</v>
      </c>
      <c r="E74" s="3">
        <v>2</v>
      </c>
      <c r="G74" s="7">
        <v>271</v>
      </c>
      <c r="H74" s="7">
        <v>340.5</v>
      </c>
      <c r="J74" s="3">
        <v>0.06</v>
      </c>
      <c r="K74" s="3">
        <v>-0.02</v>
      </c>
      <c r="L74" s="3">
        <v>0.3</v>
      </c>
      <c r="M74">
        <v>-3.8333333333333321</v>
      </c>
      <c r="N74" s="3">
        <v>7</v>
      </c>
      <c r="U74" s="3">
        <v>107</v>
      </c>
    </row>
    <row r="75" spans="1:21" ht="20" x14ac:dyDescent="0.2">
      <c r="A75" s="2" t="s">
        <v>3</v>
      </c>
      <c r="B75" s="3">
        <v>4</v>
      </c>
      <c r="C75" s="3">
        <v>2</v>
      </c>
      <c r="D75" s="3" t="s">
        <v>10</v>
      </c>
      <c r="E75" s="3">
        <v>2</v>
      </c>
      <c r="G75" s="7">
        <v>163</v>
      </c>
      <c r="H75" s="7">
        <v>311.25</v>
      </c>
      <c r="J75" s="3">
        <v>7.0000000000000007E-2</v>
      </c>
      <c r="K75" s="3">
        <v>-0.02</v>
      </c>
      <c r="L75" s="3">
        <v>6.7</v>
      </c>
      <c r="M75">
        <v>-6.333333333333333</v>
      </c>
      <c r="N75" s="3">
        <v>6.3</v>
      </c>
      <c r="U75" s="3">
        <v>104</v>
      </c>
    </row>
    <row r="76" spans="1:21" ht="20" x14ac:dyDescent="0.2">
      <c r="A76" s="2" t="s">
        <v>4</v>
      </c>
      <c r="B76" s="3">
        <v>5</v>
      </c>
      <c r="C76" s="3">
        <v>2</v>
      </c>
      <c r="D76" s="3" t="s">
        <v>10</v>
      </c>
      <c r="E76" s="3">
        <v>2</v>
      </c>
      <c r="G76" s="7">
        <v>100.25</v>
      </c>
      <c r="H76" s="7">
        <v>94.25</v>
      </c>
      <c r="J76" s="3">
        <v>0.06</v>
      </c>
      <c r="K76" s="3">
        <v>-0.02</v>
      </c>
      <c r="L76" s="3">
        <v>6.9</v>
      </c>
      <c r="M76">
        <v>-5.9444444444444446</v>
      </c>
      <c r="N76" s="3">
        <v>4</v>
      </c>
      <c r="U76" s="3">
        <v>103</v>
      </c>
    </row>
    <row r="77" spans="1:21" ht="20" x14ac:dyDescent="0.2">
      <c r="A77" s="2" t="s">
        <v>5</v>
      </c>
      <c r="B77" s="3">
        <v>6</v>
      </c>
      <c r="C77" s="3">
        <v>2</v>
      </c>
      <c r="D77" s="3" t="s">
        <v>10</v>
      </c>
      <c r="E77" s="3">
        <v>2</v>
      </c>
      <c r="G77" s="7">
        <v>111.25</v>
      </c>
      <c r="H77" s="7">
        <v>128.25</v>
      </c>
      <c r="J77" s="3">
        <v>0.04</v>
      </c>
      <c r="K77" s="3">
        <v>-0.03</v>
      </c>
      <c r="L77" s="3">
        <v>4.0999999999999996</v>
      </c>
      <c r="M77">
        <v>-7.3888888888888893</v>
      </c>
      <c r="N77" s="3">
        <v>0.9</v>
      </c>
      <c r="U77" s="3">
        <v>68</v>
      </c>
    </row>
    <row r="78" spans="1:21" ht="21" thickBot="1" x14ac:dyDescent="0.25">
      <c r="A78" s="1" t="s">
        <v>6</v>
      </c>
      <c r="B78" s="4">
        <v>7</v>
      </c>
      <c r="C78" s="4">
        <v>2</v>
      </c>
      <c r="D78" s="4" t="s">
        <v>10</v>
      </c>
      <c r="E78" s="4">
        <v>2</v>
      </c>
      <c r="F78" s="4"/>
      <c r="G78" s="8">
        <v>213.5</v>
      </c>
      <c r="H78" s="8">
        <v>22</v>
      </c>
      <c r="I78" s="8"/>
      <c r="J78" s="4">
        <v>0.08</v>
      </c>
      <c r="K78" s="4">
        <v>-7.0000000000000007E-2</v>
      </c>
      <c r="L78" s="4">
        <v>9.6999999999999993</v>
      </c>
      <c r="M78" s="10">
        <v>0</v>
      </c>
      <c r="N78" s="4">
        <v>8.8000000000000007</v>
      </c>
      <c r="O78" s="4"/>
      <c r="P78" s="4"/>
      <c r="Q78" s="4"/>
      <c r="R78" s="4"/>
      <c r="S78" s="4"/>
      <c r="T78" s="4"/>
      <c r="U78" s="10">
        <v>95</v>
      </c>
    </row>
    <row r="79" spans="1:21" ht="20" x14ac:dyDescent="0.2">
      <c r="A79" s="2" t="s">
        <v>0</v>
      </c>
      <c r="B79" s="3">
        <v>1</v>
      </c>
      <c r="C79" s="3">
        <v>3</v>
      </c>
      <c r="D79" s="3" t="s">
        <v>10</v>
      </c>
      <c r="E79" s="3">
        <v>2</v>
      </c>
      <c r="G79" s="7">
        <v>0</v>
      </c>
      <c r="H79" s="7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U79" s="3">
        <v>101</v>
      </c>
    </row>
    <row r="80" spans="1:21" ht="20" x14ac:dyDescent="0.2">
      <c r="A80" s="2" t="s">
        <v>1</v>
      </c>
      <c r="B80" s="3">
        <v>2</v>
      </c>
      <c r="C80" s="3">
        <v>3</v>
      </c>
      <c r="D80" s="3" t="s">
        <v>10</v>
      </c>
      <c r="E80" s="3">
        <v>2</v>
      </c>
      <c r="G80" s="7">
        <v>292.5</v>
      </c>
      <c r="H80" s="7">
        <v>170.5</v>
      </c>
      <c r="J80" s="3">
        <v>0.03</v>
      </c>
      <c r="K80" s="3">
        <v>-0.06</v>
      </c>
      <c r="L80" s="3">
        <v>3.8</v>
      </c>
      <c r="M80" s="3">
        <v>-5.8</v>
      </c>
      <c r="N80" s="3">
        <v>5.9</v>
      </c>
      <c r="U80" s="3">
        <v>101</v>
      </c>
    </row>
    <row r="81" spans="1:21" ht="20" x14ac:dyDescent="0.2">
      <c r="A81" s="2" t="s">
        <v>7</v>
      </c>
      <c r="B81" s="3">
        <v>3</v>
      </c>
      <c r="C81" s="3">
        <v>3</v>
      </c>
      <c r="D81" s="3" t="s">
        <v>10</v>
      </c>
      <c r="E81" s="3">
        <v>2</v>
      </c>
      <c r="G81" s="7">
        <v>46.25</v>
      </c>
      <c r="H81" s="7">
        <v>79</v>
      </c>
      <c r="J81" s="3">
        <v>0.03</v>
      </c>
      <c r="K81" s="3">
        <v>0</v>
      </c>
      <c r="L81" s="3">
        <v>3.5</v>
      </c>
      <c r="M81" s="3">
        <v>-1.9</v>
      </c>
      <c r="N81" s="3">
        <v>2.4</v>
      </c>
      <c r="U81" s="3">
        <v>125</v>
      </c>
    </row>
    <row r="82" spans="1:21" ht="20" x14ac:dyDescent="0.2">
      <c r="A82" s="2" t="s">
        <v>3</v>
      </c>
      <c r="B82" s="3">
        <v>4</v>
      </c>
      <c r="C82" s="3">
        <v>3</v>
      </c>
      <c r="D82" s="3" t="s">
        <v>10</v>
      </c>
      <c r="E82" s="3">
        <v>2</v>
      </c>
      <c r="G82" s="7">
        <v>370.25</v>
      </c>
      <c r="H82" s="7">
        <v>220</v>
      </c>
      <c r="J82" s="3">
        <v>0.04</v>
      </c>
      <c r="K82" s="3">
        <v>-0.03</v>
      </c>
      <c r="L82" s="3">
        <v>5.5</v>
      </c>
      <c r="M82" s="3">
        <v>-8.5</v>
      </c>
      <c r="N82" s="3">
        <v>8.5</v>
      </c>
      <c r="U82" s="3">
        <v>110</v>
      </c>
    </row>
    <row r="83" spans="1:21" ht="20" x14ac:dyDescent="0.2">
      <c r="A83" s="2" t="s">
        <v>8</v>
      </c>
      <c r="B83" s="3">
        <v>5</v>
      </c>
      <c r="C83" s="3">
        <v>3</v>
      </c>
      <c r="D83" s="3" t="s">
        <v>10</v>
      </c>
      <c r="E83" s="3">
        <v>2</v>
      </c>
      <c r="G83" s="7">
        <v>239.25</v>
      </c>
      <c r="H83" s="7">
        <v>573</v>
      </c>
      <c r="J83" s="3">
        <v>0.11</v>
      </c>
      <c r="K83" s="3">
        <v>-0.04</v>
      </c>
      <c r="L83" s="3">
        <v>11.6</v>
      </c>
      <c r="M83" s="3">
        <v>-5.0999999999999996</v>
      </c>
      <c r="N83" s="3">
        <v>10.8</v>
      </c>
      <c r="U83" s="3">
        <v>123</v>
      </c>
    </row>
    <row r="84" spans="1:21" ht="20" x14ac:dyDescent="0.2">
      <c r="A84" s="2" t="s">
        <v>5</v>
      </c>
      <c r="B84" s="3">
        <v>6</v>
      </c>
      <c r="C84" s="3">
        <v>3</v>
      </c>
      <c r="D84" s="3" t="s">
        <v>10</v>
      </c>
      <c r="E84" s="3">
        <v>2</v>
      </c>
      <c r="G84" s="7">
        <v>12.5</v>
      </c>
      <c r="H84" s="7">
        <v>40.25</v>
      </c>
      <c r="J84" s="3">
        <v>0.04</v>
      </c>
      <c r="K84" s="3">
        <v>-0.01</v>
      </c>
      <c r="L84" s="3">
        <v>5.0999999999999996</v>
      </c>
      <c r="M84" s="3">
        <v>-2.2999999999999998</v>
      </c>
      <c r="N84" s="3">
        <v>2.2999999999999998</v>
      </c>
      <c r="U84" s="3">
        <v>110</v>
      </c>
    </row>
    <row r="85" spans="1:21" ht="21" thickBot="1" x14ac:dyDescent="0.25">
      <c r="A85" s="1" t="s">
        <v>6</v>
      </c>
      <c r="B85" s="4">
        <v>7</v>
      </c>
      <c r="C85" s="4">
        <v>3</v>
      </c>
      <c r="D85" s="4" t="s">
        <v>10</v>
      </c>
      <c r="E85" s="4">
        <v>2</v>
      </c>
      <c r="F85" s="4"/>
      <c r="G85" s="8">
        <v>653</v>
      </c>
      <c r="H85" s="8">
        <v>87</v>
      </c>
      <c r="I85" s="8"/>
      <c r="J85" s="4">
        <v>0.05</v>
      </c>
      <c r="K85" s="4">
        <v>-0.09</v>
      </c>
      <c r="L85" s="4">
        <v>6.5</v>
      </c>
      <c r="M85" s="4">
        <v>-12</v>
      </c>
      <c r="N85" s="4">
        <v>12</v>
      </c>
      <c r="O85" s="4"/>
      <c r="P85" s="4"/>
      <c r="Q85" s="4"/>
      <c r="R85" s="4"/>
      <c r="S85" s="4"/>
      <c r="T85" s="4"/>
      <c r="U85" s="10">
        <v>130</v>
      </c>
    </row>
    <row r="86" spans="1:21" ht="20" x14ac:dyDescent="0.2">
      <c r="A86" s="2" t="s">
        <v>0</v>
      </c>
      <c r="B86" s="3">
        <v>1</v>
      </c>
      <c r="C86" s="3">
        <v>4</v>
      </c>
      <c r="D86" s="3" t="s">
        <v>10</v>
      </c>
      <c r="E86" s="3">
        <v>2</v>
      </c>
      <c r="G86" s="7">
        <v>128.25</v>
      </c>
      <c r="H86" s="7">
        <v>134</v>
      </c>
      <c r="J86" s="3">
        <v>0.03</v>
      </c>
      <c r="K86" s="3">
        <v>-0.01</v>
      </c>
      <c r="L86" s="3">
        <v>3.6</v>
      </c>
      <c r="M86" s="3">
        <v>-3.7</v>
      </c>
      <c r="N86" s="3">
        <v>3.7</v>
      </c>
      <c r="U86" s="3">
        <v>120</v>
      </c>
    </row>
    <row r="87" spans="1:21" ht="20" x14ac:dyDescent="0.2">
      <c r="A87" s="2" t="s">
        <v>1</v>
      </c>
      <c r="B87" s="3">
        <v>2</v>
      </c>
      <c r="C87" s="3">
        <v>4</v>
      </c>
      <c r="D87" s="3" t="s">
        <v>10</v>
      </c>
      <c r="E87" s="3">
        <v>2</v>
      </c>
      <c r="G87" s="7">
        <v>0</v>
      </c>
      <c r="H87" s="7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U87" s="3">
        <v>94</v>
      </c>
    </row>
    <row r="88" spans="1:21" ht="20" x14ac:dyDescent="0.2">
      <c r="A88" s="2" t="s">
        <v>2</v>
      </c>
      <c r="B88" s="3">
        <v>3</v>
      </c>
      <c r="C88" s="3">
        <v>4</v>
      </c>
      <c r="D88" s="3" t="s">
        <v>10</v>
      </c>
      <c r="E88" s="3">
        <v>2</v>
      </c>
      <c r="G88" s="7">
        <v>80.25</v>
      </c>
      <c r="H88" s="7">
        <v>128.25</v>
      </c>
      <c r="J88" s="3">
        <v>0.04</v>
      </c>
      <c r="K88" s="3">
        <v>-0.03</v>
      </c>
      <c r="L88" s="3">
        <v>4.5</v>
      </c>
      <c r="M88" s="3">
        <v>-3.8</v>
      </c>
      <c r="N88" s="3">
        <v>3.8</v>
      </c>
      <c r="U88" s="3">
        <v>72</v>
      </c>
    </row>
    <row r="89" spans="1:21" ht="20" x14ac:dyDescent="0.2">
      <c r="A89" s="2" t="s">
        <v>3</v>
      </c>
      <c r="B89" s="3">
        <v>4</v>
      </c>
      <c r="C89" s="3">
        <v>4</v>
      </c>
      <c r="D89" s="3" t="s">
        <v>10</v>
      </c>
      <c r="E89" s="3">
        <v>2</v>
      </c>
      <c r="G89" s="7">
        <v>-14.25</v>
      </c>
      <c r="H89" s="7">
        <v>93.25</v>
      </c>
      <c r="J89" s="3">
        <v>0.02</v>
      </c>
      <c r="K89" s="3">
        <v>0</v>
      </c>
      <c r="L89" s="3">
        <v>2.8</v>
      </c>
      <c r="M89" s="3">
        <v>-0.4</v>
      </c>
      <c r="N89" s="3">
        <v>2.8</v>
      </c>
      <c r="U89" s="3">
        <v>107</v>
      </c>
    </row>
    <row r="90" spans="1:21" ht="20" x14ac:dyDescent="0.2">
      <c r="A90" s="2" t="s">
        <v>4</v>
      </c>
      <c r="B90" s="3">
        <v>5</v>
      </c>
      <c r="C90" s="3">
        <v>4</v>
      </c>
      <c r="D90" s="3" t="s">
        <v>10</v>
      </c>
      <c r="E90" s="3">
        <v>2</v>
      </c>
      <c r="G90" s="7">
        <v>67</v>
      </c>
      <c r="H90" s="7">
        <v>6.25</v>
      </c>
      <c r="J90" s="3">
        <v>0.01</v>
      </c>
      <c r="K90" s="3">
        <v>-0.02</v>
      </c>
      <c r="L90" s="3">
        <v>2.2000000000000002</v>
      </c>
      <c r="M90" s="3">
        <v>-2.6</v>
      </c>
      <c r="N90" s="3">
        <v>2.6</v>
      </c>
      <c r="U90" s="3">
        <v>114</v>
      </c>
    </row>
    <row r="91" spans="1:21" ht="20" x14ac:dyDescent="0.2">
      <c r="A91" s="2" t="s">
        <v>5</v>
      </c>
      <c r="B91" s="3">
        <v>6</v>
      </c>
      <c r="C91" s="3">
        <v>4</v>
      </c>
      <c r="D91" s="3" t="s">
        <v>10</v>
      </c>
      <c r="E91" s="3">
        <v>2</v>
      </c>
      <c r="G91" s="7">
        <v>461.75</v>
      </c>
      <c r="H91" s="7">
        <v>197.25</v>
      </c>
      <c r="J91" s="3">
        <v>0.08</v>
      </c>
      <c r="K91" s="3">
        <v>-0.08</v>
      </c>
      <c r="L91" s="3">
        <v>9.6999999999999993</v>
      </c>
      <c r="M91" s="3">
        <v>-11.1</v>
      </c>
      <c r="N91" s="3">
        <v>11.1</v>
      </c>
      <c r="U91" s="3">
        <v>110</v>
      </c>
    </row>
    <row r="92" spans="1:21" ht="21" thickBot="1" x14ac:dyDescent="0.25">
      <c r="A92" s="1" t="s">
        <v>6</v>
      </c>
      <c r="B92" s="4">
        <v>7</v>
      </c>
      <c r="C92" s="4">
        <v>4</v>
      </c>
      <c r="D92" s="4" t="s">
        <v>10</v>
      </c>
      <c r="E92" s="4">
        <v>2</v>
      </c>
      <c r="F92" s="4"/>
      <c r="G92" s="8">
        <v>9.75</v>
      </c>
      <c r="H92" s="8">
        <v>-18</v>
      </c>
      <c r="I92" s="8"/>
      <c r="J92" s="4">
        <v>2</v>
      </c>
      <c r="K92" s="4">
        <v>-0.04</v>
      </c>
      <c r="L92" s="4">
        <v>2.2000000000000002</v>
      </c>
      <c r="M92" s="4">
        <v>-4.2</v>
      </c>
      <c r="N92" s="4">
        <v>2</v>
      </c>
      <c r="O92" s="4"/>
      <c r="P92" s="4"/>
      <c r="Q92" s="4"/>
      <c r="R92" s="4"/>
      <c r="S92" s="4"/>
      <c r="T92" s="4"/>
      <c r="U92" s="10">
        <v>66</v>
      </c>
    </row>
    <row r="93" spans="1:21" ht="20" x14ac:dyDescent="0.2">
      <c r="A93" s="2" t="s">
        <v>0</v>
      </c>
      <c r="B93" s="3">
        <v>1</v>
      </c>
      <c r="C93" s="3">
        <v>5</v>
      </c>
      <c r="D93" s="3" t="s">
        <v>10</v>
      </c>
      <c r="E93" s="3">
        <v>2</v>
      </c>
      <c r="G93" s="7">
        <v>148.25</v>
      </c>
      <c r="H93" s="7">
        <v>348.5</v>
      </c>
      <c r="J93" s="3">
        <v>7.0000000000000007E-2</v>
      </c>
      <c r="K93" s="3">
        <v>-0.03</v>
      </c>
      <c r="L93" s="3">
        <v>7</v>
      </c>
      <c r="M93" s="3">
        <v>-3.3</v>
      </c>
      <c r="N93" s="3">
        <v>6.6</v>
      </c>
      <c r="U93" s="3">
        <v>97</v>
      </c>
    </row>
    <row r="94" spans="1:21" ht="20" x14ac:dyDescent="0.2">
      <c r="A94" s="2" t="s">
        <v>1</v>
      </c>
      <c r="B94" s="3">
        <v>2</v>
      </c>
      <c r="C94" s="3">
        <v>5</v>
      </c>
      <c r="D94" s="3" t="s">
        <v>10</v>
      </c>
      <c r="E94" s="3">
        <v>2</v>
      </c>
      <c r="G94" s="7">
        <v>417.75</v>
      </c>
      <c r="H94" s="7">
        <v>367.5</v>
      </c>
      <c r="J94" s="3">
        <v>7.0000000000000007E-2</v>
      </c>
      <c r="K94" s="3">
        <v>-0.05</v>
      </c>
      <c r="L94" s="3">
        <v>8.6999999999999993</v>
      </c>
      <c r="M94" s="3">
        <v>-9.4</v>
      </c>
      <c r="N94" s="3">
        <v>9.4</v>
      </c>
      <c r="U94" s="3">
        <v>90</v>
      </c>
    </row>
    <row r="95" spans="1:21" ht="20" x14ac:dyDescent="0.2">
      <c r="A95" s="2" t="s">
        <v>2</v>
      </c>
      <c r="B95" s="3">
        <v>3</v>
      </c>
      <c r="C95" s="3">
        <v>5</v>
      </c>
      <c r="D95" s="3" t="s">
        <v>10</v>
      </c>
      <c r="E95" s="3">
        <v>2</v>
      </c>
      <c r="G95" s="7" t="s">
        <v>13</v>
      </c>
      <c r="H95" s="7">
        <v>257.25</v>
      </c>
      <c r="J95" s="3">
        <v>0.08</v>
      </c>
      <c r="K95" s="3">
        <v>-0.04</v>
      </c>
      <c r="L95" s="3">
        <v>9.6999999999999993</v>
      </c>
      <c r="M95" s="3">
        <v>-7</v>
      </c>
      <c r="N95" s="3">
        <v>7</v>
      </c>
      <c r="U95" s="3">
        <v>98</v>
      </c>
    </row>
    <row r="96" spans="1:21" ht="20" x14ac:dyDescent="0.2">
      <c r="A96" s="2" t="s">
        <v>3</v>
      </c>
      <c r="B96" s="3">
        <v>4</v>
      </c>
      <c r="C96" s="3">
        <v>5</v>
      </c>
      <c r="D96" s="3" t="s">
        <v>10</v>
      </c>
      <c r="E96" s="3">
        <v>2</v>
      </c>
      <c r="G96" s="7">
        <v>-14</v>
      </c>
      <c r="H96" s="7">
        <v>51.5</v>
      </c>
      <c r="J96" s="3">
        <v>0.01</v>
      </c>
      <c r="K96" s="3">
        <v>-0.01</v>
      </c>
      <c r="L96" s="3">
        <v>2.2000000000000002</v>
      </c>
      <c r="M96" s="3">
        <v>-1.4</v>
      </c>
      <c r="N96" s="3">
        <v>1.4</v>
      </c>
      <c r="U96" s="3">
        <v>73</v>
      </c>
    </row>
    <row r="97" spans="1:21" ht="20" x14ac:dyDescent="0.2">
      <c r="A97" s="2" t="s">
        <v>4</v>
      </c>
      <c r="B97" s="3">
        <v>5</v>
      </c>
      <c r="C97" s="3">
        <v>5</v>
      </c>
      <c r="D97" s="3" t="s">
        <v>10</v>
      </c>
      <c r="E97" s="3">
        <v>2</v>
      </c>
      <c r="G97" s="7">
        <v>167.25</v>
      </c>
      <c r="H97" s="7">
        <v>344</v>
      </c>
      <c r="J97" s="3">
        <v>0.08</v>
      </c>
      <c r="K97" s="3">
        <v>-0.06</v>
      </c>
      <c r="L97" s="3">
        <v>10.1</v>
      </c>
      <c r="M97" s="3">
        <v>-8.8000000000000007</v>
      </c>
      <c r="N97" s="3">
        <v>8.9</v>
      </c>
      <c r="U97" s="3">
        <v>103</v>
      </c>
    </row>
    <row r="98" spans="1:21" ht="20" x14ac:dyDescent="0.2">
      <c r="A98" s="2" t="s">
        <v>5</v>
      </c>
      <c r="B98" s="3">
        <v>6</v>
      </c>
      <c r="C98" s="3">
        <v>5</v>
      </c>
      <c r="D98" s="3" t="s">
        <v>10</v>
      </c>
      <c r="E98" s="3">
        <v>2</v>
      </c>
      <c r="G98" s="7">
        <v>165</v>
      </c>
      <c r="H98" s="7">
        <v>9</v>
      </c>
      <c r="J98" s="3">
        <v>0.03</v>
      </c>
      <c r="K98" s="3">
        <v>-0.03</v>
      </c>
      <c r="L98" s="3">
        <v>3.6</v>
      </c>
      <c r="M98" s="3">
        <v>-3.6</v>
      </c>
      <c r="N98" s="3">
        <v>3.6</v>
      </c>
      <c r="U98" s="3">
        <v>110</v>
      </c>
    </row>
    <row r="99" spans="1:21" ht="21" thickBot="1" x14ac:dyDescent="0.25">
      <c r="A99" s="1" t="s">
        <v>6</v>
      </c>
      <c r="B99" s="4">
        <v>7</v>
      </c>
      <c r="C99" s="4">
        <v>5</v>
      </c>
      <c r="D99" s="4" t="s">
        <v>10</v>
      </c>
      <c r="E99" s="4">
        <v>2</v>
      </c>
      <c r="F99" s="4"/>
      <c r="G99" s="8">
        <v>0</v>
      </c>
      <c r="H99" s="8">
        <v>-101.5</v>
      </c>
      <c r="I99" s="8"/>
      <c r="J99" s="4">
        <v>0</v>
      </c>
      <c r="K99" s="4">
        <v>-0.03</v>
      </c>
      <c r="L99" s="4">
        <v>0</v>
      </c>
      <c r="M99" s="4">
        <v>-3.5</v>
      </c>
      <c r="N99" s="4">
        <v>0</v>
      </c>
      <c r="O99" s="4"/>
      <c r="P99" s="4"/>
      <c r="Q99" s="4"/>
      <c r="R99" s="4"/>
      <c r="S99" s="4"/>
      <c r="T99" s="4"/>
      <c r="U99" s="10">
        <v>107</v>
      </c>
    </row>
    <row r="100" spans="1:21" ht="20" x14ac:dyDescent="0.2">
      <c r="A100" s="2" t="s">
        <v>0</v>
      </c>
      <c r="B100" s="3">
        <v>1</v>
      </c>
      <c r="C100" s="3">
        <v>6</v>
      </c>
      <c r="D100" s="3" t="s">
        <v>10</v>
      </c>
      <c r="E100" s="3">
        <v>2</v>
      </c>
      <c r="G100" s="7">
        <v>32.25</v>
      </c>
      <c r="H100" s="7">
        <v>27</v>
      </c>
      <c r="J100" s="3">
        <v>0.02</v>
      </c>
      <c r="K100" s="3">
        <v>-0.02</v>
      </c>
      <c r="L100" s="3">
        <v>2.6</v>
      </c>
      <c r="M100" s="3">
        <v>-2</v>
      </c>
      <c r="N100" s="3">
        <v>2</v>
      </c>
      <c r="U100" s="3">
        <v>77</v>
      </c>
    </row>
    <row r="101" spans="1:21" ht="20" x14ac:dyDescent="0.2">
      <c r="A101" s="2" t="s">
        <v>1</v>
      </c>
      <c r="B101" s="3">
        <v>2</v>
      </c>
      <c r="C101" s="3">
        <v>6</v>
      </c>
      <c r="D101" s="3" t="s">
        <v>10</v>
      </c>
      <c r="E101" s="3">
        <v>2</v>
      </c>
      <c r="G101" s="7">
        <v>0</v>
      </c>
      <c r="H101" s="7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U101" s="3">
        <v>100</v>
      </c>
    </row>
    <row r="102" spans="1:21" ht="20" x14ac:dyDescent="0.2">
      <c r="A102" s="2" t="s">
        <v>2</v>
      </c>
      <c r="B102" s="3">
        <v>3</v>
      </c>
      <c r="C102" s="3">
        <v>6</v>
      </c>
      <c r="D102" s="3" t="s">
        <v>10</v>
      </c>
      <c r="E102" s="3">
        <v>2</v>
      </c>
      <c r="G102" s="7">
        <v>-28.5</v>
      </c>
      <c r="H102" s="7">
        <v>143.25</v>
      </c>
      <c r="J102" s="3">
        <v>0.02</v>
      </c>
      <c r="K102" s="3">
        <v>-0.01</v>
      </c>
      <c r="L102" s="3">
        <v>3.3</v>
      </c>
      <c r="M102" s="3">
        <v>-1.2</v>
      </c>
      <c r="N102" s="3">
        <v>2.8</v>
      </c>
      <c r="U102" s="3">
        <v>98</v>
      </c>
    </row>
    <row r="103" spans="1:21" ht="20" x14ac:dyDescent="0.2">
      <c r="A103" s="2" t="s">
        <v>3</v>
      </c>
      <c r="B103" s="3">
        <v>4</v>
      </c>
      <c r="C103" s="3">
        <v>6</v>
      </c>
      <c r="D103" s="3" t="s">
        <v>10</v>
      </c>
      <c r="E103" s="3">
        <v>2</v>
      </c>
      <c r="G103" s="7">
        <v>-89.5</v>
      </c>
      <c r="H103" s="7">
        <v>2</v>
      </c>
      <c r="J103" s="3">
        <v>0.01</v>
      </c>
      <c r="K103" s="3">
        <v>-0.02</v>
      </c>
      <c r="L103" s="3">
        <v>1.6</v>
      </c>
      <c r="M103" s="3">
        <v>-0.8</v>
      </c>
      <c r="N103" s="3">
        <v>0.8</v>
      </c>
      <c r="U103" s="3">
        <v>76</v>
      </c>
    </row>
    <row r="104" spans="1:21" ht="20" x14ac:dyDescent="0.2">
      <c r="A104" s="2" t="s">
        <v>4</v>
      </c>
      <c r="B104" s="3">
        <v>5</v>
      </c>
      <c r="C104" s="3">
        <v>6</v>
      </c>
      <c r="D104" s="3" t="s">
        <v>10</v>
      </c>
      <c r="E104" s="3">
        <v>2</v>
      </c>
      <c r="G104" s="7">
        <v>190.75</v>
      </c>
      <c r="H104" s="7">
        <v>244.25</v>
      </c>
      <c r="J104" s="3">
        <v>0.06</v>
      </c>
      <c r="K104" s="3">
        <v>-0.03</v>
      </c>
      <c r="L104" s="3">
        <v>7.3</v>
      </c>
      <c r="M104" s="3">
        <v>-6.1</v>
      </c>
      <c r="N104" s="3">
        <v>6.1</v>
      </c>
      <c r="U104" s="3">
        <v>110</v>
      </c>
    </row>
    <row r="105" spans="1:21" ht="20" x14ac:dyDescent="0.2">
      <c r="A105" s="2" t="s">
        <v>5</v>
      </c>
      <c r="B105" s="3">
        <v>6</v>
      </c>
      <c r="C105" s="3">
        <v>6</v>
      </c>
      <c r="D105" s="3" t="s">
        <v>10</v>
      </c>
      <c r="E105" s="3">
        <v>2</v>
      </c>
      <c r="G105" s="7">
        <v>43.75</v>
      </c>
      <c r="H105" s="7">
        <v>96.75</v>
      </c>
      <c r="J105" s="3">
        <v>0.05</v>
      </c>
      <c r="K105" s="3">
        <v>-0.02</v>
      </c>
      <c r="L105" s="3">
        <v>2.8</v>
      </c>
      <c r="M105" s="3">
        <v>-1.9</v>
      </c>
      <c r="N105" s="3">
        <v>2.5</v>
      </c>
      <c r="U105" s="3">
        <v>147</v>
      </c>
    </row>
    <row r="106" spans="1:21" ht="21" thickBot="1" x14ac:dyDescent="0.25">
      <c r="A106" s="1" t="s">
        <v>6</v>
      </c>
      <c r="B106" s="4">
        <v>7</v>
      </c>
      <c r="C106" s="4">
        <v>6</v>
      </c>
      <c r="D106" s="4" t="s">
        <v>10</v>
      </c>
      <c r="E106" s="4">
        <v>2</v>
      </c>
      <c r="F106" s="4"/>
      <c r="G106" s="8">
        <v>-65</v>
      </c>
      <c r="H106" s="8">
        <v>-101.25</v>
      </c>
      <c r="I106" s="8"/>
      <c r="J106" s="4">
        <v>0.03</v>
      </c>
      <c r="K106" s="4">
        <v>-0.04</v>
      </c>
      <c r="L106" s="4">
        <v>3.2</v>
      </c>
      <c r="M106" s="4">
        <v>-0.3</v>
      </c>
      <c r="N106" s="4">
        <v>0.3</v>
      </c>
      <c r="O106" s="4"/>
      <c r="P106" s="4"/>
      <c r="Q106" s="4"/>
      <c r="R106" s="4"/>
      <c r="S106" s="4"/>
      <c r="T106" s="4"/>
      <c r="U106" s="10">
        <v>97</v>
      </c>
    </row>
    <row r="107" spans="1:21" ht="20" x14ac:dyDescent="0.2">
      <c r="A107" s="2" t="s">
        <v>0</v>
      </c>
      <c r="B107" s="3">
        <v>1</v>
      </c>
      <c r="C107" s="3">
        <v>7</v>
      </c>
      <c r="D107" s="3" t="s">
        <v>10</v>
      </c>
      <c r="E107" s="3">
        <v>2</v>
      </c>
      <c r="G107" s="7">
        <v>0</v>
      </c>
      <c r="H107" s="7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U107" s="3">
        <v>109</v>
      </c>
    </row>
    <row r="108" spans="1:21" ht="20" x14ac:dyDescent="0.2">
      <c r="A108" s="2" t="s">
        <v>1</v>
      </c>
      <c r="B108" s="3">
        <v>2</v>
      </c>
      <c r="C108" s="3">
        <v>7</v>
      </c>
      <c r="D108" s="3" t="s">
        <v>10</v>
      </c>
      <c r="E108" s="3">
        <v>2</v>
      </c>
      <c r="G108" s="7">
        <v>17.25</v>
      </c>
      <c r="H108" s="7">
        <v>38.25</v>
      </c>
      <c r="J108" s="3">
        <v>0.02</v>
      </c>
      <c r="K108" s="3">
        <v>-0.03</v>
      </c>
      <c r="L108" s="3">
        <v>3.3</v>
      </c>
      <c r="M108" s="3">
        <v>-2.7</v>
      </c>
      <c r="N108" s="3">
        <v>2.7</v>
      </c>
      <c r="U108" s="3">
        <v>123</v>
      </c>
    </row>
    <row r="109" spans="1:21" ht="20" x14ac:dyDescent="0.2">
      <c r="A109" s="2" t="s">
        <v>2</v>
      </c>
      <c r="B109" s="3">
        <v>3</v>
      </c>
      <c r="C109" s="3">
        <v>7</v>
      </c>
      <c r="D109" s="3" t="s">
        <v>10</v>
      </c>
      <c r="E109" s="3">
        <v>2</v>
      </c>
      <c r="G109" s="7">
        <v>275.5</v>
      </c>
      <c r="H109" s="7">
        <v>148</v>
      </c>
      <c r="J109" s="3">
        <v>7.0000000000000007E-2</v>
      </c>
      <c r="K109" s="3">
        <v>-0.04</v>
      </c>
      <c r="L109" s="3">
        <v>0.2</v>
      </c>
      <c r="M109" s="3">
        <v>-6.5</v>
      </c>
      <c r="N109" s="3">
        <v>6.5</v>
      </c>
      <c r="U109" s="3">
        <v>135</v>
      </c>
    </row>
    <row r="110" spans="1:21" ht="20" x14ac:dyDescent="0.2">
      <c r="A110" s="2" t="s">
        <v>3</v>
      </c>
      <c r="B110" s="3">
        <v>4</v>
      </c>
      <c r="C110" s="3">
        <v>7</v>
      </c>
      <c r="D110" s="3" t="s">
        <v>10</v>
      </c>
      <c r="E110" s="3">
        <v>2</v>
      </c>
      <c r="G110" s="7">
        <v>0</v>
      </c>
      <c r="H110" s="7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U110" s="3">
        <v>88</v>
      </c>
    </row>
    <row r="111" spans="1:21" ht="20" x14ac:dyDescent="0.2">
      <c r="A111" s="2" t="s">
        <v>4</v>
      </c>
      <c r="B111" s="3">
        <v>5</v>
      </c>
      <c r="C111" s="3">
        <v>7</v>
      </c>
      <c r="D111" s="3" t="s">
        <v>10</v>
      </c>
      <c r="E111" s="3">
        <v>2</v>
      </c>
      <c r="G111" s="7">
        <v>0</v>
      </c>
      <c r="H111" s="7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U111" s="3">
        <v>101</v>
      </c>
    </row>
    <row r="112" spans="1:21" ht="20" x14ac:dyDescent="0.2">
      <c r="A112" s="2" t="s">
        <v>5</v>
      </c>
      <c r="B112" s="3">
        <v>6</v>
      </c>
      <c r="C112" s="3">
        <v>7</v>
      </c>
      <c r="D112" s="3" t="s">
        <v>10</v>
      </c>
      <c r="E112" s="3">
        <v>2</v>
      </c>
      <c r="G112" s="7">
        <v>0</v>
      </c>
      <c r="H112" s="7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U112" s="3">
        <v>81</v>
      </c>
    </row>
    <row r="113" spans="1:21" ht="21" thickBot="1" x14ac:dyDescent="0.25">
      <c r="A113" s="1" t="s">
        <v>6</v>
      </c>
      <c r="B113" s="4">
        <v>7</v>
      </c>
      <c r="C113" s="4">
        <v>7</v>
      </c>
      <c r="D113" s="4" t="s">
        <v>10</v>
      </c>
      <c r="E113" s="4">
        <v>2</v>
      </c>
      <c r="F113" s="4"/>
      <c r="G113" s="8">
        <v>0</v>
      </c>
      <c r="H113" s="8">
        <v>0</v>
      </c>
      <c r="I113" s="8"/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/>
      <c r="P113" s="4"/>
      <c r="Q113" s="4"/>
      <c r="R113" s="4"/>
      <c r="S113" s="4"/>
      <c r="T113" s="4"/>
      <c r="U113" s="10">
        <v>115</v>
      </c>
    </row>
    <row r="114" spans="1:21" ht="20" x14ac:dyDescent="0.2">
      <c r="A114" s="2" t="s">
        <v>0</v>
      </c>
      <c r="B114" s="3">
        <v>1</v>
      </c>
      <c r="C114" s="3">
        <v>8</v>
      </c>
      <c r="D114" s="3" t="s">
        <v>10</v>
      </c>
      <c r="E114" s="3">
        <v>2</v>
      </c>
      <c r="G114" s="7">
        <v>0</v>
      </c>
      <c r="H114" s="7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U114" s="3">
        <v>76</v>
      </c>
    </row>
    <row r="115" spans="1:21" ht="20" x14ac:dyDescent="0.2">
      <c r="A115" s="2" t="s">
        <v>1</v>
      </c>
      <c r="B115" s="3">
        <v>2</v>
      </c>
      <c r="C115" s="3">
        <v>8</v>
      </c>
      <c r="D115" s="3" t="s">
        <v>10</v>
      </c>
      <c r="E115" s="3">
        <v>2</v>
      </c>
      <c r="G115" s="7">
        <v>0</v>
      </c>
      <c r="H115" s="7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U115" s="3">
        <v>50</v>
      </c>
    </row>
    <row r="116" spans="1:21" ht="20" x14ac:dyDescent="0.2">
      <c r="A116" s="2" t="s">
        <v>2</v>
      </c>
      <c r="B116" s="3">
        <v>3</v>
      </c>
      <c r="C116" s="3">
        <v>8</v>
      </c>
      <c r="D116" s="3" t="s">
        <v>10</v>
      </c>
      <c r="E116" s="3">
        <v>2</v>
      </c>
      <c r="G116" s="7">
        <v>299.17</v>
      </c>
      <c r="H116" s="7">
        <v>200</v>
      </c>
      <c r="J116" s="3">
        <v>7.0000000000000007E-2</v>
      </c>
      <c r="K116" s="3">
        <v>-7.0000000000000007E-2</v>
      </c>
      <c r="L116" s="3">
        <v>9.17</v>
      </c>
      <c r="M116" s="3">
        <v>-8.2200000000000006</v>
      </c>
      <c r="N116" s="3">
        <v>8.2200000000000006</v>
      </c>
      <c r="U116" s="3">
        <v>0</v>
      </c>
    </row>
    <row r="117" spans="1:21" ht="20" x14ac:dyDescent="0.2">
      <c r="A117" s="2" t="s">
        <v>3</v>
      </c>
      <c r="B117" s="3">
        <v>4</v>
      </c>
      <c r="C117" s="3">
        <v>8</v>
      </c>
      <c r="D117" s="3" t="s">
        <v>10</v>
      </c>
      <c r="E117" s="3">
        <v>2</v>
      </c>
      <c r="G117" s="7">
        <v>-2.92</v>
      </c>
      <c r="H117" s="7">
        <v>89.44</v>
      </c>
      <c r="J117" s="3">
        <v>0.05</v>
      </c>
      <c r="K117" s="3">
        <v>0</v>
      </c>
      <c r="L117" s="3">
        <v>6.22</v>
      </c>
      <c r="M117" s="3">
        <v>-4.0599999999999996</v>
      </c>
      <c r="N117" s="3">
        <v>4.22</v>
      </c>
      <c r="U117" s="3">
        <v>94</v>
      </c>
    </row>
    <row r="118" spans="1:21" ht="20" x14ac:dyDescent="0.2">
      <c r="A118" s="2" t="s">
        <v>4</v>
      </c>
      <c r="B118" s="3">
        <v>5</v>
      </c>
      <c r="C118" s="3">
        <v>8</v>
      </c>
      <c r="D118" s="3" t="s">
        <v>10</v>
      </c>
      <c r="E118" s="3">
        <v>2</v>
      </c>
      <c r="G118" s="7">
        <v>-134.58000000000001</v>
      </c>
      <c r="H118" s="7">
        <v>8.4700000000000006</v>
      </c>
      <c r="J118" s="3">
        <v>0.03</v>
      </c>
      <c r="K118" s="3">
        <v>-0.03</v>
      </c>
      <c r="L118" s="3">
        <v>3.89</v>
      </c>
      <c r="M118" s="3">
        <v>-3.39</v>
      </c>
      <c r="N118" s="3">
        <v>3.39</v>
      </c>
      <c r="U118" s="3">
        <v>128</v>
      </c>
    </row>
    <row r="119" spans="1:21" ht="20" x14ac:dyDescent="0.2">
      <c r="A119" s="2" t="s">
        <v>5</v>
      </c>
      <c r="B119" s="3">
        <v>6</v>
      </c>
      <c r="C119" s="3">
        <v>8</v>
      </c>
      <c r="D119" s="3" t="s">
        <v>10</v>
      </c>
      <c r="E119" s="3">
        <v>2</v>
      </c>
      <c r="G119" s="7">
        <v>217.22</v>
      </c>
      <c r="H119" s="7">
        <v>123.47</v>
      </c>
      <c r="J119" s="3">
        <v>0.03</v>
      </c>
      <c r="K119" s="3">
        <v>-0.03</v>
      </c>
      <c r="L119" s="3">
        <v>3.78</v>
      </c>
      <c r="M119" s="3">
        <v>-4.72</v>
      </c>
      <c r="N119" s="3">
        <v>4.72</v>
      </c>
      <c r="U119" s="3">
        <v>84</v>
      </c>
    </row>
    <row r="120" spans="1:21" ht="21" thickBot="1" x14ac:dyDescent="0.25">
      <c r="A120" s="1" t="s">
        <v>6</v>
      </c>
      <c r="B120" s="4">
        <v>7</v>
      </c>
      <c r="C120" s="4">
        <v>8</v>
      </c>
      <c r="D120" s="4" t="s">
        <v>10</v>
      </c>
      <c r="E120" s="4">
        <v>2</v>
      </c>
      <c r="F120" s="4"/>
      <c r="G120" s="8">
        <v>0</v>
      </c>
      <c r="H120" s="8">
        <v>0</v>
      </c>
      <c r="I120" s="8"/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/>
      <c r="P120" s="4"/>
      <c r="Q120" s="4"/>
      <c r="R120" s="4"/>
      <c r="S120" s="4"/>
      <c r="T120" s="4"/>
      <c r="U120" s="10">
        <v>0</v>
      </c>
    </row>
    <row r="121" spans="1:21" ht="20" x14ac:dyDescent="0.2">
      <c r="A121" s="2" t="s">
        <v>0</v>
      </c>
      <c r="B121" s="3">
        <v>1</v>
      </c>
      <c r="C121" s="3">
        <v>9</v>
      </c>
      <c r="D121" s="3" t="s">
        <v>10</v>
      </c>
      <c r="E121" s="3">
        <v>2</v>
      </c>
      <c r="G121" s="7">
        <v>-0.25</v>
      </c>
      <c r="H121" s="7">
        <v>83.47</v>
      </c>
      <c r="J121" s="3">
        <v>0.03</v>
      </c>
      <c r="K121" s="3">
        <v>-0.01</v>
      </c>
      <c r="L121" s="3">
        <v>3.94</v>
      </c>
      <c r="M121" s="3">
        <v>-2.33</v>
      </c>
      <c r="N121" s="3">
        <v>2.33</v>
      </c>
      <c r="U121" s="3">
        <v>0</v>
      </c>
    </row>
    <row r="122" spans="1:21" ht="20" x14ac:dyDescent="0.2">
      <c r="A122" s="2" t="s">
        <v>1</v>
      </c>
      <c r="B122" s="3">
        <v>2</v>
      </c>
      <c r="C122" s="3">
        <v>9</v>
      </c>
      <c r="D122" s="3" t="s">
        <v>10</v>
      </c>
      <c r="E122" s="3">
        <v>2</v>
      </c>
      <c r="G122" s="7">
        <v>277.64</v>
      </c>
      <c r="H122" s="7">
        <v>128.61000000000001</v>
      </c>
      <c r="J122" s="3">
        <v>0.06</v>
      </c>
      <c r="K122" s="3">
        <v>-0.02</v>
      </c>
      <c r="L122" s="3">
        <v>7.5</v>
      </c>
      <c r="M122" s="3">
        <v>-6.78</v>
      </c>
      <c r="N122" s="3">
        <v>6.78</v>
      </c>
      <c r="U122" s="3">
        <v>0</v>
      </c>
    </row>
    <row r="123" spans="1:21" ht="20" x14ac:dyDescent="0.2">
      <c r="A123" s="2" t="s">
        <v>2</v>
      </c>
      <c r="B123" s="3">
        <v>3</v>
      </c>
      <c r="C123" s="3">
        <v>9</v>
      </c>
      <c r="D123" s="3" t="s">
        <v>10</v>
      </c>
      <c r="E123" s="3">
        <v>2</v>
      </c>
      <c r="G123" s="7">
        <v>150.97</v>
      </c>
      <c r="H123" s="7">
        <v>120.83</v>
      </c>
      <c r="J123" s="3">
        <v>0.04</v>
      </c>
      <c r="K123" s="3">
        <v>-0.04</v>
      </c>
      <c r="L123" s="3">
        <v>4.72</v>
      </c>
      <c r="M123" s="3">
        <v>-5.17</v>
      </c>
      <c r="N123" s="3">
        <v>4.67</v>
      </c>
      <c r="U123" s="3">
        <v>0</v>
      </c>
    </row>
    <row r="124" spans="1:21" ht="20" x14ac:dyDescent="0.2">
      <c r="A124" s="2" t="s">
        <v>3</v>
      </c>
      <c r="B124" s="3">
        <v>4</v>
      </c>
      <c r="C124" s="3">
        <v>9</v>
      </c>
      <c r="D124" s="3" t="s">
        <v>10</v>
      </c>
      <c r="E124" s="3">
        <v>2</v>
      </c>
      <c r="G124" s="7">
        <v>365.69</v>
      </c>
      <c r="H124" s="7">
        <v>212.64</v>
      </c>
      <c r="J124" s="3">
        <v>0.02</v>
      </c>
      <c r="K124" s="3">
        <v>-0.03</v>
      </c>
      <c r="L124" s="3">
        <v>3.11</v>
      </c>
      <c r="M124" s="3">
        <v>-6.67</v>
      </c>
      <c r="N124" s="3">
        <v>6.67</v>
      </c>
      <c r="U124" s="3">
        <v>0</v>
      </c>
    </row>
    <row r="125" spans="1:21" ht="20" x14ac:dyDescent="0.2">
      <c r="A125" s="2" t="s">
        <v>4</v>
      </c>
      <c r="B125" s="3">
        <v>5</v>
      </c>
      <c r="C125" s="3">
        <v>9</v>
      </c>
      <c r="D125" s="3" t="s">
        <v>10</v>
      </c>
      <c r="E125" s="3">
        <v>2</v>
      </c>
      <c r="G125" s="7">
        <v>-99.44</v>
      </c>
      <c r="H125" s="7">
        <v>-9.58</v>
      </c>
      <c r="J125" s="3">
        <v>0.02</v>
      </c>
      <c r="K125" s="3">
        <v>-0.02</v>
      </c>
      <c r="L125" s="3">
        <v>2.72</v>
      </c>
      <c r="M125" s="3">
        <v>-0.44</v>
      </c>
      <c r="N125" s="3">
        <v>0.44</v>
      </c>
      <c r="U125" s="3">
        <v>0</v>
      </c>
    </row>
    <row r="126" spans="1:21" ht="20" x14ac:dyDescent="0.2">
      <c r="A126" s="2" t="s">
        <v>5</v>
      </c>
      <c r="B126" s="3">
        <v>6</v>
      </c>
      <c r="C126" s="3">
        <v>9</v>
      </c>
      <c r="D126" s="3" t="s">
        <v>10</v>
      </c>
      <c r="E126" s="3">
        <v>2</v>
      </c>
      <c r="G126" s="7">
        <v>5.28</v>
      </c>
      <c r="H126" s="7">
        <v>-73.47</v>
      </c>
      <c r="J126" s="3">
        <v>0.03</v>
      </c>
      <c r="K126" s="3">
        <v>-0.01</v>
      </c>
      <c r="L126" s="3">
        <v>1</v>
      </c>
      <c r="M126" s="3">
        <v>-1.67</v>
      </c>
      <c r="N126" s="3">
        <v>1</v>
      </c>
      <c r="U126" s="3">
        <v>0</v>
      </c>
    </row>
    <row r="127" spans="1:21" ht="21" thickBot="1" x14ac:dyDescent="0.25">
      <c r="A127" s="1" t="s">
        <v>6</v>
      </c>
      <c r="B127" s="4">
        <v>7</v>
      </c>
      <c r="C127" s="4">
        <v>9</v>
      </c>
      <c r="D127" s="4" t="s">
        <v>10</v>
      </c>
      <c r="E127" s="4">
        <v>2</v>
      </c>
      <c r="F127" s="4"/>
      <c r="G127" s="8">
        <v>0</v>
      </c>
      <c r="H127" s="8">
        <v>0</v>
      </c>
      <c r="I127" s="8"/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/>
      <c r="P127" s="4"/>
      <c r="Q127" s="4"/>
      <c r="R127" s="4"/>
      <c r="S127" s="4"/>
      <c r="T127" s="4"/>
      <c r="U127" s="10">
        <v>0</v>
      </c>
    </row>
    <row r="128" spans="1:21" ht="20" x14ac:dyDescent="0.2">
      <c r="A128" s="2" t="s">
        <v>0</v>
      </c>
      <c r="B128" s="3">
        <v>1</v>
      </c>
      <c r="C128" s="3">
        <v>1</v>
      </c>
      <c r="D128" s="3" t="s">
        <v>12</v>
      </c>
      <c r="E128" s="3">
        <v>3</v>
      </c>
      <c r="G128" s="7">
        <v>0</v>
      </c>
      <c r="H128" s="7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U128" s="3">
        <v>0</v>
      </c>
    </row>
    <row r="129" spans="1:21" ht="20" x14ac:dyDescent="0.2">
      <c r="A129" s="2" t="s">
        <v>1</v>
      </c>
      <c r="B129" s="3">
        <v>2</v>
      </c>
      <c r="C129" s="3">
        <v>1</v>
      </c>
      <c r="D129" s="3" t="s">
        <v>12</v>
      </c>
      <c r="E129" s="3">
        <v>3</v>
      </c>
      <c r="G129" s="7">
        <v>-11.5</v>
      </c>
      <c r="H129" s="7">
        <v>8.25</v>
      </c>
      <c r="J129" s="3">
        <v>0.03</v>
      </c>
      <c r="K129" s="3">
        <v>-0.02</v>
      </c>
      <c r="L129" s="3">
        <v>3.2</v>
      </c>
      <c r="M129" s="3">
        <v>-3.3</v>
      </c>
      <c r="N129" s="3">
        <v>3.3</v>
      </c>
      <c r="U129">
        <v>100</v>
      </c>
    </row>
    <row r="130" spans="1:21" ht="20" x14ac:dyDescent="0.2">
      <c r="A130" s="2" t="s">
        <v>2</v>
      </c>
      <c r="B130" s="3">
        <v>3</v>
      </c>
      <c r="C130" s="3">
        <v>1</v>
      </c>
      <c r="D130" s="3" t="s">
        <v>12</v>
      </c>
      <c r="E130" s="3">
        <v>3</v>
      </c>
      <c r="G130" s="7">
        <v>0</v>
      </c>
      <c r="H130" s="7">
        <v>-622</v>
      </c>
      <c r="J130" s="3">
        <v>0</v>
      </c>
      <c r="K130" s="3">
        <v>-0.02</v>
      </c>
      <c r="L130" s="3">
        <v>0</v>
      </c>
      <c r="M130" s="3">
        <v>-4.0999999999999996</v>
      </c>
      <c r="N130" s="3">
        <v>0</v>
      </c>
      <c r="U130">
        <v>60</v>
      </c>
    </row>
    <row r="131" spans="1:21" ht="20" x14ac:dyDescent="0.2">
      <c r="A131" s="2" t="s">
        <v>3</v>
      </c>
      <c r="B131" s="3">
        <v>4</v>
      </c>
      <c r="C131" s="3">
        <v>1</v>
      </c>
      <c r="D131" s="3" t="s">
        <v>12</v>
      </c>
      <c r="E131" s="3">
        <v>3</v>
      </c>
      <c r="G131" s="7">
        <v>-163.25</v>
      </c>
      <c r="H131" s="7">
        <v>43</v>
      </c>
      <c r="J131" s="3">
        <v>0.02</v>
      </c>
      <c r="K131" s="3">
        <v>-0.06</v>
      </c>
      <c r="L131" s="3">
        <v>3.6</v>
      </c>
      <c r="M131" s="3">
        <v>-2.9</v>
      </c>
      <c r="N131" s="3">
        <v>2.9</v>
      </c>
      <c r="U131">
        <v>116</v>
      </c>
    </row>
    <row r="132" spans="1:21" ht="20" x14ac:dyDescent="0.2">
      <c r="A132" s="2" t="s">
        <v>4</v>
      </c>
      <c r="B132" s="3">
        <v>5</v>
      </c>
      <c r="C132" s="3">
        <v>1</v>
      </c>
      <c r="D132" s="3" t="s">
        <v>12</v>
      </c>
      <c r="E132" s="3">
        <v>3</v>
      </c>
      <c r="G132" s="7">
        <v>0</v>
      </c>
      <c r="H132" s="7">
        <v>-973</v>
      </c>
      <c r="J132" s="3">
        <v>0</v>
      </c>
      <c r="K132" s="3">
        <v>-0.04</v>
      </c>
      <c r="L132" s="3">
        <v>0</v>
      </c>
      <c r="M132" s="3">
        <v>-6.5</v>
      </c>
      <c r="N132" s="3">
        <v>0</v>
      </c>
      <c r="U132">
        <v>140</v>
      </c>
    </row>
    <row r="133" spans="1:21" ht="20" x14ac:dyDescent="0.2">
      <c r="A133" s="2" t="s">
        <v>5</v>
      </c>
      <c r="B133" s="3">
        <v>6</v>
      </c>
      <c r="C133" s="3">
        <v>1</v>
      </c>
      <c r="D133" s="3" t="s">
        <v>12</v>
      </c>
      <c r="E133" s="3">
        <v>3</v>
      </c>
      <c r="G133" s="7">
        <v>-130.5</v>
      </c>
      <c r="H133" s="7">
        <v>36.75</v>
      </c>
      <c r="J133" s="3">
        <v>0.03</v>
      </c>
      <c r="K133" s="3">
        <v>0</v>
      </c>
      <c r="L133" s="3">
        <v>6.1</v>
      </c>
      <c r="M133" s="3">
        <v>-3.7</v>
      </c>
      <c r="N133" s="3">
        <v>3.7</v>
      </c>
      <c r="U133">
        <v>94</v>
      </c>
    </row>
    <row r="134" spans="1:21" ht="21" thickBot="1" x14ac:dyDescent="0.25">
      <c r="A134" s="1" t="s">
        <v>6</v>
      </c>
      <c r="B134" s="4">
        <v>7</v>
      </c>
      <c r="C134" s="4">
        <v>1</v>
      </c>
      <c r="D134" s="4" t="s">
        <v>12</v>
      </c>
      <c r="E134" s="4">
        <v>3</v>
      </c>
      <c r="F134" s="4"/>
      <c r="G134" s="8">
        <v>-15</v>
      </c>
      <c r="H134" s="8">
        <v>-364.5</v>
      </c>
      <c r="I134" s="8"/>
      <c r="J134" s="4">
        <v>0.01</v>
      </c>
      <c r="K134" s="4">
        <v>-0.09</v>
      </c>
      <c r="L134" s="4">
        <v>-0.4</v>
      </c>
      <c r="M134" s="4">
        <v>-1</v>
      </c>
      <c r="N134" s="4">
        <v>1</v>
      </c>
      <c r="O134" s="4"/>
      <c r="P134" s="4"/>
      <c r="Q134" s="4"/>
      <c r="R134" s="4"/>
      <c r="S134" s="4"/>
      <c r="T134" s="4"/>
      <c r="U134" s="10">
        <v>65</v>
      </c>
    </row>
    <row r="135" spans="1:21" ht="20" x14ac:dyDescent="0.2">
      <c r="A135" s="2" t="s">
        <v>0</v>
      </c>
      <c r="B135" s="3">
        <v>1</v>
      </c>
      <c r="C135" s="3">
        <v>2</v>
      </c>
      <c r="D135" s="3" t="s">
        <v>12</v>
      </c>
      <c r="E135" s="3">
        <v>3</v>
      </c>
      <c r="G135" s="7">
        <v>0</v>
      </c>
      <c r="H135" s="7">
        <v>-996.75</v>
      </c>
      <c r="J135" s="3">
        <v>0</v>
      </c>
      <c r="K135" s="3">
        <v>-0.01</v>
      </c>
      <c r="L135" s="3">
        <v>0</v>
      </c>
      <c r="M135" s="3">
        <v>-1.1000000000000001</v>
      </c>
      <c r="N135" s="3">
        <v>0</v>
      </c>
      <c r="U135">
        <v>108</v>
      </c>
    </row>
    <row r="136" spans="1:21" ht="20" x14ac:dyDescent="0.2">
      <c r="A136" s="2" t="s">
        <v>1</v>
      </c>
      <c r="B136" s="3">
        <v>2</v>
      </c>
      <c r="C136" s="3">
        <v>2</v>
      </c>
      <c r="D136" s="3" t="s">
        <v>12</v>
      </c>
      <c r="E136" s="3">
        <v>3</v>
      </c>
      <c r="G136" s="7">
        <v>0</v>
      </c>
      <c r="H136" s="7">
        <v>-1102.43</v>
      </c>
      <c r="J136" s="3">
        <v>0</v>
      </c>
      <c r="K136" s="3">
        <v>-0.04</v>
      </c>
      <c r="L136" s="3">
        <v>0</v>
      </c>
      <c r="M136" s="3">
        <v>-7.7</v>
      </c>
      <c r="N136" s="3">
        <v>0</v>
      </c>
      <c r="U136">
        <v>20</v>
      </c>
    </row>
    <row r="137" spans="1:21" ht="20" x14ac:dyDescent="0.2">
      <c r="A137" s="2" t="s">
        <v>2</v>
      </c>
      <c r="B137" s="3">
        <v>3</v>
      </c>
      <c r="C137" s="3">
        <v>2</v>
      </c>
      <c r="D137" s="3" t="s">
        <v>12</v>
      </c>
      <c r="E137" s="3">
        <v>3</v>
      </c>
      <c r="G137" s="7">
        <v>0</v>
      </c>
      <c r="H137" s="7">
        <v>-1026.6600000000001</v>
      </c>
      <c r="J137" s="3">
        <v>0</v>
      </c>
      <c r="K137" s="3">
        <v>-0.03</v>
      </c>
      <c r="L137" s="3">
        <v>0</v>
      </c>
      <c r="M137" s="3">
        <v>-6</v>
      </c>
      <c r="N137" s="3">
        <v>0</v>
      </c>
      <c r="U137">
        <v>15</v>
      </c>
    </row>
    <row r="138" spans="1:21" ht="20" x14ac:dyDescent="0.2">
      <c r="A138" s="2" t="s">
        <v>3</v>
      </c>
      <c r="B138" s="3">
        <v>4</v>
      </c>
      <c r="C138" s="3">
        <v>2</v>
      </c>
      <c r="D138" s="3" t="s">
        <v>12</v>
      </c>
      <c r="E138" s="3">
        <v>3</v>
      </c>
      <c r="G138" s="7">
        <v>0</v>
      </c>
      <c r="H138" s="7">
        <v>-615.5</v>
      </c>
      <c r="J138" s="3">
        <v>0</v>
      </c>
      <c r="K138" s="3">
        <v>-0.01</v>
      </c>
      <c r="L138" s="3">
        <v>0</v>
      </c>
      <c r="M138" s="3">
        <v>-2.6</v>
      </c>
      <c r="N138" s="3">
        <v>0</v>
      </c>
      <c r="U138">
        <v>115</v>
      </c>
    </row>
    <row r="139" spans="1:21" ht="20" x14ac:dyDescent="0.2">
      <c r="A139" s="2" t="s">
        <v>4</v>
      </c>
      <c r="B139" s="3">
        <v>5</v>
      </c>
      <c r="C139" s="3">
        <v>2</v>
      </c>
      <c r="D139" s="3" t="s">
        <v>12</v>
      </c>
      <c r="E139" s="3">
        <v>3</v>
      </c>
      <c r="G139" s="7">
        <v>0</v>
      </c>
      <c r="H139" s="7">
        <v>-1034.98</v>
      </c>
      <c r="J139" s="3">
        <v>0</v>
      </c>
      <c r="K139" s="3">
        <v>-0.03</v>
      </c>
      <c r="L139" s="3">
        <v>0</v>
      </c>
      <c r="M139" s="3">
        <v>-6.2</v>
      </c>
      <c r="N139" s="3">
        <v>0</v>
      </c>
      <c r="U139">
        <v>89</v>
      </c>
    </row>
    <row r="140" spans="1:21" ht="20" x14ac:dyDescent="0.2">
      <c r="A140" s="2" t="s">
        <v>5</v>
      </c>
      <c r="B140" s="3">
        <v>6</v>
      </c>
      <c r="C140" s="3">
        <v>2</v>
      </c>
      <c r="D140" s="3" t="s">
        <v>12</v>
      </c>
      <c r="E140" s="3">
        <v>3</v>
      </c>
      <c r="G140" s="7">
        <v>6.75</v>
      </c>
      <c r="H140" s="7">
        <v>11.75</v>
      </c>
      <c r="J140" s="3">
        <v>0</v>
      </c>
      <c r="K140" s="3">
        <v>0</v>
      </c>
      <c r="L140" s="3">
        <v>0.5</v>
      </c>
      <c r="M140" s="3">
        <v>-0.7</v>
      </c>
      <c r="N140" s="3">
        <v>0.7</v>
      </c>
      <c r="U140">
        <v>1</v>
      </c>
    </row>
    <row r="141" spans="1:21" ht="21" thickBot="1" x14ac:dyDescent="0.25">
      <c r="A141" s="1" t="s">
        <v>6</v>
      </c>
      <c r="B141" s="4">
        <v>7</v>
      </c>
      <c r="C141" s="4">
        <v>2</v>
      </c>
      <c r="D141" s="4" t="s">
        <v>12</v>
      </c>
      <c r="E141" s="4">
        <v>3</v>
      </c>
      <c r="F141" s="4"/>
      <c r="G141" s="8">
        <v>24.25</v>
      </c>
      <c r="H141" s="8">
        <v>-179</v>
      </c>
      <c r="I141" s="8"/>
      <c r="J141" s="4">
        <v>0.04</v>
      </c>
      <c r="K141" s="4">
        <v>-0.03</v>
      </c>
      <c r="L141" s="4">
        <v>2.6</v>
      </c>
      <c r="M141" s="4">
        <v>-2.2000000000000002</v>
      </c>
      <c r="N141" s="4">
        <v>2.2000000000000002</v>
      </c>
      <c r="O141" s="4"/>
      <c r="P141" s="4"/>
      <c r="Q141" s="4"/>
      <c r="R141" s="4"/>
      <c r="S141" s="4"/>
      <c r="T141" s="4"/>
      <c r="U141" s="10">
        <v>0</v>
      </c>
    </row>
    <row r="142" spans="1:21" ht="20" x14ac:dyDescent="0.2">
      <c r="A142" s="2" t="s">
        <v>0</v>
      </c>
      <c r="B142" s="3">
        <v>1</v>
      </c>
      <c r="C142" s="3">
        <v>3</v>
      </c>
      <c r="D142" s="3" t="s">
        <v>12</v>
      </c>
      <c r="E142" s="3">
        <v>3</v>
      </c>
      <c r="G142" s="7">
        <v>0</v>
      </c>
      <c r="H142" s="7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U142">
        <v>60</v>
      </c>
    </row>
    <row r="143" spans="1:21" ht="20" x14ac:dyDescent="0.2">
      <c r="A143" s="2" t="s">
        <v>1</v>
      </c>
      <c r="B143" s="3">
        <v>2</v>
      </c>
      <c r="C143" s="3">
        <v>3</v>
      </c>
      <c r="D143" s="3" t="s">
        <v>12</v>
      </c>
      <c r="E143" s="3">
        <v>3</v>
      </c>
      <c r="G143" s="7">
        <v>0</v>
      </c>
      <c r="H143" s="7">
        <v>-1050.5</v>
      </c>
      <c r="J143" s="3">
        <v>0</v>
      </c>
      <c r="K143" s="3">
        <v>-0.04</v>
      </c>
      <c r="L143" s="3">
        <v>0</v>
      </c>
      <c r="M143" s="3">
        <v>-7.1</v>
      </c>
      <c r="N143" s="3">
        <v>0</v>
      </c>
      <c r="U143">
        <v>65</v>
      </c>
    </row>
    <row r="144" spans="1:21" ht="20" x14ac:dyDescent="0.2">
      <c r="A144" s="2" t="s">
        <v>7</v>
      </c>
      <c r="B144" s="3">
        <v>3</v>
      </c>
      <c r="C144" s="3">
        <v>3</v>
      </c>
      <c r="D144" s="3" t="s">
        <v>12</v>
      </c>
      <c r="E144" s="3">
        <v>3</v>
      </c>
      <c r="G144" s="7">
        <v>-72.5</v>
      </c>
      <c r="H144" s="7">
        <v>-6.75</v>
      </c>
      <c r="J144" s="3">
        <v>0</v>
      </c>
      <c r="K144" s="3">
        <v>-0.03</v>
      </c>
      <c r="L144" s="3">
        <v>0.8</v>
      </c>
      <c r="M144" s="3">
        <v>-0.2</v>
      </c>
      <c r="N144" s="3">
        <v>0.2</v>
      </c>
      <c r="U144">
        <v>60</v>
      </c>
    </row>
    <row r="145" spans="1:21" ht="20" x14ac:dyDescent="0.2">
      <c r="A145" s="2" t="s">
        <v>3</v>
      </c>
      <c r="B145" s="3">
        <v>4</v>
      </c>
      <c r="C145" s="3">
        <v>3</v>
      </c>
      <c r="D145" s="3" t="s">
        <v>12</v>
      </c>
      <c r="E145" s="3">
        <v>3</v>
      </c>
      <c r="G145" s="7">
        <v>0</v>
      </c>
      <c r="H145" s="7">
        <v>-388</v>
      </c>
      <c r="J145" s="3">
        <v>0</v>
      </c>
      <c r="K145" s="3">
        <v>-0.03</v>
      </c>
      <c r="L145" s="3">
        <v>0</v>
      </c>
      <c r="M145" s="3">
        <v>-4.8</v>
      </c>
      <c r="N145" s="3">
        <v>0</v>
      </c>
      <c r="U145">
        <v>100</v>
      </c>
    </row>
    <row r="146" spans="1:21" ht="20" x14ac:dyDescent="0.2">
      <c r="A146" s="2" t="s">
        <v>8</v>
      </c>
      <c r="B146" s="3">
        <v>5</v>
      </c>
      <c r="C146" s="3">
        <v>3</v>
      </c>
      <c r="D146" s="3" t="s">
        <v>12</v>
      </c>
      <c r="E146" s="3">
        <v>3</v>
      </c>
      <c r="G146" s="7">
        <v>-373</v>
      </c>
      <c r="H146" s="7">
        <v>2.75</v>
      </c>
      <c r="J146" s="3">
        <v>0.03</v>
      </c>
      <c r="K146" s="3">
        <v>-0.01</v>
      </c>
      <c r="L146" s="3">
        <v>5.6</v>
      </c>
      <c r="M146" s="3">
        <v>-1.1000000000000001</v>
      </c>
      <c r="N146" s="3">
        <v>1.1000000000000001</v>
      </c>
      <c r="U146">
        <v>162</v>
      </c>
    </row>
    <row r="147" spans="1:21" ht="20" x14ac:dyDescent="0.2">
      <c r="A147" s="2" t="s">
        <v>5</v>
      </c>
      <c r="B147" s="3">
        <v>6</v>
      </c>
      <c r="C147" s="3">
        <v>3</v>
      </c>
      <c r="D147" s="3" t="s">
        <v>12</v>
      </c>
      <c r="E147" s="3">
        <v>3</v>
      </c>
      <c r="G147" s="7">
        <v>0</v>
      </c>
      <c r="H147" s="7">
        <v>-593.25</v>
      </c>
      <c r="J147" s="3">
        <v>0</v>
      </c>
      <c r="K147" s="3">
        <v>0.03</v>
      </c>
      <c r="L147" s="3">
        <v>0</v>
      </c>
      <c r="M147" s="3">
        <v>0</v>
      </c>
      <c r="N147" s="3">
        <v>0</v>
      </c>
      <c r="U147">
        <v>30</v>
      </c>
    </row>
    <row r="148" spans="1:21" ht="21" thickBot="1" x14ac:dyDescent="0.25">
      <c r="A148" s="1" t="s">
        <v>6</v>
      </c>
      <c r="B148" s="4">
        <v>7</v>
      </c>
      <c r="C148" s="4">
        <v>3</v>
      </c>
      <c r="D148" s="4" t="s">
        <v>12</v>
      </c>
      <c r="E148" s="4">
        <v>3</v>
      </c>
      <c r="F148" s="4"/>
      <c r="G148" s="8">
        <v>-1.5</v>
      </c>
      <c r="H148" s="8">
        <v>-1221.1400000000001</v>
      </c>
      <c r="I148" s="8"/>
      <c r="J148" s="4">
        <v>0.01</v>
      </c>
      <c r="K148" s="4">
        <v>-1</v>
      </c>
      <c r="L148" s="4">
        <v>0.1</v>
      </c>
      <c r="M148" s="4">
        <v>-17.2</v>
      </c>
      <c r="N148" s="4">
        <v>0.1</v>
      </c>
      <c r="O148" s="4"/>
      <c r="P148" s="4"/>
      <c r="Q148" s="4"/>
      <c r="R148" s="4"/>
      <c r="S148" s="4"/>
      <c r="T148" s="4"/>
      <c r="U148" s="10">
        <v>80</v>
      </c>
    </row>
    <row r="149" spans="1:21" ht="20" x14ac:dyDescent="0.2">
      <c r="A149" s="2" t="s">
        <v>0</v>
      </c>
      <c r="B149" s="3">
        <v>1</v>
      </c>
      <c r="C149" s="3">
        <v>4</v>
      </c>
      <c r="D149" s="3" t="s">
        <v>12</v>
      </c>
      <c r="E149" s="3">
        <v>3</v>
      </c>
      <c r="G149" s="7">
        <v>0</v>
      </c>
      <c r="H149" s="7">
        <v>-411.25</v>
      </c>
      <c r="J149" s="3">
        <v>0</v>
      </c>
      <c r="K149" s="3">
        <v>-0.01</v>
      </c>
      <c r="L149" s="3">
        <v>0</v>
      </c>
      <c r="M149" s="3">
        <v>-2.6</v>
      </c>
      <c r="N149" s="3">
        <v>0</v>
      </c>
      <c r="U149">
        <v>60</v>
      </c>
    </row>
    <row r="150" spans="1:21" ht="20" x14ac:dyDescent="0.2">
      <c r="A150" s="2" t="s">
        <v>1</v>
      </c>
      <c r="B150" s="3">
        <v>2</v>
      </c>
      <c r="C150" s="3">
        <v>4</v>
      </c>
      <c r="D150" s="3" t="s">
        <v>12</v>
      </c>
      <c r="E150" s="3">
        <v>3</v>
      </c>
      <c r="G150" s="7">
        <v>0</v>
      </c>
      <c r="H150" s="7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U150">
        <v>70</v>
      </c>
    </row>
    <row r="151" spans="1:21" ht="20" x14ac:dyDescent="0.2">
      <c r="A151" s="2" t="s">
        <v>2</v>
      </c>
      <c r="B151" s="3">
        <v>3</v>
      </c>
      <c r="C151" s="3">
        <v>4</v>
      </c>
      <c r="D151" s="3" t="s">
        <v>12</v>
      </c>
      <c r="E151" s="3">
        <v>3</v>
      </c>
      <c r="G151" s="7">
        <v>0</v>
      </c>
      <c r="H151" s="7">
        <v>-532.25</v>
      </c>
      <c r="J151" s="3">
        <v>0</v>
      </c>
      <c r="K151" s="3">
        <v>-0.02</v>
      </c>
      <c r="L151" s="3">
        <v>0</v>
      </c>
      <c r="M151" s="3">
        <v>-4.3</v>
      </c>
      <c r="N151" s="3">
        <v>0.2</v>
      </c>
      <c r="U151">
        <v>110</v>
      </c>
    </row>
    <row r="152" spans="1:21" ht="20" x14ac:dyDescent="0.2">
      <c r="A152" s="2" t="s">
        <v>3</v>
      </c>
      <c r="B152" s="3">
        <v>4</v>
      </c>
      <c r="C152" s="3">
        <v>4</v>
      </c>
      <c r="D152" s="3" t="s">
        <v>12</v>
      </c>
      <c r="E152" s="3">
        <v>3</v>
      </c>
      <c r="G152" s="7">
        <v>0</v>
      </c>
      <c r="H152" s="7">
        <v>-857.97</v>
      </c>
      <c r="J152" s="3">
        <v>0</v>
      </c>
      <c r="K152" s="3">
        <v>-0.03</v>
      </c>
      <c r="L152" s="3">
        <v>0</v>
      </c>
      <c r="M152" s="3">
        <v>-4.7</v>
      </c>
      <c r="N152" s="3">
        <v>0</v>
      </c>
      <c r="U152">
        <v>110</v>
      </c>
    </row>
    <row r="153" spans="1:21" ht="20" x14ac:dyDescent="0.2">
      <c r="A153" s="2" t="s">
        <v>4</v>
      </c>
      <c r="B153" s="3">
        <v>5</v>
      </c>
      <c r="C153" s="3">
        <v>4</v>
      </c>
      <c r="D153" s="3" t="s">
        <v>12</v>
      </c>
      <c r="E153" s="3">
        <v>3</v>
      </c>
      <c r="G153" s="7">
        <v>-112.5</v>
      </c>
      <c r="H153" s="7">
        <v>2</v>
      </c>
      <c r="J153" s="3">
        <v>0</v>
      </c>
      <c r="K153" s="3">
        <v>0</v>
      </c>
      <c r="L153" s="3">
        <v>1</v>
      </c>
      <c r="M153" s="3">
        <v>-0.4</v>
      </c>
      <c r="N153" s="3">
        <v>0.4</v>
      </c>
      <c r="U153" s="3">
        <v>0</v>
      </c>
    </row>
    <row r="154" spans="1:21" ht="20" x14ac:dyDescent="0.2">
      <c r="A154" s="2" t="s">
        <v>5</v>
      </c>
      <c r="B154" s="3">
        <v>6</v>
      </c>
      <c r="C154" s="3">
        <v>4</v>
      </c>
      <c r="D154" s="3" t="s">
        <v>12</v>
      </c>
      <c r="E154" s="3">
        <v>3</v>
      </c>
      <c r="G154" s="7">
        <v>0</v>
      </c>
      <c r="H154" s="7">
        <v>-1318.75</v>
      </c>
      <c r="J154" s="3">
        <v>0</v>
      </c>
      <c r="K154" s="3">
        <v>-0.05</v>
      </c>
      <c r="L154" s="3">
        <v>0</v>
      </c>
      <c r="M154" s="3">
        <v>0</v>
      </c>
      <c r="N154" s="3">
        <v>0</v>
      </c>
      <c r="U154">
        <v>130</v>
      </c>
    </row>
    <row r="155" spans="1:21" ht="21" thickBot="1" x14ac:dyDescent="0.25">
      <c r="A155" s="1" t="s">
        <v>6</v>
      </c>
      <c r="B155" s="4">
        <v>7</v>
      </c>
      <c r="C155" s="4">
        <v>4</v>
      </c>
      <c r="D155" s="4" t="s">
        <v>12</v>
      </c>
      <c r="E155" s="4">
        <v>3</v>
      </c>
      <c r="F155" s="4"/>
      <c r="G155" s="8">
        <v>-170</v>
      </c>
      <c r="H155" s="8">
        <v>-27.25</v>
      </c>
      <c r="I155" s="8"/>
      <c r="J155" s="4">
        <v>0.02</v>
      </c>
      <c r="K155" s="4">
        <v>-2.9</v>
      </c>
      <c r="L155" s="4">
        <v>3.5</v>
      </c>
      <c r="M155" s="4">
        <v>-1.8</v>
      </c>
      <c r="N155" s="4">
        <v>1.8</v>
      </c>
      <c r="O155" s="4"/>
      <c r="P155" s="4"/>
      <c r="Q155" s="4"/>
      <c r="R155" s="4"/>
      <c r="S155" s="4"/>
      <c r="T155" s="4"/>
      <c r="U155" s="10">
        <v>65</v>
      </c>
    </row>
    <row r="156" spans="1:21" ht="20" x14ac:dyDescent="0.2">
      <c r="A156" s="2" t="s">
        <v>0</v>
      </c>
      <c r="B156" s="3">
        <v>1</v>
      </c>
      <c r="C156" s="3">
        <v>5</v>
      </c>
      <c r="D156" s="3" t="s">
        <v>12</v>
      </c>
      <c r="E156" s="3">
        <v>3</v>
      </c>
      <c r="G156" s="7">
        <v>0</v>
      </c>
      <c r="H156" s="7">
        <v>-773.25</v>
      </c>
      <c r="J156" s="3">
        <v>0</v>
      </c>
      <c r="K156" s="3">
        <v>-0.03</v>
      </c>
      <c r="L156" s="3">
        <v>0</v>
      </c>
      <c r="M156" s="3">
        <v>0</v>
      </c>
      <c r="N156" s="3">
        <v>0</v>
      </c>
      <c r="U156">
        <v>110</v>
      </c>
    </row>
    <row r="157" spans="1:21" ht="20" x14ac:dyDescent="0.2">
      <c r="A157" s="2" t="s">
        <v>1</v>
      </c>
      <c r="B157" s="3">
        <v>2</v>
      </c>
      <c r="C157" s="3">
        <v>5</v>
      </c>
      <c r="D157" s="3" t="s">
        <v>12</v>
      </c>
      <c r="E157" s="3">
        <v>3</v>
      </c>
      <c r="G157" s="7">
        <v>0</v>
      </c>
      <c r="H157" s="7">
        <v>-1205.08</v>
      </c>
      <c r="J157" s="3">
        <v>0</v>
      </c>
      <c r="K157" s="3">
        <v>-0.05</v>
      </c>
      <c r="L157" s="3">
        <v>0</v>
      </c>
      <c r="M157" s="3">
        <v>0</v>
      </c>
      <c r="N157" s="3">
        <v>0</v>
      </c>
      <c r="U157">
        <v>135</v>
      </c>
    </row>
    <row r="158" spans="1:21" ht="20" x14ac:dyDescent="0.2">
      <c r="A158" s="2" t="s">
        <v>2</v>
      </c>
      <c r="B158" s="3">
        <v>3</v>
      </c>
      <c r="C158" s="3">
        <v>5</v>
      </c>
      <c r="D158" s="3" t="s">
        <v>12</v>
      </c>
      <c r="E158" s="3">
        <v>3</v>
      </c>
      <c r="G158" s="7">
        <v>0</v>
      </c>
      <c r="H158" s="7">
        <v>-935.75</v>
      </c>
      <c r="J158" s="3">
        <v>0</v>
      </c>
      <c r="K158" s="3">
        <v>-0.04</v>
      </c>
      <c r="L158" s="3">
        <v>0</v>
      </c>
      <c r="M158" s="3">
        <v>0</v>
      </c>
      <c r="N158" s="3">
        <v>0</v>
      </c>
      <c r="U158">
        <v>80</v>
      </c>
    </row>
    <row r="159" spans="1:21" ht="20" x14ac:dyDescent="0.2">
      <c r="A159" s="2" t="s">
        <v>3</v>
      </c>
      <c r="B159" s="3">
        <v>4</v>
      </c>
      <c r="C159" s="3">
        <v>5</v>
      </c>
      <c r="D159" s="3" t="s">
        <v>12</v>
      </c>
      <c r="E159" s="3">
        <v>3</v>
      </c>
      <c r="G159" s="7">
        <v>348.75</v>
      </c>
      <c r="H159" s="7">
        <v>100.75</v>
      </c>
      <c r="J159" s="3">
        <v>0.06</v>
      </c>
      <c r="K159" s="3">
        <v>-0.04</v>
      </c>
      <c r="L159" s="3">
        <v>11.2</v>
      </c>
      <c r="M159" s="3">
        <v>-10.5</v>
      </c>
      <c r="N159" s="3">
        <v>10.5</v>
      </c>
      <c r="U159" s="3">
        <v>0</v>
      </c>
    </row>
    <row r="160" spans="1:21" ht="20" x14ac:dyDescent="0.2">
      <c r="A160" s="2" t="s">
        <v>4</v>
      </c>
      <c r="B160" s="3">
        <v>5</v>
      </c>
      <c r="C160" s="3">
        <v>5</v>
      </c>
      <c r="D160" s="3" t="s">
        <v>12</v>
      </c>
      <c r="E160" s="3">
        <v>3</v>
      </c>
      <c r="G160" s="7">
        <v>0</v>
      </c>
      <c r="H160" s="7">
        <v>-1007.25</v>
      </c>
      <c r="J160" s="3">
        <v>0</v>
      </c>
      <c r="K160" s="3">
        <v>-0.03</v>
      </c>
      <c r="L160" s="3">
        <v>0</v>
      </c>
      <c r="M160" s="3">
        <v>0</v>
      </c>
      <c r="N160" s="3">
        <v>0</v>
      </c>
      <c r="U160">
        <v>110</v>
      </c>
    </row>
    <row r="161" spans="1:21" ht="20" x14ac:dyDescent="0.2">
      <c r="A161" s="2" t="s">
        <v>5</v>
      </c>
      <c r="B161" s="3">
        <v>6</v>
      </c>
      <c r="C161" s="3">
        <v>5</v>
      </c>
      <c r="D161" s="3" t="s">
        <v>12</v>
      </c>
      <c r="E161" s="3">
        <v>3</v>
      </c>
      <c r="G161" s="7">
        <v>139.5</v>
      </c>
      <c r="H161" s="7">
        <v>97.5</v>
      </c>
      <c r="J161" s="3">
        <v>0.02</v>
      </c>
      <c r="K161" s="3">
        <v>-0.01</v>
      </c>
      <c r="L161" s="3">
        <v>2.7</v>
      </c>
      <c r="M161" s="3">
        <v>-2.9</v>
      </c>
      <c r="N161" s="3">
        <v>2.9</v>
      </c>
      <c r="U161">
        <v>90</v>
      </c>
    </row>
    <row r="162" spans="1:21" ht="21" thickBot="1" x14ac:dyDescent="0.25">
      <c r="A162" s="1" t="s">
        <v>6</v>
      </c>
      <c r="B162" s="4">
        <v>7</v>
      </c>
      <c r="C162" s="4">
        <v>5</v>
      </c>
      <c r="D162" s="4" t="s">
        <v>12</v>
      </c>
      <c r="E162" s="4">
        <v>3</v>
      </c>
      <c r="F162" s="4"/>
      <c r="G162" s="8">
        <v>168.5</v>
      </c>
      <c r="H162" s="8">
        <v>33</v>
      </c>
      <c r="I162" s="8"/>
      <c r="J162" s="4">
        <v>0.03</v>
      </c>
      <c r="K162" s="4">
        <v>0</v>
      </c>
      <c r="L162" s="4">
        <v>6.7</v>
      </c>
      <c r="M162" s="4">
        <v>-6.6</v>
      </c>
      <c r="N162" s="4">
        <v>6.6</v>
      </c>
      <c r="O162" s="4"/>
      <c r="P162" s="4"/>
      <c r="Q162" s="4"/>
      <c r="R162" s="4"/>
      <c r="S162" s="4"/>
      <c r="T162" s="4"/>
      <c r="U162" s="10">
        <v>120</v>
      </c>
    </row>
    <row r="163" spans="1:21" ht="20" x14ac:dyDescent="0.2">
      <c r="A163" s="2" t="s">
        <v>0</v>
      </c>
      <c r="B163" s="3">
        <v>1</v>
      </c>
      <c r="C163" s="3">
        <v>6</v>
      </c>
      <c r="D163" s="3" t="s">
        <v>12</v>
      </c>
      <c r="E163" s="3">
        <v>3</v>
      </c>
      <c r="G163" s="7">
        <v>-0.25</v>
      </c>
      <c r="H163" s="7">
        <v>-434</v>
      </c>
      <c r="J163" s="3">
        <v>0.01</v>
      </c>
      <c r="K163" s="3">
        <v>-0.02</v>
      </c>
      <c r="L163" s="3">
        <v>0.1</v>
      </c>
      <c r="M163" s="3">
        <v>-0.1</v>
      </c>
      <c r="N163" s="3">
        <v>0.1</v>
      </c>
      <c r="U163">
        <v>10</v>
      </c>
    </row>
    <row r="164" spans="1:21" ht="20" x14ac:dyDescent="0.2">
      <c r="A164" s="2" t="s">
        <v>1</v>
      </c>
      <c r="B164" s="3">
        <v>2</v>
      </c>
      <c r="C164" s="3">
        <v>6</v>
      </c>
      <c r="D164" s="3" t="s">
        <v>12</v>
      </c>
      <c r="E164" s="3">
        <v>3</v>
      </c>
      <c r="G164" s="7">
        <v>364.75</v>
      </c>
      <c r="H164" s="7">
        <v>234.5</v>
      </c>
      <c r="J164" s="3">
        <v>0.01</v>
      </c>
      <c r="K164" s="3">
        <v>-0.01</v>
      </c>
      <c r="L164" s="3">
        <v>7.1</v>
      </c>
      <c r="M164" s="3">
        <v>-6.6</v>
      </c>
      <c r="N164" s="3">
        <v>6.6</v>
      </c>
      <c r="U164">
        <v>82</v>
      </c>
    </row>
    <row r="165" spans="1:21" ht="20" x14ac:dyDescent="0.2">
      <c r="A165" s="2" t="s">
        <v>2</v>
      </c>
      <c r="B165" s="3">
        <v>3</v>
      </c>
      <c r="C165" s="3">
        <v>6</v>
      </c>
      <c r="D165" s="3" t="s">
        <v>12</v>
      </c>
      <c r="E165" s="3">
        <v>3</v>
      </c>
      <c r="G165" s="7">
        <v>42</v>
      </c>
      <c r="H165" s="7">
        <v>-275.5</v>
      </c>
      <c r="J165" s="3">
        <v>0.04</v>
      </c>
      <c r="K165" s="3">
        <v>-0.03</v>
      </c>
      <c r="L165" s="3">
        <v>2.8</v>
      </c>
      <c r="M165" s="3">
        <v>-2.7</v>
      </c>
      <c r="N165" s="3">
        <v>2.7</v>
      </c>
      <c r="U165">
        <v>50</v>
      </c>
    </row>
    <row r="166" spans="1:21" ht="20" x14ac:dyDescent="0.2">
      <c r="A166" s="2" t="s">
        <v>3</v>
      </c>
      <c r="B166" s="3">
        <v>4</v>
      </c>
      <c r="C166" s="3">
        <v>6</v>
      </c>
      <c r="D166" s="3" t="s">
        <v>12</v>
      </c>
      <c r="E166" s="3">
        <v>3</v>
      </c>
      <c r="G166" s="7">
        <v>0</v>
      </c>
      <c r="H166" s="7">
        <v>-1033.18</v>
      </c>
      <c r="J166" s="3">
        <v>0.04</v>
      </c>
      <c r="K166" s="3">
        <v>-0.04</v>
      </c>
      <c r="L166" s="3">
        <v>0</v>
      </c>
      <c r="M166" s="3">
        <v>0</v>
      </c>
      <c r="N166" s="3">
        <v>0</v>
      </c>
      <c r="U166">
        <v>120</v>
      </c>
    </row>
    <row r="167" spans="1:21" ht="20" x14ac:dyDescent="0.2">
      <c r="A167" s="2" t="s">
        <v>4</v>
      </c>
      <c r="B167" s="3">
        <v>5</v>
      </c>
      <c r="C167" s="3">
        <v>6</v>
      </c>
      <c r="D167" s="3" t="s">
        <v>12</v>
      </c>
      <c r="E167" s="3">
        <v>3</v>
      </c>
      <c r="G167" s="7">
        <v>0</v>
      </c>
      <c r="H167" s="7">
        <v>-826.95</v>
      </c>
      <c r="J167" s="3">
        <v>0</v>
      </c>
      <c r="K167" s="3">
        <v>-0.01</v>
      </c>
      <c r="L167" s="3">
        <v>0</v>
      </c>
      <c r="M167" s="3">
        <v>-1.8</v>
      </c>
      <c r="N167" s="3">
        <v>0</v>
      </c>
      <c r="U167">
        <v>93</v>
      </c>
    </row>
    <row r="168" spans="1:21" ht="20" x14ac:dyDescent="0.2">
      <c r="A168" s="2" t="s">
        <v>5</v>
      </c>
      <c r="B168" s="3">
        <v>6</v>
      </c>
      <c r="C168" s="3">
        <v>6</v>
      </c>
      <c r="D168" s="3" t="s">
        <v>12</v>
      </c>
      <c r="E168" s="3">
        <v>3</v>
      </c>
      <c r="G168" s="7">
        <v>21.75</v>
      </c>
      <c r="H168" s="7">
        <v>9.5</v>
      </c>
      <c r="J168" s="3">
        <v>0</v>
      </c>
      <c r="K168" s="3">
        <v>0</v>
      </c>
      <c r="L168" s="3">
        <v>5.3</v>
      </c>
      <c r="M168" s="3">
        <v>-3.8</v>
      </c>
      <c r="N168" s="3">
        <v>3.8</v>
      </c>
      <c r="U168">
        <v>75</v>
      </c>
    </row>
    <row r="169" spans="1:21" ht="21" thickBot="1" x14ac:dyDescent="0.25">
      <c r="A169" s="1" t="s">
        <v>6</v>
      </c>
      <c r="B169" s="4">
        <v>7</v>
      </c>
      <c r="C169" s="4">
        <v>6</v>
      </c>
      <c r="D169" s="4" t="s">
        <v>12</v>
      </c>
      <c r="E169" s="4">
        <v>3</v>
      </c>
      <c r="F169" s="4"/>
      <c r="G169" s="8">
        <v>27.75</v>
      </c>
      <c r="H169" s="8">
        <v>9.75</v>
      </c>
      <c r="I169" s="8"/>
      <c r="J169" s="4">
        <v>0.03</v>
      </c>
      <c r="K169" s="4">
        <v>0</v>
      </c>
      <c r="L169" s="4">
        <v>5.4</v>
      </c>
      <c r="M169" s="4">
        <v>-3.9</v>
      </c>
      <c r="N169" s="4">
        <v>3.9</v>
      </c>
      <c r="O169" s="4"/>
      <c r="P169" s="4"/>
      <c r="Q169" s="4"/>
      <c r="R169" s="4"/>
      <c r="S169" s="4"/>
      <c r="T169" s="4"/>
      <c r="U169" s="10">
        <v>100</v>
      </c>
    </row>
    <row r="170" spans="1:21" ht="20" x14ac:dyDescent="0.2">
      <c r="A170" s="2" t="s">
        <v>0</v>
      </c>
      <c r="B170" s="3">
        <v>1</v>
      </c>
      <c r="C170" s="3">
        <v>7</v>
      </c>
      <c r="D170" s="3" t="s">
        <v>12</v>
      </c>
      <c r="E170" s="3">
        <v>3</v>
      </c>
      <c r="G170" s="7">
        <v>0</v>
      </c>
      <c r="H170" s="7">
        <v>0</v>
      </c>
      <c r="J170" s="3">
        <v>0.03</v>
      </c>
      <c r="K170" s="3">
        <v>0</v>
      </c>
      <c r="L170" s="3">
        <v>0</v>
      </c>
      <c r="M170" s="3">
        <v>0</v>
      </c>
      <c r="N170" s="3">
        <v>0</v>
      </c>
      <c r="U170">
        <v>60</v>
      </c>
    </row>
    <row r="171" spans="1:21" ht="20" x14ac:dyDescent="0.2">
      <c r="A171" s="2" t="s">
        <v>1</v>
      </c>
      <c r="B171" s="3">
        <v>2</v>
      </c>
      <c r="C171" s="3">
        <v>7</v>
      </c>
      <c r="D171" s="3" t="s">
        <v>12</v>
      </c>
      <c r="E171" s="3">
        <v>3</v>
      </c>
      <c r="G171" s="7">
        <v>-54.5</v>
      </c>
      <c r="H171" s="7">
        <v>93.5</v>
      </c>
      <c r="J171" s="7">
        <v>0</v>
      </c>
      <c r="K171" s="7">
        <v>0</v>
      </c>
      <c r="L171" s="7">
        <v>3.9</v>
      </c>
      <c r="M171" s="7">
        <v>-3.3</v>
      </c>
      <c r="N171" s="7">
        <v>3.3</v>
      </c>
      <c r="O171" s="7"/>
      <c r="P171" s="7"/>
      <c r="Q171" s="7"/>
      <c r="R171" s="7"/>
      <c r="S171" s="7"/>
      <c r="T171" s="7"/>
      <c r="U171">
        <v>80</v>
      </c>
    </row>
    <row r="172" spans="1:21" ht="20" x14ac:dyDescent="0.2">
      <c r="A172" s="2" t="s">
        <v>2</v>
      </c>
      <c r="B172" s="3">
        <v>3</v>
      </c>
      <c r="C172" s="3">
        <v>7</v>
      </c>
      <c r="D172" s="3" t="s">
        <v>12</v>
      </c>
      <c r="E172" s="3">
        <v>3</v>
      </c>
      <c r="G172" s="7">
        <v>0</v>
      </c>
      <c r="H172" s="7">
        <v>-1083.5</v>
      </c>
      <c r="J172" s="7">
        <v>0.02</v>
      </c>
      <c r="K172" s="7">
        <v>-0.04</v>
      </c>
      <c r="L172" s="7">
        <v>0</v>
      </c>
      <c r="M172" s="7">
        <v>-7</v>
      </c>
      <c r="N172" s="7">
        <v>0</v>
      </c>
      <c r="O172" s="7"/>
      <c r="P172" s="7"/>
      <c r="Q172" s="7"/>
      <c r="R172" s="7"/>
      <c r="S172" s="7"/>
      <c r="T172" s="7"/>
      <c r="U172">
        <v>70</v>
      </c>
    </row>
    <row r="173" spans="1:21" ht="20" x14ac:dyDescent="0.2">
      <c r="A173" s="2" t="s">
        <v>3</v>
      </c>
      <c r="B173" s="3">
        <v>4</v>
      </c>
      <c r="C173" s="3">
        <v>7</v>
      </c>
      <c r="D173" s="3" t="s">
        <v>12</v>
      </c>
      <c r="E173" s="3">
        <v>3</v>
      </c>
      <c r="G173" s="7">
        <v>0</v>
      </c>
      <c r="H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/>
      <c r="P173" s="7"/>
      <c r="Q173" s="7"/>
      <c r="R173" s="7"/>
      <c r="S173" s="7"/>
      <c r="T173" s="7"/>
      <c r="U173">
        <v>175</v>
      </c>
    </row>
    <row r="174" spans="1:21" ht="20" x14ac:dyDescent="0.2">
      <c r="A174" s="2" t="s">
        <v>4</v>
      </c>
      <c r="B174" s="3">
        <v>5</v>
      </c>
      <c r="C174" s="3">
        <v>7</v>
      </c>
      <c r="D174" s="3" t="s">
        <v>12</v>
      </c>
      <c r="E174" s="3">
        <v>3</v>
      </c>
      <c r="G174" s="7">
        <v>0</v>
      </c>
      <c r="H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/>
      <c r="P174" s="7"/>
      <c r="Q174" s="7"/>
      <c r="R174" s="7"/>
      <c r="S174" s="7"/>
      <c r="T174" s="7"/>
      <c r="U174">
        <v>115</v>
      </c>
    </row>
    <row r="175" spans="1:21" ht="20" x14ac:dyDescent="0.2">
      <c r="A175" s="2" t="s">
        <v>5</v>
      </c>
      <c r="B175" s="3">
        <v>6</v>
      </c>
      <c r="C175" s="3">
        <v>7</v>
      </c>
      <c r="D175" s="3" t="s">
        <v>12</v>
      </c>
      <c r="E175" s="3">
        <v>3</v>
      </c>
      <c r="G175" s="7">
        <v>0</v>
      </c>
      <c r="H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/>
      <c r="P175" s="7"/>
      <c r="Q175" s="7"/>
      <c r="R175" s="7"/>
      <c r="S175" s="7"/>
      <c r="T175" s="7"/>
      <c r="U175">
        <v>36</v>
      </c>
    </row>
    <row r="176" spans="1:21" ht="21" thickBot="1" x14ac:dyDescent="0.25">
      <c r="A176" s="1" t="s">
        <v>6</v>
      </c>
      <c r="B176" s="4">
        <v>7</v>
      </c>
      <c r="C176" s="4">
        <v>7</v>
      </c>
      <c r="D176" s="4" t="s">
        <v>12</v>
      </c>
      <c r="E176" s="4">
        <v>3</v>
      </c>
      <c r="F176" s="4"/>
      <c r="G176" s="8">
        <v>0</v>
      </c>
      <c r="H176" s="8">
        <v>0</v>
      </c>
      <c r="I176" s="8"/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/>
      <c r="P176" s="8"/>
      <c r="Q176" s="8"/>
      <c r="R176" s="8"/>
      <c r="S176" s="8"/>
      <c r="T176" s="8"/>
      <c r="U176" s="10">
        <v>96</v>
      </c>
    </row>
    <row r="177" spans="1:21" ht="20" x14ac:dyDescent="0.2">
      <c r="A177" s="2" t="s">
        <v>0</v>
      </c>
      <c r="B177" s="3">
        <v>1</v>
      </c>
      <c r="C177" s="3">
        <v>8</v>
      </c>
      <c r="D177" s="3" t="s">
        <v>12</v>
      </c>
      <c r="E177" s="3">
        <v>3</v>
      </c>
      <c r="G177" s="7">
        <v>0</v>
      </c>
      <c r="H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/>
      <c r="P177" s="7"/>
      <c r="Q177" s="7"/>
      <c r="R177" s="7"/>
      <c r="S177" s="7"/>
      <c r="T177" s="7"/>
      <c r="U177">
        <v>80</v>
      </c>
    </row>
    <row r="178" spans="1:21" ht="20" x14ac:dyDescent="0.2">
      <c r="A178" s="2" t="s">
        <v>1</v>
      </c>
      <c r="B178" s="3">
        <v>2</v>
      </c>
      <c r="C178" s="3">
        <v>8</v>
      </c>
      <c r="D178" s="3" t="s">
        <v>12</v>
      </c>
      <c r="E178" s="3">
        <v>3</v>
      </c>
      <c r="G178" s="7">
        <v>0</v>
      </c>
      <c r="H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/>
      <c r="P178" s="7"/>
      <c r="Q178" s="7"/>
      <c r="R178" s="7"/>
      <c r="S178" s="7"/>
      <c r="T178" s="7"/>
      <c r="U178">
        <v>70</v>
      </c>
    </row>
    <row r="179" spans="1:21" ht="20" x14ac:dyDescent="0.2">
      <c r="A179" s="2" t="s">
        <v>2</v>
      </c>
      <c r="B179" s="3">
        <v>3</v>
      </c>
      <c r="C179" s="3">
        <v>8</v>
      </c>
      <c r="D179" s="3" t="s">
        <v>12</v>
      </c>
      <c r="E179" s="3">
        <v>3</v>
      </c>
      <c r="G179" s="7">
        <v>0</v>
      </c>
      <c r="H179" s="7">
        <v>-1178.75</v>
      </c>
      <c r="J179" s="3">
        <v>0</v>
      </c>
      <c r="K179" s="3">
        <v>-0.02</v>
      </c>
      <c r="L179" s="3">
        <v>0</v>
      </c>
      <c r="M179" s="3">
        <v>0</v>
      </c>
      <c r="N179" s="3">
        <v>0</v>
      </c>
      <c r="U179">
        <v>56</v>
      </c>
    </row>
    <row r="180" spans="1:21" ht="20" x14ac:dyDescent="0.2">
      <c r="A180" s="2" t="s">
        <v>3</v>
      </c>
      <c r="B180" s="3">
        <v>4</v>
      </c>
      <c r="C180" s="3">
        <v>8</v>
      </c>
      <c r="D180" s="3" t="s">
        <v>12</v>
      </c>
      <c r="E180" s="3">
        <v>3</v>
      </c>
      <c r="G180" s="7">
        <v>-2.08</v>
      </c>
      <c r="H180" s="7">
        <v>-235.65</v>
      </c>
      <c r="J180" s="3">
        <v>0</v>
      </c>
      <c r="K180" s="3">
        <v>-0.01</v>
      </c>
      <c r="L180" s="3">
        <v>0.11</v>
      </c>
      <c r="M180" s="3">
        <v>-2.5</v>
      </c>
      <c r="N180" s="3">
        <v>0.11</v>
      </c>
      <c r="U180">
        <v>60</v>
      </c>
    </row>
    <row r="181" spans="1:21" ht="20" x14ac:dyDescent="0.2">
      <c r="A181" s="2" t="s">
        <v>4</v>
      </c>
      <c r="B181" s="3">
        <v>5</v>
      </c>
      <c r="C181" s="3">
        <v>8</v>
      </c>
      <c r="D181" s="3" t="s">
        <v>12</v>
      </c>
      <c r="E181" s="3">
        <v>3</v>
      </c>
      <c r="G181" s="7">
        <v>0</v>
      </c>
      <c r="H181" s="7">
        <v>-1177.83</v>
      </c>
      <c r="J181" s="3">
        <v>0</v>
      </c>
      <c r="K181" s="3">
        <v>-0.02</v>
      </c>
      <c r="L181" s="3">
        <v>0</v>
      </c>
      <c r="M181" s="3">
        <v>0</v>
      </c>
      <c r="N181" s="3">
        <v>0</v>
      </c>
      <c r="U181">
        <v>110</v>
      </c>
    </row>
    <row r="182" spans="1:21" ht="20" x14ac:dyDescent="0.2">
      <c r="A182" s="2" t="s">
        <v>5</v>
      </c>
      <c r="B182" s="3">
        <v>6</v>
      </c>
      <c r="C182" s="3">
        <v>8</v>
      </c>
      <c r="D182" s="3" t="s">
        <v>12</v>
      </c>
      <c r="E182" s="3">
        <v>3</v>
      </c>
      <c r="G182" s="7">
        <v>6.25</v>
      </c>
      <c r="H182" s="7">
        <v>-355.1</v>
      </c>
      <c r="J182" s="3">
        <v>0</v>
      </c>
      <c r="K182" s="3">
        <v>-7.0000000000000007E-2</v>
      </c>
      <c r="L182" s="3">
        <v>0.78</v>
      </c>
      <c r="M182" s="3">
        <v>-11.78</v>
      </c>
      <c r="N182" s="3">
        <v>0.78</v>
      </c>
      <c r="U182">
        <v>120</v>
      </c>
    </row>
    <row r="183" spans="1:21" ht="21" thickBot="1" x14ac:dyDescent="0.25">
      <c r="A183" s="1" t="s">
        <v>6</v>
      </c>
      <c r="B183" s="4">
        <v>7</v>
      </c>
      <c r="C183" s="4">
        <v>8</v>
      </c>
      <c r="D183" s="4" t="s">
        <v>12</v>
      </c>
      <c r="E183" s="4">
        <v>3</v>
      </c>
      <c r="F183" s="4"/>
      <c r="G183" s="8">
        <v>0</v>
      </c>
      <c r="H183" s="8">
        <v>0</v>
      </c>
      <c r="I183" s="8"/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/>
      <c r="P183" s="4"/>
      <c r="Q183" s="4"/>
      <c r="R183" s="4"/>
      <c r="S183" s="4"/>
      <c r="T183" s="4"/>
      <c r="U183" s="10">
        <v>120</v>
      </c>
    </row>
    <row r="184" spans="1:21" ht="20" x14ac:dyDescent="0.2">
      <c r="A184" s="2" t="s">
        <v>0</v>
      </c>
      <c r="B184" s="3">
        <v>1</v>
      </c>
      <c r="C184" s="3">
        <v>9</v>
      </c>
      <c r="D184" s="3" t="s">
        <v>12</v>
      </c>
      <c r="E184" s="3">
        <v>3</v>
      </c>
      <c r="G184" s="7">
        <v>-173.47</v>
      </c>
      <c r="H184" s="7">
        <v>6.53</v>
      </c>
      <c r="J184" s="3">
        <v>0.01</v>
      </c>
      <c r="K184" s="3">
        <v>-0.03</v>
      </c>
      <c r="L184" s="3">
        <v>1.56</v>
      </c>
      <c r="M184" s="3">
        <v>-1.06</v>
      </c>
      <c r="N184" s="3">
        <v>1.1100000000000001</v>
      </c>
      <c r="U184" s="3">
        <v>0</v>
      </c>
    </row>
    <row r="185" spans="1:21" ht="20" x14ac:dyDescent="0.2">
      <c r="A185" s="2" t="s">
        <v>1</v>
      </c>
      <c r="B185" s="3">
        <v>2</v>
      </c>
      <c r="C185" s="3">
        <v>9</v>
      </c>
      <c r="D185" s="3" t="s">
        <v>12</v>
      </c>
      <c r="E185" s="3">
        <v>3</v>
      </c>
      <c r="G185" s="7">
        <v>0</v>
      </c>
      <c r="H185" s="7">
        <v>-1183.6099999999999</v>
      </c>
      <c r="J185" s="3">
        <v>0</v>
      </c>
      <c r="K185" s="3">
        <v>-0.04</v>
      </c>
      <c r="L185" s="3">
        <v>0</v>
      </c>
      <c r="M185" s="3">
        <v>-7.56</v>
      </c>
      <c r="N185" s="3">
        <v>0</v>
      </c>
      <c r="U185" s="3">
        <v>0</v>
      </c>
    </row>
    <row r="186" spans="1:21" ht="20" x14ac:dyDescent="0.2">
      <c r="A186" s="2" t="s">
        <v>2</v>
      </c>
      <c r="B186" s="3">
        <v>3</v>
      </c>
      <c r="C186" s="3">
        <v>9</v>
      </c>
      <c r="D186" s="3" t="s">
        <v>12</v>
      </c>
      <c r="E186" s="3">
        <v>3</v>
      </c>
      <c r="G186" s="7">
        <v>95.42</v>
      </c>
      <c r="H186" s="7">
        <v>0.03</v>
      </c>
      <c r="J186" s="3">
        <v>2</v>
      </c>
      <c r="K186" s="3">
        <v>0</v>
      </c>
      <c r="L186" s="3">
        <v>3.67</v>
      </c>
      <c r="M186" s="3">
        <v>-3.61</v>
      </c>
      <c r="N186" s="3">
        <v>3.61</v>
      </c>
      <c r="U186" s="3">
        <v>0</v>
      </c>
    </row>
    <row r="187" spans="1:21" ht="20" x14ac:dyDescent="0.2">
      <c r="A187" s="2" t="s">
        <v>3</v>
      </c>
      <c r="B187" s="3">
        <v>4</v>
      </c>
      <c r="C187" s="3">
        <v>9</v>
      </c>
      <c r="D187" s="3" t="s">
        <v>12</v>
      </c>
      <c r="E187" s="3">
        <v>3</v>
      </c>
      <c r="G187" s="7">
        <v>-190.75</v>
      </c>
      <c r="H187" s="7">
        <v>46.53</v>
      </c>
      <c r="J187" s="3">
        <v>0.03</v>
      </c>
      <c r="K187" s="3">
        <v>-0.05</v>
      </c>
      <c r="L187" s="3">
        <v>5.3</v>
      </c>
      <c r="M187" s="3">
        <v>-3.56</v>
      </c>
      <c r="N187" s="3">
        <v>3.56</v>
      </c>
      <c r="U187" s="3">
        <v>0</v>
      </c>
    </row>
    <row r="188" spans="1:21" ht="20" x14ac:dyDescent="0.2">
      <c r="A188" s="2" t="s">
        <v>4</v>
      </c>
      <c r="B188" s="3">
        <v>5</v>
      </c>
      <c r="C188" s="3">
        <v>9</v>
      </c>
      <c r="D188" s="3" t="s">
        <v>12</v>
      </c>
      <c r="E188" s="3">
        <v>3</v>
      </c>
      <c r="G188" s="7">
        <v>0</v>
      </c>
      <c r="H188" s="7">
        <v>-467.64</v>
      </c>
      <c r="J188" s="3">
        <v>0</v>
      </c>
      <c r="K188" s="3">
        <v>-0.01</v>
      </c>
      <c r="L188" s="3">
        <v>0</v>
      </c>
      <c r="M188" s="3">
        <v>-2.61</v>
      </c>
      <c r="N188" s="3">
        <v>0</v>
      </c>
      <c r="U188" s="3">
        <v>0</v>
      </c>
    </row>
    <row r="189" spans="1:21" ht="20" x14ac:dyDescent="0.2">
      <c r="A189" s="2" t="s">
        <v>5</v>
      </c>
      <c r="B189" s="3">
        <v>6</v>
      </c>
      <c r="C189" s="3">
        <v>9</v>
      </c>
      <c r="D189" s="3" t="s">
        <v>12</v>
      </c>
      <c r="E189" s="3">
        <v>3</v>
      </c>
      <c r="G189" s="7">
        <v>777.08</v>
      </c>
      <c r="H189" s="7">
        <v>51.53</v>
      </c>
      <c r="J189" s="3">
        <v>0.02</v>
      </c>
      <c r="K189" s="3">
        <v>0.1</v>
      </c>
      <c r="L189" s="3">
        <v>2.78</v>
      </c>
      <c r="M189" s="3">
        <v>-10.28</v>
      </c>
      <c r="N189" s="3">
        <v>10.33</v>
      </c>
      <c r="U189" s="3">
        <v>0</v>
      </c>
    </row>
    <row r="190" spans="1:21" ht="21" thickBot="1" x14ac:dyDescent="0.25">
      <c r="A190" s="1" t="s">
        <v>6</v>
      </c>
      <c r="B190" s="4">
        <v>7</v>
      </c>
      <c r="C190" s="4">
        <v>9</v>
      </c>
      <c r="D190" s="4" t="s">
        <v>12</v>
      </c>
      <c r="E190" s="4">
        <v>3</v>
      </c>
      <c r="F190" s="4"/>
      <c r="G190" s="8">
        <v>0</v>
      </c>
      <c r="H190" s="8">
        <v>0</v>
      </c>
      <c r="I190" s="8"/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/>
      <c r="P190" s="4"/>
      <c r="Q190" s="4"/>
      <c r="R190" s="4"/>
      <c r="S190" s="4"/>
      <c r="T190" s="4"/>
      <c r="U190" s="10">
        <v>0</v>
      </c>
    </row>
    <row r="191" spans="1:21" ht="20" x14ac:dyDescent="0.2">
      <c r="A191" s="2" t="s">
        <v>0</v>
      </c>
      <c r="B191" s="3">
        <v>1</v>
      </c>
      <c r="C191" s="3">
        <v>1</v>
      </c>
      <c r="D191" s="3" t="s">
        <v>11</v>
      </c>
      <c r="E191" s="3">
        <v>4</v>
      </c>
      <c r="G191" s="7">
        <v>0</v>
      </c>
      <c r="H191" s="7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U191" s="3">
        <v>0</v>
      </c>
    </row>
    <row r="192" spans="1:21" ht="20" x14ac:dyDescent="0.2">
      <c r="A192" s="2" t="s">
        <v>1</v>
      </c>
      <c r="B192" s="3">
        <v>2</v>
      </c>
      <c r="C192" s="3">
        <v>1</v>
      </c>
      <c r="D192" s="3" t="s">
        <v>11</v>
      </c>
      <c r="E192" s="3">
        <v>4</v>
      </c>
      <c r="G192" s="7">
        <v>75.75</v>
      </c>
      <c r="H192" s="7">
        <v>32.25</v>
      </c>
      <c r="J192" s="3">
        <v>0.02</v>
      </c>
      <c r="K192" s="3">
        <v>-0.05</v>
      </c>
      <c r="L192" s="3">
        <v>2.6</v>
      </c>
      <c r="M192" s="3">
        <v>-4.5</v>
      </c>
      <c r="N192" s="3">
        <v>2.6</v>
      </c>
      <c r="U192">
        <v>42</v>
      </c>
    </row>
    <row r="193" spans="1:21" ht="20" x14ac:dyDescent="0.2">
      <c r="A193" s="2" t="s">
        <v>2</v>
      </c>
      <c r="B193" s="3">
        <v>3</v>
      </c>
      <c r="C193" s="3">
        <v>1</v>
      </c>
      <c r="D193" s="3" t="s">
        <v>11</v>
      </c>
      <c r="E193" s="3">
        <v>4</v>
      </c>
      <c r="G193" s="7">
        <v>0</v>
      </c>
      <c r="H193" s="7">
        <v>-213.5</v>
      </c>
      <c r="J193" s="3">
        <v>0</v>
      </c>
      <c r="K193" s="3">
        <v>-0.02</v>
      </c>
      <c r="L193" s="3">
        <v>0</v>
      </c>
      <c r="M193" s="3">
        <v>-3.5</v>
      </c>
      <c r="N193" s="3">
        <v>0</v>
      </c>
      <c r="U193">
        <v>42</v>
      </c>
    </row>
    <row r="194" spans="1:21" ht="20" x14ac:dyDescent="0.2">
      <c r="A194" s="2" t="s">
        <v>3</v>
      </c>
      <c r="B194" s="3">
        <v>4</v>
      </c>
      <c r="C194" s="3">
        <v>1</v>
      </c>
      <c r="D194" s="3" t="s">
        <v>11</v>
      </c>
      <c r="E194" s="3">
        <v>4</v>
      </c>
      <c r="G194" s="7">
        <v>57</v>
      </c>
      <c r="H194" s="7">
        <v>5.5</v>
      </c>
      <c r="J194" s="3">
        <v>0.04</v>
      </c>
      <c r="K194" s="3">
        <v>-0.04</v>
      </c>
      <c r="L194" s="3">
        <v>3.5</v>
      </c>
      <c r="M194" s="3">
        <v>-3</v>
      </c>
      <c r="N194" s="3">
        <v>3.5</v>
      </c>
      <c r="U194">
        <v>42</v>
      </c>
    </row>
    <row r="195" spans="1:21" ht="20" x14ac:dyDescent="0.2">
      <c r="A195" s="2" t="s">
        <v>4</v>
      </c>
      <c r="B195" s="3">
        <v>5</v>
      </c>
      <c r="C195" s="3">
        <v>1</v>
      </c>
      <c r="D195" s="3" t="s">
        <v>11</v>
      </c>
      <c r="E195" s="3">
        <v>4</v>
      </c>
      <c r="G195" s="7">
        <v>303.25</v>
      </c>
      <c r="H195" s="7">
        <v>621.75</v>
      </c>
      <c r="J195" s="3">
        <v>0.12</v>
      </c>
      <c r="K195" s="3">
        <v>-0.05</v>
      </c>
      <c r="L195" s="3">
        <v>10.6</v>
      </c>
      <c r="M195" s="3">
        <v>-10.1</v>
      </c>
      <c r="N195" s="3">
        <v>10.6</v>
      </c>
      <c r="U195" s="3">
        <v>0</v>
      </c>
    </row>
    <row r="196" spans="1:21" ht="20" x14ac:dyDescent="0.2">
      <c r="A196" s="2" t="s">
        <v>5</v>
      </c>
      <c r="B196" s="3">
        <v>6</v>
      </c>
      <c r="C196" s="3">
        <v>1</v>
      </c>
      <c r="D196" s="3" t="s">
        <v>11</v>
      </c>
      <c r="E196" s="3">
        <v>4</v>
      </c>
      <c r="G196" s="7">
        <v>0</v>
      </c>
      <c r="H196" s="7">
        <v>-414.5</v>
      </c>
      <c r="J196" s="3">
        <v>0</v>
      </c>
      <c r="K196" s="3">
        <v>-0.05</v>
      </c>
      <c r="L196" s="3">
        <v>0</v>
      </c>
      <c r="M196" s="3">
        <v>-7.6</v>
      </c>
      <c r="N196" s="3">
        <v>0</v>
      </c>
      <c r="U196">
        <v>5</v>
      </c>
    </row>
    <row r="197" spans="1:21" ht="21" thickBot="1" x14ac:dyDescent="0.25">
      <c r="A197" s="1" t="s">
        <v>6</v>
      </c>
      <c r="B197" s="4">
        <v>7</v>
      </c>
      <c r="C197" s="4">
        <v>1</v>
      </c>
      <c r="D197" s="4" t="s">
        <v>11</v>
      </c>
      <c r="E197" s="4">
        <v>4</v>
      </c>
      <c r="F197" s="4"/>
      <c r="G197" s="8">
        <v>0</v>
      </c>
      <c r="H197" s="8">
        <v>0</v>
      </c>
      <c r="I197" s="8"/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/>
      <c r="P197" s="4"/>
      <c r="Q197" s="4"/>
      <c r="R197" s="4"/>
      <c r="S197" s="4"/>
      <c r="T197" s="4"/>
      <c r="U197" s="10">
        <v>42</v>
      </c>
    </row>
    <row r="198" spans="1:21" ht="20" x14ac:dyDescent="0.2">
      <c r="A198" s="2" t="s">
        <v>0</v>
      </c>
      <c r="B198" s="3">
        <v>1</v>
      </c>
      <c r="C198" s="3">
        <v>2</v>
      </c>
      <c r="D198" s="3" t="s">
        <v>11</v>
      </c>
      <c r="E198" s="3">
        <v>4</v>
      </c>
      <c r="G198" s="7">
        <v>0</v>
      </c>
      <c r="H198" s="7">
        <v>-298.75</v>
      </c>
      <c r="J198" s="3">
        <v>0</v>
      </c>
      <c r="K198" s="3">
        <v>-0.03</v>
      </c>
      <c r="L198" s="3">
        <v>0</v>
      </c>
      <c r="M198" s="3">
        <v>-5.5</v>
      </c>
      <c r="N198" s="3">
        <v>0</v>
      </c>
      <c r="U198">
        <v>42</v>
      </c>
    </row>
    <row r="199" spans="1:21" ht="20" x14ac:dyDescent="0.2">
      <c r="A199" s="2" t="s">
        <v>1</v>
      </c>
      <c r="B199" s="3">
        <v>2</v>
      </c>
      <c r="C199" s="3">
        <v>2</v>
      </c>
      <c r="D199" s="3" t="s">
        <v>11</v>
      </c>
      <c r="E199" s="3">
        <v>4</v>
      </c>
      <c r="G199" s="7">
        <v>103.75</v>
      </c>
      <c r="H199" s="7">
        <v>49.25</v>
      </c>
      <c r="J199" s="3">
        <v>0.02</v>
      </c>
      <c r="K199" s="3">
        <v>-0.02</v>
      </c>
      <c r="L199" s="3">
        <v>2.9</v>
      </c>
      <c r="M199" s="3">
        <v>2.8</v>
      </c>
      <c r="N199" s="3">
        <v>2.8</v>
      </c>
      <c r="U199">
        <v>42</v>
      </c>
    </row>
    <row r="200" spans="1:21" ht="20" x14ac:dyDescent="0.2">
      <c r="A200" s="2" t="s">
        <v>2</v>
      </c>
      <c r="B200" s="3">
        <v>3</v>
      </c>
      <c r="C200" s="3">
        <v>2</v>
      </c>
      <c r="D200" s="3" t="s">
        <v>11</v>
      </c>
      <c r="E200" s="3">
        <v>4</v>
      </c>
      <c r="G200" s="7">
        <v>-8.25</v>
      </c>
      <c r="H200" s="7">
        <v>79</v>
      </c>
      <c r="J200" s="3">
        <v>0.01</v>
      </c>
      <c r="K200" s="3">
        <v>-0.02</v>
      </c>
      <c r="L200" s="3">
        <v>2.4</v>
      </c>
      <c r="M200" s="3">
        <v>-2.4</v>
      </c>
      <c r="N200" s="3">
        <v>2.4</v>
      </c>
      <c r="U200">
        <v>42</v>
      </c>
    </row>
    <row r="201" spans="1:21" ht="20" x14ac:dyDescent="0.2">
      <c r="A201" s="2" t="s">
        <v>3</v>
      </c>
      <c r="B201" s="3">
        <v>4</v>
      </c>
      <c r="C201" s="3">
        <v>2</v>
      </c>
      <c r="D201" s="3" t="s">
        <v>11</v>
      </c>
      <c r="E201" s="3">
        <v>4</v>
      </c>
      <c r="G201" s="7">
        <v>14</v>
      </c>
      <c r="H201" s="7">
        <v>-55.25</v>
      </c>
      <c r="J201" s="3">
        <v>0.03</v>
      </c>
      <c r="K201" s="3">
        <v>-0.01</v>
      </c>
      <c r="L201" s="3">
        <v>0.9</v>
      </c>
      <c r="M201" s="3">
        <v>-1.7</v>
      </c>
      <c r="N201" s="3">
        <v>0.9</v>
      </c>
      <c r="U201">
        <v>10</v>
      </c>
    </row>
    <row r="202" spans="1:21" ht="20" x14ac:dyDescent="0.2">
      <c r="A202" s="2" t="s">
        <v>4</v>
      </c>
      <c r="B202" s="3">
        <v>5</v>
      </c>
      <c r="C202" s="3">
        <v>2</v>
      </c>
      <c r="D202" s="3" t="s">
        <v>11</v>
      </c>
      <c r="E202" s="3">
        <v>4</v>
      </c>
      <c r="G202" s="7">
        <v>293</v>
      </c>
      <c r="H202" s="7">
        <v>191.5</v>
      </c>
      <c r="J202" s="3">
        <v>0.04</v>
      </c>
      <c r="K202" s="3">
        <v>-0.3</v>
      </c>
      <c r="L202" s="3">
        <v>5.2</v>
      </c>
      <c r="M202" s="3">
        <v>-3.1</v>
      </c>
      <c r="N202" s="3">
        <v>5.2</v>
      </c>
      <c r="U202">
        <v>42</v>
      </c>
    </row>
    <row r="203" spans="1:21" ht="20" x14ac:dyDescent="0.2">
      <c r="A203" s="2" t="s">
        <v>5</v>
      </c>
      <c r="B203" s="3">
        <v>6</v>
      </c>
      <c r="C203" s="3">
        <v>2</v>
      </c>
      <c r="D203" s="3" t="s">
        <v>11</v>
      </c>
      <c r="E203" s="3">
        <v>4</v>
      </c>
      <c r="G203" s="7">
        <v>15</v>
      </c>
      <c r="H203" s="7">
        <v>19.5</v>
      </c>
      <c r="J203" s="3">
        <v>0.02</v>
      </c>
      <c r="K203" s="3">
        <v>-0.01</v>
      </c>
      <c r="L203" s="3">
        <v>1.6</v>
      </c>
      <c r="M203" s="3">
        <v>1.5</v>
      </c>
      <c r="N203" s="3">
        <v>1.7</v>
      </c>
      <c r="U203">
        <v>42</v>
      </c>
    </row>
    <row r="204" spans="1:21" ht="21" thickBot="1" x14ac:dyDescent="0.25">
      <c r="A204" s="1" t="s">
        <v>6</v>
      </c>
      <c r="B204" s="4">
        <v>7</v>
      </c>
      <c r="C204" s="4">
        <v>2</v>
      </c>
      <c r="D204" s="4" t="s">
        <v>11</v>
      </c>
      <c r="E204" s="4">
        <v>4</v>
      </c>
      <c r="F204" s="4"/>
      <c r="G204" s="8">
        <v>0</v>
      </c>
      <c r="H204" s="8">
        <v>0</v>
      </c>
      <c r="I204" s="8"/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/>
      <c r="P204" s="4"/>
      <c r="Q204" s="4"/>
      <c r="R204" s="4"/>
      <c r="S204" s="4"/>
      <c r="T204" s="4"/>
      <c r="U204" s="10">
        <v>0</v>
      </c>
    </row>
    <row r="205" spans="1:21" ht="20" x14ac:dyDescent="0.2">
      <c r="A205" s="2" t="s">
        <v>0</v>
      </c>
      <c r="B205" s="3">
        <v>1</v>
      </c>
      <c r="C205" s="3">
        <v>3</v>
      </c>
      <c r="D205" s="3" t="s">
        <v>11</v>
      </c>
      <c r="E205" s="3">
        <v>4</v>
      </c>
      <c r="G205" s="7">
        <v>0</v>
      </c>
      <c r="H205" s="7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U205">
        <v>42</v>
      </c>
    </row>
    <row r="206" spans="1:21" ht="20" x14ac:dyDescent="0.2">
      <c r="A206" s="2" t="s">
        <v>1</v>
      </c>
      <c r="B206" s="3">
        <v>2</v>
      </c>
      <c r="C206" s="3">
        <v>3</v>
      </c>
      <c r="D206" s="3" t="s">
        <v>11</v>
      </c>
      <c r="E206" s="3">
        <v>4</v>
      </c>
      <c r="G206" s="7">
        <v>57.75</v>
      </c>
      <c r="H206" s="7">
        <v>130.25</v>
      </c>
      <c r="J206" s="3">
        <v>0.01</v>
      </c>
      <c r="K206" s="3">
        <v>-0.02</v>
      </c>
      <c r="L206" s="3">
        <v>2</v>
      </c>
      <c r="M206" s="3">
        <v>-2</v>
      </c>
      <c r="N206" s="3">
        <v>3.9</v>
      </c>
      <c r="U206">
        <v>42</v>
      </c>
    </row>
    <row r="207" spans="1:21" ht="20" x14ac:dyDescent="0.2">
      <c r="A207" s="2" t="s">
        <v>7</v>
      </c>
      <c r="B207" s="3">
        <v>3</v>
      </c>
      <c r="C207" s="3">
        <v>3</v>
      </c>
      <c r="D207" s="3" t="s">
        <v>11</v>
      </c>
      <c r="E207" s="3">
        <v>4</v>
      </c>
      <c r="G207" s="7">
        <v>254</v>
      </c>
      <c r="H207" s="7">
        <v>178.25</v>
      </c>
      <c r="J207" s="3">
        <v>0.05</v>
      </c>
      <c r="K207" s="3">
        <v>-0.06</v>
      </c>
      <c r="L207" s="3">
        <v>7.1</v>
      </c>
      <c r="M207" s="3">
        <v>-7.1</v>
      </c>
      <c r="N207" s="3">
        <v>7.1</v>
      </c>
      <c r="U207">
        <v>42</v>
      </c>
    </row>
    <row r="208" spans="1:21" ht="20" x14ac:dyDescent="0.2">
      <c r="A208" s="2" t="s">
        <v>3</v>
      </c>
      <c r="B208" s="3">
        <v>4</v>
      </c>
      <c r="C208" s="3">
        <v>3</v>
      </c>
      <c r="D208" s="3" t="s">
        <v>11</v>
      </c>
      <c r="E208" s="3">
        <v>4</v>
      </c>
      <c r="G208" s="7">
        <v>151</v>
      </c>
      <c r="H208" s="7">
        <v>93</v>
      </c>
      <c r="J208" s="3">
        <v>0.04</v>
      </c>
      <c r="K208" s="3">
        <v>-0.04</v>
      </c>
      <c r="L208" s="3">
        <v>4.5999999999999996</v>
      </c>
      <c r="M208" s="3">
        <v>-4.4000000000000004</v>
      </c>
      <c r="N208" s="3">
        <v>4.5999999999999996</v>
      </c>
      <c r="U208">
        <v>42</v>
      </c>
    </row>
    <row r="209" spans="1:21" ht="20" x14ac:dyDescent="0.2">
      <c r="A209" s="2" t="s">
        <v>8</v>
      </c>
      <c r="B209" s="3">
        <v>5</v>
      </c>
      <c r="C209" s="3">
        <v>3</v>
      </c>
      <c r="D209" s="3" t="s">
        <v>11</v>
      </c>
      <c r="E209" s="3">
        <v>4</v>
      </c>
      <c r="G209" s="7">
        <v>7</v>
      </c>
      <c r="H209" s="7">
        <v>-17.5</v>
      </c>
      <c r="J209" s="3">
        <v>0.01</v>
      </c>
      <c r="K209" s="3">
        <v>-0.01</v>
      </c>
      <c r="L209" s="3">
        <v>0.8</v>
      </c>
      <c r="M209" s="3">
        <v>-1</v>
      </c>
      <c r="N209" s="3">
        <v>0.8</v>
      </c>
      <c r="U209">
        <v>42</v>
      </c>
    </row>
    <row r="210" spans="1:21" ht="20" x14ac:dyDescent="0.2">
      <c r="A210" s="2" t="s">
        <v>5</v>
      </c>
      <c r="B210" s="3">
        <v>6</v>
      </c>
      <c r="C210" s="3">
        <v>3</v>
      </c>
      <c r="D210" s="3" t="s">
        <v>11</v>
      </c>
      <c r="E210" s="3">
        <v>4</v>
      </c>
      <c r="G210" s="7">
        <v>167.75</v>
      </c>
      <c r="H210" s="7">
        <v>351.25</v>
      </c>
      <c r="J210" s="3">
        <v>0.05</v>
      </c>
      <c r="K210" s="3">
        <v>-0.02</v>
      </c>
      <c r="L210" s="3">
        <v>7.1</v>
      </c>
      <c r="M210" s="3">
        <v>-6.7</v>
      </c>
      <c r="N210" s="3">
        <v>7.1</v>
      </c>
      <c r="U210">
        <v>42</v>
      </c>
    </row>
    <row r="211" spans="1:21" ht="21" thickBot="1" x14ac:dyDescent="0.25">
      <c r="A211" s="1" t="s">
        <v>6</v>
      </c>
      <c r="B211" s="4">
        <v>7</v>
      </c>
      <c r="C211" s="4">
        <v>3</v>
      </c>
      <c r="D211" s="4" t="s">
        <v>11</v>
      </c>
      <c r="E211" s="4">
        <v>4</v>
      </c>
      <c r="F211" s="4"/>
      <c r="G211" s="8">
        <v>0</v>
      </c>
      <c r="H211" s="8">
        <v>0</v>
      </c>
      <c r="I211" s="8"/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/>
      <c r="P211" s="4"/>
      <c r="Q211" s="4"/>
      <c r="R211" s="4"/>
      <c r="S211" s="4"/>
      <c r="T211" s="4"/>
      <c r="U211" s="10">
        <v>0</v>
      </c>
    </row>
    <row r="212" spans="1:21" ht="20" x14ac:dyDescent="0.2">
      <c r="A212" s="2" t="s">
        <v>0</v>
      </c>
      <c r="B212" s="3">
        <v>1</v>
      </c>
      <c r="C212" s="3">
        <v>4</v>
      </c>
      <c r="D212" s="3" t="s">
        <v>11</v>
      </c>
      <c r="E212" s="3">
        <v>4</v>
      </c>
      <c r="G212" s="7">
        <v>127.25</v>
      </c>
      <c r="H212" s="7">
        <v>206</v>
      </c>
      <c r="J212" s="3">
        <v>0.08</v>
      </c>
      <c r="K212" s="3">
        <v>-0.04</v>
      </c>
      <c r="L212" s="3">
        <v>5.4</v>
      </c>
      <c r="M212" s="3">
        <v>-4.4000000000000004</v>
      </c>
      <c r="N212" s="3">
        <v>5.4</v>
      </c>
      <c r="U212">
        <v>42</v>
      </c>
    </row>
    <row r="213" spans="1:21" ht="20" x14ac:dyDescent="0.2">
      <c r="A213" s="2" t="s">
        <v>1</v>
      </c>
      <c r="B213" s="3">
        <v>2</v>
      </c>
      <c r="C213" s="3">
        <v>4</v>
      </c>
      <c r="D213" s="3" t="s">
        <v>11</v>
      </c>
      <c r="E213" s="3">
        <v>4</v>
      </c>
      <c r="G213" s="7">
        <v>0</v>
      </c>
      <c r="H213" s="7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U213">
        <v>42</v>
      </c>
    </row>
    <row r="214" spans="1:21" ht="20" x14ac:dyDescent="0.2">
      <c r="A214" s="2" t="s">
        <v>2</v>
      </c>
      <c r="B214" s="3">
        <v>3</v>
      </c>
      <c r="C214" s="3">
        <v>4</v>
      </c>
      <c r="D214" s="3" t="s">
        <v>11</v>
      </c>
      <c r="E214" s="3">
        <v>4</v>
      </c>
      <c r="G214" s="7">
        <v>236</v>
      </c>
      <c r="H214" s="7">
        <v>217.5</v>
      </c>
      <c r="J214" s="3">
        <v>0.04</v>
      </c>
      <c r="K214" s="3">
        <v>-0.04</v>
      </c>
      <c r="L214" s="3">
        <v>6.1</v>
      </c>
      <c r="M214" s="3">
        <v>-6.1</v>
      </c>
      <c r="N214" s="3">
        <v>6.1</v>
      </c>
      <c r="U214">
        <v>42</v>
      </c>
    </row>
    <row r="215" spans="1:21" ht="20" x14ac:dyDescent="0.2">
      <c r="A215" s="2" t="s">
        <v>3</v>
      </c>
      <c r="B215" s="3">
        <v>4</v>
      </c>
      <c r="C215" s="3">
        <v>4</v>
      </c>
      <c r="D215" s="3" t="s">
        <v>11</v>
      </c>
      <c r="E215" s="3">
        <v>4</v>
      </c>
      <c r="G215" s="7">
        <v>90.25</v>
      </c>
      <c r="H215" s="7">
        <v>125.5</v>
      </c>
      <c r="J215" s="3">
        <v>0.03</v>
      </c>
      <c r="K215" s="3">
        <v>-0.02</v>
      </c>
      <c r="L215" s="3">
        <v>2.8</v>
      </c>
      <c r="M215" s="3">
        <v>-3.3</v>
      </c>
      <c r="N215" s="3">
        <v>2.8</v>
      </c>
      <c r="U215">
        <v>42</v>
      </c>
    </row>
    <row r="216" spans="1:21" ht="20" x14ac:dyDescent="0.2">
      <c r="A216" s="2" t="s">
        <v>4</v>
      </c>
      <c r="B216" s="3">
        <v>5</v>
      </c>
      <c r="C216" s="3">
        <v>4</v>
      </c>
      <c r="D216" s="3" t="s">
        <v>11</v>
      </c>
      <c r="E216" s="3">
        <v>4</v>
      </c>
      <c r="G216" s="7">
        <v>280.25</v>
      </c>
      <c r="H216" s="7">
        <v>232.5</v>
      </c>
      <c r="J216" s="3">
        <v>4</v>
      </c>
      <c r="K216" s="3">
        <v>-0.03</v>
      </c>
      <c r="L216" s="3">
        <v>5.8</v>
      </c>
      <c r="M216" s="3">
        <v>-5.8</v>
      </c>
      <c r="N216" s="3">
        <v>5.8</v>
      </c>
      <c r="U216" s="3">
        <v>0</v>
      </c>
    </row>
    <row r="217" spans="1:21" ht="20" x14ac:dyDescent="0.2">
      <c r="A217" s="2" t="s">
        <v>5</v>
      </c>
      <c r="B217" s="3">
        <v>6</v>
      </c>
      <c r="C217" s="3">
        <v>4</v>
      </c>
      <c r="D217" s="3" t="s">
        <v>11</v>
      </c>
      <c r="E217" s="3">
        <v>4</v>
      </c>
      <c r="G217" s="7">
        <v>774.75</v>
      </c>
      <c r="H217" s="7">
        <v>96.75</v>
      </c>
      <c r="J217" s="3">
        <v>0.06</v>
      </c>
      <c r="K217" s="3">
        <v>-0.09</v>
      </c>
      <c r="L217" s="3">
        <v>11.4</v>
      </c>
      <c r="M217" s="3">
        <v>-13.2</v>
      </c>
      <c r="N217" s="3">
        <v>13.2</v>
      </c>
      <c r="U217" s="3">
        <v>0</v>
      </c>
    </row>
    <row r="218" spans="1:21" ht="21" thickBot="1" x14ac:dyDescent="0.25">
      <c r="A218" s="1" t="s">
        <v>6</v>
      </c>
      <c r="B218" s="4">
        <v>7</v>
      </c>
      <c r="C218" s="4">
        <v>4</v>
      </c>
      <c r="D218" s="4" t="s">
        <v>11</v>
      </c>
      <c r="E218" s="4">
        <v>4</v>
      </c>
      <c r="F218" s="4"/>
      <c r="G218" s="8">
        <v>0</v>
      </c>
      <c r="H218" s="8">
        <v>0</v>
      </c>
      <c r="I218" s="8"/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/>
      <c r="P218" s="4"/>
      <c r="Q218" s="4"/>
      <c r="R218" s="4"/>
      <c r="S218" s="4"/>
      <c r="T218" s="4"/>
      <c r="U218" s="10">
        <v>0</v>
      </c>
    </row>
    <row r="219" spans="1:21" ht="20" x14ac:dyDescent="0.2">
      <c r="A219" s="2" t="s">
        <v>0</v>
      </c>
      <c r="B219" s="3">
        <v>1</v>
      </c>
      <c r="C219" s="3">
        <v>5</v>
      </c>
      <c r="D219" s="3" t="s">
        <v>11</v>
      </c>
      <c r="E219" s="3">
        <v>4</v>
      </c>
      <c r="G219" s="7">
        <v>129.5</v>
      </c>
      <c r="H219" s="7">
        <v>384</v>
      </c>
      <c r="J219" s="3">
        <v>0.06</v>
      </c>
      <c r="K219" s="3">
        <v>-0.01</v>
      </c>
      <c r="L219" s="3">
        <v>6.2</v>
      </c>
      <c r="M219" s="3">
        <v>-6.1</v>
      </c>
      <c r="N219" s="3">
        <v>6.2</v>
      </c>
      <c r="U219" s="3">
        <v>0</v>
      </c>
    </row>
    <row r="220" spans="1:21" ht="20" x14ac:dyDescent="0.2">
      <c r="A220" s="2" t="s">
        <v>1</v>
      </c>
      <c r="B220" s="3">
        <v>2</v>
      </c>
      <c r="C220" s="3">
        <v>5</v>
      </c>
      <c r="D220" s="3" t="s">
        <v>11</v>
      </c>
      <c r="E220" s="3">
        <v>4</v>
      </c>
      <c r="G220" s="7">
        <v>238.5</v>
      </c>
      <c r="H220" s="7">
        <v>344.75</v>
      </c>
      <c r="J220" s="3">
        <v>7.0000000000000007E-2</v>
      </c>
      <c r="K220" s="3">
        <v>-0.05</v>
      </c>
      <c r="L220" s="3">
        <v>8.5</v>
      </c>
      <c r="M220" s="3">
        <v>-7.9</v>
      </c>
      <c r="N220" s="3">
        <v>8.5</v>
      </c>
      <c r="U220" s="3">
        <v>0</v>
      </c>
    </row>
    <row r="221" spans="1:21" ht="20" x14ac:dyDescent="0.2">
      <c r="A221" s="2" t="s">
        <v>2</v>
      </c>
      <c r="B221" s="3">
        <v>3</v>
      </c>
      <c r="C221" s="3">
        <v>5</v>
      </c>
      <c r="D221" s="3" t="s">
        <v>11</v>
      </c>
      <c r="E221" s="3">
        <v>4</v>
      </c>
      <c r="G221" s="7">
        <v>327.5</v>
      </c>
      <c r="H221" s="7">
        <v>388.75</v>
      </c>
      <c r="J221" s="3">
        <v>0.05</v>
      </c>
      <c r="K221" s="3">
        <v>-0.02</v>
      </c>
      <c r="L221" s="3">
        <v>7.9</v>
      </c>
      <c r="M221" s="3">
        <v>-1.5</v>
      </c>
      <c r="N221" s="3">
        <v>7.9</v>
      </c>
      <c r="U221" s="3">
        <v>0</v>
      </c>
    </row>
    <row r="222" spans="1:21" ht="20" x14ac:dyDescent="0.2">
      <c r="A222" s="2" t="s">
        <v>3</v>
      </c>
      <c r="B222" s="3">
        <v>4</v>
      </c>
      <c r="C222" s="3">
        <v>5</v>
      </c>
      <c r="D222" s="3" t="s">
        <v>11</v>
      </c>
      <c r="E222" s="3">
        <v>4</v>
      </c>
      <c r="G222" s="7">
        <v>-17.75</v>
      </c>
      <c r="H222" s="7">
        <v>-52.75</v>
      </c>
      <c r="J222" s="3">
        <v>0.01</v>
      </c>
      <c r="K222" s="3">
        <v>-0.03</v>
      </c>
      <c r="L222" s="3">
        <v>0.7</v>
      </c>
      <c r="M222" s="3">
        <v>0</v>
      </c>
      <c r="N222" s="3">
        <v>2.4</v>
      </c>
      <c r="U222">
        <v>42</v>
      </c>
    </row>
    <row r="223" spans="1:21" ht="20" x14ac:dyDescent="0.2">
      <c r="A223" s="2" t="s">
        <v>4</v>
      </c>
      <c r="B223" s="3">
        <v>5</v>
      </c>
      <c r="C223" s="3">
        <v>5</v>
      </c>
      <c r="D223" s="3" t="s">
        <v>11</v>
      </c>
      <c r="E223" s="3">
        <v>4</v>
      </c>
      <c r="G223" s="7">
        <v>77.25</v>
      </c>
      <c r="H223" s="7">
        <v>114.5</v>
      </c>
      <c r="J223" s="3">
        <v>0.04</v>
      </c>
      <c r="K223" s="3">
        <v>-0.04</v>
      </c>
      <c r="L223" s="3">
        <v>4.9000000000000004</v>
      </c>
      <c r="M223" s="3">
        <v>-5.0999999999999996</v>
      </c>
      <c r="N223" s="3">
        <v>4.9000000000000004</v>
      </c>
      <c r="U223" s="3">
        <v>0</v>
      </c>
    </row>
    <row r="224" spans="1:21" ht="20" x14ac:dyDescent="0.2">
      <c r="A224" s="2" t="s">
        <v>5</v>
      </c>
      <c r="B224" s="3">
        <v>6</v>
      </c>
      <c r="C224" s="3">
        <v>5</v>
      </c>
      <c r="D224" s="3" t="s">
        <v>11</v>
      </c>
      <c r="E224" s="3">
        <v>4</v>
      </c>
      <c r="G224" s="7">
        <v>0.25</v>
      </c>
      <c r="H224" s="7">
        <v>-107</v>
      </c>
      <c r="J224" s="3">
        <v>0</v>
      </c>
      <c r="K224" s="3">
        <v>-0.01</v>
      </c>
      <c r="L224" s="3">
        <v>0.1</v>
      </c>
      <c r="M224" s="3">
        <v>-1.4</v>
      </c>
      <c r="N224" s="3">
        <v>0.1</v>
      </c>
      <c r="U224" s="3">
        <v>0</v>
      </c>
    </row>
    <row r="225" spans="1:21" ht="21" thickBot="1" x14ac:dyDescent="0.25">
      <c r="A225" s="1" t="s">
        <v>6</v>
      </c>
      <c r="B225" s="4">
        <v>7</v>
      </c>
      <c r="C225" s="4">
        <v>5</v>
      </c>
      <c r="D225" s="4" t="s">
        <v>11</v>
      </c>
      <c r="E225" s="4">
        <v>4</v>
      </c>
      <c r="F225" s="4"/>
      <c r="G225" s="8">
        <v>61</v>
      </c>
      <c r="H225" s="8">
        <v>120.75</v>
      </c>
      <c r="I225" s="8"/>
      <c r="J225" s="4">
        <v>0.04</v>
      </c>
      <c r="K225" s="4">
        <v>-0.03</v>
      </c>
      <c r="L225" s="4">
        <v>3</v>
      </c>
      <c r="M225" s="4">
        <v>-2.8</v>
      </c>
      <c r="N225" s="4">
        <v>3</v>
      </c>
      <c r="O225" s="4"/>
      <c r="P225" s="4"/>
      <c r="Q225" s="4"/>
      <c r="R225" s="4"/>
      <c r="S225" s="4"/>
      <c r="T225" s="4"/>
      <c r="U225" s="10">
        <v>0</v>
      </c>
    </row>
    <row r="226" spans="1:21" ht="20" x14ac:dyDescent="0.2">
      <c r="A226" s="2" t="s">
        <v>0</v>
      </c>
      <c r="B226" s="3">
        <v>1</v>
      </c>
      <c r="C226" s="3">
        <v>6</v>
      </c>
      <c r="D226" s="3" t="s">
        <v>11</v>
      </c>
      <c r="E226" s="3">
        <v>4</v>
      </c>
      <c r="G226" s="7">
        <v>6.75</v>
      </c>
      <c r="H226" s="7">
        <v>80.5</v>
      </c>
      <c r="J226" s="3">
        <v>0.01</v>
      </c>
      <c r="K226" s="3">
        <v>-0.01</v>
      </c>
      <c r="L226" s="3">
        <v>0.6</v>
      </c>
      <c r="M226" s="3">
        <v>-0.8</v>
      </c>
      <c r="N226" s="3">
        <v>0.6</v>
      </c>
      <c r="U226" s="3">
        <v>0</v>
      </c>
    </row>
    <row r="227" spans="1:21" ht="20" x14ac:dyDescent="0.2">
      <c r="A227" s="2" t="s">
        <v>1</v>
      </c>
      <c r="B227" s="3">
        <v>2</v>
      </c>
      <c r="C227" s="3">
        <v>6</v>
      </c>
      <c r="D227" s="3" t="s">
        <v>11</v>
      </c>
      <c r="E227" s="3">
        <v>4</v>
      </c>
      <c r="G227" s="7">
        <v>86</v>
      </c>
      <c r="H227" s="7">
        <v>226</v>
      </c>
      <c r="J227" s="3">
        <v>0.05</v>
      </c>
      <c r="K227" s="3">
        <v>-0.01</v>
      </c>
      <c r="L227" s="3">
        <v>4.5</v>
      </c>
      <c r="M227" s="3">
        <v>-4.5999999999999996</v>
      </c>
      <c r="N227" s="3">
        <v>4.5</v>
      </c>
      <c r="U227" s="3">
        <v>0</v>
      </c>
    </row>
    <row r="228" spans="1:21" ht="20" x14ac:dyDescent="0.2">
      <c r="A228" s="2" t="s">
        <v>2</v>
      </c>
      <c r="B228" s="3">
        <v>3</v>
      </c>
      <c r="C228" s="3">
        <v>6</v>
      </c>
      <c r="D228" s="3" t="s">
        <v>11</v>
      </c>
      <c r="E228" s="3">
        <v>4</v>
      </c>
      <c r="G228" s="7">
        <v>442.25</v>
      </c>
      <c r="H228" s="7">
        <v>415</v>
      </c>
      <c r="J228" s="3">
        <v>0.06</v>
      </c>
      <c r="K228" s="3">
        <v>-0.03</v>
      </c>
      <c r="L228" s="3">
        <v>8.9</v>
      </c>
      <c r="M228" s="3">
        <v>-2.6</v>
      </c>
      <c r="N228" s="3">
        <v>8.9</v>
      </c>
      <c r="U228" s="3">
        <v>0</v>
      </c>
    </row>
    <row r="229" spans="1:21" ht="20" x14ac:dyDescent="0.2">
      <c r="A229" s="2" t="s">
        <v>3</v>
      </c>
      <c r="B229" s="3">
        <v>4</v>
      </c>
      <c r="C229" s="3">
        <v>6</v>
      </c>
      <c r="D229" s="3" t="s">
        <v>11</v>
      </c>
      <c r="E229" s="3">
        <v>4</v>
      </c>
      <c r="G229" s="7">
        <v>758.5</v>
      </c>
      <c r="H229" s="7">
        <v>216</v>
      </c>
      <c r="J229" s="3">
        <v>0.04</v>
      </c>
      <c r="K229" s="3">
        <v>-7.0000000000000007E-2</v>
      </c>
      <c r="L229" s="3">
        <v>10.3</v>
      </c>
      <c r="M229" s="3">
        <v>-12.1</v>
      </c>
      <c r="N229" s="3">
        <v>12.1</v>
      </c>
      <c r="U229">
        <v>42</v>
      </c>
    </row>
    <row r="230" spans="1:21" ht="20" x14ac:dyDescent="0.2">
      <c r="A230" s="2" t="s">
        <v>4</v>
      </c>
      <c r="B230" s="3">
        <v>5</v>
      </c>
      <c r="C230" s="3">
        <v>6</v>
      </c>
      <c r="D230" s="3" t="s">
        <v>11</v>
      </c>
      <c r="E230" s="3">
        <v>4</v>
      </c>
      <c r="G230" s="7">
        <v>-61.25</v>
      </c>
      <c r="H230" s="7">
        <v>-8.75</v>
      </c>
      <c r="J230" s="3">
        <v>0.01</v>
      </c>
      <c r="K230" s="3">
        <v>-0.03</v>
      </c>
      <c r="L230" s="3">
        <v>0.7</v>
      </c>
      <c r="M230" s="3">
        <v>-2.5</v>
      </c>
      <c r="N230" s="3">
        <v>0.7</v>
      </c>
      <c r="U230" s="3">
        <v>0</v>
      </c>
    </row>
    <row r="231" spans="1:21" ht="20" x14ac:dyDescent="0.2">
      <c r="A231" s="2" t="s">
        <v>5</v>
      </c>
      <c r="B231" s="3">
        <v>6</v>
      </c>
      <c r="C231" s="3">
        <v>6</v>
      </c>
      <c r="D231" s="3" t="s">
        <v>11</v>
      </c>
      <c r="E231" s="3">
        <v>4</v>
      </c>
      <c r="G231" s="7">
        <v>172.5</v>
      </c>
      <c r="H231" s="7">
        <v>148.5</v>
      </c>
      <c r="J231" s="3">
        <v>0.02</v>
      </c>
      <c r="K231" s="3">
        <v>-0.02</v>
      </c>
      <c r="L231" s="3">
        <v>3.3</v>
      </c>
      <c r="M231" s="3">
        <v>-1.5</v>
      </c>
      <c r="N231" s="3">
        <v>3.3</v>
      </c>
      <c r="U231">
        <v>42</v>
      </c>
    </row>
    <row r="232" spans="1:21" ht="21" thickBot="1" x14ac:dyDescent="0.25">
      <c r="A232" s="1" t="s">
        <v>6</v>
      </c>
      <c r="B232" s="4">
        <v>7</v>
      </c>
      <c r="C232" s="4">
        <v>6</v>
      </c>
      <c r="D232" s="4" t="s">
        <v>11</v>
      </c>
      <c r="E232" s="4">
        <v>4</v>
      </c>
      <c r="F232" s="4"/>
      <c r="G232" s="8">
        <v>1</v>
      </c>
      <c r="H232" s="8">
        <v>1</v>
      </c>
      <c r="I232" s="8"/>
      <c r="J232" s="4">
        <v>0.02</v>
      </c>
      <c r="K232" s="4">
        <v>0</v>
      </c>
      <c r="L232" s="4">
        <v>0.2</v>
      </c>
      <c r="M232" s="4">
        <v>-0.2</v>
      </c>
      <c r="N232" s="4">
        <v>0.2</v>
      </c>
      <c r="O232" s="4"/>
      <c r="P232" s="4"/>
      <c r="Q232" s="4"/>
      <c r="R232" s="4"/>
      <c r="S232" s="4"/>
      <c r="T232" s="4"/>
      <c r="U232" s="10">
        <v>0</v>
      </c>
    </row>
    <row r="233" spans="1:21" ht="20" x14ac:dyDescent="0.2">
      <c r="A233" s="2" t="s">
        <v>0</v>
      </c>
      <c r="B233" s="3">
        <v>1</v>
      </c>
      <c r="C233" s="3">
        <v>7</v>
      </c>
      <c r="D233" s="3" t="s">
        <v>11</v>
      </c>
      <c r="E233" s="3">
        <v>4</v>
      </c>
      <c r="G233" s="7">
        <v>0</v>
      </c>
      <c r="H233" s="7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U233" s="3">
        <v>0</v>
      </c>
    </row>
    <row r="234" spans="1:21" ht="20" x14ac:dyDescent="0.2">
      <c r="A234" s="2" t="s">
        <v>1</v>
      </c>
      <c r="B234" s="3">
        <v>2</v>
      </c>
      <c r="C234" s="3">
        <v>7</v>
      </c>
      <c r="D234" s="3" t="s">
        <v>11</v>
      </c>
      <c r="E234" s="3">
        <v>4</v>
      </c>
      <c r="G234" s="7">
        <v>41.75</v>
      </c>
      <c r="H234" s="7">
        <v>-93.25</v>
      </c>
      <c r="J234" s="3">
        <v>0.04</v>
      </c>
      <c r="K234" s="3">
        <v>-0.04</v>
      </c>
      <c r="L234" s="3">
        <v>2.2999999999999998</v>
      </c>
      <c r="M234" s="3">
        <v>-6.1</v>
      </c>
      <c r="N234" s="3">
        <v>2.2999999999999998</v>
      </c>
      <c r="U234" s="3">
        <v>0</v>
      </c>
    </row>
    <row r="235" spans="1:21" ht="20" x14ac:dyDescent="0.2">
      <c r="A235" s="2" t="s">
        <v>2</v>
      </c>
      <c r="B235" s="3">
        <v>3</v>
      </c>
      <c r="C235" s="3">
        <v>7</v>
      </c>
      <c r="D235" s="3" t="s">
        <v>11</v>
      </c>
      <c r="E235" s="3">
        <v>4</v>
      </c>
      <c r="G235" s="7">
        <v>166.75</v>
      </c>
      <c r="H235" s="7">
        <v>97.25</v>
      </c>
      <c r="J235" s="3">
        <v>0.02</v>
      </c>
      <c r="K235" s="3">
        <v>-0.02</v>
      </c>
      <c r="L235" s="3">
        <v>3.5</v>
      </c>
      <c r="M235" s="3">
        <v>-3.5</v>
      </c>
      <c r="N235" s="3">
        <v>3.5</v>
      </c>
      <c r="U235" s="3">
        <v>0</v>
      </c>
    </row>
    <row r="236" spans="1:21" ht="20" x14ac:dyDescent="0.2">
      <c r="A236" s="2" t="s">
        <v>3</v>
      </c>
      <c r="B236" s="3">
        <v>4</v>
      </c>
      <c r="C236" s="3">
        <v>7</v>
      </c>
      <c r="D236" s="3" t="s">
        <v>11</v>
      </c>
      <c r="E236" s="3">
        <v>4</v>
      </c>
      <c r="G236" s="7">
        <v>0</v>
      </c>
      <c r="H236" s="7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U236" s="3">
        <v>0</v>
      </c>
    </row>
    <row r="237" spans="1:21" ht="20" x14ac:dyDescent="0.2">
      <c r="A237" s="2" t="s">
        <v>4</v>
      </c>
      <c r="B237" s="3">
        <v>5</v>
      </c>
      <c r="C237" s="3">
        <v>7</v>
      </c>
      <c r="D237" s="3" t="s">
        <v>11</v>
      </c>
      <c r="E237" s="3">
        <v>4</v>
      </c>
      <c r="G237" s="7">
        <v>0</v>
      </c>
      <c r="H237" s="7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U237" s="3">
        <v>0</v>
      </c>
    </row>
    <row r="238" spans="1:21" ht="20" x14ac:dyDescent="0.2">
      <c r="A238" s="2" t="s">
        <v>5</v>
      </c>
      <c r="B238" s="3">
        <v>6</v>
      </c>
      <c r="C238" s="3">
        <v>7</v>
      </c>
      <c r="D238" s="3" t="s">
        <v>11</v>
      </c>
      <c r="E238" s="3">
        <v>4</v>
      </c>
      <c r="G238" s="7">
        <v>0</v>
      </c>
      <c r="H238" s="7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U238">
        <v>42</v>
      </c>
    </row>
    <row r="239" spans="1:21" ht="21" thickBot="1" x14ac:dyDescent="0.25">
      <c r="A239" s="1" t="s">
        <v>6</v>
      </c>
      <c r="B239" s="4">
        <v>7</v>
      </c>
      <c r="C239" s="4">
        <v>7</v>
      </c>
      <c r="D239" s="4" t="s">
        <v>11</v>
      </c>
      <c r="E239" s="4">
        <v>4</v>
      </c>
      <c r="F239" s="4"/>
      <c r="G239" s="8">
        <v>0</v>
      </c>
      <c r="H239" s="8">
        <v>0</v>
      </c>
      <c r="I239" s="8"/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/>
      <c r="P239" s="4"/>
      <c r="Q239" s="4"/>
      <c r="R239" s="4"/>
      <c r="S239" s="4"/>
      <c r="T239" s="4"/>
      <c r="U239" s="10">
        <v>0</v>
      </c>
    </row>
    <row r="240" spans="1:21" ht="20" x14ac:dyDescent="0.2">
      <c r="A240" s="2" t="s">
        <v>0</v>
      </c>
      <c r="B240" s="3">
        <v>1</v>
      </c>
      <c r="C240" s="3">
        <v>8</v>
      </c>
      <c r="D240" s="3" t="s">
        <v>11</v>
      </c>
      <c r="E240" s="3">
        <v>4</v>
      </c>
      <c r="G240" s="7">
        <v>0</v>
      </c>
      <c r="H240" s="7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U240" s="3">
        <v>0</v>
      </c>
    </row>
    <row r="241" spans="1:21" ht="20" x14ac:dyDescent="0.2">
      <c r="A241" s="2" t="s">
        <v>1</v>
      </c>
      <c r="B241" s="3">
        <v>2</v>
      </c>
      <c r="C241" s="3">
        <v>8</v>
      </c>
      <c r="D241" s="3" t="s">
        <v>11</v>
      </c>
      <c r="E241" s="3">
        <v>4</v>
      </c>
      <c r="G241" s="7">
        <v>0</v>
      </c>
      <c r="H241" s="7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U241" s="3">
        <v>0</v>
      </c>
    </row>
    <row r="242" spans="1:21" ht="20" x14ac:dyDescent="0.2">
      <c r="A242" s="2" t="s">
        <v>2</v>
      </c>
      <c r="B242" s="3">
        <v>3</v>
      </c>
      <c r="C242" s="3">
        <v>8</v>
      </c>
      <c r="D242" s="3" t="s">
        <v>11</v>
      </c>
      <c r="E242" s="3">
        <v>4</v>
      </c>
      <c r="G242" s="7">
        <v>0.84</v>
      </c>
      <c r="H242" s="7">
        <v>-137.63999999999999</v>
      </c>
      <c r="J242" s="3">
        <v>0</v>
      </c>
      <c r="K242" s="3">
        <v>-0.02</v>
      </c>
      <c r="L242" s="3">
        <v>0</v>
      </c>
      <c r="M242" s="3">
        <v>-2.89</v>
      </c>
      <c r="N242" s="3">
        <v>0</v>
      </c>
      <c r="U242">
        <v>42</v>
      </c>
    </row>
    <row r="243" spans="1:21" ht="20" x14ac:dyDescent="0.2">
      <c r="A243" s="2" t="s">
        <v>3</v>
      </c>
      <c r="B243" s="3">
        <v>4</v>
      </c>
      <c r="C243" s="3">
        <v>8</v>
      </c>
      <c r="D243" s="3" t="s">
        <v>11</v>
      </c>
      <c r="E243" s="3">
        <v>4</v>
      </c>
      <c r="G243" s="7">
        <v>2.62</v>
      </c>
      <c r="H243" s="7">
        <v>266.94</v>
      </c>
      <c r="J243" s="3">
        <v>0.08</v>
      </c>
      <c r="K243" s="3">
        <v>-0.11</v>
      </c>
      <c r="L243" s="3">
        <v>5.89</v>
      </c>
      <c r="M243" s="3">
        <v>-5.94</v>
      </c>
      <c r="N243" s="3">
        <v>5.89</v>
      </c>
      <c r="U243">
        <v>42</v>
      </c>
    </row>
    <row r="244" spans="1:21" ht="20" x14ac:dyDescent="0.2">
      <c r="A244" s="2" t="s">
        <v>4</v>
      </c>
      <c r="B244" s="3">
        <v>5</v>
      </c>
      <c r="C244" s="3">
        <v>8</v>
      </c>
      <c r="D244" s="3" t="s">
        <v>11</v>
      </c>
      <c r="E244" s="3">
        <v>4</v>
      </c>
      <c r="G244" s="7">
        <v>0.99</v>
      </c>
      <c r="H244" s="7">
        <v>-202.22</v>
      </c>
      <c r="J244" s="3">
        <v>0</v>
      </c>
      <c r="K244" s="3">
        <v>-0.02</v>
      </c>
      <c r="L244" s="3">
        <v>0</v>
      </c>
      <c r="M244" s="3">
        <v>-4.3899999999999997</v>
      </c>
      <c r="N244" s="3">
        <v>0</v>
      </c>
      <c r="U244" s="3">
        <v>0</v>
      </c>
    </row>
    <row r="245" spans="1:21" ht="20" x14ac:dyDescent="0.2">
      <c r="A245" s="2" t="s">
        <v>5</v>
      </c>
      <c r="B245" s="3">
        <v>6</v>
      </c>
      <c r="C245" s="3">
        <v>8</v>
      </c>
      <c r="D245" s="3" t="s">
        <v>11</v>
      </c>
      <c r="E245" s="3">
        <v>4</v>
      </c>
      <c r="G245" s="7">
        <v>0</v>
      </c>
      <c r="H245" s="7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U245" s="3">
        <v>0</v>
      </c>
    </row>
    <row r="246" spans="1:21" ht="21" thickBot="1" x14ac:dyDescent="0.25">
      <c r="A246" s="1" t="s">
        <v>6</v>
      </c>
      <c r="B246" s="4">
        <v>7</v>
      </c>
      <c r="C246" s="4">
        <v>8</v>
      </c>
      <c r="D246" s="4" t="s">
        <v>11</v>
      </c>
      <c r="E246" s="4">
        <v>4</v>
      </c>
      <c r="F246" s="4"/>
      <c r="G246" s="8">
        <v>2.4</v>
      </c>
      <c r="H246" s="8">
        <v>21.67</v>
      </c>
      <c r="I246" s="8"/>
      <c r="J246" s="4">
        <v>7.0000000000000007E-2</v>
      </c>
      <c r="K246" s="4">
        <v>-0.05</v>
      </c>
      <c r="L246" s="4">
        <v>8.67</v>
      </c>
      <c r="M246" s="4">
        <v>-8.67</v>
      </c>
      <c r="N246" s="4">
        <v>8.89</v>
      </c>
      <c r="O246" s="4"/>
      <c r="P246" s="4"/>
      <c r="Q246" s="4"/>
      <c r="R246" s="4"/>
      <c r="S246" s="4"/>
      <c r="T246" s="4"/>
      <c r="U246" s="10">
        <v>0</v>
      </c>
    </row>
    <row r="247" spans="1:21" ht="20" x14ac:dyDescent="0.2">
      <c r="A247" s="2" t="s">
        <v>0</v>
      </c>
      <c r="B247" s="3">
        <v>1</v>
      </c>
      <c r="C247" s="3">
        <v>9</v>
      </c>
      <c r="D247" s="3" t="s">
        <v>11</v>
      </c>
      <c r="E247" s="3">
        <v>4</v>
      </c>
      <c r="G247" s="7">
        <v>1.87</v>
      </c>
      <c r="H247" s="7">
        <v>2.64</v>
      </c>
      <c r="J247" s="3">
        <v>0.02</v>
      </c>
      <c r="K247" s="3">
        <v>-0.11</v>
      </c>
      <c r="L247" s="3">
        <v>2.61</v>
      </c>
      <c r="M247" s="3">
        <v>-2.5</v>
      </c>
      <c r="N247" s="3">
        <v>2.62</v>
      </c>
      <c r="U247" s="3">
        <v>0</v>
      </c>
    </row>
    <row r="248" spans="1:21" ht="20" x14ac:dyDescent="0.2">
      <c r="A248" s="2" t="s">
        <v>1</v>
      </c>
      <c r="B248" s="3">
        <v>2</v>
      </c>
      <c r="C248" s="3">
        <v>9</v>
      </c>
      <c r="D248" s="3" t="s">
        <v>11</v>
      </c>
      <c r="E248" s="3">
        <v>4</v>
      </c>
      <c r="G248" s="7">
        <v>2.4300000000000002</v>
      </c>
      <c r="H248" s="7">
        <v>356.67</v>
      </c>
      <c r="J248" s="3">
        <v>0.04</v>
      </c>
      <c r="K248" s="3">
        <v>-0.09</v>
      </c>
      <c r="L248" s="3">
        <v>4.8899999999999997</v>
      </c>
      <c r="M248" s="3">
        <v>-4.8899999999999997</v>
      </c>
      <c r="N248" s="3">
        <v>6.89</v>
      </c>
      <c r="U248" s="3">
        <v>0</v>
      </c>
    </row>
    <row r="249" spans="1:21" ht="20" x14ac:dyDescent="0.2">
      <c r="A249" s="2" t="s">
        <v>2</v>
      </c>
      <c r="B249" s="3">
        <v>3</v>
      </c>
      <c r="C249" s="3">
        <v>9</v>
      </c>
      <c r="D249" s="3" t="s">
        <v>11</v>
      </c>
      <c r="E249" s="3">
        <v>4</v>
      </c>
      <c r="G249" s="7">
        <v>1.9</v>
      </c>
      <c r="H249" s="7">
        <v>-6.81</v>
      </c>
      <c r="J249" s="3">
        <v>0.02</v>
      </c>
      <c r="K249" s="3">
        <v>-0.2</v>
      </c>
      <c r="L249" s="3">
        <v>31.17</v>
      </c>
      <c r="M249" s="3">
        <v>-3.17</v>
      </c>
      <c r="N249" s="3">
        <v>3.17</v>
      </c>
      <c r="U249" s="3">
        <v>0</v>
      </c>
    </row>
    <row r="250" spans="1:21" ht="20" x14ac:dyDescent="0.2">
      <c r="A250" s="2" t="s">
        <v>3</v>
      </c>
      <c r="B250" s="3">
        <v>4</v>
      </c>
      <c r="C250" s="3">
        <v>9</v>
      </c>
      <c r="D250" s="3" t="s">
        <v>11</v>
      </c>
      <c r="E250" s="3">
        <v>4</v>
      </c>
      <c r="G250" s="7">
        <v>1.85</v>
      </c>
      <c r="H250" s="7">
        <v>-350.6</v>
      </c>
      <c r="J250" s="3">
        <v>0</v>
      </c>
      <c r="K250" s="3">
        <v>-0.02</v>
      </c>
      <c r="L250" s="3">
        <v>0</v>
      </c>
      <c r="M250" s="3">
        <v>-2.78</v>
      </c>
      <c r="N250" s="3">
        <v>0</v>
      </c>
      <c r="U250" s="3">
        <v>0</v>
      </c>
    </row>
    <row r="251" spans="1:21" ht="20" x14ac:dyDescent="0.2">
      <c r="A251" s="2" t="s">
        <v>4</v>
      </c>
      <c r="B251" s="3">
        <v>5</v>
      </c>
      <c r="C251" s="3">
        <v>9</v>
      </c>
      <c r="D251" s="3" t="s">
        <v>11</v>
      </c>
      <c r="E251" s="3">
        <v>4</v>
      </c>
      <c r="G251" s="7">
        <v>2.91</v>
      </c>
      <c r="H251" s="7">
        <v>8.06</v>
      </c>
      <c r="J251" s="3">
        <v>0.5</v>
      </c>
      <c r="K251" s="3">
        <v>-2.73</v>
      </c>
      <c r="L251" s="3">
        <v>6.33</v>
      </c>
      <c r="M251" s="3">
        <v>-8.44</v>
      </c>
      <c r="N251" s="3">
        <v>8.44</v>
      </c>
      <c r="U251" s="3">
        <v>0</v>
      </c>
    </row>
    <row r="252" spans="1:21" ht="20" x14ac:dyDescent="0.2">
      <c r="A252" s="2" t="s">
        <v>5</v>
      </c>
      <c r="B252" s="3">
        <v>6</v>
      </c>
      <c r="C252" s="3">
        <v>9</v>
      </c>
      <c r="D252" s="3" t="s">
        <v>11</v>
      </c>
      <c r="E252" s="3">
        <v>4</v>
      </c>
      <c r="G252" s="7">
        <v>0.82</v>
      </c>
      <c r="H252" s="7">
        <v>-59.03</v>
      </c>
      <c r="J252" s="3">
        <v>0</v>
      </c>
      <c r="K252" s="3">
        <v>0.04</v>
      </c>
      <c r="L252" s="3">
        <v>0</v>
      </c>
      <c r="M252" s="3">
        <v>0</v>
      </c>
      <c r="N252" s="3">
        <v>0</v>
      </c>
      <c r="U252" s="3">
        <v>0</v>
      </c>
    </row>
    <row r="253" spans="1:21" ht="21" thickBot="1" x14ac:dyDescent="0.25">
      <c r="A253" s="1" t="s">
        <v>6</v>
      </c>
      <c r="B253" s="4">
        <v>7</v>
      </c>
      <c r="C253" s="4">
        <v>9</v>
      </c>
      <c r="D253" s="4" t="s">
        <v>11</v>
      </c>
      <c r="E253" s="4">
        <v>4</v>
      </c>
      <c r="F253" s="4"/>
      <c r="G253" s="8">
        <v>0</v>
      </c>
      <c r="H253" s="8">
        <v>0</v>
      </c>
      <c r="I253" s="8"/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/>
      <c r="P253" s="4"/>
      <c r="Q253" s="4"/>
      <c r="R253" s="4"/>
      <c r="S253" s="4"/>
      <c r="T253" s="4"/>
      <c r="U253" s="10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Day View</vt:lpstr>
      <vt:lpstr>Sheet9</vt:lpstr>
      <vt:lpstr>Breakfast View</vt:lpstr>
      <vt:lpstr>Lunch View</vt:lpstr>
      <vt:lpstr>Dinner View</vt:lpstr>
      <vt:lpstr>Overnight View</vt:lpstr>
      <vt:lpstr>Breakfast data</vt:lpstr>
      <vt:lpstr>Breakfast Correlation</vt:lpstr>
      <vt:lpstr>Breakfast Summary</vt:lpstr>
      <vt:lpstr>Lunch data</vt:lpstr>
      <vt:lpstr>Lunch Correlation</vt:lpstr>
      <vt:lpstr>Dinner data</vt:lpstr>
      <vt:lpstr>Dinner Correlation</vt:lpstr>
      <vt:lpstr>OverNight data</vt:lpstr>
      <vt:lpstr>Overnight Correlation</vt:lpstr>
      <vt:lpstr>Graphs</vt:lpstr>
      <vt:lpstr>Summary</vt:lpstr>
      <vt:lpstr>Tues_wk1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Nicole Lubasinski</cp:lastModifiedBy>
  <cp:lastPrinted>2023-07-06T07:51:00Z</cp:lastPrinted>
  <dcterms:created xsi:type="dcterms:W3CDTF">2023-03-15T11:19:03Z</dcterms:created>
  <dcterms:modified xsi:type="dcterms:W3CDTF">2024-03-28T17:59:27Z</dcterms:modified>
</cp:coreProperties>
</file>